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ources" sheetId="2" state="visible" r:id="rId2"/>
    <sheet name="Inputs" sheetId="3" state="visible" r:id="rId3"/>
    <sheet name="Programme" sheetId="4" state="visible" r:id="rId4"/>
    <sheet name="Schedule" sheetId="5" state="visible" r:id="rId5"/>
    <sheet name="Development Budget" sheetId="6" state="visible" r:id="rId6"/>
    <sheet name="Revenue &amp; Opex" sheetId="7" state="visible" r:id="rId7"/>
    <sheet name="Debt" sheetId="8" state="visible" r:id="rId8"/>
    <sheet name="Monthly Cash Flow" sheetId="9" state="visible" r:id="rId9"/>
    <sheet name="Phase Returns" sheetId="10" state="visible" r:id="rId10"/>
    <sheet name="Exit &amp; Residual" sheetId="11" state="visible" r:id="rId11"/>
    <sheet name="Sensitivities" sheetId="12" state="visible" r:id="rId12"/>
    <sheet name="Dashboard" sheetId="13" state="visible" r:id="rId13"/>
    <sheet name="Checks" sheetId="14" state="visible" r:id="rId14"/>
  </sheets>
  <definedNames>
    <definedName name="site_net_m2">'Inputs'!$C$7</definedName>
    <definedName name="site_gross_ac">'Inputs'!$C$8</definedName>
    <definedName name="land_appraisal">'Inputs'!$C$9</definedName>
    <definedName name="draw_pct">'Inputs'!$C$10</definedName>
    <definedName name="land_eq_pct">'Inputs'!$C$11</definedName>
    <definedName name="draw_timing">'Inputs'!$C$12</definedName>
    <definedName name="existing_noi">'Inputs'!$C$13</definedName>
    <definedName name="existing_noi_keep">'Inputs'!$C$14</definedName>
    <definedName name="legal_title">'Inputs'!$C$15</definedName>
    <definedName name="ltt_applies">'Inputs'!$C$16</definedName>
    <definedName name="carry_taxes">'Inputs'!$C$17</definedName>
    <definedName name="t_start">'Inputs'!$C$19</definedName>
    <definedName name="entitle_months">'Inputs'!$C$20</definedName>
    <definedName name="entitle_delay">'Inputs'!$C$21</definedName>
    <definedName name="constr_m_8">'Inputs'!$C$22</definedName>
    <definedName name="constr_m_12">'Inputs'!$C$23</definedName>
    <definedName name="seq_mode">'Inputs'!$C$24</definedName>
    <definedName name="overlap_interval">'Inputs'!$C$25</definedName>
    <definedName name="later_defer">'Inputs'!$C$26</definedName>
    <definedName name="lease_cap">'Inputs'!$C$27</definedName>
    <definedName name="lease_cap_mult">'Inputs'!$C$28</definedName>
    <definedName name="retail_delay">'Inputs'!$C$29</definedName>
    <definedName name="hold_after_stab">'Inputs'!$C$30</definedName>
    <definedName name="rent_0">'Inputs'!$C$32</definedName>
    <definedName name="rent_1">'Inputs'!$C$33</definedName>
    <definedName name="rent_2">'Inputs'!$C$34</definedName>
    <definedName name="rent_3">'Inputs'!$C$35</definedName>
    <definedName name="newbuild_prem">'Inputs'!$C$36</definedName>
    <definedName name="rent_shock">'Inputs'!$C$37</definedName>
    <definedName name="comp_sf_1">'Inputs'!$C$38</definedName>
    <definedName name="comp_sf_2">'Inputs'!$C$39</definedName>
    <definedName name="comp_sf_3">'Inputs'!$C$40</definedName>
    <definedName name="mmr_0">'Inputs'!$C$42</definedName>
    <definedName name="mmr_1">'Inputs'!$C$43</definedName>
    <definedName name="mmr_2">'Inputs'!$C$44</definedName>
    <definedName name="mmr_3">'Inputs'!$C$45</definedName>
    <definedName name="aff_share">'Inputs'!$C$46</definedName>
    <definedName name="aff_factor">'Inputs'!$C$47</definedName>
    <definedName name="rent_growth">'Inputs'!$C$49</definedName>
    <definedName name="opex_growth">'Inputs'!$C$50</definedName>
    <definedName name="stab_occ">'Inputs'!$C$51</definedName>
    <definedName name="bad_debt">'Inputs'!$C$52</definedName>
    <definedName name="opex_util">'Inputs'!$C$53</definedName>
    <definedName name="opex_rm">'Inputs'!$C$54</definedName>
    <definedName name="opex_ins">'Inputs'!$C$55</definedName>
    <definedName name="opex_staff">'Inputs'!$C$56</definedName>
    <definedName name="opex_ga">'Inputs'!$C$57</definedName>
    <definedName name="mgmt_pct">'Inputs'!$C$58</definedName>
    <definedName name="reserve">'Inputs'!$C$59</definedName>
    <definedName name="tax_rate">'Inputs'!$C$60</definedName>
    <definedName name="assess_ratio">'Inputs'!$C$61</definedName>
    <definedName name="cap_rate">'Inputs'!$C$62</definedName>
    <definedName name="cap_shock">'Inputs'!$C$63</definedName>
    <definedName name="pk_m2_space">'Inputs'!$C$65</definedName>
    <definedName name="pk_ratio">'Inputs'!$C$66</definedName>
    <definedName name="pk_visitor">'Inputs'!$C$67</definedName>
    <definedName name="pk_takeup">'Inputs'!$C$68</definedName>
    <definedName name="pk_rent">'Inputs'!$C$69</definedName>
    <definedName name="ret_eff">'Inputs'!$C$70</definedName>
    <definedName name="ret_rent">'Inputs'!$C$71</definedName>
    <definedName name="ret_vac">'Inputs'!$C$72</definedName>
    <definedName name="ret_ti">'Inputs'!$C$73</definedName>
    <definedName name="hard_psf">'Inputs'!$C$75</definedName>
    <definedName name="hard_shock">'Inputs'!$C$76</definedName>
    <definedName name="pk_psf">'Inputs'!$C$77</definedName>
    <definedName name="demo_m2">'Inputs'!$C$78</definedName>
    <definedName name="exist_footprint">'Inputs'!$C$79</definedName>
    <definedName name="tenant_term">'Inputs'!$C$80</definedName>
    <definedName name="remed_offsite">'Inputs'!$C$81</definedName>
    <definedName name="site_m2">'Inputs'!$C$82</definedName>
    <definedName name="infra_p1_share">'Inputs'!$C$83</definedName>
    <definedName name="escalation">'Inputs'!$C$84</definedName>
    <definedName name="cont_constr">'Inputs'!$C$85</definedName>
    <definedName name="cont_design">'Inputs'!$C$86</definedName>
    <definedName name="design_pct">'Inputs'!$C$88</definedName>
    <definedName name="permit_pct">'Inputs'!$C$89</definedName>
    <definedName name="dc_per_home">'Inputs'!$C$90</definedName>
    <definedName name="dc_aff_exempt">'Inputs'!$C$91</definedName>
    <definedName name="dc_credits">'Inputs'!$C$92</definedName>
    <definedName name="lease_mkt">'Inputs'!$C$93</definedName>
    <definedName name="dev_fee">'Inputs'!$C$94</definedName>
    <definedName name="builders_risk">'Inputs'!$C$95</definedName>
    <definedName name="hst_net">'Inputs'!$C$96</definedName>
    <definedName name="cmhc_share">'Inputs'!$C$98</definedName>
    <definedName name="bch_share">'Inputs'!$C$99</definedName>
    <definedName name="city_share">'Inputs'!$C$100</definedName>
    <definedName name="grant_share">'Inputs'!$C$101</definedName>
    <definedName name="mezz_rate">'Inputs'!$C$102</definedName>
    <definedName name="mort_rate">'Inputs'!$C$103</definedName>
    <definedName name="rate_shock">'Inputs'!$C$104</definedName>
    <definedName name="amort_yrs">'Inputs'!$C$105</definedName>
    <definedName name="cmhc_premium">'Inputs'!$C$106</definedName>
    <definedName name="cmhc_app_fee">'Inputs'!$C$107</definedName>
    <definedName name="leaseup_reserve_m">'Inputs'!$C$108</definedName>
    <definedName name="takeout_ltv">'Inputs'!$C$109</definedName>
    <definedName name="min_dscr">'Inputs'!$C$110</definedName>
    <definedName name="split_lo">'Inputs'!$C$111</definedName>
    <definedName name="buyout_prem">'Inputs'!$C$112</definedName>
    <definedName name="sell_cost">'Inputs'!$C$113</definedName>
    <definedName name="target_yoc">'Inputs'!$C$114</definedName>
    <definedName name="target_margin">'Inputs'!$C$115</definedName>
    <definedName name="disc_rate">'Inputs'!$C$116</definedName>
    <definedName name="r_m">'Inputs'!$C$119</definedName>
    <definedName name="n_am">'Inputs'!$C$120</definedName>
    <definedName name="cap_eff">'Inputs'!$C$121</definedName>
    <definedName name="ent_total">'Inputs'!$C$122</definedName>
    <definedName name="cap_m">'Inputs'!$C$123</definedName>
    <definedName name="dc_const">'Inputs'!$C$124</definedName>
    <definedName name="adv_share">'Inputs'!$C$125</definedName>
    <definedName name="k_fin">'Inputs'!$C$126</definedName>
    <definedName name="sf_per_m2">'Inputs'!$C$127</definedName>
    <definedName name="horizon">'Inputs'!$C$128</definedName>
    <definedName name="p1_storeys">'Programme'!$C$7</definedName>
    <definedName name="p2_storeys">'Programme'!$D$7</definedName>
    <definedName name="p3_storeys">'Programme'!$E$7</definedName>
    <definedName name="p4_storeys">'Programme'!$F$7</definedName>
    <definedName name="p1_homes">'Programme'!$C$8</definedName>
    <definedName name="p2_homes">'Programme'!$D$8</definedName>
    <definedName name="p3_homes">'Programme'!$E$8</definedName>
    <definedName name="p4_homes">'Programme'!$F$8</definedName>
    <definedName name="tot_homes">'Programme'!$G$8</definedName>
    <definedName name="p1_above">'Programme'!$C$9</definedName>
    <definedName name="p2_above">'Programme'!$D$9</definedName>
    <definedName name="p3_above">'Programme'!$E$9</definedName>
    <definedName name="p4_above">'Programme'!$F$9</definedName>
    <definedName name="tot_above">'Programme'!$G$9</definedName>
    <definedName name="p1_resi">'Programme'!$C$10</definedName>
    <definedName name="p2_resi">'Programme'!$D$10</definedName>
    <definedName name="p3_resi">'Programme'!$E$10</definedName>
    <definedName name="p4_resi">'Programme'!$F$10</definedName>
    <definedName name="tot_resi">'Programme'!$G$10</definedName>
    <definedName name="p1_other">'Programme'!$C$11</definedName>
    <definedName name="p2_other">'Programme'!$D$11</definedName>
    <definedName name="p3_other">'Programme'!$E$11</definedName>
    <definedName name="p4_other">'Programme'!$F$11</definedName>
    <definedName name="tot_other">'Programme'!$G$11</definedName>
    <definedName name="p1_retail">'Programme'!$C$12</definedName>
    <definedName name="p2_retail">'Programme'!$D$12</definedName>
    <definedName name="p3_retail">'Programme'!$E$12</definedName>
    <definedName name="p4_retail">'Programme'!$F$12</definedName>
    <definedName name="tot_retail">'Programme'!$G$12</definedName>
    <definedName name="p1_spaces_r01">'Programme'!$C$13</definedName>
    <definedName name="p2_spaces_r01">'Programme'!$D$13</definedName>
    <definedName name="p3_spaces_r01">'Programme'!$E$13</definedName>
    <definedName name="p4_spaces_r01">'Programme'!$F$13</definedName>
    <definedName name="tot_spaces_r01">'Programme'!$G$13</definedName>
    <definedName name="p1_spaces">'Programme'!$C$14</definedName>
    <definedName name="p2_spaces">'Programme'!$D$14</definedName>
    <definedName name="p3_spaces">'Programme'!$E$14</definedName>
    <definedName name="p4_spaces">'Programme'!$F$14</definedName>
    <definedName name="tot_spaces">'Programme'!$G$14</definedName>
    <definedName name="p1_below">'Programme'!$C$15</definedName>
    <definedName name="p2_below">'Programme'!$D$15</definedName>
    <definedName name="p3_below">'Programme'!$E$15</definedName>
    <definedName name="p4_below">'Programme'!$F$15</definedName>
    <definedName name="tot_below">'Programme'!$G$15</definedName>
    <definedName name="sf_0">'Programme'!$B$20</definedName>
    <definedName name="p1_n0">'Programme'!$C$20</definedName>
    <definedName name="p2_n0">'Programme'!$D$20</definedName>
    <definedName name="p3_n0">'Programme'!$E$20</definedName>
    <definedName name="p4_n0">'Programme'!$F$20</definedName>
    <definedName name="tot_n0">'Programme'!$G$20</definedName>
    <definedName name="sf_1">'Programme'!$B$21</definedName>
    <definedName name="p1_n1">'Programme'!$C$21</definedName>
    <definedName name="p2_n1">'Programme'!$D$21</definedName>
    <definedName name="p3_n1">'Programme'!$E$21</definedName>
    <definedName name="p4_n1">'Programme'!$F$21</definedName>
    <definedName name="tot_n1">'Programme'!$G$21</definedName>
    <definedName name="sf_2">'Programme'!$B$22</definedName>
    <definedName name="p1_n2">'Programme'!$C$22</definedName>
    <definedName name="p2_n2">'Programme'!$D$22</definedName>
    <definedName name="p3_n2">'Programme'!$E$22</definedName>
    <definedName name="p4_n2">'Programme'!$F$22</definedName>
    <definedName name="tot_n2">'Programme'!$G$22</definedName>
    <definedName name="sf_3">'Programme'!$B$23</definedName>
    <definedName name="p1_n3">'Programme'!$C$23</definedName>
    <definedName name="p2_n3">'Programme'!$D$23</definedName>
    <definedName name="p3_n3">'Programme'!$E$23</definedName>
    <definedName name="p4_n3">'Programme'!$F$23</definedName>
    <definedName name="tot_n3">'Programme'!$G$23</definedName>
    <definedName name="p1_nra">'Programme'!$C$25</definedName>
    <definedName name="p2_nra">'Programme'!$D$25</definedName>
    <definedName name="p3_nra">'Programme'!$E$25</definedName>
    <definedName name="p4_nra">'Programme'!$F$25</definedName>
    <definedName name="tot_nra">'Programme'!$G$25</definedName>
    <definedName name="p1_a0">'Programme'!$C$27</definedName>
    <definedName name="p2_a0">'Programme'!$D$27</definedName>
    <definedName name="p3_a0">'Programme'!$E$27</definedName>
    <definedName name="p4_a0">'Programme'!$F$27</definedName>
    <definedName name="p1_a1">'Programme'!$C$28</definedName>
    <definedName name="p2_a1">'Programme'!$D$28</definedName>
    <definedName name="p3_a1">'Programme'!$E$28</definedName>
    <definedName name="p4_a1">'Programme'!$F$28</definedName>
    <definedName name="p1_a2">'Programme'!$C$29</definedName>
    <definedName name="p2_a2">'Programme'!$D$29</definedName>
    <definedName name="p3_a2">'Programme'!$E$29</definedName>
    <definedName name="p4_a2">'Programme'!$F$29</definedName>
    <definedName name="p1_a3">'Programme'!$C$30</definedName>
    <definedName name="p2_a3">'Programme'!$D$30</definedName>
    <definedName name="p3_a3">'Programme'!$E$30</definedName>
    <definedName name="p4_a3">'Programme'!$F$30</definedName>
    <definedName name="p1_aff">'Programme'!$C$31</definedName>
    <definedName name="p2_aff">'Programme'!$D$31</definedName>
    <definedName name="p3_aff">'Programme'!$E$31</definedName>
    <definedName name="p4_aff">'Programme'!$F$31</definedName>
    <definedName name="tot_aff">'Programme'!$G$31</definedName>
    <definedName name="p1_dur">'Schedule'!$C$6</definedName>
    <definedName name="p2_dur">'Schedule'!$D$6</definedName>
    <definedName name="p3_dur">'Schedule'!$E$6</definedName>
    <definedName name="p4_dur">'Schedule'!$F$6</definedName>
    <definedName name="p1_start">'Schedule'!$C$7</definedName>
    <definedName name="p2_start">'Schedule'!$D$7</definedName>
    <definedName name="p3_start">'Schedule'!$E$7</definedName>
    <definedName name="p4_start">'Schedule'!$F$7</definedName>
    <definedName name="p1_complete">'Schedule'!$C$8</definedName>
    <definedName name="p2_complete">'Schedule'!$D$8</definedName>
    <definedName name="p3_complete">'Schedule'!$E$8</definedName>
    <definedName name="p4_complete">'Schedule'!$F$8</definedName>
    <definedName name="p1_first_occ">'Schedule'!$C$9</definedName>
    <definedName name="p2_first_occ">'Schedule'!$D$9</definedName>
    <definedName name="p3_first_occ">'Schedule'!$E$9</definedName>
    <definedName name="p4_first_occ">'Schedule'!$F$9</definedName>
    <definedName name="p1_start_d">'Schedule'!$C$10</definedName>
    <definedName name="p2_start_d">'Schedule'!$D$10</definedName>
    <definedName name="p3_start_d">'Schedule'!$E$10</definedName>
    <definedName name="p4_start_d">'Schedule'!$F$10</definedName>
    <definedName name="p1_first_occ_d">'Schedule'!$C$11</definedName>
    <definedName name="p2_first_occ_d">'Schedule'!$D$11</definedName>
    <definedName name="p3_first_occ_d">'Schedule'!$E$11</definedName>
    <definedName name="p4_first_occ_d">'Schedule'!$F$11</definedName>
    <definedName name="p1_esc">'Schedule'!$C$12</definedName>
    <definedName name="p2_esc">'Schedule'!$D$12</definedName>
    <definedName name="p3_esc">'Schedule'!$E$12</definedName>
    <definedName name="p4_esc">'Schedule'!$F$12</definedName>
    <definedName name="p1_stab">'Schedule'!$C$13</definedName>
    <definedName name="p2_stab">'Schedule'!$D$13</definedName>
    <definedName name="p3_stab">'Schedule'!$E$13</definedName>
    <definedName name="p4_stab">'Schedule'!$F$13</definedName>
    <definedName name="p1_stab_d">'Schedule'!$C$14</definedName>
    <definedName name="p2_stab_d">'Schedule'!$D$14</definedName>
    <definedName name="p3_stab_d">'Schedule'!$E$14</definedName>
    <definedName name="p4_stab_d">'Schedule'!$F$14</definedName>
    <definedName name="p1_y10_m">'Schedule'!$C$15</definedName>
    <definedName name="p2_y10_m">'Schedule'!$D$15</definedName>
    <definedName name="p3_y10_m">'Schedule'!$E$15</definedName>
    <definedName name="p4_y10_m">'Schedule'!$F$15</definedName>
    <definedName name="p1_y20_m">'Schedule'!$C$16</definedName>
    <definedName name="p2_y20_m">'Schedule'!$D$16</definedName>
    <definedName name="p3_y20_m">'Schedule'!$E$16</definedName>
    <definedName name="p4_y20_m">'Schedule'!$F$16</definedName>
    <definedName name="stab_all">'Schedule'!$C$19</definedName>
    <definedName name="hold_end">'Schedule'!$C$20</definedName>
    <definedName name="p1_land_draw">'Development Budget'!$C$7</definedName>
    <definedName name="p2_land_draw">'Development Budget'!$D$7</definedName>
    <definedName name="p3_land_draw">'Development Budget'!$E$7</definedName>
    <definedName name="p4_land_draw">'Development Budget'!$F$7</definedName>
    <definedName name="tot_land_draw">'Development Budget'!$G$7</definedName>
    <definedName name="p1_ltt">'Development Budget'!$C$8</definedName>
    <definedName name="p2_ltt">'Development Budget'!$D$8</definedName>
    <definedName name="p3_ltt">'Development Budget'!$E$8</definedName>
    <definedName name="p4_ltt">'Development Budget'!$F$8</definedName>
    <definedName name="tot_ltt">'Development Budget'!$G$8</definedName>
    <definedName name="p1_legal">'Development Budget'!$C$9</definedName>
    <definedName name="p2_legal">'Development Budget'!$D$9</definedName>
    <definedName name="p3_legal">'Development Budget'!$E$9</definedName>
    <definedName name="p4_legal">'Development Budget'!$F$9</definedName>
    <definedName name="tot_legal">'Development Budget'!$G$9</definedName>
    <definedName name="p1_carry">'Development Budget'!$C$10</definedName>
    <definedName name="p2_carry">'Development Budget'!$D$10</definedName>
    <definedName name="p3_carry">'Development Budget'!$E$10</definedName>
    <definedName name="p4_carry">'Development Budget'!$F$10</definedName>
    <definedName name="tot_carry">'Development Budget'!$G$10</definedName>
    <definedName name="p1_demo">'Development Budget'!$C$12</definedName>
    <definedName name="p2_demo">'Development Budget'!$D$12</definedName>
    <definedName name="p3_demo">'Development Budget'!$E$12</definedName>
    <definedName name="p4_demo">'Development Budget'!$F$12</definedName>
    <definedName name="tot_demo">'Development Budget'!$G$12</definedName>
    <definedName name="p1_remed">'Development Budget'!$C$13</definedName>
    <definedName name="p2_remed">'Development Budget'!$D$13</definedName>
    <definedName name="p3_remed">'Development Budget'!$E$13</definedName>
    <definedName name="p4_remed">'Development Budget'!$F$13</definedName>
    <definedName name="tot_remed">'Development Budget'!$G$13</definedName>
    <definedName name="p1_site">'Development Budget'!$C$14</definedName>
    <definedName name="p2_site">'Development Budget'!$D$14</definedName>
    <definedName name="p3_site">'Development Budget'!$E$14</definedName>
    <definedName name="p4_site">'Development Budget'!$F$14</definedName>
    <definedName name="tot_site">'Development Budget'!$G$14</definedName>
    <definedName name="p1_above_sf">'Development Budget'!$C$16</definedName>
    <definedName name="p2_above_sf">'Development Budget'!$D$16</definedName>
    <definedName name="p3_above_sf">'Development Budget'!$E$16</definedName>
    <definedName name="p4_above_sf">'Development Budget'!$F$16</definedName>
    <definedName name="tot_above_sf">'Development Budget'!$G$16</definedName>
    <definedName name="p1_below_sf">'Development Budget'!$C$17</definedName>
    <definedName name="p2_below_sf">'Development Budget'!$D$17</definedName>
    <definedName name="p3_below_sf">'Development Budget'!$E$17</definedName>
    <definedName name="p4_below_sf">'Development Budget'!$F$17</definedName>
    <definedName name="tot_below_sf">'Development Budget'!$G$17</definedName>
    <definedName name="p1_hard_ag">'Development Budget'!$C$18</definedName>
    <definedName name="p2_hard_ag">'Development Budget'!$D$18</definedName>
    <definedName name="p3_hard_ag">'Development Budget'!$E$18</definedName>
    <definedName name="p4_hard_ag">'Development Budget'!$F$18</definedName>
    <definedName name="tot_hard_ag">'Development Budget'!$G$18</definedName>
    <definedName name="p1_hard_pk">'Development Budget'!$C$19</definedName>
    <definedName name="p2_hard_pk">'Development Budget'!$D$19</definedName>
    <definedName name="p3_hard_pk">'Development Budget'!$E$19</definedName>
    <definedName name="p4_hard_pk">'Development Budget'!$F$19</definedName>
    <definedName name="tot_hard_pk">'Development Budget'!$G$19</definedName>
    <definedName name="p1_hard_base">'Development Budget'!$C$20</definedName>
    <definedName name="p2_hard_base">'Development Budget'!$D$20</definedName>
    <definedName name="p3_hard_base">'Development Budget'!$E$20</definedName>
    <definedName name="p4_hard_base">'Development Budget'!$F$20</definedName>
    <definedName name="tot_hard_base">'Development Budget'!$G$20</definedName>
    <definedName name="p1_cont">'Development Budget'!$C$21</definedName>
    <definedName name="p2_cont">'Development Budget'!$D$21</definedName>
    <definedName name="p3_cont">'Development Budget'!$E$21</definedName>
    <definedName name="p4_cont">'Development Budget'!$F$21</definedName>
    <definedName name="tot_cont">'Development Budget'!$G$21</definedName>
    <definedName name="p1_hard">'Development Budget'!$C$22</definedName>
    <definedName name="p2_hard">'Development Budget'!$D$22</definedName>
    <definedName name="p3_hard">'Development Budget'!$E$22</definedName>
    <definedName name="p4_hard">'Development Budget'!$F$22</definedName>
    <definedName name="tot_hard">'Development Budget'!$G$22</definedName>
    <definedName name="p1_hard_psf_ag">'Development Budget'!$C$23</definedName>
    <definedName name="p2_hard_psf_ag">'Development Budget'!$D$23</definedName>
    <definedName name="p3_hard_psf_ag">'Development Budget'!$E$23</definedName>
    <definedName name="p4_hard_psf_ag">'Development Budget'!$F$23</definedName>
    <definedName name="p1_dc_units">'Development Budget'!$C$25</definedName>
    <definedName name="p2_dc_units">'Development Budget'!$D$25</definedName>
    <definedName name="p3_dc_units">'Development Budget'!$E$25</definedName>
    <definedName name="p4_dc_units">'Development Budget'!$F$25</definedName>
    <definedName name="tot_dc_units">'Development Budget'!$G$25</definedName>
    <definedName name="p1_dc">'Development Budget'!$C$26</definedName>
    <definedName name="p2_dc">'Development Budget'!$D$26</definedName>
    <definedName name="p3_dc">'Development Budget'!$E$26</definedName>
    <definedName name="p4_dc">'Development Budget'!$F$26</definedName>
    <definedName name="tot_dc">'Development Budget'!$G$26</definedName>
    <definedName name="p1_design">'Development Budget'!$C$28</definedName>
    <definedName name="p2_design">'Development Budget'!$D$28</definedName>
    <definedName name="p3_design">'Development Budget'!$E$28</definedName>
    <definedName name="p4_design">'Development Budget'!$F$28</definedName>
    <definedName name="tot_design">'Development Budget'!$G$28</definedName>
    <definedName name="p1_permit">'Development Budget'!$C$29</definedName>
    <definedName name="p2_permit">'Development Budget'!$D$29</definedName>
    <definedName name="p3_permit">'Development Budget'!$E$29</definedName>
    <definedName name="p4_permit">'Development Budget'!$F$29</definedName>
    <definedName name="tot_permit">'Development Budget'!$G$29</definedName>
    <definedName name="p1_retail_sf">'Development Budget'!$C$30</definedName>
    <definedName name="p2_retail_sf">'Development Budget'!$D$30</definedName>
    <definedName name="p3_retail_sf">'Development Budget'!$E$30</definedName>
    <definedName name="p4_retail_sf">'Development Budget'!$F$30</definedName>
    <definedName name="tot_retail_sf">'Development Budget'!$G$30</definedName>
    <definedName name="p1_leasing">'Development Budget'!$C$31</definedName>
    <definedName name="p2_leasing">'Development Budget'!$D$31</definedName>
    <definedName name="p3_leasing">'Development Budget'!$E$31</definedName>
    <definedName name="p4_leasing">'Development Budget'!$F$31</definedName>
    <definedName name="tot_leasing">'Development Budget'!$G$31</definedName>
    <definedName name="p1_brisk">'Development Budget'!$C$32</definedName>
    <definedName name="p2_brisk">'Development Budget'!$D$32</definedName>
    <definedName name="p3_brisk">'Development Budget'!$E$32</definedName>
    <definedName name="p4_brisk">'Development Budget'!$F$32</definedName>
    <definedName name="tot_brisk">'Development Budget'!$G$32</definedName>
    <definedName name="p1_soft_pre">'Development Budget'!$C$33</definedName>
    <definedName name="p2_soft_pre">'Development Budget'!$D$33</definedName>
    <definedName name="p3_soft_pre">'Development Budget'!$E$33</definedName>
    <definedName name="p4_soft_pre">'Development Budget'!$F$33</definedName>
    <definedName name="tot_soft_pre">'Development Budget'!$G$33</definedName>
    <definedName name="p1_devfee">'Development Budget'!$C$34</definedName>
    <definedName name="p2_devfee">'Development Budget'!$D$34</definedName>
    <definedName name="p3_devfee">'Development Budget'!$E$34</definedName>
    <definedName name="p4_devfee">'Development Budget'!$F$34</definedName>
    <definedName name="tot_devfee">'Development Budget'!$G$34</definedName>
    <definedName name="p1_hst">'Development Budget'!$C$35</definedName>
    <definedName name="p2_hst">'Development Budget'!$D$35</definedName>
    <definedName name="p3_hst">'Development Budget'!$E$35</definedName>
    <definedName name="p4_hst">'Development Budget'!$F$35</definedName>
    <definedName name="tot_hst">'Development Budget'!$G$35</definedName>
    <definedName name="p1_reserve_lu">'Development Budget'!$C$36</definedName>
    <definedName name="p2_reserve_lu">'Development Budget'!$D$36</definedName>
    <definedName name="p3_reserve_lu">'Development Budget'!$E$36</definedName>
    <definedName name="p4_reserve_lu">'Development Budget'!$F$36</definedName>
    <definedName name="tot_reserve_lu">'Development Budget'!$G$36</definedName>
    <definedName name="p1_soft">'Development Budget'!$C$37</definedName>
    <definedName name="p2_soft">'Development Budget'!$D$37</definedName>
    <definedName name="p3_soft">'Development Budget'!$E$37</definedName>
    <definedName name="p4_soft">'Development Budget'!$F$37</definedName>
    <definedName name="tot_soft">'Development Budget'!$G$37</definedName>
    <definedName name="p1_land">'Development Budget'!$C$39</definedName>
    <definedName name="p2_land">'Development Budget'!$D$39</definedName>
    <definedName name="p3_land">'Development Budget'!$E$39</definedName>
    <definedName name="p4_land">'Development Budget'!$F$39</definedName>
    <definedName name="tot_land">'Development Budget'!$G$39</definedName>
    <definedName name="p1_base">'Development Budget'!$C$40</definedName>
    <definedName name="p2_base">'Development Budget'!$D$40</definedName>
    <definedName name="p3_base">'Development Budget'!$E$40</definedName>
    <definedName name="p4_base">'Development Budget'!$F$40</definedName>
    <definedName name="tot_base">'Development Budget'!$G$40</definedName>
    <definedName name="p1_adv_m">'Development Budget'!$C$41</definedName>
    <definedName name="p2_adv_m">'Development Budget'!$D$41</definedName>
    <definedName name="p3_adv_m">'Development Budget'!$E$41</definedName>
    <definedName name="p4_adv_m">'Development Budget'!$F$41</definedName>
    <definedName name="p1_kfin">'Development Budget'!$C$42</definedName>
    <definedName name="p2_kfin">'Development Budget'!$D$42</definedName>
    <definedName name="p3_kfin">'Development Budget'!$E$42</definedName>
    <definedName name="p4_kfin">'Development Budget'!$F$42</definedName>
    <definedName name="p1_tdc">'Development Budget'!$C$43</definedName>
    <definedName name="p2_tdc">'Development Budget'!$D$43</definedName>
    <definedName name="p3_tdc">'Development Budget'!$E$43</definedName>
    <definedName name="p4_tdc">'Development Budget'!$F$43</definedName>
    <definedName name="tot_tdc">'Development Budget'!$G$43</definedName>
    <definedName name="p1_capint">'Development Budget'!$C$44</definedName>
    <definedName name="p2_capint">'Development Budget'!$D$44</definedName>
    <definedName name="p3_capint">'Development Budget'!$E$44</definedName>
    <definedName name="p4_capint">'Development Budget'!$F$44</definedName>
    <definedName name="tot_capint">'Development Budget'!$G$44</definedName>
    <definedName name="p1_fees">'Development Budget'!$C$45</definedName>
    <definedName name="p2_fees">'Development Budget'!$D$45</definedName>
    <definedName name="p3_fees">'Development Budget'!$E$45</definedName>
    <definedName name="p4_fees">'Development Budget'!$F$45</definedName>
    <definedName name="tot_fees">'Development Budget'!$G$45</definedName>
    <definedName name="p1_landeq">'Development Budget'!$C$46</definedName>
    <definedName name="p2_landeq">'Development Budget'!$D$46</definedName>
    <definedName name="p3_landeq">'Development Budget'!$E$46</definedName>
    <definedName name="p4_landeq">'Development Budget'!$F$46</definedName>
    <definedName name="tot_landeq">'Development Budget'!$G$46</definedName>
    <definedName name="p1_tdc_home">'Development Budget'!$C$47</definedName>
    <definedName name="p2_tdc_home">'Development Budget'!$D$47</definedName>
    <definedName name="p3_tdc_home">'Development Budget'!$E$47</definedName>
    <definedName name="p4_tdc_home">'Development Budget'!$F$47</definedName>
    <definedName name="p1_tdc_sf">'Development Budget'!$C$48</definedName>
    <definedName name="p2_tdc_sf">'Development Budget'!$D$48</definedName>
    <definedName name="p3_tdc_sf">'Development Budget'!$E$48</definedName>
    <definedName name="p4_tdc_sf">'Development Budget'!$F$48</definedName>
    <definedName name="p1_mli">'Development Budget'!$C$50</definedName>
    <definedName name="p2_mli">'Development Budget'!$D$50</definedName>
    <definedName name="p3_mli">'Development Budget'!$E$50</definedName>
    <definedName name="p4_mli">'Development Budget'!$F$50</definedName>
    <definedName name="tot_mli">'Development Budget'!$G$50</definedName>
    <definedName name="p1_bch">'Development Budget'!$C$51</definedName>
    <definedName name="p2_bch">'Development Budget'!$D$51</definedName>
    <definedName name="p3_bch">'Development Budget'!$E$51</definedName>
    <definedName name="p4_bch">'Development Budget'!$F$51</definedName>
    <definedName name="tot_bch">'Development Budget'!$G$51</definedName>
    <definedName name="p1_grant">'Development Budget'!$C$52</definedName>
    <definedName name="p2_grant">'Development Budget'!$D$52</definedName>
    <definedName name="p3_grant">'Development Budget'!$E$52</definedName>
    <definedName name="p4_grant">'Development Budget'!$F$52</definedName>
    <definedName name="tot_grant">'Development Budget'!$G$52</definedName>
    <definedName name="p1_mezz">'Development Budget'!$C$53</definedName>
    <definedName name="p2_mezz">'Development Budget'!$D$53</definedName>
    <definedName name="p3_mezz">'Development Budget'!$E$53</definedName>
    <definedName name="p4_mezz">'Development Budget'!$F$53</definedName>
    <definedName name="tot_mezz">'Development Budget'!$G$53</definedName>
    <definedName name="p1_city">'Development Budget'!$C$54</definedName>
    <definedName name="p2_city">'Development Budget'!$D$54</definedName>
    <definedName name="p3_city">'Development Budget'!$E$54</definedName>
    <definedName name="p4_city">'Development Budget'!$F$54</definedName>
    <definedName name="tot_city">'Development Budget'!$G$54</definedName>
    <definedName name="p1_stack_chk">'Development Budget'!$C$55</definedName>
    <definedName name="p2_stack_chk">'Development Budget'!$D$55</definedName>
    <definedName name="p3_stack_chk">'Development Budget'!$E$55</definedName>
    <definedName name="p4_stack_chk">'Development Budget'!$F$55</definedName>
    <definedName name="tot_stack_chk">'Development Budget'!$G$55</definedName>
    <definedName name="p1_donated">'Development Budget'!$C$56</definedName>
    <definedName name="p2_donated">'Development Budget'!$D$56</definedName>
    <definedName name="p3_donated">'Development Budget'!$E$56</definedName>
    <definedName name="p4_donated">'Development Budget'!$F$56</definedName>
    <definedName name="tot_donated">'Development Budget'!$G$56</definedName>
    <definedName name="mrent_0">'Revenue &amp; Opex'!$C$8</definedName>
    <definedName name="arent_0">'Revenue &amp; Opex'!$F$8</definedName>
    <definedName name="mrent_1">'Revenue &amp; Opex'!$C$9</definedName>
    <definedName name="arent_1">'Revenue &amp; Opex'!$F$9</definedName>
    <definedName name="mrent_2">'Revenue &amp; Opex'!$C$10</definedName>
    <definedName name="arent_2">'Revenue &amp; Opex'!$F$10</definedName>
    <definedName name="mrent_3">'Revenue &amp; Opex'!$C$11</definedName>
    <definedName name="arent_3">'Revenue &amp; Opex'!$F$11</definedName>
    <definedName name="p1_gpr_mkt">'Revenue &amp; Opex'!$C$14</definedName>
    <definedName name="p2_gpr_mkt">'Revenue &amp; Opex'!$D$14</definedName>
    <definedName name="p3_gpr_mkt">'Revenue &amp; Opex'!$E$14</definedName>
    <definedName name="p4_gpr_mkt">'Revenue &amp; Opex'!$F$14</definedName>
    <definedName name="tot_gpr_mkt">'Revenue &amp; Opex'!$G$14</definedName>
    <definedName name="p1_gpr_aff">'Revenue &amp; Opex'!$C$15</definedName>
    <definedName name="p2_gpr_aff">'Revenue &amp; Opex'!$D$15</definedName>
    <definedName name="p3_gpr_aff">'Revenue &amp; Opex'!$E$15</definedName>
    <definedName name="p4_gpr_aff">'Revenue &amp; Opex'!$F$15</definedName>
    <definedName name="tot_gpr_aff">'Revenue &amp; Opex'!$G$15</definedName>
    <definedName name="p1_retail_m">'Revenue &amp; Opex'!$C$16</definedName>
    <definedName name="p2_retail_m">'Revenue &amp; Opex'!$D$16</definedName>
    <definedName name="p3_retail_m">'Revenue &amp; Opex'!$E$16</definedName>
    <definedName name="p4_retail_m">'Revenue &amp; Opex'!$F$16</definedName>
    <definedName name="tot_retail_m">'Revenue &amp; Opex'!$G$16</definedName>
    <definedName name="p1_pk_m">'Revenue &amp; Opex'!$C$17</definedName>
    <definedName name="p2_pk_m">'Revenue &amp; Opex'!$D$17</definedName>
    <definedName name="p3_pk_m">'Revenue &amp; Opex'!$E$17</definedName>
    <definedName name="p4_pk_m">'Revenue &amp; Opex'!$F$17</definedName>
    <definedName name="tot_pk_m">'Revenue &amp; Opex'!$G$17</definedName>
    <definedName name="p1_egi_s">'Revenue &amp; Opex'!$C$18</definedName>
    <definedName name="p2_egi_s">'Revenue &amp; Opex'!$D$18</definedName>
    <definedName name="p3_egi_s">'Revenue &amp; Opex'!$E$18</definedName>
    <definedName name="p4_egi_s">'Revenue &amp; Opex'!$F$18</definedName>
    <definedName name="tot_egi_s">'Revenue &amp; Opex'!$G$18</definedName>
    <definedName name="p1_opex_var_s">'Revenue &amp; Opex'!$C$19</definedName>
    <definedName name="p2_opex_var_s">'Revenue &amp; Opex'!$D$19</definedName>
    <definedName name="p3_opex_var_s">'Revenue &amp; Opex'!$E$19</definedName>
    <definedName name="p4_opex_var_s">'Revenue &amp; Opex'!$F$19</definedName>
    <definedName name="tot_opex_var_s">'Revenue &amp; Opex'!$G$19</definedName>
    <definedName name="p1_opex_fix_s">'Revenue &amp; Opex'!$C$20</definedName>
    <definedName name="p2_opex_fix_s">'Revenue &amp; Opex'!$D$20</definedName>
    <definedName name="p3_opex_fix_s">'Revenue &amp; Opex'!$E$20</definedName>
    <definedName name="p4_opex_fix_s">'Revenue &amp; Opex'!$F$20</definedName>
    <definedName name="tot_opex_fix_s">'Revenue &amp; Opex'!$G$20</definedName>
    <definedName name="p1_mgmt_s">'Revenue &amp; Opex'!$C$21</definedName>
    <definedName name="p2_mgmt_s">'Revenue &amp; Opex'!$D$21</definedName>
    <definedName name="p3_mgmt_s">'Revenue &amp; Opex'!$E$21</definedName>
    <definedName name="p4_mgmt_s">'Revenue &amp; Opex'!$F$21</definedName>
    <definedName name="tot_mgmt_s">'Revenue &amp; Opex'!$G$21</definedName>
    <definedName name="p1_noi_pre">'Revenue &amp; Opex'!$C$22</definedName>
    <definedName name="p2_noi_pre">'Revenue &amp; Opex'!$D$22</definedName>
    <definedName name="p3_noi_pre">'Revenue &amp; Opex'!$E$22</definedName>
    <definedName name="p4_noi_pre">'Revenue &amp; Opex'!$F$22</definedName>
    <definedName name="tot_noi_pre">'Revenue &amp; Opex'!$G$22</definedName>
    <definedName name="p1_noi_s">'Revenue &amp; Opex'!$C$23</definedName>
    <definedName name="p2_noi_s">'Revenue &amp; Opex'!$D$23</definedName>
    <definedName name="p3_noi_s">'Revenue &amp; Opex'!$E$23</definedName>
    <definedName name="p4_noi_s">'Revenue &amp; Opex'!$F$23</definedName>
    <definedName name="tot_noi_s">'Revenue &amp; Opex'!$G$23</definedName>
    <definedName name="p1_tax">'Revenue &amp; Opex'!$C$24</definedName>
    <definedName name="p2_tax">'Revenue &amp; Opex'!$D$24</definedName>
    <definedName name="p3_tax">'Revenue &amp; Opex'!$E$24</definedName>
    <definedName name="p4_tax">'Revenue &amp; Opex'!$F$24</definedName>
    <definedName name="tot_tax">'Revenue &amp; Opex'!$G$24</definedName>
    <definedName name="p1_reserve_s">'Revenue &amp; Opex'!$C$25</definedName>
    <definedName name="p2_reserve_s">'Revenue &amp; Opex'!$D$25</definedName>
    <definedName name="p3_reserve_s">'Revenue &amp; Opex'!$E$25</definedName>
    <definedName name="p4_reserve_s">'Revenue &amp; Opex'!$F$25</definedName>
    <definedName name="tot_reserve_s">'Revenue &amp; Opex'!$G$25</definedName>
    <definedName name="p1_opex_ratio">'Revenue &amp; Opex'!$C$26</definedName>
    <definedName name="p2_opex_ratio">'Revenue &amp; Opex'!$D$26</definedName>
    <definedName name="p3_opex_ratio">'Revenue &amp; Opex'!$E$26</definedName>
    <definedName name="p4_opex_ratio">'Revenue &amp; Opex'!$F$26</definedName>
    <definedName name="p1_noi_home">'Revenue &amp; Opex'!$C$27</definedName>
    <definedName name="p2_noi_home">'Revenue &amp; Opex'!$D$27</definedName>
    <definedName name="p3_noi_home">'Revenue &amp; Opex'!$E$27</definedName>
    <definedName name="p4_noi_home">'Revenue &amp; Opex'!$F$27</definedName>
    <definedName name="m_row">'Monthly Cash Flow'!$D$4:$PM$4</definedName>
    <definedName name="d_row">'Monthly Cash Flow'!$D$5:$PM$5</definedName>
    <definedName name="p1_r_in_constr">'Monthly Cash Flow'!$D$9:$PM$9</definedName>
    <definedName name="p1_r_oper">'Monthly Cash Flow'!$D$10:$PM$10</definedName>
    <definedName name="p1_r_hard_m">'Monthly Cash Flow'!$D$11:$PM$11</definedName>
    <definedName name="p1_r_soft_m">'Monthly Cash Flow'!$D$12:$PM$12</definedName>
    <definedName name="p1_r_dc_m">'Monthly Cash Flow'!$D$13:$PM$13</definedName>
    <definedName name="p1_r_land_m">'Monthly Cash Flow'!$D$14:$PM$14</definedName>
    <definedName name="p1_r_fees_m">'Monthly Cash Flow'!$D$15:$PM$15</definedName>
    <definedName name="p1_r_cost_pre">'Monthly Cash Flow'!$D$16:$PM$16</definedName>
    <definedName name="p1_r_cum_prev">'Monthly Cash Flow'!$D$17:$PM$17</definedName>
    <definedName name="p1_r_cum">'Monthly Cash Flow'!$D$18:$PM$18</definedName>
    <definedName name="p1_r_src_city">'Monthly Cash Flow'!$D$19:$PM$19</definedName>
    <definedName name="p1_r_src_grant">'Monthly Cash Flow'!$D$20:$PM$20</definedName>
    <definedName name="p1_r_src_mezz">'Monthly Cash Flow'!$D$21:$PM$21</definedName>
    <definedName name="p1_r_src_mli_pre">'Monthly Cash Flow'!$D$22:$PM$22</definedName>
    <definedName name="p1_r_mli_int_c">'Monthly Cash Flow'!$D$23:$PM$23</definedName>
    <definedName name="p1_r_cbal">'Monthly Cash Flow'!$D$24:$PM$24</definedName>
    <definedName name="p1_r_cost_total">'Monthly Cash Flow'!$D$25:$PM$25</definedName>
    <definedName name="p1_r_src_total">'Monthly Cash Flow'!$D$26:$PM$26</definedName>
    <definedName name="p1_r_mli_int_p">'Monthly Cash Flow'!$D$27:$PM$27</definedName>
    <definedName name="p1_r_mli_prin">'Monthly Cash Flow'!$D$28:$PM$28</definedName>
    <definedName name="p1_r_mli_ds">'Monthly Cash Flow'!$D$29:$PM$29</definedName>
    <definedName name="p1_r_mli_bal">'Monthly Cash Flow'!$D$30:$PM$30</definedName>
    <definedName name="p1_r_delivered">'Monthly Cash Flow'!$D$31:$PM$31</definedName>
    <definedName name="p1_r_occ">'Monthly Cash Flow'!$D$32:$PM$32</definedName>
    <definedName name="p1_r_absorb">'Monthly Cash Flow'!$D$33:$PM$33</definedName>
    <definedName name="p1_r_stab_flag">'Monthly Cash Flow'!$D$34:$PM$34</definedName>
    <definedName name="p1_r_ym">'Monthly Cash Flow'!$D$35:$PM$35</definedName>
    <definedName name="p1_r_g_rent">'Monthly Cash Flow'!$D$36:$PM$36</definedName>
    <definedName name="p1_r_g_opex">'Monthly Cash Flow'!$D$37:$PM$37</definedName>
    <definedName name="p1_r_rent_mkt">'Monthly Cash Flow'!$D$38:$PM$38</definedName>
    <definedName name="p1_r_rent_aff">'Monthly Cash Flow'!$D$39:$PM$39</definedName>
    <definedName name="p1_r_retail">'Monthly Cash Flow'!$D$40:$PM$40</definedName>
    <definedName name="p1_r_parking">'Monthly Cash Flow'!$D$41:$PM$41</definedName>
    <definedName name="p1_r_bad_debt">'Monthly Cash Flow'!$D$42:$PM$42</definedName>
    <definedName name="p1_r_egi">'Monthly Cash Flow'!$D$43:$PM$43</definedName>
    <definedName name="p1_r_opex_var">'Monthly Cash Flow'!$D$44:$PM$44</definedName>
    <definedName name="p1_r_opex_fixed">'Monthly Cash Flow'!$D$45:$PM$45</definedName>
    <definedName name="p1_r_mgmt">'Monthly Cash Flow'!$D$46:$PM$46</definedName>
    <definedName name="p1_r_tax">'Monthly Cash Flow'!$D$47:$PM$47</definedName>
    <definedName name="p1_r_noi">'Monthly Cash Flow'!$D$48:$PM$48</definedName>
    <definedName name="p1_r_reserve">'Monthly Cash Flow'!$D$49:$PM$49</definedName>
    <definedName name="p1_r_sup_ds">'Monthly Cash Flow'!$D$50:$PM$50</definedName>
    <definedName name="p1_r_sup_bal">'Monthly Cash Flow'!$D$51:$PM$51</definedName>
    <definedName name="p1_r_ncf">'Monthly Cash Flow'!$D$52:$PM$52</definedName>
    <definedName name="p1_r_res_draw">'Monthly Cash Flow'!$D$53:$PM$53</definedName>
    <definedName name="p1_r_res_bal">'Monthly Cash Flow'!$D$54:$PM$54</definedName>
    <definedName name="p1_r_buyout">'Monthly Cash Flow'!$D$55:$PM$55</definedName>
    <definedName name="p1_r_lo_cf">'Monthly Cash Flow'!$D$56:$PM$56</definedName>
    <definedName name="p1_r_mezz_acc">'Monthly Cash Flow'!$D$57:$PM$57</definedName>
    <definedName name="p1_r_mezz_pre">'Monthly Cash Flow'!$D$58:$PM$58</definedName>
    <definedName name="p1_r_sweep">'Monthly Cash Flow'!$D$59:$PM$59</definedName>
    <definedName name="p1_r_mezz_bal">'Monthly Cash Flow'!$D$60:$PM$60</definedName>
    <definedName name="p1_r_np_cf">'Monthly Cash Flow'!$D$61:$PM$61</definedName>
    <definedName name="p1_r_existing">'Monthly Cash Flow'!$D$62:$PM$62</definedName>
    <definedName name="p1_r_unlev">'Monthly Cash Flow'!$D$63:$PM$63</definedName>
    <definedName name="p1_r_chk_su">'Monthly Cash Flow'!$D$64:$PM$64</definedName>
    <definedName name="p2_r_in_constr">'Monthly Cash Flow'!$D$67:$PM$67</definedName>
    <definedName name="p2_r_oper">'Monthly Cash Flow'!$D$68:$PM$68</definedName>
    <definedName name="p2_r_hard_m">'Monthly Cash Flow'!$D$69:$PM$69</definedName>
    <definedName name="p2_r_soft_m">'Monthly Cash Flow'!$D$70:$PM$70</definedName>
    <definedName name="p2_r_dc_m">'Monthly Cash Flow'!$D$71:$PM$71</definedName>
    <definedName name="p2_r_land_m">'Monthly Cash Flow'!$D$72:$PM$72</definedName>
    <definedName name="p2_r_fees_m">'Monthly Cash Flow'!$D$73:$PM$73</definedName>
    <definedName name="p2_r_cost_pre">'Monthly Cash Flow'!$D$74:$PM$74</definedName>
    <definedName name="p2_r_cum_prev">'Monthly Cash Flow'!$D$75:$PM$75</definedName>
    <definedName name="p2_r_cum">'Monthly Cash Flow'!$D$76:$PM$76</definedName>
    <definedName name="p2_r_src_city">'Monthly Cash Flow'!$D$77:$PM$77</definedName>
    <definedName name="p2_r_src_grant">'Monthly Cash Flow'!$D$78:$PM$78</definedName>
    <definedName name="p2_r_src_mezz">'Monthly Cash Flow'!$D$79:$PM$79</definedName>
    <definedName name="p2_r_src_mli_pre">'Monthly Cash Flow'!$D$80:$PM$80</definedName>
    <definedName name="p2_r_mli_int_c">'Monthly Cash Flow'!$D$81:$PM$81</definedName>
    <definedName name="p2_r_cbal">'Monthly Cash Flow'!$D$82:$PM$82</definedName>
    <definedName name="p2_r_cost_total">'Monthly Cash Flow'!$D$83:$PM$83</definedName>
    <definedName name="p2_r_src_total">'Monthly Cash Flow'!$D$84:$PM$84</definedName>
    <definedName name="p2_r_mli_int_p">'Monthly Cash Flow'!$D$85:$PM$85</definedName>
    <definedName name="p2_r_mli_prin">'Monthly Cash Flow'!$D$86:$PM$86</definedName>
    <definedName name="p2_r_mli_ds">'Monthly Cash Flow'!$D$87:$PM$87</definedName>
    <definedName name="p2_r_mli_bal">'Monthly Cash Flow'!$D$88:$PM$88</definedName>
    <definedName name="p2_r_delivered">'Monthly Cash Flow'!$D$89:$PM$89</definedName>
    <definedName name="p2_r_occ">'Monthly Cash Flow'!$D$90:$PM$90</definedName>
    <definedName name="p2_r_absorb">'Monthly Cash Flow'!$D$91:$PM$91</definedName>
    <definedName name="p2_r_stab_flag">'Monthly Cash Flow'!$D$92:$PM$92</definedName>
    <definedName name="p2_r_ym">'Monthly Cash Flow'!$D$93:$PM$93</definedName>
    <definedName name="p2_r_g_rent">'Monthly Cash Flow'!$D$94:$PM$94</definedName>
    <definedName name="p2_r_g_opex">'Monthly Cash Flow'!$D$95:$PM$95</definedName>
    <definedName name="p2_r_rent_mkt">'Monthly Cash Flow'!$D$96:$PM$96</definedName>
    <definedName name="p2_r_rent_aff">'Monthly Cash Flow'!$D$97:$PM$97</definedName>
    <definedName name="p2_r_retail">'Monthly Cash Flow'!$D$98:$PM$98</definedName>
    <definedName name="p2_r_parking">'Monthly Cash Flow'!$D$99:$PM$99</definedName>
    <definedName name="p2_r_bad_debt">'Monthly Cash Flow'!$D$100:$PM$100</definedName>
    <definedName name="p2_r_egi">'Monthly Cash Flow'!$D$101:$PM$101</definedName>
    <definedName name="p2_r_opex_var">'Monthly Cash Flow'!$D$102:$PM$102</definedName>
    <definedName name="p2_r_opex_fixed">'Monthly Cash Flow'!$D$103:$PM$103</definedName>
    <definedName name="p2_r_mgmt">'Monthly Cash Flow'!$D$104:$PM$104</definedName>
    <definedName name="p2_r_tax">'Monthly Cash Flow'!$D$105:$PM$105</definedName>
    <definedName name="p2_r_noi">'Monthly Cash Flow'!$D$106:$PM$106</definedName>
    <definedName name="p2_r_reserve">'Monthly Cash Flow'!$D$107:$PM$107</definedName>
    <definedName name="p2_r_sup_ds">'Monthly Cash Flow'!$D$108:$PM$108</definedName>
    <definedName name="p2_r_sup_bal">'Monthly Cash Flow'!$D$109:$PM$109</definedName>
    <definedName name="p2_r_ncf">'Monthly Cash Flow'!$D$110:$PM$110</definedName>
    <definedName name="p2_r_res_draw">'Monthly Cash Flow'!$D$111:$PM$111</definedName>
    <definedName name="p2_r_res_bal">'Monthly Cash Flow'!$D$112:$PM$112</definedName>
    <definedName name="p2_r_buyout">'Monthly Cash Flow'!$D$113:$PM$113</definedName>
    <definedName name="p2_r_lo_cf">'Monthly Cash Flow'!$D$114:$PM$114</definedName>
    <definedName name="p2_r_mezz_acc">'Monthly Cash Flow'!$D$115:$PM$115</definedName>
    <definedName name="p2_r_mezz_pre">'Monthly Cash Flow'!$D$116:$PM$116</definedName>
    <definedName name="p2_r_sweep">'Monthly Cash Flow'!$D$117:$PM$117</definedName>
    <definedName name="p2_r_mezz_bal">'Monthly Cash Flow'!$D$118:$PM$118</definedName>
    <definedName name="p2_r_np_cf">'Monthly Cash Flow'!$D$119:$PM$119</definedName>
    <definedName name="p2_r_existing">'Monthly Cash Flow'!$D$120:$PM$120</definedName>
    <definedName name="p2_r_unlev">'Monthly Cash Flow'!$D$121:$PM$121</definedName>
    <definedName name="p2_r_chk_su">'Monthly Cash Flow'!$D$122:$PM$122</definedName>
    <definedName name="p3_r_in_constr">'Monthly Cash Flow'!$D$125:$PM$125</definedName>
    <definedName name="p3_r_oper">'Monthly Cash Flow'!$D$126:$PM$126</definedName>
    <definedName name="p3_r_hard_m">'Monthly Cash Flow'!$D$127:$PM$127</definedName>
    <definedName name="p3_r_soft_m">'Monthly Cash Flow'!$D$128:$PM$128</definedName>
    <definedName name="p3_r_dc_m">'Monthly Cash Flow'!$D$129:$PM$129</definedName>
    <definedName name="p3_r_land_m">'Monthly Cash Flow'!$D$130:$PM$130</definedName>
    <definedName name="p3_r_fees_m">'Monthly Cash Flow'!$D$131:$PM$131</definedName>
    <definedName name="p3_r_cost_pre">'Monthly Cash Flow'!$D$132:$PM$132</definedName>
    <definedName name="p3_r_cum_prev">'Monthly Cash Flow'!$D$133:$PM$133</definedName>
    <definedName name="p3_r_cum">'Monthly Cash Flow'!$D$134:$PM$134</definedName>
    <definedName name="p3_r_src_city">'Monthly Cash Flow'!$D$135:$PM$135</definedName>
    <definedName name="p3_r_src_grant">'Monthly Cash Flow'!$D$136:$PM$136</definedName>
    <definedName name="p3_r_src_mezz">'Monthly Cash Flow'!$D$137:$PM$137</definedName>
    <definedName name="p3_r_src_mli_pre">'Monthly Cash Flow'!$D$138:$PM$138</definedName>
    <definedName name="p3_r_mli_int_c">'Monthly Cash Flow'!$D$139:$PM$139</definedName>
    <definedName name="p3_r_cbal">'Monthly Cash Flow'!$D$140:$PM$140</definedName>
    <definedName name="p3_r_cost_total">'Monthly Cash Flow'!$D$141:$PM$141</definedName>
    <definedName name="p3_r_src_total">'Monthly Cash Flow'!$D$142:$PM$142</definedName>
    <definedName name="p3_r_mli_int_p">'Monthly Cash Flow'!$D$143:$PM$143</definedName>
    <definedName name="p3_r_mli_prin">'Monthly Cash Flow'!$D$144:$PM$144</definedName>
    <definedName name="p3_r_mli_ds">'Monthly Cash Flow'!$D$145:$PM$145</definedName>
    <definedName name="p3_r_mli_bal">'Monthly Cash Flow'!$D$146:$PM$146</definedName>
    <definedName name="p3_r_delivered">'Monthly Cash Flow'!$D$147:$PM$147</definedName>
    <definedName name="p3_r_occ">'Monthly Cash Flow'!$D$148:$PM$148</definedName>
    <definedName name="p3_r_absorb">'Monthly Cash Flow'!$D$149:$PM$149</definedName>
    <definedName name="p3_r_stab_flag">'Monthly Cash Flow'!$D$150:$PM$150</definedName>
    <definedName name="p3_r_ym">'Monthly Cash Flow'!$D$151:$PM$151</definedName>
    <definedName name="p3_r_g_rent">'Monthly Cash Flow'!$D$152:$PM$152</definedName>
    <definedName name="p3_r_g_opex">'Monthly Cash Flow'!$D$153:$PM$153</definedName>
    <definedName name="p3_r_rent_mkt">'Monthly Cash Flow'!$D$154:$PM$154</definedName>
    <definedName name="p3_r_rent_aff">'Monthly Cash Flow'!$D$155:$PM$155</definedName>
    <definedName name="p3_r_retail">'Monthly Cash Flow'!$D$156:$PM$156</definedName>
    <definedName name="p3_r_parking">'Monthly Cash Flow'!$D$157:$PM$157</definedName>
    <definedName name="p3_r_bad_debt">'Monthly Cash Flow'!$D$158:$PM$158</definedName>
    <definedName name="p3_r_egi">'Monthly Cash Flow'!$D$159:$PM$159</definedName>
    <definedName name="p3_r_opex_var">'Monthly Cash Flow'!$D$160:$PM$160</definedName>
    <definedName name="p3_r_opex_fixed">'Monthly Cash Flow'!$D$161:$PM$161</definedName>
    <definedName name="p3_r_mgmt">'Monthly Cash Flow'!$D$162:$PM$162</definedName>
    <definedName name="p3_r_tax">'Monthly Cash Flow'!$D$163:$PM$163</definedName>
    <definedName name="p3_r_noi">'Monthly Cash Flow'!$D$164:$PM$164</definedName>
    <definedName name="p3_r_reserve">'Monthly Cash Flow'!$D$165:$PM$165</definedName>
    <definedName name="p3_r_sup_ds">'Monthly Cash Flow'!$D$166:$PM$166</definedName>
    <definedName name="p3_r_sup_bal">'Monthly Cash Flow'!$D$167:$PM$167</definedName>
    <definedName name="p3_r_ncf">'Monthly Cash Flow'!$D$168:$PM$168</definedName>
    <definedName name="p3_r_res_draw">'Monthly Cash Flow'!$D$169:$PM$169</definedName>
    <definedName name="p3_r_res_bal">'Monthly Cash Flow'!$D$170:$PM$170</definedName>
    <definedName name="p3_r_buyout">'Monthly Cash Flow'!$D$171:$PM$171</definedName>
    <definedName name="p3_r_lo_cf">'Monthly Cash Flow'!$D$172:$PM$172</definedName>
    <definedName name="p3_r_mezz_acc">'Monthly Cash Flow'!$D$173:$PM$173</definedName>
    <definedName name="p3_r_mezz_pre">'Monthly Cash Flow'!$D$174:$PM$174</definedName>
    <definedName name="p3_r_sweep">'Monthly Cash Flow'!$D$175:$PM$175</definedName>
    <definedName name="p3_r_mezz_bal">'Monthly Cash Flow'!$D$176:$PM$176</definedName>
    <definedName name="p3_r_np_cf">'Monthly Cash Flow'!$D$177:$PM$177</definedName>
    <definedName name="p3_r_existing">'Monthly Cash Flow'!$D$178:$PM$178</definedName>
    <definedName name="p3_r_unlev">'Monthly Cash Flow'!$D$179:$PM$179</definedName>
    <definedName name="p3_r_chk_su">'Monthly Cash Flow'!$D$180:$PM$180</definedName>
    <definedName name="p4_r_in_constr">'Monthly Cash Flow'!$D$183:$PM$183</definedName>
    <definedName name="p4_r_oper">'Monthly Cash Flow'!$D$184:$PM$184</definedName>
    <definedName name="p4_r_hard_m">'Monthly Cash Flow'!$D$185:$PM$185</definedName>
    <definedName name="p4_r_soft_m">'Monthly Cash Flow'!$D$186:$PM$186</definedName>
    <definedName name="p4_r_dc_m">'Monthly Cash Flow'!$D$187:$PM$187</definedName>
    <definedName name="p4_r_land_m">'Monthly Cash Flow'!$D$188:$PM$188</definedName>
    <definedName name="p4_r_fees_m">'Monthly Cash Flow'!$D$189:$PM$189</definedName>
    <definedName name="p4_r_cost_pre">'Monthly Cash Flow'!$D$190:$PM$190</definedName>
    <definedName name="p4_r_cum_prev">'Monthly Cash Flow'!$D$191:$PM$191</definedName>
    <definedName name="p4_r_cum">'Monthly Cash Flow'!$D$192:$PM$192</definedName>
    <definedName name="p4_r_src_city">'Monthly Cash Flow'!$D$193:$PM$193</definedName>
    <definedName name="p4_r_src_grant">'Monthly Cash Flow'!$D$194:$PM$194</definedName>
    <definedName name="p4_r_src_mezz">'Monthly Cash Flow'!$D$195:$PM$195</definedName>
    <definedName name="p4_r_src_mli_pre">'Monthly Cash Flow'!$D$196:$PM$196</definedName>
    <definedName name="p4_r_mli_int_c">'Monthly Cash Flow'!$D$197:$PM$197</definedName>
    <definedName name="p4_r_cbal">'Monthly Cash Flow'!$D$198:$PM$198</definedName>
    <definedName name="p4_r_cost_total">'Monthly Cash Flow'!$D$199:$PM$199</definedName>
    <definedName name="p4_r_src_total">'Monthly Cash Flow'!$D$200:$PM$200</definedName>
    <definedName name="p4_r_mli_int_p">'Monthly Cash Flow'!$D$201:$PM$201</definedName>
    <definedName name="p4_r_mli_prin">'Monthly Cash Flow'!$D$202:$PM$202</definedName>
    <definedName name="p4_r_mli_ds">'Monthly Cash Flow'!$D$203:$PM$203</definedName>
    <definedName name="p4_r_mli_bal">'Monthly Cash Flow'!$D$204:$PM$204</definedName>
    <definedName name="p4_r_delivered">'Monthly Cash Flow'!$D$205:$PM$205</definedName>
    <definedName name="p4_r_occ">'Monthly Cash Flow'!$D$206:$PM$206</definedName>
    <definedName name="p4_r_absorb">'Monthly Cash Flow'!$D$207:$PM$207</definedName>
    <definedName name="p4_r_stab_flag">'Monthly Cash Flow'!$D$208:$PM$208</definedName>
    <definedName name="p4_r_ym">'Monthly Cash Flow'!$D$209:$PM$209</definedName>
    <definedName name="p4_r_g_rent">'Monthly Cash Flow'!$D$210:$PM$210</definedName>
    <definedName name="p4_r_g_opex">'Monthly Cash Flow'!$D$211:$PM$211</definedName>
    <definedName name="p4_r_rent_mkt">'Monthly Cash Flow'!$D$212:$PM$212</definedName>
    <definedName name="p4_r_rent_aff">'Monthly Cash Flow'!$D$213:$PM$213</definedName>
    <definedName name="p4_r_retail">'Monthly Cash Flow'!$D$214:$PM$214</definedName>
    <definedName name="p4_r_parking">'Monthly Cash Flow'!$D$215:$PM$215</definedName>
    <definedName name="p4_r_bad_debt">'Monthly Cash Flow'!$D$216:$PM$216</definedName>
    <definedName name="p4_r_egi">'Monthly Cash Flow'!$D$217:$PM$217</definedName>
    <definedName name="p4_r_opex_var">'Monthly Cash Flow'!$D$218:$PM$218</definedName>
    <definedName name="p4_r_opex_fixed">'Monthly Cash Flow'!$D$219:$PM$219</definedName>
    <definedName name="p4_r_mgmt">'Monthly Cash Flow'!$D$220:$PM$220</definedName>
    <definedName name="p4_r_tax">'Monthly Cash Flow'!$D$221:$PM$221</definedName>
    <definedName name="p4_r_noi">'Monthly Cash Flow'!$D$222:$PM$222</definedName>
    <definedName name="p4_r_reserve">'Monthly Cash Flow'!$D$223:$PM$223</definedName>
    <definedName name="p4_r_sup_ds">'Monthly Cash Flow'!$D$224:$PM$224</definedName>
    <definedName name="p4_r_sup_bal">'Monthly Cash Flow'!$D$225:$PM$225</definedName>
    <definedName name="p4_r_ncf">'Monthly Cash Flow'!$D$226:$PM$226</definedName>
    <definedName name="p4_r_res_draw">'Monthly Cash Flow'!$D$227:$PM$227</definedName>
    <definedName name="p4_r_res_bal">'Monthly Cash Flow'!$D$228:$PM$228</definedName>
    <definedName name="p4_r_buyout">'Monthly Cash Flow'!$D$229:$PM$229</definedName>
    <definedName name="p4_r_lo_cf">'Monthly Cash Flow'!$D$230:$PM$230</definedName>
    <definedName name="p4_r_mezz_acc">'Monthly Cash Flow'!$D$231:$PM$231</definedName>
    <definedName name="p4_r_mezz_pre">'Monthly Cash Flow'!$D$232:$PM$232</definedName>
    <definedName name="p4_r_sweep">'Monthly Cash Flow'!$D$233:$PM$233</definedName>
    <definedName name="p4_r_mezz_bal">'Monthly Cash Flow'!$D$234:$PM$234</definedName>
    <definedName name="p4_r_np_cf">'Monthly Cash Flow'!$D$235:$PM$235</definedName>
    <definedName name="p4_r_existing">'Monthly Cash Flow'!$D$236:$PM$236</definedName>
    <definedName name="p4_r_unlev">'Monthly Cash Flow'!$D$237:$PM$237</definedName>
    <definedName name="p4_r_chk_su">'Monthly Cash Flow'!$D$238:$PM$238</definedName>
    <definedName name="c_r_cost_total">'Monthly Cash Flow'!$D$241:$PM$241</definedName>
    <definedName name="c_r_src_city">'Monthly Cash Flow'!$D$242:$PM$242</definedName>
    <definedName name="c_r_src_grant">'Monthly Cash Flow'!$D$243:$PM$243</definedName>
    <definedName name="c_r_src_mezz">'Monthly Cash Flow'!$D$244:$PM$244</definedName>
    <definedName name="c_r_src_mli_pre">'Monthly Cash Flow'!$D$245:$PM$245</definedName>
    <definedName name="c_r_mli_int_c">'Monthly Cash Flow'!$D$246:$PM$246</definedName>
    <definedName name="c_r_src_total">'Monthly Cash Flow'!$D$247:$PM$247</definedName>
    <definedName name="c_r_delivered">'Monthly Cash Flow'!$D$248:$PM$248</definedName>
    <definedName name="c_r_occ">'Monthly Cash Flow'!$D$249:$PM$249</definedName>
    <definedName name="c_r_egi">'Monthly Cash Flow'!$D$250:$PM$250</definedName>
    <definedName name="c_r_noi">'Monthly Cash Flow'!$D$251:$PM$251</definedName>
    <definedName name="c_r_reserve">'Monthly Cash Flow'!$D$252:$PM$252</definedName>
    <definedName name="c_r_mli_ds">'Monthly Cash Flow'!$D$253:$PM$253</definedName>
    <definedName name="c_r_sup_ds">'Monthly Cash Flow'!$D$254:$PM$254</definedName>
    <definedName name="c_r_ncf">'Monthly Cash Flow'!$D$255:$PM$255</definedName>
    <definedName name="c_r_lo_cf">'Monthly Cash Flow'!$D$256:$PM$256</definedName>
    <definedName name="c_r_buyout">'Monthly Cash Flow'!$D$257:$PM$257</definedName>
    <definedName name="c_r_sweep">'Monthly Cash Flow'!$D$258:$PM$258</definedName>
    <definedName name="c_r_np_cf">'Monthly Cash Flow'!$D$259:$PM$259</definedName>
    <definedName name="c_r_mli_bal">'Monthly Cash Flow'!$D$260:$PM$260</definedName>
    <definedName name="c_r_mezz_bal">'Monthly Cash Flow'!$D$261:$PM$261</definedName>
    <definedName name="c_r_sup_bal">'Monthly Cash Flow'!$D$262:$PM$262</definedName>
    <definedName name="c_r_existing">'Monthly Cash Flow'!$D$263:$PM$263</definedName>
    <definedName name="c_r_unlev">'Monthly Cash Flow'!$D$264:$PM$264</definedName>
    <definedName name="c_r_chk_su">'Monthly Cash Flow'!$D$265:$PM$265</definedName>
    <definedName name="c_r_land_cash">'Monthly Cash Flow'!$D$266:$PM$266</definedName>
    <definedName name="c_r_cum_public">'Monthly Cash Flow'!$D$267:$PM$267</definedName>
    <definedName name="c_r_unlev_term">'Monthly Cash Flow'!$D$268:$PM$268</definedName>
    <definedName name="p1_mli_plan">'Debt'!$C$6</definedName>
    <definedName name="p2_mli_plan">'Debt'!$D$6</definedName>
    <definedName name="p3_mli_plan">'Debt'!$E$6</definedName>
    <definedName name="p4_mli_plan">'Debt'!$F$6</definedName>
    <definedName name="tot_mli_plan">'Debt'!$G$6</definedName>
    <definedName name="p1_perm">'Debt'!$C$7</definedName>
    <definedName name="p2_perm">'Debt'!$D$7</definedName>
    <definedName name="p3_perm">'Debt'!$E$7</definedName>
    <definedName name="p4_perm">'Debt'!$F$7</definedName>
    <definedName name="tot_perm">'Debt'!$G$7</definedName>
    <definedName name="p1_pmt">'Debt'!$C$8</definedName>
    <definedName name="p2_pmt">'Debt'!$D$8</definedName>
    <definedName name="p3_pmt">'Debt'!$E$8</definedName>
    <definedName name="p4_pmt">'Debt'!$F$8</definedName>
    <definedName name="tot_pmt">'Debt'!$G$8</definedName>
    <definedName name="p1_ads">'Debt'!$C$9</definedName>
    <definedName name="p2_ads">'Debt'!$D$9</definedName>
    <definedName name="p3_ads">'Debt'!$E$9</definedName>
    <definedName name="p4_ads">'Debt'!$F$9</definedName>
    <definedName name="tot_ads">'Debt'!$G$9</definedName>
    <definedName name="p1_perm_vs_plan">'Debt'!$C$10</definedName>
    <definedName name="p2_perm_vs_plan">'Debt'!$D$10</definedName>
    <definedName name="p3_perm_vs_plan">'Debt'!$E$10</definedName>
    <definedName name="p4_perm_vs_plan">'Debt'!$F$10</definedName>
    <definedName name="tot_perm_vs_plan">'Debt'!$G$10</definedName>
    <definedName name="p1_sup">'Debt'!$C$11</definedName>
    <definedName name="p2_sup">'Debt'!$D$11</definedName>
    <definedName name="p3_sup">'Debt'!$E$11</definedName>
    <definedName name="p4_sup">'Debt'!$F$11</definedName>
    <definedName name="tot_sup">'Debt'!$G$11</definedName>
    <definedName name="p1_sup_pmt">'Debt'!$C$12</definedName>
    <definedName name="p2_sup_pmt">'Debt'!$D$12</definedName>
    <definedName name="p3_sup_pmt">'Debt'!$E$12</definedName>
    <definedName name="p4_sup_pmt">'Debt'!$F$12</definedName>
    <definedName name="tot_sup_pmt">'Debt'!$G$12</definedName>
    <definedName name="p1_city_f">'Debt'!$C$13</definedName>
    <definedName name="p2_city_f">'Debt'!$D$13</definedName>
    <definedName name="p3_city_f">'Debt'!$E$13</definedName>
    <definedName name="p4_city_f">'Debt'!$F$13</definedName>
    <definedName name="tot_city_f">'Debt'!$G$13</definedName>
    <definedName name="p1_grant_f">'Debt'!$C$14</definedName>
    <definedName name="p2_grant_f">'Debt'!$D$14</definedName>
    <definedName name="p3_grant_f">'Debt'!$E$14</definedName>
    <definedName name="p4_grant_f">'Debt'!$F$14</definedName>
    <definedName name="tot_grant_f">'Debt'!$G$14</definedName>
    <definedName name="p1_mezz_f">'Debt'!$C$15</definedName>
    <definedName name="p2_mezz_f">'Debt'!$D$15</definedName>
    <definedName name="p3_mezz_f">'Debt'!$E$15</definedName>
    <definedName name="p4_mezz_f">'Debt'!$F$15</definedName>
    <definedName name="tot_mezz_f">'Debt'!$G$15</definedName>
    <definedName name="p1_mli_f">'Debt'!$C$16</definedName>
    <definedName name="p2_mli_f">'Debt'!$D$16</definedName>
    <definedName name="p3_mli_f">'Debt'!$E$16</definedName>
    <definedName name="p4_mli_f">'Debt'!$F$16</definedName>
    <definedName name="tot_mli_f">'Debt'!$G$16</definedName>
    <definedName name="p1_capint_act">'Debt'!$C$17</definedName>
    <definedName name="p2_capint_act">'Debt'!$D$17</definedName>
    <definedName name="p3_capint_act">'Debt'!$E$17</definedName>
    <definedName name="p4_capint_act">'Debt'!$F$17</definedName>
    <definedName name="tot_capint_act">'Debt'!$G$17</definedName>
    <definedName name="p1_int_total">'Debt'!$C$18</definedName>
    <definedName name="p2_int_total">'Debt'!$D$18</definedName>
    <definedName name="p3_int_total">'Debt'!$E$18</definedName>
    <definedName name="p4_int_total">'Debt'!$F$18</definedName>
    <definedName name="tot_int_total">'Debt'!$G$18</definedName>
    <definedName name="p1_mli_peak">'Debt'!$C$19</definedName>
    <definedName name="p2_mli_peak">'Debt'!$D$19</definedName>
    <definedName name="p3_mli_peak">'Debt'!$E$19</definedName>
    <definedName name="p4_mli_peak">'Debt'!$F$19</definedName>
    <definedName name="tot_mli_peak">'Debt'!$G$19</definedName>
    <definedName name="p1_sweep_t">'Debt'!$C$20</definedName>
    <definedName name="p2_sweep_t">'Debt'!$D$20</definedName>
    <definedName name="p3_sweep_t">'Debt'!$E$20</definedName>
    <definedName name="p4_sweep_t">'Debt'!$F$20</definedName>
    <definedName name="tot_sweep_t">'Debt'!$G$20</definedName>
    <definedName name="p1_mezz_y20">'Debt'!$C$21</definedName>
    <definedName name="p2_mezz_y20">'Debt'!$D$21</definedName>
    <definedName name="p3_mezz_y20">'Debt'!$E$21</definedName>
    <definedName name="p4_mezz_y20">'Debt'!$F$21</definedName>
    <definedName name="tot_mezz_y20">'Debt'!$G$21</definedName>
    <definedName name="p1_homes_x">'Phase Returns'!$C$7</definedName>
    <definedName name="p2_homes_x">'Phase Returns'!$D$7</definedName>
    <definedName name="p3_homes_x">'Phase Returns'!$E$7</definedName>
    <definedName name="p4_homes_x">'Phase Returns'!$F$7</definedName>
    <definedName name="tot_homes_x">'Phase Returns'!$G$7</definedName>
    <definedName name="p1_aff_x">'Phase Returns'!$C$8</definedName>
    <definedName name="p2_aff_x">'Phase Returns'!$D$8</definedName>
    <definedName name="p3_aff_x">'Phase Returns'!$E$8</definedName>
    <definedName name="p4_aff_x">'Phase Returns'!$F$8</definedName>
    <definedName name="tot_aff_x">'Phase Returns'!$G$8</definedName>
    <definedName name="p1_nra_x">'Phase Returns'!$C$9</definedName>
    <definedName name="p2_nra_x">'Phase Returns'!$D$9</definedName>
    <definedName name="p3_nra_x">'Phase Returns'!$E$9</definedName>
    <definedName name="p4_nra_x">'Phase Returns'!$F$9</definedName>
    <definedName name="tot_nra_x">'Phase Returns'!$G$9</definedName>
    <definedName name="p1_ag_x">'Phase Returns'!$C$10</definedName>
    <definedName name="p2_ag_x">'Phase Returns'!$D$10</definedName>
    <definedName name="p3_ag_x">'Phase Returns'!$E$10</definedName>
    <definedName name="p4_ag_x">'Phase Returns'!$F$10</definedName>
    <definedName name="tot_ag_x">'Phase Returns'!$G$10</definedName>
    <definedName name="p1_bg_x">'Phase Returns'!$C$11</definedName>
    <definedName name="p2_bg_x">'Phase Returns'!$D$11</definedName>
    <definedName name="p3_bg_x">'Phase Returns'!$E$11</definedName>
    <definedName name="p4_bg_x">'Phase Returns'!$F$11</definedName>
    <definedName name="tot_bg_x">'Phase Returns'!$G$11</definedName>
    <definedName name="p1_pk_x">'Phase Returns'!$C$12</definedName>
    <definedName name="p2_pk_x">'Phase Returns'!$D$12</definedName>
    <definedName name="p3_pk_x">'Phase Returns'!$E$12</definedName>
    <definedName name="p4_pk_x">'Phase Returns'!$F$12</definedName>
    <definedName name="tot_pk_x">'Phase Returns'!$G$12</definedName>
    <definedName name="p1_tdc_x">'Phase Returns'!$C$14</definedName>
    <definedName name="p2_tdc_x">'Phase Returns'!$D$14</definedName>
    <definedName name="p3_tdc_x">'Phase Returns'!$E$14</definedName>
    <definedName name="p4_tdc_x">'Phase Returns'!$F$14</definedName>
    <definedName name="tot_tdc_x">'Phase Returns'!$G$14</definedName>
    <definedName name="p1_tdc_home_x">'Phase Returns'!$C$15</definedName>
    <definedName name="p2_tdc_home_x">'Phase Returns'!$D$15</definedName>
    <definedName name="p3_tdc_home_x">'Phase Returns'!$E$15</definedName>
    <definedName name="p4_tdc_home_x">'Phase Returns'!$F$15</definedName>
    <definedName name="tot_tdc_home_x">'Phase Returns'!$G$15</definedName>
    <definedName name="p1_tdc_sf_x">'Phase Returns'!$C$16</definedName>
    <definedName name="p2_tdc_sf_x">'Phase Returns'!$D$16</definedName>
    <definedName name="p3_tdc_sf_x">'Phase Returns'!$E$16</definedName>
    <definedName name="p4_tdc_sf_x">'Phase Returns'!$F$16</definedName>
    <definedName name="tot_tdc_sf_x">'Phase Returns'!$G$16</definedName>
    <definedName name="p1_hard_sf_x">'Phase Returns'!$C$17</definedName>
    <definedName name="p2_hard_sf_x">'Phase Returns'!$D$17</definedName>
    <definedName name="p3_hard_sf_x">'Phase Returns'!$E$17</definedName>
    <definedName name="p4_hard_sf_x">'Phase Returns'!$F$17</definedName>
    <definedName name="tot_hard_sf_x">'Phase Returns'!$G$17</definedName>
    <definedName name="p1_stab_x">'Phase Returns'!$C$19</definedName>
    <definedName name="p2_stab_x">'Phase Returns'!$D$19</definedName>
    <definedName name="p3_stab_x">'Phase Returns'!$E$19</definedName>
    <definedName name="p4_stab_x">'Phase Returns'!$F$19</definedName>
    <definedName name="tot_stab_x">'Phase Returns'!$G$19</definedName>
    <definedName name="p1_noi">'Phase Returns'!$C$20</definedName>
    <definedName name="p2_noi">'Phase Returns'!$D$20</definedName>
    <definedName name="p3_noi">'Phase Returns'!$E$20</definedName>
    <definedName name="p4_noi">'Phase Returns'!$F$20</definedName>
    <definedName name="tot_noi">'Phase Returns'!$G$20</definedName>
    <definedName name="p1_res12">'Phase Returns'!$C$21</definedName>
    <definedName name="p2_res12">'Phase Returns'!$D$21</definedName>
    <definedName name="p3_res12">'Phase Returns'!$E$21</definedName>
    <definedName name="p4_res12">'Phase Returns'!$F$21</definedName>
    <definedName name="tot_res12">'Phase Returns'!$G$21</definedName>
    <definedName name="p1_noi_l">'Phase Returns'!$C$22</definedName>
    <definedName name="p2_noi_l">'Phase Returns'!$D$22</definedName>
    <definedName name="p3_noi_l">'Phase Returns'!$E$22</definedName>
    <definedName name="p4_noi_l">'Phase Returns'!$F$22</definedName>
    <definedName name="tot_noi_l">'Phase Returns'!$G$22</definedName>
    <definedName name="p1_occ_x">'Phase Returns'!$C$23</definedName>
    <definedName name="p2_occ_x">'Phase Returns'!$D$23</definedName>
    <definedName name="p3_occ_x">'Phase Returns'!$E$23</definedName>
    <definedName name="p4_occ_x">'Phase Returns'!$F$23</definedName>
    <definedName name="tot_occ_x">'Phase Returns'!$G$23</definedName>
    <definedName name="p1_avg_rent">'Phase Returns'!$C$24</definedName>
    <definedName name="p2_avg_rent">'Phase Returns'!$D$24</definedName>
    <definedName name="p3_avg_rent">'Phase Returns'!$E$24</definedName>
    <definedName name="p4_avg_rent">'Phase Returns'!$F$24</definedName>
    <definedName name="tot_avg_rent">'Phase Returns'!$G$24</definedName>
    <definedName name="p1_avg_arent">'Phase Returns'!$C$25</definedName>
    <definedName name="p2_avg_arent">'Phase Returns'!$D$25</definedName>
    <definedName name="p3_avg_arent">'Phase Returns'!$E$25</definedName>
    <definedName name="p4_avg_arent">'Phase Returns'!$F$25</definedName>
    <definedName name="tot_avg_arent">'Phase Returns'!$G$25</definedName>
    <definedName name="p1_yoc">'Phase Returns'!$C$26</definedName>
    <definedName name="p2_yoc">'Phase Returns'!$D$26</definedName>
    <definedName name="p3_yoc">'Phase Returns'!$E$26</definedName>
    <definedName name="p4_yoc">'Phase Returns'!$F$26</definedName>
    <definedName name="tot_yoc">'Phase Returns'!$G$26</definedName>
    <definedName name="p1_yoc_exfin">'Phase Returns'!$C$27</definedName>
    <definedName name="p2_yoc_exfin">'Phase Returns'!$D$27</definedName>
    <definedName name="p3_yoc_exfin">'Phase Returns'!$E$27</definedName>
    <definedName name="p4_yoc_exfin">'Phase Returns'!$F$27</definedName>
    <definedName name="tot_yoc_exfin">'Phase Returns'!$G$27</definedName>
    <definedName name="p1_cap_x">'Phase Returns'!$C$28</definedName>
    <definedName name="p2_cap_x">'Phase Returns'!$D$28</definedName>
    <definedName name="p3_cap_x">'Phase Returns'!$E$28</definedName>
    <definedName name="p4_cap_x">'Phase Returns'!$F$28</definedName>
    <definedName name="tot_cap_x">'Phase Returns'!$G$28</definedName>
    <definedName name="p1_value">'Phase Returns'!$C$29</definedName>
    <definedName name="p2_value">'Phase Returns'!$D$29</definedName>
    <definedName name="p3_value">'Phase Returns'!$E$29</definedName>
    <definedName name="p4_value">'Phase Returns'!$F$29</definedName>
    <definedName name="tot_value">'Phase Returns'!$G$29</definedName>
    <definedName name="p1_margin">'Phase Returns'!$C$30</definedName>
    <definedName name="p2_margin">'Phase Returns'!$D$30</definedName>
    <definedName name="p3_margin">'Phase Returns'!$E$30</definedName>
    <definedName name="p4_margin">'Phase Returns'!$F$30</definedName>
    <definedName name="tot_margin">'Phase Returns'!$G$30</definedName>
    <definedName name="p1_dscr">'Phase Returns'!$C$32</definedName>
    <definedName name="p2_dscr">'Phase Returns'!$D$32</definedName>
    <definedName name="p3_dscr">'Phase Returns'!$E$32</definedName>
    <definedName name="p4_dscr">'Phase Returns'!$F$32</definedName>
    <definedName name="tot_dscr">'Phase Returns'!$G$32</definedName>
    <definedName name="p1_ltv">'Phase Returns'!$C$33</definedName>
    <definedName name="p2_ltv">'Phase Returns'!$D$33</definedName>
    <definedName name="p3_ltv">'Phase Returns'!$E$33</definedName>
    <definedName name="p4_ltv">'Phase Returns'!$F$33</definedName>
    <definedName name="tot_ltv">'Phase Returns'!$G$33</definedName>
    <definedName name="p1_dy">'Phase Returns'!$C$34</definedName>
    <definedName name="p2_dy">'Phase Returns'!$D$34</definedName>
    <definedName name="p3_dy">'Phase Returns'!$E$34</definedName>
    <definedName name="p4_dy">'Phase Returns'!$F$34</definedName>
    <definedName name="tot_dy">'Phase Returns'!$G$34</definedName>
    <definedName name="p1_noi10">'Phase Returns'!$C$35</definedName>
    <definedName name="p2_noi10">'Phase Returns'!$D$35</definedName>
    <definedName name="p3_noi10">'Phase Returns'!$E$35</definedName>
    <definedName name="p4_noi10">'Phase Returns'!$F$35</definedName>
    <definedName name="tot_noi10">'Phase Returns'!$G$35</definedName>
    <definedName name="p1_ds10">'Phase Returns'!$C$36</definedName>
    <definedName name="p2_ds10">'Phase Returns'!$D$36</definedName>
    <definedName name="p3_ds10">'Phase Returns'!$E$36</definedName>
    <definedName name="p4_ds10">'Phase Returns'!$F$36</definedName>
    <definedName name="tot_ds10">'Phase Returns'!$G$36</definedName>
    <definedName name="p1_dscr10">'Phase Returns'!$C$37</definedName>
    <definedName name="p2_dscr10">'Phase Returns'!$D$37</definedName>
    <definedName name="p3_dscr10">'Phase Returns'!$E$37</definedName>
    <definedName name="p4_dscr10">'Phase Returns'!$F$37</definedName>
    <definedName name="tot_dscr10">'Phase Returns'!$G$37</definedName>
    <definedName name="p1_np_min">'Phase Returns'!$C$38</definedName>
    <definedName name="p2_np_min">'Phase Returns'!$D$38</definedName>
    <definedName name="p3_np_min">'Phase Returns'!$E$38</definedName>
    <definedName name="p4_np_min">'Phase Returns'!$F$38</definedName>
    <definedName name="tot_np_min">'Phase Returns'!$G$38</definedName>
    <definedName name="p1_value20">'Phase Returns'!$C$39</definedName>
    <definedName name="p2_value20">'Phase Returns'!$D$39</definedName>
    <definedName name="p3_value20">'Phase Returns'!$E$39</definedName>
    <definedName name="p4_value20">'Phase Returns'!$F$39</definedName>
    <definedName name="tot_value20">'Phase Returns'!$G$39</definedName>
    <definedName name="p1_refi20">'Phase Returns'!$C$40</definedName>
    <definedName name="p2_refi20">'Phase Returns'!$D$40</definedName>
    <definedName name="p3_refi20">'Phase Returns'!$E$40</definedName>
    <definedName name="p4_refi20">'Phase Returns'!$F$40</definedName>
    <definedName name="tot_refi20">'Phase Returns'!$G$40</definedName>
    <definedName name="p1_debt20">'Phase Returns'!$C$41</definedName>
    <definedName name="p2_debt20">'Phase Returns'!$D$41</definedName>
    <definedName name="p3_debt20">'Phase Returns'!$E$41</definedName>
    <definedName name="p4_debt20">'Phase Returns'!$F$41</definedName>
    <definedName name="tot_debt20">'Phase Returns'!$G$41</definedName>
    <definedName name="p1_takeout_ok">'Phase Returns'!$C$42</definedName>
    <definedName name="p2_takeout_ok">'Phase Returns'!$D$42</definedName>
    <definedName name="p3_takeout_ok">'Phase Returns'!$E$42</definedName>
    <definedName name="p4_takeout_ok">'Phase Returns'!$F$42</definedName>
    <definedName name="tot_takeout_ok">'Phase Returns'!$G$42</definedName>
    <definedName name="p1_lo_draw">'Phase Returns'!$C$44</definedName>
    <definedName name="p2_lo_draw">'Phase Returns'!$D$44</definedName>
    <definedName name="p3_lo_draw">'Phase Returns'!$E$44</definedName>
    <definedName name="p4_lo_draw">'Phase Returns'!$F$44</definedName>
    <definedName name="tot_lo_draw">'Phase Returns'!$G$44</definedName>
    <definedName name="p1_lo_share">'Phase Returns'!$C$45</definedName>
    <definedName name="p2_lo_share">'Phase Returns'!$D$45</definedName>
    <definedName name="p3_lo_share">'Phase Returns'!$E$45</definedName>
    <definedName name="p4_lo_share">'Phase Returns'!$F$45</definedName>
    <definedName name="tot_lo_share">'Phase Returns'!$G$45</definedName>
    <definedName name="p1_lo_bo">'Phase Returns'!$C$46</definedName>
    <definedName name="p2_lo_bo">'Phase Returns'!$D$46</definedName>
    <definedName name="p3_lo_bo">'Phase Returns'!$E$46</definedName>
    <definedName name="p4_lo_bo">'Phase Returns'!$F$46</definedName>
    <definedName name="tot_lo_bo">'Phase Returns'!$G$46</definedName>
    <definedName name="p1_lo_total">'Phase Returns'!$C$47</definedName>
    <definedName name="p2_lo_total">'Phase Returns'!$D$47</definedName>
    <definedName name="p3_lo_total">'Phase Returns'!$E$47</definedName>
    <definedName name="p4_lo_total">'Phase Returns'!$F$47</definedName>
    <definedName name="tot_lo_total">'Phase Returns'!$G$47</definedName>
    <definedName name="p1_lo_eq">'Phase Returns'!$C$48</definedName>
    <definedName name="p2_lo_eq">'Phase Returns'!$D$48</definedName>
    <definedName name="p3_lo_eq">'Phase Returns'!$E$48</definedName>
    <definedName name="p4_lo_eq">'Phase Returns'!$F$48</definedName>
    <definedName name="tot_lo_eq">'Phase Returns'!$G$48</definedName>
    <definedName name="p1_np_total">'Phase Returns'!$C$49</definedName>
    <definedName name="p2_np_total">'Phase Returns'!$D$49</definedName>
    <definedName name="p3_np_total">'Phase Returns'!$E$49</definedName>
    <definedName name="p4_np_total">'Phase Returns'!$F$49</definedName>
    <definedName name="tot_np_total">'Phase Returns'!$G$49</definedName>
    <definedName name="p1_bch_sw">'Phase Returns'!$C$50</definedName>
    <definedName name="p2_bch_sw">'Phase Returns'!$D$50</definedName>
    <definedName name="p3_bch_sw">'Phase Returns'!$E$50</definedName>
    <definedName name="p4_bch_sw">'Phase Returns'!$F$50</definedName>
    <definedName name="tot_bch_sw">'Phase Returns'!$G$50</definedName>
    <definedName name="p1_bch_mz20">'Phase Returns'!$C$51</definedName>
    <definedName name="p2_bch_mz20">'Phase Returns'!$D$51</definedName>
    <definedName name="p3_bch_mz20">'Phase Returns'!$E$51</definedName>
    <definedName name="p4_bch_mz20">'Phase Returns'!$F$51</definedName>
    <definedName name="tot_bch_mz20">'Phase Returns'!$G$51</definedName>
    <definedName name="p1_grant_x">'Phase Returns'!$C$52</definedName>
    <definedName name="p2_grant_x">'Phase Returns'!$D$52</definedName>
    <definedName name="p3_grant_x">'Phase Returns'!$E$52</definedName>
    <definedName name="p4_grant_x">'Phase Returns'!$F$52</definedName>
    <definedName name="tot_grant_x">'Phase Returns'!$G$52</definedName>
    <definedName name="p1_city_x">'Phase Returns'!$C$53</definedName>
    <definedName name="p2_city_x">'Phase Returns'!$D$53</definedName>
    <definedName name="p3_city_x">'Phase Returns'!$E$53</definedName>
    <definedName name="p4_city_x">'Phase Returns'!$F$53</definedName>
    <definedName name="tot_city_x">'Phase Returns'!$G$53</definedName>
    <definedName name="p1_peak_pub">'Phase Returns'!$C$55</definedName>
    <definedName name="p2_peak_pub">'Phase Returns'!$D$55</definedName>
    <definedName name="p3_peak_pub">'Phase Returns'!$E$55</definedName>
    <definedName name="p4_peak_pub">'Phase Returns'!$F$55</definedName>
    <definedName name="tot_peak_pub">'Phase Returns'!$G$55</definedName>
    <definedName name="p1_peak_mli">'Phase Returns'!$C$56</definedName>
    <definedName name="p2_peak_mli">'Phase Returns'!$D$56</definedName>
    <definedName name="p3_peak_mli">'Phase Returns'!$E$56</definedName>
    <definedName name="p4_peak_mli">'Phase Returns'!$F$56</definedName>
    <definedName name="tot_peak_mli">'Phase Returns'!$G$56</definedName>
    <definedName name="p1_int_x">'Phase Returns'!$C$57</definedName>
    <definedName name="p2_int_x">'Phase Returns'!$D$57</definedName>
    <definedName name="p3_int_x">'Phase Returns'!$E$57</definedName>
    <definedName name="p4_int_x">'Phase Returns'!$F$57</definedName>
    <definedName name="tot_int_x">'Phase Returns'!$G$57</definedName>
    <definedName name="p1_irr">'Phase Returns'!$C$58</definedName>
    <definedName name="p2_irr">'Phase Returns'!$D$58</definedName>
    <definedName name="p3_irr">'Phase Returns'!$E$58</definedName>
    <definedName name="p4_irr">'Phase Returns'!$F$58</definedName>
    <definedName name="tot_irr">'Phase Returns'!$G$58</definedName>
    <definedName name="p1_npv">'Phase Returns'!$C$59</definedName>
    <definedName name="p2_npv">'Phase Returns'!$D$59</definedName>
    <definedName name="p3_npv">'Phase Returns'!$E$59</definedName>
    <definedName name="p4_npv">'Phase Returns'!$F$59</definedName>
    <definedName name="tot_npv">'Phase Returns'!$G$59</definedName>
    <definedName name="p1_first_occ_x">'Phase Returns'!$C$60</definedName>
    <definedName name="p2_first_occ_x">'Phase Returns'!$D$60</definedName>
    <definedName name="p3_first_occ_x">'Phase Returns'!$E$60</definedName>
    <definedName name="p4_first_occ_x">'Phase Returns'!$F$60</definedName>
    <definedName name="tot_first_occ_x">'Phase Returns'!$G$60</definedName>
    <definedName name="p1_stab_d_x">'Phase Returns'!$C$61</definedName>
    <definedName name="p2_stab_d_x">'Phase Returns'!$D$61</definedName>
    <definedName name="p3_stab_d_x">'Phase Returns'!$E$61</definedName>
    <definedName name="p4_stab_d_x">'Phase Returns'!$F$61</definedName>
    <definedName name="tot_stab_d_x">'Phase Returns'!$G$61</definedName>
    <definedName name="p1_hold_end_x">'Phase Returns'!$C$62</definedName>
    <definedName name="p2_hold_end_x">'Phase Returns'!$D$62</definedName>
    <definedName name="p3_hold_end_x">'Phase Returns'!$E$62</definedName>
    <definedName name="p4_hold_end_x">'Phase Returns'!$F$62</definedName>
    <definedName name="tot_hold_end_x">'Phase Returns'!$G$62</definedName>
    <definedName name="p1_r_unlev_t">'Monthly Cash Flow'!$D$269:$PM$269</definedName>
    <definedName name="p2_r_unlev_t">'Monthly Cash Flow'!$D$270:$PM$270</definedName>
    <definedName name="p3_r_unlev_t">'Monthly Cash Flow'!$D$271:$PM$271</definedName>
    <definedName name="p4_r_unlev_t">'Monthly Cash Flow'!$D$272:$PM$272</definedName>
    <definedName name="p1_sale_v">'Exit &amp; Residual'!$C$7</definedName>
    <definedName name="p2_sale_v">'Exit &amp; Residual'!$D$7</definedName>
    <definedName name="p3_sale_v">'Exit &amp; Residual'!$E$7</definedName>
    <definedName name="p4_sale_v">'Exit &amp; Residual'!$F$7</definedName>
    <definedName name="tot_sale_v">'Exit &amp; Residual'!$G$7</definedName>
    <definedName name="p1_sale_c">'Exit &amp; Residual'!$C$8</definedName>
    <definedName name="p2_sale_c">'Exit &amp; Residual'!$D$8</definedName>
    <definedName name="p3_sale_c">'Exit &amp; Residual'!$E$8</definedName>
    <definedName name="p4_sale_c">'Exit &amp; Residual'!$F$8</definedName>
    <definedName name="tot_sale_c">'Exit &amp; Residual'!$G$8</definedName>
    <definedName name="p1_sale_mli">'Exit &amp; Residual'!$C$9</definedName>
    <definedName name="p2_sale_mli">'Exit &amp; Residual'!$D$9</definedName>
    <definedName name="p3_sale_mli">'Exit &amp; Residual'!$E$9</definedName>
    <definedName name="p4_sale_mli">'Exit &amp; Residual'!$F$9</definedName>
    <definedName name="tot_sale_mli">'Exit &amp; Residual'!$G$9</definedName>
    <definedName name="p1_sale_mezz">'Exit &amp; Residual'!$C$10</definedName>
    <definedName name="p2_sale_mezz">'Exit &amp; Residual'!$D$10</definedName>
    <definedName name="p3_sale_mezz">'Exit &amp; Residual'!$E$10</definedName>
    <definedName name="p4_sale_mezz">'Exit &amp; Residual'!$F$10</definedName>
    <definedName name="tot_sale_mezz">'Exit &amp; Residual'!$G$10</definedName>
    <definedName name="p1_sale_claw">'Exit &amp; Residual'!$C$11</definedName>
    <definedName name="p2_sale_claw">'Exit &amp; Residual'!$D$11</definedName>
    <definedName name="p3_sale_claw">'Exit &amp; Residual'!$E$11</definedName>
    <definedName name="p4_sale_claw">'Exit &amp; Residual'!$F$11</definedName>
    <definedName name="tot_sale_claw">'Exit &amp; Residual'!$G$11</definedName>
    <definedName name="p1_sale_lo">'Exit &amp; Residual'!$C$12</definedName>
    <definedName name="p2_sale_lo">'Exit &amp; Residual'!$D$12</definedName>
    <definedName name="p3_sale_lo">'Exit &amp; Residual'!$E$12</definedName>
    <definedName name="p4_sale_lo">'Exit &amp; Residual'!$F$12</definedName>
    <definedName name="tot_sale_lo">'Exit &amp; Residual'!$G$12</definedName>
    <definedName name="p1_sale_net">'Exit &amp; Residual'!$C$13</definedName>
    <definedName name="p2_sale_net">'Exit &amp; Residual'!$D$13</definedName>
    <definedName name="p3_sale_net">'Exit &amp; Residual'!$E$13</definedName>
    <definedName name="p4_sale_net">'Exit &amp; Residual'!$F$13</definedName>
    <definedName name="tot_sale_net">'Exit &amp; Residual'!$G$13</definedName>
    <definedName name="p1_sale_profit">'Exit &amp; Residual'!$C$14</definedName>
    <definedName name="p2_sale_profit">'Exit &amp; Residual'!$D$14</definedName>
    <definedName name="p3_sale_profit">'Exit &amp; Residual'!$E$14</definedName>
    <definedName name="p4_sale_profit">'Exit &amp; Residual'!$F$14</definedName>
    <definedName name="tot_sale_profit">'Exit &amp; Residual'!$G$14</definedName>
    <definedName name="p1_sale_margin">'Exit &amp; Residual'!$C$15</definedName>
    <definedName name="p2_sale_margin">'Exit &amp; Residual'!$D$15</definedName>
    <definedName name="p3_sale_margin">'Exit &amp; Residual'!$E$15</definedName>
    <definedName name="p4_sale_margin">'Exit &amp; Residual'!$F$15</definedName>
    <definedName name="tot_sale_margin">'Exit &amp; Residual'!$G$15</definedName>
    <definedName name="single_noi">'Exit &amp; Residual'!$C$18</definedName>
    <definedName name="single_v">'Exit &amp; Residual'!$C$19</definedName>
    <definedName name="single_c">'Exit &amp; Residual'!$C$20</definedName>
    <definedName name="single_debt">'Exit &amp; Residual'!$C$21</definedName>
    <definedName name="single_claw">'Exit &amp; Residual'!$C$22</definedName>
    <definedName name="single_lo">'Exit &amp; Residual'!$C$23</definedName>
    <definedName name="single_net">'Exit &amp; Residual'!$C$24</definedName>
    <definedName name="single_profit">'Exit &amp; Residual'!$C$25</definedName>
    <definedName name="single_margin">'Exit &amp; Residual'!$C$26</definedName>
    <definedName name="single_vs_phased">'Exit &amp; Residual'!$C$27</definedName>
    <definedName name="hold_noi">'Exit &amp; Residual'!$C$31</definedName>
    <definedName name="hold_v">'Exit &amp; Residual'!$C$32</definedName>
    <definedName name="hold_debt">'Exit &amp; Residual'!$C$33</definedName>
    <definedName name="hold_eq">'Exit &amp; Residual'!$C$34</definedName>
    <definedName name="hold_np_cum">'Exit &amp; Residual'!$C$35</definedName>
    <definedName name="hold_lo_cum">'Exit &amp; Residual'!$C$36</definedName>
    <definedName name="cost_ex_land">'Exit &amp; Residual'!$C$49</definedName>
    <definedName name="land_yoc">'Exit &amp; Residual'!$C$50</definedName>
    <definedName name="land_margin">'Exit &amp; Residual'!$C$51</definedName>
    <definedName name="land_binding">'Exit &amp; Residual'!$C$52</definedName>
    <definedName name="land_simple">'Exit &amp; Residual'!$C$53</definedName>
    <definedName name="lo_vs_ask">'Exit &amp; Residual'!$C$54</definedName>
    <definedName name="donated_x">'Exit &amp; Residual'!$C$55</definedName>
    <definedName name="th_units">'Exit &amp; Residual'!$C$59</definedName>
    <definedName name="th_sf">'Exit &amp; Residual'!$C$60</definedName>
    <definedName name="th_psf">'Exit &amp; Residual'!$C$61</definedName>
    <definedName name="th_gfa_sf">'Exit &amp; Residual'!$C$62</definedName>
    <definedName name="th_hard">'Exit &amp; Residual'!$C$63</definedName>
    <definedName name="th_dc">'Exit &amp; Residual'!$C$64</definedName>
    <definedName name="th_soft">'Exit &amp; Residual'!$C$65</definedName>
    <definedName name="th_fin">'Exit &amp; Residual'!$C$66</definedName>
    <definedName name="th_sell">'Exit &amp; Residual'!$C$67</definedName>
    <definedName name="th_margin">'Exit &amp; Residual'!$C$68</definedName>
    <definedName name="th_rev">'Exit &amp; Residual'!$C$69</definedName>
    <definedName name="th_cost">'Exit &amp; Residual'!$C$70</definedName>
    <definedName name="th_resid">'Exit &amp; Residual'!$C$71</definedName>
    <definedName name="th_resid_500">'Exit &amp; Residual'!$C$72</definedName>
    <definedName name="th_resid_450">'Exit &amp; Residual'!$C$73</definedName>
    <definedName name="th_resid_600">'Exit &amp; Residual'!$C$74</definedName>
  </definedNames>
  <calcPr calcId="124519" fullCalcOnLoad="1"/>
</workbook>
</file>

<file path=xl/styles.xml><?xml version="1.0" encoding="utf-8"?>
<styleSheet xmlns="http://schemas.openxmlformats.org/spreadsheetml/2006/main">
  <numFmts count="9">
    <numFmt numFmtId="164" formatCode="yyyy-mm-dd h:mm:ss"/>
    <numFmt numFmtId="165" formatCode="yyyy-mm-dd"/>
    <numFmt numFmtId="166" formatCode="0.000"/>
    <numFmt numFmtId="167" formatCode="0.0000"/>
    <numFmt numFmtId="168" formatCode="#,##0;[Red](#,##0);&quot;-&quot;"/>
    <numFmt numFmtId="169" formatCode="#,##0.00;[Red](#,##0.00);&quot;-&quot;"/>
    <numFmt numFmtId="170" formatCode="0.0"/>
    <numFmt numFmtId="171" formatCode="#,##0.0"/>
    <numFmt numFmtId="172" formatCode="0.00&quot;x&quot;"/>
  </numFmts>
  <fonts count="13">
    <font>
      <name val="Calibri"/>
      <family val="2"/>
      <color theme="1"/>
      <sz val="11"/>
      <scheme val="minor"/>
    </font>
    <font>
      <b val="1"/>
      <color rgb="00FFFFFF"/>
      <sz val="13"/>
    </font>
    <font>
      <b val="1"/>
      <color rgb="00C89344"/>
      <sz val="11"/>
    </font>
    <font>
      <i val="1"/>
      <color rgb="00FFFFFF"/>
      <sz val="9"/>
    </font>
    <font>
      <b val="1"/>
      <color rgb="00161210"/>
      <sz val="10"/>
    </font>
    <font>
      <color rgb="00161210"/>
      <sz val="10"/>
    </font>
    <font>
      <b val="1"/>
      <color rgb="00F3EAD6"/>
      <sz val="10"/>
    </font>
    <font>
      <color rgb="008A7C6A"/>
      <sz val="10"/>
    </font>
    <font>
      <b val="1"/>
      <color rgb="00A23B2C"/>
      <sz val="10"/>
    </font>
    <font>
      <i val="1"/>
      <color rgb="008A7C6A"/>
      <sz val="10"/>
    </font>
    <font>
      <b val="1"/>
      <sz val="9"/>
    </font>
    <font>
      <sz val="9"/>
    </font>
    <font>
      <b val="1"/>
      <color rgb="00FFFFFF"/>
      <sz val="10"/>
    </font>
  </fonts>
  <fills count="8">
    <fill>
      <patternFill/>
    </fill>
    <fill>
      <patternFill patternType="gray125"/>
    </fill>
    <fill>
      <patternFill patternType="solid">
        <fgColor rgb="001F1612"/>
      </patternFill>
    </fill>
    <fill>
      <patternFill patternType="solid">
        <fgColor rgb="00F7EFDB"/>
      </patternFill>
    </fill>
    <fill>
      <patternFill patternType="solid">
        <fgColor rgb="00FFF4D6"/>
      </patternFill>
    </fill>
    <fill>
      <patternFill patternType="solid">
        <fgColor rgb="00F8D7DA"/>
      </patternFill>
    </fill>
    <fill>
      <patternFill patternType="solid">
        <fgColor rgb="00EFE1C1"/>
      </patternFill>
    </fill>
    <fill>
      <patternFill patternType="solid">
        <fgColor rgb="00E8E4F3"/>
      </patternFill>
    </fill>
  </fills>
  <borders count="2">
    <border>
      <left/>
      <right/>
      <top/>
      <bottom/>
      <diagonal/>
    </border>
    <border>
      <bottom style="thin">
        <color rgb="00E0D5BD"/>
      </bottom>
    </border>
  </borders>
  <cellStyleXfs count="1">
    <xf numFmtId="0" fontId="0" fillId="0" borderId="0"/>
  </cellStyleXfs>
  <cellXfs count="77">
    <xf numFmtId="0" fontId="0" fillId="0" borderId="0" pivotButton="0" quotePrefix="0" xfId="0"/>
    <xf numFmtId="0" fontId="1" fillId="2" borderId="0" pivotButton="0" quotePrefix="0" xfId="0"/>
    <xf numFmtId="0" fontId="0" fillId="2" borderId="0" pivotButton="0" quotePrefix="0" xfId="0"/>
    <xf numFmtId="0" fontId="2" fillId="2" borderId="0" pivotButton="0" quotePrefix="0" xfId="0"/>
    <xf numFmtId="0" fontId="3" fillId="2" borderId="0" pivotButton="0" quotePrefix="0" xfId="0"/>
    <xf numFmtId="0" fontId="4" fillId="0" borderId="1" pivotButton="0" quotePrefix="0" xfId="0"/>
    <xf numFmtId="0" fontId="5" fillId="0" borderId="1" applyAlignment="1" pivotButton="0" quotePrefix="0" xfId="0">
      <alignment vertical="top" wrapText="1"/>
    </xf>
    <xf numFmtId="0" fontId="6" fillId="2" borderId="0" applyAlignment="1" pivotButton="0" quotePrefix="0" xfId="0">
      <alignment horizontal="left" vertical="center" wrapText="1"/>
    </xf>
    <xf numFmtId="0" fontId="6" fillId="2" borderId="0" applyAlignment="1" pivotButton="0" quotePrefix="0" xfId="0">
      <alignment horizontal="center" vertical="center" wrapText="1"/>
    </xf>
    <xf numFmtId="0" fontId="5" fillId="0" borderId="1" pivotButton="0" quotePrefix="0" xfId="0"/>
    <xf numFmtId="0" fontId="4" fillId="3" borderId="1" pivotButton="0" quotePrefix="0" xfId="0"/>
    <xf numFmtId="0" fontId="0" fillId="3" borderId="0" pivotButton="0" quotePrefix="0" xfId="0"/>
    <xf numFmtId="0" fontId="7" fillId="0" borderId="1" pivotButton="0" quotePrefix="0" xfId="0"/>
    <xf numFmtId="3" fontId="5" fillId="4" borderId="1" pivotButton="0" quotePrefix="0" xfId="0"/>
    <xf numFmtId="0" fontId="5" fillId="0" borderId="1" applyAlignment="1" pivotButton="0" quotePrefix="0" xfId="0">
      <alignment horizontal="center"/>
    </xf>
    <xf numFmtId="0" fontId="5" fillId="5" borderId="1" pivotButton="0" quotePrefix="0" xfId="0"/>
    <xf numFmtId="0" fontId="8" fillId="0" borderId="1" pivotButton="0" quotePrefix="0" xfId="0"/>
    <xf numFmtId="3" fontId="5" fillId="5" borderId="1" pivotButton="0" quotePrefix="0" xfId="0"/>
    <xf numFmtId="10" fontId="5" fillId="4" borderId="1" pivotButton="0" quotePrefix="0" xfId="0"/>
    <xf numFmtId="0" fontId="5" fillId="4" borderId="1" pivotButton="0" quotePrefix="0" xfId="0"/>
    <xf numFmtId="165" fontId="5" fillId="4" borderId="1" pivotButton="0" quotePrefix="0" xfId="0"/>
    <xf numFmtId="10" fontId="5" fillId="5" borderId="1" pivotButton="0" quotePrefix="0" xfId="0"/>
    <xf numFmtId="0" fontId="9" fillId="0" borderId="1" pivotButton="0" quotePrefix="0" xfId="0"/>
    <xf numFmtId="3" fontId="4" fillId="6" borderId="1" pivotButton="0" quotePrefix="0" xfId="0"/>
    <xf numFmtId="3" fontId="5" fillId="0" borderId="1" pivotButton="0" quotePrefix="0" xfId="0"/>
    <xf numFmtId="166" fontId="4" fillId="6" borderId="1" pivotButton="0" quotePrefix="0" xfId="0"/>
    <xf numFmtId="3" fontId="4" fillId="0" borderId="1" pivotButton="0" quotePrefix="0" xfId="0"/>
    <xf numFmtId="17" fontId="5" fillId="0" borderId="1" pivotButton="0" quotePrefix="0" xfId="0"/>
    <xf numFmtId="167" fontId="5" fillId="0" borderId="1" pivotButton="0" quotePrefix="0" xfId="0"/>
    <xf numFmtId="168" fontId="5" fillId="0" borderId="1" pivotButton="0" quotePrefix="0" xfId="0"/>
    <xf numFmtId="168" fontId="4" fillId="6" borderId="1" pivotButton="0" quotePrefix="0" xfId="0"/>
    <xf numFmtId="168" fontId="4" fillId="0" borderId="1" pivotButton="0" quotePrefix="0" xfId="0"/>
    <xf numFmtId="0" fontId="4" fillId="6" borderId="1" pivotButton="0" quotePrefix="0" xfId="0"/>
    <xf numFmtId="0" fontId="5" fillId="6" borderId="1" pivotButton="0" quotePrefix="0" xfId="0"/>
    <xf numFmtId="169" fontId="5" fillId="0" borderId="1" pivotButton="0" quotePrefix="0" xfId="0"/>
    <xf numFmtId="170" fontId="5" fillId="0" borderId="1" pivotButton="0" quotePrefix="0" xfId="0"/>
    <xf numFmtId="10" fontId="5" fillId="0" borderId="1" pivotButton="0" quotePrefix="0" xfId="0"/>
    <xf numFmtId="169" fontId="4" fillId="6" borderId="1" pivotButton="0" quotePrefix="0" xfId="0"/>
    <xf numFmtId="0" fontId="10" fillId="3" borderId="0" pivotButton="0" quotePrefix="0" xfId="0"/>
    <xf numFmtId="17" fontId="11" fillId="0" borderId="0" pivotButton="0" quotePrefix="0" xfId="0"/>
    <xf numFmtId="0" fontId="11" fillId="0" borderId="0" pivotButton="0" quotePrefix="0" xfId="0"/>
    <xf numFmtId="0" fontId="12" fillId="2" borderId="1" pivotButton="0" quotePrefix="0" xfId="0"/>
    <xf numFmtId="3" fontId="11" fillId="0" borderId="0" pivotButton="0" quotePrefix="0" xfId="0"/>
    <xf numFmtId="168" fontId="10" fillId="6" borderId="0" pivotButton="0" quotePrefix="0" xfId="0"/>
    <xf numFmtId="168" fontId="11" fillId="0" borderId="0" pivotButton="0" quotePrefix="0" xfId="0"/>
    <xf numFmtId="168" fontId="10" fillId="0" borderId="0" pivotButton="0" quotePrefix="0" xfId="0"/>
    <xf numFmtId="171" fontId="11" fillId="0" borderId="0" pivotButton="0" quotePrefix="0" xfId="0"/>
    <xf numFmtId="171" fontId="10" fillId="6" borderId="0" pivotButton="0" quotePrefix="0" xfId="0"/>
    <xf numFmtId="167" fontId="11" fillId="0" borderId="0" pivotButton="0" quotePrefix="0" xfId="0"/>
    <xf numFmtId="10" fontId="4" fillId="6" borderId="1" pivotButton="0" quotePrefix="0" xfId="0"/>
    <xf numFmtId="10" fontId="4" fillId="0" borderId="1" pivotButton="0" quotePrefix="0" xfId="0"/>
    <xf numFmtId="172" fontId="4" fillId="0" borderId="1" pivotButton="0" quotePrefix="0" xfId="0"/>
    <xf numFmtId="172" fontId="4" fillId="6" borderId="1" pivotButton="0" quotePrefix="0" xfId="0"/>
    <xf numFmtId="49" fontId="4" fillId="0" borderId="1" pivotButton="0" quotePrefix="0" xfId="0"/>
    <xf numFmtId="49" fontId="4" fillId="6" borderId="1" pivotButton="0" quotePrefix="0" xfId="0"/>
    <xf numFmtId="17" fontId="4" fillId="6" borderId="1" pivotButton="0" quotePrefix="0" xfId="0"/>
    <xf numFmtId="168" fontId="5" fillId="7" borderId="1" pivotButton="0" quotePrefix="0" xfId="0"/>
    <xf numFmtId="169" fontId="5" fillId="7" borderId="1" pivotButton="0" quotePrefix="0" xfId="0"/>
    <xf numFmtId="10" fontId="5" fillId="7" borderId="1" pivotButton="0" quotePrefix="0" xfId="0"/>
    <xf numFmtId="168" fontId="5" fillId="5" borderId="1" pivotButton="0" quotePrefix="0" xfId="0"/>
    <xf numFmtId="0" fontId="4" fillId="7" borderId="1" pivotButton="0" quotePrefix="0" xfId="0"/>
    <xf numFmtId="3" fontId="5" fillId="7" borderId="1" pivotButton="0" quotePrefix="0" xfId="0"/>
    <xf numFmtId="172" fontId="5" fillId="7" borderId="1" pivotButton="0" quotePrefix="0" xfId="0"/>
    <xf numFmtId="49" fontId="5" fillId="7" borderId="1" pivotButton="0" quotePrefix="0" xfId="0"/>
    <xf numFmtId="0" fontId="5" fillId="7" borderId="1" pivotButton="0" quotePrefix="0" xfId="0"/>
    <xf numFmtId="10" fontId="4" fillId="3" borderId="1" pivotButton="0" quotePrefix="0" xfId="0"/>
    <xf numFmtId="168" fontId="4" fillId="3" borderId="1" pivotButton="0" quotePrefix="0" xfId="0"/>
    <xf numFmtId="3" fontId="4" fillId="3" borderId="1" pivotButton="0" quotePrefix="0" xfId="0"/>
    <xf numFmtId="169" fontId="4" fillId="0" borderId="1" pivotButton="0" quotePrefix="0" xfId="0"/>
    <xf numFmtId="168" fontId="4" fillId="7" borderId="1" pivotButton="0" quotePrefix="0" xfId="0"/>
    <xf numFmtId="169" fontId="4" fillId="7" borderId="1" pivotButton="0" quotePrefix="0" xfId="0"/>
    <xf numFmtId="10" fontId="4" fillId="7" borderId="1" pivotButton="0" quotePrefix="0" xfId="0"/>
    <xf numFmtId="17" fontId="4" fillId="0" borderId="1" pivotButton="0" quotePrefix="0" xfId="0"/>
    <xf numFmtId="49" fontId="5" fillId="0" borderId="1" pivotButton="0" quotePrefix="0" xfId="0"/>
    <xf numFmtId="172" fontId="5" fillId="0" borderId="1" pivotButton="0" quotePrefix="0" xfId="0"/>
    <xf numFmtId="0" fontId="4" fillId="0" borderId="1" applyAlignment="1" pivotButton="0" quotePrefix="0" xfId="0">
      <alignment horizontal="center"/>
    </xf>
    <xf numFmtId="168" fontId="9"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1612"/>
    <outlinePr summaryBelow="1" summaryRight="1"/>
    <pageSetUpPr/>
  </sheetPr>
  <dimension ref="A1:H13"/>
  <sheetViews>
    <sheetView showGridLines="0" workbookViewId="0">
      <selection activeCell="A1" sqref="A1"/>
    </sheetView>
  </sheetViews>
  <sheetFormatPr baseColWidth="8" defaultRowHeight="15"/>
  <cols>
    <col width="30" customWidth="1" min="1" max="1"/>
    <col width="120" customWidth="1" min="2" max="2"/>
  </cols>
  <sheetData>
    <row r="1">
      <c r="A1" s="1" t="inlineStr">
        <is>
          <t>UBUNTU LAND TRUST &amp; DEVELOPMENTS · Common Ground Initiative</t>
        </is>
      </c>
      <c r="B1" s="2" t="n"/>
      <c r="C1" s="2" t="n"/>
      <c r="D1" s="2" t="n"/>
      <c r="E1" s="2" t="n"/>
      <c r="F1" s="2" t="n"/>
      <c r="G1" s="2" t="n"/>
      <c r="H1" s="2" t="n"/>
    </row>
    <row r="2">
      <c r="A2" s="3" t="inlineStr">
        <is>
          <t>1279 Simcoe Street North — Read Me</t>
        </is>
      </c>
      <c r="B2" s="2" t="n"/>
      <c r="C2" s="2" t="n"/>
      <c r="D2" s="2" t="n"/>
      <c r="E2" s="2" t="n"/>
      <c r="F2" s="2" t="n"/>
      <c r="G2" s="2" t="n"/>
      <c r="H2" s="2" t="n"/>
    </row>
    <row r="3">
      <c r="A3" s="4" t="inlineStr">
        <is>
          <t>Formula-driven Common Ground model — September 2026 handoff</t>
        </is>
      </c>
      <c r="B3" s="2" t="n"/>
      <c r="C3" s="2" t="n"/>
      <c r="D3" s="2" t="n"/>
      <c r="E3" s="2" t="n"/>
      <c r="F3" s="2" t="n"/>
      <c r="G3" s="2" t="n"/>
      <c r="H3" s="2" t="n"/>
    </row>
    <row r="5" ht="75" customHeight="1">
      <c r="A5" s="5" t="inlineStr">
        <is>
          <t>What this is</t>
        </is>
      </c>
      <c r="B5" s="6" t="inlineStr">
        <is>
          <t>An editable, formula-driven model of the 1,000-home R01 concept at 1279 Simcoe Street North, Oshawa, structured under the Ubuntu Land Trust Common Ground Initiative (land lease, CMHC MLI Select 50% / Build Canada Homes 40% split tranche / City 5% / landowner retained equity 5%; 30% of homes at 80% of CMHC median market rent). It answers the September 2026 handoff: test the $17M ask, solve supportable land value, compare density and timing alternatives, identify peak funding exposure.</t>
        </is>
      </c>
    </row>
    <row r="6" ht="30" customHeight="1">
      <c r="A6" s="5" t="inlineStr">
        <is>
          <t>Status</t>
        </is>
      </c>
      <c r="B6" s="6" t="inlineStr">
        <is>
          <t>PRELIMINARY SCENARIO BRIEF. The 1,000-home scheme is an unapproved capacity concept. Nothing here is a valuation, appraisal, offer or lender commitment.</t>
        </is>
      </c>
    </row>
    <row r="7" ht="60" customHeight="1">
      <c r="A7" s="5" t="inlineStr">
        <is>
          <t>Colour code</t>
        </is>
      </c>
      <c r="B7" s="6" t="inlineStr">
        <is>
          <t>Yellow cells = editable inputs (Inputs tab). Red cells = PLACEHOLDER / UNVERIFIED / PENDING inputs that must be replaced before reliance. Lilac cells = values computed by the companion engine (model/cg_engine.py) because they need goal-seek or data-table behaviour; re-run build_workbook.py after changing inputs to refresh them. Everything else is a live formula.</t>
        </is>
      </c>
    </row>
    <row r="8" ht="105" customHeight="1">
      <c r="A8" s="5" t="inlineStr">
        <is>
          <t>Under Common Ground the land is not bought</t>
        </is>
      </c>
      <c r="B8" s="6" t="inlineStr">
        <is>
          <t>The landowner receives a Day-1 draw (60% of appraisal) at each phase's financial close, keeps retained equity equal to 5% of that phase's total development cost, takes 60% of net cash flow after MLI Select debt service for the phase's Years 1-10, and is bought out at Year 10 (retained equity + MLI principal paid down) through a 50-year supplemental charge. Appraisal above draw + equity is value donated to affordability. BCH takes the 60% seat in Years 11-20 to sweep its mezzanine. The 'purchase price' in the handoff is therefore tested as the APPRAISAL that drives the draw, and 'supportable land value' is the largest appraisal at which every Common Ground test passes.</t>
        </is>
      </c>
    </row>
    <row r="9" ht="60" customHeight="1">
      <c r="A9" s="5" t="inlineStr">
        <is>
          <t>Common Ground feasibility tests</t>
        </is>
      </c>
      <c r="B9" s="6" t="inlineStr">
        <is>
          <t>1) Consolidated lender DSCR at stabilization ≥ min_dscr (NOI after replacement reserve ÷ MLI debt service). 2) Each phase's Year-10 DSCR incl. the supplemental charge ≥ 1.10. 3) Non-profit annual net cash flow ≥ 0 in every phase-year after stabilization (lease-up deficits are funded from the capitalized reserve). 4) Year-20 takeout: refinance at takeout_ltv × value clears MLI + supplemental + mezz balances.</t>
        </is>
      </c>
    </row>
    <row r="10" ht="90" customHeight="1">
      <c r="A10" s="5" t="inlineStr">
        <is>
          <t>Conventions</t>
        </is>
      </c>
      <c r="B10" s="6" t="inlineStr">
        <is>
          <t>Monthly periods; month 1 = t_start (Inputs). Nominal dollars; growth rates on Inputs. Rents step annually from each phase's completion. Stabilized NOI = the 12 months after the month occupancy first reaches stab_occ. Valuation NOI excludes the replacement reserve; lender DSCR NOI deducts it. Phase 1 pays front-loaded site/remediation works (infra_p1_share). Sources = uses each month: City → BCH contribution → BCH mezz → MLI Select, in that order; MLI construction interest is capitalized. Before income tax; land transfer tax off by default (land lease); HST net cost is a PENDING input.</t>
        </is>
      </c>
    </row>
    <row r="11" ht="45" customHeight="1">
      <c r="A11" s="5" t="inlineStr">
        <is>
          <t>Hurdles</t>
        </is>
      </c>
      <c r="B11" s="6" t="inlineStr">
        <is>
          <t>The handoff asks the investment team to select target IRR, minimum margin and hold period. Until supplied, the Exit &amp; Residual tab shows several explicitly labelled hurdles (target_yoc, target_margin, disc_rate on Inputs) rather than a house standard.</t>
        </is>
      </c>
    </row>
    <row r="12" ht="30" customHeight="1">
      <c r="A12" s="5" t="inlineStr">
        <is>
          <t>Tabs</t>
        </is>
      </c>
      <c r="B12" s="6" t="inlineStr">
        <is>
          <t>Sources · Inputs · Programme · Schedule · Development Budget · Revenue &amp; Opex · Debt · Monthly Cash Flow · Phase Returns · Exit &amp; Residual · Sensitivities · Dashboard · Checks</t>
        </is>
      </c>
    </row>
    <row r="13" ht="30" customHeight="1">
      <c r="A13" s="5" t="inlineStr">
        <is>
          <t>Companion files</t>
        </is>
      </c>
      <c r="B13" s="6" t="inlineStr">
        <is>
          <t>model/cg_engine.py (engine + input register), model/build_workbook.py (this builder), 1279_Simcoe_FINDINGS_MEMO.html, 1279_Simcoe_SOURCE_REGISTER.md</t>
        </is>
      </c>
    </row>
  </sheetData>
  <pageMargins left="0.75" right="0.75" top="1" bottom="1" header="0.5" footer="0.5"/>
</worksheet>
</file>

<file path=xl/worksheets/sheet2.xml><?xml version="1.0" encoding="utf-8"?>
<worksheet xmlns="http://schemas.openxmlformats.org/spreadsheetml/2006/main">
  <sheetPr>
    <tabColor rgb="001F1612"/>
    <outlinePr summaryBelow="1" summaryRight="1"/>
    <pageSetUpPr/>
  </sheetPr>
  <dimension ref="A1:H20"/>
  <sheetViews>
    <sheetView showGridLines="0" workbookViewId="0">
      <selection activeCell="A1" sqref="A1"/>
    </sheetView>
  </sheetViews>
  <sheetFormatPr baseColWidth="8" defaultRowHeight="15"/>
  <cols>
    <col width="4" customWidth="1" min="1" max="1"/>
    <col width="60" customWidth="1" min="2" max="2"/>
    <col width="70" customWidth="1" min="3" max="3"/>
    <col width="12" customWidth="1" min="4" max="4"/>
    <col width="22" customWidth="1" min="5" max="5"/>
    <col width="14" customWidth="1" min="6" max="6"/>
    <col width="34" customWidth="1" min="7" max="7"/>
  </cols>
  <sheetData>
    <row r="1">
      <c r="A1" s="1" t="inlineStr">
        <is>
          <t>UBUNTU LAND TRUST &amp; DEVELOPMENTS · Common Ground Initiative</t>
        </is>
      </c>
      <c r="B1" s="2" t="n"/>
      <c r="C1" s="2" t="n"/>
      <c r="D1" s="2" t="n"/>
      <c r="E1" s="2" t="n"/>
      <c r="F1" s="2" t="n"/>
      <c r="G1" s="2" t="n"/>
      <c r="H1" s="2" t="n"/>
    </row>
    <row r="2">
      <c r="A2" s="3" t="inlineStr">
        <is>
          <t>1279 Simcoe Street North — Source register</t>
        </is>
      </c>
      <c r="B2" s="2" t="n"/>
      <c r="C2" s="2" t="n"/>
      <c r="D2" s="2" t="n"/>
      <c r="E2" s="2" t="n"/>
      <c r="F2" s="2" t="n"/>
      <c r="G2" s="2" t="n"/>
      <c r="H2" s="2" t="n"/>
    </row>
    <row r="3">
      <c r="A3" s="4" t="inlineStr">
        <is>
          <t>Where every external input came from, what was reachable, and what remains PENDING</t>
        </is>
      </c>
      <c r="B3" s="2" t="n"/>
      <c r="C3" s="2" t="n"/>
      <c r="D3" s="2" t="n"/>
      <c r="E3" s="2" t="n"/>
      <c r="F3" s="2" t="n"/>
      <c r="G3" s="2" t="n"/>
      <c r="H3" s="2" t="n"/>
    </row>
    <row r="5">
      <c r="A5" s="7" t="inlineStr">
        <is>
          <t>#</t>
        </is>
      </c>
      <c r="B5" s="8" t="inlineStr">
        <is>
          <t>Source</t>
        </is>
      </c>
      <c r="C5" s="8" t="inlineStr">
        <is>
          <t>What it supplied</t>
        </is>
      </c>
      <c r="D5" s="8" t="inlineStr">
        <is>
          <t>Date</t>
        </is>
      </c>
      <c r="E5" s="8" t="inlineStr">
        <is>
          <t>Reached?</t>
        </is>
      </c>
      <c r="F5" s="8" t="inlineStr">
        <is>
          <t>Confidence</t>
        </is>
      </c>
      <c r="G5" s="8" t="inlineStr">
        <is>
          <t>Used for</t>
        </is>
      </c>
    </row>
    <row r="6" ht="48" customHeight="1">
      <c r="A6" s="9" t="n">
        <v>1</v>
      </c>
      <c r="B6" s="6" t="inlineStr">
        <is>
          <t>City of Oshawa, Economic &amp; Development Services — Item ED-24-20, Attachment 2, Proposed Draft Plan of Subdivision, 1279 Simcoe St N (Katanna Simcoe Ltd.), files S-O-2022-05 / Z-2022-12 / C-O-2022-08</t>
        </is>
      </c>
      <c r="C6" s="6" t="inlineStr">
        <is>
          <t>Block 1 = 3.1211 ha, 172 condo townhouses (traditional, back-to-back, live-work); Block 2 road widening 5.5 m × 87.4 m; assembly of PINs 16285-0006/-0009/-0153/-0151; Lot 27 (PIN 16285-0008) and Lot 24 excluded</t>
        </is>
      </c>
      <c r="D6" s="6" t="inlineStr">
        <is>
          <t>Jan 2024</t>
        </is>
      </c>
      <c r="E6" s="6" t="inlineStr">
        <is>
          <t>Yes (uploaded PDF)</t>
        </is>
      </c>
      <c r="F6" s="6" t="inlineStr">
        <is>
          <t>H</t>
        </is>
      </c>
      <c r="G6" s="6" t="inlineStr">
        <is>
          <t>site_net_m2; approved-plan cross-check</t>
        </is>
      </c>
    </row>
    <row r="7" ht="48" customHeight="1">
      <c r="A7" s="9" t="n">
        <v>2</v>
      </c>
      <c r="B7" s="6" t="inlineStr">
        <is>
          <t>Financial Modelling Handoff (internal), 15 Sep 2026</t>
        </is>
      </c>
      <c r="C7" s="6" t="inlineStr">
        <is>
          <t>R01 programme (86,208 m² above ground, 83,408 m² residential gross, 2,800 m² other, 650 spaces, 20,800 m² below grade), suite mix, $17M ask, 7.85 ac, ~$500k existing NOI, 170-unit / 313,966 sf townhouse benchmark, $102,653/home DC placeholder, 0.9823% tax rate, $290-390/sf benchmark</t>
        </is>
      </c>
      <c r="D7" s="6" t="inlineStr">
        <is>
          <t>2026-09-15</t>
        </is>
      </c>
      <c r="E7" s="6" t="inlineStr">
        <is>
          <t>Yes</t>
        </is>
      </c>
      <c r="F7" s="6" t="inlineStr">
        <is>
          <t>M (measured) / L (commercial)</t>
        </is>
      </c>
      <c r="G7" s="6" t="inlineStr">
        <is>
          <t>Programme; land_appraisal; dc_per_home; scenario framework</t>
        </is>
      </c>
    </row>
    <row r="8" ht="48" customHeight="1">
      <c r="A8" s="9" t="n">
        <v>3</v>
      </c>
      <c r="B8" s="6" t="inlineStr">
        <is>
          <t>Arterial — resolve_site</t>
        </is>
      </c>
      <c r="C8" s="6" t="inlineStr">
        <is>
          <t>Parcel 17,014 m² (ONE PIN of the assembly, 72.8 m × 276.6 m), 5 existing buildings 6,070 m² footprint, Regional Road 2 (Simcoe St N, 5 lanes)</t>
        </is>
      </c>
      <c r="D8" s="6" t="inlineStr">
        <is>
          <t>2026-09-15</t>
        </is>
      </c>
      <c r="E8" s="6" t="inlineStr">
        <is>
          <t>Yes</t>
        </is>
      </c>
      <c r="F8" s="6" t="inlineStr">
        <is>
          <t>M</t>
        </is>
      </c>
      <c r="G8" s="6" t="inlineStr">
        <is>
          <t>exist_footprint; site note</t>
        </is>
      </c>
    </row>
    <row r="9" ht="48" customHeight="1">
      <c r="A9" s="9" t="n">
        <v>4</v>
      </c>
      <c r="B9" s="6" t="inlineStr">
        <is>
          <t>Arterial — financial_context (constructionCost)</t>
        </is>
      </c>
      <c r="C9" s="6" t="inlineStr">
        <is>
          <t>Condos up to 12 storeys $290-390/sf (dataset 8fd5356d); 3-storey stacked townhouse $230-270/sf</t>
        </is>
      </c>
      <c r="D9" s="6" t="inlineStr">
        <is>
          <t>2026-09-15</t>
        </is>
      </c>
      <c r="E9" s="6" t="inlineStr">
        <is>
          <t>Yes</t>
        </is>
      </c>
      <c r="F9" s="6" t="inlineStr">
        <is>
          <t>L (scope not inspected)</t>
        </is>
      </c>
      <c r="G9" s="6" t="inlineStr">
        <is>
          <t>hard_psf; townhouse cross-check</t>
        </is>
      </c>
    </row>
    <row r="10" ht="48" customHeight="1">
      <c r="A10" s="9" t="n">
        <v>5</v>
      </c>
      <c r="B10" s="6" t="inlineStr">
        <is>
          <t>Arterial — financial_context (propertyTax)</t>
        </is>
      </c>
      <c r="C10" s="6" t="inlineStr">
        <is>
          <t>0.9823% multi-residential, Oshawa 2025</t>
        </is>
      </c>
      <c r="D10" s="6" t="inlineStr">
        <is>
          <t>2026-09-15</t>
        </is>
      </c>
      <c r="E10" s="6" t="inlineStr">
        <is>
          <t>Yes</t>
        </is>
      </c>
      <c r="F10" s="6" t="inlineStr">
        <is>
          <t>L (unverified)</t>
        </is>
      </c>
      <c r="G10" s="6" t="inlineStr">
        <is>
          <t>tax_rate</t>
        </is>
      </c>
    </row>
    <row r="11" ht="48" customHeight="1">
      <c r="A11" s="9" t="n">
        <v>6</v>
      </c>
      <c r="B11" s="6" t="inlineStr">
        <is>
          <t>Arterial — financial_context (developmentCharges, cmhcRents)</t>
        </is>
      </c>
      <c r="C11" s="6" t="inlineStr">
        <is>
          <t>NO Oshawa development-charge dataset; CMHC zone 'Oshawa (North)' returned no rent values</t>
        </is>
      </c>
      <c r="D11" s="6" t="inlineStr">
        <is>
          <t>2026-09-15</t>
        </is>
      </c>
      <c r="E11" s="6" t="inlineStr">
        <is>
          <t>Yes (empty)</t>
        </is>
      </c>
      <c r="F11" s="6" t="inlineStr">
        <is>
          <t>—</t>
        </is>
      </c>
      <c r="G11" s="6" t="inlineStr">
        <is>
          <t>DC and MMR remain placeholders</t>
        </is>
      </c>
    </row>
    <row r="12" ht="48" customHeight="1">
      <c r="A12" s="9" t="n">
        <v>7</v>
      </c>
      <c r="B12" s="6" t="inlineStr">
        <is>
          <t>Arterial — run_development_scenario (Optimal Townhouse, 172 units, rental)</t>
        </is>
      </c>
      <c r="C12" s="6" t="inlineStr">
        <is>
          <t>3-BR comps avg $2,412 (4 comps; 53 Taunton Rd E $2,400-2,450 at ~1,100-1,300 sf; 97 Nonquon Rd $2,399); 1-BR $1,795 (1 comp); 2-BR $2,173 (2 comps); residual land value NEGATIVE as rental</t>
        </is>
      </c>
      <c r="D12" s="6" t="inlineStr">
        <is>
          <t>2026-09-15</t>
        </is>
      </c>
      <c r="E12" s="6" t="inlineStr">
        <is>
          <t>Yes</t>
        </is>
      </c>
      <c r="F12" s="6" t="inlineStr">
        <is>
          <t>L</t>
        </is>
      </c>
      <c r="G12" s="6" t="inlineStr">
        <is>
          <t>rent_1/2/3; comp sizes</t>
        </is>
      </c>
    </row>
    <row r="13" ht="48" customHeight="1">
      <c r="A13" s="9" t="n">
        <v>8</v>
      </c>
      <c r="B13" s="6" t="inlineStr">
        <is>
          <t>Arterial — find_unit_comps (sales, condo townhouse, Centennial)</t>
        </is>
      </c>
      <c r="C13" s="6" t="inlineStr">
        <is>
          <t>8 active listings Jun-Jul 2026: 3-BR ~1,100 sf $430k-475k (~$411/sf), 2-BR ~950 sf $330k-399k (~$388/sf); 50-year-old stock</t>
        </is>
      </c>
      <c r="D13" s="6" t="inlineStr">
        <is>
          <t>2026-09-15</t>
        </is>
      </c>
      <c r="E13" s="6" t="inlineStr">
        <is>
          <t>Yes</t>
        </is>
      </c>
      <c r="F13" s="6" t="inlineStr">
        <is>
          <t>L (asking, not closed)</t>
        </is>
      </c>
      <c r="G13" s="6" t="inlineStr">
        <is>
          <t>Townhouse for-sale cross-check</t>
        </is>
      </c>
    </row>
    <row r="14" ht="48" customHeight="1">
      <c r="A14" s="9" t="n">
        <v>9</v>
      </c>
      <c r="B14" s="6" t="inlineStr">
        <is>
          <t>Arterial — run_hbu_development_scenario</t>
        </is>
      </c>
      <c r="C14" s="6" t="inlineStr">
        <is>
          <t>Job started three times; result never returned within the session ('computing') and the result URL is blocked from this environment</t>
        </is>
      </c>
      <c r="D14" s="6" t="inlineStr">
        <is>
          <t>2026-09-15</t>
        </is>
      </c>
      <c r="E14" s="6" t="inlineStr">
        <is>
          <t>No</t>
        </is>
      </c>
      <c r="F14" s="6" t="inlineStr">
        <is>
          <t>—</t>
        </is>
      </c>
      <c r="G14" s="6" t="inlineStr">
        <is>
          <t>Not used</t>
        </is>
      </c>
    </row>
    <row r="15" ht="48" customHeight="1">
      <c r="A15" s="9" t="n">
        <v>10</v>
      </c>
      <c r="B15" s="6" t="inlineStr">
        <is>
          <t>Arterial — analyze_zoning (via scenario policy context)</t>
        </is>
      </c>
      <c r="C15" s="6" t="inlineStr">
        <is>
          <t>'No policy text or zoning data covering this parcel was found' — Oshawa By-law 60-94 not in Arterial</t>
        </is>
      </c>
      <c r="D15" s="6" t="inlineStr">
        <is>
          <t>2026-09-15</t>
        </is>
      </c>
      <c r="E15" s="6" t="inlineStr">
        <is>
          <t>Yes (empty)</t>
        </is>
      </c>
      <c r="F15" s="6" t="inlineStr">
        <is>
          <t>—</t>
        </is>
      </c>
      <c r="G15" s="6" t="inlineStr">
        <is>
          <t>Entitlement treated as rezoning required</t>
        </is>
      </c>
    </row>
    <row r="16" ht="48" customHeight="1">
      <c r="A16" s="9" t="n">
        <v>11</v>
      </c>
      <c r="B16" s="6" t="inlineStr">
        <is>
          <t>CMHC Rental Market Survey, Oshawa CMA, Oct 2025 (HMIP portal)</t>
        </is>
      </c>
      <c r="C16" s="6" t="inlineStr">
        <is>
          <t>Median market rents by bedroom</t>
        </is>
      </c>
      <c r="D16" s="6" t="inlineStr">
        <is>
          <t>2025-10</t>
        </is>
      </c>
      <c r="E16" s="6" t="inlineStr">
        <is>
          <t>NO — domain blocked from this session</t>
        </is>
      </c>
      <c r="F16" s="6" t="inlineStr">
        <is>
          <t>—</t>
        </is>
      </c>
      <c r="G16" s="6" t="inlineStr">
        <is>
          <t>mmr_0..3 are PENDING placeholders</t>
        </is>
      </c>
    </row>
    <row r="17" ht="48" customHeight="1">
      <c r="A17" s="9" t="n">
        <v>12</v>
      </c>
      <c r="B17" s="6" t="inlineStr">
        <is>
          <t>City of Oshawa development charges page / By-law 104-2025; Region of Durham DC page; DRHBA updates</t>
        </is>
      </c>
      <c r="C17" s="6" t="inlineStr">
        <is>
          <t>Current per-unit DC schedule (City, Region, education)</t>
        </is>
      </c>
      <c r="D17" s="6" t="inlineStr">
        <is>
          <t>2025</t>
        </is>
      </c>
      <c r="E17" s="6" t="inlineStr">
        <is>
          <t>NO — domains blocked from this session</t>
        </is>
      </c>
      <c r="F17" s="6" t="inlineStr">
        <is>
          <t>—</t>
        </is>
      </c>
      <c r="G17" s="6" t="inlineStr">
        <is>
          <t>dc_per_home stays at supplied placeholder</t>
        </is>
      </c>
    </row>
    <row r="18" ht="48" customHeight="1">
      <c r="A18" s="9" t="n">
        <v>13</v>
      </c>
      <c r="B18" s="6" t="inlineStr">
        <is>
          <t>Durham Post, 'Oshawa council to consider 172-unit townhouse project'; Oshawa council information memo (escribe DocumentId 14949)</t>
        </is>
      </c>
      <c r="C18" s="6" t="inlineStr">
        <is>
          <t>Approval status of Z-2022-12 / S-O-2022-05</t>
        </is>
      </c>
      <c r="D18" s="6" t="inlineStr">
        <is>
          <t>2024</t>
        </is>
      </c>
      <c r="E18" s="6" t="inlineStr">
        <is>
          <t>NO — domains blocked; search snippet only</t>
        </is>
      </c>
      <c r="F18" s="6" t="inlineStr">
        <is>
          <t>—</t>
        </is>
      </c>
      <c r="G18" s="6" t="inlineStr">
        <is>
          <t>Approval status UNCONFIRMED</t>
        </is>
      </c>
    </row>
    <row r="19" ht="48" customHeight="1">
      <c r="A19" s="9" t="n">
        <v>14</v>
      </c>
      <c r="B19" s="6" t="inlineStr">
        <is>
          <t>Platinum Condo Deals / LoopNet / Zolo listings for 1279 Simcoe St N</t>
        </is>
      </c>
      <c r="C19" s="6" t="inlineStr">
        <is>
          <t>Marketing now shows 165 units in 20 blocks (Katanna Developments); commercial units D/F/G for lease at the existing plaza</t>
        </is>
      </c>
      <c r="D19" s="6" t="inlineStr">
        <is>
          <t>2026</t>
        </is>
      </c>
      <c r="E19" s="6" t="inlineStr">
        <is>
          <t>Search snippets only</t>
        </is>
      </c>
      <c r="F19" s="6" t="inlineStr">
        <is>
          <t>L</t>
        </is>
      </c>
      <c r="G19" s="6" t="inlineStr">
        <is>
          <t>Existing-use note; unit-count revision</t>
        </is>
      </c>
    </row>
    <row r="20" ht="48" customHeight="1">
      <c r="A20" s="9" t="n">
        <v>15</v>
      </c>
      <c r="B20" s="6" t="inlineStr">
        <is>
          <t>Ubuntu Common Ground skill (July 2026 structure) — generate_package.py</t>
        </is>
      </c>
      <c r="C20" s="6" t="inlineStr">
        <is>
          <t>Capital stack, splits, Day-1 draw, Year-10 buyout, Year-20 takeout, opex defaults, cap/mortgage/vacancy defaults</t>
        </is>
      </c>
      <c r="D20" s="6" t="inlineStr">
        <is>
          <t>2026-07</t>
        </is>
      </c>
      <c r="E20" s="6" t="inlineStr">
        <is>
          <t>Yes</t>
        </is>
      </c>
      <c r="F20" s="6" t="inlineStr">
        <is>
          <t>H (programme rules)</t>
        </is>
      </c>
      <c r="G20" s="6" t="inlineStr">
        <is>
          <t>All Common Ground mechanics</t>
        </is>
      </c>
    </row>
  </sheetData>
  <pageMargins left="0.75" right="0.75" top="1" bottom="1" header="0.5" footer="0.5"/>
</worksheet>
</file>

<file path=xl/worksheets/sheet3.xml><?xml version="1.0" encoding="utf-8"?>
<worksheet xmlns="http://schemas.openxmlformats.org/spreadsheetml/2006/main">
  <sheetPr>
    <tabColor rgb="001F1612"/>
    <outlinePr summaryBelow="1" summaryRight="1"/>
    <pageSetUpPr/>
  </sheetPr>
  <dimension ref="A1:J128"/>
  <sheetViews>
    <sheetView showGridLines="0" workbookViewId="0">
      <selection activeCell="A1" sqref="A1"/>
    </sheetView>
  </sheetViews>
  <sheetFormatPr baseColWidth="8" defaultRowHeight="15"/>
  <cols>
    <col width="22" customWidth="1" min="1" max="1"/>
    <col width="18" customWidth="1" min="2" max="2"/>
    <col width="14" customWidth="1" min="3" max="3"/>
    <col width="22" customWidth="1" min="4" max="4"/>
    <col width="46" customWidth="1" min="5" max="5"/>
    <col width="70" customWidth="1" min="6" max="6"/>
    <col width="10" customWidth="1" min="7" max="7"/>
    <col width="6" customWidth="1" min="8" max="8"/>
    <col width="10" customWidth="1" min="9" max="9"/>
    <col width="13" customWidth="1" min="10" max="10"/>
  </cols>
  <sheetData>
    <row r="1">
      <c r="A1" s="1" t="inlineStr">
        <is>
          <t>UBUNTU LAND TRUST &amp; DEVELOPMENTS · Common Ground Initiative</t>
        </is>
      </c>
      <c r="B1" s="2" t="n"/>
      <c r="C1" s="2" t="n"/>
      <c r="D1" s="2" t="n"/>
      <c r="E1" s="2" t="n"/>
      <c r="F1" s="2" t="n"/>
      <c r="G1" s="2" t="n"/>
      <c r="H1" s="2" t="n"/>
      <c r="I1" s="2" t="n"/>
    </row>
    <row r="2">
      <c r="A2" s="3" t="inlineStr">
        <is>
          <t>1279 Simcoe Street North — Inputs &amp; assumption register</t>
        </is>
      </c>
      <c r="B2" s="2" t="n"/>
      <c r="C2" s="2" t="n"/>
      <c r="D2" s="2" t="n"/>
      <c r="E2" s="2" t="n"/>
      <c r="F2" s="2" t="n"/>
      <c r="G2" s="2" t="n"/>
      <c r="H2" s="2" t="n"/>
      <c r="I2" s="2" t="n"/>
    </row>
    <row r="3">
      <c r="A3" s="4" t="inlineStr">
        <is>
          <t>Yellow = editable · Red = placeholder/unverified/pending · every input carries source, date, units, confidence, owner</t>
        </is>
      </c>
      <c r="B3" s="2" t="n"/>
      <c r="C3" s="2" t="n"/>
      <c r="D3" s="2" t="n"/>
      <c r="E3" s="2" t="n"/>
      <c r="F3" s="2" t="n"/>
      <c r="G3" s="2" t="n"/>
      <c r="H3" s="2" t="n"/>
      <c r="I3" s="2" t="n"/>
    </row>
    <row r="5">
      <c r="A5" s="7" t="inlineStr">
        <is>
          <t>Group</t>
        </is>
      </c>
      <c r="B5" s="8" t="inlineStr">
        <is>
          <t>Key</t>
        </is>
      </c>
      <c r="C5" s="8" t="inlineStr">
        <is>
          <t>Value</t>
        </is>
      </c>
      <c r="D5" s="8" t="inlineStr">
        <is>
          <t>Unit</t>
        </is>
      </c>
      <c r="E5" s="8" t="inlineStr">
        <is>
          <t>Label</t>
        </is>
      </c>
      <c r="F5" s="8" t="inlineStr">
        <is>
          <t>Source / basis</t>
        </is>
      </c>
      <c r="G5" s="8" t="inlineStr">
        <is>
          <t>Date</t>
        </is>
      </c>
      <c r="H5" s="8" t="inlineStr">
        <is>
          <t>Conf.</t>
        </is>
      </c>
      <c r="I5" s="8" t="inlineStr">
        <is>
          <t>Owner</t>
        </is>
      </c>
      <c r="J5" s="8" t="inlineStr">
        <is>
          <t>Flag</t>
        </is>
      </c>
    </row>
    <row r="6">
      <c r="A6" s="10" t="inlineStr">
        <is>
          <t>Site &amp; acquisition</t>
        </is>
      </c>
      <c r="B6" s="11" t="n"/>
      <c r="C6" s="11" t="n"/>
      <c r="D6" s="11" t="n"/>
      <c r="E6" s="11" t="n"/>
      <c r="F6" s="11" t="n"/>
      <c r="G6" s="11" t="n"/>
      <c r="H6" s="11" t="n"/>
      <c r="I6" s="11" t="n"/>
      <c r="J6" s="11" t="n"/>
    </row>
    <row r="7">
      <c r="A7" s="12" t="inlineStr">
        <is>
          <t>Site &amp; acquisition</t>
        </is>
      </c>
      <c r="B7" s="9" t="inlineStr">
        <is>
          <t>site_net_m2</t>
        </is>
      </c>
      <c r="C7" s="13" t="n">
        <v>31211</v>
      </c>
      <c r="D7" s="9" t="inlineStr">
        <is>
          <t>m²</t>
        </is>
      </c>
      <c r="E7" s="9" t="inlineStr">
        <is>
          <t>Net site (R01 Block 1)</t>
        </is>
      </c>
      <c r="F7" s="9" t="inlineStr">
        <is>
          <t>Draft plan S-O-2022-05, Attachment 2 to ED-24-20 (3.1211 ha)</t>
        </is>
      </c>
      <c r="G7" s="9" t="inlineStr">
        <is>
          <t>2024-01</t>
        </is>
      </c>
      <c r="H7" s="14" t="inlineStr">
        <is>
          <t>H</t>
        </is>
      </c>
      <c r="I7" s="9" t="inlineStr">
        <is>
          <t>Survey</t>
        </is>
      </c>
      <c r="J7" s="9" t="inlineStr"/>
    </row>
    <row r="8">
      <c r="A8" s="12" t="inlineStr">
        <is>
          <t>Site &amp; acquisition</t>
        </is>
      </c>
      <c r="B8" s="9" t="inlineStr">
        <is>
          <t>site_gross_ac</t>
        </is>
      </c>
      <c r="C8" s="15" t="n">
        <v>7.85</v>
      </c>
      <c r="D8" s="9" t="inlineStr">
        <is>
          <t>acres</t>
        </is>
      </c>
      <c r="E8" s="9" t="inlineStr">
        <is>
          <t>Gross site per acquisition summary</t>
        </is>
      </c>
      <c r="F8" s="9" t="inlineStr">
        <is>
          <t>Supplied acquisition summary; reconcile to survey</t>
        </is>
      </c>
      <c r="G8" s="9" t="inlineStr">
        <is>
          <t>2026-09</t>
        </is>
      </c>
      <c r="H8" s="14" t="inlineStr">
        <is>
          <t>L</t>
        </is>
      </c>
      <c r="I8" s="9" t="inlineStr">
        <is>
          <t>Vendor</t>
        </is>
      </c>
      <c r="J8" s="16" t="inlineStr">
        <is>
          <t>UNVERIFIED</t>
        </is>
      </c>
    </row>
    <row r="9">
      <c r="A9" s="12" t="inlineStr">
        <is>
          <t>Site &amp; acquisition</t>
        </is>
      </c>
      <c r="B9" s="9" t="inlineStr">
        <is>
          <t>land_appraisal</t>
        </is>
      </c>
      <c r="C9" s="17" t="n">
        <v>17000000</v>
      </c>
      <c r="D9" s="9" t="inlineStr">
        <is>
          <t>$</t>
        </is>
      </c>
      <c r="E9" s="9" t="inlineStr">
        <is>
          <t>Land value used for Common Ground draw (seller ask as placeholder)</t>
        </is>
      </c>
      <c r="F9" s="9" t="inlineStr">
        <is>
          <t>Seller ask $17.0M; NOT an appraisal. Common Ground requires an AACI appraisal</t>
        </is>
      </c>
      <c r="G9" s="9" t="inlineStr">
        <is>
          <t>2026-09</t>
        </is>
      </c>
      <c r="H9" s="14" t="inlineStr">
        <is>
          <t>L</t>
        </is>
      </c>
      <c r="I9" s="9" t="inlineStr">
        <is>
          <t>Vendor</t>
        </is>
      </c>
      <c r="J9" s="16" t="inlineStr">
        <is>
          <t>PLACEHOLDER</t>
        </is>
      </c>
    </row>
    <row r="10">
      <c r="A10" s="12" t="inlineStr">
        <is>
          <t>Site &amp; acquisition</t>
        </is>
      </c>
      <c r="B10" s="9" t="inlineStr">
        <is>
          <t>draw_pct</t>
        </is>
      </c>
      <c r="C10" s="18" t="n">
        <v>0.6</v>
      </c>
      <c r="D10" s="9" t="inlineStr">
        <is>
          <t>%</t>
        </is>
      </c>
      <c r="E10" s="9" t="inlineStr">
        <is>
          <t>Day-1 landowner draw as % of appraisal</t>
        </is>
      </c>
      <c r="F10" s="9" t="inlineStr">
        <is>
          <t>Common Ground July 2026 structure (locked)</t>
        </is>
      </c>
      <c r="G10" s="9" t="inlineStr">
        <is>
          <t>2026-07</t>
        </is>
      </c>
      <c r="H10" s="14" t="inlineStr">
        <is>
          <t>H</t>
        </is>
      </c>
      <c r="I10" s="9" t="inlineStr">
        <is>
          <t>Ubuntu</t>
        </is>
      </c>
      <c r="J10" s="9" t="inlineStr"/>
    </row>
    <row r="11">
      <c r="A11" s="12" t="inlineStr">
        <is>
          <t>Site &amp; acquisition</t>
        </is>
      </c>
      <c r="B11" s="9" t="inlineStr">
        <is>
          <t>land_eq_pct</t>
        </is>
      </c>
      <c r="C11" s="18" t="n">
        <v>0.05</v>
      </c>
      <c r="D11" s="9" t="inlineStr">
        <is>
          <t>% of TDC</t>
        </is>
      </c>
      <c r="E11" s="9" t="inlineStr">
        <is>
          <t>Landowner retained equity</t>
        </is>
      </c>
      <c r="F11" s="9" t="inlineStr">
        <is>
          <t>Common Ground July 2026 structure (locked)</t>
        </is>
      </c>
      <c r="G11" s="9" t="inlineStr">
        <is>
          <t>2026-07</t>
        </is>
      </c>
      <c r="H11" s="14" t="inlineStr">
        <is>
          <t>H</t>
        </is>
      </c>
      <c r="I11" s="9" t="inlineStr">
        <is>
          <t>Ubuntu</t>
        </is>
      </c>
      <c r="J11" s="9" t="inlineStr"/>
    </row>
    <row r="12">
      <c r="A12" s="12" t="inlineStr">
        <is>
          <t>Site &amp; acquisition</t>
        </is>
      </c>
      <c r="B12" s="9" t="inlineStr">
        <is>
          <t>draw_timing</t>
        </is>
      </c>
      <c r="C12" s="19" t="n">
        <v>1</v>
      </c>
      <c r="D12" s="9" t="inlineStr">
        <is>
          <t>1 = pro rata by phase homes; 0 = 100% at Phase 1 close</t>
        </is>
      </c>
      <c r="E12" s="9" t="inlineStr">
        <is>
          <t>Land draw timing</t>
        </is>
      </c>
      <c r="F12" s="9" t="inlineStr">
        <is>
          <t>Analyst assumption; editable</t>
        </is>
      </c>
      <c r="G12" s="9" t="inlineStr">
        <is>
          <t>2026-09</t>
        </is>
      </c>
      <c r="H12" s="14" t="inlineStr">
        <is>
          <t>M</t>
        </is>
      </c>
      <c r="I12" s="9" t="inlineStr">
        <is>
          <t>Analyst</t>
        </is>
      </c>
      <c r="J12" s="9" t="inlineStr"/>
    </row>
    <row r="13">
      <c r="A13" s="12" t="inlineStr">
        <is>
          <t>Site &amp; acquisition</t>
        </is>
      </c>
      <c r="B13" s="9" t="inlineStr">
        <is>
          <t>existing_noi</t>
        </is>
      </c>
      <c r="C13" s="17" t="n">
        <v>500000</v>
      </c>
      <c r="D13" s="9" t="inlineStr">
        <is>
          <t>$/yr</t>
        </is>
      </c>
      <c r="E13" s="9" t="inlineStr">
        <is>
          <t>Existing NOI (seller-supplied)</t>
        </is>
      </c>
      <c r="F13" s="9" t="inlineStr">
        <is>
          <t>Vendor summary; rent roll, leases and expenses NOT provided</t>
        </is>
      </c>
      <c r="G13" s="9" t="inlineStr">
        <is>
          <t>2026-09</t>
        </is>
      </c>
      <c r="H13" s="14" t="inlineStr">
        <is>
          <t>L</t>
        </is>
      </c>
      <c r="I13" s="9" t="inlineStr">
        <is>
          <t>Vendor</t>
        </is>
      </c>
      <c r="J13" s="16" t="inlineStr">
        <is>
          <t>UNVERIFIED</t>
        </is>
      </c>
    </row>
    <row r="14">
      <c r="A14" s="12" t="inlineStr">
        <is>
          <t>Site &amp; acquisition</t>
        </is>
      </c>
      <c r="B14" s="9" t="inlineStr">
        <is>
          <t>existing_noi_keep</t>
        </is>
      </c>
      <c r="C14" s="18" t="n">
        <v>0</v>
      </c>
      <c r="D14" s="9" t="inlineStr">
        <is>
          <t>share</t>
        </is>
      </c>
      <c r="E14" s="9" t="inlineStr">
        <is>
          <t>Share of existing NOI retained during entitlement (0 = zero-retained-income case)</t>
        </is>
      </c>
      <c r="F14" s="9" t="inlineStr">
        <is>
          <t>Handoff §2: use zero-retained case unless leases support retention</t>
        </is>
      </c>
      <c r="G14" s="9" t="inlineStr">
        <is>
          <t>2026-09</t>
        </is>
      </c>
      <c r="H14" s="14" t="inlineStr">
        <is>
          <t>M</t>
        </is>
      </c>
      <c r="I14" s="9" t="inlineStr">
        <is>
          <t>Analyst</t>
        </is>
      </c>
      <c r="J14" s="9" t="inlineStr"/>
    </row>
    <row r="15">
      <c r="A15" s="12" t="inlineStr">
        <is>
          <t>Site &amp; acquisition</t>
        </is>
      </c>
      <c r="B15" s="9" t="inlineStr">
        <is>
          <t>legal_title</t>
        </is>
      </c>
      <c r="C15" s="17" t="n">
        <v>150000</v>
      </c>
      <c r="D15" s="9" t="inlineStr">
        <is>
          <t>$</t>
        </is>
      </c>
      <c r="E15" s="9" t="inlineStr">
        <is>
          <t>Legal, title, lease registration, due diligence</t>
        </is>
      </c>
      <c r="F15" s="9" t="inlineStr">
        <is>
          <t>Analyst placeholder</t>
        </is>
      </c>
      <c r="G15" s="9" t="inlineStr">
        <is>
          <t>2026-09</t>
        </is>
      </c>
      <c r="H15" s="14" t="inlineStr">
        <is>
          <t>L</t>
        </is>
      </c>
      <c r="I15" s="9" t="inlineStr">
        <is>
          <t>Analyst</t>
        </is>
      </c>
      <c r="J15" s="16" t="inlineStr">
        <is>
          <t>PLACEHOLDER</t>
        </is>
      </c>
    </row>
    <row r="16">
      <c r="A16" s="12" t="inlineStr">
        <is>
          <t>Site &amp; acquisition</t>
        </is>
      </c>
      <c r="B16" s="9" t="inlineStr">
        <is>
          <t>ltt_applies</t>
        </is>
      </c>
      <c r="C16" s="19" t="n">
        <v>0</v>
      </c>
      <c r="D16" s="9" t="inlineStr">
        <is>
          <t>1/0</t>
        </is>
      </c>
      <c r="E16" s="9" t="inlineStr">
        <is>
          <t>Land transfers to SPV (Ontario LTT applies)?</t>
        </is>
      </c>
      <c r="F16" s="9" t="inlineStr">
        <is>
          <t>Common Ground = land lease, no transfer; set 1 if structure changes</t>
        </is>
      </c>
      <c r="G16" s="9" t="inlineStr">
        <is>
          <t>2026-09</t>
        </is>
      </c>
      <c r="H16" s="14" t="inlineStr">
        <is>
          <t>M</t>
        </is>
      </c>
      <c r="I16" s="9" t="inlineStr">
        <is>
          <t>Ubuntu</t>
        </is>
      </c>
      <c r="J16" s="9" t="inlineStr"/>
    </row>
    <row r="17">
      <c r="A17" s="12" t="inlineStr">
        <is>
          <t>Site &amp; acquisition</t>
        </is>
      </c>
      <c r="B17" s="9" t="inlineStr">
        <is>
          <t>carry_taxes</t>
        </is>
      </c>
      <c r="C17" s="17" t="n">
        <v>120000</v>
      </c>
      <c r="D17" s="9" t="inlineStr">
        <is>
          <t>$/yr</t>
        </is>
      </c>
      <c r="E17" s="9" t="inlineStr">
        <is>
          <t>Property tax + insurance on existing site during entitlement</t>
        </is>
      </c>
      <c r="F17" s="9" t="inlineStr">
        <is>
          <t>Analyst placeholder pending tax bill</t>
        </is>
      </c>
      <c r="G17" s="9" t="inlineStr">
        <is>
          <t>2026-09</t>
        </is>
      </c>
      <c r="H17" s="14" t="inlineStr">
        <is>
          <t>L</t>
        </is>
      </c>
      <c r="I17" s="9" t="inlineStr">
        <is>
          <t>Analyst</t>
        </is>
      </c>
      <c r="J17" s="16" t="inlineStr">
        <is>
          <t>PLACEHOLDER</t>
        </is>
      </c>
    </row>
    <row r="18">
      <c r="A18" s="10" t="inlineStr">
        <is>
          <t>Schedule</t>
        </is>
      </c>
      <c r="B18" s="11" t="n"/>
      <c r="C18" s="11" t="n"/>
      <c r="D18" s="11" t="n"/>
      <c r="E18" s="11" t="n"/>
      <c r="F18" s="11" t="n"/>
      <c r="G18" s="11" t="n"/>
      <c r="H18" s="11" t="n"/>
      <c r="I18" s="11" t="n"/>
      <c r="J18" s="11" t="n"/>
    </row>
    <row r="19">
      <c r="A19" s="12" t="inlineStr">
        <is>
          <t>Schedule</t>
        </is>
      </c>
      <c r="B19" s="9" t="inlineStr">
        <is>
          <t>t_start</t>
        </is>
      </c>
      <c r="C19" s="20" t="n">
        <v>46388</v>
      </c>
      <c r="D19" s="9" t="inlineStr">
        <is>
          <t>date</t>
        </is>
      </c>
      <c r="E19" s="9" t="inlineStr">
        <is>
          <t>Month 1 (financial close / lease commencement)</t>
        </is>
      </c>
      <c r="F19" s="9" t="inlineStr">
        <is>
          <t>Analyst assumption; editable</t>
        </is>
      </c>
      <c r="G19" s="9" t="inlineStr">
        <is>
          <t>2026-09</t>
        </is>
      </c>
      <c r="H19" s="14" t="inlineStr">
        <is>
          <t>M</t>
        </is>
      </c>
      <c r="I19" s="9" t="inlineStr">
        <is>
          <t>Analyst</t>
        </is>
      </c>
      <c r="J19" s="9" t="inlineStr"/>
    </row>
    <row r="20">
      <c r="A20" s="12" t="inlineStr">
        <is>
          <t>Schedule</t>
        </is>
      </c>
      <c r="B20" s="9" t="inlineStr">
        <is>
          <t>entitle_months</t>
        </is>
      </c>
      <c r="C20" s="15" t="n">
        <v>18</v>
      </c>
      <c r="D20" s="9" t="inlineStr">
        <is>
          <t>months</t>
        </is>
      </c>
      <c r="E20" s="9" t="inlineStr">
        <is>
          <t>Entitlement (OPA/ZBA + SPA) before Phase 1 construction</t>
        </is>
      </c>
      <c r="F20" s="9" t="inlineStr">
        <is>
          <t>Analyst assumption; planner input required</t>
        </is>
      </c>
      <c r="G20" s="9" t="inlineStr">
        <is>
          <t>2026-09</t>
        </is>
      </c>
      <c r="H20" s="14" t="inlineStr">
        <is>
          <t>L</t>
        </is>
      </c>
      <c r="I20" s="9" t="inlineStr">
        <is>
          <t>Planner</t>
        </is>
      </c>
      <c r="J20" s="16" t="inlineStr">
        <is>
          <t>PLACEHOLDER</t>
        </is>
      </c>
    </row>
    <row r="21">
      <c r="A21" s="12" t="inlineStr">
        <is>
          <t>Schedule</t>
        </is>
      </c>
      <c r="B21" s="9" t="inlineStr">
        <is>
          <t>entitle_delay</t>
        </is>
      </c>
      <c r="C21" s="19" t="n">
        <v>0</v>
      </c>
      <c r="D21" s="9" t="inlineStr">
        <is>
          <t>months</t>
        </is>
      </c>
      <c r="E21" s="9" t="inlineStr">
        <is>
          <t>Approval delay stress (added to entitlement)</t>
        </is>
      </c>
      <c r="F21" s="9" t="inlineStr">
        <is>
          <t>Scenario lever</t>
        </is>
      </c>
      <c r="G21" s="9" t="inlineStr">
        <is>
          <t>2026-09</t>
        </is>
      </c>
      <c r="H21" s="14" t="inlineStr">
        <is>
          <t>H</t>
        </is>
      </c>
      <c r="I21" s="9" t="inlineStr">
        <is>
          <t>Analyst</t>
        </is>
      </c>
      <c r="J21" s="9" t="inlineStr"/>
    </row>
    <row r="22">
      <c r="A22" s="12" t="inlineStr">
        <is>
          <t>Schedule</t>
        </is>
      </c>
      <c r="B22" s="9" t="inlineStr">
        <is>
          <t>constr_m_8</t>
        </is>
      </c>
      <c r="C22" s="15" t="n">
        <v>26</v>
      </c>
      <c r="D22" s="9" t="inlineStr">
        <is>
          <t>months</t>
        </is>
      </c>
      <c r="E22" s="9" t="inlineStr">
        <is>
          <t>Construction duration, 8-storey building</t>
        </is>
      </c>
      <c r="F22" s="9" t="inlineStr">
        <is>
          <t>Analyst assumption; no schedule established (handoff §3)</t>
        </is>
      </c>
      <c r="G22" s="9" t="inlineStr">
        <is>
          <t>2026-09</t>
        </is>
      </c>
      <c r="H22" s="14" t="inlineStr">
        <is>
          <t>L</t>
        </is>
      </c>
      <c r="I22" s="9" t="inlineStr">
        <is>
          <t>Analyst</t>
        </is>
      </c>
      <c r="J22" s="16" t="inlineStr">
        <is>
          <t>PLACEHOLDER</t>
        </is>
      </c>
    </row>
    <row r="23">
      <c r="A23" s="12" t="inlineStr">
        <is>
          <t>Schedule</t>
        </is>
      </c>
      <c r="B23" s="9" t="inlineStr">
        <is>
          <t>constr_m_12</t>
        </is>
      </c>
      <c r="C23" s="15" t="n">
        <v>30</v>
      </c>
      <c r="D23" s="9" t="inlineStr">
        <is>
          <t>months</t>
        </is>
      </c>
      <c r="E23" s="9" t="inlineStr">
        <is>
          <t>Construction duration, 12-storey building</t>
        </is>
      </c>
      <c r="F23" s="9" t="inlineStr">
        <is>
          <t>Analyst assumption; no schedule established (handoff §3)</t>
        </is>
      </c>
      <c r="G23" s="9" t="inlineStr">
        <is>
          <t>2026-09</t>
        </is>
      </c>
      <c r="H23" s="14" t="inlineStr">
        <is>
          <t>L</t>
        </is>
      </c>
      <c r="I23" s="9" t="inlineStr">
        <is>
          <t>Analyst</t>
        </is>
      </c>
      <c r="J23" s="16" t="inlineStr">
        <is>
          <t>PLACEHOLDER</t>
        </is>
      </c>
    </row>
    <row r="24">
      <c r="A24" s="12" t="inlineStr">
        <is>
          <t>Schedule</t>
        </is>
      </c>
      <c r="B24" s="9" t="inlineStr">
        <is>
          <t>seq_mode</t>
        </is>
      </c>
      <c r="C24" s="19" t="n">
        <v>1</v>
      </c>
      <c r="D24" s="9" t="inlineStr">
        <is>
          <t>1 = sequential; 0 = overlap by interval</t>
        </is>
      </c>
      <c r="E24" s="9" t="inlineStr">
        <is>
          <t>Phase sequencing</t>
        </is>
      </c>
      <c r="F24" s="9" t="inlineStr">
        <is>
          <t>Handoff §6: sequential reference case</t>
        </is>
      </c>
      <c r="G24" s="9" t="inlineStr">
        <is>
          <t>2026-09</t>
        </is>
      </c>
      <c r="H24" s="14" t="inlineStr">
        <is>
          <t>H</t>
        </is>
      </c>
      <c r="I24" s="9" t="inlineStr">
        <is>
          <t>Analyst</t>
        </is>
      </c>
      <c r="J24" s="9" t="inlineStr"/>
    </row>
    <row r="25">
      <c r="A25" s="12" t="inlineStr">
        <is>
          <t>Schedule</t>
        </is>
      </c>
      <c r="B25" s="9" t="inlineStr">
        <is>
          <t>overlap_interval</t>
        </is>
      </c>
      <c r="C25" s="19" t="n">
        <v>12</v>
      </c>
      <c r="D25" s="9" t="inlineStr">
        <is>
          <t>months</t>
        </is>
      </c>
      <c r="E25" s="9" t="inlineStr">
        <is>
          <t>Start interval between phases when overlapping</t>
        </is>
      </c>
      <c r="F25" s="9" t="inlineStr">
        <is>
          <t>Scenario lever</t>
        </is>
      </c>
      <c r="G25" s="9" t="inlineStr">
        <is>
          <t>2026-09</t>
        </is>
      </c>
      <c r="H25" s="14" t="inlineStr">
        <is>
          <t>H</t>
        </is>
      </c>
      <c r="I25" s="9" t="inlineStr">
        <is>
          <t>Analyst</t>
        </is>
      </c>
      <c r="J25" s="9" t="inlineStr"/>
    </row>
    <row r="26">
      <c r="A26" s="12" t="inlineStr">
        <is>
          <t>Schedule</t>
        </is>
      </c>
      <c r="B26" s="9" t="inlineStr">
        <is>
          <t>later_defer</t>
        </is>
      </c>
      <c r="C26" s="19" t="n">
        <v>0</v>
      </c>
      <c r="D26" s="9" t="inlineStr">
        <is>
          <t>months</t>
        </is>
      </c>
      <c r="E26" s="9" t="inlineStr">
        <is>
          <t>Defer Phases 2-4 (stress)</t>
        </is>
      </c>
      <c r="F26" s="9" t="inlineStr">
        <is>
          <t>Scenario lever</t>
        </is>
      </c>
      <c r="G26" s="9" t="inlineStr">
        <is>
          <t>2026-09</t>
        </is>
      </c>
      <c r="H26" s="14" t="inlineStr">
        <is>
          <t>H</t>
        </is>
      </c>
      <c r="I26" s="9" t="inlineStr">
        <is>
          <t>Analyst</t>
        </is>
      </c>
      <c r="J26" s="9" t="inlineStr"/>
    </row>
    <row r="27">
      <c r="A27" s="12" t="inlineStr">
        <is>
          <t>Schedule</t>
        </is>
      </c>
      <c r="B27" s="9" t="inlineStr">
        <is>
          <t>lease_cap</t>
        </is>
      </c>
      <c r="C27" s="15" t="n">
        <v>25</v>
      </c>
      <c r="D27" s="9" t="inlineStr">
        <is>
          <t>homes/month</t>
        </is>
      </c>
      <c r="E27" s="9" t="inlineStr">
        <is>
          <t>Sitewide leasing capacity (all phases compete)</t>
        </is>
      </c>
      <c r="F27" s="9" t="inlineStr">
        <is>
          <t>Analyst assumption; no absorption evidence supplied</t>
        </is>
      </c>
      <c r="G27" s="9" t="inlineStr">
        <is>
          <t>2026-09</t>
        </is>
      </c>
      <c r="H27" s="14" t="inlineStr">
        <is>
          <t>L</t>
        </is>
      </c>
      <c r="I27" s="9" t="inlineStr">
        <is>
          <t>Analyst</t>
        </is>
      </c>
      <c r="J27" s="16" t="inlineStr">
        <is>
          <t>PLACEHOLDER</t>
        </is>
      </c>
    </row>
    <row r="28">
      <c r="A28" s="12" t="inlineStr">
        <is>
          <t>Schedule</t>
        </is>
      </c>
      <c r="B28" s="9" t="inlineStr">
        <is>
          <t>lease_cap_mult</t>
        </is>
      </c>
      <c r="C28" s="19" t="n">
        <v>1</v>
      </c>
      <c r="D28" s="9" t="inlineStr">
        <is>
          <t>×</t>
        </is>
      </c>
      <c r="E28" s="9" t="inlineStr">
        <is>
          <t>Leasing pace multiplier (stress)</t>
        </is>
      </c>
      <c r="F28" s="9" t="inlineStr">
        <is>
          <t>Scenario lever</t>
        </is>
      </c>
      <c r="G28" s="9" t="inlineStr">
        <is>
          <t>2026-09</t>
        </is>
      </c>
      <c r="H28" s="14" t="inlineStr">
        <is>
          <t>H</t>
        </is>
      </c>
      <c r="I28" s="9" t="inlineStr">
        <is>
          <t>Analyst</t>
        </is>
      </c>
      <c r="J28" s="9" t="inlineStr"/>
    </row>
    <row r="29">
      <c r="A29" s="12" t="inlineStr">
        <is>
          <t>Schedule</t>
        </is>
      </c>
      <c r="B29" s="9" t="inlineStr">
        <is>
          <t>retail_delay</t>
        </is>
      </c>
      <c r="C29" s="15" t="n">
        <v>6</v>
      </c>
      <c r="D29" s="9" t="inlineStr">
        <is>
          <t>months</t>
        </is>
      </c>
      <c r="E29" s="9" t="inlineStr">
        <is>
          <t>Retail lease-up delay after phase completion</t>
        </is>
      </c>
      <c r="F29" s="9" t="inlineStr">
        <is>
          <t>Analyst placeholder</t>
        </is>
      </c>
      <c r="G29" s="9" t="inlineStr">
        <is>
          <t>2026-09</t>
        </is>
      </c>
      <c r="H29" s="14" t="inlineStr">
        <is>
          <t>L</t>
        </is>
      </c>
      <c r="I29" s="9" t="inlineStr">
        <is>
          <t>Analyst</t>
        </is>
      </c>
      <c r="J29" s="16" t="inlineStr">
        <is>
          <t>PLACEHOLDER</t>
        </is>
      </c>
    </row>
    <row r="30">
      <c r="A30" s="12" t="inlineStr">
        <is>
          <t>Schedule</t>
        </is>
      </c>
      <c r="B30" s="9" t="inlineStr">
        <is>
          <t>hold_after_stab</t>
        </is>
      </c>
      <c r="C30" s="19" t="n">
        <v>120</v>
      </c>
      <c r="D30" s="9" t="inlineStr">
        <is>
          <t>months</t>
        </is>
      </c>
      <c r="E30" s="9" t="inlineStr">
        <is>
          <t>Operating hold after final stabilization</t>
        </is>
      </c>
      <c r="F30" s="9" t="inlineStr">
        <is>
          <t>Handoff §1</t>
        </is>
      </c>
      <c r="G30" s="9" t="inlineStr">
        <is>
          <t>2026-09</t>
        </is>
      </c>
      <c r="H30" s="14" t="inlineStr">
        <is>
          <t>H</t>
        </is>
      </c>
      <c r="I30" s="9" t="inlineStr">
        <is>
          <t>Client</t>
        </is>
      </c>
      <c r="J30" s="9" t="inlineStr"/>
    </row>
    <row r="31">
      <c r="A31" s="10" t="inlineStr">
        <is>
          <t>Rents (market)</t>
        </is>
      </c>
      <c r="B31" s="11" t="n"/>
      <c r="C31" s="11" t="n"/>
      <c r="D31" s="11" t="n"/>
      <c r="E31" s="11" t="n"/>
      <c r="F31" s="11" t="n"/>
      <c r="G31" s="11" t="n"/>
      <c r="H31" s="11" t="n"/>
      <c r="I31" s="11" t="n"/>
      <c r="J31" s="11" t="n"/>
    </row>
    <row r="32">
      <c r="A32" s="12" t="inlineStr">
        <is>
          <t>Rents (market)</t>
        </is>
      </c>
      <c r="B32" s="9" t="inlineStr">
        <is>
          <t>rent_0</t>
        </is>
      </c>
      <c r="C32" s="17" t="n">
        <v>1495</v>
      </c>
      <c r="D32" s="9" t="inlineStr">
        <is>
          <t>$/mo</t>
        </is>
      </c>
      <c r="E32" s="9" t="inlineStr">
        <is>
          <t>Studio market rent</t>
        </is>
      </c>
      <c r="F32" s="9" t="inlineStr">
        <is>
          <t>NO COMP SUPPLIED. Analyst placeholder from 1-BR $/sf scaled; verify new-build achieved rents</t>
        </is>
      </c>
      <c r="G32" s="9" t="inlineStr">
        <is>
          <t>2026-09</t>
        </is>
      </c>
      <c r="H32" s="14" t="inlineStr">
        <is>
          <t>L</t>
        </is>
      </c>
      <c r="I32" s="9" t="inlineStr">
        <is>
          <t>Analyst</t>
        </is>
      </c>
      <c r="J32" s="16" t="inlineStr">
        <is>
          <t>PLACEHOLDER</t>
        </is>
      </c>
    </row>
    <row r="33">
      <c r="A33" s="12" t="inlineStr">
        <is>
          <t>Rents (market)</t>
        </is>
      </c>
      <c r="B33" s="9" t="inlineStr">
        <is>
          <t>rent_1</t>
        </is>
      </c>
      <c r="C33" s="17" t="n">
        <v>1795</v>
      </c>
      <c r="D33" s="9" t="inlineStr">
        <is>
          <t>$/mo</t>
        </is>
      </c>
      <c r="E33" s="9" t="inlineStr">
        <is>
          <t>1-bedroom market rent</t>
        </is>
      </c>
      <c r="F33" s="9" t="inlineStr">
        <is>
          <t>Arterial leasing comps, 1 comp (650 sf resale condo, Centennial)</t>
        </is>
      </c>
      <c r="G33" s="9" t="inlineStr">
        <is>
          <t>2026-09</t>
        </is>
      </c>
      <c r="H33" s="14" t="inlineStr">
        <is>
          <t>L</t>
        </is>
      </c>
      <c r="I33" s="9" t="inlineStr">
        <is>
          <t>Arterial</t>
        </is>
      </c>
      <c r="J33" s="16" t="inlineStr">
        <is>
          <t>UNVERIFIED</t>
        </is>
      </c>
    </row>
    <row r="34">
      <c r="A34" s="12" t="inlineStr">
        <is>
          <t>Rents (market)</t>
        </is>
      </c>
      <c r="B34" s="9" t="inlineStr">
        <is>
          <t>rent_2</t>
        </is>
      </c>
      <c r="C34" s="17" t="n">
        <v>2173</v>
      </c>
      <c r="D34" s="9" t="inlineStr">
        <is>
          <t>$/mo</t>
        </is>
      </c>
      <c r="E34" s="9" t="inlineStr">
        <is>
          <t>2-bedroom market rent</t>
        </is>
      </c>
      <c r="F34" s="9" t="inlineStr">
        <is>
          <t>Arterial leasing comps, 2 comps (avg 1,025 sf resale condo/townhouse)</t>
        </is>
      </c>
      <c r="G34" s="9" t="inlineStr">
        <is>
          <t>2026-09</t>
        </is>
      </c>
      <c r="H34" s="14" t="inlineStr">
        <is>
          <t>L</t>
        </is>
      </c>
      <c r="I34" s="9" t="inlineStr">
        <is>
          <t>Arterial</t>
        </is>
      </c>
      <c r="J34" s="16" t="inlineStr">
        <is>
          <t>UNVERIFIED</t>
        </is>
      </c>
    </row>
    <row r="35">
      <c r="A35" s="12" t="inlineStr">
        <is>
          <t>Rents (market)</t>
        </is>
      </c>
      <c r="B35" s="9" t="inlineStr">
        <is>
          <t>rent_3</t>
        </is>
      </c>
      <c r="C35" s="17" t="n">
        <v>2412</v>
      </c>
      <c r="D35" s="9" t="inlineStr">
        <is>
          <t>$/mo</t>
        </is>
      </c>
      <c r="E35" s="9" t="inlineStr">
        <is>
          <t>3-bedroom market rent</t>
        </is>
      </c>
      <c r="F35" s="9" t="inlineStr">
        <is>
          <t>Arterial leasing comps, 4 comps (avg 1,300 sf, e.g. 53 Taunton Rd E $2,400-2,450)</t>
        </is>
      </c>
      <c r="G35" s="9" t="inlineStr">
        <is>
          <t>2026-09</t>
        </is>
      </c>
      <c r="H35" s="14" t="inlineStr">
        <is>
          <t>L</t>
        </is>
      </c>
      <c r="I35" s="9" t="inlineStr">
        <is>
          <t>Arterial</t>
        </is>
      </c>
      <c r="J35" s="16" t="inlineStr">
        <is>
          <t>UNVERIFIED</t>
        </is>
      </c>
    </row>
    <row r="36">
      <c r="A36" s="12" t="inlineStr">
        <is>
          <t>Rents (market)</t>
        </is>
      </c>
      <c r="B36" s="9" t="inlineStr">
        <is>
          <t>newbuild_prem</t>
        </is>
      </c>
      <c r="C36" s="18" t="n">
        <v>0</v>
      </c>
      <c r="D36" s="9" t="inlineStr">
        <is>
          <t>%</t>
        </is>
      </c>
      <c r="E36" s="9" t="inlineStr">
        <is>
          <t>New-build rent premium over comps</t>
        </is>
      </c>
      <c r="F36" s="9" t="inlineStr">
        <is>
          <t>Handoff §1: do not assume a premium</t>
        </is>
      </c>
      <c r="G36" s="9" t="inlineStr">
        <is>
          <t>2026-09</t>
        </is>
      </c>
      <c r="H36" s="14" t="inlineStr">
        <is>
          <t>H</t>
        </is>
      </c>
      <c r="I36" s="9" t="inlineStr">
        <is>
          <t>Analyst</t>
        </is>
      </c>
      <c r="J36" s="9" t="inlineStr"/>
    </row>
    <row r="37">
      <c r="A37" s="12" t="inlineStr">
        <is>
          <t>Rents (market)</t>
        </is>
      </c>
      <c r="B37" s="9" t="inlineStr">
        <is>
          <t>rent_shock</t>
        </is>
      </c>
      <c r="C37" s="18" t="n">
        <v>0</v>
      </c>
      <c r="D37" s="9" t="inlineStr">
        <is>
          <t>%</t>
        </is>
      </c>
      <c r="E37" s="9" t="inlineStr">
        <is>
          <t>Starting-rent stress (±)</t>
        </is>
      </c>
      <c r="F37" s="9" t="inlineStr">
        <is>
          <t>Scenario lever</t>
        </is>
      </c>
      <c r="G37" s="9" t="inlineStr">
        <is>
          <t>2026-09</t>
        </is>
      </c>
      <c r="H37" s="14" t="inlineStr">
        <is>
          <t>H</t>
        </is>
      </c>
      <c r="I37" s="9" t="inlineStr">
        <is>
          <t>Analyst</t>
        </is>
      </c>
      <c r="J37" s="9" t="inlineStr"/>
    </row>
    <row r="38">
      <c r="A38" s="12" t="inlineStr">
        <is>
          <t>Rents (market)</t>
        </is>
      </c>
      <c r="B38" s="9" t="inlineStr">
        <is>
          <t>comp_sf_1</t>
        </is>
      </c>
      <c r="C38" s="19" t="n">
        <v>650</v>
      </c>
      <c r="D38" s="9" t="inlineStr">
        <is>
          <t>sf</t>
        </is>
      </c>
      <c r="E38" s="9" t="inlineStr">
        <is>
          <t>Comp reference size 1-BR</t>
        </is>
      </c>
      <c r="F38" s="9" t="inlineStr">
        <is>
          <t>Arterial comps</t>
        </is>
      </c>
      <c r="G38" s="9" t="inlineStr">
        <is>
          <t>2026-09</t>
        </is>
      </c>
      <c r="H38" s="14" t="inlineStr">
        <is>
          <t>M</t>
        </is>
      </c>
      <c r="I38" s="9" t="inlineStr">
        <is>
          <t>Arterial</t>
        </is>
      </c>
      <c r="J38" s="9" t="inlineStr"/>
    </row>
    <row r="39">
      <c r="A39" s="12" t="inlineStr">
        <is>
          <t>Rents (market)</t>
        </is>
      </c>
      <c r="B39" s="9" t="inlineStr">
        <is>
          <t>comp_sf_2</t>
        </is>
      </c>
      <c r="C39" s="13" t="n">
        <v>1025</v>
      </c>
      <c r="D39" s="9" t="inlineStr">
        <is>
          <t>sf</t>
        </is>
      </c>
      <c r="E39" s="9" t="inlineStr">
        <is>
          <t>Comp reference size 2-BR</t>
        </is>
      </c>
      <c r="F39" s="9" t="inlineStr">
        <is>
          <t>Arterial comps</t>
        </is>
      </c>
      <c r="G39" s="9" t="inlineStr">
        <is>
          <t>2026-09</t>
        </is>
      </c>
      <c r="H39" s="14" t="inlineStr">
        <is>
          <t>M</t>
        </is>
      </c>
      <c r="I39" s="9" t="inlineStr">
        <is>
          <t>Arterial</t>
        </is>
      </c>
      <c r="J39" s="9" t="inlineStr"/>
    </row>
    <row r="40">
      <c r="A40" s="12" t="inlineStr">
        <is>
          <t>Rents (market)</t>
        </is>
      </c>
      <c r="B40" s="9" t="inlineStr">
        <is>
          <t>comp_sf_3</t>
        </is>
      </c>
      <c r="C40" s="13" t="n">
        <v>1300</v>
      </c>
      <c r="D40" s="9" t="inlineStr">
        <is>
          <t>sf</t>
        </is>
      </c>
      <c r="E40" s="9" t="inlineStr">
        <is>
          <t>Comp reference size 3-BR</t>
        </is>
      </c>
      <c r="F40" s="9" t="inlineStr">
        <is>
          <t>Arterial comps</t>
        </is>
      </c>
      <c r="G40" s="9" t="inlineStr">
        <is>
          <t>2026-09</t>
        </is>
      </c>
      <c r="H40" s="14" t="inlineStr">
        <is>
          <t>M</t>
        </is>
      </c>
      <c r="I40" s="9" t="inlineStr">
        <is>
          <t>Arterial</t>
        </is>
      </c>
      <c r="J40" s="9" t="inlineStr"/>
    </row>
    <row r="41">
      <c r="A41" s="10" t="inlineStr">
        <is>
          <t>Rents (affordable / CMHC)</t>
        </is>
      </c>
      <c r="B41" s="11" t="n"/>
      <c r="C41" s="11" t="n"/>
      <c r="D41" s="11" t="n"/>
      <c r="E41" s="11" t="n"/>
      <c r="F41" s="11" t="n"/>
      <c r="G41" s="11" t="n"/>
      <c r="H41" s="11" t="n"/>
      <c r="I41" s="11" t="n"/>
      <c r="J41" s="11" t="n"/>
    </row>
    <row r="42">
      <c r="A42" s="12" t="inlineStr">
        <is>
          <t>Rents (affordable / CMHC)</t>
        </is>
      </c>
      <c r="B42" s="9" t="inlineStr">
        <is>
          <t>mmr_0</t>
        </is>
      </c>
      <c r="C42" s="17" t="n">
        <v>1250</v>
      </c>
      <c r="D42" s="9" t="inlineStr">
        <is>
          <t>$/mo</t>
        </is>
      </c>
      <c r="E42" s="9" t="inlineStr">
        <is>
          <t>CMHC median market rent, bachelor (Oshawa CMA)</t>
        </is>
      </c>
      <c r="F42" s="9" t="inlineStr">
        <is>
          <t>PENDING — CMHC Rental Market Survey Oct 2025 (HMIP portal not reachable from this session); Arterial CMHC zone 'Oshawa (North)' returned no value</t>
        </is>
      </c>
      <c r="G42" s="9" t="inlineStr">
        <is>
          <t>2025-10</t>
        </is>
      </c>
      <c r="H42" s="14" t="inlineStr">
        <is>
          <t>L</t>
        </is>
      </c>
      <c r="I42" s="9" t="inlineStr">
        <is>
          <t>CMHC</t>
        </is>
      </c>
      <c r="J42" s="16" t="inlineStr">
        <is>
          <t>PENDING</t>
        </is>
      </c>
    </row>
    <row r="43">
      <c r="A43" s="12" t="inlineStr">
        <is>
          <t>Rents (affordable / CMHC)</t>
        </is>
      </c>
      <c r="B43" s="9" t="inlineStr">
        <is>
          <t>mmr_1</t>
        </is>
      </c>
      <c r="C43" s="17" t="n">
        <v>1500</v>
      </c>
      <c r="D43" s="9" t="inlineStr">
        <is>
          <t>$/mo</t>
        </is>
      </c>
      <c r="E43" s="9" t="inlineStr">
        <is>
          <t>CMHC median market rent, 1-bedroom</t>
        </is>
      </c>
      <c r="F43" s="9" t="inlineStr">
        <is>
          <t>PENDING — as above</t>
        </is>
      </c>
      <c r="G43" s="9" t="inlineStr">
        <is>
          <t>2025-10</t>
        </is>
      </c>
      <c r="H43" s="14" t="inlineStr">
        <is>
          <t>L</t>
        </is>
      </c>
      <c r="I43" s="9" t="inlineStr">
        <is>
          <t>CMHC</t>
        </is>
      </c>
      <c r="J43" s="16" t="inlineStr">
        <is>
          <t>PENDING</t>
        </is>
      </c>
    </row>
    <row r="44">
      <c r="A44" s="12" t="inlineStr">
        <is>
          <t>Rents (affordable / CMHC)</t>
        </is>
      </c>
      <c r="B44" s="9" t="inlineStr">
        <is>
          <t>mmr_2</t>
        </is>
      </c>
      <c r="C44" s="17" t="n">
        <v>1750</v>
      </c>
      <c r="D44" s="9" t="inlineStr">
        <is>
          <t>$/mo</t>
        </is>
      </c>
      <c r="E44" s="9" t="inlineStr">
        <is>
          <t>CMHC median market rent, 2-bedroom</t>
        </is>
      </c>
      <c r="F44" s="9" t="inlineStr">
        <is>
          <t>PENDING — as above</t>
        </is>
      </c>
      <c r="G44" s="9" t="inlineStr">
        <is>
          <t>2025-10</t>
        </is>
      </c>
      <c r="H44" s="14" t="inlineStr">
        <is>
          <t>L</t>
        </is>
      </c>
      <c r="I44" s="9" t="inlineStr">
        <is>
          <t>CMHC</t>
        </is>
      </c>
      <c r="J44" s="16" t="inlineStr">
        <is>
          <t>PENDING</t>
        </is>
      </c>
    </row>
    <row r="45">
      <c r="A45" s="12" t="inlineStr">
        <is>
          <t>Rents (affordable / CMHC)</t>
        </is>
      </c>
      <c r="B45" s="9" t="inlineStr">
        <is>
          <t>mmr_3</t>
        </is>
      </c>
      <c r="C45" s="17" t="n">
        <v>1950</v>
      </c>
      <c r="D45" s="9" t="inlineStr">
        <is>
          <t>$/mo</t>
        </is>
      </c>
      <c r="E45" s="9" t="inlineStr">
        <is>
          <t>CMHC median market rent, 3-bedroom</t>
        </is>
      </c>
      <c r="F45" s="9" t="inlineStr">
        <is>
          <t>PENDING — as above</t>
        </is>
      </c>
      <c r="G45" s="9" t="inlineStr">
        <is>
          <t>2025-10</t>
        </is>
      </c>
      <c r="H45" s="14" t="inlineStr">
        <is>
          <t>L</t>
        </is>
      </c>
      <c r="I45" s="9" t="inlineStr">
        <is>
          <t>CMHC</t>
        </is>
      </c>
      <c r="J45" s="16" t="inlineStr">
        <is>
          <t>PENDING</t>
        </is>
      </c>
    </row>
    <row r="46">
      <c r="A46" s="12" t="inlineStr">
        <is>
          <t>Rents (affordable / CMHC)</t>
        </is>
      </c>
      <c r="B46" s="9" t="inlineStr">
        <is>
          <t>aff_share</t>
        </is>
      </c>
      <c r="C46" s="18" t="n">
        <v>0.3</v>
      </c>
      <c r="D46" s="9" t="inlineStr">
        <is>
          <t>% of homes</t>
        </is>
      </c>
      <c r="E46" s="9" t="inlineStr">
        <is>
          <t>Affordable share of homes (per type)</t>
        </is>
      </c>
      <c r="F46" s="9" t="inlineStr">
        <is>
          <t>Common Ground locked default</t>
        </is>
      </c>
      <c r="G46" s="9" t="inlineStr">
        <is>
          <t>2026-07</t>
        </is>
      </c>
      <c r="H46" s="14" t="inlineStr">
        <is>
          <t>H</t>
        </is>
      </c>
      <c r="I46" s="9" t="inlineStr">
        <is>
          <t>Ubuntu</t>
        </is>
      </c>
      <c r="J46" s="9" t="inlineStr"/>
    </row>
    <row r="47">
      <c r="A47" s="12" t="inlineStr">
        <is>
          <t>Rents (affordable / CMHC)</t>
        </is>
      </c>
      <c r="B47" s="9" t="inlineStr">
        <is>
          <t>aff_factor</t>
        </is>
      </c>
      <c r="C47" s="18" t="n">
        <v>0.8</v>
      </c>
      <c r="D47" s="9" t="inlineStr">
        <is>
          <t>% of MMR</t>
        </is>
      </c>
      <c r="E47" s="9" t="inlineStr">
        <is>
          <t>Affordable rent as % of CMHC MMR</t>
        </is>
      </c>
      <c r="F47" s="9" t="inlineStr">
        <is>
          <t>Common Ground locked default</t>
        </is>
      </c>
      <c r="G47" s="9" t="inlineStr">
        <is>
          <t>2026-07</t>
        </is>
      </c>
      <c r="H47" s="14" t="inlineStr">
        <is>
          <t>H</t>
        </is>
      </c>
      <c r="I47" s="9" t="inlineStr">
        <is>
          <t>Ubuntu</t>
        </is>
      </c>
      <c r="J47" s="9" t="inlineStr"/>
    </row>
    <row r="48">
      <c r="A48" s="10" t="inlineStr">
        <is>
          <t>Operating</t>
        </is>
      </c>
      <c r="B48" s="11" t="n"/>
      <c r="C48" s="11" t="n"/>
      <c r="D48" s="11" t="n"/>
      <c r="E48" s="11" t="n"/>
      <c r="F48" s="11" t="n"/>
      <c r="G48" s="11" t="n"/>
      <c r="H48" s="11" t="n"/>
      <c r="I48" s="11" t="n"/>
      <c r="J48" s="11" t="n"/>
    </row>
    <row r="49">
      <c r="A49" s="12" t="inlineStr">
        <is>
          <t>Operating</t>
        </is>
      </c>
      <c r="B49" s="9" t="inlineStr">
        <is>
          <t>rent_growth</t>
        </is>
      </c>
      <c r="C49" s="18" t="n">
        <v>0.03</v>
      </c>
      <c r="D49" s="9" t="inlineStr">
        <is>
          <t>%/yr</t>
        </is>
      </c>
      <c r="E49" s="9" t="inlineStr">
        <is>
          <t>Market rent growth</t>
        </is>
      </c>
      <c r="F49" s="9" t="inlineStr">
        <is>
          <t>Common Ground locked default</t>
        </is>
      </c>
      <c r="G49" s="9" t="inlineStr">
        <is>
          <t>2026-07</t>
        </is>
      </c>
      <c r="H49" s="14" t="inlineStr">
        <is>
          <t>M</t>
        </is>
      </c>
      <c r="I49" s="9" t="inlineStr">
        <is>
          <t>Ubuntu</t>
        </is>
      </c>
      <c r="J49" s="9" t="inlineStr"/>
    </row>
    <row r="50">
      <c r="A50" s="12" t="inlineStr">
        <is>
          <t>Operating</t>
        </is>
      </c>
      <c r="B50" s="9" t="inlineStr">
        <is>
          <t>opex_growth</t>
        </is>
      </c>
      <c r="C50" s="18" t="n">
        <v>0.025</v>
      </c>
      <c r="D50" s="9" t="inlineStr">
        <is>
          <t>%/yr</t>
        </is>
      </c>
      <c r="E50" s="9" t="inlineStr">
        <is>
          <t>Operating expense growth</t>
        </is>
      </c>
      <c r="F50" s="9" t="inlineStr">
        <is>
          <t>Common Ground locked default</t>
        </is>
      </c>
      <c r="G50" s="9" t="inlineStr">
        <is>
          <t>2026-07</t>
        </is>
      </c>
      <c r="H50" s="14" t="inlineStr">
        <is>
          <t>M</t>
        </is>
      </c>
      <c r="I50" s="9" t="inlineStr">
        <is>
          <t>Ubuntu</t>
        </is>
      </c>
      <c r="J50" s="9" t="inlineStr"/>
    </row>
    <row r="51">
      <c r="A51" s="12" t="inlineStr">
        <is>
          <t>Operating</t>
        </is>
      </c>
      <c r="B51" s="9" t="inlineStr">
        <is>
          <t>stab_occ</t>
        </is>
      </c>
      <c r="C51" s="18" t="n">
        <v>0.97</v>
      </c>
      <c r="D51" s="9" t="inlineStr">
        <is>
          <t>%</t>
        </is>
      </c>
      <c r="E51" s="9" t="inlineStr">
        <is>
          <t>Stabilized physical occupancy (vacancy 3%)</t>
        </is>
      </c>
      <c r="F51" s="9" t="inlineStr">
        <is>
          <t>Common Ground locked default (3% vacancy)</t>
        </is>
      </c>
      <c r="G51" s="9" t="inlineStr">
        <is>
          <t>2026-07</t>
        </is>
      </c>
      <c r="H51" s="14" t="inlineStr">
        <is>
          <t>M</t>
        </is>
      </c>
      <c r="I51" s="9" t="inlineStr">
        <is>
          <t>Ubuntu</t>
        </is>
      </c>
      <c r="J51" s="9" t="inlineStr"/>
    </row>
    <row r="52">
      <c r="A52" s="12" t="inlineStr">
        <is>
          <t>Operating</t>
        </is>
      </c>
      <c r="B52" s="9" t="inlineStr">
        <is>
          <t>bad_debt</t>
        </is>
      </c>
      <c r="C52" s="21" t="n">
        <v>0.005</v>
      </c>
      <c r="D52" s="9" t="inlineStr">
        <is>
          <t>% of rent</t>
        </is>
      </c>
      <c r="E52" s="9" t="inlineStr">
        <is>
          <t>Bad debt / concessions</t>
        </is>
      </c>
      <c r="F52" s="9" t="inlineStr">
        <is>
          <t>Analyst placeholder</t>
        </is>
      </c>
      <c r="G52" s="9" t="inlineStr">
        <is>
          <t>2026-09</t>
        </is>
      </c>
      <c r="H52" s="14" t="inlineStr">
        <is>
          <t>L</t>
        </is>
      </c>
      <c r="I52" s="9" t="inlineStr">
        <is>
          <t>Analyst</t>
        </is>
      </c>
      <c r="J52" s="16" t="inlineStr">
        <is>
          <t>PLACEHOLDER</t>
        </is>
      </c>
    </row>
    <row r="53">
      <c r="A53" s="12" t="inlineStr">
        <is>
          <t>Operating</t>
        </is>
      </c>
      <c r="B53" s="9" t="inlineStr">
        <is>
          <t>opex_util</t>
        </is>
      </c>
      <c r="C53" s="13" t="n">
        <v>1200</v>
      </c>
      <c r="D53" s="9" t="inlineStr">
        <is>
          <t>$/occupied home/yr</t>
        </is>
      </c>
      <c r="E53" s="9" t="inlineStr">
        <is>
          <t>Utilities (variable)</t>
        </is>
      </c>
      <c r="F53" s="9" t="inlineStr">
        <is>
          <t>Common Ground generator default</t>
        </is>
      </c>
      <c r="G53" s="9" t="inlineStr">
        <is>
          <t>2026-07</t>
        </is>
      </c>
      <c r="H53" s="14" t="inlineStr">
        <is>
          <t>M</t>
        </is>
      </c>
      <c r="I53" s="9" t="inlineStr">
        <is>
          <t>Ubuntu</t>
        </is>
      </c>
      <c r="J53" s="9" t="inlineStr"/>
    </row>
    <row r="54">
      <c r="A54" s="12" t="inlineStr">
        <is>
          <t>Operating</t>
        </is>
      </c>
      <c r="B54" s="9" t="inlineStr">
        <is>
          <t>opex_rm</t>
        </is>
      </c>
      <c r="C54" s="19" t="n">
        <v>900</v>
      </c>
      <c r="D54" s="9" t="inlineStr">
        <is>
          <t>$/occupied home/yr</t>
        </is>
      </c>
      <c r="E54" s="9" t="inlineStr">
        <is>
          <t>Repairs, maintenance, turnover (variable)</t>
        </is>
      </c>
      <c r="F54" s="9" t="inlineStr">
        <is>
          <t>Common Ground generator default</t>
        </is>
      </c>
      <c r="G54" s="9" t="inlineStr">
        <is>
          <t>2026-07</t>
        </is>
      </c>
      <c r="H54" s="14" t="inlineStr">
        <is>
          <t>M</t>
        </is>
      </c>
      <c r="I54" s="9" t="inlineStr">
        <is>
          <t>Ubuntu</t>
        </is>
      </c>
      <c r="J54" s="9" t="inlineStr"/>
    </row>
    <row r="55">
      <c r="A55" s="12" t="inlineStr">
        <is>
          <t>Operating</t>
        </is>
      </c>
      <c r="B55" s="9" t="inlineStr">
        <is>
          <t>opex_ins</t>
        </is>
      </c>
      <c r="C55" s="19" t="n">
        <v>450</v>
      </c>
      <c r="D55" s="9" t="inlineStr">
        <is>
          <t>$/home/yr</t>
        </is>
      </c>
      <c r="E55" s="9" t="inlineStr">
        <is>
          <t>Insurance (fixed on delivered homes)</t>
        </is>
      </c>
      <c r="F55" s="9" t="inlineStr">
        <is>
          <t>Common Ground generator default</t>
        </is>
      </c>
      <c r="G55" s="9" t="inlineStr">
        <is>
          <t>2026-07</t>
        </is>
      </c>
      <c r="H55" s="14" t="inlineStr">
        <is>
          <t>M</t>
        </is>
      </c>
      <c r="I55" s="9" t="inlineStr">
        <is>
          <t>Ubuntu</t>
        </is>
      </c>
      <c r="J55" s="9" t="inlineStr"/>
    </row>
    <row r="56">
      <c r="A56" s="12" t="inlineStr">
        <is>
          <t>Operating</t>
        </is>
      </c>
      <c r="B56" s="9" t="inlineStr">
        <is>
          <t>opex_staff</t>
        </is>
      </c>
      <c r="C56" s="15" t="n">
        <v>400</v>
      </c>
      <c r="D56" s="9" t="inlineStr">
        <is>
          <t>$/home/yr</t>
        </is>
      </c>
      <c r="E56" s="9" t="inlineStr">
        <is>
          <t>On-site staffing (fixed)</t>
        </is>
      </c>
      <c r="F56" s="9" t="inlineStr">
        <is>
          <t>Analyst placeholder</t>
        </is>
      </c>
      <c r="G56" s="9" t="inlineStr">
        <is>
          <t>2026-09</t>
        </is>
      </c>
      <c r="H56" s="14" t="inlineStr">
        <is>
          <t>L</t>
        </is>
      </c>
      <c r="I56" s="9" t="inlineStr">
        <is>
          <t>Analyst</t>
        </is>
      </c>
      <c r="J56" s="16" t="inlineStr">
        <is>
          <t>PLACEHOLDER</t>
        </is>
      </c>
    </row>
    <row r="57">
      <c r="A57" s="12" t="inlineStr">
        <is>
          <t>Operating</t>
        </is>
      </c>
      <c r="B57" s="9" t="inlineStr">
        <is>
          <t>opex_ga</t>
        </is>
      </c>
      <c r="C57" s="19" t="n">
        <v>300</v>
      </c>
      <c r="D57" s="9" t="inlineStr">
        <is>
          <t>$/home/yr</t>
        </is>
      </c>
      <c r="E57" s="9" t="inlineStr">
        <is>
          <t>Administration (fixed)</t>
        </is>
      </c>
      <c r="F57" s="9" t="inlineStr">
        <is>
          <t>Common Ground generator default</t>
        </is>
      </c>
      <c r="G57" s="9" t="inlineStr">
        <is>
          <t>2026-07</t>
        </is>
      </c>
      <c r="H57" s="14" t="inlineStr">
        <is>
          <t>M</t>
        </is>
      </c>
      <c r="I57" s="9" t="inlineStr">
        <is>
          <t>Ubuntu</t>
        </is>
      </c>
      <c r="J57" s="9" t="inlineStr"/>
    </row>
    <row r="58">
      <c r="A58" s="12" t="inlineStr">
        <is>
          <t>Operating</t>
        </is>
      </c>
      <c r="B58" s="9" t="inlineStr">
        <is>
          <t>mgmt_pct</t>
        </is>
      </c>
      <c r="C58" s="18" t="n">
        <v>0.04</v>
      </c>
      <c r="D58" s="9" t="inlineStr">
        <is>
          <t>% of EGI</t>
        </is>
      </c>
      <c r="E58" s="9" t="inlineStr">
        <is>
          <t>Property management</t>
        </is>
      </c>
      <c r="F58" s="9" t="inlineStr">
        <is>
          <t>Common Ground generator default</t>
        </is>
      </c>
      <c r="G58" s="9" t="inlineStr">
        <is>
          <t>2026-07</t>
        </is>
      </c>
      <c r="H58" s="14" t="inlineStr">
        <is>
          <t>M</t>
        </is>
      </c>
      <c r="I58" s="9" t="inlineStr">
        <is>
          <t>Ubuntu</t>
        </is>
      </c>
      <c r="J58" s="9" t="inlineStr"/>
    </row>
    <row r="59">
      <c r="A59" s="12" t="inlineStr">
        <is>
          <t>Operating</t>
        </is>
      </c>
      <c r="B59" s="9" t="inlineStr">
        <is>
          <t>reserve</t>
        </is>
      </c>
      <c r="C59" s="19" t="n">
        <v>500</v>
      </c>
      <c r="D59" s="9" t="inlineStr">
        <is>
          <t>$/home/yr</t>
        </is>
      </c>
      <c r="E59" s="9" t="inlineStr">
        <is>
          <t>Replacement reserve (below valuation NOI; deducted for lender DSCR)</t>
        </is>
      </c>
      <c r="F59" s="9" t="inlineStr">
        <is>
          <t>Common Ground generator default; treatment per handoff §4</t>
        </is>
      </c>
      <c r="G59" s="9" t="inlineStr">
        <is>
          <t>2026-07</t>
        </is>
      </c>
      <c r="H59" s="14" t="inlineStr">
        <is>
          <t>M</t>
        </is>
      </c>
      <c r="I59" s="9" t="inlineStr">
        <is>
          <t>Ubuntu</t>
        </is>
      </c>
      <c r="J59" s="9" t="inlineStr"/>
    </row>
    <row r="60">
      <c r="A60" s="12" t="inlineStr">
        <is>
          <t>Operating</t>
        </is>
      </c>
      <c r="B60" s="9" t="inlineStr">
        <is>
          <t>tax_rate</t>
        </is>
      </c>
      <c r="C60" s="21" t="n">
        <v>0.009823</v>
      </c>
      <c r="D60" s="9" t="inlineStr">
        <is>
          <t>% of assessed</t>
        </is>
      </c>
      <c r="E60" s="9" t="inlineStr">
        <is>
          <t>Multi-residential tax rate, Oshawa 2025</t>
        </is>
      </c>
      <c r="F60" s="9" t="inlineStr">
        <is>
          <t>Arterial (Oshawa 2025). UNVERIFIED — confirm class &amp; current rate</t>
        </is>
      </c>
      <c r="G60" s="9" t="inlineStr">
        <is>
          <t>2025</t>
        </is>
      </c>
      <c r="H60" s="14" t="inlineStr">
        <is>
          <t>L</t>
        </is>
      </c>
      <c r="I60" s="9" t="inlineStr">
        <is>
          <t>Arterial</t>
        </is>
      </c>
      <c r="J60" s="16" t="inlineStr">
        <is>
          <t>UNVERIFIED</t>
        </is>
      </c>
    </row>
    <row r="61">
      <c r="A61" s="12" t="inlineStr">
        <is>
          <t>Operating</t>
        </is>
      </c>
      <c r="B61" s="9" t="inlineStr">
        <is>
          <t>assess_ratio</t>
        </is>
      </c>
      <c r="C61" s="15" t="n">
        <v>0.6</v>
      </c>
      <c r="D61" s="9" t="inlineStr">
        <is>
          <t>× stabilized value</t>
        </is>
      </c>
      <c r="E61" s="9" t="inlineStr">
        <is>
          <t>Assessed value as share of stabilized value (new PBR, MPAC lag)</t>
        </is>
      </c>
      <c r="F61" s="9" t="inlineStr">
        <is>
          <t>Analyst placeholder; not cost, not price</t>
        </is>
      </c>
      <c r="G61" s="9" t="inlineStr">
        <is>
          <t>2026-09</t>
        </is>
      </c>
      <c r="H61" s="14" t="inlineStr">
        <is>
          <t>L</t>
        </is>
      </c>
      <c r="I61" s="9" t="inlineStr">
        <is>
          <t>Analyst</t>
        </is>
      </c>
      <c r="J61" s="16" t="inlineStr">
        <is>
          <t>PLACEHOLDER</t>
        </is>
      </c>
    </row>
    <row r="62">
      <c r="A62" s="12" t="inlineStr">
        <is>
          <t>Operating</t>
        </is>
      </c>
      <c r="B62" s="9" t="inlineStr">
        <is>
          <t>cap_rate</t>
        </is>
      </c>
      <c r="C62" s="18" t="n">
        <v>0.0425</v>
      </c>
      <c r="D62" s="9" t="inlineStr">
        <is>
          <t>%</t>
        </is>
      </c>
      <c r="E62" s="9" t="inlineStr">
        <is>
          <t>Valuation cap rate</t>
        </is>
      </c>
      <c r="F62" s="9" t="inlineStr">
        <is>
          <t>Common Ground locked default</t>
        </is>
      </c>
      <c r="G62" s="9" t="inlineStr">
        <is>
          <t>2026-07</t>
        </is>
      </c>
      <c r="H62" s="14" t="inlineStr">
        <is>
          <t>M</t>
        </is>
      </c>
      <c r="I62" s="9" t="inlineStr">
        <is>
          <t>Ubuntu</t>
        </is>
      </c>
      <c r="J62" s="9" t="inlineStr"/>
    </row>
    <row r="63">
      <c r="A63" s="12" t="inlineStr">
        <is>
          <t>Operating</t>
        </is>
      </c>
      <c r="B63" s="9" t="inlineStr">
        <is>
          <t>cap_shock</t>
        </is>
      </c>
      <c r="C63" s="18" t="n">
        <v>0</v>
      </c>
      <c r="D63" s="9" t="inlineStr">
        <is>
          <t>bps as decimal</t>
        </is>
      </c>
      <c r="E63" s="9" t="inlineStr">
        <is>
          <t>Cap-rate stress (+0.01 = +100 bps)</t>
        </is>
      </c>
      <c r="F63" s="9" t="inlineStr">
        <is>
          <t>Scenario lever</t>
        </is>
      </c>
      <c r="G63" s="9" t="inlineStr">
        <is>
          <t>2026-09</t>
        </is>
      </c>
      <c r="H63" s="14" t="inlineStr">
        <is>
          <t>H</t>
        </is>
      </c>
      <c r="I63" s="9" t="inlineStr">
        <is>
          <t>Analyst</t>
        </is>
      </c>
      <c r="J63" s="9" t="inlineStr"/>
    </row>
    <row r="64">
      <c r="A64" s="10" t="inlineStr">
        <is>
          <t>Parking &amp; retail</t>
        </is>
      </c>
      <c r="B64" s="11" t="n"/>
      <c r="C64" s="11" t="n"/>
      <c r="D64" s="11" t="n"/>
      <c r="E64" s="11" t="n"/>
      <c r="F64" s="11" t="n"/>
      <c r="G64" s="11" t="n"/>
      <c r="H64" s="11" t="n"/>
      <c r="I64" s="11" t="n"/>
      <c r="J64" s="11" t="n"/>
    </row>
    <row r="65">
      <c r="A65" s="12" t="inlineStr">
        <is>
          <t>Parking &amp; retail</t>
        </is>
      </c>
      <c r="B65" s="9" t="inlineStr">
        <is>
          <t>pk_m2_space</t>
        </is>
      </c>
      <c r="C65" s="15" t="n">
        <v>32</v>
      </c>
      <c r="D65" s="9" t="inlineStr">
        <is>
          <t>m²/space</t>
        </is>
      </c>
      <c r="E65" s="9" t="inlineStr">
        <is>
          <t>Below-grade gross area per space</t>
        </is>
      </c>
      <c r="F65" s="9" t="inlineStr">
        <is>
          <t>R01 volume allowance (unvalidated layout)</t>
        </is>
      </c>
      <c r="G65" s="9" t="inlineStr">
        <is>
          <t>2026-09</t>
        </is>
      </c>
      <c r="H65" s="14" t="inlineStr">
        <is>
          <t>L</t>
        </is>
      </c>
      <c r="I65" s="9" t="inlineStr">
        <is>
          <t>Design</t>
        </is>
      </c>
      <c r="J65" s="16" t="inlineStr">
        <is>
          <t>UNVERIFIED</t>
        </is>
      </c>
    </row>
    <row r="66">
      <c r="A66" s="12" t="inlineStr">
        <is>
          <t>Parking &amp; retail</t>
        </is>
      </c>
      <c r="B66" s="9" t="inlineStr">
        <is>
          <t>pk_ratio</t>
        </is>
      </c>
      <c r="C66" s="19" t="n">
        <v>0.65</v>
      </c>
      <c r="D66" s="9" t="inlineStr">
        <is>
          <t>spaces/home</t>
        </is>
      </c>
      <c r="E66" s="9" t="inlineStr">
        <is>
          <t>Parking ratio (aggregate)</t>
        </is>
      </c>
      <c r="F66" s="9" t="inlineStr">
        <is>
          <t>R01; scenario lever</t>
        </is>
      </c>
      <c r="G66" s="9" t="inlineStr">
        <is>
          <t>2026-09</t>
        </is>
      </c>
      <c r="H66" s="14" t="inlineStr">
        <is>
          <t>M</t>
        </is>
      </c>
      <c r="I66" s="9" t="inlineStr">
        <is>
          <t>Design</t>
        </is>
      </c>
      <c r="J66" s="9" t="inlineStr"/>
    </row>
    <row r="67">
      <c r="A67" s="12" t="inlineStr">
        <is>
          <t>Parking &amp; retail</t>
        </is>
      </c>
      <c r="B67" s="9" t="inlineStr">
        <is>
          <t>pk_visitor</t>
        </is>
      </c>
      <c r="C67" s="21" t="n">
        <v>0.1</v>
      </c>
      <c r="D67" s="9" t="inlineStr">
        <is>
          <t>% of spaces</t>
        </is>
      </c>
      <c r="E67" s="9" t="inlineStr">
        <is>
          <t>Visitor share (not leased)</t>
        </is>
      </c>
      <c r="F67" s="9" t="inlineStr">
        <is>
          <t>Analyst placeholder</t>
        </is>
      </c>
      <c r="G67" s="9" t="inlineStr">
        <is>
          <t>2026-09</t>
        </is>
      </c>
      <c r="H67" s="14" t="inlineStr">
        <is>
          <t>L</t>
        </is>
      </c>
      <c r="I67" s="9" t="inlineStr">
        <is>
          <t>Analyst</t>
        </is>
      </c>
      <c r="J67" s="16" t="inlineStr">
        <is>
          <t>PLACEHOLDER</t>
        </is>
      </c>
    </row>
    <row r="68">
      <c r="A68" s="12" t="inlineStr">
        <is>
          <t>Parking &amp; retail</t>
        </is>
      </c>
      <c r="B68" s="9" t="inlineStr">
        <is>
          <t>pk_takeup</t>
        </is>
      </c>
      <c r="C68" s="21" t="n">
        <v>0.6</v>
      </c>
      <c r="D68" s="9" t="inlineStr">
        <is>
          <t>% of resident spaces</t>
        </is>
      </c>
      <c r="E68" s="9" t="inlineStr">
        <is>
          <t>Resident take-up</t>
        </is>
      </c>
      <c r="F68" s="9" t="inlineStr">
        <is>
          <t>Analyst placeholder; no evidence supplied</t>
        </is>
      </c>
      <c r="G68" s="9" t="inlineStr">
        <is>
          <t>2026-09</t>
        </is>
      </c>
      <c r="H68" s="14" t="inlineStr">
        <is>
          <t>L</t>
        </is>
      </c>
      <c r="I68" s="9" t="inlineStr">
        <is>
          <t>Analyst</t>
        </is>
      </c>
      <c r="J68" s="16" t="inlineStr">
        <is>
          <t>PLACEHOLDER</t>
        </is>
      </c>
    </row>
    <row r="69">
      <c r="A69" s="12" t="inlineStr">
        <is>
          <t>Parking &amp; retail</t>
        </is>
      </c>
      <c r="B69" s="9" t="inlineStr">
        <is>
          <t>pk_rent</t>
        </is>
      </c>
      <c r="C69" s="15" t="n">
        <v>125</v>
      </c>
      <c r="D69" s="9" t="inlineStr">
        <is>
          <t>$/space/mo</t>
        </is>
      </c>
      <c r="E69" s="9" t="inlineStr">
        <is>
          <t>Parking rent</t>
        </is>
      </c>
      <c r="F69" s="9" t="inlineStr">
        <is>
          <t>Analyst placeholder</t>
        </is>
      </c>
      <c r="G69" s="9" t="inlineStr">
        <is>
          <t>2026-09</t>
        </is>
      </c>
      <c r="H69" s="14" t="inlineStr">
        <is>
          <t>L</t>
        </is>
      </c>
      <c r="I69" s="9" t="inlineStr">
        <is>
          <t>Analyst</t>
        </is>
      </c>
      <c r="J69" s="16" t="inlineStr">
        <is>
          <t>PLACEHOLDER</t>
        </is>
      </c>
    </row>
    <row r="70">
      <c r="A70" s="12" t="inlineStr">
        <is>
          <t>Parking &amp; retail</t>
        </is>
      </c>
      <c r="B70" s="9" t="inlineStr">
        <is>
          <t>ret_eff</t>
        </is>
      </c>
      <c r="C70" s="21" t="n">
        <v>0.9</v>
      </c>
      <c r="D70" s="9" t="inlineStr">
        <is>
          <t>%</t>
        </is>
      </c>
      <c r="E70" s="9" t="inlineStr">
        <is>
          <t>Retail rentable efficiency</t>
        </is>
      </c>
      <c r="F70" s="9" t="inlineStr">
        <is>
          <t>Analyst placeholder</t>
        </is>
      </c>
      <c r="G70" s="9" t="inlineStr">
        <is>
          <t>2026-09</t>
        </is>
      </c>
      <c r="H70" s="14" t="inlineStr">
        <is>
          <t>L</t>
        </is>
      </c>
      <c r="I70" s="9" t="inlineStr">
        <is>
          <t>Analyst</t>
        </is>
      </c>
      <c r="J70" s="16" t="inlineStr">
        <is>
          <t>PLACEHOLDER</t>
        </is>
      </c>
    </row>
    <row r="71">
      <c r="A71" s="12" t="inlineStr">
        <is>
          <t>Parking &amp; retail</t>
        </is>
      </c>
      <c r="B71" s="9" t="inlineStr">
        <is>
          <t>ret_rent</t>
        </is>
      </c>
      <c r="C71" s="15" t="n">
        <v>28</v>
      </c>
      <c r="D71" s="9" t="inlineStr">
        <is>
          <t>$/sf/yr net</t>
        </is>
      </c>
      <c r="E71" s="9" t="inlineStr">
        <is>
          <t>Retail net rent</t>
        </is>
      </c>
      <c r="F71" s="9" t="inlineStr">
        <is>
          <t>Analyst placeholder; no retail comps supplied</t>
        </is>
      </c>
      <c r="G71" s="9" t="inlineStr">
        <is>
          <t>2026-09</t>
        </is>
      </c>
      <c r="H71" s="14" t="inlineStr">
        <is>
          <t>L</t>
        </is>
      </c>
      <c r="I71" s="9" t="inlineStr">
        <is>
          <t>Analyst</t>
        </is>
      </c>
      <c r="J71" s="16" t="inlineStr">
        <is>
          <t>PLACEHOLDER</t>
        </is>
      </c>
    </row>
    <row r="72">
      <c r="A72" s="12" t="inlineStr">
        <is>
          <t>Parking &amp; retail</t>
        </is>
      </c>
      <c r="B72" s="9" t="inlineStr">
        <is>
          <t>ret_vac</t>
        </is>
      </c>
      <c r="C72" s="21" t="n">
        <v>0.1</v>
      </c>
      <c r="D72" s="9" t="inlineStr">
        <is>
          <t>%</t>
        </is>
      </c>
      <c r="E72" s="9" t="inlineStr">
        <is>
          <t>Retail vacancy</t>
        </is>
      </c>
      <c r="F72" s="9" t="inlineStr">
        <is>
          <t>Analyst placeholder</t>
        </is>
      </c>
      <c r="G72" s="9" t="inlineStr">
        <is>
          <t>2026-09</t>
        </is>
      </c>
      <c r="H72" s="14" t="inlineStr">
        <is>
          <t>L</t>
        </is>
      </c>
      <c r="I72" s="9" t="inlineStr">
        <is>
          <t>Analyst</t>
        </is>
      </c>
      <c r="J72" s="16" t="inlineStr">
        <is>
          <t>PLACEHOLDER</t>
        </is>
      </c>
    </row>
    <row r="73">
      <c r="A73" s="12" t="inlineStr">
        <is>
          <t>Parking &amp; retail</t>
        </is>
      </c>
      <c r="B73" s="9" t="inlineStr">
        <is>
          <t>ret_ti</t>
        </is>
      </c>
      <c r="C73" s="15" t="n">
        <v>60</v>
      </c>
      <c r="D73" s="9" t="inlineStr">
        <is>
          <t>$/sf</t>
        </is>
      </c>
      <c r="E73" s="9" t="inlineStr">
        <is>
          <t>Retail TI + inducements</t>
        </is>
      </c>
      <c r="F73" s="9" t="inlineStr">
        <is>
          <t>Analyst placeholder</t>
        </is>
      </c>
      <c r="G73" s="9" t="inlineStr">
        <is>
          <t>2026-09</t>
        </is>
      </c>
      <c r="H73" s="14" t="inlineStr">
        <is>
          <t>L</t>
        </is>
      </c>
      <c r="I73" s="9" t="inlineStr">
        <is>
          <t>Analyst</t>
        </is>
      </c>
      <c r="J73" s="16" t="inlineStr">
        <is>
          <t>PLACEHOLDER</t>
        </is>
      </c>
    </row>
    <row r="74">
      <c r="A74" s="10" t="inlineStr">
        <is>
          <t>Hard costs</t>
        </is>
      </c>
      <c r="B74" s="11" t="n"/>
      <c r="C74" s="11" t="n"/>
      <c r="D74" s="11" t="n"/>
      <c r="E74" s="11" t="n"/>
      <c r="F74" s="11" t="n"/>
      <c r="G74" s="11" t="n"/>
      <c r="H74" s="11" t="n"/>
      <c r="I74" s="11" t="n"/>
      <c r="J74" s="11" t="n"/>
    </row>
    <row r="75">
      <c r="A75" s="12" t="inlineStr">
        <is>
          <t>Hard costs</t>
        </is>
      </c>
      <c r="B75" s="9" t="inlineStr">
        <is>
          <t>hard_psf</t>
        </is>
      </c>
      <c r="C75" s="15" t="n">
        <v>340</v>
      </c>
      <c r="D75" s="9" t="inlineStr">
        <is>
          <t>$/sf above-ground gross</t>
        </is>
      </c>
      <c r="E75" s="9" t="inlineStr">
        <is>
          <t>Above-ground construction, up to 12 storeys (midpoint)</t>
        </is>
      </c>
      <c r="F75" s="9" t="inlineStr">
        <is>
          <t>Arterial / Altus benchmark $290-390/sf, 'Condos, up to 12 storeys'. Scope, basis and price date NOT inspected</t>
        </is>
      </c>
      <c r="G75" s="9" t="inlineStr">
        <is>
          <t>2026-09</t>
        </is>
      </c>
      <c r="H75" s="14" t="inlineStr">
        <is>
          <t>L</t>
        </is>
      </c>
      <c r="I75" s="9" t="inlineStr">
        <is>
          <t>Arterial</t>
        </is>
      </c>
      <c r="J75" s="16" t="inlineStr">
        <is>
          <t>UNVERIFIED</t>
        </is>
      </c>
    </row>
    <row r="76">
      <c r="A76" s="12" t="inlineStr">
        <is>
          <t>Hard costs</t>
        </is>
      </c>
      <c r="B76" s="9" t="inlineStr">
        <is>
          <t>hard_shock</t>
        </is>
      </c>
      <c r="C76" s="18" t="n">
        <v>0</v>
      </c>
      <c r="D76" s="9" t="inlineStr">
        <is>
          <t>%</t>
        </is>
      </c>
      <c r="E76" s="9" t="inlineStr">
        <is>
          <t>Hard-cost stress (±)</t>
        </is>
      </c>
      <c r="F76" s="9" t="inlineStr">
        <is>
          <t>Scenario lever</t>
        </is>
      </c>
      <c r="G76" s="9" t="inlineStr">
        <is>
          <t>2026-09</t>
        </is>
      </c>
      <c r="H76" s="14" t="inlineStr">
        <is>
          <t>H</t>
        </is>
      </c>
      <c r="I76" s="9" t="inlineStr">
        <is>
          <t>Analyst</t>
        </is>
      </c>
      <c r="J76" s="9" t="inlineStr"/>
    </row>
    <row r="77">
      <c r="A77" s="12" t="inlineStr">
        <is>
          <t>Hard costs</t>
        </is>
      </c>
      <c r="B77" s="9" t="inlineStr">
        <is>
          <t>pk_psf</t>
        </is>
      </c>
      <c r="C77" s="15" t="n">
        <v>200</v>
      </c>
      <c r="D77" s="9" t="inlineStr">
        <is>
          <t>$/sf below-grade gross</t>
        </is>
      </c>
      <c r="E77" s="9" t="inlineStr">
        <is>
          <t>Underground parking incl. ramps/systems</t>
        </is>
      </c>
      <c r="F77" s="9" t="inlineStr">
        <is>
          <t>Analyst placeholder; assumes benchmark EXCLUDES parking (set 0 if included)</t>
        </is>
      </c>
      <c r="G77" s="9" t="inlineStr">
        <is>
          <t>2026-09</t>
        </is>
      </c>
      <c r="H77" s="14" t="inlineStr">
        <is>
          <t>L</t>
        </is>
      </c>
      <c r="I77" s="9" t="inlineStr">
        <is>
          <t>Analyst</t>
        </is>
      </c>
      <c r="J77" s="16" t="inlineStr">
        <is>
          <t>PLACEHOLDER</t>
        </is>
      </c>
    </row>
    <row r="78">
      <c r="A78" s="12" t="inlineStr">
        <is>
          <t>Hard costs</t>
        </is>
      </c>
      <c r="B78" s="9" t="inlineStr">
        <is>
          <t>demo_m2</t>
        </is>
      </c>
      <c r="C78" s="15" t="n">
        <v>75</v>
      </c>
      <c r="D78" s="9" t="inlineStr">
        <is>
          <t>$/m² existing footprint</t>
        </is>
      </c>
      <c r="E78" s="9" t="inlineStr">
        <is>
          <t>Demolition + hazmat</t>
        </is>
      </c>
      <c r="F78" s="9" t="inlineStr">
        <is>
          <t>Analyst placeholder</t>
        </is>
      </c>
      <c r="G78" s="9" t="inlineStr">
        <is>
          <t>2026-09</t>
        </is>
      </c>
      <c r="H78" s="14" t="inlineStr">
        <is>
          <t>L</t>
        </is>
      </c>
      <c r="I78" s="9" t="inlineStr">
        <is>
          <t>Analyst</t>
        </is>
      </c>
      <c r="J78" s="16" t="inlineStr">
        <is>
          <t>PLACEHOLDER</t>
        </is>
      </c>
    </row>
    <row r="79">
      <c r="A79" s="12" t="inlineStr">
        <is>
          <t>Hard costs</t>
        </is>
      </c>
      <c r="B79" s="9" t="inlineStr">
        <is>
          <t>exist_footprint</t>
        </is>
      </c>
      <c r="C79" s="13" t="n">
        <v>6070</v>
      </c>
      <c r="D79" s="9" t="inlineStr">
        <is>
          <t>m²</t>
        </is>
      </c>
      <c r="E79" s="9" t="inlineStr">
        <is>
          <t>Existing building footprint (5 buildings)</t>
        </is>
      </c>
      <c r="F79" s="9" t="inlineStr">
        <is>
          <t>Arterial site characteristics (2026-07)</t>
        </is>
      </c>
      <c r="G79" s="9" t="inlineStr">
        <is>
          <t>2026-07</t>
        </is>
      </c>
      <c r="H79" s="14" t="inlineStr">
        <is>
          <t>M</t>
        </is>
      </c>
      <c r="I79" s="9" t="inlineStr">
        <is>
          <t>Arterial</t>
        </is>
      </c>
      <c r="J79" s="9" t="inlineStr"/>
    </row>
    <row r="80">
      <c r="A80" s="12" t="inlineStr">
        <is>
          <t>Hard costs</t>
        </is>
      </c>
      <c r="B80" s="9" t="inlineStr">
        <is>
          <t>tenant_term</t>
        </is>
      </c>
      <c r="C80" s="17" t="n">
        <v>500000</v>
      </c>
      <c r="D80" s="9" t="inlineStr">
        <is>
          <t>$</t>
        </is>
      </c>
      <c r="E80" s="9" t="inlineStr">
        <is>
          <t>Tenant relocation / lease termination</t>
        </is>
      </c>
      <c r="F80" s="9" t="inlineStr">
        <is>
          <t>Analyst placeholder; leases not provided</t>
        </is>
      </c>
      <c r="G80" s="9" t="inlineStr">
        <is>
          <t>2026-09</t>
        </is>
      </c>
      <c r="H80" s="14" t="inlineStr">
        <is>
          <t>L</t>
        </is>
      </c>
      <c r="I80" s="9" t="inlineStr">
        <is>
          <t>Analyst</t>
        </is>
      </c>
      <c r="J80" s="16" t="inlineStr">
        <is>
          <t>PLACEHOLDER</t>
        </is>
      </c>
    </row>
    <row r="81">
      <c r="A81" s="12" t="inlineStr">
        <is>
          <t>Hard costs</t>
        </is>
      </c>
      <c r="B81" s="9" t="inlineStr">
        <is>
          <t>remed_offsite</t>
        </is>
      </c>
      <c r="C81" s="17" t="n">
        <v>2500000</v>
      </c>
      <c r="D81" s="9" t="inlineStr">
        <is>
          <t>$</t>
        </is>
      </c>
      <c r="E81" s="9" t="inlineStr">
        <is>
          <t>Remediation, earthworks, off-site &amp; utility upgrades</t>
        </is>
      </c>
      <c r="F81" s="9" t="inlineStr">
        <is>
          <t>Analyst placeholder; no geotech/ESA/servicing study</t>
        </is>
      </c>
      <c r="G81" s="9" t="inlineStr">
        <is>
          <t>2026-09</t>
        </is>
      </c>
      <c r="H81" s="14" t="inlineStr">
        <is>
          <t>L</t>
        </is>
      </c>
      <c r="I81" s="9" t="inlineStr">
        <is>
          <t>Analyst</t>
        </is>
      </c>
      <c r="J81" s="16" t="inlineStr">
        <is>
          <t>PLACEHOLDER</t>
        </is>
      </c>
    </row>
    <row r="82">
      <c r="A82" s="12" t="inlineStr">
        <is>
          <t>Hard costs</t>
        </is>
      </c>
      <c r="B82" s="9" t="inlineStr">
        <is>
          <t>site_m2</t>
        </is>
      </c>
      <c r="C82" s="15" t="n">
        <v>150</v>
      </c>
      <c r="D82" s="9" t="inlineStr">
        <is>
          <t>$/m² net site</t>
        </is>
      </c>
      <c r="E82" s="9" t="inlineStr">
        <is>
          <t>Streets, landscaping, public realm, shared infrastructure</t>
        </is>
      </c>
      <c r="F82" s="9" t="inlineStr">
        <is>
          <t>Analyst placeholder</t>
        </is>
      </c>
      <c r="G82" s="9" t="inlineStr">
        <is>
          <t>2026-09</t>
        </is>
      </c>
      <c r="H82" s="14" t="inlineStr">
        <is>
          <t>L</t>
        </is>
      </c>
      <c r="I82" s="9" t="inlineStr">
        <is>
          <t>Analyst</t>
        </is>
      </c>
      <c r="J82" s="16" t="inlineStr">
        <is>
          <t>PLACEHOLDER</t>
        </is>
      </c>
    </row>
    <row r="83">
      <c r="A83" s="12" t="inlineStr">
        <is>
          <t>Hard costs</t>
        </is>
      </c>
      <c r="B83" s="9" t="inlineStr">
        <is>
          <t>infra_p1_share</t>
        </is>
      </c>
      <c r="C83" s="18" t="n">
        <v>0.6</v>
      </c>
      <c r="D83" s="9" t="inlineStr">
        <is>
          <t>%</t>
        </is>
      </c>
      <c r="E83" s="9" t="inlineStr">
        <is>
          <t>Share of site works + remediation paid in Phase 1 (front-loaded)</t>
        </is>
      </c>
      <c r="F83" s="9" t="inlineStr">
        <is>
          <t>Handoff §3: Phase 1 carries early shared infrastructure</t>
        </is>
      </c>
      <c r="G83" s="9" t="inlineStr">
        <is>
          <t>2026-09</t>
        </is>
      </c>
      <c r="H83" s="14" t="inlineStr">
        <is>
          <t>M</t>
        </is>
      </c>
      <c r="I83" s="9" t="inlineStr">
        <is>
          <t>Analyst</t>
        </is>
      </c>
      <c r="J83" s="9" t="inlineStr"/>
    </row>
    <row r="84">
      <c r="A84" s="12" t="inlineStr">
        <is>
          <t>Hard costs</t>
        </is>
      </c>
      <c r="B84" s="9" t="inlineStr">
        <is>
          <t>escalation</t>
        </is>
      </c>
      <c r="C84" s="21" t="n">
        <v>0.03</v>
      </c>
      <c r="D84" s="9" t="inlineStr">
        <is>
          <t>%/yr</t>
        </is>
      </c>
      <c r="E84" s="9" t="inlineStr">
        <is>
          <t>Escalation from benchmark date (Sept 2026) to phase mid-construction</t>
        </is>
      </c>
      <c r="F84" s="9" t="inlineStr">
        <is>
          <t>Analyst placeholder</t>
        </is>
      </c>
      <c r="G84" s="9" t="inlineStr">
        <is>
          <t>2026-09</t>
        </is>
      </c>
      <c r="H84" s="14" t="inlineStr">
        <is>
          <t>L</t>
        </is>
      </c>
      <c r="I84" s="9" t="inlineStr">
        <is>
          <t>Analyst</t>
        </is>
      </c>
      <c r="J84" s="16" t="inlineStr">
        <is>
          <t>PLACEHOLDER</t>
        </is>
      </c>
    </row>
    <row r="85">
      <c r="A85" s="12" t="inlineStr">
        <is>
          <t>Hard costs</t>
        </is>
      </c>
      <c r="B85" s="9" t="inlineStr">
        <is>
          <t>cont_constr</t>
        </is>
      </c>
      <c r="C85" s="18" t="n">
        <v>0.075</v>
      </c>
      <c r="D85" s="9" t="inlineStr">
        <is>
          <t>% of hard</t>
        </is>
      </c>
      <c r="E85" s="9" t="inlineStr">
        <is>
          <t>Construction contingency</t>
        </is>
      </c>
      <c r="F85" s="9" t="inlineStr">
        <is>
          <t>Analyst placeholder</t>
        </is>
      </c>
      <c r="G85" s="9" t="inlineStr">
        <is>
          <t>2026-09</t>
        </is>
      </c>
      <c r="H85" s="14" t="inlineStr">
        <is>
          <t>M</t>
        </is>
      </c>
      <c r="I85" s="9" t="inlineStr">
        <is>
          <t>Analyst</t>
        </is>
      </c>
      <c r="J85" s="9" t="inlineStr"/>
    </row>
    <row r="86">
      <c r="A86" s="12" t="inlineStr">
        <is>
          <t>Hard costs</t>
        </is>
      </c>
      <c r="B86" s="9" t="inlineStr">
        <is>
          <t>cont_design</t>
        </is>
      </c>
      <c r="C86" s="18" t="n">
        <v>0.025</v>
      </c>
      <c r="D86" s="9" t="inlineStr">
        <is>
          <t>% of hard</t>
        </is>
      </c>
      <c r="E86" s="9" t="inlineStr">
        <is>
          <t>Design contingency</t>
        </is>
      </c>
      <c r="F86" s="9" t="inlineStr">
        <is>
          <t>Analyst placeholder</t>
        </is>
      </c>
      <c r="G86" s="9" t="inlineStr">
        <is>
          <t>2026-09</t>
        </is>
      </c>
      <c r="H86" s="14" t="inlineStr">
        <is>
          <t>M</t>
        </is>
      </c>
      <c r="I86" s="9" t="inlineStr">
        <is>
          <t>Analyst</t>
        </is>
      </c>
      <c r="J86" s="9" t="inlineStr"/>
    </row>
    <row r="87">
      <c r="A87" s="10" t="inlineStr">
        <is>
          <t>Soft costs &amp; charges</t>
        </is>
      </c>
      <c r="B87" s="11" t="n"/>
      <c r="C87" s="11" t="n"/>
      <c r="D87" s="11" t="n"/>
      <c r="E87" s="11" t="n"/>
      <c r="F87" s="11" t="n"/>
      <c r="G87" s="11" t="n"/>
      <c r="H87" s="11" t="n"/>
      <c r="I87" s="11" t="n"/>
      <c r="J87" s="11" t="n"/>
    </row>
    <row r="88">
      <c r="A88" s="12" t="inlineStr">
        <is>
          <t>Soft costs &amp; charges</t>
        </is>
      </c>
      <c r="B88" s="9" t="inlineStr">
        <is>
          <t>design_pct</t>
        </is>
      </c>
      <c r="C88" s="18" t="n">
        <v>0.08</v>
      </c>
      <c r="D88" s="9" t="inlineStr">
        <is>
          <t>% of hard</t>
        </is>
      </c>
      <c r="E88" s="9" t="inlineStr">
        <is>
          <t>Design &amp; consultants</t>
        </is>
      </c>
      <c r="F88" s="9" t="inlineStr">
        <is>
          <t>Analyst placeholder</t>
        </is>
      </c>
      <c r="G88" s="9" t="inlineStr">
        <is>
          <t>2026-09</t>
        </is>
      </c>
      <c r="H88" s="14" t="inlineStr">
        <is>
          <t>M</t>
        </is>
      </c>
      <c r="I88" s="9" t="inlineStr">
        <is>
          <t>Analyst</t>
        </is>
      </c>
      <c r="J88" s="9" t="inlineStr"/>
    </row>
    <row r="89">
      <c r="A89" s="12" t="inlineStr">
        <is>
          <t>Soft costs &amp; charges</t>
        </is>
      </c>
      <c r="B89" s="9" t="inlineStr">
        <is>
          <t>permit_pct</t>
        </is>
      </c>
      <c r="C89" s="18" t="n">
        <v>0.01</v>
      </c>
      <c r="D89" s="9" t="inlineStr">
        <is>
          <t>% of hard</t>
        </is>
      </c>
      <c r="E89" s="9" t="inlineStr">
        <is>
          <t>Approvals, permits, planning fees</t>
        </is>
      </c>
      <c r="F89" s="9" t="inlineStr">
        <is>
          <t>Analyst placeholder</t>
        </is>
      </c>
      <c r="G89" s="9" t="inlineStr">
        <is>
          <t>2026-09</t>
        </is>
      </c>
      <c r="H89" s="14" t="inlineStr">
        <is>
          <t>M</t>
        </is>
      </c>
      <c r="I89" s="9" t="inlineStr">
        <is>
          <t>Analyst</t>
        </is>
      </c>
      <c r="J89" s="9" t="inlineStr"/>
    </row>
    <row r="90">
      <c r="A90" s="12" t="inlineStr">
        <is>
          <t>Soft costs &amp; charges</t>
        </is>
      </c>
      <c r="B90" s="9" t="inlineStr">
        <is>
          <t>dc_per_home</t>
        </is>
      </c>
      <c r="C90" s="17" t="n">
        <v>102653</v>
      </c>
      <c r="D90" s="9" t="inlineStr">
        <is>
          <t>$/home</t>
        </is>
      </c>
      <c r="E90" s="9" t="inlineStr">
        <is>
          <t>Development charges incl. Region + education (placeholder)</t>
        </is>
      </c>
      <c r="F90" s="9" t="inlineStr">
        <is>
          <t>Supplied placeholder $102,653/home; NOT a verified payable rate. City/Region 2025 schedules not reachable from this session</t>
        </is>
      </c>
      <c r="G90" s="9" t="inlineStr">
        <is>
          <t>2026-09</t>
        </is>
      </c>
      <c r="H90" s="14" t="inlineStr">
        <is>
          <t>L</t>
        </is>
      </c>
      <c r="I90" s="9" t="inlineStr">
        <is>
          <t>Client</t>
        </is>
      </c>
      <c r="J90" s="16" t="inlineStr">
        <is>
          <t>UNVERIFIED</t>
        </is>
      </c>
    </row>
    <row r="91">
      <c r="A91" s="12" t="inlineStr">
        <is>
          <t>Soft costs &amp; charges</t>
        </is>
      </c>
      <c r="B91" s="9" t="inlineStr">
        <is>
          <t>dc_aff_exempt</t>
        </is>
      </c>
      <c r="C91" s="19" t="n">
        <v>0</v>
      </c>
      <c r="D91" s="9" t="inlineStr">
        <is>
          <t>1/0</t>
        </is>
      </c>
      <c r="E91" s="9" t="inlineStr">
        <is>
          <t>Affordable units DC-exempt (DC Act s.4.1)?</t>
        </is>
      </c>
      <c r="F91" s="9" t="inlineStr">
        <is>
          <t>Default 0 (conservative). Ontario exempts qualifying affordable rental units since June 2024; eligibility to be confirmed with City/Region</t>
        </is>
      </c>
      <c r="G91" s="9" t="inlineStr">
        <is>
          <t>2026-09</t>
        </is>
      </c>
      <c r="H91" s="14" t="inlineStr">
        <is>
          <t>M</t>
        </is>
      </c>
      <c r="I91" s="9" t="inlineStr">
        <is>
          <t>Analyst</t>
        </is>
      </c>
      <c r="J91" s="9" t="inlineStr"/>
    </row>
    <row r="92">
      <c r="A92" s="12" t="inlineStr">
        <is>
          <t>Soft costs &amp; charges</t>
        </is>
      </c>
      <c r="B92" s="9" t="inlineStr">
        <is>
          <t>dc_credits</t>
        </is>
      </c>
      <c r="C92" s="15" t="n">
        <v>0</v>
      </c>
      <c r="D92" s="9" t="inlineStr">
        <is>
          <t>$</t>
        </is>
      </c>
      <c r="E92" s="9" t="inlineStr">
        <is>
          <t>DC credits (existing units / prior payments)</t>
        </is>
      </c>
      <c r="F92" s="9" t="inlineStr">
        <is>
          <t>None evidenced</t>
        </is>
      </c>
      <c r="G92" s="9" t="inlineStr">
        <is>
          <t>2026-09</t>
        </is>
      </c>
      <c r="H92" s="14" t="inlineStr">
        <is>
          <t>L</t>
        </is>
      </c>
      <c r="I92" s="9" t="inlineStr">
        <is>
          <t>Analyst</t>
        </is>
      </c>
      <c r="J92" s="16" t="inlineStr">
        <is>
          <t>PENDING</t>
        </is>
      </c>
    </row>
    <row r="93">
      <c r="A93" s="12" t="inlineStr">
        <is>
          <t>Soft costs &amp; charges</t>
        </is>
      </c>
      <c r="B93" s="9" t="inlineStr">
        <is>
          <t>lease_mkt</t>
        </is>
      </c>
      <c r="C93" s="17" t="n">
        <v>1500</v>
      </c>
      <c r="D93" s="9" t="inlineStr">
        <is>
          <t>$/home</t>
        </is>
      </c>
      <c r="E93" s="9" t="inlineStr">
        <is>
          <t>Leasing, marketing, pre-opening</t>
        </is>
      </c>
      <c r="F93" s="9" t="inlineStr">
        <is>
          <t>Analyst placeholder</t>
        </is>
      </c>
      <c r="G93" s="9" t="inlineStr">
        <is>
          <t>2026-09</t>
        </is>
      </c>
      <c r="H93" s="14" t="inlineStr">
        <is>
          <t>L</t>
        </is>
      </c>
      <c r="I93" s="9" t="inlineStr">
        <is>
          <t>Analyst</t>
        </is>
      </c>
      <c r="J93" s="16" t="inlineStr">
        <is>
          <t>PLACEHOLDER</t>
        </is>
      </c>
    </row>
    <row r="94">
      <c r="A94" s="12" t="inlineStr">
        <is>
          <t>Soft costs &amp; charges</t>
        </is>
      </c>
      <c r="B94" s="9" t="inlineStr">
        <is>
          <t>dev_fee</t>
        </is>
      </c>
      <c r="C94" s="18" t="n">
        <v>0.03</v>
      </c>
      <c r="D94" s="9" t="inlineStr">
        <is>
          <t>% of hard+soft</t>
        </is>
      </c>
      <c r="E94" s="9" t="inlineStr">
        <is>
          <t>Development management fee (Ubuntu / NFP)</t>
        </is>
      </c>
      <c r="F94" s="9" t="inlineStr">
        <is>
          <t>Analyst placeholder</t>
        </is>
      </c>
      <c r="G94" s="9" t="inlineStr">
        <is>
          <t>2026-09</t>
        </is>
      </c>
      <c r="H94" s="14" t="inlineStr">
        <is>
          <t>M</t>
        </is>
      </c>
      <c r="I94" s="9" t="inlineStr">
        <is>
          <t>Analyst</t>
        </is>
      </c>
      <c r="J94" s="9" t="inlineStr"/>
    </row>
    <row r="95">
      <c r="A95" s="12" t="inlineStr">
        <is>
          <t>Soft costs &amp; charges</t>
        </is>
      </c>
      <c r="B95" s="9" t="inlineStr">
        <is>
          <t>builders_risk</t>
        </is>
      </c>
      <c r="C95" s="18" t="n">
        <v>0.005</v>
      </c>
      <c r="D95" s="9" t="inlineStr">
        <is>
          <t>% of hard</t>
        </is>
      </c>
      <c r="E95" s="9" t="inlineStr">
        <is>
          <t>Builder's risk &amp; wrap-up insurance</t>
        </is>
      </c>
      <c r="F95" s="9" t="inlineStr">
        <is>
          <t>Analyst placeholder</t>
        </is>
      </c>
      <c r="G95" s="9" t="inlineStr">
        <is>
          <t>2026-09</t>
        </is>
      </c>
      <c r="H95" s="14" t="inlineStr">
        <is>
          <t>M</t>
        </is>
      </c>
      <c r="I95" s="9" t="inlineStr">
        <is>
          <t>Analyst</t>
        </is>
      </c>
      <c r="J95" s="9" t="inlineStr"/>
    </row>
    <row r="96">
      <c r="A96" s="12" t="inlineStr">
        <is>
          <t>Soft costs &amp; charges</t>
        </is>
      </c>
      <c r="B96" s="9" t="inlineStr">
        <is>
          <t>hst_net</t>
        </is>
      </c>
      <c r="C96" s="21" t="n">
        <v>0</v>
      </c>
      <c r="D96" s="9" t="inlineStr">
        <is>
          <t>% of hard+soft</t>
        </is>
      </c>
      <c r="E96" s="9" t="inlineStr">
        <is>
          <t>Net non-recoverable HST</t>
        </is>
      </c>
      <c r="F96" s="9" t="inlineStr">
        <is>
          <t>PENDING tax advice — enhanced GST rental rebate (2023) and Ontario rebate eligibility not confirmed</t>
        </is>
      </c>
      <c r="G96" s="9" t="inlineStr">
        <is>
          <t>2026-09</t>
        </is>
      </c>
      <c r="H96" s="14" t="inlineStr">
        <is>
          <t>L</t>
        </is>
      </c>
      <c r="I96" s="9" t="inlineStr">
        <is>
          <t>Tax</t>
        </is>
      </c>
      <c r="J96" s="16" t="inlineStr">
        <is>
          <t>PENDING</t>
        </is>
      </c>
    </row>
    <row r="97">
      <c r="A97" s="10" t="inlineStr">
        <is>
          <t>Capital stack (Common Ground)</t>
        </is>
      </c>
      <c r="B97" s="11" t="n"/>
      <c r="C97" s="11" t="n"/>
      <c r="D97" s="11" t="n"/>
      <c r="E97" s="11" t="n"/>
      <c r="F97" s="11" t="n"/>
      <c r="G97" s="11" t="n"/>
      <c r="H97" s="11" t="n"/>
      <c r="I97" s="11" t="n"/>
      <c r="J97" s="11" t="n"/>
    </row>
    <row r="98">
      <c r="A98" s="12" t="inlineStr">
        <is>
          <t>Capital stack (Common Ground)</t>
        </is>
      </c>
      <c r="B98" s="9" t="inlineStr">
        <is>
          <t>cmhc_share</t>
        </is>
      </c>
      <c r="C98" s="18" t="n">
        <v>0.5</v>
      </c>
      <c r="D98" s="9" t="inlineStr">
        <is>
          <t>% of TDC</t>
        </is>
      </c>
      <c r="E98" s="9" t="inlineStr">
        <is>
          <t>CMHC MLI Select insured loan</t>
        </is>
      </c>
      <c r="F98" s="9" t="inlineStr">
        <is>
          <t>Common Ground July 2026 (locked)</t>
        </is>
      </c>
      <c r="G98" s="9" t="inlineStr">
        <is>
          <t>2026-07</t>
        </is>
      </c>
      <c r="H98" s="14" t="inlineStr">
        <is>
          <t>H</t>
        </is>
      </c>
      <c r="I98" s="9" t="inlineStr">
        <is>
          <t>Ubuntu</t>
        </is>
      </c>
      <c r="J98" s="9" t="inlineStr"/>
    </row>
    <row r="99">
      <c r="A99" s="12" t="inlineStr">
        <is>
          <t>Capital stack (Common Ground)</t>
        </is>
      </c>
      <c r="B99" s="9" t="inlineStr">
        <is>
          <t>bch_share</t>
        </is>
      </c>
      <c r="C99" s="18" t="n">
        <v>0.4</v>
      </c>
      <c r="D99" s="9" t="inlineStr">
        <is>
          <t>% of TDC</t>
        </is>
      </c>
      <c r="E99" s="9" t="inlineStr">
        <is>
          <t>Build Canada Homes tranche</t>
        </is>
      </c>
      <c r="F99" s="9" t="inlineStr">
        <is>
          <t>Common Ground July 2026 (locked)</t>
        </is>
      </c>
      <c r="G99" s="9" t="inlineStr">
        <is>
          <t>2026-07</t>
        </is>
      </c>
      <c r="H99" s="14" t="inlineStr">
        <is>
          <t>H</t>
        </is>
      </c>
      <c r="I99" s="9" t="inlineStr">
        <is>
          <t>Ubuntu</t>
        </is>
      </c>
      <c r="J99" s="9" t="inlineStr"/>
    </row>
    <row r="100">
      <c r="A100" s="12" t="inlineStr">
        <is>
          <t>Capital stack (Common Ground)</t>
        </is>
      </c>
      <c r="B100" s="9" t="inlineStr">
        <is>
          <t>city_share</t>
        </is>
      </c>
      <c r="C100" s="18" t="n">
        <v>0.05</v>
      </c>
      <c r="D100" s="9" t="inlineStr">
        <is>
          <t>% of TDC</t>
        </is>
      </c>
      <c r="E100" s="9" t="inlineStr">
        <is>
          <t>City contribution</t>
        </is>
      </c>
      <c r="F100" s="9" t="inlineStr">
        <is>
          <t>Common Ground July 2026 (locked)</t>
        </is>
      </c>
      <c r="G100" s="9" t="inlineStr">
        <is>
          <t>2026-07</t>
        </is>
      </c>
      <c r="H100" s="14" t="inlineStr">
        <is>
          <t>H</t>
        </is>
      </c>
      <c r="I100" s="9" t="inlineStr">
        <is>
          <t>Ubuntu</t>
        </is>
      </c>
      <c r="J100" s="9" t="inlineStr"/>
    </row>
    <row r="101">
      <c r="A101" s="12" t="inlineStr">
        <is>
          <t>Capital stack (Common Ground)</t>
        </is>
      </c>
      <c r="B101" s="9" t="inlineStr">
        <is>
          <t>grant_share</t>
        </is>
      </c>
      <c r="C101" s="18" t="n">
        <v>0.545</v>
      </c>
      <c r="D101" s="9" t="inlineStr">
        <is>
          <t>% of BCH</t>
        </is>
      </c>
      <c r="E101" s="9" t="inlineStr">
        <is>
          <t>BCH conditionally-repayable contribution share</t>
        </is>
      </c>
      <c r="F101" s="9" t="inlineStr">
        <is>
          <t>Common Ground July 2026 (~54.5%); raise if dscr10 &lt; 1.10</t>
        </is>
      </c>
      <c r="G101" s="9" t="inlineStr">
        <is>
          <t>2026-07</t>
        </is>
      </c>
      <c r="H101" s="14" t="inlineStr">
        <is>
          <t>M</t>
        </is>
      </c>
      <c r="I101" s="9" t="inlineStr">
        <is>
          <t>Ubuntu</t>
        </is>
      </c>
      <c r="J101" s="9" t="inlineStr"/>
    </row>
    <row r="102">
      <c r="A102" s="12" t="inlineStr">
        <is>
          <t>Capital stack (Common Ground)</t>
        </is>
      </c>
      <c r="B102" s="9" t="inlineStr">
        <is>
          <t>mezz_rate</t>
        </is>
      </c>
      <c r="C102" s="21" t="n">
        <v>0.045</v>
      </c>
      <c r="D102" s="9" t="inlineStr">
        <is>
          <t>%</t>
        </is>
      </c>
      <c r="E102" s="9" t="inlineStr">
        <is>
          <t>BCH mezz rate (BoC 10-yr + 100 bps), accrues from Year 10</t>
        </is>
      </c>
      <c r="F102" s="9" t="inlineStr">
        <is>
          <t>Common Ground July 2026; BoC bond yield UNVERIFIED</t>
        </is>
      </c>
      <c r="G102" s="9" t="inlineStr">
        <is>
          <t>2026-07</t>
        </is>
      </c>
      <c r="H102" s="14" t="inlineStr">
        <is>
          <t>L</t>
        </is>
      </c>
      <c r="I102" s="9" t="inlineStr">
        <is>
          <t>Ubuntu</t>
        </is>
      </c>
      <c r="J102" s="16" t="inlineStr">
        <is>
          <t>UNVERIFIED</t>
        </is>
      </c>
    </row>
    <row r="103">
      <c r="A103" s="12" t="inlineStr">
        <is>
          <t>Capital stack (Common Ground)</t>
        </is>
      </c>
      <c r="B103" s="9" t="inlineStr">
        <is>
          <t>mort_rate</t>
        </is>
      </c>
      <c r="C103" s="21" t="n">
        <v>0.0425</v>
      </c>
      <c r="D103" s="9" t="inlineStr">
        <is>
          <t>%</t>
        </is>
      </c>
      <c r="E103" s="9" t="inlineStr">
        <is>
          <t>MLI Select rate (construction + permanent)</t>
        </is>
      </c>
      <c r="F103" s="9" t="inlineStr">
        <is>
          <t>Common Ground locked default; lender term sheet NOT obtained</t>
        </is>
      </c>
      <c r="G103" s="9" t="inlineStr">
        <is>
          <t>2026-07</t>
        </is>
      </c>
      <c r="H103" s="14" t="inlineStr">
        <is>
          <t>L</t>
        </is>
      </c>
      <c r="I103" s="9" t="inlineStr">
        <is>
          <t>Ubuntu</t>
        </is>
      </c>
      <c r="J103" s="16" t="inlineStr">
        <is>
          <t>UNVERIFIED</t>
        </is>
      </c>
    </row>
    <row r="104">
      <c r="A104" s="12" t="inlineStr">
        <is>
          <t>Capital stack (Common Ground)</t>
        </is>
      </c>
      <c r="B104" s="9" t="inlineStr">
        <is>
          <t>rate_shock</t>
        </is>
      </c>
      <c r="C104" s="18" t="n">
        <v>0</v>
      </c>
      <c r="D104" s="9" t="inlineStr">
        <is>
          <t>decimal</t>
        </is>
      </c>
      <c r="E104" s="9" t="inlineStr">
        <is>
          <t>Borrowing-rate stress (+0.02 = +200 bps)</t>
        </is>
      </c>
      <c r="F104" s="9" t="inlineStr">
        <is>
          <t>Scenario lever</t>
        </is>
      </c>
      <c r="G104" s="9" t="inlineStr">
        <is>
          <t>2026-09</t>
        </is>
      </c>
      <c r="H104" s="14" t="inlineStr">
        <is>
          <t>H</t>
        </is>
      </c>
      <c r="I104" s="9" t="inlineStr">
        <is>
          <t>Analyst</t>
        </is>
      </c>
      <c r="J104" s="9" t="inlineStr"/>
    </row>
    <row r="105">
      <c r="A105" s="12" t="inlineStr">
        <is>
          <t>Capital stack (Common Ground)</t>
        </is>
      </c>
      <c r="B105" s="9" t="inlineStr">
        <is>
          <t>amort_yrs</t>
        </is>
      </c>
      <c r="C105" s="19" t="n">
        <v>50</v>
      </c>
      <c r="D105" s="9" t="inlineStr">
        <is>
          <t>years</t>
        </is>
      </c>
      <c r="E105" s="9" t="inlineStr">
        <is>
          <t>MLI Select amortization</t>
        </is>
      </c>
      <c r="F105" s="9" t="inlineStr">
        <is>
          <t>Common Ground locked default</t>
        </is>
      </c>
      <c r="G105" s="9" t="inlineStr">
        <is>
          <t>2026-07</t>
        </is>
      </c>
      <c r="H105" s="14" t="inlineStr">
        <is>
          <t>H</t>
        </is>
      </c>
      <c r="I105" s="9" t="inlineStr">
        <is>
          <t>Ubuntu</t>
        </is>
      </c>
      <c r="J105" s="9" t="inlineStr"/>
    </row>
    <row r="106">
      <c r="A106" s="12" t="inlineStr">
        <is>
          <t>Capital stack (Common Ground)</t>
        </is>
      </c>
      <c r="B106" s="9" t="inlineStr">
        <is>
          <t>cmhc_premium</t>
        </is>
      </c>
      <c r="C106" s="21" t="n">
        <v>0.025</v>
      </c>
      <c r="D106" s="9" t="inlineStr">
        <is>
          <t>% of loan</t>
        </is>
      </c>
      <c r="E106" s="9" t="inlineStr">
        <is>
          <t>CMHC insurance premium (MLI Select 100-point tier)</t>
        </is>
      </c>
      <c r="F106" s="9" t="inlineStr">
        <is>
          <t>Analyst placeholder; confirm premium schedule</t>
        </is>
      </c>
      <c r="G106" s="9" t="inlineStr">
        <is>
          <t>2026-09</t>
        </is>
      </c>
      <c r="H106" s="14" t="inlineStr">
        <is>
          <t>L</t>
        </is>
      </c>
      <c r="I106" s="9" t="inlineStr">
        <is>
          <t>Analyst</t>
        </is>
      </c>
      <c r="J106" s="16" t="inlineStr">
        <is>
          <t>PLACEHOLDER</t>
        </is>
      </c>
    </row>
    <row r="107">
      <c r="A107" s="12" t="inlineStr">
        <is>
          <t>Capital stack (Common Ground)</t>
        </is>
      </c>
      <c r="B107" s="9" t="inlineStr">
        <is>
          <t>cmhc_app_fee</t>
        </is>
      </c>
      <c r="C107" s="15" t="n">
        <v>200</v>
      </c>
      <c r="D107" s="9" t="inlineStr">
        <is>
          <t>$/home</t>
        </is>
      </c>
      <c r="E107" s="9" t="inlineStr">
        <is>
          <t>CMHC application fee</t>
        </is>
      </c>
      <c r="F107" s="9" t="inlineStr">
        <is>
          <t>CMHC schedule (analyst recollection)</t>
        </is>
      </c>
      <c r="G107" s="9" t="inlineStr">
        <is>
          <t>2026-09</t>
        </is>
      </c>
      <c r="H107" s="14" t="inlineStr">
        <is>
          <t>L</t>
        </is>
      </c>
      <c r="I107" s="9" t="inlineStr">
        <is>
          <t>Analyst</t>
        </is>
      </c>
      <c r="J107" s="16" t="inlineStr">
        <is>
          <t>PLACEHOLDER</t>
        </is>
      </c>
    </row>
    <row r="108">
      <c r="A108" s="12" t="inlineStr">
        <is>
          <t>Capital stack (Common Ground)</t>
        </is>
      </c>
      <c r="B108" s="9" t="inlineStr">
        <is>
          <t>leaseup_reserve_m</t>
        </is>
      </c>
      <c r="C108" s="15" t="n">
        <v>6</v>
      </c>
      <c r="D108" s="9" t="inlineStr">
        <is>
          <t>months of MLI debt service</t>
        </is>
      </c>
      <c r="E108" s="9" t="inlineStr">
        <is>
          <t>Lease-up operating / interest reserve capitalized in TDC</t>
        </is>
      </c>
      <c r="F108" s="9" t="inlineStr">
        <is>
          <t>Analyst placeholder; lender completion-reserve requirement not obtained</t>
        </is>
      </c>
      <c r="G108" s="9" t="inlineStr">
        <is>
          <t>2026-09</t>
        </is>
      </c>
      <c r="H108" s="14" t="inlineStr">
        <is>
          <t>L</t>
        </is>
      </c>
      <c r="I108" s="9" t="inlineStr">
        <is>
          <t>Analyst</t>
        </is>
      </c>
      <c r="J108" s="16" t="inlineStr">
        <is>
          <t>PLACEHOLDER</t>
        </is>
      </c>
    </row>
    <row r="109">
      <c r="A109" s="12" t="inlineStr">
        <is>
          <t>Capital stack (Common Ground)</t>
        </is>
      </c>
      <c r="B109" s="9" t="inlineStr">
        <is>
          <t>takeout_ltv</t>
        </is>
      </c>
      <c r="C109" s="18" t="n">
        <v>0.75</v>
      </c>
      <c r="D109" s="9" t="inlineStr">
        <is>
          <t>%</t>
        </is>
      </c>
      <c r="E109" s="9" t="inlineStr">
        <is>
          <t>Year-20 takeout refinance LTV (must clear MLI + supplemental + mezz)</t>
        </is>
      </c>
      <c r="F109" s="9" t="inlineStr">
        <is>
          <t>Common Ground generator</t>
        </is>
      </c>
      <c r="G109" s="9" t="inlineStr">
        <is>
          <t>2026-07</t>
        </is>
      </c>
      <c r="H109" s="14" t="inlineStr">
        <is>
          <t>M</t>
        </is>
      </c>
      <c r="I109" s="9" t="inlineStr">
        <is>
          <t>Ubuntu</t>
        </is>
      </c>
      <c r="J109" s="9" t="inlineStr"/>
    </row>
    <row r="110">
      <c r="A110" s="12" t="inlineStr">
        <is>
          <t>Capital stack (Common Ground)</t>
        </is>
      </c>
      <c r="B110" s="9" t="inlineStr">
        <is>
          <t>min_dscr</t>
        </is>
      </c>
      <c r="C110" s="19" t="n">
        <v>1.1</v>
      </c>
      <c r="D110" s="9" t="inlineStr">
        <is>
          <t>×</t>
        </is>
      </c>
      <c r="E110" s="9" t="inlineStr">
        <is>
          <t>Minimum DSCR (MLI Select affordability tier)</t>
        </is>
      </c>
      <c r="F110" s="9" t="inlineStr">
        <is>
          <t>CMHC MLI Select</t>
        </is>
      </c>
      <c r="G110" s="9" t="inlineStr">
        <is>
          <t>2026-07</t>
        </is>
      </c>
      <c r="H110" s="14" t="inlineStr">
        <is>
          <t>M</t>
        </is>
      </c>
      <c r="I110" s="9" t="inlineStr">
        <is>
          <t>CMHC</t>
        </is>
      </c>
      <c r="J110" s="9" t="inlineStr"/>
    </row>
    <row r="111">
      <c r="A111" s="12" t="inlineStr">
        <is>
          <t>Capital stack (Common Ground)</t>
        </is>
      </c>
      <c r="B111" s="9" t="inlineStr">
        <is>
          <t>split_lo</t>
        </is>
      </c>
      <c r="C111" s="18" t="n">
        <v>0.6</v>
      </c>
      <c r="D111" s="9" t="inlineStr">
        <is>
          <t>%</t>
        </is>
      </c>
      <c r="E111" s="9" t="inlineStr">
        <is>
          <t>Landowner share of net cash flow, Yrs 1-10 (per phase)</t>
        </is>
      </c>
      <c r="F111" s="9" t="inlineStr">
        <is>
          <t>Common Ground July 2026 (locked)</t>
        </is>
      </c>
      <c r="G111" s="9" t="inlineStr">
        <is>
          <t>2026-07</t>
        </is>
      </c>
      <c r="H111" s="14" t="inlineStr">
        <is>
          <t>H</t>
        </is>
      </c>
      <c r="I111" s="9" t="inlineStr">
        <is>
          <t>Ubuntu</t>
        </is>
      </c>
      <c r="J111" s="9" t="inlineStr"/>
    </row>
    <row r="112">
      <c r="A112" s="12" t="inlineStr">
        <is>
          <t>Capital stack (Common Ground)</t>
        </is>
      </c>
      <c r="B112" s="9" t="inlineStr">
        <is>
          <t>buyout_prem</t>
        </is>
      </c>
      <c r="C112" s="18" t="n">
        <v>0.01</v>
      </c>
      <c r="D112" s="9" t="inlineStr">
        <is>
          <t>%</t>
        </is>
      </c>
      <c r="E112" s="9" t="inlineStr">
        <is>
          <t>Supplemental charge sizing over buyout (fees)</t>
        </is>
      </c>
      <c r="F112" s="9" t="inlineStr">
        <is>
          <t>Common Ground generator</t>
        </is>
      </c>
      <c r="G112" s="9" t="inlineStr">
        <is>
          <t>2026-07</t>
        </is>
      </c>
      <c r="H112" s="14" t="inlineStr">
        <is>
          <t>M</t>
        </is>
      </c>
      <c r="I112" s="9" t="inlineStr">
        <is>
          <t>Ubuntu</t>
        </is>
      </c>
      <c r="J112" s="9" t="inlineStr"/>
    </row>
    <row r="113">
      <c r="A113" s="12" t="inlineStr">
        <is>
          <t>Capital stack (Common Ground)</t>
        </is>
      </c>
      <c r="B113" s="9" t="inlineStr">
        <is>
          <t>sell_cost</t>
        </is>
      </c>
      <c r="C113" s="18" t="n">
        <v>0.02</v>
      </c>
      <c r="D113" s="9" t="inlineStr">
        <is>
          <t>% of price</t>
        </is>
      </c>
      <c r="E113" s="9" t="inlineStr">
        <is>
          <t>Selling costs (stabilize-and-sell test)</t>
        </is>
      </c>
      <c r="F113" s="9" t="inlineStr">
        <is>
          <t>Analyst placeholder</t>
        </is>
      </c>
      <c r="G113" s="9" t="inlineStr">
        <is>
          <t>2026-09</t>
        </is>
      </c>
      <c r="H113" s="14" t="inlineStr">
        <is>
          <t>M</t>
        </is>
      </c>
      <c r="I113" s="9" t="inlineStr">
        <is>
          <t>Analyst</t>
        </is>
      </c>
      <c r="J113" s="9" t="inlineStr"/>
    </row>
    <row r="114">
      <c r="A114" s="12" t="inlineStr">
        <is>
          <t>Capital stack (Common Ground)</t>
        </is>
      </c>
      <c r="B114" s="9" t="inlineStr">
        <is>
          <t>target_yoc</t>
        </is>
      </c>
      <c r="C114" s="18" t="n">
        <v>0.055</v>
      </c>
      <c r="D114" s="9" t="inlineStr">
        <is>
          <t>%</t>
        </is>
      </c>
      <c r="E114" s="9" t="inlineStr">
        <is>
          <t>Hurdle: unlevered yield on cost (conventional cross-check)</t>
        </is>
      </c>
      <c r="F114" s="9" t="inlineStr">
        <is>
          <t>Handoff §7: labelled hurdle, not a house standard</t>
        </is>
      </c>
      <c r="G114" s="9" t="inlineStr">
        <is>
          <t>2026-09</t>
        </is>
      </c>
      <c r="H114" s="14" t="inlineStr">
        <is>
          <t>M</t>
        </is>
      </c>
      <c r="I114" s="9" t="inlineStr">
        <is>
          <t>Client</t>
        </is>
      </c>
      <c r="J114" s="9" t="inlineStr"/>
    </row>
    <row r="115">
      <c r="A115" s="12" t="inlineStr">
        <is>
          <t>Capital stack (Common Ground)</t>
        </is>
      </c>
      <c r="B115" s="9" t="inlineStr">
        <is>
          <t>target_margin</t>
        </is>
      </c>
      <c r="C115" s="18" t="n">
        <v>0.15</v>
      </c>
      <c r="D115" s="9" t="inlineStr">
        <is>
          <t>%</t>
        </is>
      </c>
      <c r="E115" s="9" t="inlineStr">
        <is>
          <t>Hurdle: development margin on cost (conventional cross-check)</t>
        </is>
      </c>
      <c r="F115" s="9" t="inlineStr">
        <is>
          <t>Handoff §7: labelled hurdle</t>
        </is>
      </c>
      <c r="G115" s="9" t="inlineStr">
        <is>
          <t>2026-09</t>
        </is>
      </c>
      <c r="H115" s="14" t="inlineStr">
        <is>
          <t>M</t>
        </is>
      </c>
      <c r="I115" s="9" t="inlineStr">
        <is>
          <t>Client</t>
        </is>
      </c>
      <c r="J115" s="9" t="inlineStr"/>
    </row>
    <row r="116">
      <c r="A116" s="12" t="inlineStr">
        <is>
          <t>Capital stack (Common Ground)</t>
        </is>
      </c>
      <c r="B116" s="9" t="inlineStr">
        <is>
          <t>disc_rate</t>
        </is>
      </c>
      <c r="C116" s="18" t="n">
        <v>0.07000000000000001</v>
      </c>
      <c r="D116" s="9" t="inlineStr">
        <is>
          <t>%</t>
        </is>
      </c>
      <c r="E116" s="9" t="inlineStr">
        <is>
          <t>Discount rate for dated NPV</t>
        </is>
      </c>
      <c r="F116" s="9" t="inlineStr">
        <is>
          <t>Handoff §7: labelled hurdle</t>
        </is>
      </c>
      <c r="G116" s="9" t="inlineStr">
        <is>
          <t>2026-09</t>
        </is>
      </c>
      <c r="H116" s="14" t="inlineStr">
        <is>
          <t>M</t>
        </is>
      </c>
      <c r="I116" s="9" t="inlineStr">
        <is>
          <t>Client</t>
        </is>
      </c>
      <c r="J116" s="9" t="inlineStr"/>
    </row>
    <row r="118">
      <c r="A118" s="10" t="inlineStr">
        <is>
          <t>Derived (formulas)</t>
        </is>
      </c>
    </row>
    <row r="119">
      <c r="B119" s="9" t="inlineStr">
        <is>
          <t>r_m</t>
        </is>
      </c>
      <c r="C119" s="9">
        <f>(mort_rate+rate_shock)/12</f>
        <v/>
      </c>
      <c r="E119" s="9" t="inlineStr">
        <is>
          <t>Monthly MLI rate</t>
        </is>
      </c>
    </row>
    <row r="120">
      <c r="B120" s="9" t="inlineStr">
        <is>
          <t>n_am</t>
        </is>
      </c>
      <c r="C120" s="9">
        <f>amort_yrs*12</f>
        <v/>
      </c>
      <c r="E120" s="9" t="inlineStr">
        <is>
          <t>Amortization periods</t>
        </is>
      </c>
    </row>
    <row r="121">
      <c r="B121" s="9" t="inlineStr">
        <is>
          <t>cap_eff</t>
        </is>
      </c>
      <c r="C121" s="9">
        <f>cap_rate+cap_shock</f>
        <v/>
      </c>
      <c r="E121" s="9" t="inlineStr">
        <is>
          <t>Effective cap rate</t>
        </is>
      </c>
    </row>
    <row r="122">
      <c r="B122" s="9" t="inlineStr">
        <is>
          <t>ent_total</t>
        </is>
      </c>
      <c r="C122" s="9">
        <f>entitle_months+entitle_delay</f>
        <v/>
      </c>
      <c r="E122" s="9" t="inlineStr">
        <is>
          <t>Entitlement months incl. delay</t>
        </is>
      </c>
    </row>
    <row r="123">
      <c r="B123" s="9" t="inlineStr">
        <is>
          <t>cap_m</t>
        </is>
      </c>
      <c r="C123" s="9">
        <f>lease_cap*lease_cap_mult</f>
        <v/>
      </c>
      <c r="E123" s="9" t="inlineStr">
        <is>
          <t>Effective sitewide leasing capacity, homes/month</t>
        </is>
      </c>
    </row>
    <row r="124">
      <c r="B124" s="9" t="inlineStr">
        <is>
          <t>dc_const</t>
        </is>
      </c>
      <c r="C124" s="9">
        <f>r_m/(1-(1+r_m)^-n_am)</f>
        <v/>
      </c>
      <c r="E124" s="9" t="inlineStr">
        <is>
          <t>Monthly debt constant (MLI)</t>
        </is>
      </c>
    </row>
    <row r="125">
      <c r="B125" s="9" t="inlineStr">
        <is>
          <t>adv_share</t>
        </is>
      </c>
      <c r="C125" s="9">
        <f>MAX(0,1-(city_share+bch_share)/(1-land_eq_pct))</f>
        <v/>
      </c>
      <c r="E125" s="9" t="inlineStr">
        <is>
          <t>Share of construction window funded by MLI advances</t>
        </is>
      </c>
    </row>
    <row r="126">
      <c r="B126" s="9" t="inlineStr">
        <is>
          <t>k_fin</t>
        </is>
      </c>
      <c r="C126" s="9">
        <f>cmhc_share*(r_m*0/2+cmhc_premium)</f>
        <v/>
      </c>
      <c r="E126" s="9" t="inlineStr">
        <is>
          <t>(placeholder, phase-specific k_fin on Budget)</t>
        </is>
      </c>
    </row>
    <row r="127">
      <c r="B127" s="9" t="inlineStr">
        <is>
          <t>sf_per_m2</t>
        </is>
      </c>
      <c r="C127" s="9">
        <f>10.7639104</f>
        <v/>
      </c>
      <c r="E127" s="9" t="inlineStr">
        <is>
          <t>1 m² = 10.7639104 sf</t>
        </is>
      </c>
    </row>
    <row r="128">
      <c r="B128" s="9" t="inlineStr">
        <is>
          <t>horizon</t>
        </is>
      </c>
      <c r="C128" s="9">
        <f>426</f>
        <v/>
      </c>
      <c r="E128" s="9" t="inlineStr">
        <is>
          <t>Model horizon, months (covers Year 20 of the last phase)</t>
        </is>
      </c>
    </row>
  </sheetData>
  <pageMargins left="0.75" right="0.75" top="1" bottom="1" header="0.5" footer="0.5"/>
</worksheet>
</file>

<file path=xl/worksheets/sheet4.xml><?xml version="1.0" encoding="utf-8"?>
<worksheet xmlns="http://schemas.openxmlformats.org/spreadsheetml/2006/main">
  <sheetPr>
    <tabColor rgb="001F1612"/>
    <outlinePr summaryBelow="1" summaryRight="1"/>
    <pageSetUpPr/>
  </sheetPr>
  <dimension ref="A1:H34"/>
  <sheetViews>
    <sheetView showGridLines="0" workbookViewId="0">
      <selection activeCell="A1" sqref="A1"/>
    </sheetView>
  </sheetViews>
  <sheetFormatPr baseColWidth="8" defaultRowHeight="15"/>
  <cols>
    <col width="40" customWidth="1" min="1" max="1"/>
    <col width="10" customWidth="1" min="2" max="2"/>
    <col width="13" customWidth="1" min="3" max="3"/>
    <col width="13" customWidth="1" min="4" max="4"/>
    <col width="13" customWidth="1" min="5" max="5"/>
    <col width="13" customWidth="1" min="6" max="6"/>
    <col width="14" customWidth="1" min="7" max="7"/>
    <col width="70" customWidth="1" min="8" max="8"/>
  </cols>
  <sheetData>
    <row r="1">
      <c r="A1" s="1" t="inlineStr">
        <is>
          <t>UBUNTU LAND TRUST &amp; DEVELOPMENTS · Common Ground Initiative</t>
        </is>
      </c>
      <c r="B1" s="2" t="n"/>
      <c r="C1" s="2" t="n"/>
      <c r="D1" s="2" t="n"/>
      <c r="E1" s="2" t="n"/>
      <c r="F1" s="2" t="n"/>
      <c r="G1" s="2" t="n"/>
      <c r="H1" s="2" t="n"/>
    </row>
    <row r="2">
      <c r="A2" s="3" t="inlineStr">
        <is>
          <t>1279 Simcoe Street North — Programme (R01 fixed quantities + suite allocation)</t>
        </is>
      </c>
      <c r="B2" s="2" t="n"/>
      <c r="C2" s="2" t="n"/>
      <c r="D2" s="2" t="n"/>
      <c r="E2" s="2" t="n"/>
      <c r="F2" s="2" t="n"/>
      <c r="G2" s="2" t="n"/>
      <c r="H2" s="2" t="n"/>
    </row>
    <row r="3">
      <c r="A3" s="4" t="inlineStr">
        <is>
          <t>Measured model quantities from Blender masterplan R01 — NOT certified zoning GFA, rentable area or QS areas</t>
        </is>
      </c>
      <c r="B3" s="2" t="n"/>
      <c r="C3" s="2" t="n"/>
      <c r="D3" s="2" t="n"/>
      <c r="E3" s="2" t="n"/>
      <c r="F3" s="2" t="n"/>
      <c r="G3" s="2" t="n"/>
      <c r="H3" s="2" t="n"/>
    </row>
    <row r="5">
      <c r="A5" s="7" t="inlineStr">
        <is>
          <t>Quantity</t>
        </is>
      </c>
      <c r="B5" s="8" t="inlineStr">
        <is>
          <t>Unit</t>
        </is>
      </c>
      <c r="C5" s="8" t="inlineStr">
        <is>
          <t>Phase 1</t>
        </is>
      </c>
      <c r="D5" s="8" t="inlineStr">
        <is>
          <t>Phase 2</t>
        </is>
      </c>
      <c r="E5" s="8" t="inlineStr">
        <is>
          <t>Phase 3</t>
        </is>
      </c>
      <c r="F5" s="8" t="inlineStr">
        <is>
          <t>Phase 4</t>
        </is>
      </c>
      <c r="G5" s="8" t="inlineStr">
        <is>
          <t>Total</t>
        </is>
      </c>
      <c r="H5" s="8" t="inlineStr">
        <is>
          <t>Check / note</t>
        </is>
      </c>
    </row>
    <row r="6">
      <c r="A6" s="9" t="inlineStr">
        <is>
          <t>Buildings</t>
        </is>
      </c>
      <c r="B6" s="9" t="inlineStr">
        <is>
          <t>—</t>
        </is>
      </c>
      <c r="C6" s="14" t="inlineStr">
        <is>
          <t>A + B</t>
        </is>
      </c>
      <c r="D6" s="14" t="inlineStr">
        <is>
          <t>C</t>
        </is>
      </c>
      <c r="E6" s="14" t="inlineStr">
        <is>
          <t>D</t>
        </is>
      </c>
      <c r="F6" s="14" t="inlineStr">
        <is>
          <t>E + F</t>
        </is>
      </c>
    </row>
    <row r="7">
      <c r="A7" s="9" t="inlineStr">
        <is>
          <t>Storeys</t>
        </is>
      </c>
      <c r="B7" s="9" t="inlineStr">
        <is>
          <t>st</t>
        </is>
      </c>
      <c r="C7" s="13" t="n">
        <v>8</v>
      </c>
      <c r="D7" s="13" t="n">
        <v>12</v>
      </c>
      <c r="E7" s="13" t="n">
        <v>12</v>
      </c>
      <c r="F7" s="13" t="n">
        <v>12</v>
      </c>
      <c r="H7" s="22" t="inlineStr">
        <is>
          <t>R01</t>
        </is>
      </c>
    </row>
    <row r="8">
      <c r="A8" s="9" t="inlineStr">
        <is>
          <t>Homes</t>
        </is>
      </c>
      <c r="B8" s="9" t="inlineStr">
        <is>
          <t>homes</t>
        </is>
      </c>
      <c r="C8" s="13" t="n">
        <v>250</v>
      </c>
      <c r="D8" s="13" t="n">
        <v>200</v>
      </c>
      <c r="E8" s="13" t="n">
        <v>200</v>
      </c>
      <c r="F8" s="13" t="n">
        <v>350</v>
      </c>
      <c r="G8" s="23">
        <f>SUM(C8:F8)</f>
        <v/>
      </c>
      <c r="H8" s="22" t="inlineStr">
        <is>
          <t>R01 — must sum to 1,000 (Checks)</t>
        </is>
      </c>
    </row>
    <row r="9">
      <c r="A9" s="9" t="inlineStr">
        <is>
          <t>Above-ground area</t>
        </is>
      </c>
      <c r="B9" s="9" t="inlineStr">
        <is>
          <t>m²</t>
        </is>
      </c>
      <c r="C9" s="13" t="n">
        <v>21696</v>
      </c>
      <c r="D9" s="13" t="n">
        <v>17568</v>
      </c>
      <c r="E9" s="13" t="n">
        <v>17568</v>
      </c>
      <c r="F9" s="13" t="n">
        <v>29376</v>
      </c>
      <c r="G9" s="23">
        <f>SUM(C9:F9)</f>
        <v/>
      </c>
      <c r="H9" s="22" t="inlineStr">
        <is>
          <t>R01 modeled floorplate area — 86,208 m²</t>
        </is>
      </c>
    </row>
    <row r="10">
      <c r="A10" s="9" t="inlineStr">
        <is>
          <t>Residential gross area</t>
        </is>
      </c>
      <c r="B10" s="9" t="inlineStr">
        <is>
          <t>m²</t>
        </is>
      </c>
      <c r="C10" s="13" t="n">
        <v>20696</v>
      </c>
      <c r="D10" s="13" t="n">
        <v>16768</v>
      </c>
      <c r="E10" s="13" t="n">
        <v>16768</v>
      </c>
      <c r="F10" s="13" t="n">
        <v>29176</v>
      </c>
      <c r="G10" s="23">
        <f>SUM(C10:F10)</f>
        <v/>
      </c>
      <c r="H10" s="22" t="inlineStr">
        <is>
          <t>R01 — 83,408 m² (includes circulation/core)</t>
        </is>
      </c>
    </row>
    <row r="11">
      <c r="A11" s="9" t="inlineStr">
        <is>
          <t>Retail / amenity allowance</t>
        </is>
      </c>
      <c r="B11" s="9" t="inlineStr">
        <is>
          <t>m²</t>
        </is>
      </c>
      <c r="C11" s="13" t="n">
        <v>1000</v>
      </c>
      <c r="D11" s="13" t="n">
        <v>800</v>
      </c>
      <c r="E11" s="13" t="n">
        <v>800</v>
      </c>
      <c r="F11" s="13" t="n">
        <v>200</v>
      </c>
      <c r="G11" s="23">
        <f>SUM(C11:F11)</f>
        <v/>
      </c>
      <c r="H11" s="22" t="inlineStr">
        <is>
          <t>R01 — 2,800 m² (1,000 retail + 1,800 amenity, phase split unverified)</t>
        </is>
      </c>
    </row>
    <row r="12">
      <c r="A12" s="9" t="inlineStr">
        <is>
          <t xml:space="preserve">  of which retail</t>
        </is>
      </c>
      <c r="B12" s="9" t="inlineStr">
        <is>
          <t>m²</t>
        </is>
      </c>
      <c r="C12" s="13" t="n">
        <v>400</v>
      </c>
      <c r="D12" s="13" t="n">
        <v>300</v>
      </c>
      <c r="E12" s="13" t="n">
        <v>300</v>
      </c>
      <c r="F12" s="13" t="n">
        <v>0</v>
      </c>
      <c r="G12" s="23">
        <f>SUM(C12:F12)</f>
        <v/>
      </c>
      <c r="H12" s="22" t="inlineStr">
        <is>
          <t>ANALYST ALLOCATION of the 1,000 m² retail — verify against design</t>
        </is>
      </c>
    </row>
    <row r="13">
      <c r="A13" s="9" t="inlineStr">
        <is>
          <t>Parking spaces (R01)</t>
        </is>
      </c>
      <c r="B13" s="9" t="inlineStr">
        <is>
          <t>spaces</t>
        </is>
      </c>
      <c r="C13" s="13" t="n">
        <v>175</v>
      </c>
      <c r="D13" s="13" t="n">
        <v>125</v>
      </c>
      <c r="E13" s="13" t="n">
        <v>125</v>
      </c>
      <c r="F13" s="13" t="n">
        <v>225</v>
      </c>
      <c r="G13" s="23">
        <f>SUM(C13:F13)</f>
        <v/>
      </c>
      <c r="H13" s="22" t="inlineStr">
        <is>
          <t>R01 aggregate 0.65/home; phase ratios differ</t>
        </is>
      </c>
    </row>
    <row r="14">
      <c r="A14" s="9" t="inlineStr">
        <is>
          <t>Parking spaces (modelled)</t>
        </is>
      </c>
      <c r="B14" s="9" t="inlineStr">
        <is>
          <t>spaces</t>
        </is>
      </c>
      <c r="C14" s="24">
        <f>IF(ROUND(pk_ratio,4)=0.65,C13,ROUND(C8*pk_ratio,0))</f>
        <v/>
      </c>
      <c r="D14" s="24">
        <f>IF(ROUND(pk_ratio,4)=0.65,D13,ROUND(D8*pk_ratio,0))</f>
        <v/>
      </c>
      <c r="E14" s="24">
        <f>IF(ROUND(pk_ratio,4)=0.65,E13,ROUND(E8*pk_ratio,0))</f>
        <v/>
      </c>
      <c r="F14" s="24">
        <f>IF(ROUND(pk_ratio,4)=0.65,F13,ROUND(F8*pk_ratio,0))</f>
        <v/>
      </c>
      <c r="G14" s="23">
        <f>SUM(C14:F14)</f>
        <v/>
      </c>
      <c r="H14" s="22">
        <f> R01 at pk_ratio 0.65; otherwise ROUND(homes × pk_ratio). An area allowance does not demonstrate physical fit.</f>
        <v/>
      </c>
    </row>
    <row r="15">
      <c r="A15" s="9" t="inlineStr">
        <is>
          <t>Below-grade area</t>
        </is>
      </c>
      <c r="B15" s="9" t="inlineStr">
        <is>
          <t>m²</t>
        </is>
      </c>
      <c r="C15" s="24">
        <f>C14*pk_m2_space</f>
        <v/>
      </c>
      <c r="D15" s="24">
        <f>D14*pk_m2_space</f>
        <v/>
      </c>
      <c r="E15" s="24">
        <f>E14*pk_m2_space</f>
        <v/>
      </c>
      <c r="F15" s="24">
        <f>F14*pk_m2_space</f>
        <v/>
      </c>
      <c r="G15" s="23">
        <f>SUM(C15:F15)</f>
        <v/>
      </c>
      <c r="H15" s="22" t="inlineStr">
        <is>
          <t>spaces × 32 m² — reconciles to R01 20,800 m² (Checks)</t>
        </is>
      </c>
    </row>
    <row r="16">
      <c r="A16" s="9" t="inlineStr">
        <is>
          <t>Concept FSI (above-ground ÷ net site)</t>
        </is>
      </c>
      <c r="B16" s="9" t="inlineStr">
        <is>
          <t>×</t>
        </is>
      </c>
      <c r="G16" s="25">
        <f>G9/site_net_m2</f>
        <v/>
      </c>
    </row>
    <row r="18">
      <c r="A18" s="10" t="inlineStr">
        <is>
          <t>Suite allocation (whole suites, proportional, largest-remainder)</t>
        </is>
      </c>
      <c r="B18" s="11" t="n"/>
      <c r="C18" s="11" t="n"/>
      <c r="D18" s="11" t="n"/>
      <c r="E18" s="11" t="n"/>
      <c r="F18" s="11" t="n"/>
      <c r="G18" s="11" t="n"/>
      <c r="H18" s="11" t="n"/>
    </row>
    <row r="19">
      <c r="A19" s="7" t="inlineStr">
        <is>
          <t>Suite type</t>
        </is>
      </c>
      <c r="B19" s="8" t="inlineStr">
        <is>
          <t>Target sf</t>
        </is>
      </c>
      <c r="C19" s="8" t="inlineStr">
        <is>
          <t>Phase 1</t>
        </is>
      </c>
      <c r="D19" s="8" t="inlineStr">
        <is>
          <t>Phase 2</t>
        </is>
      </c>
      <c r="E19" s="8" t="inlineStr">
        <is>
          <t>Phase 3</t>
        </is>
      </c>
      <c r="F19" s="8" t="inlineStr">
        <is>
          <t>Phase 4</t>
        </is>
      </c>
      <c r="G19" s="8" t="inlineStr">
        <is>
          <t>Total</t>
        </is>
      </c>
      <c r="H19" s="8" t="inlineStr">
        <is>
          <t>R01 target / rounding</t>
        </is>
      </c>
    </row>
    <row r="20">
      <c r="A20" s="9" t="inlineStr">
        <is>
          <t>Studio</t>
        </is>
      </c>
      <c r="B20" s="13" t="n">
        <v>450</v>
      </c>
      <c r="C20" s="13" t="n">
        <v>25</v>
      </c>
      <c r="D20" s="13" t="n">
        <v>20</v>
      </c>
      <c r="E20" s="13" t="n">
        <v>20</v>
      </c>
      <c r="F20" s="13" t="n">
        <v>35</v>
      </c>
      <c r="G20" s="23">
        <f>SUM(C20:F20)</f>
        <v/>
      </c>
      <c r="H20" s="22" t="inlineStr">
        <is>
          <t>target 100</t>
        </is>
      </c>
    </row>
    <row r="21">
      <c r="A21" s="9" t="inlineStr">
        <is>
          <t>1 bedroom</t>
        </is>
      </c>
      <c r="B21" s="13" t="n">
        <v>600</v>
      </c>
      <c r="C21" s="13" t="n">
        <v>125</v>
      </c>
      <c r="D21" s="13" t="n">
        <v>100</v>
      </c>
      <c r="E21" s="13" t="n">
        <v>100</v>
      </c>
      <c r="F21" s="13" t="n">
        <v>175</v>
      </c>
      <c r="G21" s="23">
        <f>SUM(C21:F21)</f>
        <v/>
      </c>
      <c r="H21" s="22" t="inlineStr">
        <is>
          <t>target 500</t>
        </is>
      </c>
    </row>
    <row r="22">
      <c r="A22" s="9" t="inlineStr">
        <is>
          <t>2 bedroom</t>
        </is>
      </c>
      <c r="B22" s="13" t="n">
        <v>800</v>
      </c>
      <c r="C22" s="13" t="n">
        <v>80</v>
      </c>
      <c r="D22" s="13" t="n">
        <v>64</v>
      </c>
      <c r="E22" s="13" t="n">
        <v>64</v>
      </c>
      <c r="F22" s="13" t="n">
        <v>112</v>
      </c>
      <c r="G22" s="23">
        <f>SUM(C22:F22)</f>
        <v/>
      </c>
      <c r="H22" s="22" t="inlineStr">
        <is>
          <t>target 320</t>
        </is>
      </c>
    </row>
    <row r="23">
      <c r="A23" s="9" t="inlineStr">
        <is>
          <t>3 bedroom</t>
        </is>
      </c>
      <c r="B23" s="13" t="n">
        <v>1000</v>
      </c>
      <c r="C23" s="13" t="n">
        <v>20</v>
      </c>
      <c r="D23" s="13" t="n">
        <v>16</v>
      </c>
      <c r="E23" s="13" t="n">
        <v>16</v>
      </c>
      <c r="F23" s="13" t="n">
        <v>28</v>
      </c>
      <c r="G23" s="23">
        <f>SUM(C23:F23)</f>
        <v/>
      </c>
      <c r="H23" s="22" t="inlineStr">
        <is>
          <t>target 80</t>
        </is>
      </c>
    </row>
    <row r="24">
      <c r="A24" s="5" t="inlineStr">
        <is>
          <t>Total homes</t>
        </is>
      </c>
      <c r="C24" s="26">
        <f>SUM(C20:C23)</f>
        <v/>
      </c>
      <c r="D24" s="26">
        <f>SUM(D20:D23)</f>
        <v/>
      </c>
      <c r="E24" s="26">
        <f>SUM(E20:E23)</f>
        <v/>
      </c>
      <c r="F24" s="26">
        <f>SUM(F20:F23)</f>
        <v/>
      </c>
      <c r="G24" s="23">
        <f>SUM(C24:F24)</f>
        <v/>
      </c>
    </row>
    <row r="25">
      <c r="A25" s="9" t="inlineStr">
        <is>
          <t>Suite rentable area</t>
        </is>
      </c>
      <c r="B25" s="9" t="inlineStr">
        <is>
          <t>sf</t>
        </is>
      </c>
      <c r="C25" s="24">
        <f>C20*sf_0+C21*sf_1+C22*sf_2+C23*sf_3</f>
        <v/>
      </c>
      <c r="D25" s="24">
        <f>D20*sf_0+D21*sf_1+D22*sf_2+D23*sf_3</f>
        <v/>
      </c>
      <c r="E25" s="24">
        <f>E20*sf_0+E21*sf_1+E22*sf_2+E23*sf_3</f>
        <v/>
      </c>
      <c r="F25" s="24">
        <f>F20*sf_0+F21*sf_1+F22*sf_2+F23*sf_3</f>
        <v/>
      </c>
      <c r="G25" s="23">
        <f>SUM(C25:F25)</f>
        <v/>
      </c>
      <c r="H25" s="22" t="inlineStr">
        <is>
          <t>R01 681,000 sf (Checks). Suite area / residential gross ≈ 75.85%</t>
        </is>
      </c>
    </row>
    <row r="26">
      <c r="A26" s="5" t="inlineStr">
        <is>
          <t>Affordable homes (per type, 30%)</t>
        </is>
      </c>
    </row>
    <row r="27">
      <c r="A27" s="9" t="inlineStr">
        <is>
          <t xml:space="preserve">  Studio affordable</t>
        </is>
      </c>
      <c r="C27" s="24">
        <f>ROUND(C20*aff_share,0)</f>
        <v/>
      </c>
      <c r="D27" s="24">
        <f>ROUND(D20*aff_share,0)</f>
        <v/>
      </c>
      <c r="E27" s="24">
        <f>ROUND(E20*aff_share,0)</f>
        <v/>
      </c>
      <c r="F27" s="24">
        <f>ROUND(F20*aff_share,0)</f>
        <v/>
      </c>
      <c r="G27" s="23">
        <f>SUM(C27:F27)</f>
        <v/>
      </c>
    </row>
    <row r="28">
      <c r="A28" s="9" t="inlineStr">
        <is>
          <t xml:space="preserve">  1 bedroom affordable</t>
        </is>
      </c>
      <c r="C28" s="24">
        <f>ROUND(C21*aff_share,0)</f>
        <v/>
      </c>
      <c r="D28" s="24">
        <f>ROUND(D21*aff_share,0)</f>
        <v/>
      </c>
      <c r="E28" s="24">
        <f>ROUND(E21*aff_share,0)</f>
        <v/>
      </c>
      <c r="F28" s="24">
        <f>ROUND(F21*aff_share,0)</f>
        <v/>
      </c>
      <c r="G28" s="23">
        <f>SUM(C28:F28)</f>
        <v/>
      </c>
    </row>
    <row r="29">
      <c r="A29" s="9" t="inlineStr">
        <is>
          <t xml:space="preserve">  2 bedroom affordable</t>
        </is>
      </c>
      <c r="C29" s="24">
        <f>ROUND(C22*aff_share,0)</f>
        <v/>
      </c>
      <c r="D29" s="24">
        <f>ROUND(D22*aff_share,0)</f>
        <v/>
      </c>
      <c r="E29" s="24">
        <f>ROUND(E22*aff_share,0)</f>
        <v/>
      </c>
      <c r="F29" s="24">
        <f>ROUND(F22*aff_share,0)</f>
        <v/>
      </c>
      <c r="G29" s="23">
        <f>SUM(C29:F29)</f>
        <v/>
      </c>
    </row>
    <row r="30">
      <c r="A30" s="9" t="inlineStr">
        <is>
          <t xml:space="preserve">  3 bedroom affordable</t>
        </is>
      </c>
      <c r="C30" s="24">
        <f>ROUND(C23*aff_share,0)</f>
        <v/>
      </c>
      <c r="D30" s="24">
        <f>ROUND(D23*aff_share,0)</f>
        <v/>
      </c>
      <c r="E30" s="24">
        <f>ROUND(E23*aff_share,0)</f>
        <v/>
      </c>
      <c r="F30" s="24">
        <f>ROUND(F23*aff_share,0)</f>
        <v/>
      </c>
      <c r="G30" s="23">
        <f>SUM(C30:F30)</f>
        <v/>
      </c>
    </row>
    <row r="31">
      <c r="A31" s="9" t="inlineStr">
        <is>
          <t>Affordable homes total</t>
        </is>
      </c>
      <c r="C31" s="24">
        <f>SUM(C27:C30)</f>
        <v/>
      </c>
      <c r="D31" s="24">
        <f>SUM(D27:D30)</f>
        <v/>
      </c>
      <c r="E31" s="24">
        <f>SUM(E27:E30)</f>
        <v/>
      </c>
      <c r="F31" s="24">
        <f>SUM(F27:F30)</f>
        <v/>
      </c>
      <c r="G31" s="23">
        <f>SUM(C31:F31)</f>
        <v/>
      </c>
    </row>
    <row r="33">
      <c r="A33" s="5" t="inlineStr">
        <is>
          <t>Rounding disclosure:</t>
        </is>
      </c>
    </row>
    <row r="34">
      <c r="A34" s="22" t="inlineStr">
        <is>
          <t>No rounding — proportional allocation produced whole suites.</t>
        </is>
      </c>
    </row>
  </sheetData>
  <pageMargins left="0.75" right="0.75" top="1" bottom="1" header="0.5" footer="0.5"/>
</worksheet>
</file>

<file path=xl/worksheets/sheet5.xml><?xml version="1.0" encoding="utf-8"?>
<worksheet xmlns="http://schemas.openxmlformats.org/spreadsheetml/2006/main">
  <sheetPr>
    <tabColor rgb="001F1612"/>
    <outlinePr summaryBelow="1" summaryRight="1"/>
    <pageSetUpPr/>
  </sheetPr>
  <dimension ref="A1:H22"/>
  <sheetViews>
    <sheetView showGridLines="0" workbookViewId="0">
      <selection activeCell="A1" sqref="A1"/>
    </sheetView>
  </sheetViews>
  <sheetFormatPr baseColWidth="8" defaultRowHeight="15"/>
  <cols>
    <col width="40" customWidth="1" min="1" max="1"/>
    <col width="10" customWidth="1" min="2" max="2"/>
    <col width="13" customWidth="1" min="3" max="3"/>
    <col width="13" customWidth="1" min="4" max="4"/>
    <col width="13" customWidth="1" min="5" max="5"/>
    <col width="13" customWidth="1" min="6" max="6"/>
    <col width="70" customWidth="1" min="7" max="7"/>
    <col width="10" customWidth="1" min="8" max="8"/>
  </cols>
  <sheetData>
    <row r="1">
      <c r="A1" s="1" t="inlineStr">
        <is>
          <t>UBUNTU LAND TRUST &amp; DEVELOPMENTS · Common Ground Initiative</t>
        </is>
      </c>
      <c r="B1" s="2" t="n"/>
      <c r="C1" s="2" t="n"/>
      <c r="D1" s="2" t="n"/>
      <c r="E1" s="2" t="n"/>
      <c r="F1" s="2" t="n"/>
      <c r="G1" s="2" t="n"/>
      <c r="H1" s="2" t="n"/>
    </row>
    <row r="2">
      <c r="A2" s="3" t="inlineStr">
        <is>
          <t>1279 Simcoe Street North — Schedule</t>
        </is>
      </c>
      <c r="B2" s="2" t="n"/>
      <c r="C2" s="2" t="n"/>
      <c r="D2" s="2" t="n"/>
      <c r="E2" s="2" t="n"/>
      <c r="F2" s="2" t="n"/>
      <c r="G2" s="2" t="n"/>
      <c r="H2" s="2" t="n"/>
    </row>
    <row r="3">
      <c r="A3" s="4" t="inlineStr">
        <is>
          <t>No construction dates, durations or lease-up rates have been established (handoff §3) — all schedule inputs are analyst placeholders</t>
        </is>
      </c>
      <c r="B3" s="2" t="n"/>
      <c r="C3" s="2" t="n"/>
      <c r="D3" s="2" t="n"/>
      <c r="E3" s="2" t="n"/>
      <c r="F3" s="2" t="n"/>
      <c r="G3" s="2" t="n"/>
      <c r="H3" s="2" t="n"/>
    </row>
    <row r="5">
      <c r="A5" s="7" t="inlineStr">
        <is>
          <t>Milestone</t>
        </is>
      </c>
      <c r="B5" s="8" t="inlineStr">
        <is>
          <t>Unit</t>
        </is>
      </c>
      <c r="C5" s="8" t="inlineStr">
        <is>
          <t>Phase 1</t>
        </is>
      </c>
      <c r="D5" s="8" t="inlineStr">
        <is>
          <t>Phase 2</t>
        </is>
      </c>
      <c r="E5" s="8" t="inlineStr">
        <is>
          <t>Phase 3</t>
        </is>
      </c>
      <c r="F5" s="8" t="inlineStr">
        <is>
          <t>Phase 4</t>
        </is>
      </c>
      <c r="G5" s="8" t="inlineStr">
        <is>
          <t>Note</t>
        </is>
      </c>
    </row>
    <row r="6">
      <c r="A6" s="9" t="inlineStr">
        <is>
          <t>Construction duration</t>
        </is>
      </c>
      <c r="B6" s="9" t="inlineStr">
        <is>
          <t>months</t>
        </is>
      </c>
      <c r="C6" s="24">
        <f>IF(p1_storeys&lt;=8,constr_m_8,constr_m_12)</f>
        <v/>
      </c>
      <c r="D6" s="24">
        <f>IF(p2_storeys&lt;=8,constr_m_8,constr_m_12)</f>
        <v/>
      </c>
      <c r="E6" s="24">
        <f>IF(p3_storeys&lt;=8,constr_m_8,constr_m_12)</f>
        <v/>
      </c>
      <c r="F6" s="24">
        <f>IF(p4_storeys&lt;=8,constr_m_8,constr_m_12)</f>
        <v/>
      </c>
      <c r="G6" s="22" t="inlineStr">
        <is>
          <t>8-storey vs 12-storey placeholder durations</t>
        </is>
      </c>
    </row>
    <row r="7">
      <c r="A7" s="9" t="inlineStr">
        <is>
          <t>Construction start (month #)</t>
        </is>
      </c>
      <c r="B7" s="9" t="inlineStr">
        <is>
          <t>month</t>
        </is>
      </c>
      <c r="C7" s="24">
        <f>ent_total+1</f>
        <v/>
      </c>
      <c r="D7" s="24">
        <f>IF(seq_mode=1,p1_start+p1_dur,p1_start+overlap_interval)+IF(1=1,later_defer,0)</f>
        <v/>
      </c>
      <c r="E7" s="24">
        <f>IF(seq_mode=1,p2_start+p2_dur,p2_start+overlap_interval)+IF(2=1,later_defer,0)</f>
        <v/>
      </c>
      <c r="F7" s="24">
        <f>IF(seq_mode=1,p3_start+p3_dur,p3_start+overlap_interval)+IF(3=1,later_defer,0)</f>
        <v/>
      </c>
      <c r="G7" s="22" t="inlineStr">
        <is>
          <t>Sequential: next phase starts when previous completes; overlap: fixed interval; later_defer chains through Phases 2-4</t>
        </is>
      </c>
    </row>
    <row r="8">
      <c r="A8" s="9" t="inlineStr">
        <is>
          <t>Construction complete (month #)</t>
        </is>
      </c>
      <c r="B8" s="9" t="inlineStr">
        <is>
          <t>month</t>
        </is>
      </c>
      <c r="C8" s="24">
        <f>p1_start+p1_dur-1</f>
        <v/>
      </c>
      <c r="D8" s="24">
        <f>p2_start+p2_dur-1</f>
        <v/>
      </c>
      <c r="E8" s="24">
        <f>p3_start+p3_dur-1</f>
        <v/>
      </c>
      <c r="F8" s="24">
        <f>p4_start+p4_dur-1</f>
        <v/>
      </c>
      <c r="G8" s="22" t="inlineStr">
        <is>
          <t>Occupancy begins the following month</t>
        </is>
      </c>
    </row>
    <row r="9">
      <c r="A9" s="9" t="inlineStr">
        <is>
          <t>First occupancy (month #)</t>
        </is>
      </c>
      <c r="B9" s="9" t="inlineStr">
        <is>
          <t>month</t>
        </is>
      </c>
      <c r="C9" s="24">
        <f>p1_complete+1</f>
        <v/>
      </c>
      <c r="D9" s="24">
        <f>p2_complete+1</f>
        <v/>
      </c>
      <c r="E9" s="24">
        <f>p3_complete+1</f>
        <v/>
      </c>
      <c r="F9" s="24">
        <f>p4_complete+1</f>
        <v/>
      </c>
      <c r="G9" s="22" t="inlineStr"/>
    </row>
    <row r="10">
      <c r="A10" s="9" t="inlineStr">
        <is>
          <t>Construction start</t>
        </is>
      </c>
      <c r="B10" s="9" t="inlineStr">
        <is>
          <t>date</t>
        </is>
      </c>
      <c r="C10" s="27">
        <f>EDATE(t_start,p1_start-1)</f>
        <v/>
      </c>
      <c r="D10" s="27">
        <f>EDATE(t_start,p2_start-1)</f>
        <v/>
      </c>
      <c r="E10" s="27">
        <f>EDATE(t_start,p3_start-1)</f>
        <v/>
      </c>
      <c r="F10" s="27">
        <f>EDATE(t_start,p4_start-1)</f>
        <v/>
      </c>
      <c r="G10" s="22" t="inlineStr"/>
    </row>
    <row r="11">
      <c r="A11" s="9" t="inlineStr">
        <is>
          <t>First occupancy</t>
        </is>
      </c>
      <c r="B11" s="9" t="inlineStr">
        <is>
          <t>date</t>
        </is>
      </c>
      <c r="C11" s="27">
        <f>EDATE(t_start,p1_complete)</f>
        <v/>
      </c>
      <c r="D11" s="27">
        <f>EDATE(t_start,p2_complete)</f>
        <v/>
      </c>
      <c r="E11" s="27">
        <f>EDATE(t_start,p3_complete)</f>
        <v/>
      </c>
      <c r="F11" s="27">
        <f>EDATE(t_start,p4_complete)</f>
        <v/>
      </c>
      <c r="G11" s="22" t="inlineStr"/>
    </row>
    <row r="12">
      <c r="A12" s="9" t="inlineStr">
        <is>
          <t>Escalation factor to mid-construction</t>
        </is>
      </c>
      <c r="B12" s="9" t="inlineStr">
        <is>
          <t>×</t>
        </is>
      </c>
      <c r="C12" s="28">
        <f>(1+escalation)^((p1_start+p1_dur/2+3)/12)</f>
        <v/>
      </c>
      <c r="D12" s="28">
        <f>(1+escalation)^((p2_start+p2_dur/2+3)/12)</f>
        <v/>
      </c>
      <c r="E12" s="28">
        <f>(1+escalation)^((p3_start+p3_dur/2+3)/12)</f>
        <v/>
      </c>
      <c r="F12" s="28">
        <f>(1+escalation)^((p4_start+p4_dur/2+3)/12)</f>
        <v/>
      </c>
      <c r="G12" s="22" t="inlineStr">
        <is>
          <t>Benchmark priced Sept 2026; t_start is 3 months later</t>
        </is>
      </c>
    </row>
    <row r="13">
      <c r="A13" s="9" t="inlineStr">
        <is>
          <t>Stabilization (month #)</t>
        </is>
      </c>
      <c r="B13" s="9" t="inlineStr">
        <is>
          <t>month</t>
        </is>
      </c>
      <c r="C13" s="24">
        <f>IFERROR(MATCH(1,'Monthly Cash Flow'!$D$34:$PM$34,0),0)</f>
        <v/>
      </c>
      <c r="D13" s="24">
        <f>IFERROR(MATCH(1,'Monthly Cash Flow'!$D$92:$PM$92,0),0)</f>
        <v/>
      </c>
      <c r="E13" s="24">
        <f>IFERROR(MATCH(1,'Monthly Cash Flow'!$D$150:$PM$150,0),0)</f>
        <v/>
      </c>
      <c r="F13" s="24">
        <f>IFERROR(MATCH(1,'Monthly Cash Flow'!$D$208:$PM$208,0),0)</f>
        <v/>
      </c>
      <c r="G13" s="22" t="inlineStr">
        <is>
          <t>First month occupancy ≥ homes × stab_occ (sitewide leasing capacity, phase priority)</t>
        </is>
      </c>
    </row>
    <row r="14">
      <c r="A14" s="9" t="inlineStr">
        <is>
          <t>Stabilization</t>
        </is>
      </c>
      <c r="B14" s="9" t="inlineStr">
        <is>
          <t>date</t>
        </is>
      </c>
      <c r="C14" s="27">
        <f>IF(p1_stab&gt;0,EDATE(t_start,p1_stab-1),"n/a")</f>
        <v/>
      </c>
      <c r="D14" s="27">
        <f>IF(p2_stab&gt;0,EDATE(t_start,p2_stab-1),"n/a")</f>
        <v/>
      </c>
      <c r="E14" s="27">
        <f>IF(p3_stab&gt;0,EDATE(t_start,p3_stab-1),"n/a")</f>
        <v/>
      </c>
      <c r="F14" s="27">
        <f>IF(p4_stab&gt;0,EDATE(t_start,p4_stab-1),"n/a")</f>
        <v/>
      </c>
      <c r="G14" s="22" t="inlineStr"/>
    </row>
    <row r="15">
      <c r="A15" s="9" t="inlineStr">
        <is>
          <t>Landowner buyout (month #)</t>
        </is>
      </c>
      <c r="B15" s="9" t="inlineStr">
        <is>
          <t>month</t>
        </is>
      </c>
      <c r="C15" s="24">
        <f>IF(p1_stab&gt;0,p1_stab+120,0)</f>
        <v/>
      </c>
      <c r="D15" s="24">
        <f>IF(p2_stab&gt;0,p2_stab+120,0)</f>
        <v/>
      </c>
      <c r="E15" s="24">
        <f>IF(p3_stab&gt;0,p3_stab+120,0)</f>
        <v/>
      </c>
      <c r="F15" s="24">
        <f>IF(p4_stab&gt;0,p4_stab+120,0)</f>
        <v/>
      </c>
      <c r="G15" s="22" t="inlineStr">
        <is>
          <t>Year 10 after stabilization</t>
        </is>
      </c>
    </row>
    <row r="16">
      <c r="A16" s="9" t="inlineStr">
        <is>
          <t>Takeout refinance (month #)</t>
        </is>
      </c>
      <c r="B16" s="9" t="inlineStr">
        <is>
          <t>month</t>
        </is>
      </c>
      <c r="C16" s="24">
        <f>IF(p1_stab&gt;0,p1_stab+240,0)</f>
        <v/>
      </c>
      <c r="D16" s="24">
        <f>IF(p2_stab&gt;0,p2_stab+240,0)</f>
        <v/>
      </c>
      <c r="E16" s="24">
        <f>IF(p3_stab&gt;0,p3_stab+240,0)</f>
        <v/>
      </c>
      <c r="F16" s="24">
        <f>IF(p4_stab&gt;0,p4_stab+240,0)</f>
        <v/>
      </c>
      <c r="G16" s="22" t="inlineStr">
        <is>
          <t>Year 20: mezz must be cleared</t>
        </is>
      </c>
    </row>
    <row r="18">
      <c r="A18" s="9" t="inlineStr">
        <is>
          <t>Entitlement (months incl. delay)</t>
        </is>
      </c>
      <c r="C18" s="24">
        <f>ent_total</f>
        <v/>
      </c>
    </row>
    <row r="19">
      <c r="A19" s="9" t="inlineStr">
        <is>
          <t>All phases stabilized (month #)</t>
        </is>
      </c>
      <c r="C19" s="24">
        <f>MAX(p1_stab,p2_stab,p3_stab,p4_stab)</f>
        <v/>
      </c>
    </row>
    <row r="20">
      <c r="A20" s="9" t="inlineStr">
        <is>
          <t>Hold end = final stabilization + hold (month #)</t>
        </is>
      </c>
      <c r="C20" s="24">
        <f>stab_all+hold_after_stab</f>
        <v/>
      </c>
    </row>
    <row r="21">
      <c r="A21" s="9" t="inlineStr">
        <is>
          <t>Hold end</t>
        </is>
      </c>
      <c r="C21" s="27">
        <f>EDATE(t_start,hold_end-1)</f>
        <v/>
      </c>
    </row>
    <row r="22">
      <c r="A22" s="9" t="inlineStr">
        <is>
          <t>Model horizon (months)</t>
        </is>
      </c>
      <c r="C22" s="24">
        <f>horizon</f>
        <v/>
      </c>
    </row>
  </sheetData>
  <pageMargins left="0.75" right="0.75" top="1" bottom="1" header="0.5" footer="0.5"/>
</worksheet>
</file>

<file path=xl/worksheets/sheet6.xml><?xml version="1.0" encoding="utf-8"?>
<worksheet xmlns="http://schemas.openxmlformats.org/spreadsheetml/2006/main">
  <sheetPr>
    <tabColor rgb="001F1612"/>
    <outlinePr summaryBelow="1" summaryRight="1"/>
    <pageSetUpPr/>
  </sheetPr>
  <dimension ref="A1:H56"/>
  <sheetViews>
    <sheetView showGridLines="0" workbookViewId="0">
      <selection activeCell="A1" sqref="A1"/>
    </sheetView>
  </sheetViews>
  <sheetFormatPr baseColWidth="8" defaultRowHeight="15"/>
  <cols>
    <col width="52" customWidth="1" min="1" max="1"/>
    <col width="44" customWidth="1" min="2" max="2"/>
    <col width="15" customWidth="1" min="3" max="3"/>
    <col width="15" customWidth="1" min="4" max="4"/>
    <col width="15" customWidth="1" min="5" max="5"/>
    <col width="15" customWidth="1" min="6" max="6"/>
    <col width="16" customWidth="1" min="7" max="7"/>
    <col width="60" customWidth="1" min="8" max="8"/>
  </cols>
  <sheetData>
    <row r="1">
      <c r="A1" s="1" t="inlineStr">
        <is>
          <t>UBUNTU LAND TRUST &amp; DEVELOPMENTS · Common Ground Initiative</t>
        </is>
      </c>
      <c r="B1" s="2" t="n"/>
      <c r="C1" s="2" t="n"/>
      <c r="D1" s="2" t="n"/>
      <c r="E1" s="2" t="n"/>
      <c r="F1" s="2" t="n"/>
      <c r="G1" s="2" t="n"/>
      <c r="H1" s="2" t="n"/>
    </row>
    <row r="2">
      <c r="A2" s="3" t="inlineStr">
        <is>
          <t>1279 Simcoe Street North — Development budget (nominal, escalated to each phase's mid-construction)</t>
        </is>
      </c>
      <c r="B2" s="2" t="n"/>
      <c r="C2" s="2" t="n"/>
      <c r="D2" s="2" t="n"/>
      <c r="E2" s="2" t="n"/>
      <c r="F2" s="2" t="n"/>
      <c r="G2" s="2" t="n"/>
      <c r="H2" s="2" t="n"/>
    </row>
    <row r="3">
      <c r="A3" s="4" t="inlineStr">
        <is>
          <t>Benchmark $/sf scope not inspected; parking, site works and contingency added separately (double-count risk noted)</t>
        </is>
      </c>
      <c r="B3" s="2" t="n"/>
      <c r="C3" s="2" t="n"/>
      <c r="D3" s="2" t="n"/>
      <c r="E3" s="2" t="n"/>
      <c r="F3" s="2" t="n"/>
      <c r="G3" s="2" t="n"/>
      <c r="H3" s="2" t="n"/>
    </row>
    <row r="5">
      <c r="A5" s="7" t="inlineStr">
        <is>
          <t>Line</t>
        </is>
      </c>
      <c r="B5" s="8" t="inlineStr">
        <is>
          <t>Basis</t>
        </is>
      </c>
      <c r="C5" s="8" t="inlineStr">
        <is>
          <t>Phase 1</t>
        </is>
      </c>
      <c r="D5" s="8" t="inlineStr">
        <is>
          <t>Phase 2</t>
        </is>
      </c>
      <c r="E5" s="8" t="inlineStr">
        <is>
          <t>Phase 3</t>
        </is>
      </c>
      <c r="F5" s="8" t="inlineStr">
        <is>
          <t>Phase 4</t>
        </is>
      </c>
      <c r="G5" s="8" t="inlineStr">
        <is>
          <t>Total</t>
        </is>
      </c>
      <c r="H5" s="8" t="inlineStr">
        <is>
          <t>Source / note</t>
        </is>
      </c>
    </row>
    <row r="6">
      <c r="A6" s="10" t="inlineStr">
        <is>
          <t>1. Land &amp; acquisition (Common Ground: lease, not purchase)</t>
        </is>
      </c>
      <c r="B6" s="11" t="n"/>
      <c r="C6" s="11" t="n"/>
      <c r="D6" s="11" t="n"/>
      <c r="E6" s="11" t="n"/>
      <c r="F6" s="11" t="n"/>
      <c r="G6" s="11" t="n"/>
      <c r="H6" s="11" t="n"/>
    </row>
    <row r="7">
      <c r="A7" s="9" t="inlineStr">
        <is>
          <t>Landowner Day-1 draw</t>
        </is>
      </c>
      <c r="B7" s="9" t="inlineStr">
        <is>
          <t>draw_pct × appraisal, timed by draw_timing</t>
        </is>
      </c>
      <c r="C7" s="29">
        <f>draw_pct*land_appraisal*IF(draw_timing=1,p1_homes/tot_homes,IF(0=0,1,0))</f>
        <v/>
      </c>
      <c r="D7" s="29">
        <f>draw_pct*land_appraisal*IF(draw_timing=1,p2_homes/tot_homes,IF(1=0,1,0))</f>
        <v/>
      </c>
      <c r="E7" s="29">
        <f>draw_pct*land_appraisal*IF(draw_timing=1,p3_homes/tot_homes,IF(2=0,1,0))</f>
        <v/>
      </c>
      <c r="F7" s="29">
        <f>draw_pct*land_appraisal*IF(draw_timing=1,p4_homes/tot_homes,IF(3=0,1,0))</f>
        <v/>
      </c>
      <c r="G7" s="30">
        <f>SUM(C7:F7)</f>
        <v/>
      </c>
      <c r="H7" s="22" t="inlineStr">
        <is>
          <t>60% of appraisal (Common Ground). Appraisal = seller ask PLACEHOLDER</t>
        </is>
      </c>
    </row>
    <row r="8">
      <c r="A8" s="9" t="inlineStr">
        <is>
          <t>Land transfer tax</t>
        </is>
      </c>
      <c r="B8" s="9" t="inlineStr">
        <is>
          <t>Ontario LTT on draw if ltt_applies</t>
        </is>
      </c>
      <c r="C8" s="29">
        <f>IF(ltt_applies=1,IF(p1_land_draw&gt;0,0.005*MIN(p1_land_draw,55000)+IF(p1_land_draw&gt;55000,0.01*(MIN(p1_land_draw,250000)-55000),0)+IF(p1_land_draw&gt;250000,0.015*(MIN(p1_land_draw,400000)-250000),0)+IF(p1_land_draw&gt;400000,0.02*(MIN(p1_land_draw,2000000)-400000),0)+IF(p1_land_draw&gt;2000000,0.025*(p1_land_draw-2000000),0),0),0)</f>
        <v/>
      </c>
      <c r="D8" s="29">
        <f>IF(ltt_applies=1,IF(p2_land_draw&gt;0,0.005*MIN(p2_land_draw,55000)+IF(p2_land_draw&gt;55000,0.01*(MIN(p2_land_draw,250000)-55000),0)+IF(p2_land_draw&gt;250000,0.015*(MIN(p2_land_draw,400000)-250000),0)+IF(p2_land_draw&gt;400000,0.02*(MIN(p2_land_draw,2000000)-400000),0)+IF(p2_land_draw&gt;2000000,0.025*(p2_land_draw-2000000),0),0),0)</f>
        <v/>
      </c>
      <c r="E8" s="29">
        <f>IF(ltt_applies=1,IF(p3_land_draw&gt;0,0.005*MIN(p3_land_draw,55000)+IF(p3_land_draw&gt;55000,0.01*(MIN(p3_land_draw,250000)-55000),0)+IF(p3_land_draw&gt;250000,0.015*(MIN(p3_land_draw,400000)-250000),0)+IF(p3_land_draw&gt;400000,0.02*(MIN(p3_land_draw,2000000)-400000),0)+IF(p3_land_draw&gt;2000000,0.025*(p3_land_draw-2000000),0),0),0)</f>
        <v/>
      </c>
      <c r="F8" s="29">
        <f>IF(ltt_applies=1,IF(p4_land_draw&gt;0,0.005*MIN(p4_land_draw,55000)+IF(p4_land_draw&gt;55000,0.01*(MIN(p4_land_draw,250000)-55000),0)+IF(p4_land_draw&gt;250000,0.015*(MIN(p4_land_draw,400000)-250000),0)+IF(p4_land_draw&gt;400000,0.02*(MIN(p4_land_draw,2000000)-400000),0)+IF(p4_land_draw&gt;2000000,0.025*(p4_land_draw-2000000),0),0),0)</f>
        <v/>
      </c>
      <c r="G8" s="30">
        <f>SUM(C8:F8)</f>
        <v/>
      </c>
      <c r="H8" s="22" t="inlineStr">
        <is>
          <t>Off by default — land lease, no transfer</t>
        </is>
      </c>
    </row>
    <row r="9">
      <c r="A9" s="9" t="inlineStr">
        <is>
          <t>Legal, title, lease registration, due diligence</t>
        </is>
      </c>
      <c r="B9" s="9" t="inlineStr">
        <is>
          <t>lump sum, Phase 1</t>
        </is>
      </c>
      <c r="C9" s="29">
        <f>IF(0=0,legal_title,0)</f>
        <v/>
      </c>
      <c r="D9" s="29">
        <f>IF(1=0,legal_title,0)</f>
        <v/>
      </c>
      <c r="E9" s="29">
        <f>IF(2=0,legal_title,0)</f>
        <v/>
      </c>
      <c r="F9" s="29">
        <f>IF(3=0,legal_title,0)</f>
        <v/>
      </c>
      <c r="G9" s="30">
        <f>SUM(C9:F9)</f>
        <v/>
      </c>
      <c r="H9" s="22" t="inlineStr">
        <is>
          <t>PLACEHOLDER</t>
        </is>
      </c>
    </row>
    <row r="10">
      <c r="A10" s="9" t="inlineStr">
        <is>
          <t>Carrying costs during entitlement</t>
        </is>
      </c>
      <c r="B10" s="9" t="inlineStr">
        <is>
          <t>carry_taxes × ent_total/12, Phase 1</t>
        </is>
      </c>
      <c r="C10" s="29">
        <f>IF(0=0,carry_taxes*ent_total/12,0)</f>
        <v/>
      </c>
      <c r="D10" s="29">
        <f>IF(1=0,carry_taxes*ent_total/12,0)</f>
        <v/>
      </c>
      <c r="E10" s="29">
        <f>IF(2=0,carry_taxes*ent_total/12,0)</f>
        <v/>
      </c>
      <c r="F10" s="29">
        <f>IF(3=0,carry_taxes*ent_total/12,0)</f>
        <v/>
      </c>
      <c r="G10" s="30">
        <f>SUM(C10:F10)</f>
        <v/>
      </c>
      <c r="H10" s="22" t="inlineStr">
        <is>
          <t>PLACEHOLDER pending tax bill</t>
        </is>
      </c>
    </row>
    <row r="11">
      <c r="A11" s="10" t="inlineStr">
        <is>
          <t>2-3. Demolition, remediation, site</t>
        </is>
      </c>
      <c r="B11" s="11" t="n"/>
      <c r="C11" s="11" t="n"/>
      <c r="D11" s="11" t="n"/>
      <c r="E11" s="11" t="n"/>
      <c r="F11" s="11" t="n"/>
      <c r="G11" s="11" t="n"/>
      <c r="H11" s="11" t="n"/>
    </row>
    <row r="12">
      <c r="A12" s="9" t="inlineStr">
        <is>
          <t>Demolition, hazmat, tenant relocation / lease termination</t>
        </is>
      </c>
      <c r="B12" s="9" t="inlineStr">
        <is>
          <t>demo_m2 × footprint + tenant_term, Phase 1</t>
        </is>
      </c>
      <c r="C12" s="29">
        <f>IF(0=0,demo_m2*exist_footprint+tenant_term,0)</f>
        <v/>
      </c>
      <c r="D12" s="29">
        <f>IF(1=0,demo_m2*exist_footprint+tenant_term,0)</f>
        <v/>
      </c>
      <c r="E12" s="29">
        <f>IF(2=0,demo_m2*exist_footprint+tenant_term,0)</f>
        <v/>
      </c>
      <c r="F12" s="29">
        <f>IF(3=0,demo_m2*exist_footprint+tenant_term,0)</f>
        <v/>
      </c>
      <c r="G12" s="30">
        <f>SUM(C12:F12)</f>
        <v/>
      </c>
      <c r="H12" s="22" t="inlineStr">
        <is>
          <t>PLACEHOLDER; leases and hazmat survey not provided</t>
        </is>
      </c>
    </row>
    <row r="13">
      <c r="A13" s="9" t="inlineStr">
        <is>
          <t>Remediation, earthworks, off-site &amp; utility upgrades</t>
        </is>
      </c>
      <c r="B13" s="9" t="inlineStr">
        <is>
          <t>remed_offsite, front-loaded by infra_p1_share</t>
        </is>
      </c>
      <c r="C13" s="29">
        <f>remed_offsite*IF(0=0,infra_p1_share,(1-infra_p1_share)/3)</f>
        <v/>
      </c>
      <c r="D13" s="29">
        <f>remed_offsite*IF(1=0,infra_p1_share,(1-infra_p1_share)/3)</f>
        <v/>
      </c>
      <c r="E13" s="29">
        <f>remed_offsite*IF(2=0,infra_p1_share,(1-infra_p1_share)/3)</f>
        <v/>
      </c>
      <c r="F13" s="29">
        <f>remed_offsite*IF(3=0,infra_p1_share,(1-infra_p1_share)/3)</f>
        <v/>
      </c>
      <c r="G13" s="30">
        <f>SUM(C13:F13)</f>
        <v/>
      </c>
      <c r="H13" s="22" t="inlineStr">
        <is>
          <t>PLACEHOLDER; no geotech / ESA / servicing study</t>
        </is>
      </c>
    </row>
    <row r="14">
      <c r="A14" s="9" t="inlineStr">
        <is>
          <t>Streets, landscaping, public realm, shared infrastructure</t>
        </is>
      </c>
      <c r="B14" s="9" t="inlineStr">
        <is>
          <t>site_m2 × net site, front-loaded</t>
        </is>
      </c>
      <c r="C14" s="29">
        <f>site_m2*site_net_m2*IF(0=0,infra_p1_share,(1-infra_p1_share)/3)</f>
        <v/>
      </c>
      <c r="D14" s="29">
        <f>site_m2*site_net_m2*IF(1=0,infra_p1_share,(1-infra_p1_share)/3)</f>
        <v/>
      </c>
      <c r="E14" s="29">
        <f>site_m2*site_net_m2*IF(2=0,infra_p1_share,(1-infra_p1_share)/3)</f>
        <v/>
      </c>
      <c r="F14" s="29">
        <f>site_m2*site_net_m2*IF(3=0,infra_p1_share,(1-infra_p1_share)/3)</f>
        <v/>
      </c>
      <c r="G14" s="30">
        <f>SUM(C14:F14)</f>
        <v/>
      </c>
      <c r="H14" s="22" t="inlineStr">
        <is>
          <t>Phase 1 carries early shared infrastructure (handoff §3)</t>
        </is>
      </c>
    </row>
    <row r="15">
      <c r="A15" s="10" t="inlineStr">
        <is>
          <t>4-5. Building construction</t>
        </is>
      </c>
      <c r="B15" s="11" t="n"/>
      <c r="C15" s="11" t="n"/>
      <c r="D15" s="11" t="n"/>
      <c r="E15" s="11" t="n"/>
      <c r="F15" s="11" t="n"/>
      <c r="G15" s="11" t="n"/>
      <c r="H15" s="11" t="n"/>
    </row>
    <row r="16">
      <c r="A16" s="9" t="inlineStr">
        <is>
          <t>Above-ground gross area</t>
        </is>
      </c>
      <c r="B16" s="9" t="inlineStr">
        <is>
          <t>m² × 10.7639</t>
        </is>
      </c>
      <c r="C16" s="24">
        <f>p1_above*sf_per_m2</f>
        <v/>
      </c>
      <c r="D16" s="24">
        <f>p2_above*sf_per_m2</f>
        <v/>
      </c>
      <c r="E16" s="24">
        <f>p3_above*sf_per_m2</f>
        <v/>
      </c>
      <c r="F16" s="24">
        <f>p4_above*sf_per_m2</f>
        <v/>
      </c>
      <c r="G16" s="23">
        <f>SUM(C16:F16)</f>
        <v/>
      </c>
      <c r="H16" s="22" t="inlineStr">
        <is>
          <t>R01 floorplate area, not QS gross</t>
        </is>
      </c>
    </row>
    <row r="17">
      <c r="A17" s="9" t="inlineStr">
        <is>
          <t>Below-grade gross area</t>
        </is>
      </c>
      <c r="B17" s="9" t="inlineStr">
        <is>
          <t>m² × 10.7639</t>
        </is>
      </c>
      <c r="C17" s="24">
        <f>p1_below*sf_per_m2</f>
        <v/>
      </c>
      <c r="D17" s="24">
        <f>p2_below*sf_per_m2</f>
        <v/>
      </c>
      <c r="E17" s="24">
        <f>p3_below*sf_per_m2</f>
        <v/>
      </c>
      <c r="F17" s="24">
        <f>p4_below*sf_per_m2</f>
        <v/>
      </c>
      <c r="G17" s="23">
        <f>SUM(C17:F17)</f>
        <v/>
      </c>
      <c r="H17" s="22" t="inlineStr"/>
    </row>
    <row r="18">
      <c r="A18" s="9" t="inlineStr">
        <is>
          <t>Above-ground construction (residential, retail shell, amenity)</t>
        </is>
      </c>
      <c r="B18" s="9" t="inlineStr">
        <is>
          <t>above_sf × hard_psf × (1+hard_shock) × escalation</t>
        </is>
      </c>
      <c r="C18" s="29">
        <f>p1_above_sf*hard_psf*(1+hard_shock)*p1_esc</f>
        <v/>
      </c>
      <c r="D18" s="29">
        <f>p2_above_sf*hard_psf*(1+hard_shock)*p2_esc</f>
        <v/>
      </c>
      <c r="E18" s="29">
        <f>p3_above_sf*hard_psf*(1+hard_shock)*p3_esc</f>
        <v/>
      </c>
      <c r="F18" s="29">
        <f>p4_above_sf*hard_psf*(1+hard_shock)*p4_esc</f>
        <v/>
      </c>
      <c r="G18" s="30">
        <f>SUM(C18:F18)</f>
        <v/>
      </c>
      <c r="H18" s="22" t="inlineStr">
        <is>
          <t>Arterial/Altus $290-390 midpoint — scope UNVERIFIED</t>
        </is>
      </c>
    </row>
    <row r="19">
      <c r="A19" s="9" t="inlineStr">
        <is>
          <t>Underground parking, ramps, systems</t>
        </is>
      </c>
      <c r="B19" s="9" t="inlineStr">
        <is>
          <t>below_sf × pk_psf × escalation</t>
        </is>
      </c>
      <c r="C19" s="29">
        <f>p1_below_sf*pk_psf*(1+hard_shock)*p1_esc</f>
        <v/>
      </c>
      <c r="D19" s="29">
        <f>p2_below_sf*pk_psf*(1+hard_shock)*p2_esc</f>
        <v/>
      </c>
      <c r="E19" s="29">
        <f>p3_below_sf*pk_psf*(1+hard_shock)*p3_esc</f>
        <v/>
      </c>
      <c r="F19" s="29">
        <f>p4_below_sf*pk_psf*(1+hard_shock)*p4_esc</f>
        <v/>
      </c>
      <c r="G19" s="30">
        <f>SUM(C19:F19)</f>
        <v/>
      </c>
      <c r="H19" s="22" t="inlineStr">
        <is>
          <t>PLACEHOLDER; set pk_psf = 0 if benchmark includes parking</t>
        </is>
      </c>
    </row>
    <row r="20">
      <c r="A20" s="5" t="inlineStr">
        <is>
          <t>Hard cost before contingency</t>
        </is>
      </c>
      <c r="B20" s="9" t="inlineStr">
        <is>
          <t>sum</t>
        </is>
      </c>
      <c r="C20" s="31">
        <f>p1_demo+p1_remed+p1_site+p1_hard_ag+p1_hard_pk</f>
        <v/>
      </c>
      <c r="D20" s="31">
        <f>p2_demo+p2_remed+p2_site+p2_hard_ag+p2_hard_pk</f>
        <v/>
      </c>
      <c r="E20" s="31">
        <f>p3_demo+p3_remed+p3_site+p3_hard_ag+p3_hard_pk</f>
        <v/>
      </c>
      <c r="F20" s="31">
        <f>p4_demo+p4_remed+p4_site+p4_hard_ag+p4_hard_pk</f>
        <v/>
      </c>
      <c r="G20" s="30">
        <f>SUM(C20:F20)</f>
        <v/>
      </c>
      <c r="H20" s="22" t="inlineStr"/>
    </row>
    <row r="21">
      <c r="A21" s="9" t="inlineStr">
        <is>
          <t>Construction + design contingency</t>
        </is>
      </c>
      <c r="B21" s="9" t="inlineStr">
        <is>
          <t>(cont_constr + cont_design) × hard base</t>
        </is>
      </c>
      <c r="C21" s="29">
        <f>p1_hard_base*(cont_constr+cont_design)</f>
        <v/>
      </c>
      <c r="D21" s="29">
        <f>p2_hard_base*(cont_constr+cont_design)</f>
        <v/>
      </c>
      <c r="E21" s="29">
        <f>p3_hard_base*(cont_constr+cont_design)</f>
        <v/>
      </c>
      <c r="F21" s="29">
        <f>p4_hard_base*(cont_constr+cont_design)</f>
        <v/>
      </c>
      <c r="G21" s="30">
        <f>SUM(C21:F21)</f>
        <v/>
      </c>
      <c r="H21" s="22" t="inlineStr"/>
    </row>
    <row r="22">
      <c r="A22" s="32" t="inlineStr">
        <is>
          <t>TOTAL HARD COST</t>
        </is>
      </c>
      <c r="B22" s="33" t="inlineStr"/>
      <c r="C22" s="30">
        <f>p1_hard_base+p1_cont</f>
        <v/>
      </c>
      <c r="D22" s="30">
        <f>p2_hard_base+p2_cont</f>
        <v/>
      </c>
      <c r="E22" s="30">
        <f>p3_hard_base+p3_cont</f>
        <v/>
      </c>
      <c r="F22" s="30">
        <f>p4_hard_base+p4_cont</f>
        <v/>
      </c>
      <c r="G22" s="30">
        <f>SUM(C22:F22)</f>
        <v/>
      </c>
      <c r="H22" s="22" t="inlineStr"/>
    </row>
    <row r="23">
      <c r="A23" s="9" t="inlineStr">
        <is>
          <t>Hard cost per above-ground gross sf</t>
        </is>
      </c>
      <c r="B23" s="9" t="inlineStr">
        <is>
          <t>hard ÷ above_sf</t>
        </is>
      </c>
      <c r="C23" s="34">
        <f>p1_hard/p1_above_sf</f>
        <v/>
      </c>
      <c r="D23" s="34">
        <f>p2_hard/p2_above_sf</f>
        <v/>
      </c>
      <c r="E23" s="34">
        <f>p3_hard/p3_above_sf</f>
        <v/>
      </c>
      <c r="F23" s="34">
        <f>p4_hard/p4_above_sf</f>
        <v/>
      </c>
      <c r="H23" s="22" t="inlineStr"/>
    </row>
    <row r="24">
      <c r="A24" s="10" t="inlineStr">
        <is>
          <t>7. Development charges &amp; municipal obligations</t>
        </is>
      </c>
      <c r="B24" s="11" t="n"/>
      <c r="C24" s="11" t="n"/>
      <c r="D24" s="11" t="n"/>
      <c r="E24" s="11" t="n"/>
      <c r="F24" s="11" t="n"/>
      <c r="G24" s="11" t="n"/>
      <c r="H24" s="11" t="n"/>
    </row>
    <row r="25">
      <c r="A25" s="9" t="inlineStr">
        <is>
          <t>DC-paying homes</t>
        </is>
      </c>
      <c r="B25" s="9" t="inlineStr">
        <is>
          <t>homes less exempt affordable if dc_aff_exempt</t>
        </is>
      </c>
      <c r="C25" s="24">
        <f>p1_homes-IF(dc_aff_exempt=1,p1_aff,0)</f>
        <v/>
      </c>
      <c r="D25" s="24">
        <f>p2_homes-IF(dc_aff_exempt=1,p2_aff,0)</f>
        <v/>
      </c>
      <c r="E25" s="24">
        <f>p3_homes-IF(dc_aff_exempt=1,p3_aff,0)</f>
        <v/>
      </c>
      <c r="F25" s="24">
        <f>p4_homes-IF(dc_aff_exempt=1,p4_aff,0)</f>
        <v/>
      </c>
      <c r="G25" s="23">
        <f>SUM(C25:F25)</f>
        <v/>
      </c>
      <c r="H25" s="22" t="inlineStr"/>
    </row>
    <row r="26">
      <c r="A26" s="9" t="inlineStr">
        <is>
          <t>Development + education charges (net of credits)</t>
        </is>
      </c>
      <c r="B26" s="9" t="inlineStr">
        <is>
          <t>dc_units × dc_per_home − credits (pro rata)</t>
        </is>
      </c>
      <c r="C26" s="29">
        <f>p1_dc_units*dc_per_home-dc_credits*p1_homes/tot_homes</f>
        <v/>
      </c>
      <c r="D26" s="29">
        <f>p2_dc_units*dc_per_home-dc_credits*p2_homes/tot_homes</f>
        <v/>
      </c>
      <c r="E26" s="29">
        <f>p3_dc_units*dc_per_home-dc_credits*p3_homes/tot_homes</f>
        <v/>
      </c>
      <c r="F26" s="29">
        <f>p4_dc_units*dc_per_home-dc_credits*p4_homes/tot_homes</f>
        <v/>
      </c>
      <c r="G26" s="30">
        <f>SUM(C26:F26)</f>
        <v/>
      </c>
      <c r="H26" s="22" t="inlineStr">
        <is>
          <t>$102,653/home PLACEHOLDER — not a verified payable rate; payment at construction start</t>
        </is>
      </c>
    </row>
    <row r="27">
      <c r="A27" s="10" t="inlineStr">
        <is>
          <t>7, 9, 10. Soft costs</t>
        </is>
      </c>
      <c r="B27" s="11" t="n"/>
      <c r="C27" s="11" t="n"/>
      <c r="D27" s="11" t="n"/>
      <c r="E27" s="11" t="n"/>
      <c r="F27" s="11" t="n"/>
      <c r="G27" s="11" t="n"/>
      <c r="H27" s="11" t="n"/>
    </row>
    <row r="28">
      <c r="A28" s="9" t="inlineStr">
        <is>
          <t>Design &amp; consultants</t>
        </is>
      </c>
      <c r="B28" s="9" t="inlineStr">
        <is>
          <t>design_pct × hard</t>
        </is>
      </c>
      <c r="C28" s="29">
        <f>p1_hard*design_pct</f>
        <v/>
      </c>
      <c r="D28" s="29">
        <f>p2_hard*design_pct</f>
        <v/>
      </c>
      <c r="E28" s="29">
        <f>p3_hard*design_pct</f>
        <v/>
      </c>
      <c r="F28" s="29">
        <f>p4_hard*design_pct</f>
        <v/>
      </c>
      <c r="G28" s="30">
        <f>SUM(C28:F28)</f>
        <v/>
      </c>
      <c r="H28" s="22" t="inlineStr"/>
    </row>
    <row r="29">
      <c r="A29" s="9" t="inlineStr">
        <is>
          <t>Approvals, permits, planning fees</t>
        </is>
      </c>
      <c r="B29" s="9" t="inlineStr">
        <is>
          <t>permit_pct × hard</t>
        </is>
      </c>
      <c r="C29" s="29">
        <f>p1_hard*permit_pct</f>
        <v/>
      </c>
      <c r="D29" s="29">
        <f>p2_hard*permit_pct</f>
        <v/>
      </c>
      <c r="E29" s="29">
        <f>p3_hard*permit_pct</f>
        <v/>
      </c>
      <c r="F29" s="29">
        <f>p4_hard*permit_pct</f>
        <v/>
      </c>
      <c r="G29" s="30">
        <f>SUM(C29:F29)</f>
        <v/>
      </c>
      <c r="H29" s="22" t="inlineStr"/>
    </row>
    <row r="30">
      <c r="A30" s="9" t="inlineStr">
        <is>
          <t>Retail rentable area</t>
        </is>
      </c>
      <c r="B30" s="9" t="inlineStr">
        <is>
          <t>retail m² × 10.7639 × ret_eff</t>
        </is>
      </c>
      <c r="C30" s="24">
        <f>p1_retail*sf_per_m2*ret_eff</f>
        <v/>
      </c>
      <c r="D30" s="24">
        <f>p2_retail*sf_per_m2*ret_eff</f>
        <v/>
      </c>
      <c r="E30" s="24">
        <f>p3_retail*sf_per_m2*ret_eff</f>
        <v/>
      </c>
      <c r="F30" s="24">
        <f>p4_retail*sf_per_m2*ret_eff</f>
        <v/>
      </c>
      <c r="G30" s="23">
        <f>SUM(C30:F30)</f>
        <v/>
      </c>
      <c r="H30" s="22" t="inlineStr"/>
    </row>
    <row r="31">
      <c r="A31" s="9" t="inlineStr">
        <is>
          <t>Leasing, marketing, pre-opening + retail TI</t>
        </is>
      </c>
      <c r="B31" s="9" t="inlineStr">
        <is>
          <t>lease_mkt × homes + ret_ti × retail sf</t>
        </is>
      </c>
      <c r="C31" s="29">
        <f>lease_mkt*p1_homes+ret_ti*p1_retail_sf</f>
        <v/>
      </c>
      <c r="D31" s="29">
        <f>lease_mkt*p2_homes+ret_ti*p2_retail_sf</f>
        <v/>
      </c>
      <c r="E31" s="29">
        <f>lease_mkt*p3_homes+ret_ti*p3_retail_sf</f>
        <v/>
      </c>
      <c r="F31" s="29">
        <f>lease_mkt*p4_homes+ret_ti*p4_retail_sf</f>
        <v/>
      </c>
      <c r="G31" s="30">
        <f>SUM(C31:F31)</f>
        <v/>
      </c>
      <c r="H31" s="22" t="inlineStr"/>
    </row>
    <row r="32">
      <c r="A32" s="9" t="inlineStr">
        <is>
          <t>Builder's risk &amp; wrap-up insurance</t>
        </is>
      </c>
      <c r="B32" s="9" t="inlineStr">
        <is>
          <t>builders_risk × hard</t>
        </is>
      </c>
      <c r="C32" s="29">
        <f>p1_hard*builders_risk</f>
        <v/>
      </c>
      <c r="D32" s="29">
        <f>p2_hard*builders_risk</f>
        <v/>
      </c>
      <c r="E32" s="29">
        <f>p3_hard*builders_risk</f>
        <v/>
      </c>
      <c r="F32" s="29">
        <f>p4_hard*builders_risk</f>
        <v/>
      </c>
      <c r="G32" s="30">
        <f>SUM(C32:F32)</f>
        <v/>
      </c>
      <c r="H32" s="22" t="inlineStr"/>
    </row>
    <row r="33">
      <c r="A33" s="5" t="inlineStr">
        <is>
          <t>Soft costs before fee, HST, reserve</t>
        </is>
      </c>
      <c r="B33" s="9" t="inlineStr">
        <is>
          <t>sum incl. legal + carry</t>
        </is>
      </c>
      <c r="C33" s="31">
        <f>p1_design+p1_permit+p1_leasing+p1_brisk+p1_legal+p1_carry</f>
        <v/>
      </c>
      <c r="D33" s="31">
        <f>p2_design+p2_permit+p2_leasing+p2_brisk+p2_legal+p2_carry</f>
        <v/>
      </c>
      <c r="E33" s="31">
        <f>p3_design+p3_permit+p3_leasing+p3_brisk+p3_legal+p3_carry</f>
        <v/>
      </c>
      <c r="F33" s="31">
        <f>p4_design+p4_permit+p4_leasing+p4_brisk+p4_legal+p4_carry</f>
        <v/>
      </c>
      <c r="G33" s="30">
        <f>SUM(C33:F33)</f>
        <v/>
      </c>
      <c r="H33" s="22" t="inlineStr"/>
    </row>
    <row r="34">
      <c r="A34" s="9" t="inlineStr">
        <is>
          <t>Development management fee</t>
        </is>
      </c>
      <c r="B34" s="9" t="inlineStr">
        <is>
          <t>dev_fee × (hard + soft_pre + DC)</t>
        </is>
      </c>
      <c r="C34" s="29">
        <f>(p1_hard+p1_soft_pre+p1_dc)*dev_fee</f>
        <v/>
      </c>
      <c r="D34" s="29">
        <f>(p2_hard+p2_soft_pre+p2_dc)*dev_fee</f>
        <v/>
      </c>
      <c r="E34" s="29">
        <f>(p3_hard+p3_soft_pre+p3_dc)*dev_fee</f>
        <v/>
      </c>
      <c r="F34" s="29">
        <f>(p4_hard+p4_soft_pre+p4_dc)*dev_fee</f>
        <v/>
      </c>
      <c r="G34" s="30">
        <f>SUM(C34:F34)</f>
        <v/>
      </c>
      <c r="H34" s="22" t="inlineStr"/>
    </row>
    <row r="35">
      <c r="A35" s="9" t="inlineStr">
        <is>
          <t>Net non-recoverable HST</t>
        </is>
      </c>
      <c r="B35" s="9" t="inlineStr">
        <is>
          <t>hst_net × (hard + soft_pre)</t>
        </is>
      </c>
      <c r="C35" s="29">
        <f>(p1_hard+p1_soft_pre)*hst_net</f>
        <v/>
      </c>
      <c r="D35" s="29">
        <f>(p2_hard+p2_soft_pre)*hst_net</f>
        <v/>
      </c>
      <c r="E35" s="29">
        <f>(p3_hard+p3_soft_pre)*hst_net</f>
        <v/>
      </c>
      <c r="F35" s="29">
        <f>(p4_hard+p4_soft_pre)*hst_net</f>
        <v/>
      </c>
      <c r="G35" s="30">
        <f>SUM(C35:F35)</f>
        <v/>
      </c>
      <c r="H35" s="22" t="inlineStr">
        <is>
          <t>PENDING tax advice — 0 until confirmed</t>
        </is>
      </c>
    </row>
    <row r="36">
      <c r="A36" s="9" t="inlineStr">
        <is>
          <t>Lease-up operating / interest reserve (capitalized)</t>
        </is>
      </c>
      <c r="B36" s="9" t="inlineStr">
        <is>
          <t>leaseup_reserve_m × MLI debt service on cost before financing</t>
        </is>
      </c>
      <c r="C36" s="29">
        <f>leaseup_reserve_m*cmhc_share*(p1_hard+p1_dc+p1_soft_pre+p1_devfee+p1_hst)/(1-land_eq_pct)*dc_const</f>
        <v/>
      </c>
      <c r="D36" s="29">
        <f>leaseup_reserve_m*cmhc_share*(p2_hard+p2_dc+p2_soft_pre+p2_devfee+p2_hst)/(1-land_eq_pct)*dc_const</f>
        <v/>
      </c>
      <c r="E36" s="29">
        <f>leaseup_reserve_m*cmhc_share*(p3_hard+p3_dc+p3_soft_pre+p3_devfee+p3_hst)/(1-land_eq_pct)*dc_const</f>
        <v/>
      </c>
      <c r="F36" s="29">
        <f>leaseup_reserve_m*cmhc_share*(p4_hard+p4_dc+p4_soft_pre+p4_devfee+p4_hst)/(1-land_eq_pct)*dc_const</f>
        <v/>
      </c>
      <c r="G36" s="30">
        <f>SUM(C36:F36)</f>
        <v/>
      </c>
      <c r="H36" s="22" t="inlineStr">
        <is>
          <t>Completion-reserve requirement not obtained from lender</t>
        </is>
      </c>
    </row>
    <row r="37">
      <c r="A37" s="32" t="inlineStr">
        <is>
          <t>TOTAL SOFT COST</t>
        </is>
      </c>
      <c r="B37" s="33" t="inlineStr"/>
      <c r="C37" s="30">
        <f>p1_soft_pre+p1_devfee+p1_hst+p1_reserve_lu</f>
        <v/>
      </c>
      <c r="D37" s="30">
        <f>p2_soft_pre+p2_devfee+p2_hst+p2_reserve_lu</f>
        <v/>
      </c>
      <c r="E37" s="30">
        <f>p3_soft_pre+p3_devfee+p3_hst+p3_reserve_lu</f>
        <v/>
      </c>
      <c r="F37" s="30">
        <f>p4_soft_pre+p4_devfee+p4_hst+p4_reserve_lu</f>
        <v/>
      </c>
      <c r="G37" s="30">
        <f>SUM(C37:F37)</f>
        <v/>
      </c>
      <c r="H37" s="22" t="inlineStr"/>
    </row>
    <row r="38">
      <c r="A38" s="10" t="inlineStr">
        <is>
          <t>11. Financing (closed-form; monthly actuals on Monthly Cash Flow)</t>
        </is>
      </c>
      <c r="B38" s="11" t="n"/>
      <c r="C38" s="11" t="n"/>
      <c r="D38" s="11" t="n"/>
      <c r="E38" s="11" t="n"/>
      <c r="F38" s="11" t="n"/>
      <c r="G38" s="11" t="n"/>
      <c r="H38" s="11" t="n"/>
    </row>
    <row r="39">
      <c r="A39" s="9" t="inlineStr">
        <is>
          <t>Land recognized in cash uses (draw + LTT)</t>
        </is>
      </c>
      <c r="B39" s="9" t="inlineStr"/>
      <c r="C39" s="29">
        <f>p1_land_draw+p1_ltt</f>
        <v/>
      </c>
      <c r="D39" s="29">
        <f>p2_land_draw+p2_ltt</f>
        <v/>
      </c>
      <c r="E39" s="29">
        <f>p3_land_draw+p3_ltt</f>
        <v/>
      </c>
      <c r="F39" s="29">
        <f>p4_land_draw+p4_ltt</f>
        <v/>
      </c>
      <c r="G39" s="30">
        <f>SUM(C39:F39)</f>
        <v/>
      </c>
      <c r="H39" s="22" t="inlineStr"/>
    </row>
    <row r="40">
      <c r="A40" s="5" t="inlineStr">
        <is>
          <t>Cash uses before financing</t>
        </is>
      </c>
      <c r="B40" s="9" t="inlineStr">
        <is>
          <t>hard + DC + soft + land</t>
        </is>
      </c>
      <c r="C40" s="31">
        <f>p1_hard+p1_dc+p1_soft+p1_land</f>
        <v/>
      </c>
      <c r="D40" s="31">
        <f>p2_hard+p2_dc+p2_soft+p2_land</f>
        <v/>
      </c>
      <c r="E40" s="31">
        <f>p3_hard+p3_dc+p3_soft+p3_land</f>
        <v/>
      </c>
      <c r="F40" s="31">
        <f>p4_hard+p4_dc+p4_soft+p4_land</f>
        <v/>
      </c>
      <c r="G40" s="30">
        <f>SUM(C40:F40)</f>
        <v/>
      </c>
      <c r="H40" s="22" t="inlineStr"/>
    </row>
    <row r="41">
      <c r="A41" s="9" t="inlineStr">
        <is>
          <t>MLI advance window</t>
        </is>
      </c>
      <c r="B41" s="9" t="inlineStr">
        <is>
          <t>dur × adv_share (months)</t>
        </is>
      </c>
      <c r="C41" s="35">
        <f>p1_dur*adv_share</f>
        <v/>
      </c>
      <c r="D41" s="35">
        <f>p2_dur*adv_share</f>
        <v/>
      </c>
      <c r="E41" s="35">
        <f>p3_dur*adv_share</f>
        <v/>
      </c>
      <c r="F41" s="35">
        <f>p4_dur*adv_share</f>
        <v/>
      </c>
      <c r="H41" s="22" t="inlineStr">
        <is>
          <t>MLI advances start once City + BCH are exhausted</t>
        </is>
      </c>
    </row>
    <row r="42">
      <c r="A42" s="9" t="inlineStr">
        <is>
          <t>Financing factor k</t>
        </is>
      </c>
      <c r="B42" s="9" t="inlineStr">
        <is>
          <t>cmhc_share × (r_m × window/2 + premium)</t>
        </is>
      </c>
      <c r="C42" s="28">
        <f>cmhc_share*(r_m*p1_adv_m/2+cmhc_premium)</f>
        <v/>
      </c>
      <c r="D42" s="28">
        <f>cmhc_share*(r_m*p2_adv_m/2+cmhc_premium)</f>
        <v/>
      </c>
      <c r="E42" s="28">
        <f>cmhc_share*(r_m*p3_adv_m/2+cmhc_premium)</f>
        <v/>
      </c>
      <c r="F42" s="28">
        <f>cmhc_share*(r_m*p4_adv_m/2+cmhc_premium)</f>
        <v/>
      </c>
      <c r="H42" s="22" t="inlineStr"/>
    </row>
    <row r="43">
      <c r="A43" s="32" t="inlineStr">
        <is>
          <t>TOTAL DEVELOPMENT COST (incl. retained land equity)</t>
        </is>
      </c>
      <c r="B43" s="33" t="inlineStr">
        <is>
          <t>(base + app fees) ÷ ((1 − land_eq_pct) − k)</t>
        </is>
      </c>
      <c r="C43" s="30">
        <f>(p1_base+p1_homes*cmhc_app_fee)/((1-land_eq_pct)-p1_kfin)</f>
        <v/>
      </c>
      <c r="D43" s="30">
        <f>(p2_base+p2_homes*cmhc_app_fee)/((1-land_eq_pct)-p2_kfin)</f>
        <v/>
      </c>
      <c r="E43" s="30">
        <f>(p3_base+p3_homes*cmhc_app_fee)/((1-land_eq_pct)-p3_kfin)</f>
        <v/>
      </c>
      <c r="F43" s="30">
        <f>(p4_base+p4_homes*cmhc_app_fee)/((1-land_eq_pct)-p4_kfin)</f>
        <v/>
      </c>
      <c r="G43" s="30">
        <f>SUM(C43:F43)</f>
        <v/>
      </c>
      <c r="H43" s="22" t="inlineStr">
        <is>
          <t>Closed form: TDC = cash uses + capitalized interest + CMHC fees + in-kind land equity</t>
        </is>
      </c>
    </row>
    <row r="44">
      <c r="A44" s="9" t="inlineStr">
        <is>
          <t>Capitalized MLI construction interest (plan)</t>
        </is>
      </c>
      <c r="B44" s="9" t="inlineStr">
        <is>
          <t>TDC × cmhc_share × r_m × window/2</t>
        </is>
      </c>
      <c r="C44" s="29">
        <f>p1_tdc*cmhc_share*r_m*p1_adv_m/2</f>
        <v/>
      </c>
      <c r="D44" s="29">
        <f>p2_tdc*cmhc_share*r_m*p2_adv_m/2</f>
        <v/>
      </c>
      <c r="E44" s="29">
        <f>p3_tdc*cmhc_share*r_m*p3_adv_m/2</f>
        <v/>
      </c>
      <c r="F44" s="29">
        <f>p4_tdc*cmhc_share*r_m*p4_adv_m/2</f>
        <v/>
      </c>
      <c r="G44" s="30">
        <f>SUM(C44:F44)</f>
        <v/>
      </c>
      <c r="H44" s="22" t="inlineStr">
        <is>
          <t>Actual monthly interest on Monthly Cash Flow; reconciliation on Checks</t>
        </is>
      </c>
    </row>
    <row r="45">
      <c r="A45" s="9" t="inlineStr">
        <is>
          <t>CMHC premium + application fees</t>
        </is>
      </c>
      <c r="B45" s="9" t="inlineStr">
        <is>
          <t>MLI × premium + homes × fee</t>
        </is>
      </c>
      <c r="C45" s="29">
        <f>p1_tdc*cmhc_share*cmhc_premium+p1_homes*cmhc_app_fee</f>
        <v/>
      </c>
      <c r="D45" s="29">
        <f>p2_tdc*cmhc_share*cmhc_premium+p2_homes*cmhc_app_fee</f>
        <v/>
      </c>
      <c r="E45" s="29">
        <f>p3_tdc*cmhc_share*cmhc_premium+p3_homes*cmhc_app_fee</f>
        <v/>
      </c>
      <c r="F45" s="29">
        <f>p4_tdc*cmhc_share*cmhc_premium+p4_homes*cmhc_app_fee</f>
        <v/>
      </c>
      <c r="G45" s="30">
        <f>SUM(C45:F45)</f>
        <v/>
      </c>
      <c r="H45" s="22" t="inlineStr">
        <is>
          <t>Premium schedule PLACEHOLDER</t>
        </is>
      </c>
    </row>
    <row r="46">
      <c r="A46" s="9" t="inlineStr">
        <is>
          <t>Landowner retained land equity (in-kind)</t>
        </is>
      </c>
      <c r="B46" s="9" t="inlineStr">
        <is>
          <t>land_eq_pct × TDC</t>
        </is>
      </c>
      <c r="C46" s="29">
        <f>p1_tdc*land_eq_pct</f>
        <v/>
      </c>
      <c r="D46" s="29">
        <f>p2_tdc*land_eq_pct</f>
        <v/>
      </c>
      <c r="E46" s="29">
        <f>p3_tdc*land_eq_pct</f>
        <v/>
      </c>
      <c r="F46" s="29">
        <f>p4_tdc*land_eq_pct</f>
        <v/>
      </c>
      <c r="G46" s="30">
        <f>SUM(C46:F46)</f>
        <v/>
      </c>
      <c r="H46" s="22" t="inlineStr">
        <is>
          <t>Converts to the Year-10 buyout claim</t>
        </is>
      </c>
    </row>
    <row r="47">
      <c r="A47" s="9" t="inlineStr">
        <is>
          <t>TDC per home</t>
        </is>
      </c>
      <c r="B47" s="9" t="inlineStr"/>
      <c r="C47" s="29">
        <f>p1_tdc/p1_homes</f>
        <v/>
      </c>
      <c r="D47" s="29">
        <f>p2_tdc/p2_homes</f>
        <v/>
      </c>
      <c r="E47" s="29">
        <f>p3_tdc/p3_homes</f>
        <v/>
      </c>
      <c r="F47" s="29">
        <f>p4_tdc/p4_homes</f>
        <v/>
      </c>
      <c r="H47" s="22" t="inlineStr"/>
    </row>
    <row r="48">
      <c r="A48" s="9" t="inlineStr">
        <is>
          <t>TDC per gross sf (above + below)</t>
        </is>
      </c>
      <c r="B48" s="9" t="inlineStr"/>
      <c r="C48" s="34">
        <f>p1_tdc/(p1_above_sf+p1_below_sf)</f>
        <v/>
      </c>
      <c r="D48" s="34">
        <f>p2_tdc/(p2_above_sf+p2_below_sf)</f>
        <v/>
      </c>
      <c r="E48" s="34">
        <f>p3_tdc/(p3_above_sf+p3_below_sf)</f>
        <v/>
      </c>
      <c r="F48" s="34">
        <f>p4_tdc/(p4_above_sf+p4_below_sf)</f>
        <v/>
      </c>
      <c r="H48" s="22" t="inlineStr"/>
    </row>
    <row r="49">
      <c r="A49" s="10" t="inlineStr">
        <is>
          <t>Capital stack (Common Ground July 2026)</t>
        </is>
      </c>
      <c r="B49" s="11" t="n"/>
      <c r="C49" s="11" t="n"/>
      <c r="D49" s="11" t="n"/>
      <c r="E49" s="11" t="n"/>
      <c r="F49" s="11" t="n"/>
      <c r="G49" s="11" t="n"/>
      <c r="H49" s="11" t="n"/>
    </row>
    <row r="50">
      <c r="A50" s="9" t="inlineStr">
        <is>
          <t>CMHC MLI Select (plan)</t>
        </is>
      </c>
      <c r="B50" s="9" t="inlineStr">
        <is>
          <t>cmhc_share × TDC</t>
        </is>
      </c>
      <c r="C50" s="29">
        <f>p1_tdc*cmhc_share</f>
        <v/>
      </c>
      <c r="D50" s="29">
        <f>p2_tdc*cmhc_share</f>
        <v/>
      </c>
      <c r="E50" s="29">
        <f>p3_tdc*cmhc_share</f>
        <v/>
      </c>
      <c r="F50" s="29">
        <f>p4_tdc*cmhc_share</f>
        <v/>
      </c>
      <c r="G50" s="30">
        <f>SUM(C50:F50)</f>
        <v/>
      </c>
      <c r="H50" s="22" t="inlineStr"/>
    </row>
    <row r="51">
      <c r="A51" s="9" t="inlineStr">
        <is>
          <t>Build Canada Homes tranche</t>
        </is>
      </c>
      <c r="B51" s="9" t="inlineStr">
        <is>
          <t>bch_share × TDC</t>
        </is>
      </c>
      <c r="C51" s="29">
        <f>p1_tdc*bch_share</f>
        <v/>
      </c>
      <c r="D51" s="29">
        <f>p2_tdc*bch_share</f>
        <v/>
      </c>
      <c r="E51" s="29">
        <f>p3_tdc*bch_share</f>
        <v/>
      </c>
      <c r="F51" s="29">
        <f>p4_tdc*bch_share</f>
        <v/>
      </c>
      <c r="G51" s="30">
        <f>SUM(C51:F51)</f>
        <v/>
      </c>
      <c r="H51" s="22" t="inlineStr"/>
    </row>
    <row r="52">
      <c r="A52" s="9" t="inlineStr">
        <is>
          <t xml:space="preserve">  BCH conditionally-repayable contribution</t>
        </is>
      </c>
      <c r="B52" s="9" t="inlineStr">
        <is>
          <t>grant_share × BCH</t>
        </is>
      </c>
      <c r="C52" s="29">
        <f>p1_bch*grant_share</f>
        <v/>
      </c>
      <c r="D52" s="29">
        <f>p2_bch*grant_share</f>
        <v/>
      </c>
      <c r="E52" s="29">
        <f>p3_bch*grant_share</f>
        <v/>
      </c>
      <c r="F52" s="29">
        <f>p4_bch*grant_share</f>
        <v/>
      </c>
      <c r="G52" s="30">
        <f>SUM(C52:F52)</f>
        <v/>
      </c>
      <c r="H52" s="22" t="inlineStr">
        <is>
          <t>Vests Yrs 1-10 vs deep affordability; clawback on early sale</t>
        </is>
      </c>
    </row>
    <row r="53">
      <c r="A53" s="9" t="inlineStr">
        <is>
          <t xml:space="preserve">  BCH mezzanine (BoC+100, payment-free to Yr 10)</t>
        </is>
      </c>
      <c r="B53" s="9" t="inlineStr">
        <is>
          <t>BCH − contribution</t>
        </is>
      </c>
      <c r="C53" s="29">
        <f>p1_bch-p1_grant</f>
        <v/>
      </c>
      <c r="D53" s="29">
        <f>p2_bch-p2_grant</f>
        <v/>
      </c>
      <c r="E53" s="29">
        <f>p3_bch-p3_grant</f>
        <v/>
      </c>
      <c r="F53" s="29">
        <f>p4_bch-p4_grant</f>
        <v/>
      </c>
      <c r="G53" s="30">
        <f>SUM(C53:F53)</f>
        <v/>
      </c>
      <c r="H53" s="22" t="inlineStr"/>
    </row>
    <row r="54">
      <c r="A54" s="9" t="inlineStr">
        <is>
          <t>City contribution</t>
        </is>
      </c>
      <c r="B54" s="9" t="inlineStr">
        <is>
          <t>TDC − MLI − BCH − land equity</t>
        </is>
      </c>
      <c r="C54" s="29">
        <f>p1_tdc-p1_mli-p1_bch-p1_landeq</f>
        <v/>
      </c>
      <c r="D54" s="29">
        <f>p2_tdc-p2_mli-p2_bch-p2_landeq</f>
        <v/>
      </c>
      <c r="E54" s="29">
        <f>p3_tdc-p3_mli-p3_bch-p3_landeq</f>
        <v/>
      </c>
      <c r="F54" s="29">
        <f>p4_tdc-p4_mli-p4_bch-p4_landeq</f>
        <v/>
      </c>
      <c r="G54" s="30">
        <f>SUM(C54:F54)</f>
        <v/>
      </c>
      <c r="H54" s="22" t="inlineStr"/>
    </row>
    <row r="55">
      <c r="A55" s="9" t="inlineStr">
        <is>
          <t>Stack − TDC (must be 0)</t>
        </is>
      </c>
      <c r="B55" s="9" t="inlineStr"/>
      <c r="C55" s="29">
        <f>p1_mli+p1_bch+p1_city+p1_landeq-p1_tdc</f>
        <v/>
      </c>
      <c r="D55" s="29">
        <f>p2_mli+p2_bch+p2_city+p2_landeq-p2_tdc</f>
        <v/>
      </c>
      <c r="E55" s="29">
        <f>p3_mli+p3_bch+p3_city+p3_landeq-p3_tdc</f>
        <v/>
      </c>
      <c r="F55" s="29">
        <f>p4_mli+p4_bch+p4_city+p4_landeq-p4_tdc</f>
        <v/>
      </c>
      <c r="G55" s="30">
        <f>SUM(C55:F55)</f>
        <v/>
      </c>
      <c r="H55" s="22" t="inlineStr"/>
    </row>
    <row r="56">
      <c r="A56" s="9" t="inlineStr">
        <is>
          <t>Appraised value donated to affordability</t>
        </is>
      </c>
      <c r="B56" s="9" t="inlineStr">
        <is>
          <t>appraisal − Σdraw − Σequity (project level)</t>
        </is>
      </c>
      <c r="C56" s="29">
        <f>IF(0=0,MAX(land_appraisal-tot_land_draw-tot_landeq,0),0)</f>
        <v/>
      </c>
      <c r="D56" s="29">
        <f>IF(1=0,MAX(land_appraisal-tot_land_draw-tot_landeq,0),0)</f>
        <v/>
      </c>
      <c r="E56" s="29">
        <f>IF(2=0,MAX(land_appraisal-tot_land_draw-tot_landeq,0),0)</f>
        <v/>
      </c>
      <c r="F56" s="29">
        <f>IF(3=0,MAX(land_appraisal-tot_land_draw-tot_landeq,0),0)</f>
        <v/>
      </c>
      <c r="G56" s="30">
        <f>SUM(C56:F56)</f>
        <v/>
      </c>
      <c r="H56" s="22" t="inlineStr">
        <is>
          <t>Always shown (Common Ground)</t>
        </is>
      </c>
    </row>
  </sheetData>
  <pageMargins left="0.75" right="0.75" top="1" bottom="1" header="0.5" footer="0.5"/>
</worksheet>
</file>

<file path=xl/worksheets/sheet7.xml><?xml version="1.0" encoding="utf-8"?>
<worksheet xmlns="http://schemas.openxmlformats.org/spreadsheetml/2006/main">
  <sheetPr>
    <tabColor rgb="001F1612"/>
    <outlinePr summaryBelow="1" summaryRight="1"/>
    <pageSetUpPr/>
  </sheetPr>
  <dimension ref="A1:H27"/>
  <sheetViews>
    <sheetView showGridLines="0" workbookViewId="0">
      <selection activeCell="A1" sqref="A1"/>
    </sheetView>
  </sheetViews>
  <sheetFormatPr baseColWidth="8" defaultRowHeight="15"/>
  <cols>
    <col width="46" customWidth="1" min="1" max="1"/>
    <col width="48" customWidth="1" min="2" max="2"/>
    <col width="16" customWidth="1" min="3" max="3"/>
    <col width="16" customWidth="1" min="4" max="4"/>
    <col width="16" customWidth="1" min="5" max="5"/>
    <col width="18" customWidth="1" min="6" max="6"/>
    <col width="16" customWidth="1" min="7" max="7"/>
    <col width="60" customWidth="1" min="8" max="8"/>
  </cols>
  <sheetData>
    <row r="1">
      <c r="A1" s="1" t="inlineStr">
        <is>
          <t>UBUNTU LAND TRUST &amp; DEVELOPMENTS · Common Ground Initiative</t>
        </is>
      </c>
      <c r="B1" s="2" t="n"/>
      <c r="C1" s="2" t="n"/>
      <c r="D1" s="2" t="n"/>
      <c r="E1" s="2" t="n"/>
      <c r="F1" s="2" t="n"/>
      <c r="G1" s="2" t="n"/>
      <c r="H1" s="2" t="n"/>
    </row>
    <row r="2">
      <c r="A2" s="3" t="inlineStr">
        <is>
          <t>1279 Simcoe Street North — Revenue &amp; operating assumptions (year-1 dollars at stabilization)</t>
        </is>
      </c>
      <c r="B2" s="2" t="n"/>
      <c r="C2" s="2" t="n"/>
      <c r="D2" s="2" t="n"/>
      <c r="E2" s="2" t="n"/>
      <c r="F2" s="2" t="n"/>
      <c r="G2" s="2" t="n"/>
      <c r="H2" s="2" t="n"/>
    </row>
    <row r="3">
      <c r="A3" s="4" t="inlineStr">
        <is>
          <t>Rents are 2024-26 resale listing references (Arterial), not new-build PBR comps; studio rent has NO comp</t>
        </is>
      </c>
      <c r="B3" s="2" t="n"/>
      <c r="C3" s="2" t="n"/>
      <c r="D3" s="2" t="n"/>
      <c r="E3" s="2" t="n"/>
      <c r="F3" s="2" t="n"/>
      <c r="G3" s="2" t="n"/>
      <c r="H3" s="2" t="n"/>
    </row>
    <row r="5">
      <c r="A5" s="7" t="inlineStr">
        <is>
          <t>Item</t>
        </is>
      </c>
      <c r="B5" s="8" t="inlineStr">
        <is>
          <t>Basis</t>
        </is>
      </c>
      <c r="C5" s="8" t="inlineStr">
        <is>
          <t>Phase 1</t>
        </is>
      </c>
      <c r="D5" s="8" t="inlineStr">
        <is>
          <t>Phase 2</t>
        </is>
      </c>
      <c r="E5" s="8" t="inlineStr">
        <is>
          <t>Phase 3</t>
        </is>
      </c>
      <c r="F5" s="8" t="inlineStr">
        <is>
          <t>Phase 4</t>
        </is>
      </c>
      <c r="G5" s="8" t="inlineStr">
        <is>
          <t>Total</t>
        </is>
      </c>
      <c r="H5" s="8" t="inlineStr">
        <is>
          <t>Note</t>
        </is>
      </c>
    </row>
    <row r="6">
      <c r="A6" s="10" t="inlineStr">
        <is>
          <t>Rent schedule by suite type</t>
        </is>
      </c>
    </row>
    <row r="7">
      <c r="A7" s="7" t="inlineStr">
        <is>
          <t>Suite</t>
        </is>
      </c>
      <c r="B7" s="8" t="inlineStr">
        <is>
          <t>Target sf</t>
        </is>
      </c>
      <c r="C7" s="8" t="inlineStr">
        <is>
          <t>Market rent $/mo</t>
        </is>
      </c>
      <c r="D7" s="8" t="inlineStr">
        <is>
          <t>$/sf/mo</t>
        </is>
      </c>
      <c r="E7" s="8" t="inlineStr">
        <is>
          <t>Comp $/sf/mo</t>
        </is>
      </c>
      <c r="F7" s="8" t="inlineStr">
        <is>
          <t>Affordable rent $/mo (80% MMR)</t>
        </is>
      </c>
      <c r="G7" s="8" t="inlineStr">
        <is>
          <t>Affordable $/sf</t>
        </is>
      </c>
      <c r="H7" s="8" t="inlineStr">
        <is>
          <t>Basis</t>
        </is>
      </c>
    </row>
    <row r="8">
      <c r="A8" s="9" t="inlineStr">
        <is>
          <t>Studio</t>
        </is>
      </c>
      <c r="B8" s="24">
        <f>sf_0</f>
        <v/>
      </c>
      <c r="C8" s="29">
        <f>rent_0*(1+newbuild_prem)*(1+rent_shock)</f>
        <v/>
      </c>
      <c r="D8" s="34">
        <f>C8/B8</f>
        <v/>
      </c>
      <c r="E8" s="34" t="inlineStr">
        <is>
          <t>n/a</t>
        </is>
      </c>
      <c r="F8" s="29">
        <f>ROUND(mmr_0*aff_factor,0)</f>
        <v/>
      </c>
      <c r="G8" s="34">
        <f>F8/B8</f>
        <v/>
      </c>
      <c r="H8" s="22" t="inlineStr">
        <is>
          <t>NO COMP — placeholder</t>
        </is>
      </c>
    </row>
    <row r="9">
      <c r="A9" s="9" t="inlineStr">
        <is>
          <t>1 bedroom</t>
        </is>
      </c>
      <c r="B9" s="24">
        <f>sf_1</f>
        <v/>
      </c>
      <c r="C9" s="29">
        <f>rent_1*(1+newbuild_prem)*(1+rent_shock)</f>
        <v/>
      </c>
      <c r="D9" s="34">
        <f>C9/B9</f>
        <v/>
      </c>
      <c r="E9" s="34">
        <f>rent_1/comp_sf_1</f>
        <v/>
      </c>
      <c r="F9" s="29">
        <f>ROUND(mmr_1*aff_factor,0)</f>
        <v/>
      </c>
      <c r="G9" s="34">
        <f>F9/B9</f>
        <v/>
      </c>
      <c r="H9" s="22" t="inlineStr">
        <is>
          <t>Arterial comp at 650 sf; concept suite is smaller so $/sf rises</t>
        </is>
      </c>
    </row>
    <row r="10">
      <c r="A10" s="9" t="inlineStr">
        <is>
          <t>2 bedroom</t>
        </is>
      </c>
      <c r="B10" s="24">
        <f>sf_2</f>
        <v/>
      </c>
      <c r="C10" s="29">
        <f>rent_2*(1+newbuild_prem)*(1+rent_shock)</f>
        <v/>
      </c>
      <c r="D10" s="34">
        <f>C10/B10</f>
        <v/>
      </c>
      <c r="E10" s="34">
        <f>rent_2/comp_sf_2</f>
        <v/>
      </c>
      <c r="F10" s="29">
        <f>ROUND(mmr_2*aff_factor,0)</f>
        <v/>
      </c>
      <c r="G10" s="34">
        <f>F10/B10</f>
        <v/>
      </c>
      <c r="H10" s="22" t="inlineStr">
        <is>
          <t>Arterial comp at 1025 sf; concept suite is smaller so $/sf rises</t>
        </is>
      </c>
    </row>
    <row r="11">
      <c r="A11" s="9" t="inlineStr">
        <is>
          <t>3 bedroom</t>
        </is>
      </c>
      <c r="B11" s="24">
        <f>sf_3</f>
        <v/>
      </c>
      <c r="C11" s="29">
        <f>rent_3*(1+newbuild_prem)*(1+rent_shock)</f>
        <v/>
      </c>
      <c r="D11" s="34">
        <f>C11/B11</f>
        <v/>
      </c>
      <c r="E11" s="34">
        <f>rent_3/comp_sf_3</f>
        <v/>
      </c>
      <c r="F11" s="29">
        <f>ROUND(mmr_3*aff_factor,0)</f>
        <v/>
      </c>
      <c r="G11" s="34">
        <f>F11/B11</f>
        <v/>
      </c>
      <c r="H11" s="22" t="inlineStr">
        <is>
          <t>Arterial comp at 1300 sf; concept suite is smaller so $/sf rises</t>
        </is>
      </c>
    </row>
    <row r="13">
      <c r="A13" s="10" t="inlineStr">
        <is>
          <t>Phase revenue (100% occupancy, year-1 $)</t>
        </is>
      </c>
    </row>
    <row r="14">
      <c r="A14" s="9" t="inlineStr">
        <is>
          <t>Market-rent GPR (annual)</t>
        </is>
      </c>
      <c r="B14" s="9" t="inlineStr">
        <is>
          <t>Σ market homes × rent × 12</t>
        </is>
      </c>
      <c r="C14" s="29">
        <f>12*((p1_n0-p1_a0)*mrent_0+(p1_n1-p1_a1)*mrent_1+(p1_n2-p1_a2)*mrent_2+(p1_n3-p1_a3)*mrent_3)</f>
        <v/>
      </c>
      <c r="D14" s="29">
        <f>12*((p2_n0-p2_a0)*mrent_0+(p2_n1-p2_a1)*mrent_1+(p2_n2-p2_a2)*mrent_2+(p2_n3-p2_a3)*mrent_3)</f>
        <v/>
      </c>
      <c r="E14" s="29">
        <f>12*((p3_n0-p3_a0)*mrent_0+(p3_n1-p3_a1)*mrent_1+(p3_n2-p3_a2)*mrent_2+(p3_n3-p3_a3)*mrent_3)</f>
        <v/>
      </c>
      <c r="F14" s="29">
        <f>12*((p4_n0-p4_a0)*mrent_0+(p4_n1-p4_a1)*mrent_1+(p4_n2-p4_a2)*mrent_2+(p4_n3-p4_a3)*mrent_3)</f>
        <v/>
      </c>
      <c r="G14" s="30">
        <f>SUM(C14:F14)</f>
        <v/>
      </c>
      <c r="H14" s="22" t="inlineStr"/>
    </row>
    <row r="15">
      <c r="A15" s="9" t="inlineStr">
        <is>
          <t>Affordable-rent GPR (annual)</t>
        </is>
      </c>
      <c r="B15" s="9" t="inlineStr">
        <is>
          <t>Σ affordable homes × 80% MMR × 12</t>
        </is>
      </c>
      <c r="C15" s="29">
        <f>12*(p1_a0*arent_0+p1_a1*arent_1+p1_a2*arent_2+p1_a3*arent_3)</f>
        <v/>
      </c>
      <c r="D15" s="29">
        <f>12*(p2_a0*arent_0+p2_a1*arent_1+p2_a2*arent_2+p2_a3*arent_3)</f>
        <v/>
      </c>
      <c r="E15" s="29">
        <f>12*(p3_a0*arent_0+p3_a1*arent_1+p3_a2*arent_2+p3_a3*arent_3)</f>
        <v/>
      </c>
      <c r="F15" s="29">
        <f>12*(p4_a0*arent_0+p4_a1*arent_1+p4_a2*arent_2+p4_a3*arent_3)</f>
        <v/>
      </c>
      <c r="G15" s="30">
        <f>SUM(C15:F15)</f>
        <v/>
      </c>
      <c r="H15" s="22" t="inlineStr">
        <is>
          <t>CMHC MMR values PENDING</t>
        </is>
      </c>
    </row>
    <row r="16">
      <c r="A16" s="9" t="inlineStr">
        <is>
          <t>Retail net rent (monthly, after vacancy)</t>
        </is>
      </c>
      <c r="B16" s="9" t="inlineStr">
        <is>
          <t>retail sf × ret_rent/12 × (1−ret_vac)</t>
        </is>
      </c>
      <c r="C16" s="29">
        <f>p1_retail_sf*ret_rent/12*(1-ret_vac)</f>
        <v/>
      </c>
      <c r="D16" s="29">
        <f>p2_retail_sf*ret_rent/12*(1-ret_vac)</f>
        <v/>
      </c>
      <c r="E16" s="29">
        <f>p3_retail_sf*ret_rent/12*(1-ret_vac)</f>
        <v/>
      </c>
      <c r="F16" s="29">
        <f>p4_retail_sf*ret_rent/12*(1-ret_vac)</f>
        <v/>
      </c>
      <c r="G16" s="30">
        <f>SUM(C16:F16)</f>
        <v/>
      </c>
      <c r="H16" s="22" t="inlineStr">
        <is>
          <t>PLACEHOLDER rent; no retail comps</t>
        </is>
      </c>
    </row>
    <row r="17">
      <c r="A17" s="9" t="inlineStr">
        <is>
          <t>Parking income (monthly, 100% occupancy)</t>
        </is>
      </c>
      <c r="B17" s="9" t="inlineStr">
        <is>
          <t>spaces × (1−visitor) × take-up × rent</t>
        </is>
      </c>
      <c r="C17" s="29">
        <f>p1_spaces*(1-pk_visitor)*pk_takeup*pk_rent</f>
        <v/>
      </c>
      <c r="D17" s="29">
        <f>p2_spaces*(1-pk_visitor)*pk_takeup*pk_rent</f>
        <v/>
      </c>
      <c r="E17" s="29">
        <f>p3_spaces*(1-pk_visitor)*pk_takeup*pk_rent</f>
        <v/>
      </c>
      <c r="F17" s="29">
        <f>p4_spaces*(1-pk_visitor)*pk_takeup*pk_rent</f>
        <v/>
      </c>
      <c r="G17" s="30">
        <f>SUM(C17:F17)</f>
        <v/>
      </c>
      <c r="H17" s="22" t="inlineStr">
        <is>
          <t>PLACEHOLDER take-up and rent; no EV income assumed</t>
        </is>
      </c>
    </row>
    <row r="18">
      <c r="A18" s="5" t="inlineStr">
        <is>
          <t>Stabilized EGI (annual)</t>
        </is>
      </c>
      <c r="B18" s="9" t="inlineStr">
        <is>
          <t>(GPR × occ × (1−bad debt)) + retail + parking × occ</t>
        </is>
      </c>
      <c r="C18" s="31">
        <f>(p1_gpr_mkt+p1_gpr_aff)*stab_occ*(1-bad_debt)+p1_retail_m*12+p1_pk_m*12*stab_occ</f>
        <v/>
      </c>
      <c r="D18" s="31">
        <f>(p2_gpr_mkt+p2_gpr_aff)*stab_occ*(1-bad_debt)+p2_retail_m*12+p2_pk_m*12*stab_occ</f>
        <v/>
      </c>
      <c r="E18" s="31">
        <f>(p3_gpr_mkt+p3_gpr_aff)*stab_occ*(1-bad_debt)+p3_retail_m*12+p3_pk_m*12*stab_occ</f>
        <v/>
      </c>
      <c r="F18" s="31">
        <f>(p4_gpr_mkt+p4_gpr_aff)*stab_occ*(1-bad_debt)+p4_retail_m*12+p4_pk_m*12*stab_occ</f>
        <v/>
      </c>
      <c r="G18" s="30">
        <f>SUM(C18:F18)</f>
        <v/>
      </c>
      <c r="H18" s="22" t="inlineStr"/>
    </row>
    <row r="19">
      <c r="A19" s="9" t="inlineStr">
        <is>
          <t>Variable opex (utilities, R&amp;M/turnover)</t>
        </is>
      </c>
      <c r="B19" s="9" t="inlineStr">
        <is>
          <t>(util + rm) × homes × occ</t>
        </is>
      </c>
      <c r="C19" s="29">
        <f>-(opex_util+opex_rm)*p1_homes*stab_occ</f>
        <v/>
      </c>
      <c r="D19" s="29">
        <f>-(opex_util+opex_rm)*p2_homes*stab_occ</f>
        <v/>
      </c>
      <c r="E19" s="29">
        <f>-(opex_util+opex_rm)*p3_homes*stab_occ</f>
        <v/>
      </c>
      <c r="F19" s="29">
        <f>-(opex_util+opex_rm)*p4_homes*stab_occ</f>
        <v/>
      </c>
      <c r="G19" s="30">
        <f>SUM(C19:F19)</f>
        <v/>
      </c>
      <c r="H19" s="22" t="inlineStr"/>
    </row>
    <row r="20">
      <c r="A20" s="9" t="inlineStr">
        <is>
          <t>Fixed opex (insurance, staffing, admin)</t>
        </is>
      </c>
      <c r="B20" s="9" t="inlineStr">
        <is>
          <t>(ins + staff + ga) × homes</t>
        </is>
      </c>
      <c r="C20" s="29">
        <f>-(opex_ins+opex_staff+opex_ga)*p1_homes</f>
        <v/>
      </c>
      <c r="D20" s="29">
        <f>-(opex_ins+opex_staff+opex_ga)*p2_homes</f>
        <v/>
      </c>
      <c r="E20" s="29">
        <f>-(opex_ins+opex_staff+opex_ga)*p3_homes</f>
        <v/>
      </c>
      <c r="F20" s="29">
        <f>-(opex_ins+opex_staff+opex_ga)*p4_homes</f>
        <v/>
      </c>
      <c r="G20" s="30">
        <f>SUM(C20:F20)</f>
        <v/>
      </c>
      <c r="H20" s="22" t="inlineStr"/>
    </row>
    <row r="21">
      <c r="A21" s="9" t="inlineStr">
        <is>
          <t>Management</t>
        </is>
      </c>
      <c r="B21" s="9" t="inlineStr">
        <is>
          <t>mgmt_pct × EGI</t>
        </is>
      </c>
      <c r="C21" s="29">
        <f>-p1_egi_s*mgmt_pct</f>
        <v/>
      </c>
      <c r="D21" s="29">
        <f>-p2_egi_s*mgmt_pct</f>
        <v/>
      </c>
      <c r="E21" s="29">
        <f>-p3_egi_s*mgmt_pct</f>
        <v/>
      </c>
      <c r="F21" s="29">
        <f>-p4_egi_s*mgmt_pct</f>
        <v/>
      </c>
      <c r="G21" s="30">
        <f>SUM(C21:F21)</f>
        <v/>
      </c>
      <c r="H21" s="22" t="inlineStr"/>
    </row>
    <row r="22">
      <c r="A22" s="5" t="inlineStr">
        <is>
          <t>NOI before property tax</t>
        </is>
      </c>
      <c r="B22" s="9" t="inlineStr"/>
      <c r="C22" s="31">
        <f>p1_egi_s+p1_opex_var_s+p1_opex_fix_s+p1_mgmt_s</f>
        <v/>
      </c>
      <c r="D22" s="31">
        <f>p2_egi_s+p2_opex_var_s+p2_opex_fix_s+p2_mgmt_s</f>
        <v/>
      </c>
      <c r="E22" s="31">
        <f>p3_egi_s+p3_opex_var_s+p3_opex_fix_s+p3_mgmt_s</f>
        <v/>
      </c>
      <c r="F22" s="31">
        <f>p4_egi_s+p4_opex_var_s+p4_opex_fix_s+p4_mgmt_s</f>
        <v/>
      </c>
      <c r="G22" s="30">
        <f>SUM(C22:F22)</f>
        <v/>
      </c>
      <c r="H22" s="22" t="inlineStr"/>
    </row>
    <row r="23">
      <c r="A23" s="5" t="inlineStr">
        <is>
          <t>NOI after property tax (closed form)</t>
        </is>
      </c>
      <c r="B23" s="9" t="inlineStr">
        <is>
          <t>NOI_pre ÷ (1 + tax_rate × assess_ratio ÷ cap)</t>
        </is>
      </c>
      <c r="C23" s="31">
        <f>p1_noi_pre/(1+tax_rate*assess_ratio/cap_eff)</f>
        <v/>
      </c>
      <c r="D23" s="31">
        <f>p2_noi_pre/(1+tax_rate*assess_ratio/cap_eff)</f>
        <v/>
      </c>
      <c r="E23" s="31">
        <f>p3_noi_pre/(1+tax_rate*assess_ratio/cap_eff)</f>
        <v/>
      </c>
      <c r="F23" s="31">
        <f>p4_noi_pre/(1+tax_rate*assess_ratio/cap_eff)</f>
        <v/>
      </c>
      <c r="G23" s="30">
        <f>SUM(C23:F23)</f>
        <v/>
      </c>
      <c r="H23" s="22" t="inlineStr">
        <is>
          <t>Assessed value = assess_ratio × stabilized value — NOT cost or price (handoff §4)</t>
        </is>
      </c>
    </row>
    <row r="24">
      <c r="A24" s="9" t="inlineStr">
        <is>
          <t>Property tax (annual, year-1 $)</t>
        </is>
      </c>
      <c r="B24" s="9" t="inlineStr">
        <is>
          <t>tax_rate × assess_ratio × NOI ÷ cap</t>
        </is>
      </c>
      <c r="C24" s="29">
        <f>tax_rate*assess_ratio*p1_noi_s/cap_eff</f>
        <v/>
      </c>
      <c r="D24" s="29">
        <f>tax_rate*assess_ratio*p2_noi_s/cap_eff</f>
        <v/>
      </c>
      <c r="E24" s="29">
        <f>tax_rate*assess_ratio*p3_noi_s/cap_eff</f>
        <v/>
      </c>
      <c r="F24" s="29">
        <f>tax_rate*assess_ratio*p4_noi_s/cap_eff</f>
        <v/>
      </c>
      <c r="G24" s="30">
        <f>SUM(C24:F24)</f>
        <v/>
      </c>
      <c r="H24" s="22" t="inlineStr">
        <is>
          <t>0.9823% multi-residential rate UNVERIFIED</t>
        </is>
      </c>
    </row>
    <row r="25">
      <c r="A25" s="9" t="inlineStr">
        <is>
          <t>Replacement reserve (annual)</t>
        </is>
      </c>
      <c r="B25" s="9" t="inlineStr">
        <is>
          <t>reserve × homes — below valuation NOI; deducted for lender DSCR</t>
        </is>
      </c>
      <c r="C25" s="29">
        <f>-reserve*p1_homes</f>
        <v/>
      </c>
      <c r="D25" s="29">
        <f>-reserve*p2_homes</f>
        <v/>
      </c>
      <c r="E25" s="29">
        <f>-reserve*p3_homes</f>
        <v/>
      </c>
      <c r="F25" s="29">
        <f>-reserve*p4_homes</f>
        <v/>
      </c>
      <c r="G25" s="30">
        <f>SUM(C25:F25)</f>
        <v/>
      </c>
      <c r="H25" s="22" t="inlineStr"/>
    </row>
    <row r="26">
      <c r="A26" s="9" t="inlineStr">
        <is>
          <t>Opex ratio (incl. tax) to EGI</t>
        </is>
      </c>
      <c r="B26" s="9" t="inlineStr"/>
      <c r="C26" s="36">
        <f>-(p1_opex_var_s+p1_opex_fix_s+p1_mgmt_s-p1_tax)/p1_egi_s</f>
        <v/>
      </c>
      <c r="D26" s="36">
        <f>-(p2_opex_var_s+p2_opex_fix_s+p2_mgmt_s-p2_tax)/p2_egi_s</f>
        <v/>
      </c>
      <c r="E26" s="36">
        <f>-(p3_opex_var_s+p3_opex_fix_s+p3_mgmt_s-p3_tax)/p3_egi_s</f>
        <v/>
      </c>
      <c r="F26" s="36">
        <f>-(p4_opex_var_s+p4_opex_fix_s+p4_mgmt_s-p4_tax)/p4_egi_s</f>
        <v/>
      </c>
      <c r="H26" s="22" t="inlineStr"/>
    </row>
    <row r="27">
      <c r="A27" s="9" t="inlineStr">
        <is>
          <t>NOI per home (year-1 $)</t>
        </is>
      </c>
      <c r="B27" s="9" t="inlineStr"/>
      <c r="C27" s="29">
        <f>p1_noi_s/p1_homes</f>
        <v/>
      </c>
      <c r="D27" s="29">
        <f>p2_noi_s/p2_homes</f>
        <v/>
      </c>
      <c r="E27" s="29">
        <f>p3_noi_s/p3_homes</f>
        <v/>
      </c>
      <c r="F27" s="29">
        <f>p4_noi_s/p4_homes</f>
        <v/>
      </c>
      <c r="H27" s="22" t="inlineStr"/>
    </row>
  </sheetData>
  <pageMargins left="0.75" right="0.75" top="1" bottom="1" header="0.5" footer="0.5"/>
</worksheet>
</file>

<file path=xl/worksheets/sheet8.xml><?xml version="1.0" encoding="utf-8"?>
<worksheet xmlns="http://schemas.openxmlformats.org/spreadsheetml/2006/main">
  <sheetPr>
    <tabColor rgb="001F1612"/>
    <outlinePr summaryBelow="1" summaryRight="1"/>
    <pageSetUpPr/>
  </sheetPr>
  <dimension ref="A1:H24"/>
  <sheetViews>
    <sheetView showGridLines="0" workbookViewId="0">
      <selection activeCell="A1" sqref="A1"/>
    </sheetView>
  </sheetViews>
  <sheetFormatPr baseColWidth="8" defaultRowHeight="15"/>
  <cols>
    <col width="48" customWidth="1" min="1" max="1"/>
    <col width="40" customWidth="1" min="2" max="2"/>
    <col width="16" customWidth="1" min="3" max="3"/>
    <col width="16" customWidth="1" min="4" max="4"/>
    <col width="16" customWidth="1" min="5" max="5"/>
    <col width="16" customWidth="1" min="6" max="6"/>
    <col width="17" customWidth="1" min="7" max="7"/>
    <col width="60" customWidth="1" min="8" max="8"/>
  </cols>
  <sheetData>
    <row r="1">
      <c r="A1" s="1" t="inlineStr">
        <is>
          <t>UBUNTU LAND TRUST &amp; DEVELOPMENTS · Common Ground Initiative</t>
        </is>
      </c>
      <c r="B1" s="2" t="n"/>
      <c r="C1" s="2" t="n"/>
      <c r="D1" s="2" t="n"/>
      <c r="E1" s="2" t="n"/>
      <c r="F1" s="2" t="n"/>
      <c r="G1" s="2" t="n"/>
      <c r="H1" s="2" t="n"/>
    </row>
    <row r="2">
      <c r="A2" s="3" t="inlineStr">
        <is>
          <t>1279 Simcoe Street North — Debt &amp; funding (Common Ground)</t>
        </is>
      </c>
      <c r="B2" s="2" t="n"/>
      <c r="C2" s="2" t="n"/>
      <c r="D2" s="2" t="n"/>
      <c r="E2" s="2" t="n"/>
      <c r="F2" s="2" t="n"/>
      <c r="G2" s="2" t="n"/>
      <c r="H2" s="2" t="n"/>
    </row>
    <row r="3">
      <c r="A3" s="4" t="inlineStr">
        <is>
          <t>MLI Select construction-to-perm sized on TDC; permanent loan = balance at completion; supplemental charge funds the Year-10 buyout</t>
        </is>
      </c>
      <c r="B3" s="2" t="n"/>
      <c r="C3" s="2" t="n"/>
      <c r="D3" s="2" t="n"/>
      <c r="E3" s="2" t="n"/>
      <c r="F3" s="2" t="n"/>
      <c r="G3" s="2" t="n"/>
      <c r="H3" s="2" t="n"/>
    </row>
    <row r="5">
      <c r="A5" s="7" t="inlineStr">
        <is>
          <t>Item</t>
        </is>
      </c>
      <c r="B5" s="8" t="inlineStr">
        <is>
          <t>Basis</t>
        </is>
      </c>
      <c r="C5" s="8" t="inlineStr">
        <is>
          <t>Phase 1</t>
        </is>
      </c>
      <c r="D5" s="8" t="inlineStr">
        <is>
          <t>Phase 2</t>
        </is>
      </c>
      <c r="E5" s="8" t="inlineStr">
        <is>
          <t>Phase 3</t>
        </is>
      </c>
      <c r="F5" s="8" t="inlineStr">
        <is>
          <t>Phase 4</t>
        </is>
      </c>
      <c r="G5" s="8" t="inlineStr">
        <is>
          <t>Total</t>
        </is>
      </c>
      <c r="H5" s="8" t="inlineStr">
        <is>
          <t>Note</t>
        </is>
      </c>
    </row>
    <row r="6">
      <c r="A6" s="9" t="inlineStr">
        <is>
          <t>MLI Select (plan, from Budget)</t>
        </is>
      </c>
      <c r="B6" s="9" t="inlineStr">
        <is>
          <t>cmhc_share × TDC</t>
        </is>
      </c>
      <c r="C6" s="29">
        <f>p1_mli</f>
        <v/>
      </c>
      <c r="D6" s="29">
        <f>p2_mli</f>
        <v/>
      </c>
      <c r="E6" s="29">
        <f>p3_mli</f>
        <v/>
      </c>
      <c r="F6" s="29">
        <f>p4_mli</f>
        <v/>
      </c>
      <c r="G6" s="30">
        <f>SUM(C6:F6)</f>
        <v/>
      </c>
      <c r="H6" s="22" t="inlineStr"/>
    </row>
    <row r="7">
      <c r="A7" s="9" t="inlineStr">
        <is>
          <t>MLI permanent loan = construction balance at completion</t>
        </is>
      </c>
      <c r="B7" s="9" t="inlineStr">
        <is>
          <t>INDEX(construction balance row, complete)</t>
        </is>
      </c>
      <c r="C7" s="29">
        <f>INDEX(p1_r_cbal,1,p1_complete)</f>
        <v/>
      </c>
      <c r="D7" s="29">
        <f>INDEX(p2_r_cbal,1,p2_complete)</f>
        <v/>
      </c>
      <c r="E7" s="29">
        <f>INDEX(p3_r_cbal,1,p3_complete)</f>
        <v/>
      </c>
      <c r="F7" s="29">
        <f>INDEX(p4_r_cbal,1,p4_complete)</f>
        <v/>
      </c>
      <c r="G7" s="30">
        <f>SUM(C7:F7)</f>
        <v/>
      </c>
      <c r="H7" s="22" t="inlineStr">
        <is>
          <t>Includes actual capitalized interest; construction balance row has no dependency on the permanent payment (no circularity)</t>
        </is>
      </c>
    </row>
    <row r="8">
      <c r="A8" s="9" t="inlineStr">
        <is>
          <t>Monthly payment</t>
        </is>
      </c>
      <c r="B8" s="9" t="inlineStr">
        <is>
          <t>PMT(r_m, n_am, perm)</t>
        </is>
      </c>
      <c r="C8" s="34">
        <f>-PMT(r_m,n_am,p1_perm)</f>
        <v/>
      </c>
      <c r="D8" s="34">
        <f>-PMT(r_m,n_am,p2_perm)</f>
        <v/>
      </c>
      <c r="E8" s="34">
        <f>-PMT(r_m,n_am,p3_perm)</f>
        <v/>
      </c>
      <c r="F8" s="34">
        <f>-PMT(r_m,n_am,p4_perm)</f>
        <v/>
      </c>
      <c r="G8" s="37">
        <f>SUM(C8:F8)</f>
        <v/>
      </c>
      <c r="H8" s="22" t="inlineStr"/>
    </row>
    <row r="9">
      <c r="A9" s="9" t="inlineStr">
        <is>
          <t>Annual debt service</t>
        </is>
      </c>
      <c r="B9" s="9" t="inlineStr"/>
      <c r="C9" s="29">
        <f>p1_pmt*12</f>
        <v/>
      </c>
      <c r="D9" s="29">
        <f>p2_pmt*12</f>
        <v/>
      </c>
      <c r="E9" s="29">
        <f>p3_pmt*12</f>
        <v/>
      </c>
      <c r="F9" s="29">
        <f>p4_pmt*12</f>
        <v/>
      </c>
      <c r="G9" s="30">
        <f>SUM(C9:F9)</f>
        <v/>
      </c>
      <c r="H9" s="22" t="inlineStr"/>
    </row>
    <row r="10">
      <c r="A10" s="9" t="inlineStr">
        <is>
          <t>Permanent − plan (interest approximation)</t>
        </is>
      </c>
      <c r="B10" s="9" t="inlineStr"/>
      <c r="C10" s="29">
        <f>p1_perm-p1_mli</f>
        <v/>
      </c>
      <c r="D10" s="29">
        <f>p2_perm-p2_mli</f>
        <v/>
      </c>
      <c r="E10" s="29">
        <f>p3_perm-p3_mli</f>
        <v/>
      </c>
      <c r="F10" s="29">
        <f>p4_perm-p4_mli</f>
        <v/>
      </c>
      <c r="G10" s="30">
        <f>SUM(C10:F10)</f>
        <v/>
      </c>
      <c r="H10" s="22" t="inlineStr">
        <is>
          <t>Small; reconciled on Checks (tolerance 2%)</t>
        </is>
      </c>
    </row>
    <row r="11">
      <c r="A11" s="9" t="inlineStr">
        <is>
          <t>Supplemental charge (Year-10 buyout × (1+prem))</t>
        </is>
      </c>
      <c r="B11" s="9" t="inlineStr">
        <is>
          <t>Σ buyout × (1 + buyout_prem)</t>
        </is>
      </c>
      <c r="C11" s="29">
        <f>SUM(p1_r_buyout)*(1+buyout_prem)</f>
        <v/>
      </c>
      <c r="D11" s="29">
        <f>SUM(p2_r_buyout)*(1+buyout_prem)</f>
        <v/>
      </c>
      <c r="E11" s="29">
        <f>SUM(p3_r_buyout)*(1+buyout_prem)</f>
        <v/>
      </c>
      <c r="F11" s="29">
        <f>SUM(p4_r_buyout)*(1+buyout_prem)</f>
        <v/>
      </c>
      <c r="G11" s="30">
        <f>SUM(C11:F11)</f>
        <v/>
      </c>
      <c r="H11" s="22" t="inlineStr"/>
    </row>
    <row r="12">
      <c r="A12" s="9" t="inlineStr">
        <is>
          <t>Supplemental monthly payment</t>
        </is>
      </c>
      <c r="B12" s="9" t="inlineStr">
        <is>
          <t>PMT(r_m, n_am, sup)</t>
        </is>
      </c>
      <c r="C12" s="34">
        <f>-PMT(r_m,n_am,p1_sup)</f>
        <v/>
      </c>
      <c r="D12" s="34">
        <f>-PMT(r_m,n_am,p2_sup)</f>
        <v/>
      </c>
      <c r="E12" s="34">
        <f>-PMT(r_m,n_am,p3_sup)</f>
        <v/>
      </c>
      <c r="F12" s="34">
        <f>-PMT(r_m,n_am,p4_sup)</f>
        <v/>
      </c>
      <c r="G12" s="37">
        <f>SUM(C12:F12)</f>
        <v/>
      </c>
      <c r="H12" s="22" t="inlineStr"/>
    </row>
    <row r="13">
      <c r="A13" s="9" t="inlineStr">
        <is>
          <t>City funded</t>
        </is>
      </c>
      <c r="B13" s="9" t="inlineStr">
        <is>
          <t>Σ</t>
        </is>
      </c>
      <c r="C13" s="29">
        <f>SUM(p1_r_src_city)</f>
        <v/>
      </c>
      <c r="D13" s="29">
        <f>SUM(p2_r_src_city)</f>
        <v/>
      </c>
      <c r="E13" s="29">
        <f>SUM(p3_r_src_city)</f>
        <v/>
      </c>
      <c r="F13" s="29">
        <f>SUM(p4_r_src_city)</f>
        <v/>
      </c>
      <c r="G13" s="30">
        <f>SUM(C13:F13)</f>
        <v/>
      </c>
      <c r="H13" s="22" t="inlineStr"/>
    </row>
    <row r="14">
      <c r="A14" s="9" t="inlineStr">
        <is>
          <t>BCH contribution funded</t>
        </is>
      </c>
      <c r="B14" s="9" t="inlineStr">
        <is>
          <t>Σ</t>
        </is>
      </c>
      <c r="C14" s="29">
        <f>SUM(p1_r_src_grant)</f>
        <v/>
      </c>
      <c r="D14" s="29">
        <f>SUM(p2_r_src_grant)</f>
        <v/>
      </c>
      <c r="E14" s="29">
        <f>SUM(p3_r_src_grant)</f>
        <v/>
      </c>
      <c r="F14" s="29">
        <f>SUM(p4_r_src_grant)</f>
        <v/>
      </c>
      <c r="G14" s="30">
        <f>SUM(C14:F14)</f>
        <v/>
      </c>
      <c r="H14" s="22" t="inlineStr"/>
    </row>
    <row r="15">
      <c r="A15" s="9" t="inlineStr">
        <is>
          <t>BCH mezz funded</t>
        </is>
      </c>
      <c r="B15" s="9" t="inlineStr">
        <is>
          <t>Σ</t>
        </is>
      </c>
      <c r="C15" s="29">
        <f>SUM(p1_r_src_mezz)</f>
        <v/>
      </c>
      <c r="D15" s="29">
        <f>SUM(p2_r_src_mezz)</f>
        <v/>
      </c>
      <c r="E15" s="29">
        <f>SUM(p3_r_src_mezz)</f>
        <v/>
      </c>
      <c r="F15" s="29">
        <f>SUM(p4_r_src_mezz)</f>
        <v/>
      </c>
      <c r="G15" s="30">
        <f>SUM(C15:F15)</f>
        <v/>
      </c>
      <c r="H15" s="22" t="inlineStr"/>
    </row>
    <row r="16">
      <c r="A16" s="9" t="inlineStr">
        <is>
          <t>MLI advances incl. capitalized interest</t>
        </is>
      </c>
      <c r="B16" s="9" t="inlineStr">
        <is>
          <t>Σ</t>
        </is>
      </c>
      <c r="C16" s="29">
        <f>SUM(p1_r_src_mli_pre)+SUM(p1_r_mli_int_c)</f>
        <v/>
      </c>
      <c r="D16" s="29">
        <f>SUM(p2_r_src_mli_pre)+SUM(p2_r_mli_int_c)</f>
        <v/>
      </c>
      <c r="E16" s="29">
        <f>SUM(p3_r_src_mli_pre)+SUM(p3_r_mli_int_c)</f>
        <v/>
      </c>
      <c r="F16" s="29">
        <f>SUM(p4_r_src_mli_pre)+SUM(p4_r_mli_int_c)</f>
        <v/>
      </c>
      <c r="G16" s="30">
        <f>SUM(C16:F16)</f>
        <v/>
      </c>
      <c r="H16" s="22" t="inlineStr"/>
    </row>
    <row r="17">
      <c r="A17" s="9" t="inlineStr">
        <is>
          <t>Capitalized interest (actual)</t>
        </is>
      </c>
      <c r="B17" s="9" t="inlineStr">
        <is>
          <t>Σ</t>
        </is>
      </c>
      <c r="C17" s="29">
        <f>SUM(p1_r_mli_int_c)</f>
        <v/>
      </c>
      <c r="D17" s="29">
        <f>SUM(p2_r_mli_int_c)</f>
        <v/>
      </c>
      <c r="E17" s="29">
        <f>SUM(p3_r_mli_int_c)</f>
        <v/>
      </c>
      <c r="F17" s="29">
        <f>SUM(p4_r_mli_int_c)</f>
        <v/>
      </c>
      <c r="G17" s="30">
        <f>SUM(C17:F17)</f>
        <v/>
      </c>
      <c r="H17" s="22" t="inlineStr"/>
    </row>
    <row r="18">
      <c r="A18" s="9" t="inlineStr">
        <is>
          <t>Total MLI interest over horizon</t>
        </is>
      </c>
      <c r="B18" s="9" t="inlineStr">
        <is>
          <t>Σ construction + permanent</t>
        </is>
      </c>
      <c r="C18" s="29">
        <f>SUM(p1_r_mli_int_c)+SUM(p1_r_mli_int_p)</f>
        <v/>
      </c>
      <c r="D18" s="29">
        <f>SUM(p2_r_mli_int_c)+SUM(p2_r_mli_int_p)</f>
        <v/>
      </c>
      <c r="E18" s="29">
        <f>SUM(p3_r_mli_int_c)+SUM(p3_r_mli_int_p)</f>
        <v/>
      </c>
      <c r="F18" s="29">
        <f>SUM(p4_r_mli_int_c)+SUM(p4_r_mli_int_p)</f>
        <v/>
      </c>
      <c r="G18" s="30">
        <f>SUM(C18:F18)</f>
        <v/>
      </c>
      <c r="H18" s="22" t="inlineStr"/>
    </row>
    <row r="19">
      <c r="A19" s="9" t="inlineStr">
        <is>
          <t>Peak MLI balance</t>
        </is>
      </c>
      <c r="B19" s="9" t="inlineStr">
        <is>
          <t>MAX</t>
        </is>
      </c>
      <c r="C19" s="29">
        <f>MAX(p1_r_mli_bal)</f>
        <v/>
      </c>
      <c r="D19" s="29">
        <f>MAX(p2_r_mli_bal)</f>
        <v/>
      </c>
      <c r="E19" s="29">
        <f>MAX(p3_r_mli_bal)</f>
        <v/>
      </c>
      <c r="F19" s="29">
        <f>MAX(p4_r_mli_bal)</f>
        <v/>
      </c>
      <c r="G19" s="30">
        <f>SUM(C19:F19)</f>
        <v/>
      </c>
      <c r="H19" s="22" t="inlineStr"/>
    </row>
    <row r="20">
      <c r="A20" s="9" t="inlineStr">
        <is>
          <t>BCH mezz swept (Yrs 11-20)</t>
        </is>
      </c>
      <c r="B20" s="9" t="inlineStr">
        <is>
          <t>Σ</t>
        </is>
      </c>
      <c r="C20" s="29">
        <f>SUM(p1_r_sweep)</f>
        <v/>
      </c>
      <c r="D20" s="29">
        <f>SUM(p2_r_sweep)</f>
        <v/>
      </c>
      <c r="E20" s="29">
        <f>SUM(p3_r_sweep)</f>
        <v/>
      </c>
      <c r="F20" s="29">
        <f>SUM(p4_r_sweep)</f>
        <v/>
      </c>
      <c r="G20" s="30">
        <f>SUM(C20:F20)</f>
        <v/>
      </c>
      <c r="H20" s="22" t="inlineStr"/>
    </row>
    <row r="21">
      <c r="A21" s="9" t="inlineStr">
        <is>
          <t>BCH mezz balance at Year 20</t>
        </is>
      </c>
      <c r="B21" s="9" t="inlineStr">
        <is>
          <t>INDEX(balance, stab+240)</t>
        </is>
      </c>
      <c r="C21" s="29">
        <f>IF(p1_stab&gt;0,INDEX(p1_r_mezz_bal,1,p1_y20_m),0)</f>
        <v/>
      </c>
      <c r="D21" s="29">
        <f>IF(p2_stab&gt;0,INDEX(p2_r_mezz_bal,1,p2_y20_m),0)</f>
        <v/>
      </c>
      <c r="E21" s="29">
        <f>IF(p3_stab&gt;0,INDEX(p3_r_mezz_bal,1,p3_y20_m),0)</f>
        <v/>
      </c>
      <c r="F21" s="29">
        <f>IF(p4_stab&gt;0,INDEX(p4_r_mezz_bal,1,p4_y20_m),0)</f>
        <v/>
      </c>
      <c r="G21" s="30">
        <f>SUM(C21:F21)</f>
        <v/>
      </c>
      <c r="H21" s="22" t="inlineStr"/>
    </row>
    <row r="23">
      <c r="A23" s="22" t="inlineStr">
        <is>
          <t>Funding order each month: City → BCH contribution → BCH mezz → MLI Select advances (construction interest capitalized). Equity-first vs pari-passu is not a lever under Common Ground because there is no private equity; the landowner's 5% is in-kind.</t>
        </is>
      </c>
    </row>
    <row r="24">
      <c r="A24" s="22" t="inlineStr">
        <is>
          <t>Permanent debt is NOT sized to DSCR/LTV — Common Ground fixes MLI at 50% of TDC. The DSCR, LTV and debt-yield that result are reported on Phase Returns and tested on Checks; a failing DSCR means the stack does not close at these inputs.</t>
        </is>
      </c>
    </row>
  </sheetData>
  <pageMargins left="0.75" right="0.75" top="1" bottom="1" header="0.5" footer="0.5"/>
</worksheet>
</file>

<file path=xl/worksheets/sheet9.xml><?xml version="1.0" encoding="utf-8"?>
<worksheet xmlns="http://schemas.openxmlformats.org/spreadsheetml/2006/main">
  <sheetPr>
    <tabColor rgb="001F1612"/>
    <outlinePr summaryBelow="1" summaryRight="1"/>
    <pageSetUpPr/>
  </sheetPr>
  <dimension ref="A1:PM272"/>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44" customWidth="1" min="1" max="1"/>
    <col width="9" customWidth="1" min="2" max="2"/>
    <col width="14"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 width="11" customWidth="1" min="110" max="110"/>
    <col width="11" customWidth="1" min="111" max="111"/>
    <col width="11" customWidth="1" min="112" max="112"/>
    <col width="11" customWidth="1" min="113" max="113"/>
    <col width="11" customWidth="1" min="114" max="114"/>
    <col width="11" customWidth="1" min="115" max="115"/>
    <col width="11" customWidth="1" min="116" max="116"/>
    <col width="11" customWidth="1" min="117" max="117"/>
    <col width="11" customWidth="1" min="118" max="118"/>
    <col width="11" customWidth="1" min="119" max="119"/>
    <col width="11" customWidth="1" min="120" max="120"/>
    <col width="11" customWidth="1" min="121" max="121"/>
    <col width="11" customWidth="1" min="122" max="122"/>
    <col width="11" customWidth="1" min="123" max="123"/>
    <col width="11" customWidth="1" min="124" max="124"/>
    <col width="11" customWidth="1" min="125" max="125"/>
    <col width="11" customWidth="1" min="126" max="126"/>
    <col width="11" customWidth="1" min="127" max="127"/>
    <col width="11" customWidth="1" min="128" max="128"/>
    <col width="11" customWidth="1" min="129" max="129"/>
    <col width="11" customWidth="1" min="130" max="130"/>
    <col width="11" customWidth="1" min="131" max="131"/>
    <col width="11" customWidth="1" min="132" max="132"/>
    <col width="11" customWidth="1" min="133" max="133"/>
    <col width="11" customWidth="1" min="134" max="134"/>
    <col width="11" customWidth="1" min="135" max="135"/>
    <col width="11" customWidth="1" min="136" max="136"/>
    <col width="11" customWidth="1" min="137" max="137"/>
    <col width="11" customWidth="1" min="138" max="138"/>
    <col width="11" customWidth="1" min="139" max="139"/>
    <col width="11" customWidth="1" min="140" max="140"/>
    <col width="11" customWidth="1" min="141" max="141"/>
    <col width="11" customWidth="1" min="142" max="142"/>
    <col width="11" customWidth="1" min="143" max="143"/>
    <col width="11" customWidth="1" min="144" max="144"/>
    <col width="11" customWidth="1" min="145" max="145"/>
    <col width="11" customWidth="1" min="146" max="146"/>
    <col width="11" customWidth="1" min="147" max="147"/>
    <col width="11" customWidth="1" min="148" max="148"/>
    <col width="11" customWidth="1" min="149" max="149"/>
    <col width="11" customWidth="1" min="150" max="150"/>
    <col width="11" customWidth="1" min="151" max="151"/>
    <col width="11" customWidth="1" min="152" max="152"/>
    <col width="11" customWidth="1" min="153" max="153"/>
    <col width="11" customWidth="1" min="154" max="154"/>
    <col width="11" customWidth="1" min="155" max="155"/>
    <col width="11" customWidth="1" min="156" max="156"/>
    <col width="11" customWidth="1" min="157" max="157"/>
    <col width="11" customWidth="1" min="158" max="158"/>
    <col width="11" customWidth="1" min="159" max="159"/>
    <col width="11" customWidth="1" min="160" max="160"/>
    <col width="11" customWidth="1" min="161" max="161"/>
    <col width="11" customWidth="1" min="162" max="162"/>
    <col width="11" customWidth="1" min="163" max="163"/>
    <col width="11" customWidth="1" min="164" max="164"/>
    <col width="11" customWidth="1" min="165" max="165"/>
    <col width="11" customWidth="1" min="166" max="166"/>
    <col width="11" customWidth="1" min="167" max="167"/>
    <col width="11" customWidth="1" min="168" max="168"/>
    <col width="11" customWidth="1" min="169" max="169"/>
    <col width="11" customWidth="1" min="170" max="170"/>
    <col width="11" customWidth="1" min="171" max="171"/>
    <col width="11" customWidth="1" min="172" max="172"/>
    <col width="11" customWidth="1" min="173" max="173"/>
    <col width="11" customWidth="1" min="174" max="174"/>
    <col width="11" customWidth="1" min="175" max="175"/>
    <col width="11" customWidth="1" min="176" max="176"/>
    <col width="11" customWidth="1" min="177" max="177"/>
    <col width="11" customWidth="1" min="178" max="178"/>
    <col width="11" customWidth="1" min="179" max="179"/>
    <col width="11" customWidth="1" min="180" max="180"/>
    <col width="11" customWidth="1" min="181" max="181"/>
    <col width="11" customWidth="1" min="182" max="182"/>
    <col width="11" customWidth="1" min="183" max="183"/>
    <col width="11" customWidth="1" min="184" max="184"/>
    <col width="11" customWidth="1" min="185" max="185"/>
    <col width="11" customWidth="1" min="186" max="186"/>
    <col width="11" customWidth="1" min="187" max="187"/>
    <col width="11" customWidth="1" min="188" max="188"/>
    <col width="11" customWidth="1" min="189" max="189"/>
    <col width="11" customWidth="1" min="190" max="190"/>
    <col width="11" customWidth="1" min="191" max="191"/>
    <col width="11" customWidth="1" min="192" max="192"/>
    <col width="11" customWidth="1" min="193" max="193"/>
    <col width="11" customWidth="1" min="194" max="194"/>
    <col width="11" customWidth="1" min="195" max="195"/>
    <col width="11" customWidth="1" min="196" max="196"/>
    <col width="11" customWidth="1" min="197" max="197"/>
    <col width="11" customWidth="1" min="198" max="198"/>
    <col width="11" customWidth="1" min="199" max="199"/>
    <col width="11" customWidth="1" min="200" max="200"/>
    <col width="11" customWidth="1" min="201" max="201"/>
    <col width="11" customWidth="1" min="202" max="202"/>
    <col width="11" customWidth="1" min="203" max="203"/>
    <col width="11" customWidth="1" min="204" max="204"/>
    <col width="11" customWidth="1" min="205" max="205"/>
    <col width="11" customWidth="1" min="206" max="206"/>
    <col width="11" customWidth="1" min="207" max="207"/>
    <col width="11" customWidth="1" min="208" max="208"/>
    <col width="11" customWidth="1" min="209" max="209"/>
    <col width="11" customWidth="1" min="210" max="210"/>
    <col width="11" customWidth="1" min="211" max="211"/>
    <col width="11" customWidth="1" min="212" max="212"/>
    <col width="11" customWidth="1" min="213" max="213"/>
    <col width="11" customWidth="1" min="214" max="214"/>
    <col width="11" customWidth="1" min="215" max="215"/>
    <col width="11" customWidth="1" min="216" max="216"/>
    <col width="11" customWidth="1" min="217" max="217"/>
    <col width="11" customWidth="1" min="218" max="218"/>
    <col width="11" customWidth="1" min="219" max="219"/>
    <col width="11" customWidth="1" min="220" max="220"/>
    <col width="11" customWidth="1" min="221" max="221"/>
    <col width="11" customWidth="1" min="222" max="222"/>
    <col width="11" customWidth="1" min="223" max="223"/>
    <col width="11" customWidth="1" min="224" max="224"/>
    <col width="11" customWidth="1" min="225" max="225"/>
    <col width="11" customWidth="1" min="226" max="226"/>
    <col width="11" customWidth="1" min="227" max="227"/>
    <col width="11" customWidth="1" min="228" max="228"/>
    <col width="11" customWidth="1" min="229" max="229"/>
    <col width="11" customWidth="1" min="230" max="230"/>
    <col width="11" customWidth="1" min="231" max="231"/>
    <col width="11" customWidth="1" min="232" max="232"/>
    <col width="11" customWidth="1" min="233" max="233"/>
    <col width="11" customWidth="1" min="234" max="234"/>
    <col width="11" customWidth="1" min="235" max="235"/>
    <col width="11" customWidth="1" min="236" max="236"/>
    <col width="11" customWidth="1" min="237" max="237"/>
    <col width="11" customWidth="1" min="238" max="238"/>
    <col width="11" customWidth="1" min="239" max="239"/>
    <col width="11" customWidth="1" min="240" max="240"/>
    <col width="11" customWidth="1" min="241" max="241"/>
    <col width="11" customWidth="1" min="242" max="242"/>
    <col width="11" customWidth="1" min="243" max="243"/>
    <col width="11" customWidth="1" min="244" max="244"/>
    <col width="11" customWidth="1" min="245" max="245"/>
    <col width="11" customWidth="1" min="246" max="246"/>
    <col width="11" customWidth="1" min="247" max="247"/>
    <col width="11" customWidth="1" min="248" max="248"/>
    <col width="11" customWidth="1" min="249" max="249"/>
    <col width="11" customWidth="1" min="250" max="250"/>
    <col width="11" customWidth="1" min="251" max="251"/>
    <col width="11" customWidth="1" min="252" max="252"/>
    <col width="11" customWidth="1" min="253" max="253"/>
    <col width="11" customWidth="1" min="254" max="254"/>
    <col width="11" customWidth="1" min="255" max="255"/>
    <col width="11" customWidth="1" min="256" max="256"/>
    <col width="11" customWidth="1" min="257" max="257"/>
    <col width="11" customWidth="1" min="258" max="258"/>
    <col width="11" customWidth="1" min="259" max="259"/>
    <col width="11" customWidth="1" min="260" max="260"/>
    <col width="11" customWidth="1" min="261" max="261"/>
    <col width="11" customWidth="1" min="262" max="262"/>
    <col width="11" customWidth="1" min="263" max="263"/>
    <col width="11" customWidth="1" min="264" max="264"/>
    <col width="11" customWidth="1" min="265" max="265"/>
    <col width="11" customWidth="1" min="266" max="266"/>
    <col width="11" customWidth="1" min="267" max="267"/>
    <col width="11" customWidth="1" min="268" max="268"/>
    <col width="11" customWidth="1" min="269" max="269"/>
    <col width="11" customWidth="1" min="270" max="270"/>
    <col width="11" customWidth="1" min="271" max="271"/>
    <col width="11" customWidth="1" min="272" max="272"/>
    <col width="11" customWidth="1" min="273" max="273"/>
    <col width="11" customWidth="1" min="274" max="274"/>
    <col width="11" customWidth="1" min="275" max="275"/>
    <col width="11" customWidth="1" min="276" max="276"/>
    <col width="11" customWidth="1" min="277" max="277"/>
    <col width="11" customWidth="1" min="278" max="278"/>
    <col width="11" customWidth="1" min="279" max="279"/>
    <col width="11" customWidth="1" min="280" max="280"/>
    <col width="11" customWidth="1" min="281" max="281"/>
    <col width="11" customWidth="1" min="282" max="282"/>
    <col width="11" customWidth="1" min="283" max="283"/>
    <col width="11" customWidth="1" min="284" max="284"/>
    <col width="11" customWidth="1" min="285" max="285"/>
    <col width="11" customWidth="1" min="286" max="286"/>
    <col width="11" customWidth="1" min="287" max="287"/>
    <col width="11" customWidth="1" min="288" max="288"/>
    <col width="11" customWidth="1" min="289" max="289"/>
    <col width="11" customWidth="1" min="290" max="290"/>
    <col width="11" customWidth="1" min="291" max="291"/>
    <col width="11" customWidth="1" min="292" max="292"/>
    <col width="11" customWidth="1" min="293" max="293"/>
    <col width="11" customWidth="1" min="294" max="294"/>
    <col width="11" customWidth="1" min="295" max="295"/>
    <col width="11" customWidth="1" min="296" max="296"/>
    <col width="11" customWidth="1" min="297" max="297"/>
    <col width="11" customWidth="1" min="298" max="298"/>
    <col width="11" customWidth="1" min="299" max="299"/>
    <col width="11" customWidth="1" min="300" max="300"/>
    <col width="11" customWidth="1" min="301" max="301"/>
    <col width="11" customWidth="1" min="302" max="302"/>
    <col width="11" customWidth="1" min="303" max="303"/>
    <col width="11" customWidth="1" min="304" max="304"/>
    <col width="11" customWidth="1" min="305" max="305"/>
    <col width="11" customWidth="1" min="306" max="306"/>
    <col width="11" customWidth="1" min="307" max="307"/>
    <col width="11" customWidth="1" min="308" max="308"/>
    <col width="11" customWidth="1" min="309" max="309"/>
    <col width="11" customWidth="1" min="310" max="310"/>
    <col width="11" customWidth="1" min="311" max="311"/>
    <col width="11" customWidth="1" min="312" max="312"/>
    <col width="11" customWidth="1" min="313" max="313"/>
    <col width="11" customWidth="1" min="314" max="314"/>
    <col width="11" customWidth="1" min="315" max="315"/>
    <col width="11" customWidth="1" min="316" max="316"/>
    <col width="11" customWidth="1" min="317" max="317"/>
    <col width="11" customWidth="1" min="318" max="318"/>
    <col width="11" customWidth="1" min="319" max="319"/>
    <col width="11" customWidth="1" min="320" max="320"/>
    <col width="11" customWidth="1" min="321" max="321"/>
    <col width="11" customWidth="1" min="322" max="322"/>
    <col width="11" customWidth="1" min="323" max="323"/>
    <col width="11" customWidth="1" min="324" max="324"/>
    <col width="11" customWidth="1" min="325" max="325"/>
    <col width="11" customWidth="1" min="326" max="326"/>
    <col width="11" customWidth="1" min="327" max="327"/>
    <col width="11" customWidth="1" min="328" max="328"/>
    <col width="11" customWidth="1" min="329" max="329"/>
    <col width="11" customWidth="1" min="330" max="330"/>
    <col width="11" customWidth="1" min="331" max="331"/>
    <col width="11" customWidth="1" min="332" max="332"/>
    <col width="11" customWidth="1" min="333" max="333"/>
    <col width="11" customWidth="1" min="334" max="334"/>
    <col width="11" customWidth="1" min="335" max="335"/>
    <col width="11" customWidth="1" min="336" max="336"/>
    <col width="11" customWidth="1" min="337" max="337"/>
    <col width="11" customWidth="1" min="338" max="338"/>
    <col width="11" customWidth="1" min="339" max="339"/>
    <col width="11" customWidth="1" min="340" max="340"/>
    <col width="11" customWidth="1" min="341" max="341"/>
    <col width="11" customWidth="1" min="342" max="342"/>
    <col width="11" customWidth="1" min="343" max="343"/>
    <col width="11" customWidth="1" min="344" max="344"/>
    <col width="11" customWidth="1" min="345" max="345"/>
    <col width="11" customWidth="1" min="346" max="346"/>
    <col width="11" customWidth="1" min="347" max="347"/>
    <col width="11" customWidth="1" min="348" max="348"/>
    <col width="11" customWidth="1" min="349" max="349"/>
    <col width="11" customWidth="1" min="350" max="350"/>
    <col width="11" customWidth="1" min="351" max="351"/>
    <col width="11" customWidth="1" min="352" max="352"/>
    <col width="11" customWidth="1" min="353" max="353"/>
    <col width="11" customWidth="1" min="354" max="354"/>
    <col width="11" customWidth="1" min="355" max="355"/>
    <col width="11" customWidth="1" min="356" max="356"/>
    <col width="11" customWidth="1" min="357" max="357"/>
    <col width="11" customWidth="1" min="358" max="358"/>
    <col width="11" customWidth="1" min="359" max="359"/>
    <col width="11" customWidth="1" min="360" max="360"/>
    <col width="11" customWidth="1" min="361" max="361"/>
    <col width="11" customWidth="1" min="362" max="362"/>
    <col width="11" customWidth="1" min="363" max="363"/>
    <col width="11" customWidth="1" min="364" max="364"/>
    <col width="11" customWidth="1" min="365" max="365"/>
    <col width="11" customWidth="1" min="366" max="366"/>
    <col width="11" customWidth="1" min="367" max="367"/>
    <col width="11" customWidth="1" min="368" max="368"/>
    <col width="11" customWidth="1" min="369" max="369"/>
    <col width="11" customWidth="1" min="370" max="370"/>
    <col width="11" customWidth="1" min="371" max="371"/>
    <col width="11" customWidth="1" min="372" max="372"/>
    <col width="11" customWidth="1" min="373" max="373"/>
    <col width="11" customWidth="1" min="374" max="374"/>
    <col width="11" customWidth="1" min="375" max="375"/>
    <col width="11" customWidth="1" min="376" max="376"/>
    <col width="11" customWidth="1" min="377" max="377"/>
    <col width="11" customWidth="1" min="378" max="378"/>
    <col width="11" customWidth="1" min="379" max="379"/>
    <col width="11" customWidth="1" min="380" max="380"/>
    <col width="11" customWidth="1" min="381" max="381"/>
    <col width="11" customWidth="1" min="382" max="382"/>
    <col width="11" customWidth="1" min="383" max="383"/>
    <col width="11" customWidth="1" min="384" max="384"/>
    <col width="11" customWidth="1" min="385" max="385"/>
    <col width="11" customWidth="1" min="386" max="386"/>
    <col width="11" customWidth="1" min="387" max="387"/>
    <col width="11" customWidth="1" min="388" max="388"/>
    <col width="11" customWidth="1" min="389" max="389"/>
    <col width="11" customWidth="1" min="390" max="390"/>
    <col width="11" customWidth="1" min="391" max="391"/>
    <col width="11" customWidth="1" min="392" max="392"/>
    <col width="11" customWidth="1" min="393" max="393"/>
    <col width="11" customWidth="1" min="394" max="394"/>
    <col width="11" customWidth="1" min="395" max="395"/>
    <col width="11" customWidth="1" min="396" max="396"/>
    <col width="11" customWidth="1" min="397" max="397"/>
    <col width="11" customWidth="1" min="398" max="398"/>
    <col width="11" customWidth="1" min="399" max="399"/>
    <col width="11" customWidth="1" min="400" max="400"/>
    <col width="11" customWidth="1" min="401" max="401"/>
    <col width="11" customWidth="1" min="402" max="402"/>
    <col width="11" customWidth="1" min="403" max="403"/>
    <col width="11" customWidth="1" min="404" max="404"/>
    <col width="11" customWidth="1" min="405" max="405"/>
    <col width="11" customWidth="1" min="406" max="406"/>
    <col width="11" customWidth="1" min="407" max="407"/>
    <col width="11" customWidth="1" min="408" max="408"/>
    <col width="11" customWidth="1" min="409" max="409"/>
    <col width="11" customWidth="1" min="410" max="410"/>
    <col width="11" customWidth="1" min="411" max="411"/>
    <col width="11" customWidth="1" min="412" max="412"/>
    <col width="11" customWidth="1" min="413" max="413"/>
    <col width="11" customWidth="1" min="414" max="414"/>
    <col width="11" customWidth="1" min="415" max="415"/>
    <col width="11" customWidth="1" min="416" max="416"/>
    <col width="11" customWidth="1" min="417" max="417"/>
    <col width="11" customWidth="1" min="418" max="418"/>
    <col width="11" customWidth="1" min="419" max="419"/>
    <col width="11" customWidth="1" min="420" max="420"/>
    <col width="11" customWidth="1" min="421" max="421"/>
    <col width="11" customWidth="1" min="422" max="422"/>
    <col width="11" customWidth="1" min="423" max="423"/>
    <col width="11" customWidth="1" min="424" max="424"/>
    <col width="11" customWidth="1" min="425" max="425"/>
    <col width="11" customWidth="1" min="426" max="426"/>
    <col width="11" customWidth="1" min="427" max="427"/>
    <col width="11" customWidth="1" min="428" max="428"/>
    <col width="11" customWidth="1" min="429" max="429"/>
  </cols>
  <sheetData>
    <row r="1">
      <c r="A1" s="1" t="inlineStr">
        <is>
          <t>UBUNTU LAND TRUST &amp; DEVELOPMENTS · Common Ground Initiative</t>
        </is>
      </c>
      <c r="B1" s="2" t="n"/>
      <c r="C1" s="2" t="n"/>
      <c r="D1" s="2" t="n"/>
      <c r="E1" s="2" t="n"/>
      <c r="F1" s="2" t="n"/>
      <c r="G1" s="2" t="n"/>
      <c r="H1" s="2" t="n"/>
      <c r="I1" s="2" t="n"/>
      <c r="J1" s="2" t="n"/>
      <c r="K1" s="2" t="n"/>
      <c r="L1" s="2" t="n"/>
    </row>
    <row r="2">
      <c r="A2" s="3" t="inlineStr">
        <is>
          <t>1279 Simcoe Street North — Monthly cash flow — phases and consolidated</t>
        </is>
      </c>
      <c r="B2" s="2" t="n"/>
      <c r="C2" s="2" t="n"/>
      <c r="D2" s="2" t="n"/>
      <c r="E2" s="2" t="n"/>
      <c r="F2" s="2" t="n"/>
      <c r="G2" s="2" t="n"/>
      <c r="H2" s="2" t="n"/>
      <c r="I2" s="2" t="n"/>
      <c r="J2" s="2" t="n"/>
      <c r="K2" s="2" t="n"/>
      <c r="L2" s="2" t="n"/>
    </row>
    <row r="3">
      <c r="A3" s="4" t="inlineStr">
        <is>
          <t>Month 1 = t_start; 426 months (covers Year 20 of the last phase). Sources = uses monthly; MLI interest capitalized in construction; waterfall per Common Ground</t>
        </is>
      </c>
      <c r="B3" s="2" t="n"/>
      <c r="C3" s="2" t="n"/>
      <c r="D3" s="2" t="n"/>
      <c r="E3" s="2" t="n"/>
      <c r="F3" s="2" t="n"/>
      <c r="G3" s="2" t="n"/>
      <c r="H3" s="2" t="n"/>
      <c r="I3" s="2" t="n"/>
      <c r="J3" s="2" t="n"/>
      <c r="K3" s="2" t="n"/>
      <c r="L3" s="2" t="n"/>
    </row>
    <row r="4">
      <c r="A4" s="5" t="inlineStr">
        <is>
          <t>Month #</t>
        </is>
      </c>
      <c r="D4" s="38" t="n">
        <v>1</v>
      </c>
      <c r="E4" s="38" t="n">
        <v>2</v>
      </c>
      <c r="F4" s="38" t="n">
        <v>3</v>
      </c>
      <c r="G4" s="38" t="n">
        <v>4</v>
      </c>
      <c r="H4" s="38" t="n">
        <v>5</v>
      </c>
      <c r="I4" s="38" t="n">
        <v>6</v>
      </c>
      <c r="J4" s="38" t="n">
        <v>7</v>
      </c>
      <c r="K4" s="38" t="n">
        <v>8</v>
      </c>
      <c r="L4" s="38" t="n">
        <v>9</v>
      </c>
      <c r="M4" s="38" t="n">
        <v>10</v>
      </c>
      <c r="N4" s="38" t="n">
        <v>11</v>
      </c>
      <c r="O4" s="38" t="n">
        <v>12</v>
      </c>
      <c r="P4" s="38" t="n">
        <v>13</v>
      </c>
      <c r="Q4" s="38" t="n">
        <v>14</v>
      </c>
      <c r="R4" s="38" t="n">
        <v>15</v>
      </c>
      <c r="S4" s="38" t="n">
        <v>16</v>
      </c>
      <c r="T4" s="38" t="n">
        <v>17</v>
      </c>
      <c r="U4" s="38" t="n">
        <v>18</v>
      </c>
      <c r="V4" s="38" t="n">
        <v>19</v>
      </c>
      <c r="W4" s="38" t="n">
        <v>20</v>
      </c>
      <c r="X4" s="38" t="n">
        <v>21</v>
      </c>
      <c r="Y4" s="38" t="n">
        <v>22</v>
      </c>
      <c r="Z4" s="38" t="n">
        <v>23</v>
      </c>
      <c r="AA4" s="38" t="n">
        <v>24</v>
      </c>
      <c r="AB4" s="38" t="n">
        <v>25</v>
      </c>
      <c r="AC4" s="38" t="n">
        <v>26</v>
      </c>
      <c r="AD4" s="38" t="n">
        <v>27</v>
      </c>
      <c r="AE4" s="38" t="n">
        <v>28</v>
      </c>
      <c r="AF4" s="38" t="n">
        <v>29</v>
      </c>
      <c r="AG4" s="38" t="n">
        <v>30</v>
      </c>
      <c r="AH4" s="38" t="n">
        <v>31</v>
      </c>
      <c r="AI4" s="38" t="n">
        <v>32</v>
      </c>
      <c r="AJ4" s="38" t="n">
        <v>33</v>
      </c>
      <c r="AK4" s="38" t="n">
        <v>34</v>
      </c>
      <c r="AL4" s="38" t="n">
        <v>35</v>
      </c>
      <c r="AM4" s="38" t="n">
        <v>36</v>
      </c>
      <c r="AN4" s="38" t="n">
        <v>37</v>
      </c>
      <c r="AO4" s="38" t="n">
        <v>38</v>
      </c>
      <c r="AP4" s="38" t="n">
        <v>39</v>
      </c>
      <c r="AQ4" s="38" t="n">
        <v>40</v>
      </c>
      <c r="AR4" s="38" t="n">
        <v>41</v>
      </c>
      <c r="AS4" s="38" t="n">
        <v>42</v>
      </c>
      <c r="AT4" s="38" t="n">
        <v>43</v>
      </c>
      <c r="AU4" s="38" t="n">
        <v>44</v>
      </c>
      <c r="AV4" s="38" t="n">
        <v>45</v>
      </c>
      <c r="AW4" s="38" t="n">
        <v>46</v>
      </c>
      <c r="AX4" s="38" t="n">
        <v>47</v>
      </c>
      <c r="AY4" s="38" t="n">
        <v>48</v>
      </c>
      <c r="AZ4" s="38" t="n">
        <v>49</v>
      </c>
      <c r="BA4" s="38" t="n">
        <v>50</v>
      </c>
      <c r="BB4" s="38" t="n">
        <v>51</v>
      </c>
      <c r="BC4" s="38" t="n">
        <v>52</v>
      </c>
      <c r="BD4" s="38" t="n">
        <v>53</v>
      </c>
      <c r="BE4" s="38" t="n">
        <v>54</v>
      </c>
      <c r="BF4" s="38" t="n">
        <v>55</v>
      </c>
      <c r="BG4" s="38" t="n">
        <v>56</v>
      </c>
      <c r="BH4" s="38" t="n">
        <v>57</v>
      </c>
      <c r="BI4" s="38" t="n">
        <v>58</v>
      </c>
      <c r="BJ4" s="38" t="n">
        <v>59</v>
      </c>
      <c r="BK4" s="38" t="n">
        <v>60</v>
      </c>
      <c r="BL4" s="38" t="n">
        <v>61</v>
      </c>
      <c r="BM4" s="38" t="n">
        <v>62</v>
      </c>
      <c r="BN4" s="38" t="n">
        <v>63</v>
      </c>
      <c r="BO4" s="38" t="n">
        <v>64</v>
      </c>
      <c r="BP4" s="38" t="n">
        <v>65</v>
      </c>
      <c r="BQ4" s="38" t="n">
        <v>66</v>
      </c>
      <c r="BR4" s="38" t="n">
        <v>67</v>
      </c>
      <c r="BS4" s="38" t="n">
        <v>68</v>
      </c>
      <c r="BT4" s="38" t="n">
        <v>69</v>
      </c>
      <c r="BU4" s="38" t="n">
        <v>70</v>
      </c>
      <c r="BV4" s="38" t="n">
        <v>71</v>
      </c>
      <c r="BW4" s="38" t="n">
        <v>72</v>
      </c>
      <c r="BX4" s="38" t="n">
        <v>73</v>
      </c>
      <c r="BY4" s="38" t="n">
        <v>74</v>
      </c>
      <c r="BZ4" s="38" t="n">
        <v>75</v>
      </c>
      <c r="CA4" s="38" t="n">
        <v>76</v>
      </c>
      <c r="CB4" s="38" t="n">
        <v>77</v>
      </c>
      <c r="CC4" s="38" t="n">
        <v>78</v>
      </c>
      <c r="CD4" s="38" t="n">
        <v>79</v>
      </c>
      <c r="CE4" s="38" t="n">
        <v>80</v>
      </c>
      <c r="CF4" s="38" t="n">
        <v>81</v>
      </c>
      <c r="CG4" s="38" t="n">
        <v>82</v>
      </c>
      <c r="CH4" s="38" t="n">
        <v>83</v>
      </c>
      <c r="CI4" s="38" t="n">
        <v>84</v>
      </c>
      <c r="CJ4" s="38" t="n">
        <v>85</v>
      </c>
      <c r="CK4" s="38" t="n">
        <v>86</v>
      </c>
      <c r="CL4" s="38" t="n">
        <v>87</v>
      </c>
      <c r="CM4" s="38" t="n">
        <v>88</v>
      </c>
      <c r="CN4" s="38" t="n">
        <v>89</v>
      </c>
      <c r="CO4" s="38" t="n">
        <v>90</v>
      </c>
      <c r="CP4" s="38" t="n">
        <v>91</v>
      </c>
      <c r="CQ4" s="38" t="n">
        <v>92</v>
      </c>
      <c r="CR4" s="38" t="n">
        <v>93</v>
      </c>
      <c r="CS4" s="38" t="n">
        <v>94</v>
      </c>
      <c r="CT4" s="38" t="n">
        <v>95</v>
      </c>
      <c r="CU4" s="38" t="n">
        <v>96</v>
      </c>
      <c r="CV4" s="38" t="n">
        <v>97</v>
      </c>
      <c r="CW4" s="38" t="n">
        <v>98</v>
      </c>
      <c r="CX4" s="38" t="n">
        <v>99</v>
      </c>
      <c r="CY4" s="38" t="n">
        <v>100</v>
      </c>
      <c r="CZ4" s="38" t="n">
        <v>101</v>
      </c>
      <c r="DA4" s="38" t="n">
        <v>102</v>
      </c>
      <c r="DB4" s="38" t="n">
        <v>103</v>
      </c>
      <c r="DC4" s="38" t="n">
        <v>104</v>
      </c>
      <c r="DD4" s="38" t="n">
        <v>105</v>
      </c>
      <c r="DE4" s="38" t="n">
        <v>106</v>
      </c>
      <c r="DF4" s="38" t="n">
        <v>107</v>
      </c>
      <c r="DG4" s="38" t="n">
        <v>108</v>
      </c>
      <c r="DH4" s="38" t="n">
        <v>109</v>
      </c>
      <c r="DI4" s="38" t="n">
        <v>110</v>
      </c>
      <c r="DJ4" s="38" t="n">
        <v>111</v>
      </c>
      <c r="DK4" s="38" t="n">
        <v>112</v>
      </c>
      <c r="DL4" s="38" t="n">
        <v>113</v>
      </c>
      <c r="DM4" s="38" t="n">
        <v>114</v>
      </c>
      <c r="DN4" s="38" t="n">
        <v>115</v>
      </c>
      <c r="DO4" s="38" t="n">
        <v>116</v>
      </c>
      <c r="DP4" s="38" t="n">
        <v>117</v>
      </c>
      <c r="DQ4" s="38" t="n">
        <v>118</v>
      </c>
      <c r="DR4" s="38" t="n">
        <v>119</v>
      </c>
      <c r="DS4" s="38" t="n">
        <v>120</v>
      </c>
      <c r="DT4" s="38" t="n">
        <v>121</v>
      </c>
      <c r="DU4" s="38" t="n">
        <v>122</v>
      </c>
      <c r="DV4" s="38" t="n">
        <v>123</v>
      </c>
      <c r="DW4" s="38" t="n">
        <v>124</v>
      </c>
      <c r="DX4" s="38" t="n">
        <v>125</v>
      </c>
      <c r="DY4" s="38" t="n">
        <v>126</v>
      </c>
      <c r="DZ4" s="38" t="n">
        <v>127</v>
      </c>
      <c r="EA4" s="38" t="n">
        <v>128</v>
      </c>
      <c r="EB4" s="38" t="n">
        <v>129</v>
      </c>
      <c r="EC4" s="38" t="n">
        <v>130</v>
      </c>
      <c r="ED4" s="38" t="n">
        <v>131</v>
      </c>
      <c r="EE4" s="38" t="n">
        <v>132</v>
      </c>
      <c r="EF4" s="38" t="n">
        <v>133</v>
      </c>
      <c r="EG4" s="38" t="n">
        <v>134</v>
      </c>
      <c r="EH4" s="38" t="n">
        <v>135</v>
      </c>
      <c r="EI4" s="38" t="n">
        <v>136</v>
      </c>
      <c r="EJ4" s="38" t="n">
        <v>137</v>
      </c>
      <c r="EK4" s="38" t="n">
        <v>138</v>
      </c>
      <c r="EL4" s="38" t="n">
        <v>139</v>
      </c>
      <c r="EM4" s="38" t="n">
        <v>140</v>
      </c>
      <c r="EN4" s="38" t="n">
        <v>141</v>
      </c>
      <c r="EO4" s="38" t="n">
        <v>142</v>
      </c>
      <c r="EP4" s="38" t="n">
        <v>143</v>
      </c>
      <c r="EQ4" s="38" t="n">
        <v>144</v>
      </c>
      <c r="ER4" s="38" t="n">
        <v>145</v>
      </c>
      <c r="ES4" s="38" t="n">
        <v>146</v>
      </c>
      <c r="ET4" s="38" t="n">
        <v>147</v>
      </c>
      <c r="EU4" s="38" t="n">
        <v>148</v>
      </c>
      <c r="EV4" s="38" t="n">
        <v>149</v>
      </c>
      <c r="EW4" s="38" t="n">
        <v>150</v>
      </c>
      <c r="EX4" s="38" t="n">
        <v>151</v>
      </c>
      <c r="EY4" s="38" t="n">
        <v>152</v>
      </c>
      <c r="EZ4" s="38" t="n">
        <v>153</v>
      </c>
      <c r="FA4" s="38" t="n">
        <v>154</v>
      </c>
      <c r="FB4" s="38" t="n">
        <v>155</v>
      </c>
      <c r="FC4" s="38" t="n">
        <v>156</v>
      </c>
      <c r="FD4" s="38" t="n">
        <v>157</v>
      </c>
      <c r="FE4" s="38" t="n">
        <v>158</v>
      </c>
      <c r="FF4" s="38" t="n">
        <v>159</v>
      </c>
      <c r="FG4" s="38" t="n">
        <v>160</v>
      </c>
      <c r="FH4" s="38" t="n">
        <v>161</v>
      </c>
      <c r="FI4" s="38" t="n">
        <v>162</v>
      </c>
      <c r="FJ4" s="38" t="n">
        <v>163</v>
      </c>
      <c r="FK4" s="38" t="n">
        <v>164</v>
      </c>
      <c r="FL4" s="38" t="n">
        <v>165</v>
      </c>
      <c r="FM4" s="38" t="n">
        <v>166</v>
      </c>
      <c r="FN4" s="38" t="n">
        <v>167</v>
      </c>
      <c r="FO4" s="38" t="n">
        <v>168</v>
      </c>
      <c r="FP4" s="38" t="n">
        <v>169</v>
      </c>
      <c r="FQ4" s="38" t="n">
        <v>170</v>
      </c>
      <c r="FR4" s="38" t="n">
        <v>171</v>
      </c>
      <c r="FS4" s="38" t="n">
        <v>172</v>
      </c>
      <c r="FT4" s="38" t="n">
        <v>173</v>
      </c>
      <c r="FU4" s="38" t="n">
        <v>174</v>
      </c>
      <c r="FV4" s="38" t="n">
        <v>175</v>
      </c>
      <c r="FW4" s="38" t="n">
        <v>176</v>
      </c>
      <c r="FX4" s="38" t="n">
        <v>177</v>
      </c>
      <c r="FY4" s="38" t="n">
        <v>178</v>
      </c>
      <c r="FZ4" s="38" t="n">
        <v>179</v>
      </c>
      <c r="GA4" s="38" t="n">
        <v>180</v>
      </c>
      <c r="GB4" s="38" t="n">
        <v>181</v>
      </c>
      <c r="GC4" s="38" t="n">
        <v>182</v>
      </c>
      <c r="GD4" s="38" t="n">
        <v>183</v>
      </c>
      <c r="GE4" s="38" t="n">
        <v>184</v>
      </c>
      <c r="GF4" s="38" t="n">
        <v>185</v>
      </c>
      <c r="GG4" s="38" t="n">
        <v>186</v>
      </c>
      <c r="GH4" s="38" t="n">
        <v>187</v>
      </c>
      <c r="GI4" s="38" t="n">
        <v>188</v>
      </c>
      <c r="GJ4" s="38" t="n">
        <v>189</v>
      </c>
      <c r="GK4" s="38" t="n">
        <v>190</v>
      </c>
      <c r="GL4" s="38" t="n">
        <v>191</v>
      </c>
      <c r="GM4" s="38" t="n">
        <v>192</v>
      </c>
      <c r="GN4" s="38" t="n">
        <v>193</v>
      </c>
      <c r="GO4" s="38" t="n">
        <v>194</v>
      </c>
      <c r="GP4" s="38" t="n">
        <v>195</v>
      </c>
      <c r="GQ4" s="38" t="n">
        <v>196</v>
      </c>
      <c r="GR4" s="38" t="n">
        <v>197</v>
      </c>
      <c r="GS4" s="38" t="n">
        <v>198</v>
      </c>
      <c r="GT4" s="38" t="n">
        <v>199</v>
      </c>
      <c r="GU4" s="38" t="n">
        <v>200</v>
      </c>
      <c r="GV4" s="38" t="n">
        <v>201</v>
      </c>
      <c r="GW4" s="38" t="n">
        <v>202</v>
      </c>
      <c r="GX4" s="38" t="n">
        <v>203</v>
      </c>
      <c r="GY4" s="38" t="n">
        <v>204</v>
      </c>
      <c r="GZ4" s="38" t="n">
        <v>205</v>
      </c>
      <c r="HA4" s="38" t="n">
        <v>206</v>
      </c>
      <c r="HB4" s="38" t="n">
        <v>207</v>
      </c>
      <c r="HC4" s="38" t="n">
        <v>208</v>
      </c>
      <c r="HD4" s="38" t="n">
        <v>209</v>
      </c>
      <c r="HE4" s="38" t="n">
        <v>210</v>
      </c>
      <c r="HF4" s="38" t="n">
        <v>211</v>
      </c>
      <c r="HG4" s="38" t="n">
        <v>212</v>
      </c>
      <c r="HH4" s="38" t="n">
        <v>213</v>
      </c>
      <c r="HI4" s="38" t="n">
        <v>214</v>
      </c>
      <c r="HJ4" s="38" t="n">
        <v>215</v>
      </c>
      <c r="HK4" s="38" t="n">
        <v>216</v>
      </c>
      <c r="HL4" s="38" t="n">
        <v>217</v>
      </c>
      <c r="HM4" s="38" t="n">
        <v>218</v>
      </c>
      <c r="HN4" s="38" t="n">
        <v>219</v>
      </c>
      <c r="HO4" s="38" t="n">
        <v>220</v>
      </c>
      <c r="HP4" s="38" t="n">
        <v>221</v>
      </c>
      <c r="HQ4" s="38" t="n">
        <v>222</v>
      </c>
      <c r="HR4" s="38" t="n">
        <v>223</v>
      </c>
      <c r="HS4" s="38" t="n">
        <v>224</v>
      </c>
      <c r="HT4" s="38" t="n">
        <v>225</v>
      </c>
      <c r="HU4" s="38" t="n">
        <v>226</v>
      </c>
      <c r="HV4" s="38" t="n">
        <v>227</v>
      </c>
      <c r="HW4" s="38" t="n">
        <v>228</v>
      </c>
      <c r="HX4" s="38" t="n">
        <v>229</v>
      </c>
      <c r="HY4" s="38" t="n">
        <v>230</v>
      </c>
      <c r="HZ4" s="38" t="n">
        <v>231</v>
      </c>
      <c r="IA4" s="38" t="n">
        <v>232</v>
      </c>
      <c r="IB4" s="38" t="n">
        <v>233</v>
      </c>
      <c r="IC4" s="38" t="n">
        <v>234</v>
      </c>
      <c r="ID4" s="38" t="n">
        <v>235</v>
      </c>
      <c r="IE4" s="38" t="n">
        <v>236</v>
      </c>
      <c r="IF4" s="38" t="n">
        <v>237</v>
      </c>
      <c r="IG4" s="38" t="n">
        <v>238</v>
      </c>
      <c r="IH4" s="38" t="n">
        <v>239</v>
      </c>
      <c r="II4" s="38" t="n">
        <v>240</v>
      </c>
      <c r="IJ4" s="38" t="n">
        <v>241</v>
      </c>
      <c r="IK4" s="38" t="n">
        <v>242</v>
      </c>
      <c r="IL4" s="38" t="n">
        <v>243</v>
      </c>
      <c r="IM4" s="38" t="n">
        <v>244</v>
      </c>
      <c r="IN4" s="38" t="n">
        <v>245</v>
      </c>
      <c r="IO4" s="38" t="n">
        <v>246</v>
      </c>
      <c r="IP4" s="38" t="n">
        <v>247</v>
      </c>
      <c r="IQ4" s="38" t="n">
        <v>248</v>
      </c>
      <c r="IR4" s="38" t="n">
        <v>249</v>
      </c>
      <c r="IS4" s="38" t="n">
        <v>250</v>
      </c>
      <c r="IT4" s="38" t="n">
        <v>251</v>
      </c>
      <c r="IU4" s="38" t="n">
        <v>252</v>
      </c>
      <c r="IV4" s="38" t="n">
        <v>253</v>
      </c>
      <c r="IW4" s="38" t="n">
        <v>254</v>
      </c>
      <c r="IX4" s="38" t="n">
        <v>255</v>
      </c>
      <c r="IY4" s="38" t="n">
        <v>256</v>
      </c>
      <c r="IZ4" s="38" t="n">
        <v>257</v>
      </c>
      <c r="JA4" s="38" t="n">
        <v>258</v>
      </c>
      <c r="JB4" s="38" t="n">
        <v>259</v>
      </c>
      <c r="JC4" s="38" t="n">
        <v>260</v>
      </c>
      <c r="JD4" s="38" t="n">
        <v>261</v>
      </c>
      <c r="JE4" s="38" t="n">
        <v>262</v>
      </c>
      <c r="JF4" s="38" t="n">
        <v>263</v>
      </c>
      <c r="JG4" s="38" t="n">
        <v>264</v>
      </c>
      <c r="JH4" s="38" t="n">
        <v>265</v>
      </c>
      <c r="JI4" s="38" t="n">
        <v>266</v>
      </c>
      <c r="JJ4" s="38" t="n">
        <v>267</v>
      </c>
      <c r="JK4" s="38" t="n">
        <v>268</v>
      </c>
      <c r="JL4" s="38" t="n">
        <v>269</v>
      </c>
      <c r="JM4" s="38" t="n">
        <v>270</v>
      </c>
      <c r="JN4" s="38" t="n">
        <v>271</v>
      </c>
      <c r="JO4" s="38" t="n">
        <v>272</v>
      </c>
      <c r="JP4" s="38" t="n">
        <v>273</v>
      </c>
      <c r="JQ4" s="38" t="n">
        <v>274</v>
      </c>
      <c r="JR4" s="38" t="n">
        <v>275</v>
      </c>
      <c r="JS4" s="38" t="n">
        <v>276</v>
      </c>
      <c r="JT4" s="38" t="n">
        <v>277</v>
      </c>
      <c r="JU4" s="38" t="n">
        <v>278</v>
      </c>
      <c r="JV4" s="38" t="n">
        <v>279</v>
      </c>
      <c r="JW4" s="38" t="n">
        <v>280</v>
      </c>
      <c r="JX4" s="38" t="n">
        <v>281</v>
      </c>
      <c r="JY4" s="38" t="n">
        <v>282</v>
      </c>
      <c r="JZ4" s="38" t="n">
        <v>283</v>
      </c>
      <c r="KA4" s="38" t="n">
        <v>284</v>
      </c>
      <c r="KB4" s="38" t="n">
        <v>285</v>
      </c>
      <c r="KC4" s="38" t="n">
        <v>286</v>
      </c>
      <c r="KD4" s="38" t="n">
        <v>287</v>
      </c>
      <c r="KE4" s="38" t="n">
        <v>288</v>
      </c>
      <c r="KF4" s="38" t="n">
        <v>289</v>
      </c>
      <c r="KG4" s="38" t="n">
        <v>290</v>
      </c>
      <c r="KH4" s="38" t="n">
        <v>291</v>
      </c>
      <c r="KI4" s="38" t="n">
        <v>292</v>
      </c>
      <c r="KJ4" s="38" t="n">
        <v>293</v>
      </c>
      <c r="KK4" s="38" t="n">
        <v>294</v>
      </c>
      <c r="KL4" s="38" t="n">
        <v>295</v>
      </c>
      <c r="KM4" s="38" t="n">
        <v>296</v>
      </c>
      <c r="KN4" s="38" t="n">
        <v>297</v>
      </c>
      <c r="KO4" s="38" t="n">
        <v>298</v>
      </c>
      <c r="KP4" s="38" t="n">
        <v>299</v>
      </c>
      <c r="KQ4" s="38" t="n">
        <v>300</v>
      </c>
      <c r="KR4" s="38" t="n">
        <v>301</v>
      </c>
      <c r="KS4" s="38" t="n">
        <v>302</v>
      </c>
      <c r="KT4" s="38" t="n">
        <v>303</v>
      </c>
      <c r="KU4" s="38" t="n">
        <v>304</v>
      </c>
      <c r="KV4" s="38" t="n">
        <v>305</v>
      </c>
      <c r="KW4" s="38" t="n">
        <v>306</v>
      </c>
      <c r="KX4" s="38" t="n">
        <v>307</v>
      </c>
      <c r="KY4" s="38" t="n">
        <v>308</v>
      </c>
      <c r="KZ4" s="38" t="n">
        <v>309</v>
      </c>
      <c r="LA4" s="38" t="n">
        <v>310</v>
      </c>
      <c r="LB4" s="38" t="n">
        <v>311</v>
      </c>
      <c r="LC4" s="38" t="n">
        <v>312</v>
      </c>
      <c r="LD4" s="38" t="n">
        <v>313</v>
      </c>
      <c r="LE4" s="38" t="n">
        <v>314</v>
      </c>
      <c r="LF4" s="38" t="n">
        <v>315</v>
      </c>
      <c r="LG4" s="38" t="n">
        <v>316</v>
      </c>
      <c r="LH4" s="38" t="n">
        <v>317</v>
      </c>
      <c r="LI4" s="38" t="n">
        <v>318</v>
      </c>
      <c r="LJ4" s="38" t="n">
        <v>319</v>
      </c>
      <c r="LK4" s="38" t="n">
        <v>320</v>
      </c>
      <c r="LL4" s="38" t="n">
        <v>321</v>
      </c>
      <c r="LM4" s="38" t="n">
        <v>322</v>
      </c>
      <c r="LN4" s="38" t="n">
        <v>323</v>
      </c>
      <c r="LO4" s="38" t="n">
        <v>324</v>
      </c>
      <c r="LP4" s="38" t="n">
        <v>325</v>
      </c>
      <c r="LQ4" s="38" t="n">
        <v>326</v>
      </c>
      <c r="LR4" s="38" t="n">
        <v>327</v>
      </c>
      <c r="LS4" s="38" t="n">
        <v>328</v>
      </c>
      <c r="LT4" s="38" t="n">
        <v>329</v>
      </c>
      <c r="LU4" s="38" t="n">
        <v>330</v>
      </c>
      <c r="LV4" s="38" t="n">
        <v>331</v>
      </c>
      <c r="LW4" s="38" t="n">
        <v>332</v>
      </c>
      <c r="LX4" s="38" t="n">
        <v>333</v>
      </c>
      <c r="LY4" s="38" t="n">
        <v>334</v>
      </c>
      <c r="LZ4" s="38" t="n">
        <v>335</v>
      </c>
      <c r="MA4" s="38" t="n">
        <v>336</v>
      </c>
      <c r="MB4" s="38" t="n">
        <v>337</v>
      </c>
      <c r="MC4" s="38" t="n">
        <v>338</v>
      </c>
      <c r="MD4" s="38" t="n">
        <v>339</v>
      </c>
      <c r="ME4" s="38" t="n">
        <v>340</v>
      </c>
      <c r="MF4" s="38" t="n">
        <v>341</v>
      </c>
      <c r="MG4" s="38" t="n">
        <v>342</v>
      </c>
      <c r="MH4" s="38" t="n">
        <v>343</v>
      </c>
      <c r="MI4" s="38" t="n">
        <v>344</v>
      </c>
      <c r="MJ4" s="38" t="n">
        <v>345</v>
      </c>
      <c r="MK4" s="38" t="n">
        <v>346</v>
      </c>
      <c r="ML4" s="38" t="n">
        <v>347</v>
      </c>
      <c r="MM4" s="38" t="n">
        <v>348</v>
      </c>
      <c r="MN4" s="38" t="n">
        <v>349</v>
      </c>
      <c r="MO4" s="38" t="n">
        <v>350</v>
      </c>
      <c r="MP4" s="38" t="n">
        <v>351</v>
      </c>
      <c r="MQ4" s="38" t="n">
        <v>352</v>
      </c>
      <c r="MR4" s="38" t="n">
        <v>353</v>
      </c>
      <c r="MS4" s="38" t="n">
        <v>354</v>
      </c>
      <c r="MT4" s="38" t="n">
        <v>355</v>
      </c>
      <c r="MU4" s="38" t="n">
        <v>356</v>
      </c>
      <c r="MV4" s="38" t="n">
        <v>357</v>
      </c>
      <c r="MW4" s="38" t="n">
        <v>358</v>
      </c>
      <c r="MX4" s="38" t="n">
        <v>359</v>
      </c>
      <c r="MY4" s="38" t="n">
        <v>360</v>
      </c>
      <c r="MZ4" s="38" t="n">
        <v>361</v>
      </c>
      <c r="NA4" s="38" t="n">
        <v>362</v>
      </c>
      <c r="NB4" s="38" t="n">
        <v>363</v>
      </c>
      <c r="NC4" s="38" t="n">
        <v>364</v>
      </c>
      <c r="ND4" s="38" t="n">
        <v>365</v>
      </c>
      <c r="NE4" s="38" t="n">
        <v>366</v>
      </c>
      <c r="NF4" s="38" t="n">
        <v>367</v>
      </c>
      <c r="NG4" s="38" t="n">
        <v>368</v>
      </c>
      <c r="NH4" s="38" t="n">
        <v>369</v>
      </c>
      <c r="NI4" s="38" t="n">
        <v>370</v>
      </c>
      <c r="NJ4" s="38" t="n">
        <v>371</v>
      </c>
      <c r="NK4" s="38" t="n">
        <v>372</v>
      </c>
      <c r="NL4" s="38" t="n">
        <v>373</v>
      </c>
      <c r="NM4" s="38" t="n">
        <v>374</v>
      </c>
      <c r="NN4" s="38" t="n">
        <v>375</v>
      </c>
      <c r="NO4" s="38" t="n">
        <v>376</v>
      </c>
      <c r="NP4" s="38" t="n">
        <v>377</v>
      </c>
      <c r="NQ4" s="38" t="n">
        <v>378</v>
      </c>
      <c r="NR4" s="38" t="n">
        <v>379</v>
      </c>
      <c r="NS4" s="38" t="n">
        <v>380</v>
      </c>
      <c r="NT4" s="38" t="n">
        <v>381</v>
      </c>
      <c r="NU4" s="38" t="n">
        <v>382</v>
      </c>
      <c r="NV4" s="38" t="n">
        <v>383</v>
      </c>
      <c r="NW4" s="38" t="n">
        <v>384</v>
      </c>
      <c r="NX4" s="38" t="n">
        <v>385</v>
      </c>
      <c r="NY4" s="38" t="n">
        <v>386</v>
      </c>
      <c r="NZ4" s="38" t="n">
        <v>387</v>
      </c>
      <c r="OA4" s="38" t="n">
        <v>388</v>
      </c>
      <c r="OB4" s="38" t="n">
        <v>389</v>
      </c>
      <c r="OC4" s="38" t="n">
        <v>390</v>
      </c>
      <c r="OD4" s="38" t="n">
        <v>391</v>
      </c>
      <c r="OE4" s="38" t="n">
        <v>392</v>
      </c>
      <c r="OF4" s="38" t="n">
        <v>393</v>
      </c>
      <c r="OG4" s="38" t="n">
        <v>394</v>
      </c>
      <c r="OH4" s="38" t="n">
        <v>395</v>
      </c>
      <c r="OI4" s="38" t="n">
        <v>396</v>
      </c>
      <c r="OJ4" s="38" t="n">
        <v>397</v>
      </c>
      <c r="OK4" s="38" t="n">
        <v>398</v>
      </c>
      <c r="OL4" s="38" t="n">
        <v>399</v>
      </c>
      <c r="OM4" s="38" t="n">
        <v>400</v>
      </c>
      <c r="ON4" s="38" t="n">
        <v>401</v>
      </c>
      <c r="OO4" s="38" t="n">
        <v>402</v>
      </c>
      <c r="OP4" s="38" t="n">
        <v>403</v>
      </c>
      <c r="OQ4" s="38" t="n">
        <v>404</v>
      </c>
      <c r="OR4" s="38" t="n">
        <v>405</v>
      </c>
      <c r="OS4" s="38" t="n">
        <v>406</v>
      </c>
      <c r="OT4" s="38" t="n">
        <v>407</v>
      </c>
      <c r="OU4" s="38" t="n">
        <v>408</v>
      </c>
      <c r="OV4" s="38" t="n">
        <v>409</v>
      </c>
      <c r="OW4" s="38" t="n">
        <v>410</v>
      </c>
      <c r="OX4" s="38" t="n">
        <v>411</v>
      </c>
      <c r="OY4" s="38" t="n">
        <v>412</v>
      </c>
      <c r="OZ4" s="38" t="n">
        <v>413</v>
      </c>
      <c r="PA4" s="38" t="n">
        <v>414</v>
      </c>
      <c r="PB4" s="38" t="n">
        <v>415</v>
      </c>
      <c r="PC4" s="38" t="n">
        <v>416</v>
      </c>
      <c r="PD4" s="38" t="n">
        <v>417</v>
      </c>
      <c r="PE4" s="38" t="n">
        <v>418</v>
      </c>
      <c r="PF4" s="38" t="n">
        <v>419</v>
      </c>
      <c r="PG4" s="38" t="n">
        <v>420</v>
      </c>
      <c r="PH4" s="38" t="n">
        <v>421</v>
      </c>
      <c r="PI4" s="38" t="n">
        <v>422</v>
      </c>
      <c r="PJ4" s="38" t="n">
        <v>423</v>
      </c>
      <c r="PK4" s="38" t="n">
        <v>424</v>
      </c>
      <c r="PL4" s="38" t="n">
        <v>425</v>
      </c>
      <c r="PM4" s="38" t="n">
        <v>426</v>
      </c>
    </row>
    <row r="5">
      <c r="A5" s="5" t="inlineStr">
        <is>
          <t>Date</t>
        </is>
      </c>
      <c r="D5" s="39">
        <f>EDATE(t_start,D4-1)</f>
        <v/>
      </c>
      <c r="E5" s="39">
        <f>EDATE(t_start,E4-1)</f>
        <v/>
      </c>
      <c r="F5" s="39">
        <f>EDATE(t_start,F4-1)</f>
        <v/>
      </c>
      <c r="G5" s="39">
        <f>EDATE(t_start,G4-1)</f>
        <v/>
      </c>
      <c r="H5" s="39">
        <f>EDATE(t_start,H4-1)</f>
        <v/>
      </c>
      <c r="I5" s="39">
        <f>EDATE(t_start,I4-1)</f>
        <v/>
      </c>
      <c r="J5" s="39">
        <f>EDATE(t_start,J4-1)</f>
        <v/>
      </c>
      <c r="K5" s="39">
        <f>EDATE(t_start,K4-1)</f>
        <v/>
      </c>
      <c r="L5" s="39">
        <f>EDATE(t_start,L4-1)</f>
        <v/>
      </c>
      <c r="M5" s="39">
        <f>EDATE(t_start,M4-1)</f>
        <v/>
      </c>
      <c r="N5" s="39">
        <f>EDATE(t_start,N4-1)</f>
        <v/>
      </c>
      <c r="O5" s="39">
        <f>EDATE(t_start,O4-1)</f>
        <v/>
      </c>
      <c r="P5" s="39">
        <f>EDATE(t_start,P4-1)</f>
        <v/>
      </c>
      <c r="Q5" s="39">
        <f>EDATE(t_start,Q4-1)</f>
        <v/>
      </c>
      <c r="R5" s="39">
        <f>EDATE(t_start,R4-1)</f>
        <v/>
      </c>
      <c r="S5" s="39">
        <f>EDATE(t_start,S4-1)</f>
        <v/>
      </c>
      <c r="T5" s="39">
        <f>EDATE(t_start,T4-1)</f>
        <v/>
      </c>
      <c r="U5" s="39">
        <f>EDATE(t_start,U4-1)</f>
        <v/>
      </c>
      <c r="V5" s="39">
        <f>EDATE(t_start,V4-1)</f>
        <v/>
      </c>
      <c r="W5" s="39">
        <f>EDATE(t_start,W4-1)</f>
        <v/>
      </c>
      <c r="X5" s="39">
        <f>EDATE(t_start,X4-1)</f>
        <v/>
      </c>
      <c r="Y5" s="39">
        <f>EDATE(t_start,Y4-1)</f>
        <v/>
      </c>
      <c r="Z5" s="39">
        <f>EDATE(t_start,Z4-1)</f>
        <v/>
      </c>
      <c r="AA5" s="39">
        <f>EDATE(t_start,AA4-1)</f>
        <v/>
      </c>
      <c r="AB5" s="39">
        <f>EDATE(t_start,AB4-1)</f>
        <v/>
      </c>
      <c r="AC5" s="39">
        <f>EDATE(t_start,AC4-1)</f>
        <v/>
      </c>
      <c r="AD5" s="39">
        <f>EDATE(t_start,AD4-1)</f>
        <v/>
      </c>
      <c r="AE5" s="39">
        <f>EDATE(t_start,AE4-1)</f>
        <v/>
      </c>
      <c r="AF5" s="39">
        <f>EDATE(t_start,AF4-1)</f>
        <v/>
      </c>
      <c r="AG5" s="39">
        <f>EDATE(t_start,AG4-1)</f>
        <v/>
      </c>
      <c r="AH5" s="39">
        <f>EDATE(t_start,AH4-1)</f>
        <v/>
      </c>
      <c r="AI5" s="39">
        <f>EDATE(t_start,AI4-1)</f>
        <v/>
      </c>
      <c r="AJ5" s="39">
        <f>EDATE(t_start,AJ4-1)</f>
        <v/>
      </c>
      <c r="AK5" s="39">
        <f>EDATE(t_start,AK4-1)</f>
        <v/>
      </c>
      <c r="AL5" s="39">
        <f>EDATE(t_start,AL4-1)</f>
        <v/>
      </c>
      <c r="AM5" s="39">
        <f>EDATE(t_start,AM4-1)</f>
        <v/>
      </c>
      <c r="AN5" s="39">
        <f>EDATE(t_start,AN4-1)</f>
        <v/>
      </c>
      <c r="AO5" s="39">
        <f>EDATE(t_start,AO4-1)</f>
        <v/>
      </c>
      <c r="AP5" s="39">
        <f>EDATE(t_start,AP4-1)</f>
        <v/>
      </c>
      <c r="AQ5" s="39">
        <f>EDATE(t_start,AQ4-1)</f>
        <v/>
      </c>
      <c r="AR5" s="39">
        <f>EDATE(t_start,AR4-1)</f>
        <v/>
      </c>
      <c r="AS5" s="39">
        <f>EDATE(t_start,AS4-1)</f>
        <v/>
      </c>
      <c r="AT5" s="39">
        <f>EDATE(t_start,AT4-1)</f>
        <v/>
      </c>
      <c r="AU5" s="39">
        <f>EDATE(t_start,AU4-1)</f>
        <v/>
      </c>
      <c r="AV5" s="39">
        <f>EDATE(t_start,AV4-1)</f>
        <v/>
      </c>
      <c r="AW5" s="39">
        <f>EDATE(t_start,AW4-1)</f>
        <v/>
      </c>
      <c r="AX5" s="39">
        <f>EDATE(t_start,AX4-1)</f>
        <v/>
      </c>
      <c r="AY5" s="39">
        <f>EDATE(t_start,AY4-1)</f>
        <v/>
      </c>
      <c r="AZ5" s="39">
        <f>EDATE(t_start,AZ4-1)</f>
        <v/>
      </c>
      <c r="BA5" s="39">
        <f>EDATE(t_start,BA4-1)</f>
        <v/>
      </c>
      <c r="BB5" s="39">
        <f>EDATE(t_start,BB4-1)</f>
        <v/>
      </c>
      <c r="BC5" s="39">
        <f>EDATE(t_start,BC4-1)</f>
        <v/>
      </c>
      <c r="BD5" s="39">
        <f>EDATE(t_start,BD4-1)</f>
        <v/>
      </c>
      <c r="BE5" s="39">
        <f>EDATE(t_start,BE4-1)</f>
        <v/>
      </c>
      <c r="BF5" s="39">
        <f>EDATE(t_start,BF4-1)</f>
        <v/>
      </c>
      <c r="BG5" s="39">
        <f>EDATE(t_start,BG4-1)</f>
        <v/>
      </c>
      <c r="BH5" s="39">
        <f>EDATE(t_start,BH4-1)</f>
        <v/>
      </c>
      <c r="BI5" s="39">
        <f>EDATE(t_start,BI4-1)</f>
        <v/>
      </c>
      <c r="BJ5" s="39">
        <f>EDATE(t_start,BJ4-1)</f>
        <v/>
      </c>
      <c r="BK5" s="39">
        <f>EDATE(t_start,BK4-1)</f>
        <v/>
      </c>
      <c r="BL5" s="39">
        <f>EDATE(t_start,BL4-1)</f>
        <v/>
      </c>
      <c r="BM5" s="39">
        <f>EDATE(t_start,BM4-1)</f>
        <v/>
      </c>
      <c r="BN5" s="39">
        <f>EDATE(t_start,BN4-1)</f>
        <v/>
      </c>
      <c r="BO5" s="39">
        <f>EDATE(t_start,BO4-1)</f>
        <v/>
      </c>
      <c r="BP5" s="39">
        <f>EDATE(t_start,BP4-1)</f>
        <v/>
      </c>
      <c r="BQ5" s="39">
        <f>EDATE(t_start,BQ4-1)</f>
        <v/>
      </c>
      <c r="BR5" s="39">
        <f>EDATE(t_start,BR4-1)</f>
        <v/>
      </c>
      <c r="BS5" s="39">
        <f>EDATE(t_start,BS4-1)</f>
        <v/>
      </c>
      <c r="BT5" s="39">
        <f>EDATE(t_start,BT4-1)</f>
        <v/>
      </c>
      <c r="BU5" s="39">
        <f>EDATE(t_start,BU4-1)</f>
        <v/>
      </c>
      <c r="BV5" s="39">
        <f>EDATE(t_start,BV4-1)</f>
        <v/>
      </c>
      <c r="BW5" s="39">
        <f>EDATE(t_start,BW4-1)</f>
        <v/>
      </c>
      <c r="BX5" s="39">
        <f>EDATE(t_start,BX4-1)</f>
        <v/>
      </c>
      <c r="BY5" s="39">
        <f>EDATE(t_start,BY4-1)</f>
        <v/>
      </c>
      <c r="BZ5" s="39">
        <f>EDATE(t_start,BZ4-1)</f>
        <v/>
      </c>
      <c r="CA5" s="39">
        <f>EDATE(t_start,CA4-1)</f>
        <v/>
      </c>
      <c r="CB5" s="39">
        <f>EDATE(t_start,CB4-1)</f>
        <v/>
      </c>
      <c r="CC5" s="39">
        <f>EDATE(t_start,CC4-1)</f>
        <v/>
      </c>
      <c r="CD5" s="39">
        <f>EDATE(t_start,CD4-1)</f>
        <v/>
      </c>
      <c r="CE5" s="39">
        <f>EDATE(t_start,CE4-1)</f>
        <v/>
      </c>
      <c r="CF5" s="39">
        <f>EDATE(t_start,CF4-1)</f>
        <v/>
      </c>
      <c r="CG5" s="39">
        <f>EDATE(t_start,CG4-1)</f>
        <v/>
      </c>
      <c r="CH5" s="39">
        <f>EDATE(t_start,CH4-1)</f>
        <v/>
      </c>
      <c r="CI5" s="39">
        <f>EDATE(t_start,CI4-1)</f>
        <v/>
      </c>
      <c r="CJ5" s="39">
        <f>EDATE(t_start,CJ4-1)</f>
        <v/>
      </c>
      <c r="CK5" s="39">
        <f>EDATE(t_start,CK4-1)</f>
        <v/>
      </c>
      <c r="CL5" s="39">
        <f>EDATE(t_start,CL4-1)</f>
        <v/>
      </c>
      <c r="CM5" s="39">
        <f>EDATE(t_start,CM4-1)</f>
        <v/>
      </c>
      <c r="CN5" s="39">
        <f>EDATE(t_start,CN4-1)</f>
        <v/>
      </c>
      <c r="CO5" s="39">
        <f>EDATE(t_start,CO4-1)</f>
        <v/>
      </c>
      <c r="CP5" s="39">
        <f>EDATE(t_start,CP4-1)</f>
        <v/>
      </c>
      <c r="CQ5" s="39">
        <f>EDATE(t_start,CQ4-1)</f>
        <v/>
      </c>
      <c r="CR5" s="39">
        <f>EDATE(t_start,CR4-1)</f>
        <v/>
      </c>
      <c r="CS5" s="39">
        <f>EDATE(t_start,CS4-1)</f>
        <v/>
      </c>
      <c r="CT5" s="39">
        <f>EDATE(t_start,CT4-1)</f>
        <v/>
      </c>
      <c r="CU5" s="39">
        <f>EDATE(t_start,CU4-1)</f>
        <v/>
      </c>
      <c r="CV5" s="39">
        <f>EDATE(t_start,CV4-1)</f>
        <v/>
      </c>
      <c r="CW5" s="39">
        <f>EDATE(t_start,CW4-1)</f>
        <v/>
      </c>
      <c r="CX5" s="39">
        <f>EDATE(t_start,CX4-1)</f>
        <v/>
      </c>
      <c r="CY5" s="39">
        <f>EDATE(t_start,CY4-1)</f>
        <v/>
      </c>
      <c r="CZ5" s="39">
        <f>EDATE(t_start,CZ4-1)</f>
        <v/>
      </c>
      <c r="DA5" s="39">
        <f>EDATE(t_start,DA4-1)</f>
        <v/>
      </c>
      <c r="DB5" s="39">
        <f>EDATE(t_start,DB4-1)</f>
        <v/>
      </c>
      <c r="DC5" s="39">
        <f>EDATE(t_start,DC4-1)</f>
        <v/>
      </c>
      <c r="DD5" s="39">
        <f>EDATE(t_start,DD4-1)</f>
        <v/>
      </c>
      <c r="DE5" s="39">
        <f>EDATE(t_start,DE4-1)</f>
        <v/>
      </c>
      <c r="DF5" s="39">
        <f>EDATE(t_start,DF4-1)</f>
        <v/>
      </c>
      <c r="DG5" s="39">
        <f>EDATE(t_start,DG4-1)</f>
        <v/>
      </c>
      <c r="DH5" s="39">
        <f>EDATE(t_start,DH4-1)</f>
        <v/>
      </c>
      <c r="DI5" s="39">
        <f>EDATE(t_start,DI4-1)</f>
        <v/>
      </c>
      <c r="DJ5" s="39">
        <f>EDATE(t_start,DJ4-1)</f>
        <v/>
      </c>
      <c r="DK5" s="39">
        <f>EDATE(t_start,DK4-1)</f>
        <v/>
      </c>
      <c r="DL5" s="39">
        <f>EDATE(t_start,DL4-1)</f>
        <v/>
      </c>
      <c r="DM5" s="39">
        <f>EDATE(t_start,DM4-1)</f>
        <v/>
      </c>
      <c r="DN5" s="39">
        <f>EDATE(t_start,DN4-1)</f>
        <v/>
      </c>
      <c r="DO5" s="39">
        <f>EDATE(t_start,DO4-1)</f>
        <v/>
      </c>
      <c r="DP5" s="39">
        <f>EDATE(t_start,DP4-1)</f>
        <v/>
      </c>
      <c r="DQ5" s="39">
        <f>EDATE(t_start,DQ4-1)</f>
        <v/>
      </c>
      <c r="DR5" s="39">
        <f>EDATE(t_start,DR4-1)</f>
        <v/>
      </c>
      <c r="DS5" s="39">
        <f>EDATE(t_start,DS4-1)</f>
        <v/>
      </c>
      <c r="DT5" s="39">
        <f>EDATE(t_start,DT4-1)</f>
        <v/>
      </c>
      <c r="DU5" s="39">
        <f>EDATE(t_start,DU4-1)</f>
        <v/>
      </c>
      <c r="DV5" s="39">
        <f>EDATE(t_start,DV4-1)</f>
        <v/>
      </c>
      <c r="DW5" s="39">
        <f>EDATE(t_start,DW4-1)</f>
        <v/>
      </c>
      <c r="DX5" s="39">
        <f>EDATE(t_start,DX4-1)</f>
        <v/>
      </c>
      <c r="DY5" s="39">
        <f>EDATE(t_start,DY4-1)</f>
        <v/>
      </c>
      <c r="DZ5" s="39">
        <f>EDATE(t_start,DZ4-1)</f>
        <v/>
      </c>
      <c r="EA5" s="39">
        <f>EDATE(t_start,EA4-1)</f>
        <v/>
      </c>
      <c r="EB5" s="39">
        <f>EDATE(t_start,EB4-1)</f>
        <v/>
      </c>
      <c r="EC5" s="39">
        <f>EDATE(t_start,EC4-1)</f>
        <v/>
      </c>
      <c r="ED5" s="39">
        <f>EDATE(t_start,ED4-1)</f>
        <v/>
      </c>
      <c r="EE5" s="39">
        <f>EDATE(t_start,EE4-1)</f>
        <v/>
      </c>
      <c r="EF5" s="39">
        <f>EDATE(t_start,EF4-1)</f>
        <v/>
      </c>
      <c r="EG5" s="39">
        <f>EDATE(t_start,EG4-1)</f>
        <v/>
      </c>
      <c r="EH5" s="39">
        <f>EDATE(t_start,EH4-1)</f>
        <v/>
      </c>
      <c r="EI5" s="39">
        <f>EDATE(t_start,EI4-1)</f>
        <v/>
      </c>
      <c r="EJ5" s="39">
        <f>EDATE(t_start,EJ4-1)</f>
        <v/>
      </c>
      <c r="EK5" s="39">
        <f>EDATE(t_start,EK4-1)</f>
        <v/>
      </c>
      <c r="EL5" s="39">
        <f>EDATE(t_start,EL4-1)</f>
        <v/>
      </c>
      <c r="EM5" s="39">
        <f>EDATE(t_start,EM4-1)</f>
        <v/>
      </c>
      <c r="EN5" s="39">
        <f>EDATE(t_start,EN4-1)</f>
        <v/>
      </c>
      <c r="EO5" s="39">
        <f>EDATE(t_start,EO4-1)</f>
        <v/>
      </c>
      <c r="EP5" s="39">
        <f>EDATE(t_start,EP4-1)</f>
        <v/>
      </c>
      <c r="EQ5" s="39">
        <f>EDATE(t_start,EQ4-1)</f>
        <v/>
      </c>
      <c r="ER5" s="39">
        <f>EDATE(t_start,ER4-1)</f>
        <v/>
      </c>
      <c r="ES5" s="39">
        <f>EDATE(t_start,ES4-1)</f>
        <v/>
      </c>
      <c r="ET5" s="39">
        <f>EDATE(t_start,ET4-1)</f>
        <v/>
      </c>
      <c r="EU5" s="39">
        <f>EDATE(t_start,EU4-1)</f>
        <v/>
      </c>
      <c r="EV5" s="39">
        <f>EDATE(t_start,EV4-1)</f>
        <v/>
      </c>
      <c r="EW5" s="39">
        <f>EDATE(t_start,EW4-1)</f>
        <v/>
      </c>
      <c r="EX5" s="39">
        <f>EDATE(t_start,EX4-1)</f>
        <v/>
      </c>
      <c r="EY5" s="39">
        <f>EDATE(t_start,EY4-1)</f>
        <v/>
      </c>
      <c r="EZ5" s="39">
        <f>EDATE(t_start,EZ4-1)</f>
        <v/>
      </c>
      <c r="FA5" s="39">
        <f>EDATE(t_start,FA4-1)</f>
        <v/>
      </c>
      <c r="FB5" s="39">
        <f>EDATE(t_start,FB4-1)</f>
        <v/>
      </c>
      <c r="FC5" s="39">
        <f>EDATE(t_start,FC4-1)</f>
        <v/>
      </c>
      <c r="FD5" s="39">
        <f>EDATE(t_start,FD4-1)</f>
        <v/>
      </c>
      <c r="FE5" s="39">
        <f>EDATE(t_start,FE4-1)</f>
        <v/>
      </c>
      <c r="FF5" s="39">
        <f>EDATE(t_start,FF4-1)</f>
        <v/>
      </c>
      <c r="FG5" s="39">
        <f>EDATE(t_start,FG4-1)</f>
        <v/>
      </c>
      <c r="FH5" s="39">
        <f>EDATE(t_start,FH4-1)</f>
        <v/>
      </c>
      <c r="FI5" s="39">
        <f>EDATE(t_start,FI4-1)</f>
        <v/>
      </c>
      <c r="FJ5" s="39">
        <f>EDATE(t_start,FJ4-1)</f>
        <v/>
      </c>
      <c r="FK5" s="39">
        <f>EDATE(t_start,FK4-1)</f>
        <v/>
      </c>
      <c r="FL5" s="39">
        <f>EDATE(t_start,FL4-1)</f>
        <v/>
      </c>
      <c r="FM5" s="39">
        <f>EDATE(t_start,FM4-1)</f>
        <v/>
      </c>
      <c r="FN5" s="39">
        <f>EDATE(t_start,FN4-1)</f>
        <v/>
      </c>
      <c r="FO5" s="39">
        <f>EDATE(t_start,FO4-1)</f>
        <v/>
      </c>
      <c r="FP5" s="39">
        <f>EDATE(t_start,FP4-1)</f>
        <v/>
      </c>
      <c r="FQ5" s="39">
        <f>EDATE(t_start,FQ4-1)</f>
        <v/>
      </c>
      <c r="FR5" s="39">
        <f>EDATE(t_start,FR4-1)</f>
        <v/>
      </c>
      <c r="FS5" s="39">
        <f>EDATE(t_start,FS4-1)</f>
        <v/>
      </c>
      <c r="FT5" s="39">
        <f>EDATE(t_start,FT4-1)</f>
        <v/>
      </c>
      <c r="FU5" s="39">
        <f>EDATE(t_start,FU4-1)</f>
        <v/>
      </c>
      <c r="FV5" s="39">
        <f>EDATE(t_start,FV4-1)</f>
        <v/>
      </c>
      <c r="FW5" s="39">
        <f>EDATE(t_start,FW4-1)</f>
        <v/>
      </c>
      <c r="FX5" s="39">
        <f>EDATE(t_start,FX4-1)</f>
        <v/>
      </c>
      <c r="FY5" s="39">
        <f>EDATE(t_start,FY4-1)</f>
        <v/>
      </c>
      <c r="FZ5" s="39">
        <f>EDATE(t_start,FZ4-1)</f>
        <v/>
      </c>
      <c r="GA5" s="39">
        <f>EDATE(t_start,GA4-1)</f>
        <v/>
      </c>
      <c r="GB5" s="39">
        <f>EDATE(t_start,GB4-1)</f>
        <v/>
      </c>
      <c r="GC5" s="39">
        <f>EDATE(t_start,GC4-1)</f>
        <v/>
      </c>
      <c r="GD5" s="39">
        <f>EDATE(t_start,GD4-1)</f>
        <v/>
      </c>
      <c r="GE5" s="39">
        <f>EDATE(t_start,GE4-1)</f>
        <v/>
      </c>
      <c r="GF5" s="39">
        <f>EDATE(t_start,GF4-1)</f>
        <v/>
      </c>
      <c r="GG5" s="39">
        <f>EDATE(t_start,GG4-1)</f>
        <v/>
      </c>
      <c r="GH5" s="39">
        <f>EDATE(t_start,GH4-1)</f>
        <v/>
      </c>
      <c r="GI5" s="39">
        <f>EDATE(t_start,GI4-1)</f>
        <v/>
      </c>
      <c r="GJ5" s="39">
        <f>EDATE(t_start,GJ4-1)</f>
        <v/>
      </c>
      <c r="GK5" s="39">
        <f>EDATE(t_start,GK4-1)</f>
        <v/>
      </c>
      <c r="GL5" s="39">
        <f>EDATE(t_start,GL4-1)</f>
        <v/>
      </c>
      <c r="GM5" s="39">
        <f>EDATE(t_start,GM4-1)</f>
        <v/>
      </c>
      <c r="GN5" s="39">
        <f>EDATE(t_start,GN4-1)</f>
        <v/>
      </c>
      <c r="GO5" s="39">
        <f>EDATE(t_start,GO4-1)</f>
        <v/>
      </c>
      <c r="GP5" s="39">
        <f>EDATE(t_start,GP4-1)</f>
        <v/>
      </c>
      <c r="GQ5" s="39">
        <f>EDATE(t_start,GQ4-1)</f>
        <v/>
      </c>
      <c r="GR5" s="39">
        <f>EDATE(t_start,GR4-1)</f>
        <v/>
      </c>
      <c r="GS5" s="39">
        <f>EDATE(t_start,GS4-1)</f>
        <v/>
      </c>
      <c r="GT5" s="39">
        <f>EDATE(t_start,GT4-1)</f>
        <v/>
      </c>
      <c r="GU5" s="39">
        <f>EDATE(t_start,GU4-1)</f>
        <v/>
      </c>
      <c r="GV5" s="39">
        <f>EDATE(t_start,GV4-1)</f>
        <v/>
      </c>
      <c r="GW5" s="39">
        <f>EDATE(t_start,GW4-1)</f>
        <v/>
      </c>
      <c r="GX5" s="39">
        <f>EDATE(t_start,GX4-1)</f>
        <v/>
      </c>
      <c r="GY5" s="39">
        <f>EDATE(t_start,GY4-1)</f>
        <v/>
      </c>
      <c r="GZ5" s="39">
        <f>EDATE(t_start,GZ4-1)</f>
        <v/>
      </c>
      <c r="HA5" s="39">
        <f>EDATE(t_start,HA4-1)</f>
        <v/>
      </c>
      <c r="HB5" s="39">
        <f>EDATE(t_start,HB4-1)</f>
        <v/>
      </c>
      <c r="HC5" s="39">
        <f>EDATE(t_start,HC4-1)</f>
        <v/>
      </c>
      <c r="HD5" s="39">
        <f>EDATE(t_start,HD4-1)</f>
        <v/>
      </c>
      <c r="HE5" s="39">
        <f>EDATE(t_start,HE4-1)</f>
        <v/>
      </c>
      <c r="HF5" s="39">
        <f>EDATE(t_start,HF4-1)</f>
        <v/>
      </c>
      <c r="HG5" s="39">
        <f>EDATE(t_start,HG4-1)</f>
        <v/>
      </c>
      <c r="HH5" s="39">
        <f>EDATE(t_start,HH4-1)</f>
        <v/>
      </c>
      <c r="HI5" s="39">
        <f>EDATE(t_start,HI4-1)</f>
        <v/>
      </c>
      <c r="HJ5" s="39">
        <f>EDATE(t_start,HJ4-1)</f>
        <v/>
      </c>
      <c r="HK5" s="39">
        <f>EDATE(t_start,HK4-1)</f>
        <v/>
      </c>
      <c r="HL5" s="39">
        <f>EDATE(t_start,HL4-1)</f>
        <v/>
      </c>
      <c r="HM5" s="39">
        <f>EDATE(t_start,HM4-1)</f>
        <v/>
      </c>
      <c r="HN5" s="39">
        <f>EDATE(t_start,HN4-1)</f>
        <v/>
      </c>
      <c r="HO5" s="39">
        <f>EDATE(t_start,HO4-1)</f>
        <v/>
      </c>
      <c r="HP5" s="39">
        <f>EDATE(t_start,HP4-1)</f>
        <v/>
      </c>
      <c r="HQ5" s="39">
        <f>EDATE(t_start,HQ4-1)</f>
        <v/>
      </c>
      <c r="HR5" s="39">
        <f>EDATE(t_start,HR4-1)</f>
        <v/>
      </c>
      <c r="HS5" s="39">
        <f>EDATE(t_start,HS4-1)</f>
        <v/>
      </c>
      <c r="HT5" s="39">
        <f>EDATE(t_start,HT4-1)</f>
        <v/>
      </c>
      <c r="HU5" s="39">
        <f>EDATE(t_start,HU4-1)</f>
        <v/>
      </c>
      <c r="HV5" s="39">
        <f>EDATE(t_start,HV4-1)</f>
        <v/>
      </c>
      <c r="HW5" s="39">
        <f>EDATE(t_start,HW4-1)</f>
        <v/>
      </c>
      <c r="HX5" s="39">
        <f>EDATE(t_start,HX4-1)</f>
        <v/>
      </c>
      <c r="HY5" s="39">
        <f>EDATE(t_start,HY4-1)</f>
        <v/>
      </c>
      <c r="HZ5" s="39">
        <f>EDATE(t_start,HZ4-1)</f>
        <v/>
      </c>
      <c r="IA5" s="39">
        <f>EDATE(t_start,IA4-1)</f>
        <v/>
      </c>
      <c r="IB5" s="39">
        <f>EDATE(t_start,IB4-1)</f>
        <v/>
      </c>
      <c r="IC5" s="39">
        <f>EDATE(t_start,IC4-1)</f>
        <v/>
      </c>
      <c r="ID5" s="39">
        <f>EDATE(t_start,ID4-1)</f>
        <v/>
      </c>
      <c r="IE5" s="39">
        <f>EDATE(t_start,IE4-1)</f>
        <v/>
      </c>
      <c r="IF5" s="39">
        <f>EDATE(t_start,IF4-1)</f>
        <v/>
      </c>
      <c r="IG5" s="39">
        <f>EDATE(t_start,IG4-1)</f>
        <v/>
      </c>
      <c r="IH5" s="39">
        <f>EDATE(t_start,IH4-1)</f>
        <v/>
      </c>
      <c r="II5" s="39">
        <f>EDATE(t_start,II4-1)</f>
        <v/>
      </c>
      <c r="IJ5" s="39">
        <f>EDATE(t_start,IJ4-1)</f>
        <v/>
      </c>
      <c r="IK5" s="39">
        <f>EDATE(t_start,IK4-1)</f>
        <v/>
      </c>
      <c r="IL5" s="39">
        <f>EDATE(t_start,IL4-1)</f>
        <v/>
      </c>
      <c r="IM5" s="39">
        <f>EDATE(t_start,IM4-1)</f>
        <v/>
      </c>
      <c r="IN5" s="39">
        <f>EDATE(t_start,IN4-1)</f>
        <v/>
      </c>
      <c r="IO5" s="39">
        <f>EDATE(t_start,IO4-1)</f>
        <v/>
      </c>
      <c r="IP5" s="39">
        <f>EDATE(t_start,IP4-1)</f>
        <v/>
      </c>
      <c r="IQ5" s="39">
        <f>EDATE(t_start,IQ4-1)</f>
        <v/>
      </c>
      <c r="IR5" s="39">
        <f>EDATE(t_start,IR4-1)</f>
        <v/>
      </c>
      <c r="IS5" s="39">
        <f>EDATE(t_start,IS4-1)</f>
        <v/>
      </c>
      <c r="IT5" s="39">
        <f>EDATE(t_start,IT4-1)</f>
        <v/>
      </c>
      <c r="IU5" s="39">
        <f>EDATE(t_start,IU4-1)</f>
        <v/>
      </c>
      <c r="IV5" s="39">
        <f>EDATE(t_start,IV4-1)</f>
        <v/>
      </c>
      <c r="IW5" s="39">
        <f>EDATE(t_start,IW4-1)</f>
        <v/>
      </c>
      <c r="IX5" s="39">
        <f>EDATE(t_start,IX4-1)</f>
        <v/>
      </c>
      <c r="IY5" s="39">
        <f>EDATE(t_start,IY4-1)</f>
        <v/>
      </c>
      <c r="IZ5" s="39">
        <f>EDATE(t_start,IZ4-1)</f>
        <v/>
      </c>
      <c r="JA5" s="39">
        <f>EDATE(t_start,JA4-1)</f>
        <v/>
      </c>
      <c r="JB5" s="39">
        <f>EDATE(t_start,JB4-1)</f>
        <v/>
      </c>
      <c r="JC5" s="39">
        <f>EDATE(t_start,JC4-1)</f>
        <v/>
      </c>
      <c r="JD5" s="39">
        <f>EDATE(t_start,JD4-1)</f>
        <v/>
      </c>
      <c r="JE5" s="39">
        <f>EDATE(t_start,JE4-1)</f>
        <v/>
      </c>
      <c r="JF5" s="39">
        <f>EDATE(t_start,JF4-1)</f>
        <v/>
      </c>
      <c r="JG5" s="39">
        <f>EDATE(t_start,JG4-1)</f>
        <v/>
      </c>
      <c r="JH5" s="39">
        <f>EDATE(t_start,JH4-1)</f>
        <v/>
      </c>
      <c r="JI5" s="39">
        <f>EDATE(t_start,JI4-1)</f>
        <v/>
      </c>
      <c r="JJ5" s="39">
        <f>EDATE(t_start,JJ4-1)</f>
        <v/>
      </c>
      <c r="JK5" s="39">
        <f>EDATE(t_start,JK4-1)</f>
        <v/>
      </c>
      <c r="JL5" s="39">
        <f>EDATE(t_start,JL4-1)</f>
        <v/>
      </c>
      <c r="JM5" s="39">
        <f>EDATE(t_start,JM4-1)</f>
        <v/>
      </c>
      <c r="JN5" s="39">
        <f>EDATE(t_start,JN4-1)</f>
        <v/>
      </c>
      <c r="JO5" s="39">
        <f>EDATE(t_start,JO4-1)</f>
        <v/>
      </c>
      <c r="JP5" s="39">
        <f>EDATE(t_start,JP4-1)</f>
        <v/>
      </c>
      <c r="JQ5" s="39">
        <f>EDATE(t_start,JQ4-1)</f>
        <v/>
      </c>
      <c r="JR5" s="39">
        <f>EDATE(t_start,JR4-1)</f>
        <v/>
      </c>
      <c r="JS5" s="39">
        <f>EDATE(t_start,JS4-1)</f>
        <v/>
      </c>
      <c r="JT5" s="39">
        <f>EDATE(t_start,JT4-1)</f>
        <v/>
      </c>
      <c r="JU5" s="39">
        <f>EDATE(t_start,JU4-1)</f>
        <v/>
      </c>
      <c r="JV5" s="39">
        <f>EDATE(t_start,JV4-1)</f>
        <v/>
      </c>
      <c r="JW5" s="39">
        <f>EDATE(t_start,JW4-1)</f>
        <v/>
      </c>
      <c r="JX5" s="39">
        <f>EDATE(t_start,JX4-1)</f>
        <v/>
      </c>
      <c r="JY5" s="39">
        <f>EDATE(t_start,JY4-1)</f>
        <v/>
      </c>
      <c r="JZ5" s="39">
        <f>EDATE(t_start,JZ4-1)</f>
        <v/>
      </c>
      <c r="KA5" s="39">
        <f>EDATE(t_start,KA4-1)</f>
        <v/>
      </c>
      <c r="KB5" s="39">
        <f>EDATE(t_start,KB4-1)</f>
        <v/>
      </c>
      <c r="KC5" s="39">
        <f>EDATE(t_start,KC4-1)</f>
        <v/>
      </c>
      <c r="KD5" s="39">
        <f>EDATE(t_start,KD4-1)</f>
        <v/>
      </c>
      <c r="KE5" s="39">
        <f>EDATE(t_start,KE4-1)</f>
        <v/>
      </c>
      <c r="KF5" s="39">
        <f>EDATE(t_start,KF4-1)</f>
        <v/>
      </c>
      <c r="KG5" s="39">
        <f>EDATE(t_start,KG4-1)</f>
        <v/>
      </c>
      <c r="KH5" s="39">
        <f>EDATE(t_start,KH4-1)</f>
        <v/>
      </c>
      <c r="KI5" s="39">
        <f>EDATE(t_start,KI4-1)</f>
        <v/>
      </c>
      <c r="KJ5" s="39">
        <f>EDATE(t_start,KJ4-1)</f>
        <v/>
      </c>
      <c r="KK5" s="39">
        <f>EDATE(t_start,KK4-1)</f>
        <v/>
      </c>
      <c r="KL5" s="39">
        <f>EDATE(t_start,KL4-1)</f>
        <v/>
      </c>
      <c r="KM5" s="39">
        <f>EDATE(t_start,KM4-1)</f>
        <v/>
      </c>
      <c r="KN5" s="39">
        <f>EDATE(t_start,KN4-1)</f>
        <v/>
      </c>
      <c r="KO5" s="39">
        <f>EDATE(t_start,KO4-1)</f>
        <v/>
      </c>
      <c r="KP5" s="39">
        <f>EDATE(t_start,KP4-1)</f>
        <v/>
      </c>
      <c r="KQ5" s="39">
        <f>EDATE(t_start,KQ4-1)</f>
        <v/>
      </c>
      <c r="KR5" s="39">
        <f>EDATE(t_start,KR4-1)</f>
        <v/>
      </c>
      <c r="KS5" s="39">
        <f>EDATE(t_start,KS4-1)</f>
        <v/>
      </c>
      <c r="KT5" s="39">
        <f>EDATE(t_start,KT4-1)</f>
        <v/>
      </c>
      <c r="KU5" s="39">
        <f>EDATE(t_start,KU4-1)</f>
        <v/>
      </c>
      <c r="KV5" s="39">
        <f>EDATE(t_start,KV4-1)</f>
        <v/>
      </c>
      <c r="KW5" s="39">
        <f>EDATE(t_start,KW4-1)</f>
        <v/>
      </c>
      <c r="KX5" s="39">
        <f>EDATE(t_start,KX4-1)</f>
        <v/>
      </c>
      <c r="KY5" s="39">
        <f>EDATE(t_start,KY4-1)</f>
        <v/>
      </c>
      <c r="KZ5" s="39">
        <f>EDATE(t_start,KZ4-1)</f>
        <v/>
      </c>
      <c r="LA5" s="39">
        <f>EDATE(t_start,LA4-1)</f>
        <v/>
      </c>
      <c r="LB5" s="39">
        <f>EDATE(t_start,LB4-1)</f>
        <v/>
      </c>
      <c r="LC5" s="39">
        <f>EDATE(t_start,LC4-1)</f>
        <v/>
      </c>
      <c r="LD5" s="39">
        <f>EDATE(t_start,LD4-1)</f>
        <v/>
      </c>
      <c r="LE5" s="39">
        <f>EDATE(t_start,LE4-1)</f>
        <v/>
      </c>
      <c r="LF5" s="39">
        <f>EDATE(t_start,LF4-1)</f>
        <v/>
      </c>
      <c r="LG5" s="39">
        <f>EDATE(t_start,LG4-1)</f>
        <v/>
      </c>
      <c r="LH5" s="39">
        <f>EDATE(t_start,LH4-1)</f>
        <v/>
      </c>
      <c r="LI5" s="39">
        <f>EDATE(t_start,LI4-1)</f>
        <v/>
      </c>
      <c r="LJ5" s="39">
        <f>EDATE(t_start,LJ4-1)</f>
        <v/>
      </c>
      <c r="LK5" s="39">
        <f>EDATE(t_start,LK4-1)</f>
        <v/>
      </c>
      <c r="LL5" s="39">
        <f>EDATE(t_start,LL4-1)</f>
        <v/>
      </c>
      <c r="LM5" s="39">
        <f>EDATE(t_start,LM4-1)</f>
        <v/>
      </c>
      <c r="LN5" s="39">
        <f>EDATE(t_start,LN4-1)</f>
        <v/>
      </c>
      <c r="LO5" s="39">
        <f>EDATE(t_start,LO4-1)</f>
        <v/>
      </c>
      <c r="LP5" s="39">
        <f>EDATE(t_start,LP4-1)</f>
        <v/>
      </c>
      <c r="LQ5" s="39">
        <f>EDATE(t_start,LQ4-1)</f>
        <v/>
      </c>
      <c r="LR5" s="39">
        <f>EDATE(t_start,LR4-1)</f>
        <v/>
      </c>
      <c r="LS5" s="39">
        <f>EDATE(t_start,LS4-1)</f>
        <v/>
      </c>
      <c r="LT5" s="39">
        <f>EDATE(t_start,LT4-1)</f>
        <v/>
      </c>
      <c r="LU5" s="39">
        <f>EDATE(t_start,LU4-1)</f>
        <v/>
      </c>
      <c r="LV5" s="39">
        <f>EDATE(t_start,LV4-1)</f>
        <v/>
      </c>
      <c r="LW5" s="39">
        <f>EDATE(t_start,LW4-1)</f>
        <v/>
      </c>
      <c r="LX5" s="39">
        <f>EDATE(t_start,LX4-1)</f>
        <v/>
      </c>
      <c r="LY5" s="39">
        <f>EDATE(t_start,LY4-1)</f>
        <v/>
      </c>
      <c r="LZ5" s="39">
        <f>EDATE(t_start,LZ4-1)</f>
        <v/>
      </c>
      <c r="MA5" s="39">
        <f>EDATE(t_start,MA4-1)</f>
        <v/>
      </c>
      <c r="MB5" s="39">
        <f>EDATE(t_start,MB4-1)</f>
        <v/>
      </c>
      <c r="MC5" s="39">
        <f>EDATE(t_start,MC4-1)</f>
        <v/>
      </c>
      <c r="MD5" s="39">
        <f>EDATE(t_start,MD4-1)</f>
        <v/>
      </c>
      <c r="ME5" s="39">
        <f>EDATE(t_start,ME4-1)</f>
        <v/>
      </c>
      <c r="MF5" s="39">
        <f>EDATE(t_start,MF4-1)</f>
        <v/>
      </c>
      <c r="MG5" s="39">
        <f>EDATE(t_start,MG4-1)</f>
        <v/>
      </c>
      <c r="MH5" s="39">
        <f>EDATE(t_start,MH4-1)</f>
        <v/>
      </c>
      <c r="MI5" s="39">
        <f>EDATE(t_start,MI4-1)</f>
        <v/>
      </c>
      <c r="MJ5" s="39">
        <f>EDATE(t_start,MJ4-1)</f>
        <v/>
      </c>
      <c r="MK5" s="39">
        <f>EDATE(t_start,MK4-1)</f>
        <v/>
      </c>
      <c r="ML5" s="39">
        <f>EDATE(t_start,ML4-1)</f>
        <v/>
      </c>
      <c r="MM5" s="39">
        <f>EDATE(t_start,MM4-1)</f>
        <v/>
      </c>
      <c r="MN5" s="39">
        <f>EDATE(t_start,MN4-1)</f>
        <v/>
      </c>
      <c r="MO5" s="39">
        <f>EDATE(t_start,MO4-1)</f>
        <v/>
      </c>
      <c r="MP5" s="39">
        <f>EDATE(t_start,MP4-1)</f>
        <v/>
      </c>
      <c r="MQ5" s="39">
        <f>EDATE(t_start,MQ4-1)</f>
        <v/>
      </c>
      <c r="MR5" s="39">
        <f>EDATE(t_start,MR4-1)</f>
        <v/>
      </c>
      <c r="MS5" s="39">
        <f>EDATE(t_start,MS4-1)</f>
        <v/>
      </c>
      <c r="MT5" s="39">
        <f>EDATE(t_start,MT4-1)</f>
        <v/>
      </c>
      <c r="MU5" s="39">
        <f>EDATE(t_start,MU4-1)</f>
        <v/>
      </c>
      <c r="MV5" s="39">
        <f>EDATE(t_start,MV4-1)</f>
        <v/>
      </c>
      <c r="MW5" s="39">
        <f>EDATE(t_start,MW4-1)</f>
        <v/>
      </c>
      <c r="MX5" s="39">
        <f>EDATE(t_start,MX4-1)</f>
        <v/>
      </c>
      <c r="MY5" s="39">
        <f>EDATE(t_start,MY4-1)</f>
        <v/>
      </c>
      <c r="MZ5" s="39">
        <f>EDATE(t_start,MZ4-1)</f>
        <v/>
      </c>
      <c r="NA5" s="39">
        <f>EDATE(t_start,NA4-1)</f>
        <v/>
      </c>
      <c r="NB5" s="39">
        <f>EDATE(t_start,NB4-1)</f>
        <v/>
      </c>
      <c r="NC5" s="39">
        <f>EDATE(t_start,NC4-1)</f>
        <v/>
      </c>
      <c r="ND5" s="39">
        <f>EDATE(t_start,ND4-1)</f>
        <v/>
      </c>
      <c r="NE5" s="39">
        <f>EDATE(t_start,NE4-1)</f>
        <v/>
      </c>
      <c r="NF5" s="39">
        <f>EDATE(t_start,NF4-1)</f>
        <v/>
      </c>
      <c r="NG5" s="39">
        <f>EDATE(t_start,NG4-1)</f>
        <v/>
      </c>
      <c r="NH5" s="39">
        <f>EDATE(t_start,NH4-1)</f>
        <v/>
      </c>
      <c r="NI5" s="39">
        <f>EDATE(t_start,NI4-1)</f>
        <v/>
      </c>
      <c r="NJ5" s="39">
        <f>EDATE(t_start,NJ4-1)</f>
        <v/>
      </c>
      <c r="NK5" s="39">
        <f>EDATE(t_start,NK4-1)</f>
        <v/>
      </c>
      <c r="NL5" s="39">
        <f>EDATE(t_start,NL4-1)</f>
        <v/>
      </c>
      <c r="NM5" s="39">
        <f>EDATE(t_start,NM4-1)</f>
        <v/>
      </c>
      <c r="NN5" s="39">
        <f>EDATE(t_start,NN4-1)</f>
        <v/>
      </c>
      <c r="NO5" s="39">
        <f>EDATE(t_start,NO4-1)</f>
        <v/>
      </c>
      <c r="NP5" s="39">
        <f>EDATE(t_start,NP4-1)</f>
        <v/>
      </c>
      <c r="NQ5" s="39">
        <f>EDATE(t_start,NQ4-1)</f>
        <v/>
      </c>
      <c r="NR5" s="39">
        <f>EDATE(t_start,NR4-1)</f>
        <v/>
      </c>
      <c r="NS5" s="39">
        <f>EDATE(t_start,NS4-1)</f>
        <v/>
      </c>
      <c r="NT5" s="39">
        <f>EDATE(t_start,NT4-1)</f>
        <v/>
      </c>
      <c r="NU5" s="39">
        <f>EDATE(t_start,NU4-1)</f>
        <v/>
      </c>
      <c r="NV5" s="39">
        <f>EDATE(t_start,NV4-1)</f>
        <v/>
      </c>
      <c r="NW5" s="39">
        <f>EDATE(t_start,NW4-1)</f>
        <v/>
      </c>
      <c r="NX5" s="39">
        <f>EDATE(t_start,NX4-1)</f>
        <v/>
      </c>
      <c r="NY5" s="39">
        <f>EDATE(t_start,NY4-1)</f>
        <v/>
      </c>
      <c r="NZ5" s="39">
        <f>EDATE(t_start,NZ4-1)</f>
        <v/>
      </c>
      <c r="OA5" s="39">
        <f>EDATE(t_start,OA4-1)</f>
        <v/>
      </c>
      <c r="OB5" s="39">
        <f>EDATE(t_start,OB4-1)</f>
        <v/>
      </c>
      <c r="OC5" s="39">
        <f>EDATE(t_start,OC4-1)</f>
        <v/>
      </c>
      <c r="OD5" s="39">
        <f>EDATE(t_start,OD4-1)</f>
        <v/>
      </c>
      <c r="OE5" s="39">
        <f>EDATE(t_start,OE4-1)</f>
        <v/>
      </c>
      <c r="OF5" s="39">
        <f>EDATE(t_start,OF4-1)</f>
        <v/>
      </c>
      <c r="OG5" s="39">
        <f>EDATE(t_start,OG4-1)</f>
        <v/>
      </c>
      <c r="OH5" s="39">
        <f>EDATE(t_start,OH4-1)</f>
        <v/>
      </c>
      <c r="OI5" s="39">
        <f>EDATE(t_start,OI4-1)</f>
        <v/>
      </c>
      <c r="OJ5" s="39">
        <f>EDATE(t_start,OJ4-1)</f>
        <v/>
      </c>
      <c r="OK5" s="39">
        <f>EDATE(t_start,OK4-1)</f>
        <v/>
      </c>
      <c r="OL5" s="39">
        <f>EDATE(t_start,OL4-1)</f>
        <v/>
      </c>
      <c r="OM5" s="39">
        <f>EDATE(t_start,OM4-1)</f>
        <v/>
      </c>
      <c r="ON5" s="39">
        <f>EDATE(t_start,ON4-1)</f>
        <v/>
      </c>
      <c r="OO5" s="39">
        <f>EDATE(t_start,OO4-1)</f>
        <v/>
      </c>
      <c r="OP5" s="39">
        <f>EDATE(t_start,OP4-1)</f>
        <v/>
      </c>
      <c r="OQ5" s="39">
        <f>EDATE(t_start,OQ4-1)</f>
        <v/>
      </c>
      <c r="OR5" s="39">
        <f>EDATE(t_start,OR4-1)</f>
        <v/>
      </c>
      <c r="OS5" s="39">
        <f>EDATE(t_start,OS4-1)</f>
        <v/>
      </c>
      <c r="OT5" s="39">
        <f>EDATE(t_start,OT4-1)</f>
        <v/>
      </c>
      <c r="OU5" s="39">
        <f>EDATE(t_start,OU4-1)</f>
        <v/>
      </c>
      <c r="OV5" s="39">
        <f>EDATE(t_start,OV4-1)</f>
        <v/>
      </c>
      <c r="OW5" s="39">
        <f>EDATE(t_start,OW4-1)</f>
        <v/>
      </c>
      <c r="OX5" s="39">
        <f>EDATE(t_start,OX4-1)</f>
        <v/>
      </c>
      <c r="OY5" s="39">
        <f>EDATE(t_start,OY4-1)</f>
        <v/>
      </c>
      <c r="OZ5" s="39">
        <f>EDATE(t_start,OZ4-1)</f>
        <v/>
      </c>
      <c r="PA5" s="39">
        <f>EDATE(t_start,PA4-1)</f>
        <v/>
      </c>
      <c r="PB5" s="39">
        <f>EDATE(t_start,PB4-1)</f>
        <v/>
      </c>
      <c r="PC5" s="39">
        <f>EDATE(t_start,PC4-1)</f>
        <v/>
      </c>
      <c r="PD5" s="39">
        <f>EDATE(t_start,PD4-1)</f>
        <v/>
      </c>
      <c r="PE5" s="39">
        <f>EDATE(t_start,PE4-1)</f>
        <v/>
      </c>
      <c r="PF5" s="39">
        <f>EDATE(t_start,PF4-1)</f>
        <v/>
      </c>
      <c r="PG5" s="39">
        <f>EDATE(t_start,PG4-1)</f>
        <v/>
      </c>
      <c r="PH5" s="39">
        <f>EDATE(t_start,PH4-1)</f>
        <v/>
      </c>
      <c r="PI5" s="39">
        <f>EDATE(t_start,PI4-1)</f>
        <v/>
      </c>
      <c r="PJ5" s="39">
        <f>EDATE(t_start,PJ4-1)</f>
        <v/>
      </c>
      <c r="PK5" s="39">
        <f>EDATE(t_start,PK4-1)</f>
        <v/>
      </c>
      <c r="PL5" s="39">
        <f>EDATE(t_start,PL4-1)</f>
        <v/>
      </c>
      <c r="PM5" s="39">
        <f>EDATE(t_start,PM4-1)</f>
        <v/>
      </c>
    </row>
    <row r="6">
      <c r="A6" s="5" t="inlineStr">
        <is>
          <t>Year #</t>
        </is>
      </c>
      <c r="D6" s="40">
        <f>INT((D4-1)/12)+1</f>
        <v/>
      </c>
      <c r="E6" s="40">
        <f>INT((E4-1)/12)+1</f>
        <v/>
      </c>
      <c r="F6" s="40">
        <f>INT((F4-1)/12)+1</f>
        <v/>
      </c>
      <c r="G6" s="40">
        <f>INT((G4-1)/12)+1</f>
        <v/>
      </c>
      <c r="H6" s="40">
        <f>INT((H4-1)/12)+1</f>
        <v/>
      </c>
      <c r="I6" s="40">
        <f>INT((I4-1)/12)+1</f>
        <v/>
      </c>
      <c r="J6" s="40">
        <f>INT((J4-1)/12)+1</f>
        <v/>
      </c>
      <c r="K6" s="40">
        <f>INT((K4-1)/12)+1</f>
        <v/>
      </c>
      <c r="L6" s="40">
        <f>INT((L4-1)/12)+1</f>
        <v/>
      </c>
      <c r="M6" s="40">
        <f>INT((M4-1)/12)+1</f>
        <v/>
      </c>
      <c r="N6" s="40">
        <f>INT((N4-1)/12)+1</f>
        <v/>
      </c>
      <c r="O6" s="40">
        <f>INT((O4-1)/12)+1</f>
        <v/>
      </c>
      <c r="P6" s="40">
        <f>INT((P4-1)/12)+1</f>
        <v/>
      </c>
      <c r="Q6" s="40">
        <f>INT((Q4-1)/12)+1</f>
        <v/>
      </c>
      <c r="R6" s="40">
        <f>INT((R4-1)/12)+1</f>
        <v/>
      </c>
      <c r="S6" s="40">
        <f>INT((S4-1)/12)+1</f>
        <v/>
      </c>
      <c r="T6" s="40">
        <f>INT((T4-1)/12)+1</f>
        <v/>
      </c>
      <c r="U6" s="40">
        <f>INT((U4-1)/12)+1</f>
        <v/>
      </c>
      <c r="V6" s="40">
        <f>INT((V4-1)/12)+1</f>
        <v/>
      </c>
      <c r="W6" s="40">
        <f>INT((W4-1)/12)+1</f>
        <v/>
      </c>
      <c r="X6" s="40">
        <f>INT((X4-1)/12)+1</f>
        <v/>
      </c>
      <c r="Y6" s="40">
        <f>INT((Y4-1)/12)+1</f>
        <v/>
      </c>
      <c r="Z6" s="40">
        <f>INT((Z4-1)/12)+1</f>
        <v/>
      </c>
      <c r="AA6" s="40">
        <f>INT((AA4-1)/12)+1</f>
        <v/>
      </c>
      <c r="AB6" s="40">
        <f>INT((AB4-1)/12)+1</f>
        <v/>
      </c>
      <c r="AC6" s="40">
        <f>INT((AC4-1)/12)+1</f>
        <v/>
      </c>
      <c r="AD6" s="40">
        <f>INT((AD4-1)/12)+1</f>
        <v/>
      </c>
      <c r="AE6" s="40">
        <f>INT((AE4-1)/12)+1</f>
        <v/>
      </c>
      <c r="AF6" s="40">
        <f>INT((AF4-1)/12)+1</f>
        <v/>
      </c>
      <c r="AG6" s="40">
        <f>INT((AG4-1)/12)+1</f>
        <v/>
      </c>
      <c r="AH6" s="40">
        <f>INT((AH4-1)/12)+1</f>
        <v/>
      </c>
      <c r="AI6" s="40">
        <f>INT((AI4-1)/12)+1</f>
        <v/>
      </c>
      <c r="AJ6" s="40">
        <f>INT((AJ4-1)/12)+1</f>
        <v/>
      </c>
      <c r="AK6" s="40">
        <f>INT((AK4-1)/12)+1</f>
        <v/>
      </c>
      <c r="AL6" s="40">
        <f>INT((AL4-1)/12)+1</f>
        <v/>
      </c>
      <c r="AM6" s="40">
        <f>INT((AM4-1)/12)+1</f>
        <v/>
      </c>
      <c r="AN6" s="40">
        <f>INT((AN4-1)/12)+1</f>
        <v/>
      </c>
      <c r="AO6" s="40">
        <f>INT((AO4-1)/12)+1</f>
        <v/>
      </c>
      <c r="AP6" s="40">
        <f>INT((AP4-1)/12)+1</f>
        <v/>
      </c>
      <c r="AQ6" s="40">
        <f>INT((AQ4-1)/12)+1</f>
        <v/>
      </c>
      <c r="AR6" s="40">
        <f>INT((AR4-1)/12)+1</f>
        <v/>
      </c>
      <c r="AS6" s="40">
        <f>INT((AS4-1)/12)+1</f>
        <v/>
      </c>
      <c r="AT6" s="40">
        <f>INT((AT4-1)/12)+1</f>
        <v/>
      </c>
      <c r="AU6" s="40">
        <f>INT((AU4-1)/12)+1</f>
        <v/>
      </c>
      <c r="AV6" s="40">
        <f>INT((AV4-1)/12)+1</f>
        <v/>
      </c>
      <c r="AW6" s="40">
        <f>INT((AW4-1)/12)+1</f>
        <v/>
      </c>
      <c r="AX6" s="40">
        <f>INT((AX4-1)/12)+1</f>
        <v/>
      </c>
      <c r="AY6" s="40">
        <f>INT((AY4-1)/12)+1</f>
        <v/>
      </c>
      <c r="AZ6" s="40">
        <f>INT((AZ4-1)/12)+1</f>
        <v/>
      </c>
      <c r="BA6" s="40">
        <f>INT((BA4-1)/12)+1</f>
        <v/>
      </c>
      <c r="BB6" s="40">
        <f>INT((BB4-1)/12)+1</f>
        <v/>
      </c>
      <c r="BC6" s="40">
        <f>INT((BC4-1)/12)+1</f>
        <v/>
      </c>
      <c r="BD6" s="40">
        <f>INT((BD4-1)/12)+1</f>
        <v/>
      </c>
      <c r="BE6" s="40">
        <f>INT((BE4-1)/12)+1</f>
        <v/>
      </c>
      <c r="BF6" s="40">
        <f>INT((BF4-1)/12)+1</f>
        <v/>
      </c>
      <c r="BG6" s="40">
        <f>INT((BG4-1)/12)+1</f>
        <v/>
      </c>
      <c r="BH6" s="40">
        <f>INT((BH4-1)/12)+1</f>
        <v/>
      </c>
      <c r="BI6" s="40">
        <f>INT((BI4-1)/12)+1</f>
        <v/>
      </c>
      <c r="BJ6" s="40">
        <f>INT((BJ4-1)/12)+1</f>
        <v/>
      </c>
      <c r="BK6" s="40">
        <f>INT((BK4-1)/12)+1</f>
        <v/>
      </c>
      <c r="BL6" s="40">
        <f>INT((BL4-1)/12)+1</f>
        <v/>
      </c>
      <c r="BM6" s="40">
        <f>INT((BM4-1)/12)+1</f>
        <v/>
      </c>
      <c r="BN6" s="40">
        <f>INT((BN4-1)/12)+1</f>
        <v/>
      </c>
      <c r="BO6" s="40">
        <f>INT((BO4-1)/12)+1</f>
        <v/>
      </c>
      <c r="BP6" s="40">
        <f>INT((BP4-1)/12)+1</f>
        <v/>
      </c>
      <c r="BQ6" s="40">
        <f>INT((BQ4-1)/12)+1</f>
        <v/>
      </c>
      <c r="BR6" s="40">
        <f>INT((BR4-1)/12)+1</f>
        <v/>
      </c>
      <c r="BS6" s="40">
        <f>INT((BS4-1)/12)+1</f>
        <v/>
      </c>
      <c r="BT6" s="40">
        <f>INT((BT4-1)/12)+1</f>
        <v/>
      </c>
      <c r="BU6" s="40">
        <f>INT((BU4-1)/12)+1</f>
        <v/>
      </c>
      <c r="BV6" s="40">
        <f>INT((BV4-1)/12)+1</f>
        <v/>
      </c>
      <c r="BW6" s="40">
        <f>INT((BW4-1)/12)+1</f>
        <v/>
      </c>
      <c r="BX6" s="40">
        <f>INT((BX4-1)/12)+1</f>
        <v/>
      </c>
      <c r="BY6" s="40">
        <f>INT((BY4-1)/12)+1</f>
        <v/>
      </c>
      <c r="BZ6" s="40">
        <f>INT((BZ4-1)/12)+1</f>
        <v/>
      </c>
      <c r="CA6" s="40">
        <f>INT((CA4-1)/12)+1</f>
        <v/>
      </c>
      <c r="CB6" s="40">
        <f>INT((CB4-1)/12)+1</f>
        <v/>
      </c>
      <c r="CC6" s="40">
        <f>INT((CC4-1)/12)+1</f>
        <v/>
      </c>
      <c r="CD6" s="40">
        <f>INT((CD4-1)/12)+1</f>
        <v/>
      </c>
      <c r="CE6" s="40">
        <f>INT((CE4-1)/12)+1</f>
        <v/>
      </c>
      <c r="CF6" s="40">
        <f>INT((CF4-1)/12)+1</f>
        <v/>
      </c>
      <c r="CG6" s="40">
        <f>INT((CG4-1)/12)+1</f>
        <v/>
      </c>
      <c r="CH6" s="40">
        <f>INT((CH4-1)/12)+1</f>
        <v/>
      </c>
      <c r="CI6" s="40">
        <f>INT((CI4-1)/12)+1</f>
        <v/>
      </c>
      <c r="CJ6" s="40">
        <f>INT((CJ4-1)/12)+1</f>
        <v/>
      </c>
      <c r="CK6" s="40">
        <f>INT((CK4-1)/12)+1</f>
        <v/>
      </c>
      <c r="CL6" s="40">
        <f>INT((CL4-1)/12)+1</f>
        <v/>
      </c>
      <c r="CM6" s="40">
        <f>INT((CM4-1)/12)+1</f>
        <v/>
      </c>
      <c r="CN6" s="40">
        <f>INT((CN4-1)/12)+1</f>
        <v/>
      </c>
      <c r="CO6" s="40">
        <f>INT((CO4-1)/12)+1</f>
        <v/>
      </c>
      <c r="CP6" s="40">
        <f>INT((CP4-1)/12)+1</f>
        <v/>
      </c>
      <c r="CQ6" s="40">
        <f>INT((CQ4-1)/12)+1</f>
        <v/>
      </c>
      <c r="CR6" s="40">
        <f>INT((CR4-1)/12)+1</f>
        <v/>
      </c>
      <c r="CS6" s="40">
        <f>INT((CS4-1)/12)+1</f>
        <v/>
      </c>
      <c r="CT6" s="40">
        <f>INT((CT4-1)/12)+1</f>
        <v/>
      </c>
      <c r="CU6" s="40">
        <f>INT((CU4-1)/12)+1</f>
        <v/>
      </c>
      <c r="CV6" s="40">
        <f>INT((CV4-1)/12)+1</f>
        <v/>
      </c>
      <c r="CW6" s="40">
        <f>INT((CW4-1)/12)+1</f>
        <v/>
      </c>
      <c r="CX6" s="40">
        <f>INT((CX4-1)/12)+1</f>
        <v/>
      </c>
      <c r="CY6" s="40">
        <f>INT((CY4-1)/12)+1</f>
        <v/>
      </c>
      <c r="CZ6" s="40">
        <f>INT((CZ4-1)/12)+1</f>
        <v/>
      </c>
      <c r="DA6" s="40">
        <f>INT((DA4-1)/12)+1</f>
        <v/>
      </c>
      <c r="DB6" s="40">
        <f>INT((DB4-1)/12)+1</f>
        <v/>
      </c>
      <c r="DC6" s="40">
        <f>INT((DC4-1)/12)+1</f>
        <v/>
      </c>
      <c r="DD6" s="40">
        <f>INT((DD4-1)/12)+1</f>
        <v/>
      </c>
      <c r="DE6" s="40">
        <f>INT((DE4-1)/12)+1</f>
        <v/>
      </c>
      <c r="DF6" s="40">
        <f>INT((DF4-1)/12)+1</f>
        <v/>
      </c>
      <c r="DG6" s="40">
        <f>INT((DG4-1)/12)+1</f>
        <v/>
      </c>
      <c r="DH6" s="40">
        <f>INT((DH4-1)/12)+1</f>
        <v/>
      </c>
      <c r="DI6" s="40">
        <f>INT((DI4-1)/12)+1</f>
        <v/>
      </c>
      <c r="DJ6" s="40">
        <f>INT((DJ4-1)/12)+1</f>
        <v/>
      </c>
      <c r="DK6" s="40">
        <f>INT((DK4-1)/12)+1</f>
        <v/>
      </c>
      <c r="DL6" s="40">
        <f>INT((DL4-1)/12)+1</f>
        <v/>
      </c>
      <c r="DM6" s="40">
        <f>INT((DM4-1)/12)+1</f>
        <v/>
      </c>
      <c r="DN6" s="40">
        <f>INT((DN4-1)/12)+1</f>
        <v/>
      </c>
      <c r="DO6" s="40">
        <f>INT((DO4-1)/12)+1</f>
        <v/>
      </c>
      <c r="DP6" s="40">
        <f>INT((DP4-1)/12)+1</f>
        <v/>
      </c>
      <c r="DQ6" s="40">
        <f>INT((DQ4-1)/12)+1</f>
        <v/>
      </c>
      <c r="DR6" s="40">
        <f>INT((DR4-1)/12)+1</f>
        <v/>
      </c>
      <c r="DS6" s="40">
        <f>INT((DS4-1)/12)+1</f>
        <v/>
      </c>
      <c r="DT6" s="40">
        <f>INT((DT4-1)/12)+1</f>
        <v/>
      </c>
      <c r="DU6" s="40">
        <f>INT((DU4-1)/12)+1</f>
        <v/>
      </c>
      <c r="DV6" s="40">
        <f>INT((DV4-1)/12)+1</f>
        <v/>
      </c>
      <c r="DW6" s="40">
        <f>INT((DW4-1)/12)+1</f>
        <v/>
      </c>
      <c r="DX6" s="40">
        <f>INT((DX4-1)/12)+1</f>
        <v/>
      </c>
      <c r="DY6" s="40">
        <f>INT((DY4-1)/12)+1</f>
        <v/>
      </c>
      <c r="DZ6" s="40">
        <f>INT((DZ4-1)/12)+1</f>
        <v/>
      </c>
      <c r="EA6" s="40">
        <f>INT((EA4-1)/12)+1</f>
        <v/>
      </c>
      <c r="EB6" s="40">
        <f>INT((EB4-1)/12)+1</f>
        <v/>
      </c>
      <c r="EC6" s="40">
        <f>INT((EC4-1)/12)+1</f>
        <v/>
      </c>
      <c r="ED6" s="40">
        <f>INT((ED4-1)/12)+1</f>
        <v/>
      </c>
      <c r="EE6" s="40">
        <f>INT((EE4-1)/12)+1</f>
        <v/>
      </c>
      <c r="EF6" s="40">
        <f>INT((EF4-1)/12)+1</f>
        <v/>
      </c>
      <c r="EG6" s="40">
        <f>INT((EG4-1)/12)+1</f>
        <v/>
      </c>
      <c r="EH6" s="40">
        <f>INT((EH4-1)/12)+1</f>
        <v/>
      </c>
      <c r="EI6" s="40">
        <f>INT((EI4-1)/12)+1</f>
        <v/>
      </c>
      <c r="EJ6" s="40">
        <f>INT((EJ4-1)/12)+1</f>
        <v/>
      </c>
      <c r="EK6" s="40">
        <f>INT((EK4-1)/12)+1</f>
        <v/>
      </c>
      <c r="EL6" s="40">
        <f>INT((EL4-1)/12)+1</f>
        <v/>
      </c>
      <c r="EM6" s="40">
        <f>INT((EM4-1)/12)+1</f>
        <v/>
      </c>
      <c r="EN6" s="40">
        <f>INT((EN4-1)/12)+1</f>
        <v/>
      </c>
      <c r="EO6" s="40">
        <f>INT((EO4-1)/12)+1</f>
        <v/>
      </c>
      <c r="EP6" s="40">
        <f>INT((EP4-1)/12)+1</f>
        <v/>
      </c>
      <c r="EQ6" s="40">
        <f>INT((EQ4-1)/12)+1</f>
        <v/>
      </c>
      <c r="ER6" s="40">
        <f>INT((ER4-1)/12)+1</f>
        <v/>
      </c>
      <c r="ES6" s="40">
        <f>INT((ES4-1)/12)+1</f>
        <v/>
      </c>
      <c r="ET6" s="40">
        <f>INT((ET4-1)/12)+1</f>
        <v/>
      </c>
      <c r="EU6" s="40">
        <f>INT((EU4-1)/12)+1</f>
        <v/>
      </c>
      <c r="EV6" s="40">
        <f>INT((EV4-1)/12)+1</f>
        <v/>
      </c>
      <c r="EW6" s="40">
        <f>INT((EW4-1)/12)+1</f>
        <v/>
      </c>
      <c r="EX6" s="40">
        <f>INT((EX4-1)/12)+1</f>
        <v/>
      </c>
      <c r="EY6" s="40">
        <f>INT((EY4-1)/12)+1</f>
        <v/>
      </c>
      <c r="EZ6" s="40">
        <f>INT((EZ4-1)/12)+1</f>
        <v/>
      </c>
      <c r="FA6" s="40">
        <f>INT((FA4-1)/12)+1</f>
        <v/>
      </c>
      <c r="FB6" s="40">
        <f>INT((FB4-1)/12)+1</f>
        <v/>
      </c>
      <c r="FC6" s="40">
        <f>INT((FC4-1)/12)+1</f>
        <v/>
      </c>
      <c r="FD6" s="40">
        <f>INT((FD4-1)/12)+1</f>
        <v/>
      </c>
      <c r="FE6" s="40">
        <f>INT((FE4-1)/12)+1</f>
        <v/>
      </c>
      <c r="FF6" s="40">
        <f>INT((FF4-1)/12)+1</f>
        <v/>
      </c>
      <c r="FG6" s="40">
        <f>INT((FG4-1)/12)+1</f>
        <v/>
      </c>
      <c r="FH6" s="40">
        <f>INT((FH4-1)/12)+1</f>
        <v/>
      </c>
      <c r="FI6" s="40">
        <f>INT((FI4-1)/12)+1</f>
        <v/>
      </c>
      <c r="FJ6" s="40">
        <f>INT((FJ4-1)/12)+1</f>
        <v/>
      </c>
      <c r="FK6" s="40">
        <f>INT((FK4-1)/12)+1</f>
        <v/>
      </c>
      <c r="FL6" s="40">
        <f>INT((FL4-1)/12)+1</f>
        <v/>
      </c>
      <c r="FM6" s="40">
        <f>INT((FM4-1)/12)+1</f>
        <v/>
      </c>
      <c r="FN6" s="40">
        <f>INT((FN4-1)/12)+1</f>
        <v/>
      </c>
      <c r="FO6" s="40">
        <f>INT((FO4-1)/12)+1</f>
        <v/>
      </c>
      <c r="FP6" s="40">
        <f>INT((FP4-1)/12)+1</f>
        <v/>
      </c>
      <c r="FQ6" s="40">
        <f>INT((FQ4-1)/12)+1</f>
        <v/>
      </c>
      <c r="FR6" s="40">
        <f>INT((FR4-1)/12)+1</f>
        <v/>
      </c>
      <c r="FS6" s="40">
        <f>INT((FS4-1)/12)+1</f>
        <v/>
      </c>
      <c r="FT6" s="40">
        <f>INT((FT4-1)/12)+1</f>
        <v/>
      </c>
      <c r="FU6" s="40">
        <f>INT((FU4-1)/12)+1</f>
        <v/>
      </c>
      <c r="FV6" s="40">
        <f>INT((FV4-1)/12)+1</f>
        <v/>
      </c>
      <c r="FW6" s="40">
        <f>INT((FW4-1)/12)+1</f>
        <v/>
      </c>
      <c r="FX6" s="40">
        <f>INT((FX4-1)/12)+1</f>
        <v/>
      </c>
      <c r="FY6" s="40">
        <f>INT((FY4-1)/12)+1</f>
        <v/>
      </c>
      <c r="FZ6" s="40">
        <f>INT((FZ4-1)/12)+1</f>
        <v/>
      </c>
      <c r="GA6" s="40">
        <f>INT((GA4-1)/12)+1</f>
        <v/>
      </c>
      <c r="GB6" s="40">
        <f>INT((GB4-1)/12)+1</f>
        <v/>
      </c>
      <c r="GC6" s="40">
        <f>INT((GC4-1)/12)+1</f>
        <v/>
      </c>
      <c r="GD6" s="40">
        <f>INT((GD4-1)/12)+1</f>
        <v/>
      </c>
      <c r="GE6" s="40">
        <f>INT((GE4-1)/12)+1</f>
        <v/>
      </c>
      <c r="GF6" s="40">
        <f>INT((GF4-1)/12)+1</f>
        <v/>
      </c>
      <c r="GG6" s="40">
        <f>INT((GG4-1)/12)+1</f>
        <v/>
      </c>
      <c r="GH6" s="40">
        <f>INT((GH4-1)/12)+1</f>
        <v/>
      </c>
      <c r="GI6" s="40">
        <f>INT((GI4-1)/12)+1</f>
        <v/>
      </c>
      <c r="GJ6" s="40">
        <f>INT((GJ4-1)/12)+1</f>
        <v/>
      </c>
      <c r="GK6" s="40">
        <f>INT((GK4-1)/12)+1</f>
        <v/>
      </c>
      <c r="GL6" s="40">
        <f>INT((GL4-1)/12)+1</f>
        <v/>
      </c>
      <c r="GM6" s="40">
        <f>INT((GM4-1)/12)+1</f>
        <v/>
      </c>
      <c r="GN6" s="40">
        <f>INT((GN4-1)/12)+1</f>
        <v/>
      </c>
      <c r="GO6" s="40">
        <f>INT((GO4-1)/12)+1</f>
        <v/>
      </c>
      <c r="GP6" s="40">
        <f>INT((GP4-1)/12)+1</f>
        <v/>
      </c>
      <c r="GQ6" s="40">
        <f>INT((GQ4-1)/12)+1</f>
        <v/>
      </c>
      <c r="GR6" s="40">
        <f>INT((GR4-1)/12)+1</f>
        <v/>
      </c>
      <c r="GS6" s="40">
        <f>INT((GS4-1)/12)+1</f>
        <v/>
      </c>
      <c r="GT6" s="40">
        <f>INT((GT4-1)/12)+1</f>
        <v/>
      </c>
      <c r="GU6" s="40">
        <f>INT((GU4-1)/12)+1</f>
        <v/>
      </c>
      <c r="GV6" s="40">
        <f>INT((GV4-1)/12)+1</f>
        <v/>
      </c>
      <c r="GW6" s="40">
        <f>INT((GW4-1)/12)+1</f>
        <v/>
      </c>
      <c r="GX6" s="40">
        <f>INT((GX4-1)/12)+1</f>
        <v/>
      </c>
      <c r="GY6" s="40">
        <f>INT((GY4-1)/12)+1</f>
        <v/>
      </c>
      <c r="GZ6" s="40">
        <f>INT((GZ4-1)/12)+1</f>
        <v/>
      </c>
      <c r="HA6" s="40">
        <f>INT((HA4-1)/12)+1</f>
        <v/>
      </c>
      <c r="HB6" s="40">
        <f>INT((HB4-1)/12)+1</f>
        <v/>
      </c>
      <c r="HC6" s="40">
        <f>INT((HC4-1)/12)+1</f>
        <v/>
      </c>
      <c r="HD6" s="40">
        <f>INT((HD4-1)/12)+1</f>
        <v/>
      </c>
      <c r="HE6" s="40">
        <f>INT((HE4-1)/12)+1</f>
        <v/>
      </c>
      <c r="HF6" s="40">
        <f>INT((HF4-1)/12)+1</f>
        <v/>
      </c>
      <c r="HG6" s="40">
        <f>INT((HG4-1)/12)+1</f>
        <v/>
      </c>
      <c r="HH6" s="40">
        <f>INT((HH4-1)/12)+1</f>
        <v/>
      </c>
      <c r="HI6" s="40">
        <f>INT((HI4-1)/12)+1</f>
        <v/>
      </c>
      <c r="HJ6" s="40">
        <f>INT((HJ4-1)/12)+1</f>
        <v/>
      </c>
      <c r="HK6" s="40">
        <f>INT((HK4-1)/12)+1</f>
        <v/>
      </c>
      <c r="HL6" s="40">
        <f>INT((HL4-1)/12)+1</f>
        <v/>
      </c>
      <c r="HM6" s="40">
        <f>INT((HM4-1)/12)+1</f>
        <v/>
      </c>
      <c r="HN6" s="40">
        <f>INT((HN4-1)/12)+1</f>
        <v/>
      </c>
      <c r="HO6" s="40">
        <f>INT((HO4-1)/12)+1</f>
        <v/>
      </c>
      <c r="HP6" s="40">
        <f>INT((HP4-1)/12)+1</f>
        <v/>
      </c>
      <c r="HQ6" s="40">
        <f>INT((HQ4-1)/12)+1</f>
        <v/>
      </c>
      <c r="HR6" s="40">
        <f>INT((HR4-1)/12)+1</f>
        <v/>
      </c>
      <c r="HS6" s="40">
        <f>INT((HS4-1)/12)+1</f>
        <v/>
      </c>
      <c r="HT6" s="40">
        <f>INT((HT4-1)/12)+1</f>
        <v/>
      </c>
      <c r="HU6" s="40">
        <f>INT((HU4-1)/12)+1</f>
        <v/>
      </c>
      <c r="HV6" s="40">
        <f>INT((HV4-1)/12)+1</f>
        <v/>
      </c>
      <c r="HW6" s="40">
        <f>INT((HW4-1)/12)+1</f>
        <v/>
      </c>
      <c r="HX6" s="40">
        <f>INT((HX4-1)/12)+1</f>
        <v/>
      </c>
      <c r="HY6" s="40">
        <f>INT((HY4-1)/12)+1</f>
        <v/>
      </c>
      <c r="HZ6" s="40">
        <f>INT((HZ4-1)/12)+1</f>
        <v/>
      </c>
      <c r="IA6" s="40">
        <f>INT((IA4-1)/12)+1</f>
        <v/>
      </c>
      <c r="IB6" s="40">
        <f>INT((IB4-1)/12)+1</f>
        <v/>
      </c>
      <c r="IC6" s="40">
        <f>INT((IC4-1)/12)+1</f>
        <v/>
      </c>
      <c r="ID6" s="40">
        <f>INT((ID4-1)/12)+1</f>
        <v/>
      </c>
      <c r="IE6" s="40">
        <f>INT((IE4-1)/12)+1</f>
        <v/>
      </c>
      <c r="IF6" s="40">
        <f>INT((IF4-1)/12)+1</f>
        <v/>
      </c>
      <c r="IG6" s="40">
        <f>INT((IG4-1)/12)+1</f>
        <v/>
      </c>
      <c r="IH6" s="40">
        <f>INT((IH4-1)/12)+1</f>
        <v/>
      </c>
      <c r="II6" s="40">
        <f>INT((II4-1)/12)+1</f>
        <v/>
      </c>
      <c r="IJ6" s="40">
        <f>INT((IJ4-1)/12)+1</f>
        <v/>
      </c>
      <c r="IK6" s="40">
        <f>INT((IK4-1)/12)+1</f>
        <v/>
      </c>
      <c r="IL6" s="40">
        <f>INT((IL4-1)/12)+1</f>
        <v/>
      </c>
      <c r="IM6" s="40">
        <f>INT((IM4-1)/12)+1</f>
        <v/>
      </c>
      <c r="IN6" s="40">
        <f>INT((IN4-1)/12)+1</f>
        <v/>
      </c>
      <c r="IO6" s="40">
        <f>INT((IO4-1)/12)+1</f>
        <v/>
      </c>
      <c r="IP6" s="40">
        <f>INT((IP4-1)/12)+1</f>
        <v/>
      </c>
      <c r="IQ6" s="40">
        <f>INT((IQ4-1)/12)+1</f>
        <v/>
      </c>
      <c r="IR6" s="40">
        <f>INT((IR4-1)/12)+1</f>
        <v/>
      </c>
      <c r="IS6" s="40">
        <f>INT((IS4-1)/12)+1</f>
        <v/>
      </c>
      <c r="IT6" s="40">
        <f>INT((IT4-1)/12)+1</f>
        <v/>
      </c>
      <c r="IU6" s="40">
        <f>INT((IU4-1)/12)+1</f>
        <v/>
      </c>
      <c r="IV6" s="40">
        <f>INT((IV4-1)/12)+1</f>
        <v/>
      </c>
      <c r="IW6" s="40">
        <f>INT((IW4-1)/12)+1</f>
        <v/>
      </c>
      <c r="IX6" s="40">
        <f>INT((IX4-1)/12)+1</f>
        <v/>
      </c>
      <c r="IY6" s="40">
        <f>INT((IY4-1)/12)+1</f>
        <v/>
      </c>
      <c r="IZ6" s="40">
        <f>INT((IZ4-1)/12)+1</f>
        <v/>
      </c>
      <c r="JA6" s="40">
        <f>INT((JA4-1)/12)+1</f>
        <v/>
      </c>
      <c r="JB6" s="40">
        <f>INT((JB4-1)/12)+1</f>
        <v/>
      </c>
      <c r="JC6" s="40">
        <f>INT((JC4-1)/12)+1</f>
        <v/>
      </c>
      <c r="JD6" s="40">
        <f>INT((JD4-1)/12)+1</f>
        <v/>
      </c>
      <c r="JE6" s="40">
        <f>INT((JE4-1)/12)+1</f>
        <v/>
      </c>
      <c r="JF6" s="40">
        <f>INT((JF4-1)/12)+1</f>
        <v/>
      </c>
      <c r="JG6" s="40">
        <f>INT((JG4-1)/12)+1</f>
        <v/>
      </c>
      <c r="JH6" s="40">
        <f>INT((JH4-1)/12)+1</f>
        <v/>
      </c>
      <c r="JI6" s="40">
        <f>INT((JI4-1)/12)+1</f>
        <v/>
      </c>
      <c r="JJ6" s="40">
        <f>INT((JJ4-1)/12)+1</f>
        <v/>
      </c>
      <c r="JK6" s="40">
        <f>INT((JK4-1)/12)+1</f>
        <v/>
      </c>
      <c r="JL6" s="40">
        <f>INT((JL4-1)/12)+1</f>
        <v/>
      </c>
      <c r="JM6" s="40">
        <f>INT((JM4-1)/12)+1</f>
        <v/>
      </c>
      <c r="JN6" s="40">
        <f>INT((JN4-1)/12)+1</f>
        <v/>
      </c>
      <c r="JO6" s="40">
        <f>INT((JO4-1)/12)+1</f>
        <v/>
      </c>
      <c r="JP6" s="40">
        <f>INT((JP4-1)/12)+1</f>
        <v/>
      </c>
      <c r="JQ6" s="40">
        <f>INT((JQ4-1)/12)+1</f>
        <v/>
      </c>
      <c r="JR6" s="40">
        <f>INT((JR4-1)/12)+1</f>
        <v/>
      </c>
      <c r="JS6" s="40">
        <f>INT((JS4-1)/12)+1</f>
        <v/>
      </c>
      <c r="JT6" s="40">
        <f>INT((JT4-1)/12)+1</f>
        <v/>
      </c>
      <c r="JU6" s="40">
        <f>INT((JU4-1)/12)+1</f>
        <v/>
      </c>
      <c r="JV6" s="40">
        <f>INT((JV4-1)/12)+1</f>
        <v/>
      </c>
      <c r="JW6" s="40">
        <f>INT((JW4-1)/12)+1</f>
        <v/>
      </c>
      <c r="JX6" s="40">
        <f>INT((JX4-1)/12)+1</f>
        <v/>
      </c>
      <c r="JY6" s="40">
        <f>INT((JY4-1)/12)+1</f>
        <v/>
      </c>
      <c r="JZ6" s="40">
        <f>INT((JZ4-1)/12)+1</f>
        <v/>
      </c>
      <c r="KA6" s="40">
        <f>INT((KA4-1)/12)+1</f>
        <v/>
      </c>
      <c r="KB6" s="40">
        <f>INT((KB4-1)/12)+1</f>
        <v/>
      </c>
      <c r="KC6" s="40">
        <f>INT((KC4-1)/12)+1</f>
        <v/>
      </c>
      <c r="KD6" s="40">
        <f>INT((KD4-1)/12)+1</f>
        <v/>
      </c>
      <c r="KE6" s="40">
        <f>INT((KE4-1)/12)+1</f>
        <v/>
      </c>
      <c r="KF6" s="40">
        <f>INT((KF4-1)/12)+1</f>
        <v/>
      </c>
      <c r="KG6" s="40">
        <f>INT((KG4-1)/12)+1</f>
        <v/>
      </c>
      <c r="KH6" s="40">
        <f>INT((KH4-1)/12)+1</f>
        <v/>
      </c>
      <c r="KI6" s="40">
        <f>INT((KI4-1)/12)+1</f>
        <v/>
      </c>
      <c r="KJ6" s="40">
        <f>INT((KJ4-1)/12)+1</f>
        <v/>
      </c>
      <c r="KK6" s="40">
        <f>INT((KK4-1)/12)+1</f>
        <v/>
      </c>
      <c r="KL6" s="40">
        <f>INT((KL4-1)/12)+1</f>
        <v/>
      </c>
      <c r="KM6" s="40">
        <f>INT((KM4-1)/12)+1</f>
        <v/>
      </c>
      <c r="KN6" s="40">
        <f>INT((KN4-1)/12)+1</f>
        <v/>
      </c>
      <c r="KO6" s="40">
        <f>INT((KO4-1)/12)+1</f>
        <v/>
      </c>
      <c r="KP6" s="40">
        <f>INT((KP4-1)/12)+1</f>
        <v/>
      </c>
      <c r="KQ6" s="40">
        <f>INT((KQ4-1)/12)+1</f>
        <v/>
      </c>
      <c r="KR6" s="40">
        <f>INT((KR4-1)/12)+1</f>
        <v/>
      </c>
      <c r="KS6" s="40">
        <f>INT((KS4-1)/12)+1</f>
        <v/>
      </c>
      <c r="KT6" s="40">
        <f>INT((KT4-1)/12)+1</f>
        <v/>
      </c>
      <c r="KU6" s="40">
        <f>INT((KU4-1)/12)+1</f>
        <v/>
      </c>
      <c r="KV6" s="40">
        <f>INT((KV4-1)/12)+1</f>
        <v/>
      </c>
      <c r="KW6" s="40">
        <f>INT((KW4-1)/12)+1</f>
        <v/>
      </c>
      <c r="KX6" s="40">
        <f>INT((KX4-1)/12)+1</f>
        <v/>
      </c>
      <c r="KY6" s="40">
        <f>INT((KY4-1)/12)+1</f>
        <v/>
      </c>
      <c r="KZ6" s="40">
        <f>INT((KZ4-1)/12)+1</f>
        <v/>
      </c>
      <c r="LA6" s="40">
        <f>INT((LA4-1)/12)+1</f>
        <v/>
      </c>
      <c r="LB6" s="40">
        <f>INT((LB4-1)/12)+1</f>
        <v/>
      </c>
      <c r="LC6" s="40">
        <f>INT((LC4-1)/12)+1</f>
        <v/>
      </c>
      <c r="LD6" s="40">
        <f>INT((LD4-1)/12)+1</f>
        <v/>
      </c>
      <c r="LE6" s="40">
        <f>INT((LE4-1)/12)+1</f>
        <v/>
      </c>
      <c r="LF6" s="40">
        <f>INT((LF4-1)/12)+1</f>
        <v/>
      </c>
      <c r="LG6" s="40">
        <f>INT((LG4-1)/12)+1</f>
        <v/>
      </c>
      <c r="LH6" s="40">
        <f>INT((LH4-1)/12)+1</f>
        <v/>
      </c>
      <c r="LI6" s="40">
        <f>INT((LI4-1)/12)+1</f>
        <v/>
      </c>
      <c r="LJ6" s="40">
        <f>INT((LJ4-1)/12)+1</f>
        <v/>
      </c>
      <c r="LK6" s="40">
        <f>INT((LK4-1)/12)+1</f>
        <v/>
      </c>
      <c r="LL6" s="40">
        <f>INT((LL4-1)/12)+1</f>
        <v/>
      </c>
      <c r="LM6" s="40">
        <f>INT((LM4-1)/12)+1</f>
        <v/>
      </c>
      <c r="LN6" s="40">
        <f>INT((LN4-1)/12)+1</f>
        <v/>
      </c>
      <c r="LO6" s="40">
        <f>INT((LO4-1)/12)+1</f>
        <v/>
      </c>
      <c r="LP6" s="40">
        <f>INT((LP4-1)/12)+1</f>
        <v/>
      </c>
      <c r="LQ6" s="40">
        <f>INT((LQ4-1)/12)+1</f>
        <v/>
      </c>
      <c r="LR6" s="40">
        <f>INT((LR4-1)/12)+1</f>
        <v/>
      </c>
      <c r="LS6" s="40">
        <f>INT((LS4-1)/12)+1</f>
        <v/>
      </c>
      <c r="LT6" s="40">
        <f>INT((LT4-1)/12)+1</f>
        <v/>
      </c>
      <c r="LU6" s="40">
        <f>INT((LU4-1)/12)+1</f>
        <v/>
      </c>
      <c r="LV6" s="40">
        <f>INT((LV4-1)/12)+1</f>
        <v/>
      </c>
      <c r="LW6" s="40">
        <f>INT((LW4-1)/12)+1</f>
        <v/>
      </c>
      <c r="LX6" s="40">
        <f>INT((LX4-1)/12)+1</f>
        <v/>
      </c>
      <c r="LY6" s="40">
        <f>INT((LY4-1)/12)+1</f>
        <v/>
      </c>
      <c r="LZ6" s="40">
        <f>INT((LZ4-1)/12)+1</f>
        <v/>
      </c>
      <c r="MA6" s="40">
        <f>INT((MA4-1)/12)+1</f>
        <v/>
      </c>
      <c r="MB6" s="40">
        <f>INT((MB4-1)/12)+1</f>
        <v/>
      </c>
      <c r="MC6" s="40">
        <f>INT((MC4-1)/12)+1</f>
        <v/>
      </c>
      <c r="MD6" s="40">
        <f>INT((MD4-1)/12)+1</f>
        <v/>
      </c>
      <c r="ME6" s="40">
        <f>INT((ME4-1)/12)+1</f>
        <v/>
      </c>
      <c r="MF6" s="40">
        <f>INT((MF4-1)/12)+1</f>
        <v/>
      </c>
      <c r="MG6" s="40">
        <f>INT((MG4-1)/12)+1</f>
        <v/>
      </c>
      <c r="MH6" s="40">
        <f>INT((MH4-1)/12)+1</f>
        <v/>
      </c>
      <c r="MI6" s="40">
        <f>INT((MI4-1)/12)+1</f>
        <v/>
      </c>
      <c r="MJ6" s="40">
        <f>INT((MJ4-1)/12)+1</f>
        <v/>
      </c>
      <c r="MK6" s="40">
        <f>INT((MK4-1)/12)+1</f>
        <v/>
      </c>
      <c r="ML6" s="40">
        <f>INT((ML4-1)/12)+1</f>
        <v/>
      </c>
      <c r="MM6" s="40">
        <f>INT((MM4-1)/12)+1</f>
        <v/>
      </c>
      <c r="MN6" s="40">
        <f>INT((MN4-1)/12)+1</f>
        <v/>
      </c>
      <c r="MO6" s="40">
        <f>INT((MO4-1)/12)+1</f>
        <v/>
      </c>
      <c r="MP6" s="40">
        <f>INT((MP4-1)/12)+1</f>
        <v/>
      </c>
      <c r="MQ6" s="40">
        <f>INT((MQ4-1)/12)+1</f>
        <v/>
      </c>
      <c r="MR6" s="40">
        <f>INT((MR4-1)/12)+1</f>
        <v/>
      </c>
      <c r="MS6" s="40">
        <f>INT((MS4-1)/12)+1</f>
        <v/>
      </c>
      <c r="MT6" s="40">
        <f>INT((MT4-1)/12)+1</f>
        <v/>
      </c>
      <c r="MU6" s="40">
        <f>INT((MU4-1)/12)+1</f>
        <v/>
      </c>
      <c r="MV6" s="40">
        <f>INT((MV4-1)/12)+1</f>
        <v/>
      </c>
      <c r="MW6" s="40">
        <f>INT((MW4-1)/12)+1</f>
        <v/>
      </c>
      <c r="MX6" s="40">
        <f>INT((MX4-1)/12)+1</f>
        <v/>
      </c>
      <c r="MY6" s="40">
        <f>INT((MY4-1)/12)+1</f>
        <v/>
      </c>
      <c r="MZ6" s="40">
        <f>INT((MZ4-1)/12)+1</f>
        <v/>
      </c>
      <c r="NA6" s="40">
        <f>INT((NA4-1)/12)+1</f>
        <v/>
      </c>
      <c r="NB6" s="40">
        <f>INT((NB4-1)/12)+1</f>
        <v/>
      </c>
      <c r="NC6" s="40">
        <f>INT((NC4-1)/12)+1</f>
        <v/>
      </c>
      <c r="ND6" s="40">
        <f>INT((ND4-1)/12)+1</f>
        <v/>
      </c>
      <c r="NE6" s="40">
        <f>INT((NE4-1)/12)+1</f>
        <v/>
      </c>
      <c r="NF6" s="40">
        <f>INT((NF4-1)/12)+1</f>
        <v/>
      </c>
      <c r="NG6" s="40">
        <f>INT((NG4-1)/12)+1</f>
        <v/>
      </c>
      <c r="NH6" s="40">
        <f>INT((NH4-1)/12)+1</f>
        <v/>
      </c>
      <c r="NI6" s="40">
        <f>INT((NI4-1)/12)+1</f>
        <v/>
      </c>
      <c r="NJ6" s="40">
        <f>INT((NJ4-1)/12)+1</f>
        <v/>
      </c>
      <c r="NK6" s="40">
        <f>INT((NK4-1)/12)+1</f>
        <v/>
      </c>
      <c r="NL6" s="40">
        <f>INT((NL4-1)/12)+1</f>
        <v/>
      </c>
      <c r="NM6" s="40">
        <f>INT((NM4-1)/12)+1</f>
        <v/>
      </c>
      <c r="NN6" s="40">
        <f>INT((NN4-1)/12)+1</f>
        <v/>
      </c>
      <c r="NO6" s="40">
        <f>INT((NO4-1)/12)+1</f>
        <v/>
      </c>
      <c r="NP6" s="40">
        <f>INT((NP4-1)/12)+1</f>
        <v/>
      </c>
      <c r="NQ6" s="40">
        <f>INT((NQ4-1)/12)+1</f>
        <v/>
      </c>
      <c r="NR6" s="40">
        <f>INT((NR4-1)/12)+1</f>
        <v/>
      </c>
      <c r="NS6" s="40">
        <f>INT((NS4-1)/12)+1</f>
        <v/>
      </c>
      <c r="NT6" s="40">
        <f>INT((NT4-1)/12)+1</f>
        <v/>
      </c>
      <c r="NU6" s="40">
        <f>INT((NU4-1)/12)+1</f>
        <v/>
      </c>
      <c r="NV6" s="40">
        <f>INT((NV4-1)/12)+1</f>
        <v/>
      </c>
      <c r="NW6" s="40">
        <f>INT((NW4-1)/12)+1</f>
        <v/>
      </c>
      <c r="NX6" s="40">
        <f>INT((NX4-1)/12)+1</f>
        <v/>
      </c>
      <c r="NY6" s="40">
        <f>INT((NY4-1)/12)+1</f>
        <v/>
      </c>
      <c r="NZ6" s="40">
        <f>INT((NZ4-1)/12)+1</f>
        <v/>
      </c>
      <c r="OA6" s="40">
        <f>INT((OA4-1)/12)+1</f>
        <v/>
      </c>
      <c r="OB6" s="40">
        <f>INT((OB4-1)/12)+1</f>
        <v/>
      </c>
      <c r="OC6" s="40">
        <f>INT((OC4-1)/12)+1</f>
        <v/>
      </c>
      <c r="OD6" s="40">
        <f>INT((OD4-1)/12)+1</f>
        <v/>
      </c>
      <c r="OE6" s="40">
        <f>INT((OE4-1)/12)+1</f>
        <v/>
      </c>
      <c r="OF6" s="40">
        <f>INT((OF4-1)/12)+1</f>
        <v/>
      </c>
      <c r="OG6" s="40">
        <f>INT((OG4-1)/12)+1</f>
        <v/>
      </c>
      <c r="OH6" s="40">
        <f>INT((OH4-1)/12)+1</f>
        <v/>
      </c>
      <c r="OI6" s="40">
        <f>INT((OI4-1)/12)+1</f>
        <v/>
      </c>
      <c r="OJ6" s="40">
        <f>INT((OJ4-1)/12)+1</f>
        <v/>
      </c>
      <c r="OK6" s="40">
        <f>INT((OK4-1)/12)+1</f>
        <v/>
      </c>
      <c r="OL6" s="40">
        <f>INT((OL4-1)/12)+1</f>
        <v/>
      </c>
      <c r="OM6" s="40">
        <f>INT((OM4-1)/12)+1</f>
        <v/>
      </c>
      <c r="ON6" s="40">
        <f>INT((ON4-1)/12)+1</f>
        <v/>
      </c>
      <c r="OO6" s="40">
        <f>INT((OO4-1)/12)+1</f>
        <v/>
      </c>
      <c r="OP6" s="40">
        <f>INT((OP4-1)/12)+1</f>
        <v/>
      </c>
      <c r="OQ6" s="40">
        <f>INT((OQ4-1)/12)+1</f>
        <v/>
      </c>
      <c r="OR6" s="40">
        <f>INT((OR4-1)/12)+1</f>
        <v/>
      </c>
      <c r="OS6" s="40">
        <f>INT((OS4-1)/12)+1</f>
        <v/>
      </c>
      <c r="OT6" s="40">
        <f>INT((OT4-1)/12)+1</f>
        <v/>
      </c>
      <c r="OU6" s="40">
        <f>INT((OU4-1)/12)+1</f>
        <v/>
      </c>
      <c r="OV6" s="40">
        <f>INT((OV4-1)/12)+1</f>
        <v/>
      </c>
      <c r="OW6" s="40">
        <f>INT((OW4-1)/12)+1</f>
        <v/>
      </c>
      <c r="OX6" s="40">
        <f>INT((OX4-1)/12)+1</f>
        <v/>
      </c>
      <c r="OY6" s="40">
        <f>INT((OY4-1)/12)+1</f>
        <v/>
      </c>
      <c r="OZ6" s="40">
        <f>INT((OZ4-1)/12)+1</f>
        <v/>
      </c>
      <c r="PA6" s="40">
        <f>INT((PA4-1)/12)+1</f>
        <v/>
      </c>
      <c r="PB6" s="40">
        <f>INT((PB4-1)/12)+1</f>
        <v/>
      </c>
      <c r="PC6" s="40">
        <f>INT((PC4-1)/12)+1</f>
        <v/>
      </c>
      <c r="PD6" s="40">
        <f>INT((PD4-1)/12)+1</f>
        <v/>
      </c>
      <c r="PE6" s="40">
        <f>INT((PE4-1)/12)+1</f>
        <v/>
      </c>
      <c r="PF6" s="40">
        <f>INT((PF4-1)/12)+1</f>
        <v/>
      </c>
      <c r="PG6" s="40">
        <f>INT((PG4-1)/12)+1</f>
        <v/>
      </c>
      <c r="PH6" s="40">
        <f>INT((PH4-1)/12)+1</f>
        <v/>
      </c>
      <c r="PI6" s="40">
        <f>INT((PI4-1)/12)+1</f>
        <v/>
      </c>
      <c r="PJ6" s="40">
        <f>INT((PJ4-1)/12)+1</f>
        <v/>
      </c>
      <c r="PK6" s="40">
        <f>INT((PK4-1)/12)+1</f>
        <v/>
      </c>
      <c r="PL6" s="40">
        <f>INT((PL4-1)/12)+1</f>
        <v/>
      </c>
      <c r="PM6" s="40">
        <f>INT((PM4-1)/12)+1</f>
        <v/>
      </c>
    </row>
    <row r="8">
      <c r="A8" s="41" t="inlineStr">
        <is>
          <t>PHASE 1 — A + B (250 homes)</t>
        </is>
      </c>
      <c r="B8" s="2" t="n"/>
      <c r="C8" s="2" t="n"/>
      <c r="D8" s="2" t="n"/>
      <c r="E8" s="2" t="n"/>
      <c r="F8" s="2" t="n"/>
      <c r="G8" s="2" t="n"/>
    </row>
    <row r="9">
      <c r="A9" s="9" t="inlineStr">
        <is>
          <t>Construction flag</t>
        </is>
      </c>
      <c r="B9" s="9" t="inlineStr">
        <is>
          <t>P1</t>
        </is>
      </c>
      <c r="D9" s="42">
        <f>IF(AND(D$4&gt;=p1_start,D$4&lt;=p1_complete),1,0)</f>
        <v/>
      </c>
      <c r="E9" s="42">
        <f>IF(AND(E$4&gt;=p1_start,E$4&lt;=p1_complete),1,0)</f>
        <v/>
      </c>
      <c r="F9" s="42">
        <f>IF(AND(F$4&gt;=p1_start,F$4&lt;=p1_complete),1,0)</f>
        <v/>
      </c>
      <c r="G9" s="42">
        <f>IF(AND(G$4&gt;=p1_start,G$4&lt;=p1_complete),1,0)</f>
        <v/>
      </c>
      <c r="H9" s="42">
        <f>IF(AND(H$4&gt;=p1_start,H$4&lt;=p1_complete),1,0)</f>
        <v/>
      </c>
      <c r="I9" s="42">
        <f>IF(AND(I$4&gt;=p1_start,I$4&lt;=p1_complete),1,0)</f>
        <v/>
      </c>
      <c r="J9" s="42">
        <f>IF(AND(J$4&gt;=p1_start,J$4&lt;=p1_complete),1,0)</f>
        <v/>
      </c>
      <c r="K9" s="42">
        <f>IF(AND(K$4&gt;=p1_start,K$4&lt;=p1_complete),1,0)</f>
        <v/>
      </c>
      <c r="L9" s="42">
        <f>IF(AND(L$4&gt;=p1_start,L$4&lt;=p1_complete),1,0)</f>
        <v/>
      </c>
      <c r="M9" s="42">
        <f>IF(AND(M$4&gt;=p1_start,M$4&lt;=p1_complete),1,0)</f>
        <v/>
      </c>
      <c r="N9" s="42">
        <f>IF(AND(N$4&gt;=p1_start,N$4&lt;=p1_complete),1,0)</f>
        <v/>
      </c>
      <c r="O9" s="42">
        <f>IF(AND(O$4&gt;=p1_start,O$4&lt;=p1_complete),1,0)</f>
        <v/>
      </c>
      <c r="P9" s="42">
        <f>IF(AND(P$4&gt;=p1_start,P$4&lt;=p1_complete),1,0)</f>
        <v/>
      </c>
      <c r="Q9" s="42">
        <f>IF(AND(Q$4&gt;=p1_start,Q$4&lt;=p1_complete),1,0)</f>
        <v/>
      </c>
      <c r="R9" s="42">
        <f>IF(AND(R$4&gt;=p1_start,R$4&lt;=p1_complete),1,0)</f>
        <v/>
      </c>
      <c r="S9" s="42">
        <f>IF(AND(S$4&gt;=p1_start,S$4&lt;=p1_complete),1,0)</f>
        <v/>
      </c>
      <c r="T9" s="42">
        <f>IF(AND(T$4&gt;=p1_start,T$4&lt;=p1_complete),1,0)</f>
        <v/>
      </c>
      <c r="U9" s="42">
        <f>IF(AND(U$4&gt;=p1_start,U$4&lt;=p1_complete),1,0)</f>
        <v/>
      </c>
      <c r="V9" s="42">
        <f>IF(AND(V$4&gt;=p1_start,V$4&lt;=p1_complete),1,0)</f>
        <v/>
      </c>
      <c r="W9" s="42">
        <f>IF(AND(W$4&gt;=p1_start,W$4&lt;=p1_complete),1,0)</f>
        <v/>
      </c>
      <c r="X9" s="42">
        <f>IF(AND(X$4&gt;=p1_start,X$4&lt;=p1_complete),1,0)</f>
        <v/>
      </c>
      <c r="Y9" s="42">
        <f>IF(AND(Y$4&gt;=p1_start,Y$4&lt;=p1_complete),1,0)</f>
        <v/>
      </c>
      <c r="Z9" s="42">
        <f>IF(AND(Z$4&gt;=p1_start,Z$4&lt;=p1_complete),1,0)</f>
        <v/>
      </c>
      <c r="AA9" s="42">
        <f>IF(AND(AA$4&gt;=p1_start,AA$4&lt;=p1_complete),1,0)</f>
        <v/>
      </c>
      <c r="AB9" s="42">
        <f>IF(AND(AB$4&gt;=p1_start,AB$4&lt;=p1_complete),1,0)</f>
        <v/>
      </c>
      <c r="AC9" s="42">
        <f>IF(AND(AC$4&gt;=p1_start,AC$4&lt;=p1_complete),1,0)</f>
        <v/>
      </c>
      <c r="AD9" s="42">
        <f>IF(AND(AD$4&gt;=p1_start,AD$4&lt;=p1_complete),1,0)</f>
        <v/>
      </c>
      <c r="AE9" s="42">
        <f>IF(AND(AE$4&gt;=p1_start,AE$4&lt;=p1_complete),1,0)</f>
        <v/>
      </c>
      <c r="AF9" s="42">
        <f>IF(AND(AF$4&gt;=p1_start,AF$4&lt;=p1_complete),1,0)</f>
        <v/>
      </c>
      <c r="AG9" s="42">
        <f>IF(AND(AG$4&gt;=p1_start,AG$4&lt;=p1_complete),1,0)</f>
        <v/>
      </c>
      <c r="AH9" s="42">
        <f>IF(AND(AH$4&gt;=p1_start,AH$4&lt;=p1_complete),1,0)</f>
        <v/>
      </c>
      <c r="AI9" s="42">
        <f>IF(AND(AI$4&gt;=p1_start,AI$4&lt;=p1_complete),1,0)</f>
        <v/>
      </c>
      <c r="AJ9" s="42">
        <f>IF(AND(AJ$4&gt;=p1_start,AJ$4&lt;=p1_complete),1,0)</f>
        <v/>
      </c>
      <c r="AK9" s="42">
        <f>IF(AND(AK$4&gt;=p1_start,AK$4&lt;=p1_complete),1,0)</f>
        <v/>
      </c>
      <c r="AL9" s="42">
        <f>IF(AND(AL$4&gt;=p1_start,AL$4&lt;=p1_complete),1,0)</f>
        <v/>
      </c>
      <c r="AM9" s="42">
        <f>IF(AND(AM$4&gt;=p1_start,AM$4&lt;=p1_complete),1,0)</f>
        <v/>
      </c>
      <c r="AN9" s="42">
        <f>IF(AND(AN$4&gt;=p1_start,AN$4&lt;=p1_complete),1,0)</f>
        <v/>
      </c>
      <c r="AO9" s="42">
        <f>IF(AND(AO$4&gt;=p1_start,AO$4&lt;=p1_complete),1,0)</f>
        <v/>
      </c>
      <c r="AP9" s="42">
        <f>IF(AND(AP$4&gt;=p1_start,AP$4&lt;=p1_complete),1,0)</f>
        <v/>
      </c>
      <c r="AQ9" s="42">
        <f>IF(AND(AQ$4&gt;=p1_start,AQ$4&lt;=p1_complete),1,0)</f>
        <v/>
      </c>
      <c r="AR9" s="42">
        <f>IF(AND(AR$4&gt;=p1_start,AR$4&lt;=p1_complete),1,0)</f>
        <v/>
      </c>
      <c r="AS9" s="42">
        <f>IF(AND(AS$4&gt;=p1_start,AS$4&lt;=p1_complete),1,0)</f>
        <v/>
      </c>
      <c r="AT9" s="42">
        <f>IF(AND(AT$4&gt;=p1_start,AT$4&lt;=p1_complete),1,0)</f>
        <v/>
      </c>
      <c r="AU9" s="42">
        <f>IF(AND(AU$4&gt;=p1_start,AU$4&lt;=p1_complete),1,0)</f>
        <v/>
      </c>
      <c r="AV9" s="42">
        <f>IF(AND(AV$4&gt;=p1_start,AV$4&lt;=p1_complete),1,0)</f>
        <v/>
      </c>
      <c r="AW9" s="42">
        <f>IF(AND(AW$4&gt;=p1_start,AW$4&lt;=p1_complete),1,0)</f>
        <v/>
      </c>
      <c r="AX9" s="42">
        <f>IF(AND(AX$4&gt;=p1_start,AX$4&lt;=p1_complete),1,0)</f>
        <v/>
      </c>
      <c r="AY9" s="42">
        <f>IF(AND(AY$4&gt;=p1_start,AY$4&lt;=p1_complete),1,0)</f>
        <v/>
      </c>
      <c r="AZ9" s="42">
        <f>IF(AND(AZ$4&gt;=p1_start,AZ$4&lt;=p1_complete),1,0)</f>
        <v/>
      </c>
      <c r="BA9" s="42">
        <f>IF(AND(BA$4&gt;=p1_start,BA$4&lt;=p1_complete),1,0)</f>
        <v/>
      </c>
      <c r="BB9" s="42">
        <f>IF(AND(BB$4&gt;=p1_start,BB$4&lt;=p1_complete),1,0)</f>
        <v/>
      </c>
      <c r="BC9" s="42">
        <f>IF(AND(BC$4&gt;=p1_start,BC$4&lt;=p1_complete),1,0)</f>
        <v/>
      </c>
      <c r="BD9" s="42">
        <f>IF(AND(BD$4&gt;=p1_start,BD$4&lt;=p1_complete),1,0)</f>
        <v/>
      </c>
      <c r="BE9" s="42">
        <f>IF(AND(BE$4&gt;=p1_start,BE$4&lt;=p1_complete),1,0)</f>
        <v/>
      </c>
      <c r="BF9" s="42">
        <f>IF(AND(BF$4&gt;=p1_start,BF$4&lt;=p1_complete),1,0)</f>
        <v/>
      </c>
      <c r="BG9" s="42">
        <f>IF(AND(BG$4&gt;=p1_start,BG$4&lt;=p1_complete),1,0)</f>
        <v/>
      </c>
      <c r="BH9" s="42">
        <f>IF(AND(BH$4&gt;=p1_start,BH$4&lt;=p1_complete),1,0)</f>
        <v/>
      </c>
      <c r="BI9" s="42">
        <f>IF(AND(BI$4&gt;=p1_start,BI$4&lt;=p1_complete),1,0)</f>
        <v/>
      </c>
      <c r="BJ9" s="42">
        <f>IF(AND(BJ$4&gt;=p1_start,BJ$4&lt;=p1_complete),1,0)</f>
        <v/>
      </c>
      <c r="BK9" s="42">
        <f>IF(AND(BK$4&gt;=p1_start,BK$4&lt;=p1_complete),1,0)</f>
        <v/>
      </c>
      <c r="BL9" s="42">
        <f>IF(AND(BL$4&gt;=p1_start,BL$4&lt;=p1_complete),1,0)</f>
        <v/>
      </c>
      <c r="BM9" s="42">
        <f>IF(AND(BM$4&gt;=p1_start,BM$4&lt;=p1_complete),1,0)</f>
        <v/>
      </c>
      <c r="BN9" s="42">
        <f>IF(AND(BN$4&gt;=p1_start,BN$4&lt;=p1_complete),1,0)</f>
        <v/>
      </c>
      <c r="BO9" s="42">
        <f>IF(AND(BO$4&gt;=p1_start,BO$4&lt;=p1_complete),1,0)</f>
        <v/>
      </c>
      <c r="BP9" s="42">
        <f>IF(AND(BP$4&gt;=p1_start,BP$4&lt;=p1_complete),1,0)</f>
        <v/>
      </c>
      <c r="BQ9" s="42">
        <f>IF(AND(BQ$4&gt;=p1_start,BQ$4&lt;=p1_complete),1,0)</f>
        <v/>
      </c>
      <c r="BR9" s="42">
        <f>IF(AND(BR$4&gt;=p1_start,BR$4&lt;=p1_complete),1,0)</f>
        <v/>
      </c>
      <c r="BS9" s="42">
        <f>IF(AND(BS$4&gt;=p1_start,BS$4&lt;=p1_complete),1,0)</f>
        <v/>
      </c>
      <c r="BT9" s="42">
        <f>IF(AND(BT$4&gt;=p1_start,BT$4&lt;=p1_complete),1,0)</f>
        <v/>
      </c>
      <c r="BU9" s="42">
        <f>IF(AND(BU$4&gt;=p1_start,BU$4&lt;=p1_complete),1,0)</f>
        <v/>
      </c>
      <c r="BV9" s="42">
        <f>IF(AND(BV$4&gt;=p1_start,BV$4&lt;=p1_complete),1,0)</f>
        <v/>
      </c>
      <c r="BW9" s="42">
        <f>IF(AND(BW$4&gt;=p1_start,BW$4&lt;=p1_complete),1,0)</f>
        <v/>
      </c>
      <c r="BX9" s="42">
        <f>IF(AND(BX$4&gt;=p1_start,BX$4&lt;=p1_complete),1,0)</f>
        <v/>
      </c>
      <c r="BY9" s="42">
        <f>IF(AND(BY$4&gt;=p1_start,BY$4&lt;=p1_complete),1,0)</f>
        <v/>
      </c>
      <c r="BZ9" s="42">
        <f>IF(AND(BZ$4&gt;=p1_start,BZ$4&lt;=p1_complete),1,0)</f>
        <v/>
      </c>
      <c r="CA9" s="42">
        <f>IF(AND(CA$4&gt;=p1_start,CA$4&lt;=p1_complete),1,0)</f>
        <v/>
      </c>
      <c r="CB9" s="42">
        <f>IF(AND(CB$4&gt;=p1_start,CB$4&lt;=p1_complete),1,0)</f>
        <v/>
      </c>
      <c r="CC9" s="42">
        <f>IF(AND(CC$4&gt;=p1_start,CC$4&lt;=p1_complete),1,0)</f>
        <v/>
      </c>
      <c r="CD9" s="42">
        <f>IF(AND(CD$4&gt;=p1_start,CD$4&lt;=p1_complete),1,0)</f>
        <v/>
      </c>
      <c r="CE9" s="42">
        <f>IF(AND(CE$4&gt;=p1_start,CE$4&lt;=p1_complete),1,0)</f>
        <v/>
      </c>
      <c r="CF9" s="42">
        <f>IF(AND(CF$4&gt;=p1_start,CF$4&lt;=p1_complete),1,0)</f>
        <v/>
      </c>
      <c r="CG9" s="42">
        <f>IF(AND(CG$4&gt;=p1_start,CG$4&lt;=p1_complete),1,0)</f>
        <v/>
      </c>
      <c r="CH9" s="42">
        <f>IF(AND(CH$4&gt;=p1_start,CH$4&lt;=p1_complete),1,0)</f>
        <v/>
      </c>
      <c r="CI9" s="42">
        <f>IF(AND(CI$4&gt;=p1_start,CI$4&lt;=p1_complete),1,0)</f>
        <v/>
      </c>
      <c r="CJ9" s="42">
        <f>IF(AND(CJ$4&gt;=p1_start,CJ$4&lt;=p1_complete),1,0)</f>
        <v/>
      </c>
      <c r="CK9" s="42">
        <f>IF(AND(CK$4&gt;=p1_start,CK$4&lt;=p1_complete),1,0)</f>
        <v/>
      </c>
      <c r="CL9" s="42">
        <f>IF(AND(CL$4&gt;=p1_start,CL$4&lt;=p1_complete),1,0)</f>
        <v/>
      </c>
      <c r="CM9" s="42">
        <f>IF(AND(CM$4&gt;=p1_start,CM$4&lt;=p1_complete),1,0)</f>
        <v/>
      </c>
      <c r="CN9" s="42">
        <f>IF(AND(CN$4&gt;=p1_start,CN$4&lt;=p1_complete),1,0)</f>
        <v/>
      </c>
      <c r="CO9" s="42">
        <f>IF(AND(CO$4&gt;=p1_start,CO$4&lt;=p1_complete),1,0)</f>
        <v/>
      </c>
      <c r="CP9" s="42">
        <f>IF(AND(CP$4&gt;=p1_start,CP$4&lt;=p1_complete),1,0)</f>
        <v/>
      </c>
      <c r="CQ9" s="42">
        <f>IF(AND(CQ$4&gt;=p1_start,CQ$4&lt;=p1_complete),1,0)</f>
        <v/>
      </c>
      <c r="CR9" s="42">
        <f>IF(AND(CR$4&gt;=p1_start,CR$4&lt;=p1_complete),1,0)</f>
        <v/>
      </c>
      <c r="CS9" s="42">
        <f>IF(AND(CS$4&gt;=p1_start,CS$4&lt;=p1_complete),1,0)</f>
        <v/>
      </c>
      <c r="CT9" s="42">
        <f>IF(AND(CT$4&gt;=p1_start,CT$4&lt;=p1_complete),1,0)</f>
        <v/>
      </c>
      <c r="CU9" s="42">
        <f>IF(AND(CU$4&gt;=p1_start,CU$4&lt;=p1_complete),1,0)</f>
        <v/>
      </c>
      <c r="CV9" s="42">
        <f>IF(AND(CV$4&gt;=p1_start,CV$4&lt;=p1_complete),1,0)</f>
        <v/>
      </c>
      <c r="CW9" s="42">
        <f>IF(AND(CW$4&gt;=p1_start,CW$4&lt;=p1_complete),1,0)</f>
        <v/>
      </c>
      <c r="CX9" s="42">
        <f>IF(AND(CX$4&gt;=p1_start,CX$4&lt;=p1_complete),1,0)</f>
        <v/>
      </c>
      <c r="CY9" s="42">
        <f>IF(AND(CY$4&gt;=p1_start,CY$4&lt;=p1_complete),1,0)</f>
        <v/>
      </c>
      <c r="CZ9" s="42">
        <f>IF(AND(CZ$4&gt;=p1_start,CZ$4&lt;=p1_complete),1,0)</f>
        <v/>
      </c>
      <c r="DA9" s="42">
        <f>IF(AND(DA$4&gt;=p1_start,DA$4&lt;=p1_complete),1,0)</f>
        <v/>
      </c>
      <c r="DB9" s="42">
        <f>IF(AND(DB$4&gt;=p1_start,DB$4&lt;=p1_complete),1,0)</f>
        <v/>
      </c>
      <c r="DC9" s="42">
        <f>IF(AND(DC$4&gt;=p1_start,DC$4&lt;=p1_complete),1,0)</f>
        <v/>
      </c>
      <c r="DD9" s="42">
        <f>IF(AND(DD$4&gt;=p1_start,DD$4&lt;=p1_complete),1,0)</f>
        <v/>
      </c>
      <c r="DE9" s="42">
        <f>IF(AND(DE$4&gt;=p1_start,DE$4&lt;=p1_complete),1,0)</f>
        <v/>
      </c>
      <c r="DF9" s="42">
        <f>IF(AND(DF$4&gt;=p1_start,DF$4&lt;=p1_complete),1,0)</f>
        <v/>
      </c>
      <c r="DG9" s="42">
        <f>IF(AND(DG$4&gt;=p1_start,DG$4&lt;=p1_complete),1,0)</f>
        <v/>
      </c>
      <c r="DH9" s="42">
        <f>IF(AND(DH$4&gt;=p1_start,DH$4&lt;=p1_complete),1,0)</f>
        <v/>
      </c>
      <c r="DI9" s="42">
        <f>IF(AND(DI$4&gt;=p1_start,DI$4&lt;=p1_complete),1,0)</f>
        <v/>
      </c>
      <c r="DJ9" s="42">
        <f>IF(AND(DJ$4&gt;=p1_start,DJ$4&lt;=p1_complete),1,0)</f>
        <v/>
      </c>
      <c r="DK9" s="42">
        <f>IF(AND(DK$4&gt;=p1_start,DK$4&lt;=p1_complete),1,0)</f>
        <v/>
      </c>
      <c r="DL9" s="42">
        <f>IF(AND(DL$4&gt;=p1_start,DL$4&lt;=p1_complete),1,0)</f>
        <v/>
      </c>
      <c r="DM9" s="42">
        <f>IF(AND(DM$4&gt;=p1_start,DM$4&lt;=p1_complete),1,0)</f>
        <v/>
      </c>
      <c r="DN9" s="42">
        <f>IF(AND(DN$4&gt;=p1_start,DN$4&lt;=p1_complete),1,0)</f>
        <v/>
      </c>
      <c r="DO9" s="42">
        <f>IF(AND(DO$4&gt;=p1_start,DO$4&lt;=p1_complete),1,0)</f>
        <v/>
      </c>
      <c r="DP9" s="42">
        <f>IF(AND(DP$4&gt;=p1_start,DP$4&lt;=p1_complete),1,0)</f>
        <v/>
      </c>
      <c r="DQ9" s="42">
        <f>IF(AND(DQ$4&gt;=p1_start,DQ$4&lt;=p1_complete),1,0)</f>
        <v/>
      </c>
      <c r="DR9" s="42">
        <f>IF(AND(DR$4&gt;=p1_start,DR$4&lt;=p1_complete),1,0)</f>
        <v/>
      </c>
      <c r="DS9" s="42">
        <f>IF(AND(DS$4&gt;=p1_start,DS$4&lt;=p1_complete),1,0)</f>
        <v/>
      </c>
      <c r="DT9" s="42">
        <f>IF(AND(DT$4&gt;=p1_start,DT$4&lt;=p1_complete),1,0)</f>
        <v/>
      </c>
      <c r="DU9" s="42">
        <f>IF(AND(DU$4&gt;=p1_start,DU$4&lt;=p1_complete),1,0)</f>
        <v/>
      </c>
      <c r="DV9" s="42">
        <f>IF(AND(DV$4&gt;=p1_start,DV$4&lt;=p1_complete),1,0)</f>
        <v/>
      </c>
      <c r="DW9" s="42">
        <f>IF(AND(DW$4&gt;=p1_start,DW$4&lt;=p1_complete),1,0)</f>
        <v/>
      </c>
      <c r="DX9" s="42">
        <f>IF(AND(DX$4&gt;=p1_start,DX$4&lt;=p1_complete),1,0)</f>
        <v/>
      </c>
      <c r="DY9" s="42">
        <f>IF(AND(DY$4&gt;=p1_start,DY$4&lt;=p1_complete),1,0)</f>
        <v/>
      </c>
      <c r="DZ9" s="42">
        <f>IF(AND(DZ$4&gt;=p1_start,DZ$4&lt;=p1_complete),1,0)</f>
        <v/>
      </c>
      <c r="EA9" s="42">
        <f>IF(AND(EA$4&gt;=p1_start,EA$4&lt;=p1_complete),1,0)</f>
        <v/>
      </c>
      <c r="EB9" s="42">
        <f>IF(AND(EB$4&gt;=p1_start,EB$4&lt;=p1_complete),1,0)</f>
        <v/>
      </c>
      <c r="EC9" s="42">
        <f>IF(AND(EC$4&gt;=p1_start,EC$4&lt;=p1_complete),1,0)</f>
        <v/>
      </c>
      <c r="ED9" s="42">
        <f>IF(AND(ED$4&gt;=p1_start,ED$4&lt;=p1_complete),1,0)</f>
        <v/>
      </c>
      <c r="EE9" s="42">
        <f>IF(AND(EE$4&gt;=p1_start,EE$4&lt;=p1_complete),1,0)</f>
        <v/>
      </c>
      <c r="EF9" s="42">
        <f>IF(AND(EF$4&gt;=p1_start,EF$4&lt;=p1_complete),1,0)</f>
        <v/>
      </c>
      <c r="EG9" s="42">
        <f>IF(AND(EG$4&gt;=p1_start,EG$4&lt;=p1_complete),1,0)</f>
        <v/>
      </c>
      <c r="EH9" s="42">
        <f>IF(AND(EH$4&gt;=p1_start,EH$4&lt;=p1_complete),1,0)</f>
        <v/>
      </c>
      <c r="EI9" s="42">
        <f>IF(AND(EI$4&gt;=p1_start,EI$4&lt;=p1_complete),1,0)</f>
        <v/>
      </c>
      <c r="EJ9" s="42">
        <f>IF(AND(EJ$4&gt;=p1_start,EJ$4&lt;=p1_complete),1,0)</f>
        <v/>
      </c>
      <c r="EK9" s="42">
        <f>IF(AND(EK$4&gt;=p1_start,EK$4&lt;=p1_complete),1,0)</f>
        <v/>
      </c>
      <c r="EL9" s="42">
        <f>IF(AND(EL$4&gt;=p1_start,EL$4&lt;=p1_complete),1,0)</f>
        <v/>
      </c>
      <c r="EM9" s="42">
        <f>IF(AND(EM$4&gt;=p1_start,EM$4&lt;=p1_complete),1,0)</f>
        <v/>
      </c>
      <c r="EN9" s="42">
        <f>IF(AND(EN$4&gt;=p1_start,EN$4&lt;=p1_complete),1,0)</f>
        <v/>
      </c>
      <c r="EO9" s="42">
        <f>IF(AND(EO$4&gt;=p1_start,EO$4&lt;=p1_complete),1,0)</f>
        <v/>
      </c>
      <c r="EP9" s="42">
        <f>IF(AND(EP$4&gt;=p1_start,EP$4&lt;=p1_complete),1,0)</f>
        <v/>
      </c>
      <c r="EQ9" s="42">
        <f>IF(AND(EQ$4&gt;=p1_start,EQ$4&lt;=p1_complete),1,0)</f>
        <v/>
      </c>
      <c r="ER9" s="42">
        <f>IF(AND(ER$4&gt;=p1_start,ER$4&lt;=p1_complete),1,0)</f>
        <v/>
      </c>
      <c r="ES9" s="42">
        <f>IF(AND(ES$4&gt;=p1_start,ES$4&lt;=p1_complete),1,0)</f>
        <v/>
      </c>
      <c r="ET9" s="42">
        <f>IF(AND(ET$4&gt;=p1_start,ET$4&lt;=p1_complete),1,0)</f>
        <v/>
      </c>
      <c r="EU9" s="42">
        <f>IF(AND(EU$4&gt;=p1_start,EU$4&lt;=p1_complete),1,0)</f>
        <v/>
      </c>
      <c r="EV9" s="42">
        <f>IF(AND(EV$4&gt;=p1_start,EV$4&lt;=p1_complete),1,0)</f>
        <v/>
      </c>
      <c r="EW9" s="42">
        <f>IF(AND(EW$4&gt;=p1_start,EW$4&lt;=p1_complete),1,0)</f>
        <v/>
      </c>
      <c r="EX9" s="42">
        <f>IF(AND(EX$4&gt;=p1_start,EX$4&lt;=p1_complete),1,0)</f>
        <v/>
      </c>
      <c r="EY9" s="42">
        <f>IF(AND(EY$4&gt;=p1_start,EY$4&lt;=p1_complete),1,0)</f>
        <v/>
      </c>
      <c r="EZ9" s="42">
        <f>IF(AND(EZ$4&gt;=p1_start,EZ$4&lt;=p1_complete),1,0)</f>
        <v/>
      </c>
      <c r="FA9" s="42">
        <f>IF(AND(FA$4&gt;=p1_start,FA$4&lt;=p1_complete),1,0)</f>
        <v/>
      </c>
      <c r="FB9" s="42">
        <f>IF(AND(FB$4&gt;=p1_start,FB$4&lt;=p1_complete),1,0)</f>
        <v/>
      </c>
      <c r="FC9" s="42">
        <f>IF(AND(FC$4&gt;=p1_start,FC$4&lt;=p1_complete),1,0)</f>
        <v/>
      </c>
      <c r="FD9" s="42">
        <f>IF(AND(FD$4&gt;=p1_start,FD$4&lt;=p1_complete),1,0)</f>
        <v/>
      </c>
      <c r="FE9" s="42">
        <f>IF(AND(FE$4&gt;=p1_start,FE$4&lt;=p1_complete),1,0)</f>
        <v/>
      </c>
      <c r="FF9" s="42">
        <f>IF(AND(FF$4&gt;=p1_start,FF$4&lt;=p1_complete),1,0)</f>
        <v/>
      </c>
      <c r="FG9" s="42">
        <f>IF(AND(FG$4&gt;=p1_start,FG$4&lt;=p1_complete),1,0)</f>
        <v/>
      </c>
      <c r="FH9" s="42">
        <f>IF(AND(FH$4&gt;=p1_start,FH$4&lt;=p1_complete),1,0)</f>
        <v/>
      </c>
      <c r="FI9" s="42">
        <f>IF(AND(FI$4&gt;=p1_start,FI$4&lt;=p1_complete),1,0)</f>
        <v/>
      </c>
      <c r="FJ9" s="42">
        <f>IF(AND(FJ$4&gt;=p1_start,FJ$4&lt;=p1_complete),1,0)</f>
        <v/>
      </c>
      <c r="FK9" s="42">
        <f>IF(AND(FK$4&gt;=p1_start,FK$4&lt;=p1_complete),1,0)</f>
        <v/>
      </c>
      <c r="FL9" s="42">
        <f>IF(AND(FL$4&gt;=p1_start,FL$4&lt;=p1_complete),1,0)</f>
        <v/>
      </c>
      <c r="FM9" s="42">
        <f>IF(AND(FM$4&gt;=p1_start,FM$4&lt;=p1_complete),1,0)</f>
        <v/>
      </c>
      <c r="FN9" s="42">
        <f>IF(AND(FN$4&gt;=p1_start,FN$4&lt;=p1_complete),1,0)</f>
        <v/>
      </c>
      <c r="FO9" s="42">
        <f>IF(AND(FO$4&gt;=p1_start,FO$4&lt;=p1_complete),1,0)</f>
        <v/>
      </c>
      <c r="FP9" s="42">
        <f>IF(AND(FP$4&gt;=p1_start,FP$4&lt;=p1_complete),1,0)</f>
        <v/>
      </c>
      <c r="FQ9" s="42">
        <f>IF(AND(FQ$4&gt;=p1_start,FQ$4&lt;=p1_complete),1,0)</f>
        <v/>
      </c>
      <c r="FR9" s="42">
        <f>IF(AND(FR$4&gt;=p1_start,FR$4&lt;=p1_complete),1,0)</f>
        <v/>
      </c>
      <c r="FS9" s="42">
        <f>IF(AND(FS$4&gt;=p1_start,FS$4&lt;=p1_complete),1,0)</f>
        <v/>
      </c>
      <c r="FT9" s="42">
        <f>IF(AND(FT$4&gt;=p1_start,FT$4&lt;=p1_complete),1,0)</f>
        <v/>
      </c>
      <c r="FU9" s="42">
        <f>IF(AND(FU$4&gt;=p1_start,FU$4&lt;=p1_complete),1,0)</f>
        <v/>
      </c>
      <c r="FV9" s="42">
        <f>IF(AND(FV$4&gt;=p1_start,FV$4&lt;=p1_complete),1,0)</f>
        <v/>
      </c>
      <c r="FW9" s="42">
        <f>IF(AND(FW$4&gt;=p1_start,FW$4&lt;=p1_complete),1,0)</f>
        <v/>
      </c>
      <c r="FX9" s="42">
        <f>IF(AND(FX$4&gt;=p1_start,FX$4&lt;=p1_complete),1,0)</f>
        <v/>
      </c>
      <c r="FY9" s="42">
        <f>IF(AND(FY$4&gt;=p1_start,FY$4&lt;=p1_complete),1,0)</f>
        <v/>
      </c>
      <c r="FZ9" s="42">
        <f>IF(AND(FZ$4&gt;=p1_start,FZ$4&lt;=p1_complete),1,0)</f>
        <v/>
      </c>
      <c r="GA9" s="42">
        <f>IF(AND(GA$4&gt;=p1_start,GA$4&lt;=p1_complete),1,0)</f>
        <v/>
      </c>
      <c r="GB9" s="42">
        <f>IF(AND(GB$4&gt;=p1_start,GB$4&lt;=p1_complete),1,0)</f>
        <v/>
      </c>
      <c r="GC9" s="42">
        <f>IF(AND(GC$4&gt;=p1_start,GC$4&lt;=p1_complete),1,0)</f>
        <v/>
      </c>
      <c r="GD9" s="42">
        <f>IF(AND(GD$4&gt;=p1_start,GD$4&lt;=p1_complete),1,0)</f>
        <v/>
      </c>
      <c r="GE9" s="42">
        <f>IF(AND(GE$4&gt;=p1_start,GE$4&lt;=p1_complete),1,0)</f>
        <v/>
      </c>
      <c r="GF9" s="42">
        <f>IF(AND(GF$4&gt;=p1_start,GF$4&lt;=p1_complete),1,0)</f>
        <v/>
      </c>
      <c r="GG9" s="42">
        <f>IF(AND(GG$4&gt;=p1_start,GG$4&lt;=p1_complete),1,0)</f>
        <v/>
      </c>
      <c r="GH9" s="42">
        <f>IF(AND(GH$4&gt;=p1_start,GH$4&lt;=p1_complete),1,0)</f>
        <v/>
      </c>
      <c r="GI9" s="42">
        <f>IF(AND(GI$4&gt;=p1_start,GI$4&lt;=p1_complete),1,0)</f>
        <v/>
      </c>
      <c r="GJ9" s="42">
        <f>IF(AND(GJ$4&gt;=p1_start,GJ$4&lt;=p1_complete),1,0)</f>
        <v/>
      </c>
      <c r="GK9" s="42">
        <f>IF(AND(GK$4&gt;=p1_start,GK$4&lt;=p1_complete),1,0)</f>
        <v/>
      </c>
      <c r="GL9" s="42">
        <f>IF(AND(GL$4&gt;=p1_start,GL$4&lt;=p1_complete),1,0)</f>
        <v/>
      </c>
      <c r="GM9" s="42">
        <f>IF(AND(GM$4&gt;=p1_start,GM$4&lt;=p1_complete),1,0)</f>
        <v/>
      </c>
      <c r="GN9" s="42">
        <f>IF(AND(GN$4&gt;=p1_start,GN$4&lt;=p1_complete),1,0)</f>
        <v/>
      </c>
      <c r="GO9" s="42">
        <f>IF(AND(GO$4&gt;=p1_start,GO$4&lt;=p1_complete),1,0)</f>
        <v/>
      </c>
      <c r="GP9" s="42">
        <f>IF(AND(GP$4&gt;=p1_start,GP$4&lt;=p1_complete),1,0)</f>
        <v/>
      </c>
      <c r="GQ9" s="42">
        <f>IF(AND(GQ$4&gt;=p1_start,GQ$4&lt;=p1_complete),1,0)</f>
        <v/>
      </c>
      <c r="GR9" s="42">
        <f>IF(AND(GR$4&gt;=p1_start,GR$4&lt;=p1_complete),1,0)</f>
        <v/>
      </c>
      <c r="GS9" s="42">
        <f>IF(AND(GS$4&gt;=p1_start,GS$4&lt;=p1_complete),1,0)</f>
        <v/>
      </c>
      <c r="GT9" s="42">
        <f>IF(AND(GT$4&gt;=p1_start,GT$4&lt;=p1_complete),1,0)</f>
        <v/>
      </c>
      <c r="GU9" s="42">
        <f>IF(AND(GU$4&gt;=p1_start,GU$4&lt;=p1_complete),1,0)</f>
        <v/>
      </c>
      <c r="GV9" s="42">
        <f>IF(AND(GV$4&gt;=p1_start,GV$4&lt;=p1_complete),1,0)</f>
        <v/>
      </c>
      <c r="GW9" s="42">
        <f>IF(AND(GW$4&gt;=p1_start,GW$4&lt;=p1_complete),1,0)</f>
        <v/>
      </c>
      <c r="GX9" s="42">
        <f>IF(AND(GX$4&gt;=p1_start,GX$4&lt;=p1_complete),1,0)</f>
        <v/>
      </c>
      <c r="GY9" s="42">
        <f>IF(AND(GY$4&gt;=p1_start,GY$4&lt;=p1_complete),1,0)</f>
        <v/>
      </c>
      <c r="GZ9" s="42">
        <f>IF(AND(GZ$4&gt;=p1_start,GZ$4&lt;=p1_complete),1,0)</f>
        <v/>
      </c>
      <c r="HA9" s="42">
        <f>IF(AND(HA$4&gt;=p1_start,HA$4&lt;=p1_complete),1,0)</f>
        <v/>
      </c>
      <c r="HB9" s="42">
        <f>IF(AND(HB$4&gt;=p1_start,HB$4&lt;=p1_complete),1,0)</f>
        <v/>
      </c>
      <c r="HC9" s="42">
        <f>IF(AND(HC$4&gt;=p1_start,HC$4&lt;=p1_complete),1,0)</f>
        <v/>
      </c>
      <c r="HD9" s="42">
        <f>IF(AND(HD$4&gt;=p1_start,HD$4&lt;=p1_complete),1,0)</f>
        <v/>
      </c>
      <c r="HE9" s="42">
        <f>IF(AND(HE$4&gt;=p1_start,HE$4&lt;=p1_complete),1,0)</f>
        <v/>
      </c>
      <c r="HF9" s="42">
        <f>IF(AND(HF$4&gt;=p1_start,HF$4&lt;=p1_complete),1,0)</f>
        <v/>
      </c>
      <c r="HG9" s="42">
        <f>IF(AND(HG$4&gt;=p1_start,HG$4&lt;=p1_complete),1,0)</f>
        <v/>
      </c>
      <c r="HH9" s="42">
        <f>IF(AND(HH$4&gt;=p1_start,HH$4&lt;=p1_complete),1,0)</f>
        <v/>
      </c>
      <c r="HI9" s="42">
        <f>IF(AND(HI$4&gt;=p1_start,HI$4&lt;=p1_complete),1,0)</f>
        <v/>
      </c>
      <c r="HJ9" s="42">
        <f>IF(AND(HJ$4&gt;=p1_start,HJ$4&lt;=p1_complete),1,0)</f>
        <v/>
      </c>
      <c r="HK9" s="42">
        <f>IF(AND(HK$4&gt;=p1_start,HK$4&lt;=p1_complete),1,0)</f>
        <v/>
      </c>
      <c r="HL9" s="42">
        <f>IF(AND(HL$4&gt;=p1_start,HL$4&lt;=p1_complete),1,0)</f>
        <v/>
      </c>
      <c r="HM9" s="42">
        <f>IF(AND(HM$4&gt;=p1_start,HM$4&lt;=p1_complete),1,0)</f>
        <v/>
      </c>
      <c r="HN9" s="42">
        <f>IF(AND(HN$4&gt;=p1_start,HN$4&lt;=p1_complete),1,0)</f>
        <v/>
      </c>
      <c r="HO9" s="42">
        <f>IF(AND(HO$4&gt;=p1_start,HO$4&lt;=p1_complete),1,0)</f>
        <v/>
      </c>
      <c r="HP9" s="42">
        <f>IF(AND(HP$4&gt;=p1_start,HP$4&lt;=p1_complete),1,0)</f>
        <v/>
      </c>
      <c r="HQ9" s="42">
        <f>IF(AND(HQ$4&gt;=p1_start,HQ$4&lt;=p1_complete),1,0)</f>
        <v/>
      </c>
      <c r="HR9" s="42">
        <f>IF(AND(HR$4&gt;=p1_start,HR$4&lt;=p1_complete),1,0)</f>
        <v/>
      </c>
      <c r="HS9" s="42">
        <f>IF(AND(HS$4&gt;=p1_start,HS$4&lt;=p1_complete),1,0)</f>
        <v/>
      </c>
      <c r="HT9" s="42">
        <f>IF(AND(HT$4&gt;=p1_start,HT$4&lt;=p1_complete),1,0)</f>
        <v/>
      </c>
      <c r="HU9" s="42">
        <f>IF(AND(HU$4&gt;=p1_start,HU$4&lt;=p1_complete),1,0)</f>
        <v/>
      </c>
      <c r="HV9" s="42">
        <f>IF(AND(HV$4&gt;=p1_start,HV$4&lt;=p1_complete),1,0)</f>
        <v/>
      </c>
      <c r="HW9" s="42">
        <f>IF(AND(HW$4&gt;=p1_start,HW$4&lt;=p1_complete),1,0)</f>
        <v/>
      </c>
      <c r="HX9" s="42">
        <f>IF(AND(HX$4&gt;=p1_start,HX$4&lt;=p1_complete),1,0)</f>
        <v/>
      </c>
      <c r="HY9" s="42">
        <f>IF(AND(HY$4&gt;=p1_start,HY$4&lt;=p1_complete),1,0)</f>
        <v/>
      </c>
      <c r="HZ9" s="42">
        <f>IF(AND(HZ$4&gt;=p1_start,HZ$4&lt;=p1_complete),1,0)</f>
        <v/>
      </c>
      <c r="IA9" s="42">
        <f>IF(AND(IA$4&gt;=p1_start,IA$4&lt;=p1_complete),1,0)</f>
        <v/>
      </c>
      <c r="IB9" s="42">
        <f>IF(AND(IB$4&gt;=p1_start,IB$4&lt;=p1_complete),1,0)</f>
        <v/>
      </c>
      <c r="IC9" s="42">
        <f>IF(AND(IC$4&gt;=p1_start,IC$4&lt;=p1_complete),1,0)</f>
        <v/>
      </c>
      <c r="ID9" s="42">
        <f>IF(AND(ID$4&gt;=p1_start,ID$4&lt;=p1_complete),1,0)</f>
        <v/>
      </c>
      <c r="IE9" s="42">
        <f>IF(AND(IE$4&gt;=p1_start,IE$4&lt;=p1_complete),1,0)</f>
        <v/>
      </c>
      <c r="IF9" s="42">
        <f>IF(AND(IF$4&gt;=p1_start,IF$4&lt;=p1_complete),1,0)</f>
        <v/>
      </c>
      <c r="IG9" s="42">
        <f>IF(AND(IG$4&gt;=p1_start,IG$4&lt;=p1_complete),1,0)</f>
        <v/>
      </c>
      <c r="IH9" s="42">
        <f>IF(AND(IH$4&gt;=p1_start,IH$4&lt;=p1_complete),1,0)</f>
        <v/>
      </c>
      <c r="II9" s="42">
        <f>IF(AND(II$4&gt;=p1_start,II$4&lt;=p1_complete),1,0)</f>
        <v/>
      </c>
      <c r="IJ9" s="42">
        <f>IF(AND(IJ$4&gt;=p1_start,IJ$4&lt;=p1_complete),1,0)</f>
        <v/>
      </c>
      <c r="IK9" s="42">
        <f>IF(AND(IK$4&gt;=p1_start,IK$4&lt;=p1_complete),1,0)</f>
        <v/>
      </c>
      <c r="IL9" s="42">
        <f>IF(AND(IL$4&gt;=p1_start,IL$4&lt;=p1_complete),1,0)</f>
        <v/>
      </c>
      <c r="IM9" s="42">
        <f>IF(AND(IM$4&gt;=p1_start,IM$4&lt;=p1_complete),1,0)</f>
        <v/>
      </c>
      <c r="IN9" s="42">
        <f>IF(AND(IN$4&gt;=p1_start,IN$4&lt;=p1_complete),1,0)</f>
        <v/>
      </c>
      <c r="IO9" s="42">
        <f>IF(AND(IO$4&gt;=p1_start,IO$4&lt;=p1_complete),1,0)</f>
        <v/>
      </c>
      <c r="IP9" s="42">
        <f>IF(AND(IP$4&gt;=p1_start,IP$4&lt;=p1_complete),1,0)</f>
        <v/>
      </c>
      <c r="IQ9" s="42">
        <f>IF(AND(IQ$4&gt;=p1_start,IQ$4&lt;=p1_complete),1,0)</f>
        <v/>
      </c>
      <c r="IR9" s="42">
        <f>IF(AND(IR$4&gt;=p1_start,IR$4&lt;=p1_complete),1,0)</f>
        <v/>
      </c>
      <c r="IS9" s="42">
        <f>IF(AND(IS$4&gt;=p1_start,IS$4&lt;=p1_complete),1,0)</f>
        <v/>
      </c>
      <c r="IT9" s="42">
        <f>IF(AND(IT$4&gt;=p1_start,IT$4&lt;=p1_complete),1,0)</f>
        <v/>
      </c>
      <c r="IU9" s="42">
        <f>IF(AND(IU$4&gt;=p1_start,IU$4&lt;=p1_complete),1,0)</f>
        <v/>
      </c>
      <c r="IV9" s="42">
        <f>IF(AND(IV$4&gt;=p1_start,IV$4&lt;=p1_complete),1,0)</f>
        <v/>
      </c>
      <c r="IW9" s="42">
        <f>IF(AND(IW$4&gt;=p1_start,IW$4&lt;=p1_complete),1,0)</f>
        <v/>
      </c>
      <c r="IX9" s="42">
        <f>IF(AND(IX$4&gt;=p1_start,IX$4&lt;=p1_complete),1,0)</f>
        <v/>
      </c>
      <c r="IY9" s="42">
        <f>IF(AND(IY$4&gt;=p1_start,IY$4&lt;=p1_complete),1,0)</f>
        <v/>
      </c>
      <c r="IZ9" s="42">
        <f>IF(AND(IZ$4&gt;=p1_start,IZ$4&lt;=p1_complete),1,0)</f>
        <v/>
      </c>
      <c r="JA9" s="42">
        <f>IF(AND(JA$4&gt;=p1_start,JA$4&lt;=p1_complete),1,0)</f>
        <v/>
      </c>
      <c r="JB9" s="42">
        <f>IF(AND(JB$4&gt;=p1_start,JB$4&lt;=p1_complete),1,0)</f>
        <v/>
      </c>
      <c r="JC9" s="42">
        <f>IF(AND(JC$4&gt;=p1_start,JC$4&lt;=p1_complete),1,0)</f>
        <v/>
      </c>
      <c r="JD9" s="42">
        <f>IF(AND(JD$4&gt;=p1_start,JD$4&lt;=p1_complete),1,0)</f>
        <v/>
      </c>
      <c r="JE9" s="42">
        <f>IF(AND(JE$4&gt;=p1_start,JE$4&lt;=p1_complete),1,0)</f>
        <v/>
      </c>
      <c r="JF9" s="42">
        <f>IF(AND(JF$4&gt;=p1_start,JF$4&lt;=p1_complete),1,0)</f>
        <v/>
      </c>
      <c r="JG9" s="42">
        <f>IF(AND(JG$4&gt;=p1_start,JG$4&lt;=p1_complete),1,0)</f>
        <v/>
      </c>
      <c r="JH9" s="42">
        <f>IF(AND(JH$4&gt;=p1_start,JH$4&lt;=p1_complete),1,0)</f>
        <v/>
      </c>
      <c r="JI9" s="42">
        <f>IF(AND(JI$4&gt;=p1_start,JI$4&lt;=p1_complete),1,0)</f>
        <v/>
      </c>
      <c r="JJ9" s="42">
        <f>IF(AND(JJ$4&gt;=p1_start,JJ$4&lt;=p1_complete),1,0)</f>
        <v/>
      </c>
      <c r="JK9" s="42">
        <f>IF(AND(JK$4&gt;=p1_start,JK$4&lt;=p1_complete),1,0)</f>
        <v/>
      </c>
      <c r="JL9" s="42">
        <f>IF(AND(JL$4&gt;=p1_start,JL$4&lt;=p1_complete),1,0)</f>
        <v/>
      </c>
      <c r="JM9" s="42">
        <f>IF(AND(JM$4&gt;=p1_start,JM$4&lt;=p1_complete),1,0)</f>
        <v/>
      </c>
      <c r="JN9" s="42">
        <f>IF(AND(JN$4&gt;=p1_start,JN$4&lt;=p1_complete),1,0)</f>
        <v/>
      </c>
      <c r="JO9" s="42">
        <f>IF(AND(JO$4&gt;=p1_start,JO$4&lt;=p1_complete),1,0)</f>
        <v/>
      </c>
      <c r="JP9" s="42">
        <f>IF(AND(JP$4&gt;=p1_start,JP$4&lt;=p1_complete),1,0)</f>
        <v/>
      </c>
      <c r="JQ9" s="42">
        <f>IF(AND(JQ$4&gt;=p1_start,JQ$4&lt;=p1_complete),1,0)</f>
        <v/>
      </c>
      <c r="JR9" s="42">
        <f>IF(AND(JR$4&gt;=p1_start,JR$4&lt;=p1_complete),1,0)</f>
        <v/>
      </c>
      <c r="JS9" s="42">
        <f>IF(AND(JS$4&gt;=p1_start,JS$4&lt;=p1_complete),1,0)</f>
        <v/>
      </c>
      <c r="JT9" s="42">
        <f>IF(AND(JT$4&gt;=p1_start,JT$4&lt;=p1_complete),1,0)</f>
        <v/>
      </c>
      <c r="JU9" s="42">
        <f>IF(AND(JU$4&gt;=p1_start,JU$4&lt;=p1_complete),1,0)</f>
        <v/>
      </c>
      <c r="JV9" s="42">
        <f>IF(AND(JV$4&gt;=p1_start,JV$4&lt;=p1_complete),1,0)</f>
        <v/>
      </c>
      <c r="JW9" s="42">
        <f>IF(AND(JW$4&gt;=p1_start,JW$4&lt;=p1_complete),1,0)</f>
        <v/>
      </c>
      <c r="JX9" s="42">
        <f>IF(AND(JX$4&gt;=p1_start,JX$4&lt;=p1_complete),1,0)</f>
        <v/>
      </c>
      <c r="JY9" s="42">
        <f>IF(AND(JY$4&gt;=p1_start,JY$4&lt;=p1_complete),1,0)</f>
        <v/>
      </c>
      <c r="JZ9" s="42">
        <f>IF(AND(JZ$4&gt;=p1_start,JZ$4&lt;=p1_complete),1,0)</f>
        <v/>
      </c>
      <c r="KA9" s="42">
        <f>IF(AND(KA$4&gt;=p1_start,KA$4&lt;=p1_complete),1,0)</f>
        <v/>
      </c>
      <c r="KB9" s="42">
        <f>IF(AND(KB$4&gt;=p1_start,KB$4&lt;=p1_complete),1,0)</f>
        <v/>
      </c>
      <c r="KC9" s="42">
        <f>IF(AND(KC$4&gt;=p1_start,KC$4&lt;=p1_complete),1,0)</f>
        <v/>
      </c>
      <c r="KD9" s="42">
        <f>IF(AND(KD$4&gt;=p1_start,KD$4&lt;=p1_complete),1,0)</f>
        <v/>
      </c>
      <c r="KE9" s="42">
        <f>IF(AND(KE$4&gt;=p1_start,KE$4&lt;=p1_complete),1,0)</f>
        <v/>
      </c>
      <c r="KF9" s="42">
        <f>IF(AND(KF$4&gt;=p1_start,KF$4&lt;=p1_complete),1,0)</f>
        <v/>
      </c>
      <c r="KG9" s="42">
        <f>IF(AND(KG$4&gt;=p1_start,KG$4&lt;=p1_complete),1,0)</f>
        <v/>
      </c>
      <c r="KH9" s="42">
        <f>IF(AND(KH$4&gt;=p1_start,KH$4&lt;=p1_complete),1,0)</f>
        <v/>
      </c>
      <c r="KI9" s="42">
        <f>IF(AND(KI$4&gt;=p1_start,KI$4&lt;=p1_complete),1,0)</f>
        <v/>
      </c>
      <c r="KJ9" s="42">
        <f>IF(AND(KJ$4&gt;=p1_start,KJ$4&lt;=p1_complete),1,0)</f>
        <v/>
      </c>
      <c r="KK9" s="42">
        <f>IF(AND(KK$4&gt;=p1_start,KK$4&lt;=p1_complete),1,0)</f>
        <v/>
      </c>
      <c r="KL9" s="42">
        <f>IF(AND(KL$4&gt;=p1_start,KL$4&lt;=p1_complete),1,0)</f>
        <v/>
      </c>
      <c r="KM9" s="42">
        <f>IF(AND(KM$4&gt;=p1_start,KM$4&lt;=p1_complete),1,0)</f>
        <v/>
      </c>
      <c r="KN9" s="42">
        <f>IF(AND(KN$4&gt;=p1_start,KN$4&lt;=p1_complete),1,0)</f>
        <v/>
      </c>
      <c r="KO9" s="42">
        <f>IF(AND(KO$4&gt;=p1_start,KO$4&lt;=p1_complete),1,0)</f>
        <v/>
      </c>
      <c r="KP9" s="42">
        <f>IF(AND(KP$4&gt;=p1_start,KP$4&lt;=p1_complete),1,0)</f>
        <v/>
      </c>
      <c r="KQ9" s="42">
        <f>IF(AND(KQ$4&gt;=p1_start,KQ$4&lt;=p1_complete),1,0)</f>
        <v/>
      </c>
      <c r="KR9" s="42">
        <f>IF(AND(KR$4&gt;=p1_start,KR$4&lt;=p1_complete),1,0)</f>
        <v/>
      </c>
      <c r="KS9" s="42">
        <f>IF(AND(KS$4&gt;=p1_start,KS$4&lt;=p1_complete),1,0)</f>
        <v/>
      </c>
      <c r="KT9" s="42">
        <f>IF(AND(KT$4&gt;=p1_start,KT$4&lt;=p1_complete),1,0)</f>
        <v/>
      </c>
      <c r="KU9" s="42">
        <f>IF(AND(KU$4&gt;=p1_start,KU$4&lt;=p1_complete),1,0)</f>
        <v/>
      </c>
      <c r="KV9" s="42">
        <f>IF(AND(KV$4&gt;=p1_start,KV$4&lt;=p1_complete),1,0)</f>
        <v/>
      </c>
      <c r="KW9" s="42">
        <f>IF(AND(KW$4&gt;=p1_start,KW$4&lt;=p1_complete),1,0)</f>
        <v/>
      </c>
      <c r="KX9" s="42">
        <f>IF(AND(KX$4&gt;=p1_start,KX$4&lt;=p1_complete),1,0)</f>
        <v/>
      </c>
      <c r="KY9" s="42">
        <f>IF(AND(KY$4&gt;=p1_start,KY$4&lt;=p1_complete),1,0)</f>
        <v/>
      </c>
      <c r="KZ9" s="42">
        <f>IF(AND(KZ$4&gt;=p1_start,KZ$4&lt;=p1_complete),1,0)</f>
        <v/>
      </c>
      <c r="LA9" s="42">
        <f>IF(AND(LA$4&gt;=p1_start,LA$4&lt;=p1_complete),1,0)</f>
        <v/>
      </c>
      <c r="LB9" s="42">
        <f>IF(AND(LB$4&gt;=p1_start,LB$4&lt;=p1_complete),1,0)</f>
        <v/>
      </c>
      <c r="LC9" s="42">
        <f>IF(AND(LC$4&gt;=p1_start,LC$4&lt;=p1_complete),1,0)</f>
        <v/>
      </c>
      <c r="LD9" s="42">
        <f>IF(AND(LD$4&gt;=p1_start,LD$4&lt;=p1_complete),1,0)</f>
        <v/>
      </c>
      <c r="LE9" s="42">
        <f>IF(AND(LE$4&gt;=p1_start,LE$4&lt;=p1_complete),1,0)</f>
        <v/>
      </c>
      <c r="LF9" s="42">
        <f>IF(AND(LF$4&gt;=p1_start,LF$4&lt;=p1_complete),1,0)</f>
        <v/>
      </c>
      <c r="LG9" s="42">
        <f>IF(AND(LG$4&gt;=p1_start,LG$4&lt;=p1_complete),1,0)</f>
        <v/>
      </c>
      <c r="LH9" s="42">
        <f>IF(AND(LH$4&gt;=p1_start,LH$4&lt;=p1_complete),1,0)</f>
        <v/>
      </c>
      <c r="LI9" s="42">
        <f>IF(AND(LI$4&gt;=p1_start,LI$4&lt;=p1_complete),1,0)</f>
        <v/>
      </c>
      <c r="LJ9" s="42">
        <f>IF(AND(LJ$4&gt;=p1_start,LJ$4&lt;=p1_complete),1,0)</f>
        <v/>
      </c>
      <c r="LK9" s="42">
        <f>IF(AND(LK$4&gt;=p1_start,LK$4&lt;=p1_complete),1,0)</f>
        <v/>
      </c>
      <c r="LL9" s="42">
        <f>IF(AND(LL$4&gt;=p1_start,LL$4&lt;=p1_complete),1,0)</f>
        <v/>
      </c>
      <c r="LM9" s="42">
        <f>IF(AND(LM$4&gt;=p1_start,LM$4&lt;=p1_complete),1,0)</f>
        <v/>
      </c>
      <c r="LN9" s="42">
        <f>IF(AND(LN$4&gt;=p1_start,LN$4&lt;=p1_complete),1,0)</f>
        <v/>
      </c>
      <c r="LO9" s="42">
        <f>IF(AND(LO$4&gt;=p1_start,LO$4&lt;=p1_complete),1,0)</f>
        <v/>
      </c>
      <c r="LP9" s="42">
        <f>IF(AND(LP$4&gt;=p1_start,LP$4&lt;=p1_complete),1,0)</f>
        <v/>
      </c>
      <c r="LQ9" s="42">
        <f>IF(AND(LQ$4&gt;=p1_start,LQ$4&lt;=p1_complete),1,0)</f>
        <v/>
      </c>
      <c r="LR9" s="42">
        <f>IF(AND(LR$4&gt;=p1_start,LR$4&lt;=p1_complete),1,0)</f>
        <v/>
      </c>
      <c r="LS9" s="42">
        <f>IF(AND(LS$4&gt;=p1_start,LS$4&lt;=p1_complete),1,0)</f>
        <v/>
      </c>
      <c r="LT9" s="42">
        <f>IF(AND(LT$4&gt;=p1_start,LT$4&lt;=p1_complete),1,0)</f>
        <v/>
      </c>
      <c r="LU9" s="42">
        <f>IF(AND(LU$4&gt;=p1_start,LU$4&lt;=p1_complete),1,0)</f>
        <v/>
      </c>
      <c r="LV9" s="42">
        <f>IF(AND(LV$4&gt;=p1_start,LV$4&lt;=p1_complete),1,0)</f>
        <v/>
      </c>
      <c r="LW9" s="42">
        <f>IF(AND(LW$4&gt;=p1_start,LW$4&lt;=p1_complete),1,0)</f>
        <v/>
      </c>
      <c r="LX9" s="42">
        <f>IF(AND(LX$4&gt;=p1_start,LX$4&lt;=p1_complete),1,0)</f>
        <v/>
      </c>
      <c r="LY9" s="42">
        <f>IF(AND(LY$4&gt;=p1_start,LY$4&lt;=p1_complete),1,0)</f>
        <v/>
      </c>
      <c r="LZ9" s="42">
        <f>IF(AND(LZ$4&gt;=p1_start,LZ$4&lt;=p1_complete),1,0)</f>
        <v/>
      </c>
      <c r="MA9" s="42">
        <f>IF(AND(MA$4&gt;=p1_start,MA$4&lt;=p1_complete),1,0)</f>
        <v/>
      </c>
      <c r="MB9" s="42">
        <f>IF(AND(MB$4&gt;=p1_start,MB$4&lt;=p1_complete),1,0)</f>
        <v/>
      </c>
      <c r="MC9" s="42">
        <f>IF(AND(MC$4&gt;=p1_start,MC$4&lt;=p1_complete),1,0)</f>
        <v/>
      </c>
      <c r="MD9" s="42">
        <f>IF(AND(MD$4&gt;=p1_start,MD$4&lt;=p1_complete),1,0)</f>
        <v/>
      </c>
      <c r="ME9" s="42">
        <f>IF(AND(ME$4&gt;=p1_start,ME$4&lt;=p1_complete),1,0)</f>
        <v/>
      </c>
      <c r="MF9" s="42">
        <f>IF(AND(MF$4&gt;=p1_start,MF$4&lt;=p1_complete),1,0)</f>
        <v/>
      </c>
      <c r="MG9" s="42">
        <f>IF(AND(MG$4&gt;=p1_start,MG$4&lt;=p1_complete),1,0)</f>
        <v/>
      </c>
      <c r="MH9" s="42">
        <f>IF(AND(MH$4&gt;=p1_start,MH$4&lt;=p1_complete),1,0)</f>
        <v/>
      </c>
      <c r="MI9" s="42">
        <f>IF(AND(MI$4&gt;=p1_start,MI$4&lt;=p1_complete),1,0)</f>
        <v/>
      </c>
      <c r="MJ9" s="42">
        <f>IF(AND(MJ$4&gt;=p1_start,MJ$4&lt;=p1_complete),1,0)</f>
        <v/>
      </c>
      <c r="MK9" s="42">
        <f>IF(AND(MK$4&gt;=p1_start,MK$4&lt;=p1_complete),1,0)</f>
        <v/>
      </c>
      <c r="ML9" s="42">
        <f>IF(AND(ML$4&gt;=p1_start,ML$4&lt;=p1_complete),1,0)</f>
        <v/>
      </c>
      <c r="MM9" s="42">
        <f>IF(AND(MM$4&gt;=p1_start,MM$4&lt;=p1_complete),1,0)</f>
        <v/>
      </c>
      <c r="MN9" s="42">
        <f>IF(AND(MN$4&gt;=p1_start,MN$4&lt;=p1_complete),1,0)</f>
        <v/>
      </c>
      <c r="MO9" s="42">
        <f>IF(AND(MO$4&gt;=p1_start,MO$4&lt;=p1_complete),1,0)</f>
        <v/>
      </c>
      <c r="MP9" s="42">
        <f>IF(AND(MP$4&gt;=p1_start,MP$4&lt;=p1_complete),1,0)</f>
        <v/>
      </c>
      <c r="MQ9" s="42">
        <f>IF(AND(MQ$4&gt;=p1_start,MQ$4&lt;=p1_complete),1,0)</f>
        <v/>
      </c>
      <c r="MR9" s="42">
        <f>IF(AND(MR$4&gt;=p1_start,MR$4&lt;=p1_complete),1,0)</f>
        <v/>
      </c>
      <c r="MS9" s="42">
        <f>IF(AND(MS$4&gt;=p1_start,MS$4&lt;=p1_complete),1,0)</f>
        <v/>
      </c>
      <c r="MT9" s="42">
        <f>IF(AND(MT$4&gt;=p1_start,MT$4&lt;=p1_complete),1,0)</f>
        <v/>
      </c>
      <c r="MU9" s="42">
        <f>IF(AND(MU$4&gt;=p1_start,MU$4&lt;=p1_complete),1,0)</f>
        <v/>
      </c>
      <c r="MV9" s="42">
        <f>IF(AND(MV$4&gt;=p1_start,MV$4&lt;=p1_complete),1,0)</f>
        <v/>
      </c>
      <c r="MW9" s="42">
        <f>IF(AND(MW$4&gt;=p1_start,MW$4&lt;=p1_complete),1,0)</f>
        <v/>
      </c>
      <c r="MX9" s="42">
        <f>IF(AND(MX$4&gt;=p1_start,MX$4&lt;=p1_complete),1,0)</f>
        <v/>
      </c>
      <c r="MY9" s="42">
        <f>IF(AND(MY$4&gt;=p1_start,MY$4&lt;=p1_complete),1,0)</f>
        <v/>
      </c>
      <c r="MZ9" s="42">
        <f>IF(AND(MZ$4&gt;=p1_start,MZ$4&lt;=p1_complete),1,0)</f>
        <v/>
      </c>
      <c r="NA9" s="42">
        <f>IF(AND(NA$4&gt;=p1_start,NA$4&lt;=p1_complete),1,0)</f>
        <v/>
      </c>
      <c r="NB9" s="42">
        <f>IF(AND(NB$4&gt;=p1_start,NB$4&lt;=p1_complete),1,0)</f>
        <v/>
      </c>
      <c r="NC9" s="42">
        <f>IF(AND(NC$4&gt;=p1_start,NC$4&lt;=p1_complete),1,0)</f>
        <v/>
      </c>
      <c r="ND9" s="42">
        <f>IF(AND(ND$4&gt;=p1_start,ND$4&lt;=p1_complete),1,0)</f>
        <v/>
      </c>
      <c r="NE9" s="42">
        <f>IF(AND(NE$4&gt;=p1_start,NE$4&lt;=p1_complete),1,0)</f>
        <v/>
      </c>
      <c r="NF9" s="42">
        <f>IF(AND(NF$4&gt;=p1_start,NF$4&lt;=p1_complete),1,0)</f>
        <v/>
      </c>
      <c r="NG9" s="42">
        <f>IF(AND(NG$4&gt;=p1_start,NG$4&lt;=p1_complete),1,0)</f>
        <v/>
      </c>
      <c r="NH9" s="42">
        <f>IF(AND(NH$4&gt;=p1_start,NH$4&lt;=p1_complete),1,0)</f>
        <v/>
      </c>
      <c r="NI9" s="42">
        <f>IF(AND(NI$4&gt;=p1_start,NI$4&lt;=p1_complete),1,0)</f>
        <v/>
      </c>
      <c r="NJ9" s="42">
        <f>IF(AND(NJ$4&gt;=p1_start,NJ$4&lt;=p1_complete),1,0)</f>
        <v/>
      </c>
      <c r="NK9" s="42">
        <f>IF(AND(NK$4&gt;=p1_start,NK$4&lt;=p1_complete),1,0)</f>
        <v/>
      </c>
      <c r="NL9" s="42">
        <f>IF(AND(NL$4&gt;=p1_start,NL$4&lt;=p1_complete),1,0)</f>
        <v/>
      </c>
      <c r="NM9" s="42">
        <f>IF(AND(NM$4&gt;=p1_start,NM$4&lt;=p1_complete),1,0)</f>
        <v/>
      </c>
      <c r="NN9" s="42">
        <f>IF(AND(NN$4&gt;=p1_start,NN$4&lt;=p1_complete),1,0)</f>
        <v/>
      </c>
      <c r="NO9" s="42">
        <f>IF(AND(NO$4&gt;=p1_start,NO$4&lt;=p1_complete),1,0)</f>
        <v/>
      </c>
      <c r="NP9" s="42">
        <f>IF(AND(NP$4&gt;=p1_start,NP$4&lt;=p1_complete),1,0)</f>
        <v/>
      </c>
      <c r="NQ9" s="42">
        <f>IF(AND(NQ$4&gt;=p1_start,NQ$4&lt;=p1_complete),1,0)</f>
        <v/>
      </c>
      <c r="NR9" s="42">
        <f>IF(AND(NR$4&gt;=p1_start,NR$4&lt;=p1_complete),1,0)</f>
        <v/>
      </c>
      <c r="NS9" s="42">
        <f>IF(AND(NS$4&gt;=p1_start,NS$4&lt;=p1_complete),1,0)</f>
        <v/>
      </c>
      <c r="NT9" s="42">
        <f>IF(AND(NT$4&gt;=p1_start,NT$4&lt;=p1_complete),1,0)</f>
        <v/>
      </c>
      <c r="NU9" s="42">
        <f>IF(AND(NU$4&gt;=p1_start,NU$4&lt;=p1_complete),1,0)</f>
        <v/>
      </c>
      <c r="NV9" s="42">
        <f>IF(AND(NV$4&gt;=p1_start,NV$4&lt;=p1_complete),1,0)</f>
        <v/>
      </c>
      <c r="NW9" s="42">
        <f>IF(AND(NW$4&gt;=p1_start,NW$4&lt;=p1_complete),1,0)</f>
        <v/>
      </c>
      <c r="NX9" s="42">
        <f>IF(AND(NX$4&gt;=p1_start,NX$4&lt;=p1_complete),1,0)</f>
        <v/>
      </c>
      <c r="NY9" s="42">
        <f>IF(AND(NY$4&gt;=p1_start,NY$4&lt;=p1_complete),1,0)</f>
        <v/>
      </c>
      <c r="NZ9" s="42">
        <f>IF(AND(NZ$4&gt;=p1_start,NZ$4&lt;=p1_complete),1,0)</f>
        <v/>
      </c>
      <c r="OA9" s="42">
        <f>IF(AND(OA$4&gt;=p1_start,OA$4&lt;=p1_complete),1,0)</f>
        <v/>
      </c>
      <c r="OB9" s="42">
        <f>IF(AND(OB$4&gt;=p1_start,OB$4&lt;=p1_complete),1,0)</f>
        <v/>
      </c>
      <c r="OC9" s="42">
        <f>IF(AND(OC$4&gt;=p1_start,OC$4&lt;=p1_complete),1,0)</f>
        <v/>
      </c>
      <c r="OD9" s="42">
        <f>IF(AND(OD$4&gt;=p1_start,OD$4&lt;=p1_complete),1,0)</f>
        <v/>
      </c>
      <c r="OE9" s="42">
        <f>IF(AND(OE$4&gt;=p1_start,OE$4&lt;=p1_complete),1,0)</f>
        <v/>
      </c>
      <c r="OF9" s="42">
        <f>IF(AND(OF$4&gt;=p1_start,OF$4&lt;=p1_complete),1,0)</f>
        <v/>
      </c>
      <c r="OG9" s="42">
        <f>IF(AND(OG$4&gt;=p1_start,OG$4&lt;=p1_complete),1,0)</f>
        <v/>
      </c>
      <c r="OH9" s="42">
        <f>IF(AND(OH$4&gt;=p1_start,OH$4&lt;=p1_complete),1,0)</f>
        <v/>
      </c>
      <c r="OI9" s="42">
        <f>IF(AND(OI$4&gt;=p1_start,OI$4&lt;=p1_complete),1,0)</f>
        <v/>
      </c>
      <c r="OJ9" s="42">
        <f>IF(AND(OJ$4&gt;=p1_start,OJ$4&lt;=p1_complete),1,0)</f>
        <v/>
      </c>
      <c r="OK9" s="42">
        <f>IF(AND(OK$4&gt;=p1_start,OK$4&lt;=p1_complete),1,0)</f>
        <v/>
      </c>
      <c r="OL9" s="42">
        <f>IF(AND(OL$4&gt;=p1_start,OL$4&lt;=p1_complete),1,0)</f>
        <v/>
      </c>
      <c r="OM9" s="42">
        <f>IF(AND(OM$4&gt;=p1_start,OM$4&lt;=p1_complete),1,0)</f>
        <v/>
      </c>
      <c r="ON9" s="42">
        <f>IF(AND(ON$4&gt;=p1_start,ON$4&lt;=p1_complete),1,0)</f>
        <v/>
      </c>
      <c r="OO9" s="42">
        <f>IF(AND(OO$4&gt;=p1_start,OO$4&lt;=p1_complete),1,0)</f>
        <v/>
      </c>
      <c r="OP9" s="42">
        <f>IF(AND(OP$4&gt;=p1_start,OP$4&lt;=p1_complete),1,0)</f>
        <v/>
      </c>
      <c r="OQ9" s="42">
        <f>IF(AND(OQ$4&gt;=p1_start,OQ$4&lt;=p1_complete),1,0)</f>
        <v/>
      </c>
      <c r="OR9" s="42">
        <f>IF(AND(OR$4&gt;=p1_start,OR$4&lt;=p1_complete),1,0)</f>
        <v/>
      </c>
      <c r="OS9" s="42">
        <f>IF(AND(OS$4&gt;=p1_start,OS$4&lt;=p1_complete),1,0)</f>
        <v/>
      </c>
      <c r="OT9" s="42">
        <f>IF(AND(OT$4&gt;=p1_start,OT$4&lt;=p1_complete),1,0)</f>
        <v/>
      </c>
      <c r="OU9" s="42">
        <f>IF(AND(OU$4&gt;=p1_start,OU$4&lt;=p1_complete),1,0)</f>
        <v/>
      </c>
      <c r="OV9" s="42">
        <f>IF(AND(OV$4&gt;=p1_start,OV$4&lt;=p1_complete),1,0)</f>
        <v/>
      </c>
      <c r="OW9" s="42">
        <f>IF(AND(OW$4&gt;=p1_start,OW$4&lt;=p1_complete),1,0)</f>
        <v/>
      </c>
      <c r="OX9" s="42">
        <f>IF(AND(OX$4&gt;=p1_start,OX$4&lt;=p1_complete),1,0)</f>
        <v/>
      </c>
      <c r="OY9" s="42">
        <f>IF(AND(OY$4&gt;=p1_start,OY$4&lt;=p1_complete),1,0)</f>
        <v/>
      </c>
      <c r="OZ9" s="42">
        <f>IF(AND(OZ$4&gt;=p1_start,OZ$4&lt;=p1_complete),1,0)</f>
        <v/>
      </c>
      <c r="PA9" s="42">
        <f>IF(AND(PA$4&gt;=p1_start,PA$4&lt;=p1_complete),1,0)</f>
        <v/>
      </c>
      <c r="PB9" s="42">
        <f>IF(AND(PB$4&gt;=p1_start,PB$4&lt;=p1_complete),1,0)</f>
        <v/>
      </c>
      <c r="PC9" s="42">
        <f>IF(AND(PC$4&gt;=p1_start,PC$4&lt;=p1_complete),1,0)</f>
        <v/>
      </c>
      <c r="PD9" s="42">
        <f>IF(AND(PD$4&gt;=p1_start,PD$4&lt;=p1_complete),1,0)</f>
        <v/>
      </c>
      <c r="PE9" s="42">
        <f>IF(AND(PE$4&gt;=p1_start,PE$4&lt;=p1_complete),1,0)</f>
        <v/>
      </c>
      <c r="PF9" s="42">
        <f>IF(AND(PF$4&gt;=p1_start,PF$4&lt;=p1_complete),1,0)</f>
        <v/>
      </c>
      <c r="PG9" s="42">
        <f>IF(AND(PG$4&gt;=p1_start,PG$4&lt;=p1_complete),1,0)</f>
        <v/>
      </c>
      <c r="PH9" s="42">
        <f>IF(AND(PH$4&gt;=p1_start,PH$4&lt;=p1_complete),1,0)</f>
        <v/>
      </c>
      <c r="PI9" s="42">
        <f>IF(AND(PI$4&gt;=p1_start,PI$4&lt;=p1_complete),1,0)</f>
        <v/>
      </c>
      <c r="PJ9" s="42">
        <f>IF(AND(PJ$4&gt;=p1_start,PJ$4&lt;=p1_complete),1,0)</f>
        <v/>
      </c>
      <c r="PK9" s="42">
        <f>IF(AND(PK$4&gt;=p1_start,PK$4&lt;=p1_complete),1,0)</f>
        <v/>
      </c>
      <c r="PL9" s="42">
        <f>IF(AND(PL$4&gt;=p1_start,PL$4&lt;=p1_complete),1,0)</f>
        <v/>
      </c>
      <c r="PM9" s="42">
        <f>IF(AND(PM$4&gt;=p1_start,PM$4&lt;=p1_complete),1,0)</f>
        <v/>
      </c>
    </row>
    <row r="10">
      <c r="A10" s="9" t="inlineStr">
        <is>
          <t>Operating flag</t>
        </is>
      </c>
      <c r="B10" s="9" t="inlineStr">
        <is>
          <t>P1</t>
        </is>
      </c>
      <c r="D10" s="42">
        <f>IF(D$4&gt;p1_complete,1,0)</f>
        <v/>
      </c>
      <c r="E10" s="42">
        <f>IF(E$4&gt;p1_complete,1,0)</f>
        <v/>
      </c>
      <c r="F10" s="42">
        <f>IF(F$4&gt;p1_complete,1,0)</f>
        <v/>
      </c>
      <c r="G10" s="42">
        <f>IF(G$4&gt;p1_complete,1,0)</f>
        <v/>
      </c>
      <c r="H10" s="42">
        <f>IF(H$4&gt;p1_complete,1,0)</f>
        <v/>
      </c>
      <c r="I10" s="42">
        <f>IF(I$4&gt;p1_complete,1,0)</f>
        <v/>
      </c>
      <c r="J10" s="42">
        <f>IF(J$4&gt;p1_complete,1,0)</f>
        <v/>
      </c>
      <c r="K10" s="42">
        <f>IF(K$4&gt;p1_complete,1,0)</f>
        <v/>
      </c>
      <c r="L10" s="42">
        <f>IF(L$4&gt;p1_complete,1,0)</f>
        <v/>
      </c>
      <c r="M10" s="42">
        <f>IF(M$4&gt;p1_complete,1,0)</f>
        <v/>
      </c>
      <c r="N10" s="42">
        <f>IF(N$4&gt;p1_complete,1,0)</f>
        <v/>
      </c>
      <c r="O10" s="42">
        <f>IF(O$4&gt;p1_complete,1,0)</f>
        <v/>
      </c>
      <c r="P10" s="42">
        <f>IF(P$4&gt;p1_complete,1,0)</f>
        <v/>
      </c>
      <c r="Q10" s="42">
        <f>IF(Q$4&gt;p1_complete,1,0)</f>
        <v/>
      </c>
      <c r="R10" s="42">
        <f>IF(R$4&gt;p1_complete,1,0)</f>
        <v/>
      </c>
      <c r="S10" s="42">
        <f>IF(S$4&gt;p1_complete,1,0)</f>
        <v/>
      </c>
      <c r="T10" s="42">
        <f>IF(T$4&gt;p1_complete,1,0)</f>
        <v/>
      </c>
      <c r="U10" s="42">
        <f>IF(U$4&gt;p1_complete,1,0)</f>
        <v/>
      </c>
      <c r="V10" s="42">
        <f>IF(V$4&gt;p1_complete,1,0)</f>
        <v/>
      </c>
      <c r="W10" s="42">
        <f>IF(W$4&gt;p1_complete,1,0)</f>
        <v/>
      </c>
      <c r="X10" s="42">
        <f>IF(X$4&gt;p1_complete,1,0)</f>
        <v/>
      </c>
      <c r="Y10" s="42">
        <f>IF(Y$4&gt;p1_complete,1,0)</f>
        <v/>
      </c>
      <c r="Z10" s="42">
        <f>IF(Z$4&gt;p1_complete,1,0)</f>
        <v/>
      </c>
      <c r="AA10" s="42">
        <f>IF(AA$4&gt;p1_complete,1,0)</f>
        <v/>
      </c>
      <c r="AB10" s="42">
        <f>IF(AB$4&gt;p1_complete,1,0)</f>
        <v/>
      </c>
      <c r="AC10" s="42">
        <f>IF(AC$4&gt;p1_complete,1,0)</f>
        <v/>
      </c>
      <c r="AD10" s="42">
        <f>IF(AD$4&gt;p1_complete,1,0)</f>
        <v/>
      </c>
      <c r="AE10" s="42">
        <f>IF(AE$4&gt;p1_complete,1,0)</f>
        <v/>
      </c>
      <c r="AF10" s="42">
        <f>IF(AF$4&gt;p1_complete,1,0)</f>
        <v/>
      </c>
      <c r="AG10" s="42">
        <f>IF(AG$4&gt;p1_complete,1,0)</f>
        <v/>
      </c>
      <c r="AH10" s="42">
        <f>IF(AH$4&gt;p1_complete,1,0)</f>
        <v/>
      </c>
      <c r="AI10" s="42">
        <f>IF(AI$4&gt;p1_complete,1,0)</f>
        <v/>
      </c>
      <c r="AJ10" s="42">
        <f>IF(AJ$4&gt;p1_complete,1,0)</f>
        <v/>
      </c>
      <c r="AK10" s="42">
        <f>IF(AK$4&gt;p1_complete,1,0)</f>
        <v/>
      </c>
      <c r="AL10" s="42">
        <f>IF(AL$4&gt;p1_complete,1,0)</f>
        <v/>
      </c>
      <c r="AM10" s="42">
        <f>IF(AM$4&gt;p1_complete,1,0)</f>
        <v/>
      </c>
      <c r="AN10" s="42">
        <f>IF(AN$4&gt;p1_complete,1,0)</f>
        <v/>
      </c>
      <c r="AO10" s="42">
        <f>IF(AO$4&gt;p1_complete,1,0)</f>
        <v/>
      </c>
      <c r="AP10" s="42">
        <f>IF(AP$4&gt;p1_complete,1,0)</f>
        <v/>
      </c>
      <c r="AQ10" s="42">
        <f>IF(AQ$4&gt;p1_complete,1,0)</f>
        <v/>
      </c>
      <c r="AR10" s="42">
        <f>IF(AR$4&gt;p1_complete,1,0)</f>
        <v/>
      </c>
      <c r="AS10" s="42">
        <f>IF(AS$4&gt;p1_complete,1,0)</f>
        <v/>
      </c>
      <c r="AT10" s="42">
        <f>IF(AT$4&gt;p1_complete,1,0)</f>
        <v/>
      </c>
      <c r="AU10" s="42">
        <f>IF(AU$4&gt;p1_complete,1,0)</f>
        <v/>
      </c>
      <c r="AV10" s="42">
        <f>IF(AV$4&gt;p1_complete,1,0)</f>
        <v/>
      </c>
      <c r="AW10" s="42">
        <f>IF(AW$4&gt;p1_complete,1,0)</f>
        <v/>
      </c>
      <c r="AX10" s="42">
        <f>IF(AX$4&gt;p1_complete,1,0)</f>
        <v/>
      </c>
      <c r="AY10" s="42">
        <f>IF(AY$4&gt;p1_complete,1,0)</f>
        <v/>
      </c>
      <c r="AZ10" s="42">
        <f>IF(AZ$4&gt;p1_complete,1,0)</f>
        <v/>
      </c>
      <c r="BA10" s="42">
        <f>IF(BA$4&gt;p1_complete,1,0)</f>
        <v/>
      </c>
      <c r="BB10" s="42">
        <f>IF(BB$4&gt;p1_complete,1,0)</f>
        <v/>
      </c>
      <c r="BC10" s="42">
        <f>IF(BC$4&gt;p1_complete,1,0)</f>
        <v/>
      </c>
      <c r="BD10" s="42">
        <f>IF(BD$4&gt;p1_complete,1,0)</f>
        <v/>
      </c>
      <c r="BE10" s="42">
        <f>IF(BE$4&gt;p1_complete,1,0)</f>
        <v/>
      </c>
      <c r="BF10" s="42">
        <f>IF(BF$4&gt;p1_complete,1,0)</f>
        <v/>
      </c>
      <c r="BG10" s="42">
        <f>IF(BG$4&gt;p1_complete,1,0)</f>
        <v/>
      </c>
      <c r="BH10" s="42">
        <f>IF(BH$4&gt;p1_complete,1,0)</f>
        <v/>
      </c>
      <c r="BI10" s="42">
        <f>IF(BI$4&gt;p1_complete,1,0)</f>
        <v/>
      </c>
      <c r="BJ10" s="42">
        <f>IF(BJ$4&gt;p1_complete,1,0)</f>
        <v/>
      </c>
      <c r="BK10" s="42">
        <f>IF(BK$4&gt;p1_complete,1,0)</f>
        <v/>
      </c>
      <c r="BL10" s="42">
        <f>IF(BL$4&gt;p1_complete,1,0)</f>
        <v/>
      </c>
      <c r="BM10" s="42">
        <f>IF(BM$4&gt;p1_complete,1,0)</f>
        <v/>
      </c>
      <c r="BN10" s="42">
        <f>IF(BN$4&gt;p1_complete,1,0)</f>
        <v/>
      </c>
      <c r="BO10" s="42">
        <f>IF(BO$4&gt;p1_complete,1,0)</f>
        <v/>
      </c>
      <c r="BP10" s="42">
        <f>IF(BP$4&gt;p1_complete,1,0)</f>
        <v/>
      </c>
      <c r="BQ10" s="42">
        <f>IF(BQ$4&gt;p1_complete,1,0)</f>
        <v/>
      </c>
      <c r="BR10" s="42">
        <f>IF(BR$4&gt;p1_complete,1,0)</f>
        <v/>
      </c>
      <c r="BS10" s="42">
        <f>IF(BS$4&gt;p1_complete,1,0)</f>
        <v/>
      </c>
      <c r="BT10" s="42">
        <f>IF(BT$4&gt;p1_complete,1,0)</f>
        <v/>
      </c>
      <c r="BU10" s="42">
        <f>IF(BU$4&gt;p1_complete,1,0)</f>
        <v/>
      </c>
      <c r="BV10" s="42">
        <f>IF(BV$4&gt;p1_complete,1,0)</f>
        <v/>
      </c>
      <c r="BW10" s="42">
        <f>IF(BW$4&gt;p1_complete,1,0)</f>
        <v/>
      </c>
      <c r="BX10" s="42">
        <f>IF(BX$4&gt;p1_complete,1,0)</f>
        <v/>
      </c>
      <c r="BY10" s="42">
        <f>IF(BY$4&gt;p1_complete,1,0)</f>
        <v/>
      </c>
      <c r="BZ10" s="42">
        <f>IF(BZ$4&gt;p1_complete,1,0)</f>
        <v/>
      </c>
      <c r="CA10" s="42">
        <f>IF(CA$4&gt;p1_complete,1,0)</f>
        <v/>
      </c>
      <c r="CB10" s="42">
        <f>IF(CB$4&gt;p1_complete,1,0)</f>
        <v/>
      </c>
      <c r="CC10" s="42">
        <f>IF(CC$4&gt;p1_complete,1,0)</f>
        <v/>
      </c>
      <c r="CD10" s="42">
        <f>IF(CD$4&gt;p1_complete,1,0)</f>
        <v/>
      </c>
      <c r="CE10" s="42">
        <f>IF(CE$4&gt;p1_complete,1,0)</f>
        <v/>
      </c>
      <c r="CF10" s="42">
        <f>IF(CF$4&gt;p1_complete,1,0)</f>
        <v/>
      </c>
      <c r="CG10" s="42">
        <f>IF(CG$4&gt;p1_complete,1,0)</f>
        <v/>
      </c>
      <c r="CH10" s="42">
        <f>IF(CH$4&gt;p1_complete,1,0)</f>
        <v/>
      </c>
      <c r="CI10" s="42">
        <f>IF(CI$4&gt;p1_complete,1,0)</f>
        <v/>
      </c>
      <c r="CJ10" s="42">
        <f>IF(CJ$4&gt;p1_complete,1,0)</f>
        <v/>
      </c>
      <c r="CK10" s="42">
        <f>IF(CK$4&gt;p1_complete,1,0)</f>
        <v/>
      </c>
      <c r="CL10" s="42">
        <f>IF(CL$4&gt;p1_complete,1,0)</f>
        <v/>
      </c>
      <c r="CM10" s="42">
        <f>IF(CM$4&gt;p1_complete,1,0)</f>
        <v/>
      </c>
      <c r="CN10" s="42">
        <f>IF(CN$4&gt;p1_complete,1,0)</f>
        <v/>
      </c>
      <c r="CO10" s="42">
        <f>IF(CO$4&gt;p1_complete,1,0)</f>
        <v/>
      </c>
      <c r="CP10" s="42">
        <f>IF(CP$4&gt;p1_complete,1,0)</f>
        <v/>
      </c>
      <c r="CQ10" s="42">
        <f>IF(CQ$4&gt;p1_complete,1,0)</f>
        <v/>
      </c>
      <c r="CR10" s="42">
        <f>IF(CR$4&gt;p1_complete,1,0)</f>
        <v/>
      </c>
      <c r="CS10" s="42">
        <f>IF(CS$4&gt;p1_complete,1,0)</f>
        <v/>
      </c>
      <c r="CT10" s="42">
        <f>IF(CT$4&gt;p1_complete,1,0)</f>
        <v/>
      </c>
      <c r="CU10" s="42">
        <f>IF(CU$4&gt;p1_complete,1,0)</f>
        <v/>
      </c>
      <c r="CV10" s="42">
        <f>IF(CV$4&gt;p1_complete,1,0)</f>
        <v/>
      </c>
      <c r="CW10" s="42">
        <f>IF(CW$4&gt;p1_complete,1,0)</f>
        <v/>
      </c>
      <c r="CX10" s="42">
        <f>IF(CX$4&gt;p1_complete,1,0)</f>
        <v/>
      </c>
      <c r="CY10" s="42">
        <f>IF(CY$4&gt;p1_complete,1,0)</f>
        <v/>
      </c>
      <c r="CZ10" s="42">
        <f>IF(CZ$4&gt;p1_complete,1,0)</f>
        <v/>
      </c>
      <c r="DA10" s="42">
        <f>IF(DA$4&gt;p1_complete,1,0)</f>
        <v/>
      </c>
      <c r="DB10" s="42">
        <f>IF(DB$4&gt;p1_complete,1,0)</f>
        <v/>
      </c>
      <c r="DC10" s="42">
        <f>IF(DC$4&gt;p1_complete,1,0)</f>
        <v/>
      </c>
      <c r="DD10" s="42">
        <f>IF(DD$4&gt;p1_complete,1,0)</f>
        <v/>
      </c>
      <c r="DE10" s="42">
        <f>IF(DE$4&gt;p1_complete,1,0)</f>
        <v/>
      </c>
      <c r="DF10" s="42">
        <f>IF(DF$4&gt;p1_complete,1,0)</f>
        <v/>
      </c>
      <c r="DG10" s="42">
        <f>IF(DG$4&gt;p1_complete,1,0)</f>
        <v/>
      </c>
      <c r="DH10" s="42">
        <f>IF(DH$4&gt;p1_complete,1,0)</f>
        <v/>
      </c>
      <c r="DI10" s="42">
        <f>IF(DI$4&gt;p1_complete,1,0)</f>
        <v/>
      </c>
      <c r="DJ10" s="42">
        <f>IF(DJ$4&gt;p1_complete,1,0)</f>
        <v/>
      </c>
      <c r="DK10" s="42">
        <f>IF(DK$4&gt;p1_complete,1,0)</f>
        <v/>
      </c>
      <c r="DL10" s="42">
        <f>IF(DL$4&gt;p1_complete,1,0)</f>
        <v/>
      </c>
      <c r="DM10" s="42">
        <f>IF(DM$4&gt;p1_complete,1,0)</f>
        <v/>
      </c>
      <c r="DN10" s="42">
        <f>IF(DN$4&gt;p1_complete,1,0)</f>
        <v/>
      </c>
      <c r="DO10" s="42">
        <f>IF(DO$4&gt;p1_complete,1,0)</f>
        <v/>
      </c>
      <c r="DP10" s="42">
        <f>IF(DP$4&gt;p1_complete,1,0)</f>
        <v/>
      </c>
      <c r="DQ10" s="42">
        <f>IF(DQ$4&gt;p1_complete,1,0)</f>
        <v/>
      </c>
      <c r="DR10" s="42">
        <f>IF(DR$4&gt;p1_complete,1,0)</f>
        <v/>
      </c>
      <c r="DS10" s="42">
        <f>IF(DS$4&gt;p1_complete,1,0)</f>
        <v/>
      </c>
      <c r="DT10" s="42">
        <f>IF(DT$4&gt;p1_complete,1,0)</f>
        <v/>
      </c>
      <c r="DU10" s="42">
        <f>IF(DU$4&gt;p1_complete,1,0)</f>
        <v/>
      </c>
      <c r="DV10" s="42">
        <f>IF(DV$4&gt;p1_complete,1,0)</f>
        <v/>
      </c>
      <c r="DW10" s="42">
        <f>IF(DW$4&gt;p1_complete,1,0)</f>
        <v/>
      </c>
      <c r="DX10" s="42">
        <f>IF(DX$4&gt;p1_complete,1,0)</f>
        <v/>
      </c>
      <c r="DY10" s="42">
        <f>IF(DY$4&gt;p1_complete,1,0)</f>
        <v/>
      </c>
      <c r="DZ10" s="42">
        <f>IF(DZ$4&gt;p1_complete,1,0)</f>
        <v/>
      </c>
      <c r="EA10" s="42">
        <f>IF(EA$4&gt;p1_complete,1,0)</f>
        <v/>
      </c>
      <c r="EB10" s="42">
        <f>IF(EB$4&gt;p1_complete,1,0)</f>
        <v/>
      </c>
      <c r="EC10" s="42">
        <f>IF(EC$4&gt;p1_complete,1,0)</f>
        <v/>
      </c>
      <c r="ED10" s="42">
        <f>IF(ED$4&gt;p1_complete,1,0)</f>
        <v/>
      </c>
      <c r="EE10" s="42">
        <f>IF(EE$4&gt;p1_complete,1,0)</f>
        <v/>
      </c>
      <c r="EF10" s="42">
        <f>IF(EF$4&gt;p1_complete,1,0)</f>
        <v/>
      </c>
      <c r="EG10" s="42">
        <f>IF(EG$4&gt;p1_complete,1,0)</f>
        <v/>
      </c>
      <c r="EH10" s="42">
        <f>IF(EH$4&gt;p1_complete,1,0)</f>
        <v/>
      </c>
      <c r="EI10" s="42">
        <f>IF(EI$4&gt;p1_complete,1,0)</f>
        <v/>
      </c>
      <c r="EJ10" s="42">
        <f>IF(EJ$4&gt;p1_complete,1,0)</f>
        <v/>
      </c>
      <c r="EK10" s="42">
        <f>IF(EK$4&gt;p1_complete,1,0)</f>
        <v/>
      </c>
      <c r="EL10" s="42">
        <f>IF(EL$4&gt;p1_complete,1,0)</f>
        <v/>
      </c>
      <c r="EM10" s="42">
        <f>IF(EM$4&gt;p1_complete,1,0)</f>
        <v/>
      </c>
      <c r="EN10" s="42">
        <f>IF(EN$4&gt;p1_complete,1,0)</f>
        <v/>
      </c>
      <c r="EO10" s="42">
        <f>IF(EO$4&gt;p1_complete,1,0)</f>
        <v/>
      </c>
      <c r="EP10" s="42">
        <f>IF(EP$4&gt;p1_complete,1,0)</f>
        <v/>
      </c>
      <c r="EQ10" s="42">
        <f>IF(EQ$4&gt;p1_complete,1,0)</f>
        <v/>
      </c>
      <c r="ER10" s="42">
        <f>IF(ER$4&gt;p1_complete,1,0)</f>
        <v/>
      </c>
      <c r="ES10" s="42">
        <f>IF(ES$4&gt;p1_complete,1,0)</f>
        <v/>
      </c>
      <c r="ET10" s="42">
        <f>IF(ET$4&gt;p1_complete,1,0)</f>
        <v/>
      </c>
      <c r="EU10" s="42">
        <f>IF(EU$4&gt;p1_complete,1,0)</f>
        <v/>
      </c>
      <c r="EV10" s="42">
        <f>IF(EV$4&gt;p1_complete,1,0)</f>
        <v/>
      </c>
      <c r="EW10" s="42">
        <f>IF(EW$4&gt;p1_complete,1,0)</f>
        <v/>
      </c>
      <c r="EX10" s="42">
        <f>IF(EX$4&gt;p1_complete,1,0)</f>
        <v/>
      </c>
      <c r="EY10" s="42">
        <f>IF(EY$4&gt;p1_complete,1,0)</f>
        <v/>
      </c>
      <c r="EZ10" s="42">
        <f>IF(EZ$4&gt;p1_complete,1,0)</f>
        <v/>
      </c>
      <c r="FA10" s="42">
        <f>IF(FA$4&gt;p1_complete,1,0)</f>
        <v/>
      </c>
      <c r="FB10" s="42">
        <f>IF(FB$4&gt;p1_complete,1,0)</f>
        <v/>
      </c>
      <c r="FC10" s="42">
        <f>IF(FC$4&gt;p1_complete,1,0)</f>
        <v/>
      </c>
      <c r="FD10" s="42">
        <f>IF(FD$4&gt;p1_complete,1,0)</f>
        <v/>
      </c>
      <c r="FE10" s="42">
        <f>IF(FE$4&gt;p1_complete,1,0)</f>
        <v/>
      </c>
      <c r="FF10" s="42">
        <f>IF(FF$4&gt;p1_complete,1,0)</f>
        <v/>
      </c>
      <c r="FG10" s="42">
        <f>IF(FG$4&gt;p1_complete,1,0)</f>
        <v/>
      </c>
      <c r="FH10" s="42">
        <f>IF(FH$4&gt;p1_complete,1,0)</f>
        <v/>
      </c>
      <c r="FI10" s="42">
        <f>IF(FI$4&gt;p1_complete,1,0)</f>
        <v/>
      </c>
      <c r="FJ10" s="42">
        <f>IF(FJ$4&gt;p1_complete,1,0)</f>
        <v/>
      </c>
      <c r="FK10" s="42">
        <f>IF(FK$4&gt;p1_complete,1,0)</f>
        <v/>
      </c>
      <c r="FL10" s="42">
        <f>IF(FL$4&gt;p1_complete,1,0)</f>
        <v/>
      </c>
      <c r="FM10" s="42">
        <f>IF(FM$4&gt;p1_complete,1,0)</f>
        <v/>
      </c>
      <c r="FN10" s="42">
        <f>IF(FN$4&gt;p1_complete,1,0)</f>
        <v/>
      </c>
      <c r="FO10" s="42">
        <f>IF(FO$4&gt;p1_complete,1,0)</f>
        <v/>
      </c>
      <c r="FP10" s="42">
        <f>IF(FP$4&gt;p1_complete,1,0)</f>
        <v/>
      </c>
      <c r="FQ10" s="42">
        <f>IF(FQ$4&gt;p1_complete,1,0)</f>
        <v/>
      </c>
      <c r="FR10" s="42">
        <f>IF(FR$4&gt;p1_complete,1,0)</f>
        <v/>
      </c>
      <c r="FS10" s="42">
        <f>IF(FS$4&gt;p1_complete,1,0)</f>
        <v/>
      </c>
      <c r="FT10" s="42">
        <f>IF(FT$4&gt;p1_complete,1,0)</f>
        <v/>
      </c>
      <c r="FU10" s="42">
        <f>IF(FU$4&gt;p1_complete,1,0)</f>
        <v/>
      </c>
      <c r="FV10" s="42">
        <f>IF(FV$4&gt;p1_complete,1,0)</f>
        <v/>
      </c>
      <c r="FW10" s="42">
        <f>IF(FW$4&gt;p1_complete,1,0)</f>
        <v/>
      </c>
      <c r="FX10" s="42">
        <f>IF(FX$4&gt;p1_complete,1,0)</f>
        <v/>
      </c>
      <c r="FY10" s="42">
        <f>IF(FY$4&gt;p1_complete,1,0)</f>
        <v/>
      </c>
      <c r="FZ10" s="42">
        <f>IF(FZ$4&gt;p1_complete,1,0)</f>
        <v/>
      </c>
      <c r="GA10" s="42">
        <f>IF(GA$4&gt;p1_complete,1,0)</f>
        <v/>
      </c>
      <c r="GB10" s="42">
        <f>IF(GB$4&gt;p1_complete,1,0)</f>
        <v/>
      </c>
      <c r="GC10" s="42">
        <f>IF(GC$4&gt;p1_complete,1,0)</f>
        <v/>
      </c>
      <c r="GD10" s="42">
        <f>IF(GD$4&gt;p1_complete,1,0)</f>
        <v/>
      </c>
      <c r="GE10" s="42">
        <f>IF(GE$4&gt;p1_complete,1,0)</f>
        <v/>
      </c>
      <c r="GF10" s="42">
        <f>IF(GF$4&gt;p1_complete,1,0)</f>
        <v/>
      </c>
      <c r="GG10" s="42">
        <f>IF(GG$4&gt;p1_complete,1,0)</f>
        <v/>
      </c>
      <c r="GH10" s="42">
        <f>IF(GH$4&gt;p1_complete,1,0)</f>
        <v/>
      </c>
      <c r="GI10" s="42">
        <f>IF(GI$4&gt;p1_complete,1,0)</f>
        <v/>
      </c>
      <c r="GJ10" s="42">
        <f>IF(GJ$4&gt;p1_complete,1,0)</f>
        <v/>
      </c>
      <c r="GK10" s="42">
        <f>IF(GK$4&gt;p1_complete,1,0)</f>
        <v/>
      </c>
      <c r="GL10" s="42">
        <f>IF(GL$4&gt;p1_complete,1,0)</f>
        <v/>
      </c>
      <c r="GM10" s="42">
        <f>IF(GM$4&gt;p1_complete,1,0)</f>
        <v/>
      </c>
      <c r="GN10" s="42">
        <f>IF(GN$4&gt;p1_complete,1,0)</f>
        <v/>
      </c>
      <c r="GO10" s="42">
        <f>IF(GO$4&gt;p1_complete,1,0)</f>
        <v/>
      </c>
      <c r="GP10" s="42">
        <f>IF(GP$4&gt;p1_complete,1,0)</f>
        <v/>
      </c>
      <c r="GQ10" s="42">
        <f>IF(GQ$4&gt;p1_complete,1,0)</f>
        <v/>
      </c>
      <c r="GR10" s="42">
        <f>IF(GR$4&gt;p1_complete,1,0)</f>
        <v/>
      </c>
      <c r="GS10" s="42">
        <f>IF(GS$4&gt;p1_complete,1,0)</f>
        <v/>
      </c>
      <c r="GT10" s="42">
        <f>IF(GT$4&gt;p1_complete,1,0)</f>
        <v/>
      </c>
      <c r="GU10" s="42">
        <f>IF(GU$4&gt;p1_complete,1,0)</f>
        <v/>
      </c>
      <c r="GV10" s="42">
        <f>IF(GV$4&gt;p1_complete,1,0)</f>
        <v/>
      </c>
      <c r="GW10" s="42">
        <f>IF(GW$4&gt;p1_complete,1,0)</f>
        <v/>
      </c>
      <c r="GX10" s="42">
        <f>IF(GX$4&gt;p1_complete,1,0)</f>
        <v/>
      </c>
      <c r="GY10" s="42">
        <f>IF(GY$4&gt;p1_complete,1,0)</f>
        <v/>
      </c>
      <c r="GZ10" s="42">
        <f>IF(GZ$4&gt;p1_complete,1,0)</f>
        <v/>
      </c>
      <c r="HA10" s="42">
        <f>IF(HA$4&gt;p1_complete,1,0)</f>
        <v/>
      </c>
      <c r="HB10" s="42">
        <f>IF(HB$4&gt;p1_complete,1,0)</f>
        <v/>
      </c>
      <c r="HC10" s="42">
        <f>IF(HC$4&gt;p1_complete,1,0)</f>
        <v/>
      </c>
      <c r="HD10" s="42">
        <f>IF(HD$4&gt;p1_complete,1,0)</f>
        <v/>
      </c>
      <c r="HE10" s="42">
        <f>IF(HE$4&gt;p1_complete,1,0)</f>
        <v/>
      </c>
      <c r="HF10" s="42">
        <f>IF(HF$4&gt;p1_complete,1,0)</f>
        <v/>
      </c>
      <c r="HG10" s="42">
        <f>IF(HG$4&gt;p1_complete,1,0)</f>
        <v/>
      </c>
      <c r="HH10" s="42">
        <f>IF(HH$4&gt;p1_complete,1,0)</f>
        <v/>
      </c>
      <c r="HI10" s="42">
        <f>IF(HI$4&gt;p1_complete,1,0)</f>
        <v/>
      </c>
      <c r="HJ10" s="42">
        <f>IF(HJ$4&gt;p1_complete,1,0)</f>
        <v/>
      </c>
      <c r="HK10" s="42">
        <f>IF(HK$4&gt;p1_complete,1,0)</f>
        <v/>
      </c>
      <c r="HL10" s="42">
        <f>IF(HL$4&gt;p1_complete,1,0)</f>
        <v/>
      </c>
      <c r="HM10" s="42">
        <f>IF(HM$4&gt;p1_complete,1,0)</f>
        <v/>
      </c>
      <c r="HN10" s="42">
        <f>IF(HN$4&gt;p1_complete,1,0)</f>
        <v/>
      </c>
      <c r="HO10" s="42">
        <f>IF(HO$4&gt;p1_complete,1,0)</f>
        <v/>
      </c>
      <c r="HP10" s="42">
        <f>IF(HP$4&gt;p1_complete,1,0)</f>
        <v/>
      </c>
      <c r="HQ10" s="42">
        <f>IF(HQ$4&gt;p1_complete,1,0)</f>
        <v/>
      </c>
      <c r="HR10" s="42">
        <f>IF(HR$4&gt;p1_complete,1,0)</f>
        <v/>
      </c>
      <c r="HS10" s="42">
        <f>IF(HS$4&gt;p1_complete,1,0)</f>
        <v/>
      </c>
      <c r="HT10" s="42">
        <f>IF(HT$4&gt;p1_complete,1,0)</f>
        <v/>
      </c>
      <c r="HU10" s="42">
        <f>IF(HU$4&gt;p1_complete,1,0)</f>
        <v/>
      </c>
      <c r="HV10" s="42">
        <f>IF(HV$4&gt;p1_complete,1,0)</f>
        <v/>
      </c>
      <c r="HW10" s="42">
        <f>IF(HW$4&gt;p1_complete,1,0)</f>
        <v/>
      </c>
      <c r="HX10" s="42">
        <f>IF(HX$4&gt;p1_complete,1,0)</f>
        <v/>
      </c>
      <c r="HY10" s="42">
        <f>IF(HY$4&gt;p1_complete,1,0)</f>
        <v/>
      </c>
      <c r="HZ10" s="42">
        <f>IF(HZ$4&gt;p1_complete,1,0)</f>
        <v/>
      </c>
      <c r="IA10" s="42">
        <f>IF(IA$4&gt;p1_complete,1,0)</f>
        <v/>
      </c>
      <c r="IB10" s="42">
        <f>IF(IB$4&gt;p1_complete,1,0)</f>
        <v/>
      </c>
      <c r="IC10" s="42">
        <f>IF(IC$4&gt;p1_complete,1,0)</f>
        <v/>
      </c>
      <c r="ID10" s="42">
        <f>IF(ID$4&gt;p1_complete,1,0)</f>
        <v/>
      </c>
      <c r="IE10" s="42">
        <f>IF(IE$4&gt;p1_complete,1,0)</f>
        <v/>
      </c>
      <c r="IF10" s="42">
        <f>IF(IF$4&gt;p1_complete,1,0)</f>
        <v/>
      </c>
      <c r="IG10" s="42">
        <f>IF(IG$4&gt;p1_complete,1,0)</f>
        <v/>
      </c>
      <c r="IH10" s="42">
        <f>IF(IH$4&gt;p1_complete,1,0)</f>
        <v/>
      </c>
      <c r="II10" s="42">
        <f>IF(II$4&gt;p1_complete,1,0)</f>
        <v/>
      </c>
      <c r="IJ10" s="42">
        <f>IF(IJ$4&gt;p1_complete,1,0)</f>
        <v/>
      </c>
      <c r="IK10" s="42">
        <f>IF(IK$4&gt;p1_complete,1,0)</f>
        <v/>
      </c>
      <c r="IL10" s="42">
        <f>IF(IL$4&gt;p1_complete,1,0)</f>
        <v/>
      </c>
      <c r="IM10" s="42">
        <f>IF(IM$4&gt;p1_complete,1,0)</f>
        <v/>
      </c>
      <c r="IN10" s="42">
        <f>IF(IN$4&gt;p1_complete,1,0)</f>
        <v/>
      </c>
      <c r="IO10" s="42">
        <f>IF(IO$4&gt;p1_complete,1,0)</f>
        <v/>
      </c>
      <c r="IP10" s="42">
        <f>IF(IP$4&gt;p1_complete,1,0)</f>
        <v/>
      </c>
      <c r="IQ10" s="42">
        <f>IF(IQ$4&gt;p1_complete,1,0)</f>
        <v/>
      </c>
      <c r="IR10" s="42">
        <f>IF(IR$4&gt;p1_complete,1,0)</f>
        <v/>
      </c>
      <c r="IS10" s="42">
        <f>IF(IS$4&gt;p1_complete,1,0)</f>
        <v/>
      </c>
      <c r="IT10" s="42">
        <f>IF(IT$4&gt;p1_complete,1,0)</f>
        <v/>
      </c>
      <c r="IU10" s="42">
        <f>IF(IU$4&gt;p1_complete,1,0)</f>
        <v/>
      </c>
      <c r="IV10" s="42">
        <f>IF(IV$4&gt;p1_complete,1,0)</f>
        <v/>
      </c>
      <c r="IW10" s="42">
        <f>IF(IW$4&gt;p1_complete,1,0)</f>
        <v/>
      </c>
      <c r="IX10" s="42">
        <f>IF(IX$4&gt;p1_complete,1,0)</f>
        <v/>
      </c>
      <c r="IY10" s="42">
        <f>IF(IY$4&gt;p1_complete,1,0)</f>
        <v/>
      </c>
      <c r="IZ10" s="42">
        <f>IF(IZ$4&gt;p1_complete,1,0)</f>
        <v/>
      </c>
      <c r="JA10" s="42">
        <f>IF(JA$4&gt;p1_complete,1,0)</f>
        <v/>
      </c>
      <c r="JB10" s="42">
        <f>IF(JB$4&gt;p1_complete,1,0)</f>
        <v/>
      </c>
      <c r="JC10" s="42">
        <f>IF(JC$4&gt;p1_complete,1,0)</f>
        <v/>
      </c>
      <c r="JD10" s="42">
        <f>IF(JD$4&gt;p1_complete,1,0)</f>
        <v/>
      </c>
      <c r="JE10" s="42">
        <f>IF(JE$4&gt;p1_complete,1,0)</f>
        <v/>
      </c>
      <c r="JF10" s="42">
        <f>IF(JF$4&gt;p1_complete,1,0)</f>
        <v/>
      </c>
      <c r="JG10" s="42">
        <f>IF(JG$4&gt;p1_complete,1,0)</f>
        <v/>
      </c>
      <c r="JH10" s="42">
        <f>IF(JH$4&gt;p1_complete,1,0)</f>
        <v/>
      </c>
      <c r="JI10" s="42">
        <f>IF(JI$4&gt;p1_complete,1,0)</f>
        <v/>
      </c>
      <c r="JJ10" s="42">
        <f>IF(JJ$4&gt;p1_complete,1,0)</f>
        <v/>
      </c>
      <c r="JK10" s="42">
        <f>IF(JK$4&gt;p1_complete,1,0)</f>
        <v/>
      </c>
      <c r="JL10" s="42">
        <f>IF(JL$4&gt;p1_complete,1,0)</f>
        <v/>
      </c>
      <c r="JM10" s="42">
        <f>IF(JM$4&gt;p1_complete,1,0)</f>
        <v/>
      </c>
      <c r="JN10" s="42">
        <f>IF(JN$4&gt;p1_complete,1,0)</f>
        <v/>
      </c>
      <c r="JO10" s="42">
        <f>IF(JO$4&gt;p1_complete,1,0)</f>
        <v/>
      </c>
      <c r="JP10" s="42">
        <f>IF(JP$4&gt;p1_complete,1,0)</f>
        <v/>
      </c>
      <c r="JQ10" s="42">
        <f>IF(JQ$4&gt;p1_complete,1,0)</f>
        <v/>
      </c>
      <c r="JR10" s="42">
        <f>IF(JR$4&gt;p1_complete,1,0)</f>
        <v/>
      </c>
      <c r="JS10" s="42">
        <f>IF(JS$4&gt;p1_complete,1,0)</f>
        <v/>
      </c>
      <c r="JT10" s="42">
        <f>IF(JT$4&gt;p1_complete,1,0)</f>
        <v/>
      </c>
      <c r="JU10" s="42">
        <f>IF(JU$4&gt;p1_complete,1,0)</f>
        <v/>
      </c>
      <c r="JV10" s="42">
        <f>IF(JV$4&gt;p1_complete,1,0)</f>
        <v/>
      </c>
      <c r="JW10" s="42">
        <f>IF(JW$4&gt;p1_complete,1,0)</f>
        <v/>
      </c>
      <c r="JX10" s="42">
        <f>IF(JX$4&gt;p1_complete,1,0)</f>
        <v/>
      </c>
      <c r="JY10" s="42">
        <f>IF(JY$4&gt;p1_complete,1,0)</f>
        <v/>
      </c>
      <c r="JZ10" s="42">
        <f>IF(JZ$4&gt;p1_complete,1,0)</f>
        <v/>
      </c>
      <c r="KA10" s="42">
        <f>IF(KA$4&gt;p1_complete,1,0)</f>
        <v/>
      </c>
      <c r="KB10" s="42">
        <f>IF(KB$4&gt;p1_complete,1,0)</f>
        <v/>
      </c>
      <c r="KC10" s="42">
        <f>IF(KC$4&gt;p1_complete,1,0)</f>
        <v/>
      </c>
      <c r="KD10" s="42">
        <f>IF(KD$4&gt;p1_complete,1,0)</f>
        <v/>
      </c>
      <c r="KE10" s="42">
        <f>IF(KE$4&gt;p1_complete,1,0)</f>
        <v/>
      </c>
      <c r="KF10" s="42">
        <f>IF(KF$4&gt;p1_complete,1,0)</f>
        <v/>
      </c>
      <c r="KG10" s="42">
        <f>IF(KG$4&gt;p1_complete,1,0)</f>
        <v/>
      </c>
      <c r="KH10" s="42">
        <f>IF(KH$4&gt;p1_complete,1,0)</f>
        <v/>
      </c>
      <c r="KI10" s="42">
        <f>IF(KI$4&gt;p1_complete,1,0)</f>
        <v/>
      </c>
      <c r="KJ10" s="42">
        <f>IF(KJ$4&gt;p1_complete,1,0)</f>
        <v/>
      </c>
      <c r="KK10" s="42">
        <f>IF(KK$4&gt;p1_complete,1,0)</f>
        <v/>
      </c>
      <c r="KL10" s="42">
        <f>IF(KL$4&gt;p1_complete,1,0)</f>
        <v/>
      </c>
      <c r="KM10" s="42">
        <f>IF(KM$4&gt;p1_complete,1,0)</f>
        <v/>
      </c>
      <c r="KN10" s="42">
        <f>IF(KN$4&gt;p1_complete,1,0)</f>
        <v/>
      </c>
      <c r="KO10" s="42">
        <f>IF(KO$4&gt;p1_complete,1,0)</f>
        <v/>
      </c>
      <c r="KP10" s="42">
        <f>IF(KP$4&gt;p1_complete,1,0)</f>
        <v/>
      </c>
      <c r="KQ10" s="42">
        <f>IF(KQ$4&gt;p1_complete,1,0)</f>
        <v/>
      </c>
      <c r="KR10" s="42">
        <f>IF(KR$4&gt;p1_complete,1,0)</f>
        <v/>
      </c>
      <c r="KS10" s="42">
        <f>IF(KS$4&gt;p1_complete,1,0)</f>
        <v/>
      </c>
      <c r="KT10" s="42">
        <f>IF(KT$4&gt;p1_complete,1,0)</f>
        <v/>
      </c>
      <c r="KU10" s="42">
        <f>IF(KU$4&gt;p1_complete,1,0)</f>
        <v/>
      </c>
      <c r="KV10" s="42">
        <f>IF(KV$4&gt;p1_complete,1,0)</f>
        <v/>
      </c>
      <c r="KW10" s="42">
        <f>IF(KW$4&gt;p1_complete,1,0)</f>
        <v/>
      </c>
      <c r="KX10" s="42">
        <f>IF(KX$4&gt;p1_complete,1,0)</f>
        <v/>
      </c>
      <c r="KY10" s="42">
        <f>IF(KY$4&gt;p1_complete,1,0)</f>
        <v/>
      </c>
      <c r="KZ10" s="42">
        <f>IF(KZ$4&gt;p1_complete,1,0)</f>
        <v/>
      </c>
      <c r="LA10" s="42">
        <f>IF(LA$4&gt;p1_complete,1,0)</f>
        <v/>
      </c>
      <c r="LB10" s="42">
        <f>IF(LB$4&gt;p1_complete,1,0)</f>
        <v/>
      </c>
      <c r="LC10" s="42">
        <f>IF(LC$4&gt;p1_complete,1,0)</f>
        <v/>
      </c>
      <c r="LD10" s="42">
        <f>IF(LD$4&gt;p1_complete,1,0)</f>
        <v/>
      </c>
      <c r="LE10" s="42">
        <f>IF(LE$4&gt;p1_complete,1,0)</f>
        <v/>
      </c>
      <c r="LF10" s="42">
        <f>IF(LF$4&gt;p1_complete,1,0)</f>
        <v/>
      </c>
      <c r="LG10" s="42">
        <f>IF(LG$4&gt;p1_complete,1,0)</f>
        <v/>
      </c>
      <c r="LH10" s="42">
        <f>IF(LH$4&gt;p1_complete,1,0)</f>
        <v/>
      </c>
      <c r="LI10" s="42">
        <f>IF(LI$4&gt;p1_complete,1,0)</f>
        <v/>
      </c>
      <c r="LJ10" s="42">
        <f>IF(LJ$4&gt;p1_complete,1,0)</f>
        <v/>
      </c>
      <c r="LK10" s="42">
        <f>IF(LK$4&gt;p1_complete,1,0)</f>
        <v/>
      </c>
      <c r="LL10" s="42">
        <f>IF(LL$4&gt;p1_complete,1,0)</f>
        <v/>
      </c>
      <c r="LM10" s="42">
        <f>IF(LM$4&gt;p1_complete,1,0)</f>
        <v/>
      </c>
      <c r="LN10" s="42">
        <f>IF(LN$4&gt;p1_complete,1,0)</f>
        <v/>
      </c>
      <c r="LO10" s="42">
        <f>IF(LO$4&gt;p1_complete,1,0)</f>
        <v/>
      </c>
      <c r="LP10" s="42">
        <f>IF(LP$4&gt;p1_complete,1,0)</f>
        <v/>
      </c>
      <c r="LQ10" s="42">
        <f>IF(LQ$4&gt;p1_complete,1,0)</f>
        <v/>
      </c>
      <c r="LR10" s="42">
        <f>IF(LR$4&gt;p1_complete,1,0)</f>
        <v/>
      </c>
      <c r="LS10" s="42">
        <f>IF(LS$4&gt;p1_complete,1,0)</f>
        <v/>
      </c>
      <c r="LT10" s="42">
        <f>IF(LT$4&gt;p1_complete,1,0)</f>
        <v/>
      </c>
      <c r="LU10" s="42">
        <f>IF(LU$4&gt;p1_complete,1,0)</f>
        <v/>
      </c>
      <c r="LV10" s="42">
        <f>IF(LV$4&gt;p1_complete,1,0)</f>
        <v/>
      </c>
      <c r="LW10" s="42">
        <f>IF(LW$4&gt;p1_complete,1,0)</f>
        <v/>
      </c>
      <c r="LX10" s="42">
        <f>IF(LX$4&gt;p1_complete,1,0)</f>
        <v/>
      </c>
      <c r="LY10" s="42">
        <f>IF(LY$4&gt;p1_complete,1,0)</f>
        <v/>
      </c>
      <c r="LZ10" s="42">
        <f>IF(LZ$4&gt;p1_complete,1,0)</f>
        <v/>
      </c>
      <c r="MA10" s="42">
        <f>IF(MA$4&gt;p1_complete,1,0)</f>
        <v/>
      </c>
      <c r="MB10" s="42">
        <f>IF(MB$4&gt;p1_complete,1,0)</f>
        <v/>
      </c>
      <c r="MC10" s="42">
        <f>IF(MC$4&gt;p1_complete,1,0)</f>
        <v/>
      </c>
      <c r="MD10" s="42">
        <f>IF(MD$4&gt;p1_complete,1,0)</f>
        <v/>
      </c>
      <c r="ME10" s="42">
        <f>IF(ME$4&gt;p1_complete,1,0)</f>
        <v/>
      </c>
      <c r="MF10" s="42">
        <f>IF(MF$4&gt;p1_complete,1,0)</f>
        <v/>
      </c>
      <c r="MG10" s="42">
        <f>IF(MG$4&gt;p1_complete,1,0)</f>
        <v/>
      </c>
      <c r="MH10" s="42">
        <f>IF(MH$4&gt;p1_complete,1,0)</f>
        <v/>
      </c>
      <c r="MI10" s="42">
        <f>IF(MI$4&gt;p1_complete,1,0)</f>
        <v/>
      </c>
      <c r="MJ10" s="42">
        <f>IF(MJ$4&gt;p1_complete,1,0)</f>
        <v/>
      </c>
      <c r="MK10" s="42">
        <f>IF(MK$4&gt;p1_complete,1,0)</f>
        <v/>
      </c>
      <c r="ML10" s="42">
        <f>IF(ML$4&gt;p1_complete,1,0)</f>
        <v/>
      </c>
      <c r="MM10" s="42">
        <f>IF(MM$4&gt;p1_complete,1,0)</f>
        <v/>
      </c>
      <c r="MN10" s="42">
        <f>IF(MN$4&gt;p1_complete,1,0)</f>
        <v/>
      </c>
      <c r="MO10" s="42">
        <f>IF(MO$4&gt;p1_complete,1,0)</f>
        <v/>
      </c>
      <c r="MP10" s="42">
        <f>IF(MP$4&gt;p1_complete,1,0)</f>
        <v/>
      </c>
      <c r="MQ10" s="42">
        <f>IF(MQ$4&gt;p1_complete,1,0)</f>
        <v/>
      </c>
      <c r="MR10" s="42">
        <f>IF(MR$4&gt;p1_complete,1,0)</f>
        <v/>
      </c>
      <c r="MS10" s="42">
        <f>IF(MS$4&gt;p1_complete,1,0)</f>
        <v/>
      </c>
      <c r="MT10" s="42">
        <f>IF(MT$4&gt;p1_complete,1,0)</f>
        <v/>
      </c>
      <c r="MU10" s="42">
        <f>IF(MU$4&gt;p1_complete,1,0)</f>
        <v/>
      </c>
      <c r="MV10" s="42">
        <f>IF(MV$4&gt;p1_complete,1,0)</f>
        <v/>
      </c>
      <c r="MW10" s="42">
        <f>IF(MW$4&gt;p1_complete,1,0)</f>
        <v/>
      </c>
      <c r="MX10" s="42">
        <f>IF(MX$4&gt;p1_complete,1,0)</f>
        <v/>
      </c>
      <c r="MY10" s="42">
        <f>IF(MY$4&gt;p1_complete,1,0)</f>
        <v/>
      </c>
      <c r="MZ10" s="42">
        <f>IF(MZ$4&gt;p1_complete,1,0)</f>
        <v/>
      </c>
      <c r="NA10" s="42">
        <f>IF(NA$4&gt;p1_complete,1,0)</f>
        <v/>
      </c>
      <c r="NB10" s="42">
        <f>IF(NB$4&gt;p1_complete,1,0)</f>
        <v/>
      </c>
      <c r="NC10" s="42">
        <f>IF(NC$4&gt;p1_complete,1,0)</f>
        <v/>
      </c>
      <c r="ND10" s="42">
        <f>IF(ND$4&gt;p1_complete,1,0)</f>
        <v/>
      </c>
      <c r="NE10" s="42">
        <f>IF(NE$4&gt;p1_complete,1,0)</f>
        <v/>
      </c>
      <c r="NF10" s="42">
        <f>IF(NF$4&gt;p1_complete,1,0)</f>
        <v/>
      </c>
      <c r="NG10" s="42">
        <f>IF(NG$4&gt;p1_complete,1,0)</f>
        <v/>
      </c>
      <c r="NH10" s="42">
        <f>IF(NH$4&gt;p1_complete,1,0)</f>
        <v/>
      </c>
      <c r="NI10" s="42">
        <f>IF(NI$4&gt;p1_complete,1,0)</f>
        <v/>
      </c>
      <c r="NJ10" s="42">
        <f>IF(NJ$4&gt;p1_complete,1,0)</f>
        <v/>
      </c>
      <c r="NK10" s="42">
        <f>IF(NK$4&gt;p1_complete,1,0)</f>
        <v/>
      </c>
      <c r="NL10" s="42">
        <f>IF(NL$4&gt;p1_complete,1,0)</f>
        <v/>
      </c>
      <c r="NM10" s="42">
        <f>IF(NM$4&gt;p1_complete,1,0)</f>
        <v/>
      </c>
      <c r="NN10" s="42">
        <f>IF(NN$4&gt;p1_complete,1,0)</f>
        <v/>
      </c>
      <c r="NO10" s="42">
        <f>IF(NO$4&gt;p1_complete,1,0)</f>
        <v/>
      </c>
      <c r="NP10" s="42">
        <f>IF(NP$4&gt;p1_complete,1,0)</f>
        <v/>
      </c>
      <c r="NQ10" s="42">
        <f>IF(NQ$4&gt;p1_complete,1,0)</f>
        <v/>
      </c>
      <c r="NR10" s="42">
        <f>IF(NR$4&gt;p1_complete,1,0)</f>
        <v/>
      </c>
      <c r="NS10" s="42">
        <f>IF(NS$4&gt;p1_complete,1,0)</f>
        <v/>
      </c>
      <c r="NT10" s="42">
        <f>IF(NT$4&gt;p1_complete,1,0)</f>
        <v/>
      </c>
      <c r="NU10" s="42">
        <f>IF(NU$4&gt;p1_complete,1,0)</f>
        <v/>
      </c>
      <c r="NV10" s="42">
        <f>IF(NV$4&gt;p1_complete,1,0)</f>
        <v/>
      </c>
      <c r="NW10" s="42">
        <f>IF(NW$4&gt;p1_complete,1,0)</f>
        <v/>
      </c>
      <c r="NX10" s="42">
        <f>IF(NX$4&gt;p1_complete,1,0)</f>
        <v/>
      </c>
      <c r="NY10" s="42">
        <f>IF(NY$4&gt;p1_complete,1,0)</f>
        <v/>
      </c>
      <c r="NZ10" s="42">
        <f>IF(NZ$4&gt;p1_complete,1,0)</f>
        <v/>
      </c>
      <c r="OA10" s="42">
        <f>IF(OA$4&gt;p1_complete,1,0)</f>
        <v/>
      </c>
      <c r="OB10" s="42">
        <f>IF(OB$4&gt;p1_complete,1,0)</f>
        <v/>
      </c>
      <c r="OC10" s="42">
        <f>IF(OC$4&gt;p1_complete,1,0)</f>
        <v/>
      </c>
      <c r="OD10" s="42">
        <f>IF(OD$4&gt;p1_complete,1,0)</f>
        <v/>
      </c>
      <c r="OE10" s="42">
        <f>IF(OE$4&gt;p1_complete,1,0)</f>
        <v/>
      </c>
      <c r="OF10" s="42">
        <f>IF(OF$4&gt;p1_complete,1,0)</f>
        <v/>
      </c>
      <c r="OG10" s="42">
        <f>IF(OG$4&gt;p1_complete,1,0)</f>
        <v/>
      </c>
      <c r="OH10" s="42">
        <f>IF(OH$4&gt;p1_complete,1,0)</f>
        <v/>
      </c>
      <c r="OI10" s="42">
        <f>IF(OI$4&gt;p1_complete,1,0)</f>
        <v/>
      </c>
      <c r="OJ10" s="42">
        <f>IF(OJ$4&gt;p1_complete,1,0)</f>
        <v/>
      </c>
      <c r="OK10" s="42">
        <f>IF(OK$4&gt;p1_complete,1,0)</f>
        <v/>
      </c>
      <c r="OL10" s="42">
        <f>IF(OL$4&gt;p1_complete,1,0)</f>
        <v/>
      </c>
      <c r="OM10" s="42">
        <f>IF(OM$4&gt;p1_complete,1,0)</f>
        <v/>
      </c>
      <c r="ON10" s="42">
        <f>IF(ON$4&gt;p1_complete,1,0)</f>
        <v/>
      </c>
      <c r="OO10" s="42">
        <f>IF(OO$4&gt;p1_complete,1,0)</f>
        <v/>
      </c>
      <c r="OP10" s="42">
        <f>IF(OP$4&gt;p1_complete,1,0)</f>
        <v/>
      </c>
      <c r="OQ10" s="42">
        <f>IF(OQ$4&gt;p1_complete,1,0)</f>
        <v/>
      </c>
      <c r="OR10" s="42">
        <f>IF(OR$4&gt;p1_complete,1,0)</f>
        <v/>
      </c>
      <c r="OS10" s="42">
        <f>IF(OS$4&gt;p1_complete,1,0)</f>
        <v/>
      </c>
      <c r="OT10" s="42">
        <f>IF(OT$4&gt;p1_complete,1,0)</f>
        <v/>
      </c>
      <c r="OU10" s="42">
        <f>IF(OU$4&gt;p1_complete,1,0)</f>
        <v/>
      </c>
      <c r="OV10" s="42">
        <f>IF(OV$4&gt;p1_complete,1,0)</f>
        <v/>
      </c>
      <c r="OW10" s="42">
        <f>IF(OW$4&gt;p1_complete,1,0)</f>
        <v/>
      </c>
      <c r="OX10" s="42">
        <f>IF(OX$4&gt;p1_complete,1,0)</f>
        <v/>
      </c>
      <c r="OY10" s="42">
        <f>IF(OY$4&gt;p1_complete,1,0)</f>
        <v/>
      </c>
      <c r="OZ10" s="42">
        <f>IF(OZ$4&gt;p1_complete,1,0)</f>
        <v/>
      </c>
      <c r="PA10" s="42">
        <f>IF(PA$4&gt;p1_complete,1,0)</f>
        <v/>
      </c>
      <c r="PB10" s="42">
        <f>IF(PB$4&gt;p1_complete,1,0)</f>
        <v/>
      </c>
      <c r="PC10" s="42">
        <f>IF(PC$4&gt;p1_complete,1,0)</f>
        <v/>
      </c>
      <c r="PD10" s="42">
        <f>IF(PD$4&gt;p1_complete,1,0)</f>
        <v/>
      </c>
      <c r="PE10" s="42">
        <f>IF(PE$4&gt;p1_complete,1,0)</f>
        <v/>
      </c>
      <c r="PF10" s="42">
        <f>IF(PF$4&gt;p1_complete,1,0)</f>
        <v/>
      </c>
      <c r="PG10" s="42">
        <f>IF(PG$4&gt;p1_complete,1,0)</f>
        <v/>
      </c>
      <c r="PH10" s="42">
        <f>IF(PH$4&gt;p1_complete,1,0)</f>
        <v/>
      </c>
      <c r="PI10" s="42">
        <f>IF(PI$4&gt;p1_complete,1,0)</f>
        <v/>
      </c>
      <c r="PJ10" s="42">
        <f>IF(PJ$4&gt;p1_complete,1,0)</f>
        <v/>
      </c>
      <c r="PK10" s="42">
        <f>IF(PK$4&gt;p1_complete,1,0)</f>
        <v/>
      </c>
      <c r="PL10" s="42">
        <f>IF(PL$4&gt;p1_complete,1,0)</f>
        <v/>
      </c>
      <c r="PM10" s="42">
        <f>IF(PM$4&gt;p1_complete,1,0)</f>
        <v/>
      </c>
    </row>
    <row r="11">
      <c r="A11" s="9" t="inlineStr">
        <is>
          <t>Hard cost</t>
        </is>
      </c>
      <c r="B11" s="9" t="inlineStr">
        <is>
          <t>P1</t>
        </is>
      </c>
      <c r="C11" s="43">
        <f>SUM(D11:PM11)</f>
        <v/>
      </c>
      <c r="D11" s="44">
        <f>-D9*p1_hard/p1_dur</f>
        <v/>
      </c>
      <c r="E11" s="44">
        <f>-E9*p1_hard/p1_dur</f>
        <v/>
      </c>
      <c r="F11" s="44">
        <f>-F9*p1_hard/p1_dur</f>
        <v/>
      </c>
      <c r="G11" s="44">
        <f>-G9*p1_hard/p1_dur</f>
        <v/>
      </c>
      <c r="H11" s="44">
        <f>-H9*p1_hard/p1_dur</f>
        <v/>
      </c>
      <c r="I11" s="44">
        <f>-I9*p1_hard/p1_dur</f>
        <v/>
      </c>
      <c r="J11" s="44">
        <f>-J9*p1_hard/p1_dur</f>
        <v/>
      </c>
      <c r="K11" s="44">
        <f>-K9*p1_hard/p1_dur</f>
        <v/>
      </c>
      <c r="L11" s="44">
        <f>-L9*p1_hard/p1_dur</f>
        <v/>
      </c>
      <c r="M11" s="44">
        <f>-M9*p1_hard/p1_dur</f>
        <v/>
      </c>
      <c r="N11" s="44">
        <f>-N9*p1_hard/p1_dur</f>
        <v/>
      </c>
      <c r="O11" s="44">
        <f>-O9*p1_hard/p1_dur</f>
        <v/>
      </c>
      <c r="P11" s="44">
        <f>-P9*p1_hard/p1_dur</f>
        <v/>
      </c>
      <c r="Q11" s="44">
        <f>-Q9*p1_hard/p1_dur</f>
        <v/>
      </c>
      <c r="R11" s="44">
        <f>-R9*p1_hard/p1_dur</f>
        <v/>
      </c>
      <c r="S11" s="44">
        <f>-S9*p1_hard/p1_dur</f>
        <v/>
      </c>
      <c r="T11" s="44">
        <f>-T9*p1_hard/p1_dur</f>
        <v/>
      </c>
      <c r="U11" s="44">
        <f>-U9*p1_hard/p1_dur</f>
        <v/>
      </c>
      <c r="V11" s="44">
        <f>-V9*p1_hard/p1_dur</f>
        <v/>
      </c>
      <c r="W11" s="44">
        <f>-W9*p1_hard/p1_dur</f>
        <v/>
      </c>
      <c r="X11" s="44">
        <f>-X9*p1_hard/p1_dur</f>
        <v/>
      </c>
      <c r="Y11" s="44">
        <f>-Y9*p1_hard/p1_dur</f>
        <v/>
      </c>
      <c r="Z11" s="44">
        <f>-Z9*p1_hard/p1_dur</f>
        <v/>
      </c>
      <c r="AA11" s="44">
        <f>-AA9*p1_hard/p1_dur</f>
        <v/>
      </c>
      <c r="AB11" s="44">
        <f>-AB9*p1_hard/p1_dur</f>
        <v/>
      </c>
      <c r="AC11" s="44">
        <f>-AC9*p1_hard/p1_dur</f>
        <v/>
      </c>
      <c r="AD11" s="44">
        <f>-AD9*p1_hard/p1_dur</f>
        <v/>
      </c>
      <c r="AE11" s="44">
        <f>-AE9*p1_hard/p1_dur</f>
        <v/>
      </c>
      <c r="AF11" s="44">
        <f>-AF9*p1_hard/p1_dur</f>
        <v/>
      </c>
      <c r="AG11" s="44">
        <f>-AG9*p1_hard/p1_dur</f>
        <v/>
      </c>
      <c r="AH11" s="44">
        <f>-AH9*p1_hard/p1_dur</f>
        <v/>
      </c>
      <c r="AI11" s="44">
        <f>-AI9*p1_hard/p1_dur</f>
        <v/>
      </c>
      <c r="AJ11" s="44">
        <f>-AJ9*p1_hard/p1_dur</f>
        <v/>
      </c>
      <c r="AK11" s="44">
        <f>-AK9*p1_hard/p1_dur</f>
        <v/>
      </c>
      <c r="AL11" s="44">
        <f>-AL9*p1_hard/p1_dur</f>
        <v/>
      </c>
      <c r="AM11" s="44">
        <f>-AM9*p1_hard/p1_dur</f>
        <v/>
      </c>
      <c r="AN11" s="44">
        <f>-AN9*p1_hard/p1_dur</f>
        <v/>
      </c>
      <c r="AO11" s="44">
        <f>-AO9*p1_hard/p1_dur</f>
        <v/>
      </c>
      <c r="AP11" s="44">
        <f>-AP9*p1_hard/p1_dur</f>
        <v/>
      </c>
      <c r="AQ11" s="44">
        <f>-AQ9*p1_hard/p1_dur</f>
        <v/>
      </c>
      <c r="AR11" s="44">
        <f>-AR9*p1_hard/p1_dur</f>
        <v/>
      </c>
      <c r="AS11" s="44">
        <f>-AS9*p1_hard/p1_dur</f>
        <v/>
      </c>
      <c r="AT11" s="44">
        <f>-AT9*p1_hard/p1_dur</f>
        <v/>
      </c>
      <c r="AU11" s="44">
        <f>-AU9*p1_hard/p1_dur</f>
        <v/>
      </c>
      <c r="AV11" s="44">
        <f>-AV9*p1_hard/p1_dur</f>
        <v/>
      </c>
      <c r="AW11" s="44">
        <f>-AW9*p1_hard/p1_dur</f>
        <v/>
      </c>
      <c r="AX11" s="44">
        <f>-AX9*p1_hard/p1_dur</f>
        <v/>
      </c>
      <c r="AY11" s="44">
        <f>-AY9*p1_hard/p1_dur</f>
        <v/>
      </c>
      <c r="AZ11" s="44">
        <f>-AZ9*p1_hard/p1_dur</f>
        <v/>
      </c>
      <c r="BA11" s="44">
        <f>-BA9*p1_hard/p1_dur</f>
        <v/>
      </c>
      <c r="BB11" s="44">
        <f>-BB9*p1_hard/p1_dur</f>
        <v/>
      </c>
      <c r="BC11" s="44">
        <f>-BC9*p1_hard/p1_dur</f>
        <v/>
      </c>
      <c r="BD11" s="44">
        <f>-BD9*p1_hard/p1_dur</f>
        <v/>
      </c>
      <c r="BE11" s="44">
        <f>-BE9*p1_hard/p1_dur</f>
        <v/>
      </c>
      <c r="BF11" s="44">
        <f>-BF9*p1_hard/p1_dur</f>
        <v/>
      </c>
      <c r="BG11" s="44">
        <f>-BG9*p1_hard/p1_dur</f>
        <v/>
      </c>
      <c r="BH11" s="44">
        <f>-BH9*p1_hard/p1_dur</f>
        <v/>
      </c>
      <c r="BI11" s="44">
        <f>-BI9*p1_hard/p1_dur</f>
        <v/>
      </c>
      <c r="BJ11" s="44">
        <f>-BJ9*p1_hard/p1_dur</f>
        <v/>
      </c>
      <c r="BK11" s="44">
        <f>-BK9*p1_hard/p1_dur</f>
        <v/>
      </c>
      <c r="BL11" s="44">
        <f>-BL9*p1_hard/p1_dur</f>
        <v/>
      </c>
      <c r="BM11" s="44">
        <f>-BM9*p1_hard/p1_dur</f>
        <v/>
      </c>
      <c r="BN11" s="44">
        <f>-BN9*p1_hard/p1_dur</f>
        <v/>
      </c>
      <c r="BO11" s="44">
        <f>-BO9*p1_hard/p1_dur</f>
        <v/>
      </c>
      <c r="BP11" s="44">
        <f>-BP9*p1_hard/p1_dur</f>
        <v/>
      </c>
      <c r="BQ11" s="44">
        <f>-BQ9*p1_hard/p1_dur</f>
        <v/>
      </c>
      <c r="BR11" s="44">
        <f>-BR9*p1_hard/p1_dur</f>
        <v/>
      </c>
      <c r="BS11" s="44">
        <f>-BS9*p1_hard/p1_dur</f>
        <v/>
      </c>
      <c r="BT11" s="44">
        <f>-BT9*p1_hard/p1_dur</f>
        <v/>
      </c>
      <c r="BU11" s="44">
        <f>-BU9*p1_hard/p1_dur</f>
        <v/>
      </c>
      <c r="BV11" s="44">
        <f>-BV9*p1_hard/p1_dur</f>
        <v/>
      </c>
      <c r="BW11" s="44">
        <f>-BW9*p1_hard/p1_dur</f>
        <v/>
      </c>
      <c r="BX11" s="44">
        <f>-BX9*p1_hard/p1_dur</f>
        <v/>
      </c>
      <c r="BY11" s="44">
        <f>-BY9*p1_hard/p1_dur</f>
        <v/>
      </c>
      <c r="BZ11" s="44">
        <f>-BZ9*p1_hard/p1_dur</f>
        <v/>
      </c>
      <c r="CA11" s="44">
        <f>-CA9*p1_hard/p1_dur</f>
        <v/>
      </c>
      <c r="CB11" s="44">
        <f>-CB9*p1_hard/p1_dur</f>
        <v/>
      </c>
      <c r="CC11" s="44">
        <f>-CC9*p1_hard/p1_dur</f>
        <v/>
      </c>
      <c r="CD11" s="44">
        <f>-CD9*p1_hard/p1_dur</f>
        <v/>
      </c>
      <c r="CE11" s="44">
        <f>-CE9*p1_hard/p1_dur</f>
        <v/>
      </c>
      <c r="CF11" s="44">
        <f>-CF9*p1_hard/p1_dur</f>
        <v/>
      </c>
      <c r="CG11" s="44">
        <f>-CG9*p1_hard/p1_dur</f>
        <v/>
      </c>
      <c r="CH11" s="44">
        <f>-CH9*p1_hard/p1_dur</f>
        <v/>
      </c>
      <c r="CI11" s="44">
        <f>-CI9*p1_hard/p1_dur</f>
        <v/>
      </c>
      <c r="CJ11" s="44">
        <f>-CJ9*p1_hard/p1_dur</f>
        <v/>
      </c>
      <c r="CK11" s="44">
        <f>-CK9*p1_hard/p1_dur</f>
        <v/>
      </c>
      <c r="CL11" s="44">
        <f>-CL9*p1_hard/p1_dur</f>
        <v/>
      </c>
      <c r="CM11" s="44">
        <f>-CM9*p1_hard/p1_dur</f>
        <v/>
      </c>
      <c r="CN11" s="44">
        <f>-CN9*p1_hard/p1_dur</f>
        <v/>
      </c>
      <c r="CO11" s="44">
        <f>-CO9*p1_hard/p1_dur</f>
        <v/>
      </c>
      <c r="CP11" s="44">
        <f>-CP9*p1_hard/p1_dur</f>
        <v/>
      </c>
      <c r="CQ11" s="44">
        <f>-CQ9*p1_hard/p1_dur</f>
        <v/>
      </c>
      <c r="CR11" s="44">
        <f>-CR9*p1_hard/p1_dur</f>
        <v/>
      </c>
      <c r="CS11" s="44">
        <f>-CS9*p1_hard/p1_dur</f>
        <v/>
      </c>
      <c r="CT11" s="44">
        <f>-CT9*p1_hard/p1_dur</f>
        <v/>
      </c>
      <c r="CU11" s="44">
        <f>-CU9*p1_hard/p1_dur</f>
        <v/>
      </c>
      <c r="CV11" s="44">
        <f>-CV9*p1_hard/p1_dur</f>
        <v/>
      </c>
      <c r="CW11" s="44">
        <f>-CW9*p1_hard/p1_dur</f>
        <v/>
      </c>
      <c r="CX11" s="44">
        <f>-CX9*p1_hard/p1_dur</f>
        <v/>
      </c>
      <c r="CY11" s="44">
        <f>-CY9*p1_hard/p1_dur</f>
        <v/>
      </c>
      <c r="CZ11" s="44">
        <f>-CZ9*p1_hard/p1_dur</f>
        <v/>
      </c>
      <c r="DA11" s="44">
        <f>-DA9*p1_hard/p1_dur</f>
        <v/>
      </c>
      <c r="DB11" s="44">
        <f>-DB9*p1_hard/p1_dur</f>
        <v/>
      </c>
      <c r="DC11" s="44">
        <f>-DC9*p1_hard/p1_dur</f>
        <v/>
      </c>
      <c r="DD11" s="44">
        <f>-DD9*p1_hard/p1_dur</f>
        <v/>
      </c>
      <c r="DE11" s="44">
        <f>-DE9*p1_hard/p1_dur</f>
        <v/>
      </c>
      <c r="DF11" s="44">
        <f>-DF9*p1_hard/p1_dur</f>
        <v/>
      </c>
      <c r="DG11" s="44">
        <f>-DG9*p1_hard/p1_dur</f>
        <v/>
      </c>
      <c r="DH11" s="44">
        <f>-DH9*p1_hard/p1_dur</f>
        <v/>
      </c>
      <c r="DI11" s="44">
        <f>-DI9*p1_hard/p1_dur</f>
        <v/>
      </c>
      <c r="DJ11" s="44">
        <f>-DJ9*p1_hard/p1_dur</f>
        <v/>
      </c>
      <c r="DK11" s="44">
        <f>-DK9*p1_hard/p1_dur</f>
        <v/>
      </c>
      <c r="DL11" s="44">
        <f>-DL9*p1_hard/p1_dur</f>
        <v/>
      </c>
      <c r="DM11" s="44">
        <f>-DM9*p1_hard/p1_dur</f>
        <v/>
      </c>
      <c r="DN11" s="44">
        <f>-DN9*p1_hard/p1_dur</f>
        <v/>
      </c>
      <c r="DO11" s="44">
        <f>-DO9*p1_hard/p1_dur</f>
        <v/>
      </c>
      <c r="DP11" s="44">
        <f>-DP9*p1_hard/p1_dur</f>
        <v/>
      </c>
      <c r="DQ11" s="44">
        <f>-DQ9*p1_hard/p1_dur</f>
        <v/>
      </c>
      <c r="DR11" s="44">
        <f>-DR9*p1_hard/p1_dur</f>
        <v/>
      </c>
      <c r="DS11" s="44">
        <f>-DS9*p1_hard/p1_dur</f>
        <v/>
      </c>
      <c r="DT11" s="44">
        <f>-DT9*p1_hard/p1_dur</f>
        <v/>
      </c>
      <c r="DU11" s="44">
        <f>-DU9*p1_hard/p1_dur</f>
        <v/>
      </c>
      <c r="DV11" s="44">
        <f>-DV9*p1_hard/p1_dur</f>
        <v/>
      </c>
      <c r="DW11" s="44">
        <f>-DW9*p1_hard/p1_dur</f>
        <v/>
      </c>
      <c r="DX11" s="44">
        <f>-DX9*p1_hard/p1_dur</f>
        <v/>
      </c>
      <c r="DY11" s="44">
        <f>-DY9*p1_hard/p1_dur</f>
        <v/>
      </c>
      <c r="DZ11" s="44">
        <f>-DZ9*p1_hard/p1_dur</f>
        <v/>
      </c>
      <c r="EA11" s="44">
        <f>-EA9*p1_hard/p1_dur</f>
        <v/>
      </c>
      <c r="EB11" s="44">
        <f>-EB9*p1_hard/p1_dur</f>
        <v/>
      </c>
      <c r="EC11" s="44">
        <f>-EC9*p1_hard/p1_dur</f>
        <v/>
      </c>
      <c r="ED11" s="44">
        <f>-ED9*p1_hard/p1_dur</f>
        <v/>
      </c>
      <c r="EE11" s="44">
        <f>-EE9*p1_hard/p1_dur</f>
        <v/>
      </c>
      <c r="EF11" s="44">
        <f>-EF9*p1_hard/p1_dur</f>
        <v/>
      </c>
      <c r="EG11" s="44">
        <f>-EG9*p1_hard/p1_dur</f>
        <v/>
      </c>
      <c r="EH11" s="44">
        <f>-EH9*p1_hard/p1_dur</f>
        <v/>
      </c>
      <c r="EI11" s="44">
        <f>-EI9*p1_hard/p1_dur</f>
        <v/>
      </c>
      <c r="EJ11" s="44">
        <f>-EJ9*p1_hard/p1_dur</f>
        <v/>
      </c>
      <c r="EK11" s="44">
        <f>-EK9*p1_hard/p1_dur</f>
        <v/>
      </c>
      <c r="EL11" s="44">
        <f>-EL9*p1_hard/p1_dur</f>
        <v/>
      </c>
      <c r="EM11" s="44">
        <f>-EM9*p1_hard/p1_dur</f>
        <v/>
      </c>
      <c r="EN11" s="44">
        <f>-EN9*p1_hard/p1_dur</f>
        <v/>
      </c>
      <c r="EO11" s="44">
        <f>-EO9*p1_hard/p1_dur</f>
        <v/>
      </c>
      <c r="EP11" s="44">
        <f>-EP9*p1_hard/p1_dur</f>
        <v/>
      </c>
      <c r="EQ11" s="44">
        <f>-EQ9*p1_hard/p1_dur</f>
        <v/>
      </c>
      <c r="ER11" s="44">
        <f>-ER9*p1_hard/p1_dur</f>
        <v/>
      </c>
      <c r="ES11" s="44">
        <f>-ES9*p1_hard/p1_dur</f>
        <v/>
      </c>
      <c r="ET11" s="44">
        <f>-ET9*p1_hard/p1_dur</f>
        <v/>
      </c>
      <c r="EU11" s="44">
        <f>-EU9*p1_hard/p1_dur</f>
        <v/>
      </c>
      <c r="EV11" s="44">
        <f>-EV9*p1_hard/p1_dur</f>
        <v/>
      </c>
      <c r="EW11" s="44">
        <f>-EW9*p1_hard/p1_dur</f>
        <v/>
      </c>
      <c r="EX11" s="44">
        <f>-EX9*p1_hard/p1_dur</f>
        <v/>
      </c>
      <c r="EY11" s="44">
        <f>-EY9*p1_hard/p1_dur</f>
        <v/>
      </c>
      <c r="EZ11" s="44">
        <f>-EZ9*p1_hard/p1_dur</f>
        <v/>
      </c>
      <c r="FA11" s="44">
        <f>-FA9*p1_hard/p1_dur</f>
        <v/>
      </c>
      <c r="FB11" s="44">
        <f>-FB9*p1_hard/p1_dur</f>
        <v/>
      </c>
      <c r="FC11" s="44">
        <f>-FC9*p1_hard/p1_dur</f>
        <v/>
      </c>
      <c r="FD11" s="44">
        <f>-FD9*p1_hard/p1_dur</f>
        <v/>
      </c>
      <c r="FE11" s="44">
        <f>-FE9*p1_hard/p1_dur</f>
        <v/>
      </c>
      <c r="FF11" s="44">
        <f>-FF9*p1_hard/p1_dur</f>
        <v/>
      </c>
      <c r="FG11" s="44">
        <f>-FG9*p1_hard/p1_dur</f>
        <v/>
      </c>
      <c r="FH11" s="44">
        <f>-FH9*p1_hard/p1_dur</f>
        <v/>
      </c>
      <c r="FI11" s="44">
        <f>-FI9*p1_hard/p1_dur</f>
        <v/>
      </c>
      <c r="FJ11" s="44">
        <f>-FJ9*p1_hard/p1_dur</f>
        <v/>
      </c>
      <c r="FK11" s="44">
        <f>-FK9*p1_hard/p1_dur</f>
        <v/>
      </c>
      <c r="FL11" s="44">
        <f>-FL9*p1_hard/p1_dur</f>
        <v/>
      </c>
      <c r="FM11" s="44">
        <f>-FM9*p1_hard/p1_dur</f>
        <v/>
      </c>
      <c r="FN11" s="44">
        <f>-FN9*p1_hard/p1_dur</f>
        <v/>
      </c>
      <c r="FO11" s="44">
        <f>-FO9*p1_hard/p1_dur</f>
        <v/>
      </c>
      <c r="FP11" s="44">
        <f>-FP9*p1_hard/p1_dur</f>
        <v/>
      </c>
      <c r="FQ11" s="44">
        <f>-FQ9*p1_hard/p1_dur</f>
        <v/>
      </c>
      <c r="FR11" s="44">
        <f>-FR9*p1_hard/p1_dur</f>
        <v/>
      </c>
      <c r="FS11" s="44">
        <f>-FS9*p1_hard/p1_dur</f>
        <v/>
      </c>
      <c r="FT11" s="44">
        <f>-FT9*p1_hard/p1_dur</f>
        <v/>
      </c>
      <c r="FU11" s="44">
        <f>-FU9*p1_hard/p1_dur</f>
        <v/>
      </c>
      <c r="FV11" s="44">
        <f>-FV9*p1_hard/p1_dur</f>
        <v/>
      </c>
      <c r="FW11" s="44">
        <f>-FW9*p1_hard/p1_dur</f>
        <v/>
      </c>
      <c r="FX11" s="44">
        <f>-FX9*p1_hard/p1_dur</f>
        <v/>
      </c>
      <c r="FY11" s="44">
        <f>-FY9*p1_hard/p1_dur</f>
        <v/>
      </c>
      <c r="FZ11" s="44">
        <f>-FZ9*p1_hard/p1_dur</f>
        <v/>
      </c>
      <c r="GA11" s="44">
        <f>-GA9*p1_hard/p1_dur</f>
        <v/>
      </c>
      <c r="GB11" s="44">
        <f>-GB9*p1_hard/p1_dur</f>
        <v/>
      </c>
      <c r="GC11" s="44">
        <f>-GC9*p1_hard/p1_dur</f>
        <v/>
      </c>
      <c r="GD11" s="44">
        <f>-GD9*p1_hard/p1_dur</f>
        <v/>
      </c>
      <c r="GE11" s="44">
        <f>-GE9*p1_hard/p1_dur</f>
        <v/>
      </c>
      <c r="GF11" s="44">
        <f>-GF9*p1_hard/p1_dur</f>
        <v/>
      </c>
      <c r="GG11" s="44">
        <f>-GG9*p1_hard/p1_dur</f>
        <v/>
      </c>
      <c r="GH11" s="44">
        <f>-GH9*p1_hard/p1_dur</f>
        <v/>
      </c>
      <c r="GI11" s="44">
        <f>-GI9*p1_hard/p1_dur</f>
        <v/>
      </c>
      <c r="GJ11" s="44">
        <f>-GJ9*p1_hard/p1_dur</f>
        <v/>
      </c>
      <c r="GK11" s="44">
        <f>-GK9*p1_hard/p1_dur</f>
        <v/>
      </c>
      <c r="GL11" s="44">
        <f>-GL9*p1_hard/p1_dur</f>
        <v/>
      </c>
      <c r="GM11" s="44">
        <f>-GM9*p1_hard/p1_dur</f>
        <v/>
      </c>
      <c r="GN11" s="44">
        <f>-GN9*p1_hard/p1_dur</f>
        <v/>
      </c>
      <c r="GO11" s="44">
        <f>-GO9*p1_hard/p1_dur</f>
        <v/>
      </c>
      <c r="GP11" s="44">
        <f>-GP9*p1_hard/p1_dur</f>
        <v/>
      </c>
      <c r="GQ11" s="44">
        <f>-GQ9*p1_hard/p1_dur</f>
        <v/>
      </c>
      <c r="GR11" s="44">
        <f>-GR9*p1_hard/p1_dur</f>
        <v/>
      </c>
      <c r="GS11" s="44">
        <f>-GS9*p1_hard/p1_dur</f>
        <v/>
      </c>
      <c r="GT11" s="44">
        <f>-GT9*p1_hard/p1_dur</f>
        <v/>
      </c>
      <c r="GU11" s="44">
        <f>-GU9*p1_hard/p1_dur</f>
        <v/>
      </c>
      <c r="GV11" s="44">
        <f>-GV9*p1_hard/p1_dur</f>
        <v/>
      </c>
      <c r="GW11" s="44">
        <f>-GW9*p1_hard/p1_dur</f>
        <v/>
      </c>
      <c r="GX11" s="44">
        <f>-GX9*p1_hard/p1_dur</f>
        <v/>
      </c>
      <c r="GY11" s="44">
        <f>-GY9*p1_hard/p1_dur</f>
        <v/>
      </c>
      <c r="GZ11" s="44">
        <f>-GZ9*p1_hard/p1_dur</f>
        <v/>
      </c>
      <c r="HA11" s="44">
        <f>-HA9*p1_hard/p1_dur</f>
        <v/>
      </c>
      <c r="HB11" s="44">
        <f>-HB9*p1_hard/p1_dur</f>
        <v/>
      </c>
      <c r="HC11" s="44">
        <f>-HC9*p1_hard/p1_dur</f>
        <v/>
      </c>
      <c r="HD11" s="44">
        <f>-HD9*p1_hard/p1_dur</f>
        <v/>
      </c>
      <c r="HE11" s="44">
        <f>-HE9*p1_hard/p1_dur</f>
        <v/>
      </c>
      <c r="HF11" s="44">
        <f>-HF9*p1_hard/p1_dur</f>
        <v/>
      </c>
      <c r="HG11" s="44">
        <f>-HG9*p1_hard/p1_dur</f>
        <v/>
      </c>
      <c r="HH11" s="44">
        <f>-HH9*p1_hard/p1_dur</f>
        <v/>
      </c>
      <c r="HI11" s="44">
        <f>-HI9*p1_hard/p1_dur</f>
        <v/>
      </c>
      <c r="HJ11" s="44">
        <f>-HJ9*p1_hard/p1_dur</f>
        <v/>
      </c>
      <c r="HK11" s="44">
        <f>-HK9*p1_hard/p1_dur</f>
        <v/>
      </c>
      <c r="HL11" s="44">
        <f>-HL9*p1_hard/p1_dur</f>
        <v/>
      </c>
      <c r="HM11" s="44">
        <f>-HM9*p1_hard/p1_dur</f>
        <v/>
      </c>
      <c r="HN11" s="44">
        <f>-HN9*p1_hard/p1_dur</f>
        <v/>
      </c>
      <c r="HO11" s="44">
        <f>-HO9*p1_hard/p1_dur</f>
        <v/>
      </c>
      <c r="HP11" s="44">
        <f>-HP9*p1_hard/p1_dur</f>
        <v/>
      </c>
      <c r="HQ11" s="44">
        <f>-HQ9*p1_hard/p1_dur</f>
        <v/>
      </c>
      <c r="HR11" s="44">
        <f>-HR9*p1_hard/p1_dur</f>
        <v/>
      </c>
      <c r="HS11" s="44">
        <f>-HS9*p1_hard/p1_dur</f>
        <v/>
      </c>
      <c r="HT11" s="44">
        <f>-HT9*p1_hard/p1_dur</f>
        <v/>
      </c>
      <c r="HU11" s="44">
        <f>-HU9*p1_hard/p1_dur</f>
        <v/>
      </c>
      <c r="HV11" s="44">
        <f>-HV9*p1_hard/p1_dur</f>
        <v/>
      </c>
      <c r="HW11" s="44">
        <f>-HW9*p1_hard/p1_dur</f>
        <v/>
      </c>
      <c r="HX11" s="44">
        <f>-HX9*p1_hard/p1_dur</f>
        <v/>
      </c>
      <c r="HY11" s="44">
        <f>-HY9*p1_hard/p1_dur</f>
        <v/>
      </c>
      <c r="HZ11" s="44">
        <f>-HZ9*p1_hard/p1_dur</f>
        <v/>
      </c>
      <c r="IA11" s="44">
        <f>-IA9*p1_hard/p1_dur</f>
        <v/>
      </c>
      <c r="IB11" s="44">
        <f>-IB9*p1_hard/p1_dur</f>
        <v/>
      </c>
      <c r="IC11" s="44">
        <f>-IC9*p1_hard/p1_dur</f>
        <v/>
      </c>
      <c r="ID11" s="44">
        <f>-ID9*p1_hard/p1_dur</f>
        <v/>
      </c>
      <c r="IE11" s="44">
        <f>-IE9*p1_hard/p1_dur</f>
        <v/>
      </c>
      <c r="IF11" s="44">
        <f>-IF9*p1_hard/p1_dur</f>
        <v/>
      </c>
      <c r="IG11" s="44">
        <f>-IG9*p1_hard/p1_dur</f>
        <v/>
      </c>
      <c r="IH11" s="44">
        <f>-IH9*p1_hard/p1_dur</f>
        <v/>
      </c>
      <c r="II11" s="44">
        <f>-II9*p1_hard/p1_dur</f>
        <v/>
      </c>
      <c r="IJ11" s="44">
        <f>-IJ9*p1_hard/p1_dur</f>
        <v/>
      </c>
      <c r="IK11" s="44">
        <f>-IK9*p1_hard/p1_dur</f>
        <v/>
      </c>
      <c r="IL11" s="44">
        <f>-IL9*p1_hard/p1_dur</f>
        <v/>
      </c>
      <c r="IM11" s="44">
        <f>-IM9*p1_hard/p1_dur</f>
        <v/>
      </c>
      <c r="IN11" s="44">
        <f>-IN9*p1_hard/p1_dur</f>
        <v/>
      </c>
      <c r="IO11" s="44">
        <f>-IO9*p1_hard/p1_dur</f>
        <v/>
      </c>
      <c r="IP11" s="44">
        <f>-IP9*p1_hard/p1_dur</f>
        <v/>
      </c>
      <c r="IQ11" s="44">
        <f>-IQ9*p1_hard/p1_dur</f>
        <v/>
      </c>
      <c r="IR11" s="44">
        <f>-IR9*p1_hard/p1_dur</f>
        <v/>
      </c>
      <c r="IS11" s="44">
        <f>-IS9*p1_hard/p1_dur</f>
        <v/>
      </c>
      <c r="IT11" s="44">
        <f>-IT9*p1_hard/p1_dur</f>
        <v/>
      </c>
      <c r="IU11" s="44">
        <f>-IU9*p1_hard/p1_dur</f>
        <v/>
      </c>
      <c r="IV11" s="44">
        <f>-IV9*p1_hard/p1_dur</f>
        <v/>
      </c>
      <c r="IW11" s="44">
        <f>-IW9*p1_hard/p1_dur</f>
        <v/>
      </c>
      <c r="IX11" s="44">
        <f>-IX9*p1_hard/p1_dur</f>
        <v/>
      </c>
      <c r="IY11" s="44">
        <f>-IY9*p1_hard/p1_dur</f>
        <v/>
      </c>
      <c r="IZ11" s="44">
        <f>-IZ9*p1_hard/p1_dur</f>
        <v/>
      </c>
      <c r="JA11" s="44">
        <f>-JA9*p1_hard/p1_dur</f>
        <v/>
      </c>
      <c r="JB11" s="44">
        <f>-JB9*p1_hard/p1_dur</f>
        <v/>
      </c>
      <c r="JC11" s="44">
        <f>-JC9*p1_hard/p1_dur</f>
        <v/>
      </c>
      <c r="JD11" s="44">
        <f>-JD9*p1_hard/p1_dur</f>
        <v/>
      </c>
      <c r="JE11" s="44">
        <f>-JE9*p1_hard/p1_dur</f>
        <v/>
      </c>
      <c r="JF11" s="44">
        <f>-JF9*p1_hard/p1_dur</f>
        <v/>
      </c>
      <c r="JG11" s="44">
        <f>-JG9*p1_hard/p1_dur</f>
        <v/>
      </c>
      <c r="JH11" s="44">
        <f>-JH9*p1_hard/p1_dur</f>
        <v/>
      </c>
      <c r="JI11" s="44">
        <f>-JI9*p1_hard/p1_dur</f>
        <v/>
      </c>
      <c r="JJ11" s="44">
        <f>-JJ9*p1_hard/p1_dur</f>
        <v/>
      </c>
      <c r="JK11" s="44">
        <f>-JK9*p1_hard/p1_dur</f>
        <v/>
      </c>
      <c r="JL11" s="44">
        <f>-JL9*p1_hard/p1_dur</f>
        <v/>
      </c>
      <c r="JM11" s="44">
        <f>-JM9*p1_hard/p1_dur</f>
        <v/>
      </c>
      <c r="JN11" s="44">
        <f>-JN9*p1_hard/p1_dur</f>
        <v/>
      </c>
      <c r="JO11" s="44">
        <f>-JO9*p1_hard/p1_dur</f>
        <v/>
      </c>
      <c r="JP11" s="44">
        <f>-JP9*p1_hard/p1_dur</f>
        <v/>
      </c>
      <c r="JQ11" s="44">
        <f>-JQ9*p1_hard/p1_dur</f>
        <v/>
      </c>
      <c r="JR11" s="44">
        <f>-JR9*p1_hard/p1_dur</f>
        <v/>
      </c>
      <c r="JS11" s="44">
        <f>-JS9*p1_hard/p1_dur</f>
        <v/>
      </c>
      <c r="JT11" s="44">
        <f>-JT9*p1_hard/p1_dur</f>
        <v/>
      </c>
      <c r="JU11" s="44">
        <f>-JU9*p1_hard/p1_dur</f>
        <v/>
      </c>
      <c r="JV11" s="44">
        <f>-JV9*p1_hard/p1_dur</f>
        <v/>
      </c>
      <c r="JW11" s="44">
        <f>-JW9*p1_hard/p1_dur</f>
        <v/>
      </c>
      <c r="JX11" s="44">
        <f>-JX9*p1_hard/p1_dur</f>
        <v/>
      </c>
      <c r="JY11" s="44">
        <f>-JY9*p1_hard/p1_dur</f>
        <v/>
      </c>
      <c r="JZ11" s="44">
        <f>-JZ9*p1_hard/p1_dur</f>
        <v/>
      </c>
      <c r="KA11" s="44">
        <f>-KA9*p1_hard/p1_dur</f>
        <v/>
      </c>
      <c r="KB11" s="44">
        <f>-KB9*p1_hard/p1_dur</f>
        <v/>
      </c>
      <c r="KC11" s="44">
        <f>-KC9*p1_hard/p1_dur</f>
        <v/>
      </c>
      <c r="KD11" s="44">
        <f>-KD9*p1_hard/p1_dur</f>
        <v/>
      </c>
      <c r="KE11" s="44">
        <f>-KE9*p1_hard/p1_dur</f>
        <v/>
      </c>
      <c r="KF11" s="44">
        <f>-KF9*p1_hard/p1_dur</f>
        <v/>
      </c>
      <c r="KG11" s="44">
        <f>-KG9*p1_hard/p1_dur</f>
        <v/>
      </c>
      <c r="KH11" s="44">
        <f>-KH9*p1_hard/p1_dur</f>
        <v/>
      </c>
      <c r="KI11" s="44">
        <f>-KI9*p1_hard/p1_dur</f>
        <v/>
      </c>
      <c r="KJ11" s="44">
        <f>-KJ9*p1_hard/p1_dur</f>
        <v/>
      </c>
      <c r="KK11" s="44">
        <f>-KK9*p1_hard/p1_dur</f>
        <v/>
      </c>
      <c r="KL11" s="44">
        <f>-KL9*p1_hard/p1_dur</f>
        <v/>
      </c>
      <c r="KM11" s="44">
        <f>-KM9*p1_hard/p1_dur</f>
        <v/>
      </c>
      <c r="KN11" s="44">
        <f>-KN9*p1_hard/p1_dur</f>
        <v/>
      </c>
      <c r="KO11" s="44">
        <f>-KO9*p1_hard/p1_dur</f>
        <v/>
      </c>
      <c r="KP11" s="44">
        <f>-KP9*p1_hard/p1_dur</f>
        <v/>
      </c>
      <c r="KQ11" s="44">
        <f>-KQ9*p1_hard/p1_dur</f>
        <v/>
      </c>
      <c r="KR11" s="44">
        <f>-KR9*p1_hard/p1_dur</f>
        <v/>
      </c>
      <c r="KS11" s="44">
        <f>-KS9*p1_hard/p1_dur</f>
        <v/>
      </c>
      <c r="KT11" s="44">
        <f>-KT9*p1_hard/p1_dur</f>
        <v/>
      </c>
      <c r="KU11" s="44">
        <f>-KU9*p1_hard/p1_dur</f>
        <v/>
      </c>
      <c r="KV11" s="44">
        <f>-KV9*p1_hard/p1_dur</f>
        <v/>
      </c>
      <c r="KW11" s="44">
        <f>-KW9*p1_hard/p1_dur</f>
        <v/>
      </c>
      <c r="KX11" s="44">
        <f>-KX9*p1_hard/p1_dur</f>
        <v/>
      </c>
      <c r="KY11" s="44">
        <f>-KY9*p1_hard/p1_dur</f>
        <v/>
      </c>
      <c r="KZ11" s="44">
        <f>-KZ9*p1_hard/p1_dur</f>
        <v/>
      </c>
      <c r="LA11" s="44">
        <f>-LA9*p1_hard/p1_dur</f>
        <v/>
      </c>
      <c r="LB11" s="44">
        <f>-LB9*p1_hard/p1_dur</f>
        <v/>
      </c>
      <c r="LC11" s="44">
        <f>-LC9*p1_hard/p1_dur</f>
        <v/>
      </c>
      <c r="LD11" s="44">
        <f>-LD9*p1_hard/p1_dur</f>
        <v/>
      </c>
      <c r="LE11" s="44">
        <f>-LE9*p1_hard/p1_dur</f>
        <v/>
      </c>
      <c r="LF11" s="44">
        <f>-LF9*p1_hard/p1_dur</f>
        <v/>
      </c>
      <c r="LG11" s="44">
        <f>-LG9*p1_hard/p1_dur</f>
        <v/>
      </c>
      <c r="LH11" s="44">
        <f>-LH9*p1_hard/p1_dur</f>
        <v/>
      </c>
      <c r="LI11" s="44">
        <f>-LI9*p1_hard/p1_dur</f>
        <v/>
      </c>
      <c r="LJ11" s="44">
        <f>-LJ9*p1_hard/p1_dur</f>
        <v/>
      </c>
      <c r="LK11" s="44">
        <f>-LK9*p1_hard/p1_dur</f>
        <v/>
      </c>
      <c r="LL11" s="44">
        <f>-LL9*p1_hard/p1_dur</f>
        <v/>
      </c>
      <c r="LM11" s="44">
        <f>-LM9*p1_hard/p1_dur</f>
        <v/>
      </c>
      <c r="LN11" s="44">
        <f>-LN9*p1_hard/p1_dur</f>
        <v/>
      </c>
      <c r="LO11" s="44">
        <f>-LO9*p1_hard/p1_dur</f>
        <v/>
      </c>
      <c r="LP11" s="44">
        <f>-LP9*p1_hard/p1_dur</f>
        <v/>
      </c>
      <c r="LQ11" s="44">
        <f>-LQ9*p1_hard/p1_dur</f>
        <v/>
      </c>
      <c r="LR11" s="44">
        <f>-LR9*p1_hard/p1_dur</f>
        <v/>
      </c>
      <c r="LS11" s="44">
        <f>-LS9*p1_hard/p1_dur</f>
        <v/>
      </c>
      <c r="LT11" s="44">
        <f>-LT9*p1_hard/p1_dur</f>
        <v/>
      </c>
      <c r="LU11" s="44">
        <f>-LU9*p1_hard/p1_dur</f>
        <v/>
      </c>
      <c r="LV11" s="44">
        <f>-LV9*p1_hard/p1_dur</f>
        <v/>
      </c>
      <c r="LW11" s="44">
        <f>-LW9*p1_hard/p1_dur</f>
        <v/>
      </c>
      <c r="LX11" s="44">
        <f>-LX9*p1_hard/p1_dur</f>
        <v/>
      </c>
      <c r="LY11" s="44">
        <f>-LY9*p1_hard/p1_dur</f>
        <v/>
      </c>
      <c r="LZ11" s="44">
        <f>-LZ9*p1_hard/p1_dur</f>
        <v/>
      </c>
      <c r="MA11" s="44">
        <f>-MA9*p1_hard/p1_dur</f>
        <v/>
      </c>
      <c r="MB11" s="44">
        <f>-MB9*p1_hard/p1_dur</f>
        <v/>
      </c>
      <c r="MC11" s="44">
        <f>-MC9*p1_hard/p1_dur</f>
        <v/>
      </c>
      <c r="MD11" s="44">
        <f>-MD9*p1_hard/p1_dur</f>
        <v/>
      </c>
      <c r="ME11" s="44">
        <f>-ME9*p1_hard/p1_dur</f>
        <v/>
      </c>
      <c r="MF11" s="44">
        <f>-MF9*p1_hard/p1_dur</f>
        <v/>
      </c>
      <c r="MG11" s="44">
        <f>-MG9*p1_hard/p1_dur</f>
        <v/>
      </c>
      <c r="MH11" s="44">
        <f>-MH9*p1_hard/p1_dur</f>
        <v/>
      </c>
      <c r="MI11" s="44">
        <f>-MI9*p1_hard/p1_dur</f>
        <v/>
      </c>
      <c r="MJ11" s="44">
        <f>-MJ9*p1_hard/p1_dur</f>
        <v/>
      </c>
      <c r="MK11" s="44">
        <f>-MK9*p1_hard/p1_dur</f>
        <v/>
      </c>
      <c r="ML11" s="44">
        <f>-ML9*p1_hard/p1_dur</f>
        <v/>
      </c>
      <c r="MM11" s="44">
        <f>-MM9*p1_hard/p1_dur</f>
        <v/>
      </c>
      <c r="MN11" s="44">
        <f>-MN9*p1_hard/p1_dur</f>
        <v/>
      </c>
      <c r="MO11" s="44">
        <f>-MO9*p1_hard/p1_dur</f>
        <v/>
      </c>
      <c r="MP11" s="44">
        <f>-MP9*p1_hard/p1_dur</f>
        <v/>
      </c>
      <c r="MQ11" s="44">
        <f>-MQ9*p1_hard/p1_dur</f>
        <v/>
      </c>
      <c r="MR11" s="44">
        <f>-MR9*p1_hard/p1_dur</f>
        <v/>
      </c>
      <c r="MS11" s="44">
        <f>-MS9*p1_hard/p1_dur</f>
        <v/>
      </c>
      <c r="MT11" s="44">
        <f>-MT9*p1_hard/p1_dur</f>
        <v/>
      </c>
      <c r="MU11" s="44">
        <f>-MU9*p1_hard/p1_dur</f>
        <v/>
      </c>
      <c r="MV11" s="44">
        <f>-MV9*p1_hard/p1_dur</f>
        <v/>
      </c>
      <c r="MW11" s="44">
        <f>-MW9*p1_hard/p1_dur</f>
        <v/>
      </c>
      <c r="MX11" s="44">
        <f>-MX9*p1_hard/p1_dur</f>
        <v/>
      </c>
      <c r="MY11" s="44">
        <f>-MY9*p1_hard/p1_dur</f>
        <v/>
      </c>
      <c r="MZ11" s="44">
        <f>-MZ9*p1_hard/p1_dur</f>
        <v/>
      </c>
      <c r="NA11" s="44">
        <f>-NA9*p1_hard/p1_dur</f>
        <v/>
      </c>
      <c r="NB11" s="44">
        <f>-NB9*p1_hard/p1_dur</f>
        <v/>
      </c>
      <c r="NC11" s="44">
        <f>-NC9*p1_hard/p1_dur</f>
        <v/>
      </c>
      <c r="ND11" s="44">
        <f>-ND9*p1_hard/p1_dur</f>
        <v/>
      </c>
      <c r="NE11" s="44">
        <f>-NE9*p1_hard/p1_dur</f>
        <v/>
      </c>
      <c r="NF11" s="44">
        <f>-NF9*p1_hard/p1_dur</f>
        <v/>
      </c>
      <c r="NG11" s="44">
        <f>-NG9*p1_hard/p1_dur</f>
        <v/>
      </c>
      <c r="NH11" s="44">
        <f>-NH9*p1_hard/p1_dur</f>
        <v/>
      </c>
      <c r="NI11" s="44">
        <f>-NI9*p1_hard/p1_dur</f>
        <v/>
      </c>
      <c r="NJ11" s="44">
        <f>-NJ9*p1_hard/p1_dur</f>
        <v/>
      </c>
      <c r="NK11" s="44">
        <f>-NK9*p1_hard/p1_dur</f>
        <v/>
      </c>
      <c r="NL11" s="44">
        <f>-NL9*p1_hard/p1_dur</f>
        <v/>
      </c>
      <c r="NM11" s="44">
        <f>-NM9*p1_hard/p1_dur</f>
        <v/>
      </c>
      <c r="NN11" s="44">
        <f>-NN9*p1_hard/p1_dur</f>
        <v/>
      </c>
      <c r="NO11" s="44">
        <f>-NO9*p1_hard/p1_dur</f>
        <v/>
      </c>
      <c r="NP11" s="44">
        <f>-NP9*p1_hard/p1_dur</f>
        <v/>
      </c>
      <c r="NQ11" s="44">
        <f>-NQ9*p1_hard/p1_dur</f>
        <v/>
      </c>
      <c r="NR11" s="44">
        <f>-NR9*p1_hard/p1_dur</f>
        <v/>
      </c>
      <c r="NS11" s="44">
        <f>-NS9*p1_hard/p1_dur</f>
        <v/>
      </c>
      <c r="NT11" s="44">
        <f>-NT9*p1_hard/p1_dur</f>
        <v/>
      </c>
      <c r="NU11" s="44">
        <f>-NU9*p1_hard/p1_dur</f>
        <v/>
      </c>
      <c r="NV11" s="44">
        <f>-NV9*p1_hard/p1_dur</f>
        <v/>
      </c>
      <c r="NW11" s="44">
        <f>-NW9*p1_hard/p1_dur</f>
        <v/>
      </c>
      <c r="NX11" s="44">
        <f>-NX9*p1_hard/p1_dur</f>
        <v/>
      </c>
      <c r="NY11" s="44">
        <f>-NY9*p1_hard/p1_dur</f>
        <v/>
      </c>
      <c r="NZ11" s="44">
        <f>-NZ9*p1_hard/p1_dur</f>
        <v/>
      </c>
      <c r="OA11" s="44">
        <f>-OA9*p1_hard/p1_dur</f>
        <v/>
      </c>
      <c r="OB11" s="44">
        <f>-OB9*p1_hard/p1_dur</f>
        <v/>
      </c>
      <c r="OC11" s="44">
        <f>-OC9*p1_hard/p1_dur</f>
        <v/>
      </c>
      <c r="OD11" s="44">
        <f>-OD9*p1_hard/p1_dur</f>
        <v/>
      </c>
      <c r="OE11" s="44">
        <f>-OE9*p1_hard/p1_dur</f>
        <v/>
      </c>
      <c r="OF11" s="44">
        <f>-OF9*p1_hard/p1_dur</f>
        <v/>
      </c>
      <c r="OG11" s="44">
        <f>-OG9*p1_hard/p1_dur</f>
        <v/>
      </c>
      <c r="OH11" s="44">
        <f>-OH9*p1_hard/p1_dur</f>
        <v/>
      </c>
      <c r="OI11" s="44">
        <f>-OI9*p1_hard/p1_dur</f>
        <v/>
      </c>
      <c r="OJ11" s="44">
        <f>-OJ9*p1_hard/p1_dur</f>
        <v/>
      </c>
      <c r="OK11" s="44">
        <f>-OK9*p1_hard/p1_dur</f>
        <v/>
      </c>
      <c r="OL11" s="44">
        <f>-OL9*p1_hard/p1_dur</f>
        <v/>
      </c>
      <c r="OM11" s="44">
        <f>-OM9*p1_hard/p1_dur</f>
        <v/>
      </c>
      <c r="ON11" s="44">
        <f>-ON9*p1_hard/p1_dur</f>
        <v/>
      </c>
      <c r="OO11" s="44">
        <f>-OO9*p1_hard/p1_dur</f>
        <v/>
      </c>
      <c r="OP11" s="44">
        <f>-OP9*p1_hard/p1_dur</f>
        <v/>
      </c>
      <c r="OQ11" s="44">
        <f>-OQ9*p1_hard/p1_dur</f>
        <v/>
      </c>
      <c r="OR11" s="44">
        <f>-OR9*p1_hard/p1_dur</f>
        <v/>
      </c>
      <c r="OS11" s="44">
        <f>-OS9*p1_hard/p1_dur</f>
        <v/>
      </c>
      <c r="OT11" s="44">
        <f>-OT9*p1_hard/p1_dur</f>
        <v/>
      </c>
      <c r="OU11" s="44">
        <f>-OU9*p1_hard/p1_dur</f>
        <v/>
      </c>
      <c r="OV11" s="44">
        <f>-OV9*p1_hard/p1_dur</f>
        <v/>
      </c>
      <c r="OW11" s="44">
        <f>-OW9*p1_hard/p1_dur</f>
        <v/>
      </c>
      <c r="OX11" s="44">
        <f>-OX9*p1_hard/p1_dur</f>
        <v/>
      </c>
      <c r="OY11" s="44">
        <f>-OY9*p1_hard/p1_dur</f>
        <v/>
      </c>
      <c r="OZ11" s="44">
        <f>-OZ9*p1_hard/p1_dur</f>
        <v/>
      </c>
      <c r="PA11" s="44">
        <f>-PA9*p1_hard/p1_dur</f>
        <v/>
      </c>
      <c r="PB11" s="44">
        <f>-PB9*p1_hard/p1_dur</f>
        <v/>
      </c>
      <c r="PC11" s="44">
        <f>-PC9*p1_hard/p1_dur</f>
        <v/>
      </c>
      <c r="PD11" s="44">
        <f>-PD9*p1_hard/p1_dur</f>
        <v/>
      </c>
      <c r="PE11" s="44">
        <f>-PE9*p1_hard/p1_dur</f>
        <v/>
      </c>
      <c r="PF11" s="44">
        <f>-PF9*p1_hard/p1_dur</f>
        <v/>
      </c>
      <c r="PG11" s="44">
        <f>-PG9*p1_hard/p1_dur</f>
        <v/>
      </c>
      <c r="PH11" s="44">
        <f>-PH9*p1_hard/p1_dur</f>
        <v/>
      </c>
      <c r="PI11" s="44">
        <f>-PI9*p1_hard/p1_dur</f>
        <v/>
      </c>
      <c r="PJ11" s="44">
        <f>-PJ9*p1_hard/p1_dur</f>
        <v/>
      </c>
      <c r="PK11" s="44">
        <f>-PK9*p1_hard/p1_dur</f>
        <v/>
      </c>
      <c r="PL11" s="44">
        <f>-PL9*p1_hard/p1_dur</f>
        <v/>
      </c>
      <c r="PM11" s="44">
        <f>-PM9*p1_hard/p1_dur</f>
        <v/>
      </c>
    </row>
    <row r="12">
      <c r="A12" s="9" t="inlineStr">
        <is>
          <t>Soft cost</t>
        </is>
      </c>
      <c r="B12" s="9" t="inlineStr">
        <is>
          <t>P1</t>
        </is>
      </c>
      <c r="C12" s="43">
        <f>SUM(D12:PM12)</f>
        <v/>
      </c>
      <c r="D12" s="44">
        <f>-D9*p1_soft/p1_dur</f>
        <v/>
      </c>
      <c r="E12" s="44">
        <f>-E9*p1_soft/p1_dur</f>
        <v/>
      </c>
      <c r="F12" s="44">
        <f>-F9*p1_soft/p1_dur</f>
        <v/>
      </c>
      <c r="G12" s="44">
        <f>-G9*p1_soft/p1_dur</f>
        <v/>
      </c>
      <c r="H12" s="44">
        <f>-H9*p1_soft/p1_dur</f>
        <v/>
      </c>
      <c r="I12" s="44">
        <f>-I9*p1_soft/p1_dur</f>
        <v/>
      </c>
      <c r="J12" s="44">
        <f>-J9*p1_soft/p1_dur</f>
        <v/>
      </c>
      <c r="K12" s="44">
        <f>-K9*p1_soft/p1_dur</f>
        <v/>
      </c>
      <c r="L12" s="44">
        <f>-L9*p1_soft/p1_dur</f>
        <v/>
      </c>
      <c r="M12" s="44">
        <f>-M9*p1_soft/p1_dur</f>
        <v/>
      </c>
      <c r="N12" s="44">
        <f>-N9*p1_soft/p1_dur</f>
        <v/>
      </c>
      <c r="O12" s="44">
        <f>-O9*p1_soft/p1_dur</f>
        <v/>
      </c>
      <c r="P12" s="44">
        <f>-P9*p1_soft/p1_dur</f>
        <v/>
      </c>
      <c r="Q12" s="44">
        <f>-Q9*p1_soft/p1_dur</f>
        <v/>
      </c>
      <c r="R12" s="44">
        <f>-R9*p1_soft/p1_dur</f>
        <v/>
      </c>
      <c r="S12" s="44">
        <f>-S9*p1_soft/p1_dur</f>
        <v/>
      </c>
      <c r="T12" s="44">
        <f>-T9*p1_soft/p1_dur</f>
        <v/>
      </c>
      <c r="U12" s="44">
        <f>-U9*p1_soft/p1_dur</f>
        <v/>
      </c>
      <c r="V12" s="44">
        <f>-V9*p1_soft/p1_dur</f>
        <v/>
      </c>
      <c r="W12" s="44">
        <f>-W9*p1_soft/p1_dur</f>
        <v/>
      </c>
      <c r="X12" s="44">
        <f>-X9*p1_soft/p1_dur</f>
        <v/>
      </c>
      <c r="Y12" s="44">
        <f>-Y9*p1_soft/p1_dur</f>
        <v/>
      </c>
      <c r="Z12" s="44">
        <f>-Z9*p1_soft/p1_dur</f>
        <v/>
      </c>
      <c r="AA12" s="44">
        <f>-AA9*p1_soft/p1_dur</f>
        <v/>
      </c>
      <c r="AB12" s="44">
        <f>-AB9*p1_soft/p1_dur</f>
        <v/>
      </c>
      <c r="AC12" s="44">
        <f>-AC9*p1_soft/p1_dur</f>
        <v/>
      </c>
      <c r="AD12" s="44">
        <f>-AD9*p1_soft/p1_dur</f>
        <v/>
      </c>
      <c r="AE12" s="44">
        <f>-AE9*p1_soft/p1_dur</f>
        <v/>
      </c>
      <c r="AF12" s="44">
        <f>-AF9*p1_soft/p1_dur</f>
        <v/>
      </c>
      <c r="AG12" s="44">
        <f>-AG9*p1_soft/p1_dur</f>
        <v/>
      </c>
      <c r="AH12" s="44">
        <f>-AH9*p1_soft/p1_dur</f>
        <v/>
      </c>
      <c r="AI12" s="44">
        <f>-AI9*p1_soft/p1_dur</f>
        <v/>
      </c>
      <c r="AJ12" s="44">
        <f>-AJ9*p1_soft/p1_dur</f>
        <v/>
      </c>
      <c r="AK12" s="44">
        <f>-AK9*p1_soft/p1_dur</f>
        <v/>
      </c>
      <c r="AL12" s="44">
        <f>-AL9*p1_soft/p1_dur</f>
        <v/>
      </c>
      <c r="AM12" s="44">
        <f>-AM9*p1_soft/p1_dur</f>
        <v/>
      </c>
      <c r="AN12" s="44">
        <f>-AN9*p1_soft/p1_dur</f>
        <v/>
      </c>
      <c r="AO12" s="44">
        <f>-AO9*p1_soft/p1_dur</f>
        <v/>
      </c>
      <c r="AP12" s="44">
        <f>-AP9*p1_soft/p1_dur</f>
        <v/>
      </c>
      <c r="AQ12" s="44">
        <f>-AQ9*p1_soft/p1_dur</f>
        <v/>
      </c>
      <c r="AR12" s="44">
        <f>-AR9*p1_soft/p1_dur</f>
        <v/>
      </c>
      <c r="AS12" s="44">
        <f>-AS9*p1_soft/p1_dur</f>
        <v/>
      </c>
      <c r="AT12" s="44">
        <f>-AT9*p1_soft/p1_dur</f>
        <v/>
      </c>
      <c r="AU12" s="44">
        <f>-AU9*p1_soft/p1_dur</f>
        <v/>
      </c>
      <c r="AV12" s="44">
        <f>-AV9*p1_soft/p1_dur</f>
        <v/>
      </c>
      <c r="AW12" s="44">
        <f>-AW9*p1_soft/p1_dur</f>
        <v/>
      </c>
      <c r="AX12" s="44">
        <f>-AX9*p1_soft/p1_dur</f>
        <v/>
      </c>
      <c r="AY12" s="44">
        <f>-AY9*p1_soft/p1_dur</f>
        <v/>
      </c>
      <c r="AZ12" s="44">
        <f>-AZ9*p1_soft/p1_dur</f>
        <v/>
      </c>
      <c r="BA12" s="44">
        <f>-BA9*p1_soft/p1_dur</f>
        <v/>
      </c>
      <c r="BB12" s="44">
        <f>-BB9*p1_soft/p1_dur</f>
        <v/>
      </c>
      <c r="BC12" s="44">
        <f>-BC9*p1_soft/p1_dur</f>
        <v/>
      </c>
      <c r="BD12" s="44">
        <f>-BD9*p1_soft/p1_dur</f>
        <v/>
      </c>
      <c r="BE12" s="44">
        <f>-BE9*p1_soft/p1_dur</f>
        <v/>
      </c>
      <c r="BF12" s="44">
        <f>-BF9*p1_soft/p1_dur</f>
        <v/>
      </c>
      <c r="BG12" s="44">
        <f>-BG9*p1_soft/p1_dur</f>
        <v/>
      </c>
      <c r="BH12" s="44">
        <f>-BH9*p1_soft/p1_dur</f>
        <v/>
      </c>
      <c r="BI12" s="44">
        <f>-BI9*p1_soft/p1_dur</f>
        <v/>
      </c>
      <c r="BJ12" s="44">
        <f>-BJ9*p1_soft/p1_dur</f>
        <v/>
      </c>
      <c r="BK12" s="44">
        <f>-BK9*p1_soft/p1_dur</f>
        <v/>
      </c>
      <c r="BL12" s="44">
        <f>-BL9*p1_soft/p1_dur</f>
        <v/>
      </c>
      <c r="BM12" s="44">
        <f>-BM9*p1_soft/p1_dur</f>
        <v/>
      </c>
      <c r="BN12" s="44">
        <f>-BN9*p1_soft/p1_dur</f>
        <v/>
      </c>
      <c r="BO12" s="44">
        <f>-BO9*p1_soft/p1_dur</f>
        <v/>
      </c>
      <c r="BP12" s="44">
        <f>-BP9*p1_soft/p1_dur</f>
        <v/>
      </c>
      <c r="BQ12" s="44">
        <f>-BQ9*p1_soft/p1_dur</f>
        <v/>
      </c>
      <c r="BR12" s="44">
        <f>-BR9*p1_soft/p1_dur</f>
        <v/>
      </c>
      <c r="BS12" s="44">
        <f>-BS9*p1_soft/p1_dur</f>
        <v/>
      </c>
      <c r="BT12" s="44">
        <f>-BT9*p1_soft/p1_dur</f>
        <v/>
      </c>
      <c r="BU12" s="44">
        <f>-BU9*p1_soft/p1_dur</f>
        <v/>
      </c>
      <c r="BV12" s="44">
        <f>-BV9*p1_soft/p1_dur</f>
        <v/>
      </c>
      <c r="BW12" s="44">
        <f>-BW9*p1_soft/p1_dur</f>
        <v/>
      </c>
      <c r="BX12" s="44">
        <f>-BX9*p1_soft/p1_dur</f>
        <v/>
      </c>
      <c r="BY12" s="44">
        <f>-BY9*p1_soft/p1_dur</f>
        <v/>
      </c>
      <c r="BZ12" s="44">
        <f>-BZ9*p1_soft/p1_dur</f>
        <v/>
      </c>
      <c r="CA12" s="44">
        <f>-CA9*p1_soft/p1_dur</f>
        <v/>
      </c>
      <c r="CB12" s="44">
        <f>-CB9*p1_soft/p1_dur</f>
        <v/>
      </c>
      <c r="CC12" s="44">
        <f>-CC9*p1_soft/p1_dur</f>
        <v/>
      </c>
      <c r="CD12" s="44">
        <f>-CD9*p1_soft/p1_dur</f>
        <v/>
      </c>
      <c r="CE12" s="44">
        <f>-CE9*p1_soft/p1_dur</f>
        <v/>
      </c>
      <c r="CF12" s="44">
        <f>-CF9*p1_soft/p1_dur</f>
        <v/>
      </c>
      <c r="CG12" s="44">
        <f>-CG9*p1_soft/p1_dur</f>
        <v/>
      </c>
      <c r="CH12" s="44">
        <f>-CH9*p1_soft/p1_dur</f>
        <v/>
      </c>
      <c r="CI12" s="44">
        <f>-CI9*p1_soft/p1_dur</f>
        <v/>
      </c>
      <c r="CJ12" s="44">
        <f>-CJ9*p1_soft/p1_dur</f>
        <v/>
      </c>
      <c r="CK12" s="44">
        <f>-CK9*p1_soft/p1_dur</f>
        <v/>
      </c>
      <c r="CL12" s="44">
        <f>-CL9*p1_soft/p1_dur</f>
        <v/>
      </c>
      <c r="CM12" s="44">
        <f>-CM9*p1_soft/p1_dur</f>
        <v/>
      </c>
      <c r="CN12" s="44">
        <f>-CN9*p1_soft/p1_dur</f>
        <v/>
      </c>
      <c r="CO12" s="44">
        <f>-CO9*p1_soft/p1_dur</f>
        <v/>
      </c>
      <c r="CP12" s="44">
        <f>-CP9*p1_soft/p1_dur</f>
        <v/>
      </c>
      <c r="CQ12" s="44">
        <f>-CQ9*p1_soft/p1_dur</f>
        <v/>
      </c>
      <c r="CR12" s="44">
        <f>-CR9*p1_soft/p1_dur</f>
        <v/>
      </c>
      <c r="CS12" s="44">
        <f>-CS9*p1_soft/p1_dur</f>
        <v/>
      </c>
      <c r="CT12" s="44">
        <f>-CT9*p1_soft/p1_dur</f>
        <v/>
      </c>
      <c r="CU12" s="44">
        <f>-CU9*p1_soft/p1_dur</f>
        <v/>
      </c>
      <c r="CV12" s="44">
        <f>-CV9*p1_soft/p1_dur</f>
        <v/>
      </c>
      <c r="CW12" s="44">
        <f>-CW9*p1_soft/p1_dur</f>
        <v/>
      </c>
      <c r="CX12" s="44">
        <f>-CX9*p1_soft/p1_dur</f>
        <v/>
      </c>
      <c r="CY12" s="44">
        <f>-CY9*p1_soft/p1_dur</f>
        <v/>
      </c>
      <c r="CZ12" s="44">
        <f>-CZ9*p1_soft/p1_dur</f>
        <v/>
      </c>
      <c r="DA12" s="44">
        <f>-DA9*p1_soft/p1_dur</f>
        <v/>
      </c>
      <c r="DB12" s="44">
        <f>-DB9*p1_soft/p1_dur</f>
        <v/>
      </c>
      <c r="DC12" s="44">
        <f>-DC9*p1_soft/p1_dur</f>
        <v/>
      </c>
      <c r="DD12" s="44">
        <f>-DD9*p1_soft/p1_dur</f>
        <v/>
      </c>
      <c r="DE12" s="44">
        <f>-DE9*p1_soft/p1_dur</f>
        <v/>
      </c>
      <c r="DF12" s="44">
        <f>-DF9*p1_soft/p1_dur</f>
        <v/>
      </c>
      <c r="DG12" s="44">
        <f>-DG9*p1_soft/p1_dur</f>
        <v/>
      </c>
      <c r="DH12" s="44">
        <f>-DH9*p1_soft/p1_dur</f>
        <v/>
      </c>
      <c r="DI12" s="44">
        <f>-DI9*p1_soft/p1_dur</f>
        <v/>
      </c>
      <c r="DJ12" s="44">
        <f>-DJ9*p1_soft/p1_dur</f>
        <v/>
      </c>
      <c r="DK12" s="44">
        <f>-DK9*p1_soft/p1_dur</f>
        <v/>
      </c>
      <c r="DL12" s="44">
        <f>-DL9*p1_soft/p1_dur</f>
        <v/>
      </c>
      <c r="DM12" s="44">
        <f>-DM9*p1_soft/p1_dur</f>
        <v/>
      </c>
      <c r="DN12" s="44">
        <f>-DN9*p1_soft/p1_dur</f>
        <v/>
      </c>
      <c r="DO12" s="44">
        <f>-DO9*p1_soft/p1_dur</f>
        <v/>
      </c>
      <c r="DP12" s="44">
        <f>-DP9*p1_soft/p1_dur</f>
        <v/>
      </c>
      <c r="DQ12" s="44">
        <f>-DQ9*p1_soft/p1_dur</f>
        <v/>
      </c>
      <c r="DR12" s="44">
        <f>-DR9*p1_soft/p1_dur</f>
        <v/>
      </c>
      <c r="DS12" s="44">
        <f>-DS9*p1_soft/p1_dur</f>
        <v/>
      </c>
      <c r="DT12" s="44">
        <f>-DT9*p1_soft/p1_dur</f>
        <v/>
      </c>
      <c r="DU12" s="44">
        <f>-DU9*p1_soft/p1_dur</f>
        <v/>
      </c>
      <c r="DV12" s="44">
        <f>-DV9*p1_soft/p1_dur</f>
        <v/>
      </c>
      <c r="DW12" s="44">
        <f>-DW9*p1_soft/p1_dur</f>
        <v/>
      </c>
      <c r="DX12" s="44">
        <f>-DX9*p1_soft/p1_dur</f>
        <v/>
      </c>
      <c r="DY12" s="44">
        <f>-DY9*p1_soft/p1_dur</f>
        <v/>
      </c>
      <c r="DZ12" s="44">
        <f>-DZ9*p1_soft/p1_dur</f>
        <v/>
      </c>
      <c r="EA12" s="44">
        <f>-EA9*p1_soft/p1_dur</f>
        <v/>
      </c>
      <c r="EB12" s="44">
        <f>-EB9*p1_soft/p1_dur</f>
        <v/>
      </c>
      <c r="EC12" s="44">
        <f>-EC9*p1_soft/p1_dur</f>
        <v/>
      </c>
      <c r="ED12" s="44">
        <f>-ED9*p1_soft/p1_dur</f>
        <v/>
      </c>
      <c r="EE12" s="44">
        <f>-EE9*p1_soft/p1_dur</f>
        <v/>
      </c>
      <c r="EF12" s="44">
        <f>-EF9*p1_soft/p1_dur</f>
        <v/>
      </c>
      <c r="EG12" s="44">
        <f>-EG9*p1_soft/p1_dur</f>
        <v/>
      </c>
      <c r="EH12" s="44">
        <f>-EH9*p1_soft/p1_dur</f>
        <v/>
      </c>
      <c r="EI12" s="44">
        <f>-EI9*p1_soft/p1_dur</f>
        <v/>
      </c>
      <c r="EJ12" s="44">
        <f>-EJ9*p1_soft/p1_dur</f>
        <v/>
      </c>
      <c r="EK12" s="44">
        <f>-EK9*p1_soft/p1_dur</f>
        <v/>
      </c>
      <c r="EL12" s="44">
        <f>-EL9*p1_soft/p1_dur</f>
        <v/>
      </c>
      <c r="EM12" s="44">
        <f>-EM9*p1_soft/p1_dur</f>
        <v/>
      </c>
      <c r="EN12" s="44">
        <f>-EN9*p1_soft/p1_dur</f>
        <v/>
      </c>
      <c r="EO12" s="44">
        <f>-EO9*p1_soft/p1_dur</f>
        <v/>
      </c>
      <c r="EP12" s="44">
        <f>-EP9*p1_soft/p1_dur</f>
        <v/>
      </c>
      <c r="EQ12" s="44">
        <f>-EQ9*p1_soft/p1_dur</f>
        <v/>
      </c>
      <c r="ER12" s="44">
        <f>-ER9*p1_soft/p1_dur</f>
        <v/>
      </c>
      <c r="ES12" s="44">
        <f>-ES9*p1_soft/p1_dur</f>
        <v/>
      </c>
      <c r="ET12" s="44">
        <f>-ET9*p1_soft/p1_dur</f>
        <v/>
      </c>
      <c r="EU12" s="44">
        <f>-EU9*p1_soft/p1_dur</f>
        <v/>
      </c>
      <c r="EV12" s="44">
        <f>-EV9*p1_soft/p1_dur</f>
        <v/>
      </c>
      <c r="EW12" s="44">
        <f>-EW9*p1_soft/p1_dur</f>
        <v/>
      </c>
      <c r="EX12" s="44">
        <f>-EX9*p1_soft/p1_dur</f>
        <v/>
      </c>
      <c r="EY12" s="44">
        <f>-EY9*p1_soft/p1_dur</f>
        <v/>
      </c>
      <c r="EZ12" s="44">
        <f>-EZ9*p1_soft/p1_dur</f>
        <v/>
      </c>
      <c r="FA12" s="44">
        <f>-FA9*p1_soft/p1_dur</f>
        <v/>
      </c>
      <c r="FB12" s="44">
        <f>-FB9*p1_soft/p1_dur</f>
        <v/>
      </c>
      <c r="FC12" s="44">
        <f>-FC9*p1_soft/p1_dur</f>
        <v/>
      </c>
      <c r="FD12" s="44">
        <f>-FD9*p1_soft/p1_dur</f>
        <v/>
      </c>
      <c r="FE12" s="44">
        <f>-FE9*p1_soft/p1_dur</f>
        <v/>
      </c>
      <c r="FF12" s="44">
        <f>-FF9*p1_soft/p1_dur</f>
        <v/>
      </c>
      <c r="FG12" s="44">
        <f>-FG9*p1_soft/p1_dur</f>
        <v/>
      </c>
      <c r="FH12" s="44">
        <f>-FH9*p1_soft/p1_dur</f>
        <v/>
      </c>
      <c r="FI12" s="44">
        <f>-FI9*p1_soft/p1_dur</f>
        <v/>
      </c>
      <c r="FJ12" s="44">
        <f>-FJ9*p1_soft/p1_dur</f>
        <v/>
      </c>
      <c r="FK12" s="44">
        <f>-FK9*p1_soft/p1_dur</f>
        <v/>
      </c>
      <c r="FL12" s="44">
        <f>-FL9*p1_soft/p1_dur</f>
        <v/>
      </c>
      <c r="FM12" s="44">
        <f>-FM9*p1_soft/p1_dur</f>
        <v/>
      </c>
      <c r="FN12" s="44">
        <f>-FN9*p1_soft/p1_dur</f>
        <v/>
      </c>
      <c r="FO12" s="44">
        <f>-FO9*p1_soft/p1_dur</f>
        <v/>
      </c>
      <c r="FP12" s="44">
        <f>-FP9*p1_soft/p1_dur</f>
        <v/>
      </c>
      <c r="FQ12" s="44">
        <f>-FQ9*p1_soft/p1_dur</f>
        <v/>
      </c>
      <c r="FR12" s="44">
        <f>-FR9*p1_soft/p1_dur</f>
        <v/>
      </c>
      <c r="FS12" s="44">
        <f>-FS9*p1_soft/p1_dur</f>
        <v/>
      </c>
      <c r="FT12" s="44">
        <f>-FT9*p1_soft/p1_dur</f>
        <v/>
      </c>
      <c r="FU12" s="44">
        <f>-FU9*p1_soft/p1_dur</f>
        <v/>
      </c>
      <c r="FV12" s="44">
        <f>-FV9*p1_soft/p1_dur</f>
        <v/>
      </c>
      <c r="FW12" s="44">
        <f>-FW9*p1_soft/p1_dur</f>
        <v/>
      </c>
      <c r="FX12" s="44">
        <f>-FX9*p1_soft/p1_dur</f>
        <v/>
      </c>
      <c r="FY12" s="44">
        <f>-FY9*p1_soft/p1_dur</f>
        <v/>
      </c>
      <c r="FZ12" s="44">
        <f>-FZ9*p1_soft/p1_dur</f>
        <v/>
      </c>
      <c r="GA12" s="44">
        <f>-GA9*p1_soft/p1_dur</f>
        <v/>
      </c>
      <c r="GB12" s="44">
        <f>-GB9*p1_soft/p1_dur</f>
        <v/>
      </c>
      <c r="GC12" s="44">
        <f>-GC9*p1_soft/p1_dur</f>
        <v/>
      </c>
      <c r="GD12" s="44">
        <f>-GD9*p1_soft/p1_dur</f>
        <v/>
      </c>
      <c r="GE12" s="44">
        <f>-GE9*p1_soft/p1_dur</f>
        <v/>
      </c>
      <c r="GF12" s="44">
        <f>-GF9*p1_soft/p1_dur</f>
        <v/>
      </c>
      <c r="GG12" s="44">
        <f>-GG9*p1_soft/p1_dur</f>
        <v/>
      </c>
      <c r="GH12" s="44">
        <f>-GH9*p1_soft/p1_dur</f>
        <v/>
      </c>
      <c r="GI12" s="44">
        <f>-GI9*p1_soft/p1_dur</f>
        <v/>
      </c>
      <c r="GJ12" s="44">
        <f>-GJ9*p1_soft/p1_dur</f>
        <v/>
      </c>
      <c r="GK12" s="44">
        <f>-GK9*p1_soft/p1_dur</f>
        <v/>
      </c>
      <c r="GL12" s="44">
        <f>-GL9*p1_soft/p1_dur</f>
        <v/>
      </c>
      <c r="GM12" s="44">
        <f>-GM9*p1_soft/p1_dur</f>
        <v/>
      </c>
      <c r="GN12" s="44">
        <f>-GN9*p1_soft/p1_dur</f>
        <v/>
      </c>
      <c r="GO12" s="44">
        <f>-GO9*p1_soft/p1_dur</f>
        <v/>
      </c>
      <c r="GP12" s="44">
        <f>-GP9*p1_soft/p1_dur</f>
        <v/>
      </c>
      <c r="GQ12" s="44">
        <f>-GQ9*p1_soft/p1_dur</f>
        <v/>
      </c>
      <c r="GR12" s="44">
        <f>-GR9*p1_soft/p1_dur</f>
        <v/>
      </c>
      <c r="GS12" s="44">
        <f>-GS9*p1_soft/p1_dur</f>
        <v/>
      </c>
      <c r="GT12" s="44">
        <f>-GT9*p1_soft/p1_dur</f>
        <v/>
      </c>
      <c r="GU12" s="44">
        <f>-GU9*p1_soft/p1_dur</f>
        <v/>
      </c>
      <c r="GV12" s="44">
        <f>-GV9*p1_soft/p1_dur</f>
        <v/>
      </c>
      <c r="GW12" s="44">
        <f>-GW9*p1_soft/p1_dur</f>
        <v/>
      </c>
      <c r="GX12" s="44">
        <f>-GX9*p1_soft/p1_dur</f>
        <v/>
      </c>
      <c r="GY12" s="44">
        <f>-GY9*p1_soft/p1_dur</f>
        <v/>
      </c>
      <c r="GZ12" s="44">
        <f>-GZ9*p1_soft/p1_dur</f>
        <v/>
      </c>
      <c r="HA12" s="44">
        <f>-HA9*p1_soft/p1_dur</f>
        <v/>
      </c>
      <c r="HB12" s="44">
        <f>-HB9*p1_soft/p1_dur</f>
        <v/>
      </c>
      <c r="HC12" s="44">
        <f>-HC9*p1_soft/p1_dur</f>
        <v/>
      </c>
      <c r="HD12" s="44">
        <f>-HD9*p1_soft/p1_dur</f>
        <v/>
      </c>
      <c r="HE12" s="44">
        <f>-HE9*p1_soft/p1_dur</f>
        <v/>
      </c>
      <c r="HF12" s="44">
        <f>-HF9*p1_soft/p1_dur</f>
        <v/>
      </c>
      <c r="HG12" s="44">
        <f>-HG9*p1_soft/p1_dur</f>
        <v/>
      </c>
      <c r="HH12" s="44">
        <f>-HH9*p1_soft/p1_dur</f>
        <v/>
      </c>
      <c r="HI12" s="44">
        <f>-HI9*p1_soft/p1_dur</f>
        <v/>
      </c>
      <c r="HJ12" s="44">
        <f>-HJ9*p1_soft/p1_dur</f>
        <v/>
      </c>
      <c r="HK12" s="44">
        <f>-HK9*p1_soft/p1_dur</f>
        <v/>
      </c>
      <c r="HL12" s="44">
        <f>-HL9*p1_soft/p1_dur</f>
        <v/>
      </c>
      <c r="HM12" s="44">
        <f>-HM9*p1_soft/p1_dur</f>
        <v/>
      </c>
      <c r="HN12" s="44">
        <f>-HN9*p1_soft/p1_dur</f>
        <v/>
      </c>
      <c r="HO12" s="44">
        <f>-HO9*p1_soft/p1_dur</f>
        <v/>
      </c>
      <c r="HP12" s="44">
        <f>-HP9*p1_soft/p1_dur</f>
        <v/>
      </c>
      <c r="HQ12" s="44">
        <f>-HQ9*p1_soft/p1_dur</f>
        <v/>
      </c>
      <c r="HR12" s="44">
        <f>-HR9*p1_soft/p1_dur</f>
        <v/>
      </c>
      <c r="HS12" s="44">
        <f>-HS9*p1_soft/p1_dur</f>
        <v/>
      </c>
      <c r="HT12" s="44">
        <f>-HT9*p1_soft/p1_dur</f>
        <v/>
      </c>
      <c r="HU12" s="44">
        <f>-HU9*p1_soft/p1_dur</f>
        <v/>
      </c>
      <c r="HV12" s="44">
        <f>-HV9*p1_soft/p1_dur</f>
        <v/>
      </c>
      <c r="HW12" s="44">
        <f>-HW9*p1_soft/p1_dur</f>
        <v/>
      </c>
      <c r="HX12" s="44">
        <f>-HX9*p1_soft/p1_dur</f>
        <v/>
      </c>
      <c r="HY12" s="44">
        <f>-HY9*p1_soft/p1_dur</f>
        <v/>
      </c>
      <c r="HZ12" s="44">
        <f>-HZ9*p1_soft/p1_dur</f>
        <v/>
      </c>
      <c r="IA12" s="44">
        <f>-IA9*p1_soft/p1_dur</f>
        <v/>
      </c>
      <c r="IB12" s="44">
        <f>-IB9*p1_soft/p1_dur</f>
        <v/>
      </c>
      <c r="IC12" s="44">
        <f>-IC9*p1_soft/p1_dur</f>
        <v/>
      </c>
      <c r="ID12" s="44">
        <f>-ID9*p1_soft/p1_dur</f>
        <v/>
      </c>
      <c r="IE12" s="44">
        <f>-IE9*p1_soft/p1_dur</f>
        <v/>
      </c>
      <c r="IF12" s="44">
        <f>-IF9*p1_soft/p1_dur</f>
        <v/>
      </c>
      <c r="IG12" s="44">
        <f>-IG9*p1_soft/p1_dur</f>
        <v/>
      </c>
      <c r="IH12" s="44">
        <f>-IH9*p1_soft/p1_dur</f>
        <v/>
      </c>
      <c r="II12" s="44">
        <f>-II9*p1_soft/p1_dur</f>
        <v/>
      </c>
      <c r="IJ12" s="44">
        <f>-IJ9*p1_soft/p1_dur</f>
        <v/>
      </c>
      <c r="IK12" s="44">
        <f>-IK9*p1_soft/p1_dur</f>
        <v/>
      </c>
      <c r="IL12" s="44">
        <f>-IL9*p1_soft/p1_dur</f>
        <v/>
      </c>
      <c r="IM12" s="44">
        <f>-IM9*p1_soft/p1_dur</f>
        <v/>
      </c>
      <c r="IN12" s="44">
        <f>-IN9*p1_soft/p1_dur</f>
        <v/>
      </c>
      <c r="IO12" s="44">
        <f>-IO9*p1_soft/p1_dur</f>
        <v/>
      </c>
      <c r="IP12" s="44">
        <f>-IP9*p1_soft/p1_dur</f>
        <v/>
      </c>
      <c r="IQ12" s="44">
        <f>-IQ9*p1_soft/p1_dur</f>
        <v/>
      </c>
      <c r="IR12" s="44">
        <f>-IR9*p1_soft/p1_dur</f>
        <v/>
      </c>
      <c r="IS12" s="44">
        <f>-IS9*p1_soft/p1_dur</f>
        <v/>
      </c>
      <c r="IT12" s="44">
        <f>-IT9*p1_soft/p1_dur</f>
        <v/>
      </c>
      <c r="IU12" s="44">
        <f>-IU9*p1_soft/p1_dur</f>
        <v/>
      </c>
      <c r="IV12" s="44">
        <f>-IV9*p1_soft/p1_dur</f>
        <v/>
      </c>
      <c r="IW12" s="44">
        <f>-IW9*p1_soft/p1_dur</f>
        <v/>
      </c>
      <c r="IX12" s="44">
        <f>-IX9*p1_soft/p1_dur</f>
        <v/>
      </c>
      <c r="IY12" s="44">
        <f>-IY9*p1_soft/p1_dur</f>
        <v/>
      </c>
      <c r="IZ12" s="44">
        <f>-IZ9*p1_soft/p1_dur</f>
        <v/>
      </c>
      <c r="JA12" s="44">
        <f>-JA9*p1_soft/p1_dur</f>
        <v/>
      </c>
      <c r="JB12" s="44">
        <f>-JB9*p1_soft/p1_dur</f>
        <v/>
      </c>
      <c r="JC12" s="44">
        <f>-JC9*p1_soft/p1_dur</f>
        <v/>
      </c>
      <c r="JD12" s="44">
        <f>-JD9*p1_soft/p1_dur</f>
        <v/>
      </c>
      <c r="JE12" s="44">
        <f>-JE9*p1_soft/p1_dur</f>
        <v/>
      </c>
      <c r="JF12" s="44">
        <f>-JF9*p1_soft/p1_dur</f>
        <v/>
      </c>
      <c r="JG12" s="44">
        <f>-JG9*p1_soft/p1_dur</f>
        <v/>
      </c>
      <c r="JH12" s="44">
        <f>-JH9*p1_soft/p1_dur</f>
        <v/>
      </c>
      <c r="JI12" s="44">
        <f>-JI9*p1_soft/p1_dur</f>
        <v/>
      </c>
      <c r="JJ12" s="44">
        <f>-JJ9*p1_soft/p1_dur</f>
        <v/>
      </c>
      <c r="JK12" s="44">
        <f>-JK9*p1_soft/p1_dur</f>
        <v/>
      </c>
      <c r="JL12" s="44">
        <f>-JL9*p1_soft/p1_dur</f>
        <v/>
      </c>
      <c r="JM12" s="44">
        <f>-JM9*p1_soft/p1_dur</f>
        <v/>
      </c>
      <c r="JN12" s="44">
        <f>-JN9*p1_soft/p1_dur</f>
        <v/>
      </c>
      <c r="JO12" s="44">
        <f>-JO9*p1_soft/p1_dur</f>
        <v/>
      </c>
      <c r="JP12" s="44">
        <f>-JP9*p1_soft/p1_dur</f>
        <v/>
      </c>
      <c r="JQ12" s="44">
        <f>-JQ9*p1_soft/p1_dur</f>
        <v/>
      </c>
      <c r="JR12" s="44">
        <f>-JR9*p1_soft/p1_dur</f>
        <v/>
      </c>
      <c r="JS12" s="44">
        <f>-JS9*p1_soft/p1_dur</f>
        <v/>
      </c>
      <c r="JT12" s="44">
        <f>-JT9*p1_soft/p1_dur</f>
        <v/>
      </c>
      <c r="JU12" s="44">
        <f>-JU9*p1_soft/p1_dur</f>
        <v/>
      </c>
      <c r="JV12" s="44">
        <f>-JV9*p1_soft/p1_dur</f>
        <v/>
      </c>
      <c r="JW12" s="44">
        <f>-JW9*p1_soft/p1_dur</f>
        <v/>
      </c>
      <c r="JX12" s="44">
        <f>-JX9*p1_soft/p1_dur</f>
        <v/>
      </c>
      <c r="JY12" s="44">
        <f>-JY9*p1_soft/p1_dur</f>
        <v/>
      </c>
      <c r="JZ12" s="44">
        <f>-JZ9*p1_soft/p1_dur</f>
        <v/>
      </c>
      <c r="KA12" s="44">
        <f>-KA9*p1_soft/p1_dur</f>
        <v/>
      </c>
      <c r="KB12" s="44">
        <f>-KB9*p1_soft/p1_dur</f>
        <v/>
      </c>
      <c r="KC12" s="44">
        <f>-KC9*p1_soft/p1_dur</f>
        <v/>
      </c>
      <c r="KD12" s="44">
        <f>-KD9*p1_soft/p1_dur</f>
        <v/>
      </c>
      <c r="KE12" s="44">
        <f>-KE9*p1_soft/p1_dur</f>
        <v/>
      </c>
      <c r="KF12" s="44">
        <f>-KF9*p1_soft/p1_dur</f>
        <v/>
      </c>
      <c r="KG12" s="44">
        <f>-KG9*p1_soft/p1_dur</f>
        <v/>
      </c>
      <c r="KH12" s="44">
        <f>-KH9*p1_soft/p1_dur</f>
        <v/>
      </c>
      <c r="KI12" s="44">
        <f>-KI9*p1_soft/p1_dur</f>
        <v/>
      </c>
      <c r="KJ12" s="44">
        <f>-KJ9*p1_soft/p1_dur</f>
        <v/>
      </c>
      <c r="KK12" s="44">
        <f>-KK9*p1_soft/p1_dur</f>
        <v/>
      </c>
      <c r="KL12" s="44">
        <f>-KL9*p1_soft/p1_dur</f>
        <v/>
      </c>
      <c r="KM12" s="44">
        <f>-KM9*p1_soft/p1_dur</f>
        <v/>
      </c>
      <c r="KN12" s="44">
        <f>-KN9*p1_soft/p1_dur</f>
        <v/>
      </c>
      <c r="KO12" s="44">
        <f>-KO9*p1_soft/p1_dur</f>
        <v/>
      </c>
      <c r="KP12" s="44">
        <f>-KP9*p1_soft/p1_dur</f>
        <v/>
      </c>
      <c r="KQ12" s="44">
        <f>-KQ9*p1_soft/p1_dur</f>
        <v/>
      </c>
      <c r="KR12" s="44">
        <f>-KR9*p1_soft/p1_dur</f>
        <v/>
      </c>
      <c r="KS12" s="44">
        <f>-KS9*p1_soft/p1_dur</f>
        <v/>
      </c>
      <c r="KT12" s="44">
        <f>-KT9*p1_soft/p1_dur</f>
        <v/>
      </c>
      <c r="KU12" s="44">
        <f>-KU9*p1_soft/p1_dur</f>
        <v/>
      </c>
      <c r="KV12" s="44">
        <f>-KV9*p1_soft/p1_dur</f>
        <v/>
      </c>
      <c r="KW12" s="44">
        <f>-KW9*p1_soft/p1_dur</f>
        <v/>
      </c>
      <c r="KX12" s="44">
        <f>-KX9*p1_soft/p1_dur</f>
        <v/>
      </c>
      <c r="KY12" s="44">
        <f>-KY9*p1_soft/p1_dur</f>
        <v/>
      </c>
      <c r="KZ12" s="44">
        <f>-KZ9*p1_soft/p1_dur</f>
        <v/>
      </c>
      <c r="LA12" s="44">
        <f>-LA9*p1_soft/p1_dur</f>
        <v/>
      </c>
      <c r="LB12" s="44">
        <f>-LB9*p1_soft/p1_dur</f>
        <v/>
      </c>
      <c r="LC12" s="44">
        <f>-LC9*p1_soft/p1_dur</f>
        <v/>
      </c>
      <c r="LD12" s="44">
        <f>-LD9*p1_soft/p1_dur</f>
        <v/>
      </c>
      <c r="LE12" s="44">
        <f>-LE9*p1_soft/p1_dur</f>
        <v/>
      </c>
      <c r="LF12" s="44">
        <f>-LF9*p1_soft/p1_dur</f>
        <v/>
      </c>
      <c r="LG12" s="44">
        <f>-LG9*p1_soft/p1_dur</f>
        <v/>
      </c>
      <c r="LH12" s="44">
        <f>-LH9*p1_soft/p1_dur</f>
        <v/>
      </c>
      <c r="LI12" s="44">
        <f>-LI9*p1_soft/p1_dur</f>
        <v/>
      </c>
      <c r="LJ12" s="44">
        <f>-LJ9*p1_soft/p1_dur</f>
        <v/>
      </c>
      <c r="LK12" s="44">
        <f>-LK9*p1_soft/p1_dur</f>
        <v/>
      </c>
      <c r="LL12" s="44">
        <f>-LL9*p1_soft/p1_dur</f>
        <v/>
      </c>
      <c r="LM12" s="44">
        <f>-LM9*p1_soft/p1_dur</f>
        <v/>
      </c>
      <c r="LN12" s="44">
        <f>-LN9*p1_soft/p1_dur</f>
        <v/>
      </c>
      <c r="LO12" s="44">
        <f>-LO9*p1_soft/p1_dur</f>
        <v/>
      </c>
      <c r="LP12" s="44">
        <f>-LP9*p1_soft/p1_dur</f>
        <v/>
      </c>
      <c r="LQ12" s="44">
        <f>-LQ9*p1_soft/p1_dur</f>
        <v/>
      </c>
      <c r="LR12" s="44">
        <f>-LR9*p1_soft/p1_dur</f>
        <v/>
      </c>
      <c r="LS12" s="44">
        <f>-LS9*p1_soft/p1_dur</f>
        <v/>
      </c>
      <c r="LT12" s="44">
        <f>-LT9*p1_soft/p1_dur</f>
        <v/>
      </c>
      <c r="LU12" s="44">
        <f>-LU9*p1_soft/p1_dur</f>
        <v/>
      </c>
      <c r="LV12" s="44">
        <f>-LV9*p1_soft/p1_dur</f>
        <v/>
      </c>
      <c r="LW12" s="44">
        <f>-LW9*p1_soft/p1_dur</f>
        <v/>
      </c>
      <c r="LX12" s="44">
        <f>-LX9*p1_soft/p1_dur</f>
        <v/>
      </c>
      <c r="LY12" s="44">
        <f>-LY9*p1_soft/p1_dur</f>
        <v/>
      </c>
      <c r="LZ12" s="44">
        <f>-LZ9*p1_soft/p1_dur</f>
        <v/>
      </c>
      <c r="MA12" s="44">
        <f>-MA9*p1_soft/p1_dur</f>
        <v/>
      </c>
      <c r="MB12" s="44">
        <f>-MB9*p1_soft/p1_dur</f>
        <v/>
      </c>
      <c r="MC12" s="44">
        <f>-MC9*p1_soft/p1_dur</f>
        <v/>
      </c>
      <c r="MD12" s="44">
        <f>-MD9*p1_soft/p1_dur</f>
        <v/>
      </c>
      <c r="ME12" s="44">
        <f>-ME9*p1_soft/p1_dur</f>
        <v/>
      </c>
      <c r="MF12" s="44">
        <f>-MF9*p1_soft/p1_dur</f>
        <v/>
      </c>
      <c r="MG12" s="44">
        <f>-MG9*p1_soft/p1_dur</f>
        <v/>
      </c>
      <c r="MH12" s="44">
        <f>-MH9*p1_soft/p1_dur</f>
        <v/>
      </c>
      <c r="MI12" s="44">
        <f>-MI9*p1_soft/p1_dur</f>
        <v/>
      </c>
      <c r="MJ12" s="44">
        <f>-MJ9*p1_soft/p1_dur</f>
        <v/>
      </c>
      <c r="MK12" s="44">
        <f>-MK9*p1_soft/p1_dur</f>
        <v/>
      </c>
      <c r="ML12" s="44">
        <f>-ML9*p1_soft/p1_dur</f>
        <v/>
      </c>
      <c r="MM12" s="44">
        <f>-MM9*p1_soft/p1_dur</f>
        <v/>
      </c>
      <c r="MN12" s="44">
        <f>-MN9*p1_soft/p1_dur</f>
        <v/>
      </c>
      <c r="MO12" s="44">
        <f>-MO9*p1_soft/p1_dur</f>
        <v/>
      </c>
      <c r="MP12" s="44">
        <f>-MP9*p1_soft/p1_dur</f>
        <v/>
      </c>
      <c r="MQ12" s="44">
        <f>-MQ9*p1_soft/p1_dur</f>
        <v/>
      </c>
      <c r="MR12" s="44">
        <f>-MR9*p1_soft/p1_dur</f>
        <v/>
      </c>
      <c r="MS12" s="44">
        <f>-MS9*p1_soft/p1_dur</f>
        <v/>
      </c>
      <c r="MT12" s="44">
        <f>-MT9*p1_soft/p1_dur</f>
        <v/>
      </c>
      <c r="MU12" s="44">
        <f>-MU9*p1_soft/p1_dur</f>
        <v/>
      </c>
      <c r="MV12" s="44">
        <f>-MV9*p1_soft/p1_dur</f>
        <v/>
      </c>
      <c r="MW12" s="44">
        <f>-MW9*p1_soft/p1_dur</f>
        <v/>
      </c>
      <c r="MX12" s="44">
        <f>-MX9*p1_soft/p1_dur</f>
        <v/>
      </c>
      <c r="MY12" s="44">
        <f>-MY9*p1_soft/p1_dur</f>
        <v/>
      </c>
      <c r="MZ12" s="44">
        <f>-MZ9*p1_soft/p1_dur</f>
        <v/>
      </c>
      <c r="NA12" s="44">
        <f>-NA9*p1_soft/p1_dur</f>
        <v/>
      </c>
      <c r="NB12" s="44">
        <f>-NB9*p1_soft/p1_dur</f>
        <v/>
      </c>
      <c r="NC12" s="44">
        <f>-NC9*p1_soft/p1_dur</f>
        <v/>
      </c>
      <c r="ND12" s="44">
        <f>-ND9*p1_soft/p1_dur</f>
        <v/>
      </c>
      <c r="NE12" s="44">
        <f>-NE9*p1_soft/p1_dur</f>
        <v/>
      </c>
      <c r="NF12" s="44">
        <f>-NF9*p1_soft/p1_dur</f>
        <v/>
      </c>
      <c r="NG12" s="44">
        <f>-NG9*p1_soft/p1_dur</f>
        <v/>
      </c>
      <c r="NH12" s="44">
        <f>-NH9*p1_soft/p1_dur</f>
        <v/>
      </c>
      <c r="NI12" s="44">
        <f>-NI9*p1_soft/p1_dur</f>
        <v/>
      </c>
      <c r="NJ12" s="44">
        <f>-NJ9*p1_soft/p1_dur</f>
        <v/>
      </c>
      <c r="NK12" s="44">
        <f>-NK9*p1_soft/p1_dur</f>
        <v/>
      </c>
      <c r="NL12" s="44">
        <f>-NL9*p1_soft/p1_dur</f>
        <v/>
      </c>
      <c r="NM12" s="44">
        <f>-NM9*p1_soft/p1_dur</f>
        <v/>
      </c>
      <c r="NN12" s="44">
        <f>-NN9*p1_soft/p1_dur</f>
        <v/>
      </c>
      <c r="NO12" s="44">
        <f>-NO9*p1_soft/p1_dur</f>
        <v/>
      </c>
      <c r="NP12" s="44">
        <f>-NP9*p1_soft/p1_dur</f>
        <v/>
      </c>
      <c r="NQ12" s="44">
        <f>-NQ9*p1_soft/p1_dur</f>
        <v/>
      </c>
      <c r="NR12" s="44">
        <f>-NR9*p1_soft/p1_dur</f>
        <v/>
      </c>
      <c r="NS12" s="44">
        <f>-NS9*p1_soft/p1_dur</f>
        <v/>
      </c>
      <c r="NT12" s="44">
        <f>-NT9*p1_soft/p1_dur</f>
        <v/>
      </c>
      <c r="NU12" s="44">
        <f>-NU9*p1_soft/p1_dur</f>
        <v/>
      </c>
      <c r="NV12" s="44">
        <f>-NV9*p1_soft/p1_dur</f>
        <v/>
      </c>
      <c r="NW12" s="44">
        <f>-NW9*p1_soft/p1_dur</f>
        <v/>
      </c>
      <c r="NX12" s="44">
        <f>-NX9*p1_soft/p1_dur</f>
        <v/>
      </c>
      <c r="NY12" s="44">
        <f>-NY9*p1_soft/p1_dur</f>
        <v/>
      </c>
      <c r="NZ12" s="44">
        <f>-NZ9*p1_soft/p1_dur</f>
        <v/>
      </c>
      <c r="OA12" s="44">
        <f>-OA9*p1_soft/p1_dur</f>
        <v/>
      </c>
      <c r="OB12" s="44">
        <f>-OB9*p1_soft/p1_dur</f>
        <v/>
      </c>
      <c r="OC12" s="44">
        <f>-OC9*p1_soft/p1_dur</f>
        <v/>
      </c>
      <c r="OD12" s="44">
        <f>-OD9*p1_soft/p1_dur</f>
        <v/>
      </c>
      <c r="OE12" s="44">
        <f>-OE9*p1_soft/p1_dur</f>
        <v/>
      </c>
      <c r="OF12" s="44">
        <f>-OF9*p1_soft/p1_dur</f>
        <v/>
      </c>
      <c r="OG12" s="44">
        <f>-OG9*p1_soft/p1_dur</f>
        <v/>
      </c>
      <c r="OH12" s="44">
        <f>-OH9*p1_soft/p1_dur</f>
        <v/>
      </c>
      <c r="OI12" s="44">
        <f>-OI9*p1_soft/p1_dur</f>
        <v/>
      </c>
      <c r="OJ12" s="44">
        <f>-OJ9*p1_soft/p1_dur</f>
        <v/>
      </c>
      <c r="OK12" s="44">
        <f>-OK9*p1_soft/p1_dur</f>
        <v/>
      </c>
      <c r="OL12" s="44">
        <f>-OL9*p1_soft/p1_dur</f>
        <v/>
      </c>
      <c r="OM12" s="44">
        <f>-OM9*p1_soft/p1_dur</f>
        <v/>
      </c>
      <c r="ON12" s="44">
        <f>-ON9*p1_soft/p1_dur</f>
        <v/>
      </c>
      <c r="OO12" s="44">
        <f>-OO9*p1_soft/p1_dur</f>
        <v/>
      </c>
      <c r="OP12" s="44">
        <f>-OP9*p1_soft/p1_dur</f>
        <v/>
      </c>
      <c r="OQ12" s="44">
        <f>-OQ9*p1_soft/p1_dur</f>
        <v/>
      </c>
      <c r="OR12" s="44">
        <f>-OR9*p1_soft/p1_dur</f>
        <v/>
      </c>
      <c r="OS12" s="44">
        <f>-OS9*p1_soft/p1_dur</f>
        <v/>
      </c>
      <c r="OT12" s="44">
        <f>-OT9*p1_soft/p1_dur</f>
        <v/>
      </c>
      <c r="OU12" s="44">
        <f>-OU9*p1_soft/p1_dur</f>
        <v/>
      </c>
      <c r="OV12" s="44">
        <f>-OV9*p1_soft/p1_dur</f>
        <v/>
      </c>
      <c r="OW12" s="44">
        <f>-OW9*p1_soft/p1_dur</f>
        <v/>
      </c>
      <c r="OX12" s="44">
        <f>-OX9*p1_soft/p1_dur</f>
        <v/>
      </c>
      <c r="OY12" s="44">
        <f>-OY9*p1_soft/p1_dur</f>
        <v/>
      </c>
      <c r="OZ12" s="44">
        <f>-OZ9*p1_soft/p1_dur</f>
        <v/>
      </c>
      <c r="PA12" s="44">
        <f>-PA9*p1_soft/p1_dur</f>
        <v/>
      </c>
      <c r="PB12" s="44">
        <f>-PB9*p1_soft/p1_dur</f>
        <v/>
      </c>
      <c r="PC12" s="44">
        <f>-PC9*p1_soft/p1_dur</f>
        <v/>
      </c>
      <c r="PD12" s="44">
        <f>-PD9*p1_soft/p1_dur</f>
        <v/>
      </c>
      <c r="PE12" s="44">
        <f>-PE9*p1_soft/p1_dur</f>
        <v/>
      </c>
      <c r="PF12" s="44">
        <f>-PF9*p1_soft/p1_dur</f>
        <v/>
      </c>
      <c r="PG12" s="44">
        <f>-PG9*p1_soft/p1_dur</f>
        <v/>
      </c>
      <c r="PH12" s="44">
        <f>-PH9*p1_soft/p1_dur</f>
        <v/>
      </c>
      <c r="PI12" s="44">
        <f>-PI9*p1_soft/p1_dur</f>
        <v/>
      </c>
      <c r="PJ12" s="44">
        <f>-PJ9*p1_soft/p1_dur</f>
        <v/>
      </c>
      <c r="PK12" s="44">
        <f>-PK9*p1_soft/p1_dur</f>
        <v/>
      </c>
      <c r="PL12" s="44">
        <f>-PL9*p1_soft/p1_dur</f>
        <v/>
      </c>
      <c r="PM12" s="44">
        <f>-PM9*p1_soft/p1_dur</f>
        <v/>
      </c>
    </row>
    <row r="13">
      <c r="A13" s="9" t="inlineStr">
        <is>
          <t>Development charges</t>
        </is>
      </c>
      <c r="B13" s="9" t="inlineStr">
        <is>
          <t>P1</t>
        </is>
      </c>
      <c r="C13" s="43">
        <f>SUM(D13:PM13)</f>
        <v/>
      </c>
      <c r="D13" s="44">
        <f>-IF(D$4=p1_start,p1_dc,0)</f>
        <v/>
      </c>
      <c r="E13" s="44">
        <f>-IF(E$4=p1_start,p1_dc,0)</f>
        <v/>
      </c>
      <c r="F13" s="44">
        <f>-IF(F$4=p1_start,p1_dc,0)</f>
        <v/>
      </c>
      <c r="G13" s="44">
        <f>-IF(G$4=p1_start,p1_dc,0)</f>
        <v/>
      </c>
      <c r="H13" s="44">
        <f>-IF(H$4=p1_start,p1_dc,0)</f>
        <v/>
      </c>
      <c r="I13" s="44">
        <f>-IF(I$4=p1_start,p1_dc,0)</f>
        <v/>
      </c>
      <c r="J13" s="44">
        <f>-IF(J$4=p1_start,p1_dc,0)</f>
        <v/>
      </c>
      <c r="K13" s="44">
        <f>-IF(K$4=p1_start,p1_dc,0)</f>
        <v/>
      </c>
      <c r="L13" s="44">
        <f>-IF(L$4=p1_start,p1_dc,0)</f>
        <v/>
      </c>
      <c r="M13" s="44">
        <f>-IF(M$4=p1_start,p1_dc,0)</f>
        <v/>
      </c>
      <c r="N13" s="44">
        <f>-IF(N$4=p1_start,p1_dc,0)</f>
        <v/>
      </c>
      <c r="O13" s="44">
        <f>-IF(O$4=p1_start,p1_dc,0)</f>
        <v/>
      </c>
      <c r="P13" s="44">
        <f>-IF(P$4=p1_start,p1_dc,0)</f>
        <v/>
      </c>
      <c r="Q13" s="44">
        <f>-IF(Q$4=p1_start,p1_dc,0)</f>
        <v/>
      </c>
      <c r="R13" s="44">
        <f>-IF(R$4=p1_start,p1_dc,0)</f>
        <v/>
      </c>
      <c r="S13" s="44">
        <f>-IF(S$4=p1_start,p1_dc,0)</f>
        <v/>
      </c>
      <c r="T13" s="44">
        <f>-IF(T$4=p1_start,p1_dc,0)</f>
        <v/>
      </c>
      <c r="U13" s="44">
        <f>-IF(U$4=p1_start,p1_dc,0)</f>
        <v/>
      </c>
      <c r="V13" s="44">
        <f>-IF(V$4=p1_start,p1_dc,0)</f>
        <v/>
      </c>
      <c r="W13" s="44">
        <f>-IF(W$4=p1_start,p1_dc,0)</f>
        <v/>
      </c>
      <c r="X13" s="44">
        <f>-IF(X$4=p1_start,p1_dc,0)</f>
        <v/>
      </c>
      <c r="Y13" s="44">
        <f>-IF(Y$4=p1_start,p1_dc,0)</f>
        <v/>
      </c>
      <c r="Z13" s="44">
        <f>-IF(Z$4=p1_start,p1_dc,0)</f>
        <v/>
      </c>
      <c r="AA13" s="44">
        <f>-IF(AA$4=p1_start,p1_dc,0)</f>
        <v/>
      </c>
      <c r="AB13" s="44">
        <f>-IF(AB$4=p1_start,p1_dc,0)</f>
        <v/>
      </c>
      <c r="AC13" s="44">
        <f>-IF(AC$4=p1_start,p1_dc,0)</f>
        <v/>
      </c>
      <c r="AD13" s="44">
        <f>-IF(AD$4=p1_start,p1_dc,0)</f>
        <v/>
      </c>
      <c r="AE13" s="44">
        <f>-IF(AE$4=p1_start,p1_dc,0)</f>
        <v/>
      </c>
      <c r="AF13" s="44">
        <f>-IF(AF$4=p1_start,p1_dc,0)</f>
        <v/>
      </c>
      <c r="AG13" s="44">
        <f>-IF(AG$4=p1_start,p1_dc,0)</f>
        <v/>
      </c>
      <c r="AH13" s="44">
        <f>-IF(AH$4=p1_start,p1_dc,0)</f>
        <v/>
      </c>
      <c r="AI13" s="44">
        <f>-IF(AI$4=p1_start,p1_dc,0)</f>
        <v/>
      </c>
      <c r="AJ13" s="44">
        <f>-IF(AJ$4=p1_start,p1_dc,0)</f>
        <v/>
      </c>
      <c r="AK13" s="44">
        <f>-IF(AK$4=p1_start,p1_dc,0)</f>
        <v/>
      </c>
      <c r="AL13" s="44">
        <f>-IF(AL$4=p1_start,p1_dc,0)</f>
        <v/>
      </c>
      <c r="AM13" s="44">
        <f>-IF(AM$4=p1_start,p1_dc,0)</f>
        <v/>
      </c>
      <c r="AN13" s="44">
        <f>-IF(AN$4=p1_start,p1_dc,0)</f>
        <v/>
      </c>
      <c r="AO13" s="44">
        <f>-IF(AO$4=p1_start,p1_dc,0)</f>
        <v/>
      </c>
      <c r="AP13" s="44">
        <f>-IF(AP$4=p1_start,p1_dc,0)</f>
        <v/>
      </c>
      <c r="AQ13" s="44">
        <f>-IF(AQ$4=p1_start,p1_dc,0)</f>
        <v/>
      </c>
      <c r="AR13" s="44">
        <f>-IF(AR$4=p1_start,p1_dc,0)</f>
        <v/>
      </c>
      <c r="AS13" s="44">
        <f>-IF(AS$4=p1_start,p1_dc,0)</f>
        <v/>
      </c>
      <c r="AT13" s="44">
        <f>-IF(AT$4=p1_start,p1_dc,0)</f>
        <v/>
      </c>
      <c r="AU13" s="44">
        <f>-IF(AU$4=p1_start,p1_dc,0)</f>
        <v/>
      </c>
      <c r="AV13" s="44">
        <f>-IF(AV$4=p1_start,p1_dc,0)</f>
        <v/>
      </c>
      <c r="AW13" s="44">
        <f>-IF(AW$4=p1_start,p1_dc,0)</f>
        <v/>
      </c>
      <c r="AX13" s="44">
        <f>-IF(AX$4=p1_start,p1_dc,0)</f>
        <v/>
      </c>
      <c r="AY13" s="44">
        <f>-IF(AY$4=p1_start,p1_dc,0)</f>
        <v/>
      </c>
      <c r="AZ13" s="44">
        <f>-IF(AZ$4=p1_start,p1_dc,0)</f>
        <v/>
      </c>
      <c r="BA13" s="44">
        <f>-IF(BA$4=p1_start,p1_dc,0)</f>
        <v/>
      </c>
      <c r="BB13" s="44">
        <f>-IF(BB$4=p1_start,p1_dc,0)</f>
        <v/>
      </c>
      <c r="BC13" s="44">
        <f>-IF(BC$4=p1_start,p1_dc,0)</f>
        <v/>
      </c>
      <c r="BD13" s="44">
        <f>-IF(BD$4=p1_start,p1_dc,0)</f>
        <v/>
      </c>
      <c r="BE13" s="44">
        <f>-IF(BE$4=p1_start,p1_dc,0)</f>
        <v/>
      </c>
      <c r="BF13" s="44">
        <f>-IF(BF$4=p1_start,p1_dc,0)</f>
        <v/>
      </c>
      <c r="BG13" s="44">
        <f>-IF(BG$4=p1_start,p1_dc,0)</f>
        <v/>
      </c>
      <c r="BH13" s="44">
        <f>-IF(BH$4=p1_start,p1_dc,0)</f>
        <v/>
      </c>
      <c r="BI13" s="44">
        <f>-IF(BI$4=p1_start,p1_dc,0)</f>
        <v/>
      </c>
      <c r="BJ13" s="44">
        <f>-IF(BJ$4=p1_start,p1_dc,0)</f>
        <v/>
      </c>
      <c r="BK13" s="44">
        <f>-IF(BK$4=p1_start,p1_dc,0)</f>
        <v/>
      </c>
      <c r="BL13" s="44">
        <f>-IF(BL$4=p1_start,p1_dc,0)</f>
        <v/>
      </c>
      <c r="BM13" s="44">
        <f>-IF(BM$4=p1_start,p1_dc,0)</f>
        <v/>
      </c>
      <c r="BN13" s="44">
        <f>-IF(BN$4=p1_start,p1_dc,0)</f>
        <v/>
      </c>
      <c r="BO13" s="44">
        <f>-IF(BO$4=p1_start,p1_dc,0)</f>
        <v/>
      </c>
      <c r="BP13" s="44">
        <f>-IF(BP$4=p1_start,p1_dc,0)</f>
        <v/>
      </c>
      <c r="BQ13" s="44">
        <f>-IF(BQ$4=p1_start,p1_dc,0)</f>
        <v/>
      </c>
      <c r="BR13" s="44">
        <f>-IF(BR$4=p1_start,p1_dc,0)</f>
        <v/>
      </c>
      <c r="BS13" s="44">
        <f>-IF(BS$4=p1_start,p1_dc,0)</f>
        <v/>
      </c>
      <c r="BT13" s="44">
        <f>-IF(BT$4=p1_start,p1_dc,0)</f>
        <v/>
      </c>
      <c r="BU13" s="44">
        <f>-IF(BU$4=p1_start,p1_dc,0)</f>
        <v/>
      </c>
      <c r="BV13" s="44">
        <f>-IF(BV$4=p1_start,p1_dc,0)</f>
        <v/>
      </c>
      <c r="BW13" s="44">
        <f>-IF(BW$4=p1_start,p1_dc,0)</f>
        <v/>
      </c>
      <c r="BX13" s="44">
        <f>-IF(BX$4=p1_start,p1_dc,0)</f>
        <v/>
      </c>
      <c r="BY13" s="44">
        <f>-IF(BY$4=p1_start,p1_dc,0)</f>
        <v/>
      </c>
      <c r="BZ13" s="44">
        <f>-IF(BZ$4=p1_start,p1_dc,0)</f>
        <v/>
      </c>
      <c r="CA13" s="44">
        <f>-IF(CA$4=p1_start,p1_dc,0)</f>
        <v/>
      </c>
      <c r="CB13" s="44">
        <f>-IF(CB$4=p1_start,p1_dc,0)</f>
        <v/>
      </c>
      <c r="CC13" s="44">
        <f>-IF(CC$4=p1_start,p1_dc,0)</f>
        <v/>
      </c>
      <c r="CD13" s="44">
        <f>-IF(CD$4=p1_start,p1_dc,0)</f>
        <v/>
      </c>
      <c r="CE13" s="44">
        <f>-IF(CE$4=p1_start,p1_dc,0)</f>
        <v/>
      </c>
      <c r="CF13" s="44">
        <f>-IF(CF$4=p1_start,p1_dc,0)</f>
        <v/>
      </c>
      <c r="CG13" s="44">
        <f>-IF(CG$4=p1_start,p1_dc,0)</f>
        <v/>
      </c>
      <c r="CH13" s="44">
        <f>-IF(CH$4=p1_start,p1_dc,0)</f>
        <v/>
      </c>
      <c r="CI13" s="44">
        <f>-IF(CI$4=p1_start,p1_dc,0)</f>
        <v/>
      </c>
      <c r="CJ13" s="44">
        <f>-IF(CJ$4=p1_start,p1_dc,0)</f>
        <v/>
      </c>
      <c r="CK13" s="44">
        <f>-IF(CK$4=p1_start,p1_dc,0)</f>
        <v/>
      </c>
      <c r="CL13" s="44">
        <f>-IF(CL$4=p1_start,p1_dc,0)</f>
        <v/>
      </c>
      <c r="CM13" s="44">
        <f>-IF(CM$4=p1_start,p1_dc,0)</f>
        <v/>
      </c>
      <c r="CN13" s="44">
        <f>-IF(CN$4=p1_start,p1_dc,0)</f>
        <v/>
      </c>
      <c r="CO13" s="44">
        <f>-IF(CO$4=p1_start,p1_dc,0)</f>
        <v/>
      </c>
      <c r="CP13" s="44">
        <f>-IF(CP$4=p1_start,p1_dc,0)</f>
        <v/>
      </c>
      <c r="CQ13" s="44">
        <f>-IF(CQ$4=p1_start,p1_dc,0)</f>
        <v/>
      </c>
      <c r="CR13" s="44">
        <f>-IF(CR$4=p1_start,p1_dc,0)</f>
        <v/>
      </c>
      <c r="CS13" s="44">
        <f>-IF(CS$4=p1_start,p1_dc,0)</f>
        <v/>
      </c>
      <c r="CT13" s="44">
        <f>-IF(CT$4=p1_start,p1_dc,0)</f>
        <v/>
      </c>
      <c r="CU13" s="44">
        <f>-IF(CU$4=p1_start,p1_dc,0)</f>
        <v/>
      </c>
      <c r="CV13" s="44">
        <f>-IF(CV$4=p1_start,p1_dc,0)</f>
        <v/>
      </c>
      <c r="CW13" s="44">
        <f>-IF(CW$4=p1_start,p1_dc,0)</f>
        <v/>
      </c>
      <c r="CX13" s="44">
        <f>-IF(CX$4=p1_start,p1_dc,0)</f>
        <v/>
      </c>
      <c r="CY13" s="44">
        <f>-IF(CY$4=p1_start,p1_dc,0)</f>
        <v/>
      </c>
      <c r="CZ13" s="44">
        <f>-IF(CZ$4=p1_start,p1_dc,0)</f>
        <v/>
      </c>
      <c r="DA13" s="44">
        <f>-IF(DA$4=p1_start,p1_dc,0)</f>
        <v/>
      </c>
      <c r="DB13" s="44">
        <f>-IF(DB$4=p1_start,p1_dc,0)</f>
        <v/>
      </c>
      <c r="DC13" s="44">
        <f>-IF(DC$4=p1_start,p1_dc,0)</f>
        <v/>
      </c>
      <c r="DD13" s="44">
        <f>-IF(DD$4=p1_start,p1_dc,0)</f>
        <v/>
      </c>
      <c r="DE13" s="44">
        <f>-IF(DE$4=p1_start,p1_dc,0)</f>
        <v/>
      </c>
      <c r="DF13" s="44">
        <f>-IF(DF$4=p1_start,p1_dc,0)</f>
        <v/>
      </c>
      <c r="DG13" s="44">
        <f>-IF(DG$4=p1_start,p1_dc,0)</f>
        <v/>
      </c>
      <c r="DH13" s="44">
        <f>-IF(DH$4=p1_start,p1_dc,0)</f>
        <v/>
      </c>
      <c r="DI13" s="44">
        <f>-IF(DI$4=p1_start,p1_dc,0)</f>
        <v/>
      </c>
      <c r="DJ13" s="44">
        <f>-IF(DJ$4=p1_start,p1_dc,0)</f>
        <v/>
      </c>
      <c r="DK13" s="44">
        <f>-IF(DK$4=p1_start,p1_dc,0)</f>
        <v/>
      </c>
      <c r="DL13" s="44">
        <f>-IF(DL$4=p1_start,p1_dc,0)</f>
        <v/>
      </c>
      <c r="DM13" s="44">
        <f>-IF(DM$4=p1_start,p1_dc,0)</f>
        <v/>
      </c>
      <c r="DN13" s="44">
        <f>-IF(DN$4=p1_start,p1_dc,0)</f>
        <v/>
      </c>
      <c r="DO13" s="44">
        <f>-IF(DO$4=p1_start,p1_dc,0)</f>
        <v/>
      </c>
      <c r="DP13" s="44">
        <f>-IF(DP$4=p1_start,p1_dc,0)</f>
        <v/>
      </c>
      <c r="DQ13" s="44">
        <f>-IF(DQ$4=p1_start,p1_dc,0)</f>
        <v/>
      </c>
      <c r="DR13" s="44">
        <f>-IF(DR$4=p1_start,p1_dc,0)</f>
        <v/>
      </c>
      <c r="DS13" s="44">
        <f>-IF(DS$4=p1_start,p1_dc,0)</f>
        <v/>
      </c>
      <c r="DT13" s="44">
        <f>-IF(DT$4=p1_start,p1_dc,0)</f>
        <v/>
      </c>
      <c r="DU13" s="44">
        <f>-IF(DU$4=p1_start,p1_dc,0)</f>
        <v/>
      </c>
      <c r="DV13" s="44">
        <f>-IF(DV$4=p1_start,p1_dc,0)</f>
        <v/>
      </c>
      <c r="DW13" s="44">
        <f>-IF(DW$4=p1_start,p1_dc,0)</f>
        <v/>
      </c>
      <c r="DX13" s="44">
        <f>-IF(DX$4=p1_start,p1_dc,0)</f>
        <v/>
      </c>
      <c r="DY13" s="44">
        <f>-IF(DY$4=p1_start,p1_dc,0)</f>
        <v/>
      </c>
      <c r="DZ13" s="44">
        <f>-IF(DZ$4=p1_start,p1_dc,0)</f>
        <v/>
      </c>
      <c r="EA13" s="44">
        <f>-IF(EA$4=p1_start,p1_dc,0)</f>
        <v/>
      </c>
      <c r="EB13" s="44">
        <f>-IF(EB$4=p1_start,p1_dc,0)</f>
        <v/>
      </c>
      <c r="EC13" s="44">
        <f>-IF(EC$4=p1_start,p1_dc,0)</f>
        <v/>
      </c>
      <c r="ED13" s="44">
        <f>-IF(ED$4=p1_start,p1_dc,0)</f>
        <v/>
      </c>
      <c r="EE13" s="44">
        <f>-IF(EE$4=p1_start,p1_dc,0)</f>
        <v/>
      </c>
      <c r="EF13" s="44">
        <f>-IF(EF$4=p1_start,p1_dc,0)</f>
        <v/>
      </c>
      <c r="EG13" s="44">
        <f>-IF(EG$4=p1_start,p1_dc,0)</f>
        <v/>
      </c>
      <c r="EH13" s="44">
        <f>-IF(EH$4=p1_start,p1_dc,0)</f>
        <v/>
      </c>
      <c r="EI13" s="44">
        <f>-IF(EI$4=p1_start,p1_dc,0)</f>
        <v/>
      </c>
      <c r="EJ13" s="44">
        <f>-IF(EJ$4=p1_start,p1_dc,0)</f>
        <v/>
      </c>
      <c r="EK13" s="44">
        <f>-IF(EK$4=p1_start,p1_dc,0)</f>
        <v/>
      </c>
      <c r="EL13" s="44">
        <f>-IF(EL$4=p1_start,p1_dc,0)</f>
        <v/>
      </c>
      <c r="EM13" s="44">
        <f>-IF(EM$4=p1_start,p1_dc,0)</f>
        <v/>
      </c>
      <c r="EN13" s="44">
        <f>-IF(EN$4=p1_start,p1_dc,0)</f>
        <v/>
      </c>
      <c r="EO13" s="44">
        <f>-IF(EO$4=p1_start,p1_dc,0)</f>
        <v/>
      </c>
      <c r="EP13" s="44">
        <f>-IF(EP$4=p1_start,p1_dc,0)</f>
        <v/>
      </c>
      <c r="EQ13" s="44">
        <f>-IF(EQ$4=p1_start,p1_dc,0)</f>
        <v/>
      </c>
      <c r="ER13" s="44">
        <f>-IF(ER$4=p1_start,p1_dc,0)</f>
        <v/>
      </c>
      <c r="ES13" s="44">
        <f>-IF(ES$4=p1_start,p1_dc,0)</f>
        <v/>
      </c>
      <c r="ET13" s="44">
        <f>-IF(ET$4=p1_start,p1_dc,0)</f>
        <v/>
      </c>
      <c r="EU13" s="44">
        <f>-IF(EU$4=p1_start,p1_dc,0)</f>
        <v/>
      </c>
      <c r="EV13" s="44">
        <f>-IF(EV$4=p1_start,p1_dc,0)</f>
        <v/>
      </c>
      <c r="EW13" s="44">
        <f>-IF(EW$4=p1_start,p1_dc,0)</f>
        <v/>
      </c>
      <c r="EX13" s="44">
        <f>-IF(EX$4=p1_start,p1_dc,0)</f>
        <v/>
      </c>
      <c r="EY13" s="44">
        <f>-IF(EY$4=p1_start,p1_dc,0)</f>
        <v/>
      </c>
      <c r="EZ13" s="44">
        <f>-IF(EZ$4=p1_start,p1_dc,0)</f>
        <v/>
      </c>
      <c r="FA13" s="44">
        <f>-IF(FA$4=p1_start,p1_dc,0)</f>
        <v/>
      </c>
      <c r="FB13" s="44">
        <f>-IF(FB$4=p1_start,p1_dc,0)</f>
        <v/>
      </c>
      <c r="FC13" s="44">
        <f>-IF(FC$4=p1_start,p1_dc,0)</f>
        <v/>
      </c>
      <c r="FD13" s="44">
        <f>-IF(FD$4=p1_start,p1_dc,0)</f>
        <v/>
      </c>
      <c r="FE13" s="44">
        <f>-IF(FE$4=p1_start,p1_dc,0)</f>
        <v/>
      </c>
      <c r="FF13" s="44">
        <f>-IF(FF$4=p1_start,p1_dc,0)</f>
        <v/>
      </c>
      <c r="FG13" s="44">
        <f>-IF(FG$4=p1_start,p1_dc,0)</f>
        <v/>
      </c>
      <c r="FH13" s="44">
        <f>-IF(FH$4=p1_start,p1_dc,0)</f>
        <v/>
      </c>
      <c r="FI13" s="44">
        <f>-IF(FI$4=p1_start,p1_dc,0)</f>
        <v/>
      </c>
      <c r="FJ13" s="44">
        <f>-IF(FJ$4=p1_start,p1_dc,0)</f>
        <v/>
      </c>
      <c r="FK13" s="44">
        <f>-IF(FK$4=p1_start,p1_dc,0)</f>
        <v/>
      </c>
      <c r="FL13" s="44">
        <f>-IF(FL$4=p1_start,p1_dc,0)</f>
        <v/>
      </c>
      <c r="FM13" s="44">
        <f>-IF(FM$4=p1_start,p1_dc,0)</f>
        <v/>
      </c>
      <c r="FN13" s="44">
        <f>-IF(FN$4=p1_start,p1_dc,0)</f>
        <v/>
      </c>
      <c r="FO13" s="44">
        <f>-IF(FO$4=p1_start,p1_dc,0)</f>
        <v/>
      </c>
      <c r="FP13" s="44">
        <f>-IF(FP$4=p1_start,p1_dc,0)</f>
        <v/>
      </c>
      <c r="FQ13" s="44">
        <f>-IF(FQ$4=p1_start,p1_dc,0)</f>
        <v/>
      </c>
      <c r="FR13" s="44">
        <f>-IF(FR$4=p1_start,p1_dc,0)</f>
        <v/>
      </c>
      <c r="FS13" s="44">
        <f>-IF(FS$4=p1_start,p1_dc,0)</f>
        <v/>
      </c>
      <c r="FT13" s="44">
        <f>-IF(FT$4=p1_start,p1_dc,0)</f>
        <v/>
      </c>
      <c r="FU13" s="44">
        <f>-IF(FU$4=p1_start,p1_dc,0)</f>
        <v/>
      </c>
      <c r="FV13" s="44">
        <f>-IF(FV$4=p1_start,p1_dc,0)</f>
        <v/>
      </c>
      <c r="FW13" s="44">
        <f>-IF(FW$4=p1_start,p1_dc,0)</f>
        <v/>
      </c>
      <c r="FX13" s="44">
        <f>-IF(FX$4=p1_start,p1_dc,0)</f>
        <v/>
      </c>
      <c r="FY13" s="44">
        <f>-IF(FY$4=p1_start,p1_dc,0)</f>
        <v/>
      </c>
      <c r="FZ13" s="44">
        <f>-IF(FZ$4=p1_start,p1_dc,0)</f>
        <v/>
      </c>
      <c r="GA13" s="44">
        <f>-IF(GA$4=p1_start,p1_dc,0)</f>
        <v/>
      </c>
      <c r="GB13" s="44">
        <f>-IF(GB$4=p1_start,p1_dc,0)</f>
        <v/>
      </c>
      <c r="GC13" s="44">
        <f>-IF(GC$4=p1_start,p1_dc,0)</f>
        <v/>
      </c>
      <c r="GD13" s="44">
        <f>-IF(GD$4=p1_start,p1_dc,0)</f>
        <v/>
      </c>
      <c r="GE13" s="44">
        <f>-IF(GE$4=p1_start,p1_dc,0)</f>
        <v/>
      </c>
      <c r="GF13" s="44">
        <f>-IF(GF$4=p1_start,p1_dc,0)</f>
        <v/>
      </c>
      <c r="GG13" s="44">
        <f>-IF(GG$4=p1_start,p1_dc,0)</f>
        <v/>
      </c>
      <c r="GH13" s="44">
        <f>-IF(GH$4=p1_start,p1_dc,0)</f>
        <v/>
      </c>
      <c r="GI13" s="44">
        <f>-IF(GI$4=p1_start,p1_dc,0)</f>
        <v/>
      </c>
      <c r="GJ13" s="44">
        <f>-IF(GJ$4=p1_start,p1_dc,0)</f>
        <v/>
      </c>
      <c r="GK13" s="44">
        <f>-IF(GK$4=p1_start,p1_dc,0)</f>
        <v/>
      </c>
      <c r="GL13" s="44">
        <f>-IF(GL$4=p1_start,p1_dc,0)</f>
        <v/>
      </c>
      <c r="GM13" s="44">
        <f>-IF(GM$4=p1_start,p1_dc,0)</f>
        <v/>
      </c>
      <c r="GN13" s="44">
        <f>-IF(GN$4=p1_start,p1_dc,0)</f>
        <v/>
      </c>
      <c r="GO13" s="44">
        <f>-IF(GO$4=p1_start,p1_dc,0)</f>
        <v/>
      </c>
      <c r="GP13" s="44">
        <f>-IF(GP$4=p1_start,p1_dc,0)</f>
        <v/>
      </c>
      <c r="GQ13" s="44">
        <f>-IF(GQ$4=p1_start,p1_dc,0)</f>
        <v/>
      </c>
      <c r="GR13" s="44">
        <f>-IF(GR$4=p1_start,p1_dc,0)</f>
        <v/>
      </c>
      <c r="GS13" s="44">
        <f>-IF(GS$4=p1_start,p1_dc,0)</f>
        <v/>
      </c>
      <c r="GT13" s="44">
        <f>-IF(GT$4=p1_start,p1_dc,0)</f>
        <v/>
      </c>
      <c r="GU13" s="44">
        <f>-IF(GU$4=p1_start,p1_dc,0)</f>
        <v/>
      </c>
      <c r="GV13" s="44">
        <f>-IF(GV$4=p1_start,p1_dc,0)</f>
        <v/>
      </c>
      <c r="GW13" s="44">
        <f>-IF(GW$4=p1_start,p1_dc,0)</f>
        <v/>
      </c>
      <c r="GX13" s="44">
        <f>-IF(GX$4=p1_start,p1_dc,0)</f>
        <v/>
      </c>
      <c r="GY13" s="44">
        <f>-IF(GY$4=p1_start,p1_dc,0)</f>
        <v/>
      </c>
      <c r="GZ13" s="44">
        <f>-IF(GZ$4=p1_start,p1_dc,0)</f>
        <v/>
      </c>
      <c r="HA13" s="44">
        <f>-IF(HA$4=p1_start,p1_dc,0)</f>
        <v/>
      </c>
      <c r="HB13" s="44">
        <f>-IF(HB$4=p1_start,p1_dc,0)</f>
        <v/>
      </c>
      <c r="HC13" s="44">
        <f>-IF(HC$4=p1_start,p1_dc,0)</f>
        <v/>
      </c>
      <c r="HD13" s="44">
        <f>-IF(HD$4=p1_start,p1_dc,0)</f>
        <v/>
      </c>
      <c r="HE13" s="44">
        <f>-IF(HE$4=p1_start,p1_dc,0)</f>
        <v/>
      </c>
      <c r="HF13" s="44">
        <f>-IF(HF$4=p1_start,p1_dc,0)</f>
        <v/>
      </c>
      <c r="HG13" s="44">
        <f>-IF(HG$4=p1_start,p1_dc,0)</f>
        <v/>
      </c>
      <c r="HH13" s="44">
        <f>-IF(HH$4=p1_start,p1_dc,0)</f>
        <v/>
      </c>
      <c r="HI13" s="44">
        <f>-IF(HI$4=p1_start,p1_dc,0)</f>
        <v/>
      </c>
      <c r="HJ13" s="44">
        <f>-IF(HJ$4=p1_start,p1_dc,0)</f>
        <v/>
      </c>
      <c r="HK13" s="44">
        <f>-IF(HK$4=p1_start,p1_dc,0)</f>
        <v/>
      </c>
      <c r="HL13" s="44">
        <f>-IF(HL$4=p1_start,p1_dc,0)</f>
        <v/>
      </c>
      <c r="HM13" s="44">
        <f>-IF(HM$4=p1_start,p1_dc,0)</f>
        <v/>
      </c>
      <c r="HN13" s="44">
        <f>-IF(HN$4=p1_start,p1_dc,0)</f>
        <v/>
      </c>
      <c r="HO13" s="44">
        <f>-IF(HO$4=p1_start,p1_dc,0)</f>
        <v/>
      </c>
      <c r="HP13" s="44">
        <f>-IF(HP$4=p1_start,p1_dc,0)</f>
        <v/>
      </c>
      <c r="HQ13" s="44">
        <f>-IF(HQ$4=p1_start,p1_dc,0)</f>
        <v/>
      </c>
      <c r="HR13" s="44">
        <f>-IF(HR$4=p1_start,p1_dc,0)</f>
        <v/>
      </c>
      <c r="HS13" s="44">
        <f>-IF(HS$4=p1_start,p1_dc,0)</f>
        <v/>
      </c>
      <c r="HT13" s="44">
        <f>-IF(HT$4=p1_start,p1_dc,0)</f>
        <v/>
      </c>
      <c r="HU13" s="44">
        <f>-IF(HU$4=p1_start,p1_dc,0)</f>
        <v/>
      </c>
      <c r="HV13" s="44">
        <f>-IF(HV$4=p1_start,p1_dc,0)</f>
        <v/>
      </c>
      <c r="HW13" s="44">
        <f>-IF(HW$4=p1_start,p1_dc,0)</f>
        <v/>
      </c>
      <c r="HX13" s="44">
        <f>-IF(HX$4=p1_start,p1_dc,0)</f>
        <v/>
      </c>
      <c r="HY13" s="44">
        <f>-IF(HY$4=p1_start,p1_dc,0)</f>
        <v/>
      </c>
      <c r="HZ13" s="44">
        <f>-IF(HZ$4=p1_start,p1_dc,0)</f>
        <v/>
      </c>
      <c r="IA13" s="44">
        <f>-IF(IA$4=p1_start,p1_dc,0)</f>
        <v/>
      </c>
      <c r="IB13" s="44">
        <f>-IF(IB$4=p1_start,p1_dc,0)</f>
        <v/>
      </c>
      <c r="IC13" s="44">
        <f>-IF(IC$4=p1_start,p1_dc,0)</f>
        <v/>
      </c>
      <c r="ID13" s="44">
        <f>-IF(ID$4=p1_start,p1_dc,0)</f>
        <v/>
      </c>
      <c r="IE13" s="44">
        <f>-IF(IE$4=p1_start,p1_dc,0)</f>
        <v/>
      </c>
      <c r="IF13" s="44">
        <f>-IF(IF$4=p1_start,p1_dc,0)</f>
        <v/>
      </c>
      <c r="IG13" s="44">
        <f>-IF(IG$4=p1_start,p1_dc,0)</f>
        <v/>
      </c>
      <c r="IH13" s="44">
        <f>-IF(IH$4=p1_start,p1_dc,0)</f>
        <v/>
      </c>
      <c r="II13" s="44">
        <f>-IF(II$4=p1_start,p1_dc,0)</f>
        <v/>
      </c>
      <c r="IJ13" s="44">
        <f>-IF(IJ$4=p1_start,p1_dc,0)</f>
        <v/>
      </c>
      <c r="IK13" s="44">
        <f>-IF(IK$4=p1_start,p1_dc,0)</f>
        <v/>
      </c>
      <c r="IL13" s="44">
        <f>-IF(IL$4=p1_start,p1_dc,0)</f>
        <v/>
      </c>
      <c r="IM13" s="44">
        <f>-IF(IM$4=p1_start,p1_dc,0)</f>
        <v/>
      </c>
      <c r="IN13" s="44">
        <f>-IF(IN$4=p1_start,p1_dc,0)</f>
        <v/>
      </c>
      <c r="IO13" s="44">
        <f>-IF(IO$4=p1_start,p1_dc,0)</f>
        <v/>
      </c>
      <c r="IP13" s="44">
        <f>-IF(IP$4=p1_start,p1_dc,0)</f>
        <v/>
      </c>
      <c r="IQ13" s="44">
        <f>-IF(IQ$4=p1_start,p1_dc,0)</f>
        <v/>
      </c>
      <c r="IR13" s="44">
        <f>-IF(IR$4=p1_start,p1_dc,0)</f>
        <v/>
      </c>
      <c r="IS13" s="44">
        <f>-IF(IS$4=p1_start,p1_dc,0)</f>
        <v/>
      </c>
      <c r="IT13" s="44">
        <f>-IF(IT$4=p1_start,p1_dc,0)</f>
        <v/>
      </c>
      <c r="IU13" s="44">
        <f>-IF(IU$4=p1_start,p1_dc,0)</f>
        <v/>
      </c>
      <c r="IV13" s="44">
        <f>-IF(IV$4=p1_start,p1_dc,0)</f>
        <v/>
      </c>
      <c r="IW13" s="44">
        <f>-IF(IW$4=p1_start,p1_dc,0)</f>
        <v/>
      </c>
      <c r="IX13" s="44">
        <f>-IF(IX$4=p1_start,p1_dc,0)</f>
        <v/>
      </c>
      <c r="IY13" s="44">
        <f>-IF(IY$4=p1_start,p1_dc,0)</f>
        <v/>
      </c>
      <c r="IZ13" s="44">
        <f>-IF(IZ$4=p1_start,p1_dc,0)</f>
        <v/>
      </c>
      <c r="JA13" s="44">
        <f>-IF(JA$4=p1_start,p1_dc,0)</f>
        <v/>
      </c>
      <c r="JB13" s="44">
        <f>-IF(JB$4=p1_start,p1_dc,0)</f>
        <v/>
      </c>
      <c r="JC13" s="44">
        <f>-IF(JC$4=p1_start,p1_dc,0)</f>
        <v/>
      </c>
      <c r="JD13" s="44">
        <f>-IF(JD$4=p1_start,p1_dc,0)</f>
        <v/>
      </c>
      <c r="JE13" s="44">
        <f>-IF(JE$4=p1_start,p1_dc,0)</f>
        <v/>
      </c>
      <c r="JF13" s="44">
        <f>-IF(JF$4=p1_start,p1_dc,0)</f>
        <v/>
      </c>
      <c r="JG13" s="44">
        <f>-IF(JG$4=p1_start,p1_dc,0)</f>
        <v/>
      </c>
      <c r="JH13" s="44">
        <f>-IF(JH$4=p1_start,p1_dc,0)</f>
        <v/>
      </c>
      <c r="JI13" s="44">
        <f>-IF(JI$4=p1_start,p1_dc,0)</f>
        <v/>
      </c>
      <c r="JJ13" s="44">
        <f>-IF(JJ$4=p1_start,p1_dc,0)</f>
        <v/>
      </c>
      <c r="JK13" s="44">
        <f>-IF(JK$4=p1_start,p1_dc,0)</f>
        <v/>
      </c>
      <c r="JL13" s="44">
        <f>-IF(JL$4=p1_start,p1_dc,0)</f>
        <v/>
      </c>
      <c r="JM13" s="44">
        <f>-IF(JM$4=p1_start,p1_dc,0)</f>
        <v/>
      </c>
      <c r="JN13" s="44">
        <f>-IF(JN$4=p1_start,p1_dc,0)</f>
        <v/>
      </c>
      <c r="JO13" s="44">
        <f>-IF(JO$4=p1_start,p1_dc,0)</f>
        <v/>
      </c>
      <c r="JP13" s="44">
        <f>-IF(JP$4=p1_start,p1_dc,0)</f>
        <v/>
      </c>
      <c r="JQ13" s="44">
        <f>-IF(JQ$4=p1_start,p1_dc,0)</f>
        <v/>
      </c>
      <c r="JR13" s="44">
        <f>-IF(JR$4=p1_start,p1_dc,0)</f>
        <v/>
      </c>
      <c r="JS13" s="44">
        <f>-IF(JS$4=p1_start,p1_dc,0)</f>
        <v/>
      </c>
      <c r="JT13" s="44">
        <f>-IF(JT$4=p1_start,p1_dc,0)</f>
        <v/>
      </c>
      <c r="JU13" s="44">
        <f>-IF(JU$4=p1_start,p1_dc,0)</f>
        <v/>
      </c>
      <c r="JV13" s="44">
        <f>-IF(JV$4=p1_start,p1_dc,0)</f>
        <v/>
      </c>
      <c r="JW13" s="44">
        <f>-IF(JW$4=p1_start,p1_dc,0)</f>
        <v/>
      </c>
      <c r="JX13" s="44">
        <f>-IF(JX$4=p1_start,p1_dc,0)</f>
        <v/>
      </c>
      <c r="JY13" s="44">
        <f>-IF(JY$4=p1_start,p1_dc,0)</f>
        <v/>
      </c>
      <c r="JZ13" s="44">
        <f>-IF(JZ$4=p1_start,p1_dc,0)</f>
        <v/>
      </c>
      <c r="KA13" s="44">
        <f>-IF(KA$4=p1_start,p1_dc,0)</f>
        <v/>
      </c>
      <c r="KB13" s="44">
        <f>-IF(KB$4=p1_start,p1_dc,0)</f>
        <v/>
      </c>
      <c r="KC13" s="44">
        <f>-IF(KC$4=p1_start,p1_dc,0)</f>
        <v/>
      </c>
      <c r="KD13" s="44">
        <f>-IF(KD$4=p1_start,p1_dc,0)</f>
        <v/>
      </c>
      <c r="KE13" s="44">
        <f>-IF(KE$4=p1_start,p1_dc,0)</f>
        <v/>
      </c>
      <c r="KF13" s="44">
        <f>-IF(KF$4=p1_start,p1_dc,0)</f>
        <v/>
      </c>
      <c r="KG13" s="44">
        <f>-IF(KG$4=p1_start,p1_dc,0)</f>
        <v/>
      </c>
      <c r="KH13" s="44">
        <f>-IF(KH$4=p1_start,p1_dc,0)</f>
        <v/>
      </c>
      <c r="KI13" s="44">
        <f>-IF(KI$4=p1_start,p1_dc,0)</f>
        <v/>
      </c>
      <c r="KJ13" s="44">
        <f>-IF(KJ$4=p1_start,p1_dc,0)</f>
        <v/>
      </c>
      <c r="KK13" s="44">
        <f>-IF(KK$4=p1_start,p1_dc,0)</f>
        <v/>
      </c>
      <c r="KL13" s="44">
        <f>-IF(KL$4=p1_start,p1_dc,0)</f>
        <v/>
      </c>
      <c r="KM13" s="44">
        <f>-IF(KM$4=p1_start,p1_dc,0)</f>
        <v/>
      </c>
      <c r="KN13" s="44">
        <f>-IF(KN$4=p1_start,p1_dc,0)</f>
        <v/>
      </c>
      <c r="KO13" s="44">
        <f>-IF(KO$4=p1_start,p1_dc,0)</f>
        <v/>
      </c>
      <c r="KP13" s="44">
        <f>-IF(KP$4=p1_start,p1_dc,0)</f>
        <v/>
      </c>
      <c r="KQ13" s="44">
        <f>-IF(KQ$4=p1_start,p1_dc,0)</f>
        <v/>
      </c>
      <c r="KR13" s="44">
        <f>-IF(KR$4=p1_start,p1_dc,0)</f>
        <v/>
      </c>
      <c r="KS13" s="44">
        <f>-IF(KS$4=p1_start,p1_dc,0)</f>
        <v/>
      </c>
      <c r="KT13" s="44">
        <f>-IF(KT$4=p1_start,p1_dc,0)</f>
        <v/>
      </c>
      <c r="KU13" s="44">
        <f>-IF(KU$4=p1_start,p1_dc,0)</f>
        <v/>
      </c>
      <c r="KV13" s="44">
        <f>-IF(KV$4=p1_start,p1_dc,0)</f>
        <v/>
      </c>
      <c r="KW13" s="44">
        <f>-IF(KW$4=p1_start,p1_dc,0)</f>
        <v/>
      </c>
      <c r="KX13" s="44">
        <f>-IF(KX$4=p1_start,p1_dc,0)</f>
        <v/>
      </c>
      <c r="KY13" s="44">
        <f>-IF(KY$4=p1_start,p1_dc,0)</f>
        <v/>
      </c>
      <c r="KZ13" s="44">
        <f>-IF(KZ$4=p1_start,p1_dc,0)</f>
        <v/>
      </c>
      <c r="LA13" s="44">
        <f>-IF(LA$4=p1_start,p1_dc,0)</f>
        <v/>
      </c>
      <c r="LB13" s="44">
        <f>-IF(LB$4=p1_start,p1_dc,0)</f>
        <v/>
      </c>
      <c r="LC13" s="44">
        <f>-IF(LC$4=p1_start,p1_dc,0)</f>
        <v/>
      </c>
      <c r="LD13" s="44">
        <f>-IF(LD$4=p1_start,p1_dc,0)</f>
        <v/>
      </c>
      <c r="LE13" s="44">
        <f>-IF(LE$4=p1_start,p1_dc,0)</f>
        <v/>
      </c>
      <c r="LF13" s="44">
        <f>-IF(LF$4=p1_start,p1_dc,0)</f>
        <v/>
      </c>
      <c r="LG13" s="44">
        <f>-IF(LG$4=p1_start,p1_dc,0)</f>
        <v/>
      </c>
      <c r="LH13" s="44">
        <f>-IF(LH$4=p1_start,p1_dc,0)</f>
        <v/>
      </c>
      <c r="LI13" s="44">
        <f>-IF(LI$4=p1_start,p1_dc,0)</f>
        <v/>
      </c>
      <c r="LJ13" s="44">
        <f>-IF(LJ$4=p1_start,p1_dc,0)</f>
        <v/>
      </c>
      <c r="LK13" s="44">
        <f>-IF(LK$4=p1_start,p1_dc,0)</f>
        <v/>
      </c>
      <c r="LL13" s="44">
        <f>-IF(LL$4=p1_start,p1_dc,0)</f>
        <v/>
      </c>
      <c r="LM13" s="44">
        <f>-IF(LM$4=p1_start,p1_dc,0)</f>
        <v/>
      </c>
      <c r="LN13" s="44">
        <f>-IF(LN$4=p1_start,p1_dc,0)</f>
        <v/>
      </c>
      <c r="LO13" s="44">
        <f>-IF(LO$4=p1_start,p1_dc,0)</f>
        <v/>
      </c>
      <c r="LP13" s="44">
        <f>-IF(LP$4=p1_start,p1_dc,0)</f>
        <v/>
      </c>
      <c r="LQ13" s="44">
        <f>-IF(LQ$4=p1_start,p1_dc,0)</f>
        <v/>
      </c>
      <c r="LR13" s="44">
        <f>-IF(LR$4=p1_start,p1_dc,0)</f>
        <v/>
      </c>
      <c r="LS13" s="44">
        <f>-IF(LS$4=p1_start,p1_dc,0)</f>
        <v/>
      </c>
      <c r="LT13" s="44">
        <f>-IF(LT$4=p1_start,p1_dc,0)</f>
        <v/>
      </c>
      <c r="LU13" s="44">
        <f>-IF(LU$4=p1_start,p1_dc,0)</f>
        <v/>
      </c>
      <c r="LV13" s="44">
        <f>-IF(LV$4=p1_start,p1_dc,0)</f>
        <v/>
      </c>
      <c r="LW13" s="44">
        <f>-IF(LW$4=p1_start,p1_dc,0)</f>
        <v/>
      </c>
      <c r="LX13" s="44">
        <f>-IF(LX$4=p1_start,p1_dc,0)</f>
        <v/>
      </c>
      <c r="LY13" s="44">
        <f>-IF(LY$4=p1_start,p1_dc,0)</f>
        <v/>
      </c>
      <c r="LZ13" s="44">
        <f>-IF(LZ$4=p1_start,p1_dc,0)</f>
        <v/>
      </c>
      <c r="MA13" s="44">
        <f>-IF(MA$4=p1_start,p1_dc,0)</f>
        <v/>
      </c>
      <c r="MB13" s="44">
        <f>-IF(MB$4=p1_start,p1_dc,0)</f>
        <v/>
      </c>
      <c r="MC13" s="44">
        <f>-IF(MC$4=p1_start,p1_dc,0)</f>
        <v/>
      </c>
      <c r="MD13" s="44">
        <f>-IF(MD$4=p1_start,p1_dc,0)</f>
        <v/>
      </c>
      <c r="ME13" s="44">
        <f>-IF(ME$4=p1_start,p1_dc,0)</f>
        <v/>
      </c>
      <c r="MF13" s="44">
        <f>-IF(MF$4=p1_start,p1_dc,0)</f>
        <v/>
      </c>
      <c r="MG13" s="44">
        <f>-IF(MG$4=p1_start,p1_dc,0)</f>
        <v/>
      </c>
      <c r="MH13" s="44">
        <f>-IF(MH$4=p1_start,p1_dc,0)</f>
        <v/>
      </c>
      <c r="MI13" s="44">
        <f>-IF(MI$4=p1_start,p1_dc,0)</f>
        <v/>
      </c>
      <c r="MJ13" s="44">
        <f>-IF(MJ$4=p1_start,p1_dc,0)</f>
        <v/>
      </c>
      <c r="MK13" s="44">
        <f>-IF(MK$4=p1_start,p1_dc,0)</f>
        <v/>
      </c>
      <c r="ML13" s="44">
        <f>-IF(ML$4=p1_start,p1_dc,0)</f>
        <v/>
      </c>
      <c r="MM13" s="44">
        <f>-IF(MM$4=p1_start,p1_dc,0)</f>
        <v/>
      </c>
      <c r="MN13" s="44">
        <f>-IF(MN$4=p1_start,p1_dc,0)</f>
        <v/>
      </c>
      <c r="MO13" s="44">
        <f>-IF(MO$4=p1_start,p1_dc,0)</f>
        <v/>
      </c>
      <c r="MP13" s="44">
        <f>-IF(MP$4=p1_start,p1_dc,0)</f>
        <v/>
      </c>
      <c r="MQ13" s="44">
        <f>-IF(MQ$4=p1_start,p1_dc,0)</f>
        <v/>
      </c>
      <c r="MR13" s="44">
        <f>-IF(MR$4=p1_start,p1_dc,0)</f>
        <v/>
      </c>
      <c r="MS13" s="44">
        <f>-IF(MS$4=p1_start,p1_dc,0)</f>
        <v/>
      </c>
      <c r="MT13" s="44">
        <f>-IF(MT$4=p1_start,p1_dc,0)</f>
        <v/>
      </c>
      <c r="MU13" s="44">
        <f>-IF(MU$4=p1_start,p1_dc,0)</f>
        <v/>
      </c>
      <c r="MV13" s="44">
        <f>-IF(MV$4=p1_start,p1_dc,0)</f>
        <v/>
      </c>
      <c r="MW13" s="44">
        <f>-IF(MW$4=p1_start,p1_dc,0)</f>
        <v/>
      </c>
      <c r="MX13" s="44">
        <f>-IF(MX$4=p1_start,p1_dc,0)</f>
        <v/>
      </c>
      <c r="MY13" s="44">
        <f>-IF(MY$4=p1_start,p1_dc,0)</f>
        <v/>
      </c>
      <c r="MZ13" s="44">
        <f>-IF(MZ$4=p1_start,p1_dc,0)</f>
        <v/>
      </c>
      <c r="NA13" s="44">
        <f>-IF(NA$4=p1_start,p1_dc,0)</f>
        <v/>
      </c>
      <c r="NB13" s="44">
        <f>-IF(NB$4=p1_start,p1_dc,0)</f>
        <v/>
      </c>
      <c r="NC13" s="44">
        <f>-IF(NC$4=p1_start,p1_dc,0)</f>
        <v/>
      </c>
      <c r="ND13" s="44">
        <f>-IF(ND$4=p1_start,p1_dc,0)</f>
        <v/>
      </c>
      <c r="NE13" s="44">
        <f>-IF(NE$4=p1_start,p1_dc,0)</f>
        <v/>
      </c>
      <c r="NF13" s="44">
        <f>-IF(NF$4=p1_start,p1_dc,0)</f>
        <v/>
      </c>
      <c r="NG13" s="44">
        <f>-IF(NG$4=p1_start,p1_dc,0)</f>
        <v/>
      </c>
      <c r="NH13" s="44">
        <f>-IF(NH$4=p1_start,p1_dc,0)</f>
        <v/>
      </c>
      <c r="NI13" s="44">
        <f>-IF(NI$4=p1_start,p1_dc,0)</f>
        <v/>
      </c>
      <c r="NJ13" s="44">
        <f>-IF(NJ$4=p1_start,p1_dc,0)</f>
        <v/>
      </c>
      <c r="NK13" s="44">
        <f>-IF(NK$4=p1_start,p1_dc,0)</f>
        <v/>
      </c>
      <c r="NL13" s="44">
        <f>-IF(NL$4=p1_start,p1_dc,0)</f>
        <v/>
      </c>
      <c r="NM13" s="44">
        <f>-IF(NM$4=p1_start,p1_dc,0)</f>
        <v/>
      </c>
      <c r="NN13" s="44">
        <f>-IF(NN$4=p1_start,p1_dc,0)</f>
        <v/>
      </c>
      <c r="NO13" s="44">
        <f>-IF(NO$4=p1_start,p1_dc,0)</f>
        <v/>
      </c>
      <c r="NP13" s="44">
        <f>-IF(NP$4=p1_start,p1_dc,0)</f>
        <v/>
      </c>
      <c r="NQ13" s="44">
        <f>-IF(NQ$4=p1_start,p1_dc,0)</f>
        <v/>
      </c>
      <c r="NR13" s="44">
        <f>-IF(NR$4=p1_start,p1_dc,0)</f>
        <v/>
      </c>
      <c r="NS13" s="44">
        <f>-IF(NS$4=p1_start,p1_dc,0)</f>
        <v/>
      </c>
      <c r="NT13" s="44">
        <f>-IF(NT$4=p1_start,p1_dc,0)</f>
        <v/>
      </c>
      <c r="NU13" s="44">
        <f>-IF(NU$4=p1_start,p1_dc,0)</f>
        <v/>
      </c>
      <c r="NV13" s="44">
        <f>-IF(NV$4=p1_start,p1_dc,0)</f>
        <v/>
      </c>
      <c r="NW13" s="44">
        <f>-IF(NW$4=p1_start,p1_dc,0)</f>
        <v/>
      </c>
      <c r="NX13" s="44">
        <f>-IF(NX$4=p1_start,p1_dc,0)</f>
        <v/>
      </c>
      <c r="NY13" s="44">
        <f>-IF(NY$4=p1_start,p1_dc,0)</f>
        <v/>
      </c>
      <c r="NZ13" s="44">
        <f>-IF(NZ$4=p1_start,p1_dc,0)</f>
        <v/>
      </c>
      <c r="OA13" s="44">
        <f>-IF(OA$4=p1_start,p1_dc,0)</f>
        <v/>
      </c>
      <c r="OB13" s="44">
        <f>-IF(OB$4=p1_start,p1_dc,0)</f>
        <v/>
      </c>
      <c r="OC13" s="44">
        <f>-IF(OC$4=p1_start,p1_dc,0)</f>
        <v/>
      </c>
      <c r="OD13" s="44">
        <f>-IF(OD$4=p1_start,p1_dc,0)</f>
        <v/>
      </c>
      <c r="OE13" s="44">
        <f>-IF(OE$4=p1_start,p1_dc,0)</f>
        <v/>
      </c>
      <c r="OF13" s="44">
        <f>-IF(OF$4=p1_start,p1_dc,0)</f>
        <v/>
      </c>
      <c r="OG13" s="44">
        <f>-IF(OG$4=p1_start,p1_dc,0)</f>
        <v/>
      </c>
      <c r="OH13" s="44">
        <f>-IF(OH$4=p1_start,p1_dc,0)</f>
        <v/>
      </c>
      <c r="OI13" s="44">
        <f>-IF(OI$4=p1_start,p1_dc,0)</f>
        <v/>
      </c>
      <c r="OJ13" s="44">
        <f>-IF(OJ$4=p1_start,p1_dc,0)</f>
        <v/>
      </c>
      <c r="OK13" s="44">
        <f>-IF(OK$4=p1_start,p1_dc,0)</f>
        <v/>
      </c>
      <c r="OL13" s="44">
        <f>-IF(OL$4=p1_start,p1_dc,0)</f>
        <v/>
      </c>
      <c r="OM13" s="44">
        <f>-IF(OM$4=p1_start,p1_dc,0)</f>
        <v/>
      </c>
      <c r="ON13" s="44">
        <f>-IF(ON$4=p1_start,p1_dc,0)</f>
        <v/>
      </c>
      <c r="OO13" s="44">
        <f>-IF(OO$4=p1_start,p1_dc,0)</f>
        <v/>
      </c>
      <c r="OP13" s="44">
        <f>-IF(OP$4=p1_start,p1_dc,0)</f>
        <v/>
      </c>
      <c r="OQ13" s="44">
        <f>-IF(OQ$4=p1_start,p1_dc,0)</f>
        <v/>
      </c>
      <c r="OR13" s="44">
        <f>-IF(OR$4=p1_start,p1_dc,0)</f>
        <v/>
      </c>
      <c r="OS13" s="44">
        <f>-IF(OS$4=p1_start,p1_dc,0)</f>
        <v/>
      </c>
      <c r="OT13" s="44">
        <f>-IF(OT$4=p1_start,p1_dc,0)</f>
        <v/>
      </c>
      <c r="OU13" s="44">
        <f>-IF(OU$4=p1_start,p1_dc,0)</f>
        <v/>
      </c>
      <c r="OV13" s="44">
        <f>-IF(OV$4=p1_start,p1_dc,0)</f>
        <v/>
      </c>
      <c r="OW13" s="44">
        <f>-IF(OW$4=p1_start,p1_dc,0)</f>
        <v/>
      </c>
      <c r="OX13" s="44">
        <f>-IF(OX$4=p1_start,p1_dc,0)</f>
        <v/>
      </c>
      <c r="OY13" s="44">
        <f>-IF(OY$4=p1_start,p1_dc,0)</f>
        <v/>
      </c>
      <c r="OZ13" s="44">
        <f>-IF(OZ$4=p1_start,p1_dc,0)</f>
        <v/>
      </c>
      <c r="PA13" s="44">
        <f>-IF(PA$4=p1_start,p1_dc,0)</f>
        <v/>
      </c>
      <c r="PB13" s="44">
        <f>-IF(PB$4=p1_start,p1_dc,0)</f>
        <v/>
      </c>
      <c r="PC13" s="44">
        <f>-IF(PC$4=p1_start,p1_dc,0)</f>
        <v/>
      </c>
      <c r="PD13" s="44">
        <f>-IF(PD$4=p1_start,p1_dc,0)</f>
        <v/>
      </c>
      <c r="PE13" s="44">
        <f>-IF(PE$4=p1_start,p1_dc,0)</f>
        <v/>
      </c>
      <c r="PF13" s="44">
        <f>-IF(PF$4=p1_start,p1_dc,0)</f>
        <v/>
      </c>
      <c r="PG13" s="44">
        <f>-IF(PG$4=p1_start,p1_dc,0)</f>
        <v/>
      </c>
      <c r="PH13" s="44">
        <f>-IF(PH$4=p1_start,p1_dc,0)</f>
        <v/>
      </c>
      <c r="PI13" s="44">
        <f>-IF(PI$4=p1_start,p1_dc,0)</f>
        <v/>
      </c>
      <c r="PJ13" s="44">
        <f>-IF(PJ$4=p1_start,p1_dc,0)</f>
        <v/>
      </c>
      <c r="PK13" s="44">
        <f>-IF(PK$4=p1_start,p1_dc,0)</f>
        <v/>
      </c>
      <c r="PL13" s="44">
        <f>-IF(PL$4=p1_start,p1_dc,0)</f>
        <v/>
      </c>
      <c r="PM13" s="44">
        <f>-IF(PM$4=p1_start,p1_dc,0)</f>
        <v/>
      </c>
    </row>
    <row r="14">
      <c r="A14" s="9" t="inlineStr">
        <is>
          <t>Landowner draw (+LTT)</t>
        </is>
      </c>
      <c r="B14" s="9" t="inlineStr">
        <is>
          <t>P1</t>
        </is>
      </c>
      <c r="C14" s="43">
        <f>SUM(D14:PM14)</f>
        <v/>
      </c>
      <c r="D14" s="44">
        <f>-IF(D$4=p1_start,p1_land,0)</f>
        <v/>
      </c>
      <c r="E14" s="44">
        <f>-IF(E$4=p1_start,p1_land,0)</f>
        <v/>
      </c>
      <c r="F14" s="44">
        <f>-IF(F$4=p1_start,p1_land,0)</f>
        <v/>
      </c>
      <c r="G14" s="44">
        <f>-IF(G$4=p1_start,p1_land,0)</f>
        <v/>
      </c>
      <c r="H14" s="44">
        <f>-IF(H$4=p1_start,p1_land,0)</f>
        <v/>
      </c>
      <c r="I14" s="44">
        <f>-IF(I$4=p1_start,p1_land,0)</f>
        <v/>
      </c>
      <c r="J14" s="44">
        <f>-IF(J$4=p1_start,p1_land,0)</f>
        <v/>
      </c>
      <c r="K14" s="44">
        <f>-IF(K$4=p1_start,p1_land,0)</f>
        <v/>
      </c>
      <c r="L14" s="44">
        <f>-IF(L$4=p1_start,p1_land,0)</f>
        <v/>
      </c>
      <c r="M14" s="44">
        <f>-IF(M$4=p1_start,p1_land,0)</f>
        <v/>
      </c>
      <c r="N14" s="44">
        <f>-IF(N$4=p1_start,p1_land,0)</f>
        <v/>
      </c>
      <c r="O14" s="44">
        <f>-IF(O$4=p1_start,p1_land,0)</f>
        <v/>
      </c>
      <c r="P14" s="44">
        <f>-IF(P$4=p1_start,p1_land,0)</f>
        <v/>
      </c>
      <c r="Q14" s="44">
        <f>-IF(Q$4=p1_start,p1_land,0)</f>
        <v/>
      </c>
      <c r="R14" s="44">
        <f>-IF(R$4=p1_start,p1_land,0)</f>
        <v/>
      </c>
      <c r="S14" s="44">
        <f>-IF(S$4=p1_start,p1_land,0)</f>
        <v/>
      </c>
      <c r="T14" s="44">
        <f>-IF(T$4=p1_start,p1_land,0)</f>
        <v/>
      </c>
      <c r="U14" s="44">
        <f>-IF(U$4=p1_start,p1_land,0)</f>
        <v/>
      </c>
      <c r="V14" s="44">
        <f>-IF(V$4=p1_start,p1_land,0)</f>
        <v/>
      </c>
      <c r="W14" s="44">
        <f>-IF(W$4=p1_start,p1_land,0)</f>
        <v/>
      </c>
      <c r="X14" s="44">
        <f>-IF(X$4=p1_start,p1_land,0)</f>
        <v/>
      </c>
      <c r="Y14" s="44">
        <f>-IF(Y$4=p1_start,p1_land,0)</f>
        <v/>
      </c>
      <c r="Z14" s="44">
        <f>-IF(Z$4=p1_start,p1_land,0)</f>
        <v/>
      </c>
      <c r="AA14" s="44">
        <f>-IF(AA$4=p1_start,p1_land,0)</f>
        <v/>
      </c>
      <c r="AB14" s="44">
        <f>-IF(AB$4=p1_start,p1_land,0)</f>
        <v/>
      </c>
      <c r="AC14" s="44">
        <f>-IF(AC$4=p1_start,p1_land,0)</f>
        <v/>
      </c>
      <c r="AD14" s="44">
        <f>-IF(AD$4=p1_start,p1_land,0)</f>
        <v/>
      </c>
      <c r="AE14" s="44">
        <f>-IF(AE$4=p1_start,p1_land,0)</f>
        <v/>
      </c>
      <c r="AF14" s="44">
        <f>-IF(AF$4=p1_start,p1_land,0)</f>
        <v/>
      </c>
      <c r="AG14" s="44">
        <f>-IF(AG$4=p1_start,p1_land,0)</f>
        <v/>
      </c>
      <c r="AH14" s="44">
        <f>-IF(AH$4=p1_start,p1_land,0)</f>
        <v/>
      </c>
      <c r="AI14" s="44">
        <f>-IF(AI$4=p1_start,p1_land,0)</f>
        <v/>
      </c>
      <c r="AJ14" s="44">
        <f>-IF(AJ$4=p1_start,p1_land,0)</f>
        <v/>
      </c>
      <c r="AK14" s="44">
        <f>-IF(AK$4=p1_start,p1_land,0)</f>
        <v/>
      </c>
      <c r="AL14" s="44">
        <f>-IF(AL$4=p1_start,p1_land,0)</f>
        <v/>
      </c>
      <c r="AM14" s="44">
        <f>-IF(AM$4=p1_start,p1_land,0)</f>
        <v/>
      </c>
      <c r="AN14" s="44">
        <f>-IF(AN$4=p1_start,p1_land,0)</f>
        <v/>
      </c>
      <c r="AO14" s="44">
        <f>-IF(AO$4=p1_start,p1_land,0)</f>
        <v/>
      </c>
      <c r="AP14" s="44">
        <f>-IF(AP$4=p1_start,p1_land,0)</f>
        <v/>
      </c>
      <c r="AQ14" s="44">
        <f>-IF(AQ$4=p1_start,p1_land,0)</f>
        <v/>
      </c>
      <c r="AR14" s="44">
        <f>-IF(AR$4=p1_start,p1_land,0)</f>
        <v/>
      </c>
      <c r="AS14" s="44">
        <f>-IF(AS$4=p1_start,p1_land,0)</f>
        <v/>
      </c>
      <c r="AT14" s="44">
        <f>-IF(AT$4=p1_start,p1_land,0)</f>
        <v/>
      </c>
      <c r="AU14" s="44">
        <f>-IF(AU$4=p1_start,p1_land,0)</f>
        <v/>
      </c>
      <c r="AV14" s="44">
        <f>-IF(AV$4=p1_start,p1_land,0)</f>
        <v/>
      </c>
      <c r="AW14" s="44">
        <f>-IF(AW$4=p1_start,p1_land,0)</f>
        <v/>
      </c>
      <c r="AX14" s="44">
        <f>-IF(AX$4=p1_start,p1_land,0)</f>
        <v/>
      </c>
      <c r="AY14" s="44">
        <f>-IF(AY$4=p1_start,p1_land,0)</f>
        <v/>
      </c>
      <c r="AZ14" s="44">
        <f>-IF(AZ$4=p1_start,p1_land,0)</f>
        <v/>
      </c>
      <c r="BA14" s="44">
        <f>-IF(BA$4=p1_start,p1_land,0)</f>
        <v/>
      </c>
      <c r="BB14" s="44">
        <f>-IF(BB$4=p1_start,p1_land,0)</f>
        <v/>
      </c>
      <c r="BC14" s="44">
        <f>-IF(BC$4=p1_start,p1_land,0)</f>
        <v/>
      </c>
      <c r="BD14" s="44">
        <f>-IF(BD$4=p1_start,p1_land,0)</f>
        <v/>
      </c>
      <c r="BE14" s="44">
        <f>-IF(BE$4=p1_start,p1_land,0)</f>
        <v/>
      </c>
      <c r="BF14" s="44">
        <f>-IF(BF$4=p1_start,p1_land,0)</f>
        <v/>
      </c>
      <c r="BG14" s="44">
        <f>-IF(BG$4=p1_start,p1_land,0)</f>
        <v/>
      </c>
      <c r="BH14" s="44">
        <f>-IF(BH$4=p1_start,p1_land,0)</f>
        <v/>
      </c>
      <c r="BI14" s="44">
        <f>-IF(BI$4=p1_start,p1_land,0)</f>
        <v/>
      </c>
      <c r="BJ14" s="44">
        <f>-IF(BJ$4=p1_start,p1_land,0)</f>
        <v/>
      </c>
      <c r="BK14" s="44">
        <f>-IF(BK$4=p1_start,p1_land,0)</f>
        <v/>
      </c>
      <c r="BL14" s="44">
        <f>-IF(BL$4=p1_start,p1_land,0)</f>
        <v/>
      </c>
      <c r="BM14" s="44">
        <f>-IF(BM$4=p1_start,p1_land,0)</f>
        <v/>
      </c>
      <c r="BN14" s="44">
        <f>-IF(BN$4=p1_start,p1_land,0)</f>
        <v/>
      </c>
      <c r="BO14" s="44">
        <f>-IF(BO$4=p1_start,p1_land,0)</f>
        <v/>
      </c>
      <c r="BP14" s="44">
        <f>-IF(BP$4=p1_start,p1_land,0)</f>
        <v/>
      </c>
      <c r="BQ14" s="44">
        <f>-IF(BQ$4=p1_start,p1_land,0)</f>
        <v/>
      </c>
      <c r="BR14" s="44">
        <f>-IF(BR$4=p1_start,p1_land,0)</f>
        <v/>
      </c>
      <c r="BS14" s="44">
        <f>-IF(BS$4=p1_start,p1_land,0)</f>
        <v/>
      </c>
      <c r="BT14" s="44">
        <f>-IF(BT$4=p1_start,p1_land,0)</f>
        <v/>
      </c>
      <c r="BU14" s="44">
        <f>-IF(BU$4=p1_start,p1_land,0)</f>
        <v/>
      </c>
      <c r="BV14" s="44">
        <f>-IF(BV$4=p1_start,p1_land,0)</f>
        <v/>
      </c>
      <c r="BW14" s="44">
        <f>-IF(BW$4=p1_start,p1_land,0)</f>
        <v/>
      </c>
      <c r="BX14" s="44">
        <f>-IF(BX$4=p1_start,p1_land,0)</f>
        <v/>
      </c>
      <c r="BY14" s="44">
        <f>-IF(BY$4=p1_start,p1_land,0)</f>
        <v/>
      </c>
      <c r="BZ14" s="44">
        <f>-IF(BZ$4=p1_start,p1_land,0)</f>
        <v/>
      </c>
      <c r="CA14" s="44">
        <f>-IF(CA$4=p1_start,p1_land,0)</f>
        <v/>
      </c>
      <c r="CB14" s="44">
        <f>-IF(CB$4=p1_start,p1_land,0)</f>
        <v/>
      </c>
      <c r="CC14" s="44">
        <f>-IF(CC$4=p1_start,p1_land,0)</f>
        <v/>
      </c>
      <c r="CD14" s="44">
        <f>-IF(CD$4=p1_start,p1_land,0)</f>
        <v/>
      </c>
      <c r="CE14" s="44">
        <f>-IF(CE$4=p1_start,p1_land,0)</f>
        <v/>
      </c>
      <c r="CF14" s="44">
        <f>-IF(CF$4=p1_start,p1_land,0)</f>
        <v/>
      </c>
      <c r="CG14" s="44">
        <f>-IF(CG$4=p1_start,p1_land,0)</f>
        <v/>
      </c>
      <c r="CH14" s="44">
        <f>-IF(CH$4=p1_start,p1_land,0)</f>
        <v/>
      </c>
      <c r="CI14" s="44">
        <f>-IF(CI$4=p1_start,p1_land,0)</f>
        <v/>
      </c>
      <c r="CJ14" s="44">
        <f>-IF(CJ$4=p1_start,p1_land,0)</f>
        <v/>
      </c>
      <c r="CK14" s="44">
        <f>-IF(CK$4=p1_start,p1_land,0)</f>
        <v/>
      </c>
      <c r="CL14" s="44">
        <f>-IF(CL$4=p1_start,p1_land,0)</f>
        <v/>
      </c>
      <c r="CM14" s="44">
        <f>-IF(CM$4=p1_start,p1_land,0)</f>
        <v/>
      </c>
      <c r="CN14" s="44">
        <f>-IF(CN$4=p1_start,p1_land,0)</f>
        <v/>
      </c>
      <c r="CO14" s="44">
        <f>-IF(CO$4=p1_start,p1_land,0)</f>
        <v/>
      </c>
      <c r="CP14" s="44">
        <f>-IF(CP$4=p1_start,p1_land,0)</f>
        <v/>
      </c>
      <c r="CQ14" s="44">
        <f>-IF(CQ$4=p1_start,p1_land,0)</f>
        <v/>
      </c>
      <c r="CR14" s="44">
        <f>-IF(CR$4=p1_start,p1_land,0)</f>
        <v/>
      </c>
      <c r="CS14" s="44">
        <f>-IF(CS$4=p1_start,p1_land,0)</f>
        <v/>
      </c>
      <c r="CT14" s="44">
        <f>-IF(CT$4=p1_start,p1_land,0)</f>
        <v/>
      </c>
      <c r="CU14" s="44">
        <f>-IF(CU$4=p1_start,p1_land,0)</f>
        <v/>
      </c>
      <c r="CV14" s="44">
        <f>-IF(CV$4=p1_start,p1_land,0)</f>
        <v/>
      </c>
      <c r="CW14" s="44">
        <f>-IF(CW$4=p1_start,p1_land,0)</f>
        <v/>
      </c>
      <c r="CX14" s="44">
        <f>-IF(CX$4=p1_start,p1_land,0)</f>
        <v/>
      </c>
      <c r="CY14" s="44">
        <f>-IF(CY$4=p1_start,p1_land,0)</f>
        <v/>
      </c>
      <c r="CZ14" s="44">
        <f>-IF(CZ$4=p1_start,p1_land,0)</f>
        <v/>
      </c>
      <c r="DA14" s="44">
        <f>-IF(DA$4=p1_start,p1_land,0)</f>
        <v/>
      </c>
      <c r="DB14" s="44">
        <f>-IF(DB$4=p1_start,p1_land,0)</f>
        <v/>
      </c>
      <c r="DC14" s="44">
        <f>-IF(DC$4=p1_start,p1_land,0)</f>
        <v/>
      </c>
      <c r="DD14" s="44">
        <f>-IF(DD$4=p1_start,p1_land,0)</f>
        <v/>
      </c>
      <c r="DE14" s="44">
        <f>-IF(DE$4=p1_start,p1_land,0)</f>
        <v/>
      </c>
      <c r="DF14" s="44">
        <f>-IF(DF$4=p1_start,p1_land,0)</f>
        <v/>
      </c>
      <c r="DG14" s="44">
        <f>-IF(DG$4=p1_start,p1_land,0)</f>
        <v/>
      </c>
      <c r="DH14" s="44">
        <f>-IF(DH$4=p1_start,p1_land,0)</f>
        <v/>
      </c>
      <c r="DI14" s="44">
        <f>-IF(DI$4=p1_start,p1_land,0)</f>
        <v/>
      </c>
      <c r="DJ14" s="44">
        <f>-IF(DJ$4=p1_start,p1_land,0)</f>
        <v/>
      </c>
      <c r="DK14" s="44">
        <f>-IF(DK$4=p1_start,p1_land,0)</f>
        <v/>
      </c>
      <c r="DL14" s="44">
        <f>-IF(DL$4=p1_start,p1_land,0)</f>
        <v/>
      </c>
      <c r="DM14" s="44">
        <f>-IF(DM$4=p1_start,p1_land,0)</f>
        <v/>
      </c>
      <c r="DN14" s="44">
        <f>-IF(DN$4=p1_start,p1_land,0)</f>
        <v/>
      </c>
      <c r="DO14" s="44">
        <f>-IF(DO$4=p1_start,p1_land,0)</f>
        <v/>
      </c>
      <c r="DP14" s="44">
        <f>-IF(DP$4=p1_start,p1_land,0)</f>
        <v/>
      </c>
      <c r="DQ14" s="44">
        <f>-IF(DQ$4=p1_start,p1_land,0)</f>
        <v/>
      </c>
      <c r="DR14" s="44">
        <f>-IF(DR$4=p1_start,p1_land,0)</f>
        <v/>
      </c>
      <c r="DS14" s="44">
        <f>-IF(DS$4=p1_start,p1_land,0)</f>
        <v/>
      </c>
      <c r="DT14" s="44">
        <f>-IF(DT$4=p1_start,p1_land,0)</f>
        <v/>
      </c>
      <c r="DU14" s="44">
        <f>-IF(DU$4=p1_start,p1_land,0)</f>
        <v/>
      </c>
      <c r="DV14" s="44">
        <f>-IF(DV$4=p1_start,p1_land,0)</f>
        <v/>
      </c>
      <c r="DW14" s="44">
        <f>-IF(DW$4=p1_start,p1_land,0)</f>
        <v/>
      </c>
      <c r="DX14" s="44">
        <f>-IF(DX$4=p1_start,p1_land,0)</f>
        <v/>
      </c>
      <c r="DY14" s="44">
        <f>-IF(DY$4=p1_start,p1_land,0)</f>
        <v/>
      </c>
      <c r="DZ14" s="44">
        <f>-IF(DZ$4=p1_start,p1_land,0)</f>
        <v/>
      </c>
      <c r="EA14" s="44">
        <f>-IF(EA$4=p1_start,p1_land,0)</f>
        <v/>
      </c>
      <c r="EB14" s="44">
        <f>-IF(EB$4=p1_start,p1_land,0)</f>
        <v/>
      </c>
      <c r="EC14" s="44">
        <f>-IF(EC$4=p1_start,p1_land,0)</f>
        <v/>
      </c>
      <c r="ED14" s="44">
        <f>-IF(ED$4=p1_start,p1_land,0)</f>
        <v/>
      </c>
      <c r="EE14" s="44">
        <f>-IF(EE$4=p1_start,p1_land,0)</f>
        <v/>
      </c>
      <c r="EF14" s="44">
        <f>-IF(EF$4=p1_start,p1_land,0)</f>
        <v/>
      </c>
      <c r="EG14" s="44">
        <f>-IF(EG$4=p1_start,p1_land,0)</f>
        <v/>
      </c>
      <c r="EH14" s="44">
        <f>-IF(EH$4=p1_start,p1_land,0)</f>
        <v/>
      </c>
      <c r="EI14" s="44">
        <f>-IF(EI$4=p1_start,p1_land,0)</f>
        <v/>
      </c>
      <c r="EJ14" s="44">
        <f>-IF(EJ$4=p1_start,p1_land,0)</f>
        <v/>
      </c>
      <c r="EK14" s="44">
        <f>-IF(EK$4=p1_start,p1_land,0)</f>
        <v/>
      </c>
      <c r="EL14" s="44">
        <f>-IF(EL$4=p1_start,p1_land,0)</f>
        <v/>
      </c>
      <c r="EM14" s="44">
        <f>-IF(EM$4=p1_start,p1_land,0)</f>
        <v/>
      </c>
      <c r="EN14" s="44">
        <f>-IF(EN$4=p1_start,p1_land,0)</f>
        <v/>
      </c>
      <c r="EO14" s="44">
        <f>-IF(EO$4=p1_start,p1_land,0)</f>
        <v/>
      </c>
      <c r="EP14" s="44">
        <f>-IF(EP$4=p1_start,p1_land,0)</f>
        <v/>
      </c>
      <c r="EQ14" s="44">
        <f>-IF(EQ$4=p1_start,p1_land,0)</f>
        <v/>
      </c>
      <c r="ER14" s="44">
        <f>-IF(ER$4=p1_start,p1_land,0)</f>
        <v/>
      </c>
      <c r="ES14" s="44">
        <f>-IF(ES$4=p1_start,p1_land,0)</f>
        <v/>
      </c>
      <c r="ET14" s="44">
        <f>-IF(ET$4=p1_start,p1_land,0)</f>
        <v/>
      </c>
      <c r="EU14" s="44">
        <f>-IF(EU$4=p1_start,p1_land,0)</f>
        <v/>
      </c>
      <c r="EV14" s="44">
        <f>-IF(EV$4=p1_start,p1_land,0)</f>
        <v/>
      </c>
      <c r="EW14" s="44">
        <f>-IF(EW$4=p1_start,p1_land,0)</f>
        <v/>
      </c>
      <c r="EX14" s="44">
        <f>-IF(EX$4=p1_start,p1_land,0)</f>
        <v/>
      </c>
      <c r="EY14" s="44">
        <f>-IF(EY$4=p1_start,p1_land,0)</f>
        <v/>
      </c>
      <c r="EZ14" s="44">
        <f>-IF(EZ$4=p1_start,p1_land,0)</f>
        <v/>
      </c>
      <c r="FA14" s="44">
        <f>-IF(FA$4=p1_start,p1_land,0)</f>
        <v/>
      </c>
      <c r="FB14" s="44">
        <f>-IF(FB$4=p1_start,p1_land,0)</f>
        <v/>
      </c>
      <c r="FC14" s="44">
        <f>-IF(FC$4=p1_start,p1_land,0)</f>
        <v/>
      </c>
      <c r="FD14" s="44">
        <f>-IF(FD$4=p1_start,p1_land,0)</f>
        <v/>
      </c>
      <c r="FE14" s="44">
        <f>-IF(FE$4=p1_start,p1_land,0)</f>
        <v/>
      </c>
      <c r="FF14" s="44">
        <f>-IF(FF$4=p1_start,p1_land,0)</f>
        <v/>
      </c>
      <c r="FG14" s="44">
        <f>-IF(FG$4=p1_start,p1_land,0)</f>
        <v/>
      </c>
      <c r="FH14" s="44">
        <f>-IF(FH$4=p1_start,p1_land,0)</f>
        <v/>
      </c>
      <c r="FI14" s="44">
        <f>-IF(FI$4=p1_start,p1_land,0)</f>
        <v/>
      </c>
      <c r="FJ14" s="44">
        <f>-IF(FJ$4=p1_start,p1_land,0)</f>
        <v/>
      </c>
      <c r="FK14" s="44">
        <f>-IF(FK$4=p1_start,p1_land,0)</f>
        <v/>
      </c>
      <c r="FL14" s="44">
        <f>-IF(FL$4=p1_start,p1_land,0)</f>
        <v/>
      </c>
      <c r="FM14" s="44">
        <f>-IF(FM$4=p1_start,p1_land,0)</f>
        <v/>
      </c>
      <c r="FN14" s="44">
        <f>-IF(FN$4=p1_start,p1_land,0)</f>
        <v/>
      </c>
      <c r="FO14" s="44">
        <f>-IF(FO$4=p1_start,p1_land,0)</f>
        <v/>
      </c>
      <c r="FP14" s="44">
        <f>-IF(FP$4=p1_start,p1_land,0)</f>
        <v/>
      </c>
      <c r="FQ14" s="44">
        <f>-IF(FQ$4=p1_start,p1_land,0)</f>
        <v/>
      </c>
      <c r="FR14" s="44">
        <f>-IF(FR$4=p1_start,p1_land,0)</f>
        <v/>
      </c>
      <c r="FS14" s="44">
        <f>-IF(FS$4=p1_start,p1_land,0)</f>
        <v/>
      </c>
      <c r="FT14" s="44">
        <f>-IF(FT$4=p1_start,p1_land,0)</f>
        <v/>
      </c>
      <c r="FU14" s="44">
        <f>-IF(FU$4=p1_start,p1_land,0)</f>
        <v/>
      </c>
      <c r="FV14" s="44">
        <f>-IF(FV$4=p1_start,p1_land,0)</f>
        <v/>
      </c>
      <c r="FW14" s="44">
        <f>-IF(FW$4=p1_start,p1_land,0)</f>
        <v/>
      </c>
      <c r="FX14" s="44">
        <f>-IF(FX$4=p1_start,p1_land,0)</f>
        <v/>
      </c>
      <c r="FY14" s="44">
        <f>-IF(FY$4=p1_start,p1_land,0)</f>
        <v/>
      </c>
      <c r="FZ14" s="44">
        <f>-IF(FZ$4=p1_start,p1_land,0)</f>
        <v/>
      </c>
      <c r="GA14" s="44">
        <f>-IF(GA$4=p1_start,p1_land,0)</f>
        <v/>
      </c>
      <c r="GB14" s="44">
        <f>-IF(GB$4=p1_start,p1_land,0)</f>
        <v/>
      </c>
      <c r="GC14" s="44">
        <f>-IF(GC$4=p1_start,p1_land,0)</f>
        <v/>
      </c>
      <c r="GD14" s="44">
        <f>-IF(GD$4=p1_start,p1_land,0)</f>
        <v/>
      </c>
      <c r="GE14" s="44">
        <f>-IF(GE$4=p1_start,p1_land,0)</f>
        <v/>
      </c>
      <c r="GF14" s="44">
        <f>-IF(GF$4=p1_start,p1_land,0)</f>
        <v/>
      </c>
      <c r="GG14" s="44">
        <f>-IF(GG$4=p1_start,p1_land,0)</f>
        <v/>
      </c>
      <c r="GH14" s="44">
        <f>-IF(GH$4=p1_start,p1_land,0)</f>
        <v/>
      </c>
      <c r="GI14" s="44">
        <f>-IF(GI$4=p1_start,p1_land,0)</f>
        <v/>
      </c>
      <c r="GJ14" s="44">
        <f>-IF(GJ$4=p1_start,p1_land,0)</f>
        <v/>
      </c>
      <c r="GK14" s="44">
        <f>-IF(GK$4=p1_start,p1_land,0)</f>
        <v/>
      </c>
      <c r="GL14" s="44">
        <f>-IF(GL$4=p1_start,p1_land,0)</f>
        <v/>
      </c>
      <c r="GM14" s="44">
        <f>-IF(GM$4=p1_start,p1_land,0)</f>
        <v/>
      </c>
      <c r="GN14" s="44">
        <f>-IF(GN$4=p1_start,p1_land,0)</f>
        <v/>
      </c>
      <c r="GO14" s="44">
        <f>-IF(GO$4=p1_start,p1_land,0)</f>
        <v/>
      </c>
      <c r="GP14" s="44">
        <f>-IF(GP$4=p1_start,p1_land,0)</f>
        <v/>
      </c>
      <c r="GQ14" s="44">
        <f>-IF(GQ$4=p1_start,p1_land,0)</f>
        <v/>
      </c>
      <c r="GR14" s="44">
        <f>-IF(GR$4=p1_start,p1_land,0)</f>
        <v/>
      </c>
      <c r="GS14" s="44">
        <f>-IF(GS$4=p1_start,p1_land,0)</f>
        <v/>
      </c>
      <c r="GT14" s="44">
        <f>-IF(GT$4=p1_start,p1_land,0)</f>
        <v/>
      </c>
      <c r="GU14" s="44">
        <f>-IF(GU$4=p1_start,p1_land,0)</f>
        <v/>
      </c>
      <c r="GV14" s="44">
        <f>-IF(GV$4=p1_start,p1_land,0)</f>
        <v/>
      </c>
      <c r="GW14" s="44">
        <f>-IF(GW$4=p1_start,p1_land,0)</f>
        <v/>
      </c>
      <c r="GX14" s="44">
        <f>-IF(GX$4=p1_start,p1_land,0)</f>
        <v/>
      </c>
      <c r="GY14" s="44">
        <f>-IF(GY$4=p1_start,p1_land,0)</f>
        <v/>
      </c>
      <c r="GZ14" s="44">
        <f>-IF(GZ$4=p1_start,p1_land,0)</f>
        <v/>
      </c>
      <c r="HA14" s="44">
        <f>-IF(HA$4=p1_start,p1_land,0)</f>
        <v/>
      </c>
      <c r="HB14" s="44">
        <f>-IF(HB$4=p1_start,p1_land,0)</f>
        <v/>
      </c>
      <c r="HC14" s="44">
        <f>-IF(HC$4=p1_start,p1_land,0)</f>
        <v/>
      </c>
      <c r="HD14" s="44">
        <f>-IF(HD$4=p1_start,p1_land,0)</f>
        <v/>
      </c>
      <c r="HE14" s="44">
        <f>-IF(HE$4=p1_start,p1_land,0)</f>
        <v/>
      </c>
      <c r="HF14" s="44">
        <f>-IF(HF$4=p1_start,p1_land,0)</f>
        <v/>
      </c>
      <c r="HG14" s="44">
        <f>-IF(HG$4=p1_start,p1_land,0)</f>
        <v/>
      </c>
      <c r="HH14" s="44">
        <f>-IF(HH$4=p1_start,p1_land,0)</f>
        <v/>
      </c>
      <c r="HI14" s="44">
        <f>-IF(HI$4=p1_start,p1_land,0)</f>
        <v/>
      </c>
      <c r="HJ14" s="44">
        <f>-IF(HJ$4=p1_start,p1_land,0)</f>
        <v/>
      </c>
      <c r="HK14" s="44">
        <f>-IF(HK$4=p1_start,p1_land,0)</f>
        <v/>
      </c>
      <c r="HL14" s="44">
        <f>-IF(HL$4=p1_start,p1_land,0)</f>
        <v/>
      </c>
      <c r="HM14" s="44">
        <f>-IF(HM$4=p1_start,p1_land,0)</f>
        <v/>
      </c>
      <c r="HN14" s="44">
        <f>-IF(HN$4=p1_start,p1_land,0)</f>
        <v/>
      </c>
      <c r="HO14" s="44">
        <f>-IF(HO$4=p1_start,p1_land,0)</f>
        <v/>
      </c>
      <c r="HP14" s="44">
        <f>-IF(HP$4=p1_start,p1_land,0)</f>
        <v/>
      </c>
      <c r="HQ14" s="44">
        <f>-IF(HQ$4=p1_start,p1_land,0)</f>
        <v/>
      </c>
      <c r="HR14" s="44">
        <f>-IF(HR$4=p1_start,p1_land,0)</f>
        <v/>
      </c>
      <c r="HS14" s="44">
        <f>-IF(HS$4=p1_start,p1_land,0)</f>
        <v/>
      </c>
      <c r="HT14" s="44">
        <f>-IF(HT$4=p1_start,p1_land,0)</f>
        <v/>
      </c>
      <c r="HU14" s="44">
        <f>-IF(HU$4=p1_start,p1_land,0)</f>
        <v/>
      </c>
      <c r="HV14" s="44">
        <f>-IF(HV$4=p1_start,p1_land,0)</f>
        <v/>
      </c>
      <c r="HW14" s="44">
        <f>-IF(HW$4=p1_start,p1_land,0)</f>
        <v/>
      </c>
      <c r="HX14" s="44">
        <f>-IF(HX$4=p1_start,p1_land,0)</f>
        <v/>
      </c>
      <c r="HY14" s="44">
        <f>-IF(HY$4=p1_start,p1_land,0)</f>
        <v/>
      </c>
      <c r="HZ14" s="44">
        <f>-IF(HZ$4=p1_start,p1_land,0)</f>
        <v/>
      </c>
      <c r="IA14" s="44">
        <f>-IF(IA$4=p1_start,p1_land,0)</f>
        <v/>
      </c>
      <c r="IB14" s="44">
        <f>-IF(IB$4=p1_start,p1_land,0)</f>
        <v/>
      </c>
      <c r="IC14" s="44">
        <f>-IF(IC$4=p1_start,p1_land,0)</f>
        <v/>
      </c>
      <c r="ID14" s="44">
        <f>-IF(ID$4=p1_start,p1_land,0)</f>
        <v/>
      </c>
      <c r="IE14" s="44">
        <f>-IF(IE$4=p1_start,p1_land,0)</f>
        <v/>
      </c>
      <c r="IF14" s="44">
        <f>-IF(IF$4=p1_start,p1_land,0)</f>
        <v/>
      </c>
      <c r="IG14" s="44">
        <f>-IF(IG$4=p1_start,p1_land,0)</f>
        <v/>
      </c>
      <c r="IH14" s="44">
        <f>-IF(IH$4=p1_start,p1_land,0)</f>
        <v/>
      </c>
      <c r="II14" s="44">
        <f>-IF(II$4=p1_start,p1_land,0)</f>
        <v/>
      </c>
      <c r="IJ14" s="44">
        <f>-IF(IJ$4=p1_start,p1_land,0)</f>
        <v/>
      </c>
      <c r="IK14" s="44">
        <f>-IF(IK$4=p1_start,p1_land,0)</f>
        <v/>
      </c>
      <c r="IL14" s="44">
        <f>-IF(IL$4=p1_start,p1_land,0)</f>
        <v/>
      </c>
      <c r="IM14" s="44">
        <f>-IF(IM$4=p1_start,p1_land,0)</f>
        <v/>
      </c>
      <c r="IN14" s="44">
        <f>-IF(IN$4=p1_start,p1_land,0)</f>
        <v/>
      </c>
      <c r="IO14" s="44">
        <f>-IF(IO$4=p1_start,p1_land,0)</f>
        <v/>
      </c>
      <c r="IP14" s="44">
        <f>-IF(IP$4=p1_start,p1_land,0)</f>
        <v/>
      </c>
      <c r="IQ14" s="44">
        <f>-IF(IQ$4=p1_start,p1_land,0)</f>
        <v/>
      </c>
      <c r="IR14" s="44">
        <f>-IF(IR$4=p1_start,p1_land,0)</f>
        <v/>
      </c>
      <c r="IS14" s="44">
        <f>-IF(IS$4=p1_start,p1_land,0)</f>
        <v/>
      </c>
      <c r="IT14" s="44">
        <f>-IF(IT$4=p1_start,p1_land,0)</f>
        <v/>
      </c>
      <c r="IU14" s="44">
        <f>-IF(IU$4=p1_start,p1_land,0)</f>
        <v/>
      </c>
      <c r="IV14" s="44">
        <f>-IF(IV$4=p1_start,p1_land,0)</f>
        <v/>
      </c>
      <c r="IW14" s="44">
        <f>-IF(IW$4=p1_start,p1_land,0)</f>
        <v/>
      </c>
      <c r="IX14" s="44">
        <f>-IF(IX$4=p1_start,p1_land,0)</f>
        <v/>
      </c>
      <c r="IY14" s="44">
        <f>-IF(IY$4=p1_start,p1_land,0)</f>
        <v/>
      </c>
      <c r="IZ14" s="44">
        <f>-IF(IZ$4=p1_start,p1_land,0)</f>
        <v/>
      </c>
      <c r="JA14" s="44">
        <f>-IF(JA$4=p1_start,p1_land,0)</f>
        <v/>
      </c>
      <c r="JB14" s="44">
        <f>-IF(JB$4=p1_start,p1_land,0)</f>
        <v/>
      </c>
      <c r="JC14" s="44">
        <f>-IF(JC$4=p1_start,p1_land,0)</f>
        <v/>
      </c>
      <c r="JD14" s="44">
        <f>-IF(JD$4=p1_start,p1_land,0)</f>
        <v/>
      </c>
      <c r="JE14" s="44">
        <f>-IF(JE$4=p1_start,p1_land,0)</f>
        <v/>
      </c>
      <c r="JF14" s="44">
        <f>-IF(JF$4=p1_start,p1_land,0)</f>
        <v/>
      </c>
      <c r="JG14" s="44">
        <f>-IF(JG$4=p1_start,p1_land,0)</f>
        <v/>
      </c>
      <c r="JH14" s="44">
        <f>-IF(JH$4=p1_start,p1_land,0)</f>
        <v/>
      </c>
      <c r="JI14" s="44">
        <f>-IF(JI$4=p1_start,p1_land,0)</f>
        <v/>
      </c>
      <c r="JJ14" s="44">
        <f>-IF(JJ$4=p1_start,p1_land,0)</f>
        <v/>
      </c>
      <c r="JK14" s="44">
        <f>-IF(JK$4=p1_start,p1_land,0)</f>
        <v/>
      </c>
      <c r="JL14" s="44">
        <f>-IF(JL$4=p1_start,p1_land,0)</f>
        <v/>
      </c>
      <c r="JM14" s="44">
        <f>-IF(JM$4=p1_start,p1_land,0)</f>
        <v/>
      </c>
      <c r="JN14" s="44">
        <f>-IF(JN$4=p1_start,p1_land,0)</f>
        <v/>
      </c>
      <c r="JO14" s="44">
        <f>-IF(JO$4=p1_start,p1_land,0)</f>
        <v/>
      </c>
      <c r="JP14" s="44">
        <f>-IF(JP$4=p1_start,p1_land,0)</f>
        <v/>
      </c>
      <c r="JQ14" s="44">
        <f>-IF(JQ$4=p1_start,p1_land,0)</f>
        <v/>
      </c>
      <c r="JR14" s="44">
        <f>-IF(JR$4=p1_start,p1_land,0)</f>
        <v/>
      </c>
      <c r="JS14" s="44">
        <f>-IF(JS$4=p1_start,p1_land,0)</f>
        <v/>
      </c>
      <c r="JT14" s="44">
        <f>-IF(JT$4=p1_start,p1_land,0)</f>
        <v/>
      </c>
      <c r="JU14" s="44">
        <f>-IF(JU$4=p1_start,p1_land,0)</f>
        <v/>
      </c>
      <c r="JV14" s="44">
        <f>-IF(JV$4=p1_start,p1_land,0)</f>
        <v/>
      </c>
      <c r="JW14" s="44">
        <f>-IF(JW$4=p1_start,p1_land,0)</f>
        <v/>
      </c>
      <c r="JX14" s="44">
        <f>-IF(JX$4=p1_start,p1_land,0)</f>
        <v/>
      </c>
      <c r="JY14" s="44">
        <f>-IF(JY$4=p1_start,p1_land,0)</f>
        <v/>
      </c>
      <c r="JZ14" s="44">
        <f>-IF(JZ$4=p1_start,p1_land,0)</f>
        <v/>
      </c>
      <c r="KA14" s="44">
        <f>-IF(KA$4=p1_start,p1_land,0)</f>
        <v/>
      </c>
      <c r="KB14" s="44">
        <f>-IF(KB$4=p1_start,p1_land,0)</f>
        <v/>
      </c>
      <c r="KC14" s="44">
        <f>-IF(KC$4=p1_start,p1_land,0)</f>
        <v/>
      </c>
      <c r="KD14" s="44">
        <f>-IF(KD$4=p1_start,p1_land,0)</f>
        <v/>
      </c>
      <c r="KE14" s="44">
        <f>-IF(KE$4=p1_start,p1_land,0)</f>
        <v/>
      </c>
      <c r="KF14" s="44">
        <f>-IF(KF$4=p1_start,p1_land,0)</f>
        <v/>
      </c>
      <c r="KG14" s="44">
        <f>-IF(KG$4=p1_start,p1_land,0)</f>
        <v/>
      </c>
      <c r="KH14" s="44">
        <f>-IF(KH$4=p1_start,p1_land,0)</f>
        <v/>
      </c>
      <c r="KI14" s="44">
        <f>-IF(KI$4=p1_start,p1_land,0)</f>
        <v/>
      </c>
      <c r="KJ14" s="44">
        <f>-IF(KJ$4=p1_start,p1_land,0)</f>
        <v/>
      </c>
      <c r="KK14" s="44">
        <f>-IF(KK$4=p1_start,p1_land,0)</f>
        <v/>
      </c>
      <c r="KL14" s="44">
        <f>-IF(KL$4=p1_start,p1_land,0)</f>
        <v/>
      </c>
      <c r="KM14" s="44">
        <f>-IF(KM$4=p1_start,p1_land,0)</f>
        <v/>
      </c>
      <c r="KN14" s="44">
        <f>-IF(KN$4=p1_start,p1_land,0)</f>
        <v/>
      </c>
      <c r="KO14" s="44">
        <f>-IF(KO$4=p1_start,p1_land,0)</f>
        <v/>
      </c>
      <c r="KP14" s="44">
        <f>-IF(KP$4=p1_start,p1_land,0)</f>
        <v/>
      </c>
      <c r="KQ14" s="44">
        <f>-IF(KQ$4=p1_start,p1_land,0)</f>
        <v/>
      </c>
      <c r="KR14" s="44">
        <f>-IF(KR$4=p1_start,p1_land,0)</f>
        <v/>
      </c>
      <c r="KS14" s="44">
        <f>-IF(KS$4=p1_start,p1_land,0)</f>
        <v/>
      </c>
      <c r="KT14" s="44">
        <f>-IF(KT$4=p1_start,p1_land,0)</f>
        <v/>
      </c>
      <c r="KU14" s="44">
        <f>-IF(KU$4=p1_start,p1_land,0)</f>
        <v/>
      </c>
      <c r="KV14" s="44">
        <f>-IF(KV$4=p1_start,p1_land,0)</f>
        <v/>
      </c>
      <c r="KW14" s="44">
        <f>-IF(KW$4=p1_start,p1_land,0)</f>
        <v/>
      </c>
      <c r="KX14" s="44">
        <f>-IF(KX$4=p1_start,p1_land,0)</f>
        <v/>
      </c>
      <c r="KY14" s="44">
        <f>-IF(KY$4=p1_start,p1_land,0)</f>
        <v/>
      </c>
      <c r="KZ14" s="44">
        <f>-IF(KZ$4=p1_start,p1_land,0)</f>
        <v/>
      </c>
      <c r="LA14" s="44">
        <f>-IF(LA$4=p1_start,p1_land,0)</f>
        <v/>
      </c>
      <c r="LB14" s="44">
        <f>-IF(LB$4=p1_start,p1_land,0)</f>
        <v/>
      </c>
      <c r="LC14" s="44">
        <f>-IF(LC$4=p1_start,p1_land,0)</f>
        <v/>
      </c>
      <c r="LD14" s="44">
        <f>-IF(LD$4=p1_start,p1_land,0)</f>
        <v/>
      </c>
      <c r="LE14" s="44">
        <f>-IF(LE$4=p1_start,p1_land,0)</f>
        <v/>
      </c>
      <c r="LF14" s="44">
        <f>-IF(LF$4=p1_start,p1_land,0)</f>
        <v/>
      </c>
      <c r="LG14" s="44">
        <f>-IF(LG$4=p1_start,p1_land,0)</f>
        <v/>
      </c>
      <c r="LH14" s="44">
        <f>-IF(LH$4=p1_start,p1_land,0)</f>
        <v/>
      </c>
      <c r="LI14" s="44">
        <f>-IF(LI$4=p1_start,p1_land,0)</f>
        <v/>
      </c>
      <c r="LJ14" s="44">
        <f>-IF(LJ$4=p1_start,p1_land,0)</f>
        <v/>
      </c>
      <c r="LK14" s="44">
        <f>-IF(LK$4=p1_start,p1_land,0)</f>
        <v/>
      </c>
      <c r="LL14" s="44">
        <f>-IF(LL$4=p1_start,p1_land,0)</f>
        <v/>
      </c>
      <c r="LM14" s="44">
        <f>-IF(LM$4=p1_start,p1_land,0)</f>
        <v/>
      </c>
      <c r="LN14" s="44">
        <f>-IF(LN$4=p1_start,p1_land,0)</f>
        <v/>
      </c>
      <c r="LO14" s="44">
        <f>-IF(LO$4=p1_start,p1_land,0)</f>
        <v/>
      </c>
      <c r="LP14" s="44">
        <f>-IF(LP$4=p1_start,p1_land,0)</f>
        <v/>
      </c>
      <c r="LQ14" s="44">
        <f>-IF(LQ$4=p1_start,p1_land,0)</f>
        <v/>
      </c>
      <c r="LR14" s="44">
        <f>-IF(LR$4=p1_start,p1_land,0)</f>
        <v/>
      </c>
      <c r="LS14" s="44">
        <f>-IF(LS$4=p1_start,p1_land,0)</f>
        <v/>
      </c>
      <c r="LT14" s="44">
        <f>-IF(LT$4=p1_start,p1_land,0)</f>
        <v/>
      </c>
      <c r="LU14" s="44">
        <f>-IF(LU$4=p1_start,p1_land,0)</f>
        <v/>
      </c>
      <c r="LV14" s="44">
        <f>-IF(LV$4=p1_start,p1_land,0)</f>
        <v/>
      </c>
      <c r="LW14" s="44">
        <f>-IF(LW$4=p1_start,p1_land,0)</f>
        <v/>
      </c>
      <c r="LX14" s="44">
        <f>-IF(LX$4=p1_start,p1_land,0)</f>
        <v/>
      </c>
      <c r="LY14" s="44">
        <f>-IF(LY$4=p1_start,p1_land,0)</f>
        <v/>
      </c>
      <c r="LZ14" s="44">
        <f>-IF(LZ$4=p1_start,p1_land,0)</f>
        <v/>
      </c>
      <c r="MA14" s="44">
        <f>-IF(MA$4=p1_start,p1_land,0)</f>
        <v/>
      </c>
      <c r="MB14" s="44">
        <f>-IF(MB$4=p1_start,p1_land,0)</f>
        <v/>
      </c>
      <c r="MC14" s="44">
        <f>-IF(MC$4=p1_start,p1_land,0)</f>
        <v/>
      </c>
      <c r="MD14" s="44">
        <f>-IF(MD$4=p1_start,p1_land,0)</f>
        <v/>
      </c>
      <c r="ME14" s="44">
        <f>-IF(ME$4=p1_start,p1_land,0)</f>
        <v/>
      </c>
      <c r="MF14" s="44">
        <f>-IF(MF$4=p1_start,p1_land,0)</f>
        <v/>
      </c>
      <c r="MG14" s="44">
        <f>-IF(MG$4=p1_start,p1_land,0)</f>
        <v/>
      </c>
      <c r="MH14" s="44">
        <f>-IF(MH$4=p1_start,p1_land,0)</f>
        <v/>
      </c>
      <c r="MI14" s="44">
        <f>-IF(MI$4=p1_start,p1_land,0)</f>
        <v/>
      </c>
      <c r="MJ14" s="44">
        <f>-IF(MJ$4=p1_start,p1_land,0)</f>
        <v/>
      </c>
      <c r="MK14" s="44">
        <f>-IF(MK$4=p1_start,p1_land,0)</f>
        <v/>
      </c>
      <c r="ML14" s="44">
        <f>-IF(ML$4=p1_start,p1_land,0)</f>
        <v/>
      </c>
      <c r="MM14" s="44">
        <f>-IF(MM$4=p1_start,p1_land,0)</f>
        <v/>
      </c>
      <c r="MN14" s="44">
        <f>-IF(MN$4=p1_start,p1_land,0)</f>
        <v/>
      </c>
      <c r="MO14" s="44">
        <f>-IF(MO$4=p1_start,p1_land,0)</f>
        <v/>
      </c>
      <c r="MP14" s="44">
        <f>-IF(MP$4=p1_start,p1_land,0)</f>
        <v/>
      </c>
      <c r="MQ14" s="44">
        <f>-IF(MQ$4=p1_start,p1_land,0)</f>
        <v/>
      </c>
      <c r="MR14" s="44">
        <f>-IF(MR$4=p1_start,p1_land,0)</f>
        <v/>
      </c>
      <c r="MS14" s="44">
        <f>-IF(MS$4=p1_start,p1_land,0)</f>
        <v/>
      </c>
      <c r="MT14" s="44">
        <f>-IF(MT$4=p1_start,p1_land,0)</f>
        <v/>
      </c>
      <c r="MU14" s="44">
        <f>-IF(MU$4=p1_start,p1_land,0)</f>
        <v/>
      </c>
      <c r="MV14" s="44">
        <f>-IF(MV$4=p1_start,p1_land,0)</f>
        <v/>
      </c>
      <c r="MW14" s="44">
        <f>-IF(MW$4=p1_start,p1_land,0)</f>
        <v/>
      </c>
      <c r="MX14" s="44">
        <f>-IF(MX$4=p1_start,p1_land,0)</f>
        <v/>
      </c>
      <c r="MY14" s="44">
        <f>-IF(MY$4=p1_start,p1_land,0)</f>
        <v/>
      </c>
      <c r="MZ14" s="44">
        <f>-IF(MZ$4=p1_start,p1_land,0)</f>
        <v/>
      </c>
      <c r="NA14" s="44">
        <f>-IF(NA$4=p1_start,p1_land,0)</f>
        <v/>
      </c>
      <c r="NB14" s="44">
        <f>-IF(NB$4=p1_start,p1_land,0)</f>
        <v/>
      </c>
      <c r="NC14" s="44">
        <f>-IF(NC$4=p1_start,p1_land,0)</f>
        <v/>
      </c>
      <c r="ND14" s="44">
        <f>-IF(ND$4=p1_start,p1_land,0)</f>
        <v/>
      </c>
      <c r="NE14" s="44">
        <f>-IF(NE$4=p1_start,p1_land,0)</f>
        <v/>
      </c>
      <c r="NF14" s="44">
        <f>-IF(NF$4=p1_start,p1_land,0)</f>
        <v/>
      </c>
      <c r="NG14" s="44">
        <f>-IF(NG$4=p1_start,p1_land,0)</f>
        <v/>
      </c>
      <c r="NH14" s="44">
        <f>-IF(NH$4=p1_start,p1_land,0)</f>
        <v/>
      </c>
      <c r="NI14" s="44">
        <f>-IF(NI$4=p1_start,p1_land,0)</f>
        <v/>
      </c>
      <c r="NJ14" s="44">
        <f>-IF(NJ$4=p1_start,p1_land,0)</f>
        <v/>
      </c>
      <c r="NK14" s="44">
        <f>-IF(NK$4=p1_start,p1_land,0)</f>
        <v/>
      </c>
      <c r="NL14" s="44">
        <f>-IF(NL$4=p1_start,p1_land,0)</f>
        <v/>
      </c>
      <c r="NM14" s="44">
        <f>-IF(NM$4=p1_start,p1_land,0)</f>
        <v/>
      </c>
      <c r="NN14" s="44">
        <f>-IF(NN$4=p1_start,p1_land,0)</f>
        <v/>
      </c>
      <c r="NO14" s="44">
        <f>-IF(NO$4=p1_start,p1_land,0)</f>
        <v/>
      </c>
      <c r="NP14" s="44">
        <f>-IF(NP$4=p1_start,p1_land,0)</f>
        <v/>
      </c>
      <c r="NQ14" s="44">
        <f>-IF(NQ$4=p1_start,p1_land,0)</f>
        <v/>
      </c>
      <c r="NR14" s="44">
        <f>-IF(NR$4=p1_start,p1_land,0)</f>
        <v/>
      </c>
      <c r="NS14" s="44">
        <f>-IF(NS$4=p1_start,p1_land,0)</f>
        <v/>
      </c>
      <c r="NT14" s="44">
        <f>-IF(NT$4=p1_start,p1_land,0)</f>
        <v/>
      </c>
      <c r="NU14" s="44">
        <f>-IF(NU$4=p1_start,p1_land,0)</f>
        <v/>
      </c>
      <c r="NV14" s="44">
        <f>-IF(NV$4=p1_start,p1_land,0)</f>
        <v/>
      </c>
      <c r="NW14" s="44">
        <f>-IF(NW$4=p1_start,p1_land,0)</f>
        <v/>
      </c>
      <c r="NX14" s="44">
        <f>-IF(NX$4=p1_start,p1_land,0)</f>
        <v/>
      </c>
      <c r="NY14" s="44">
        <f>-IF(NY$4=p1_start,p1_land,0)</f>
        <v/>
      </c>
      <c r="NZ14" s="44">
        <f>-IF(NZ$4=p1_start,p1_land,0)</f>
        <v/>
      </c>
      <c r="OA14" s="44">
        <f>-IF(OA$4=p1_start,p1_land,0)</f>
        <v/>
      </c>
      <c r="OB14" s="44">
        <f>-IF(OB$4=p1_start,p1_land,0)</f>
        <v/>
      </c>
      <c r="OC14" s="44">
        <f>-IF(OC$4=p1_start,p1_land,0)</f>
        <v/>
      </c>
      <c r="OD14" s="44">
        <f>-IF(OD$4=p1_start,p1_land,0)</f>
        <v/>
      </c>
      <c r="OE14" s="44">
        <f>-IF(OE$4=p1_start,p1_land,0)</f>
        <v/>
      </c>
      <c r="OF14" s="44">
        <f>-IF(OF$4=p1_start,p1_land,0)</f>
        <v/>
      </c>
      <c r="OG14" s="44">
        <f>-IF(OG$4=p1_start,p1_land,0)</f>
        <v/>
      </c>
      <c r="OH14" s="44">
        <f>-IF(OH$4=p1_start,p1_land,0)</f>
        <v/>
      </c>
      <c r="OI14" s="44">
        <f>-IF(OI$4=p1_start,p1_land,0)</f>
        <v/>
      </c>
      <c r="OJ14" s="44">
        <f>-IF(OJ$4=p1_start,p1_land,0)</f>
        <v/>
      </c>
      <c r="OK14" s="44">
        <f>-IF(OK$4=p1_start,p1_land,0)</f>
        <v/>
      </c>
      <c r="OL14" s="44">
        <f>-IF(OL$4=p1_start,p1_land,0)</f>
        <v/>
      </c>
      <c r="OM14" s="44">
        <f>-IF(OM$4=p1_start,p1_land,0)</f>
        <v/>
      </c>
      <c r="ON14" s="44">
        <f>-IF(ON$4=p1_start,p1_land,0)</f>
        <v/>
      </c>
      <c r="OO14" s="44">
        <f>-IF(OO$4=p1_start,p1_land,0)</f>
        <v/>
      </c>
      <c r="OP14" s="44">
        <f>-IF(OP$4=p1_start,p1_land,0)</f>
        <v/>
      </c>
      <c r="OQ14" s="44">
        <f>-IF(OQ$4=p1_start,p1_land,0)</f>
        <v/>
      </c>
      <c r="OR14" s="44">
        <f>-IF(OR$4=p1_start,p1_land,0)</f>
        <v/>
      </c>
      <c r="OS14" s="44">
        <f>-IF(OS$4=p1_start,p1_land,0)</f>
        <v/>
      </c>
      <c r="OT14" s="44">
        <f>-IF(OT$4=p1_start,p1_land,0)</f>
        <v/>
      </c>
      <c r="OU14" s="44">
        <f>-IF(OU$4=p1_start,p1_land,0)</f>
        <v/>
      </c>
      <c r="OV14" s="44">
        <f>-IF(OV$4=p1_start,p1_land,0)</f>
        <v/>
      </c>
      <c r="OW14" s="44">
        <f>-IF(OW$4=p1_start,p1_land,0)</f>
        <v/>
      </c>
      <c r="OX14" s="44">
        <f>-IF(OX$4=p1_start,p1_land,0)</f>
        <v/>
      </c>
      <c r="OY14" s="44">
        <f>-IF(OY$4=p1_start,p1_land,0)</f>
        <v/>
      </c>
      <c r="OZ14" s="44">
        <f>-IF(OZ$4=p1_start,p1_land,0)</f>
        <v/>
      </c>
      <c r="PA14" s="44">
        <f>-IF(PA$4=p1_start,p1_land,0)</f>
        <v/>
      </c>
      <c r="PB14" s="44">
        <f>-IF(PB$4=p1_start,p1_land,0)</f>
        <v/>
      </c>
      <c r="PC14" s="44">
        <f>-IF(PC$4=p1_start,p1_land,0)</f>
        <v/>
      </c>
      <c r="PD14" s="44">
        <f>-IF(PD$4=p1_start,p1_land,0)</f>
        <v/>
      </c>
      <c r="PE14" s="44">
        <f>-IF(PE$4=p1_start,p1_land,0)</f>
        <v/>
      </c>
      <c r="PF14" s="44">
        <f>-IF(PF$4=p1_start,p1_land,0)</f>
        <v/>
      </c>
      <c r="PG14" s="44">
        <f>-IF(PG$4=p1_start,p1_land,0)</f>
        <v/>
      </c>
      <c r="PH14" s="44">
        <f>-IF(PH$4=p1_start,p1_land,0)</f>
        <v/>
      </c>
      <c r="PI14" s="44">
        <f>-IF(PI$4=p1_start,p1_land,0)</f>
        <v/>
      </c>
      <c r="PJ14" s="44">
        <f>-IF(PJ$4=p1_start,p1_land,0)</f>
        <v/>
      </c>
      <c r="PK14" s="44">
        <f>-IF(PK$4=p1_start,p1_land,0)</f>
        <v/>
      </c>
      <c r="PL14" s="44">
        <f>-IF(PL$4=p1_start,p1_land,0)</f>
        <v/>
      </c>
      <c r="PM14" s="44">
        <f>-IF(PM$4=p1_start,p1_land,0)</f>
        <v/>
      </c>
    </row>
    <row r="15">
      <c r="A15" s="9" t="inlineStr">
        <is>
          <t>CMHC premium &amp; fees</t>
        </is>
      </c>
      <c r="B15" s="9" t="inlineStr">
        <is>
          <t>P1</t>
        </is>
      </c>
      <c r="C15" s="43">
        <f>SUM(D15:PM15)</f>
        <v/>
      </c>
      <c r="D15" s="44">
        <f>-IF(D$4=p1_start,p1_fees,0)</f>
        <v/>
      </c>
      <c r="E15" s="44">
        <f>-IF(E$4=p1_start,p1_fees,0)</f>
        <v/>
      </c>
      <c r="F15" s="44">
        <f>-IF(F$4=p1_start,p1_fees,0)</f>
        <v/>
      </c>
      <c r="G15" s="44">
        <f>-IF(G$4=p1_start,p1_fees,0)</f>
        <v/>
      </c>
      <c r="H15" s="44">
        <f>-IF(H$4=p1_start,p1_fees,0)</f>
        <v/>
      </c>
      <c r="I15" s="44">
        <f>-IF(I$4=p1_start,p1_fees,0)</f>
        <v/>
      </c>
      <c r="J15" s="44">
        <f>-IF(J$4=p1_start,p1_fees,0)</f>
        <v/>
      </c>
      <c r="K15" s="44">
        <f>-IF(K$4=p1_start,p1_fees,0)</f>
        <v/>
      </c>
      <c r="L15" s="44">
        <f>-IF(L$4=p1_start,p1_fees,0)</f>
        <v/>
      </c>
      <c r="M15" s="44">
        <f>-IF(M$4=p1_start,p1_fees,0)</f>
        <v/>
      </c>
      <c r="N15" s="44">
        <f>-IF(N$4=p1_start,p1_fees,0)</f>
        <v/>
      </c>
      <c r="O15" s="44">
        <f>-IF(O$4=p1_start,p1_fees,0)</f>
        <v/>
      </c>
      <c r="P15" s="44">
        <f>-IF(P$4=p1_start,p1_fees,0)</f>
        <v/>
      </c>
      <c r="Q15" s="44">
        <f>-IF(Q$4=p1_start,p1_fees,0)</f>
        <v/>
      </c>
      <c r="R15" s="44">
        <f>-IF(R$4=p1_start,p1_fees,0)</f>
        <v/>
      </c>
      <c r="S15" s="44">
        <f>-IF(S$4=p1_start,p1_fees,0)</f>
        <v/>
      </c>
      <c r="T15" s="44">
        <f>-IF(T$4=p1_start,p1_fees,0)</f>
        <v/>
      </c>
      <c r="U15" s="44">
        <f>-IF(U$4=p1_start,p1_fees,0)</f>
        <v/>
      </c>
      <c r="V15" s="44">
        <f>-IF(V$4=p1_start,p1_fees,0)</f>
        <v/>
      </c>
      <c r="W15" s="44">
        <f>-IF(W$4=p1_start,p1_fees,0)</f>
        <v/>
      </c>
      <c r="X15" s="44">
        <f>-IF(X$4=p1_start,p1_fees,0)</f>
        <v/>
      </c>
      <c r="Y15" s="44">
        <f>-IF(Y$4=p1_start,p1_fees,0)</f>
        <v/>
      </c>
      <c r="Z15" s="44">
        <f>-IF(Z$4=p1_start,p1_fees,0)</f>
        <v/>
      </c>
      <c r="AA15" s="44">
        <f>-IF(AA$4=p1_start,p1_fees,0)</f>
        <v/>
      </c>
      <c r="AB15" s="44">
        <f>-IF(AB$4=p1_start,p1_fees,0)</f>
        <v/>
      </c>
      <c r="AC15" s="44">
        <f>-IF(AC$4=p1_start,p1_fees,0)</f>
        <v/>
      </c>
      <c r="AD15" s="44">
        <f>-IF(AD$4=p1_start,p1_fees,0)</f>
        <v/>
      </c>
      <c r="AE15" s="44">
        <f>-IF(AE$4=p1_start,p1_fees,0)</f>
        <v/>
      </c>
      <c r="AF15" s="44">
        <f>-IF(AF$4=p1_start,p1_fees,0)</f>
        <v/>
      </c>
      <c r="AG15" s="44">
        <f>-IF(AG$4=p1_start,p1_fees,0)</f>
        <v/>
      </c>
      <c r="AH15" s="44">
        <f>-IF(AH$4=p1_start,p1_fees,0)</f>
        <v/>
      </c>
      <c r="AI15" s="44">
        <f>-IF(AI$4=p1_start,p1_fees,0)</f>
        <v/>
      </c>
      <c r="AJ15" s="44">
        <f>-IF(AJ$4=p1_start,p1_fees,0)</f>
        <v/>
      </c>
      <c r="AK15" s="44">
        <f>-IF(AK$4=p1_start,p1_fees,0)</f>
        <v/>
      </c>
      <c r="AL15" s="44">
        <f>-IF(AL$4=p1_start,p1_fees,0)</f>
        <v/>
      </c>
      <c r="AM15" s="44">
        <f>-IF(AM$4=p1_start,p1_fees,0)</f>
        <v/>
      </c>
      <c r="AN15" s="44">
        <f>-IF(AN$4=p1_start,p1_fees,0)</f>
        <v/>
      </c>
      <c r="AO15" s="44">
        <f>-IF(AO$4=p1_start,p1_fees,0)</f>
        <v/>
      </c>
      <c r="AP15" s="44">
        <f>-IF(AP$4=p1_start,p1_fees,0)</f>
        <v/>
      </c>
      <c r="AQ15" s="44">
        <f>-IF(AQ$4=p1_start,p1_fees,0)</f>
        <v/>
      </c>
      <c r="AR15" s="44">
        <f>-IF(AR$4=p1_start,p1_fees,0)</f>
        <v/>
      </c>
      <c r="AS15" s="44">
        <f>-IF(AS$4=p1_start,p1_fees,0)</f>
        <v/>
      </c>
      <c r="AT15" s="44">
        <f>-IF(AT$4=p1_start,p1_fees,0)</f>
        <v/>
      </c>
      <c r="AU15" s="44">
        <f>-IF(AU$4=p1_start,p1_fees,0)</f>
        <v/>
      </c>
      <c r="AV15" s="44">
        <f>-IF(AV$4=p1_start,p1_fees,0)</f>
        <v/>
      </c>
      <c r="AW15" s="44">
        <f>-IF(AW$4=p1_start,p1_fees,0)</f>
        <v/>
      </c>
      <c r="AX15" s="44">
        <f>-IF(AX$4=p1_start,p1_fees,0)</f>
        <v/>
      </c>
      <c r="AY15" s="44">
        <f>-IF(AY$4=p1_start,p1_fees,0)</f>
        <v/>
      </c>
      <c r="AZ15" s="44">
        <f>-IF(AZ$4=p1_start,p1_fees,0)</f>
        <v/>
      </c>
      <c r="BA15" s="44">
        <f>-IF(BA$4=p1_start,p1_fees,0)</f>
        <v/>
      </c>
      <c r="BB15" s="44">
        <f>-IF(BB$4=p1_start,p1_fees,0)</f>
        <v/>
      </c>
      <c r="BC15" s="44">
        <f>-IF(BC$4=p1_start,p1_fees,0)</f>
        <v/>
      </c>
      <c r="BD15" s="44">
        <f>-IF(BD$4=p1_start,p1_fees,0)</f>
        <v/>
      </c>
      <c r="BE15" s="44">
        <f>-IF(BE$4=p1_start,p1_fees,0)</f>
        <v/>
      </c>
      <c r="BF15" s="44">
        <f>-IF(BF$4=p1_start,p1_fees,0)</f>
        <v/>
      </c>
      <c r="BG15" s="44">
        <f>-IF(BG$4=p1_start,p1_fees,0)</f>
        <v/>
      </c>
      <c r="BH15" s="44">
        <f>-IF(BH$4=p1_start,p1_fees,0)</f>
        <v/>
      </c>
      <c r="BI15" s="44">
        <f>-IF(BI$4=p1_start,p1_fees,0)</f>
        <v/>
      </c>
      <c r="BJ15" s="44">
        <f>-IF(BJ$4=p1_start,p1_fees,0)</f>
        <v/>
      </c>
      <c r="BK15" s="44">
        <f>-IF(BK$4=p1_start,p1_fees,0)</f>
        <v/>
      </c>
      <c r="BL15" s="44">
        <f>-IF(BL$4=p1_start,p1_fees,0)</f>
        <v/>
      </c>
      <c r="BM15" s="44">
        <f>-IF(BM$4=p1_start,p1_fees,0)</f>
        <v/>
      </c>
      <c r="BN15" s="44">
        <f>-IF(BN$4=p1_start,p1_fees,0)</f>
        <v/>
      </c>
      <c r="BO15" s="44">
        <f>-IF(BO$4=p1_start,p1_fees,0)</f>
        <v/>
      </c>
      <c r="BP15" s="44">
        <f>-IF(BP$4=p1_start,p1_fees,0)</f>
        <v/>
      </c>
      <c r="BQ15" s="44">
        <f>-IF(BQ$4=p1_start,p1_fees,0)</f>
        <v/>
      </c>
      <c r="BR15" s="44">
        <f>-IF(BR$4=p1_start,p1_fees,0)</f>
        <v/>
      </c>
      <c r="BS15" s="44">
        <f>-IF(BS$4=p1_start,p1_fees,0)</f>
        <v/>
      </c>
      <c r="BT15" s="44">
        <f>-IF(BT$4=p1_start,p1_fees,0)</f>
        <v/>
      </c>
      <c r="BU15" s="44">
        <f>-IF(BU$4=p1_start,p1_fees,0)</f>
        <v/>
      </c>
      <c r="BV15" s="44">
        <f>-IF(BV$4=p1_start,p1_fees,0)</f>
        <v/>
      </c>
      <c r="BW15" s="44">
        <f>-IF(BW$4=p1_start,p1_fees,0)</f>
        <v/>
      </c>
      <c r="BX15" s="44">
        <f>-IF(BX$4=p1_start,p1_fees,0)</f>
        <v/>
      </c>
      <c r="BY15" s="44">
        <f>-IF(BY$4=p1_start,p1_fees,0)</f>
        <v/>
      </c>
      <c r="BZ15" s="44">
        <f>-IF(BZ$4=p1_start,p1_fees,0)</f>
        <v/>
      </c>
      <c r="CA15" s="44">
        <f>-IF(CA$4=p1_start,p1_fees,0)</f>
        <v/>
      </c>
      <c r="CB15" s="44">
        <f>-IF(CB$4=p1_start,p1_fees,0)</f>
        <v/>
      </c>
      <c r="CC15" s="44">
        <f>-IF(CC$4=p1_start,p1_fees,0)</f>
        <v/>
      </c>
      <c r="CD15" s="44">
        <f>-IF(CD$4=p1_start,p1_fees,0)</f>
        <v/>
      </c>
      <c r="CE15" s="44">
        <f>-IF(CE$4=p1_start,p1_fees,0)</f>
        <v/>
      </c>
      <c r="CF15" s="44">
        <f>-IF(CF$4=p1_start,p1_fees,0)</f>
        <v/>
      </c>
      <c r="CG15" s="44">
        <f>-IF(CG$4=p1_start,p1_fees,0)</f>
        <v/>
      </c>
      <c r="CH15" s="44">
        <f>-IF(CH$4=p1_start,p1_fees,0)</f>
        <v/>
      </c>
      <c r="CI15" s="44">
        <f>-IF(CI$4=p1_start,p1_fees,0)</f>
        <v/>
      </c>
      <c r="CJ15" s="44">
        <f>-IF(CJ$4=p1_start,p1_fees,0)</f>
        <v/>
      </c>
      <c r="CK15" s="44">
        <f>-IF(CK$4=p1_start,p1_fees,0)</f>
        <v/>
      </c>
      <c r="CL15" s="44">
        <f>-IF(CL$4=p1_start,p1_fees,0)</f>
        <v/>
      </c>
      <c r="CM15" s="44">
        <f>-IF(CM$4=p1_start,p1_fees,0)</f>
        <v/>
      </c>
      <c r="CN15" s="44">
        <f>-IF(CN$4=p1_start,p1_fees,0)</f>
        <v/>
      </c>
      <c r="CO15" s="44">
        <f>-IF(CO$4=p1_start,p1_fees,0)</f>
        <v/>
      </c>
      <c r="CP15" s="44">
        <f>-IF(CP$4=p1_start,p1_fees,0)</f>
        <v/>
      </c>
      <c r="CQ15" s="44">
        <f>-IF(CQ$4=p1_start,p1_fees,0)</f>
        <v/>
      </c>
      <c r="CR15" s="44">
        <f>-IF(CR$4=p1_start,p1_fees,0)</f>
        <v/>
      </c>
      <c r="CS15" s="44">
        <f>-IF(CS$4=p1_start,p1_fees,0)</f>
        <v/>
      </c>
      <c r="CT15" s="44">
        <f>-IF(CT$4=p1_start,p1_fees,0)</f>
        <v/>
      </c>
      <c r="CU15" s="44">
        <f>-IF(CU$4=p1_start,p1_fees,0)</f>
        <v/>
      </c>
      <c r="CV15" s="44">
        <f>-IF(CV$4=p1_start,p1_fees,0)</f>
        <v/>
      </c>
      <c r="CW15" s="44">
        <f>-IF(CW$4=p1_start,p1_fees,0)</f>
        <v/>
      </c>
      <c r="CX15" s="44">
        <f>-IF(CX$4=p1_start,p1_fees,0)</f>
        <v/>
      </c>
      <c r="CY15" s="44">
        <f>-IF(CY$4=p1_start,p1_fees,0)</f>
        <v/>
      </c>
      <c r="CZ15" s="44">
        <f>-IF(CZ$4=p1_start,p1_fees,0)</f>
        <v/>
      </c>
      <c r="DA15" s="44">
        <f>-IF(DA$4=p1_start,p1_fees,0)</f>
        <v/>
      </c>
      <c r="DB15" s="44">
        <f>-IF(DB$4=p1_start,p1_fees,0)</f>
        <v/>
      </c>
      <c r="DC15" s="44">
        <f>-IF(DC$4=p1_start,p1_fees,0)</f>
        <v/>
      </c>
      <c r="DD15" s="44">
        <f>-IF(DD$4=p1_start,p1_fees,0)</f>
        <v/>
      </c>
      <c r="DE15" s="44">
        <f>-IF(DE$4=p1_start,p1_fees,0)</f>
        <v/>
      </c>
      <c r="DF15" s="44">
        <f>-IF(DF$4=p1_start,p1_fees,0)</f>
        <v/>
      </c>
      <c r="DG15" s="44">
        <f>-IF(DG$4=p1_start,p1_fees,0)</f>
        <v/>
      </c>
      <c r="DH15" s="44">
        <f>-IF(DH$4=p1_start,p1_fees,0)</f>
        <v/>
      </c>
      <c r="DI15" s="44">
        <f>-IF(DI$4=p1_start,p1_fees,0)</f>
        <v/>
      </c>
      <c r="DJ15" s="44">
        <f>-IF(DJ$4=p1_start,p1_fees,0)</f>
        <v/>
      </c>
      <c r="DK15" s="44">
        <f>-IF(DK$4=p1_start,p1_fees,0)</f>
        <v/>
      </c>
      <c r="DL15" s="44">
        <f>-IF(DL$4=p1_start,p1_fees,0)</f>
        <v/>
      </c>
      <c r="DM15" s="44">
        <f>-IF(DM$4=p1_start,p1_fees,0)</f>
        <v/>
      </c>
      <c r="DN15" s="44">
        <f>-IF(DN$4=p1_start,p1_fees,0)</f>
        <v/>
      </c>
      <c r="DO15" s="44">
        <f>-IF(DO$4=p1_start,p1_fees,0)</f>
        <v/>
      </c>
      <c r="DP15" s="44">
        <f>-IF(DP$4=p1_start,p1_fees,0)</f>
        <v/>
      </c>
      <c r="DQ15" s="44">
        <f>-IF(DQ$4=p1_start,p1_fees,0)</f>
        <v/>
      </c>
      <c r="DR15" s="44">
        <f>-IF(DR$4=p1_start,p1_fees,0)</f>
        <v/>
      </c>
      <c r="DS15" s="44">
        <f>-IF(DS$4=p1_start,p1_fees,0)</f>
        <v/>
      </c>
      <c r="DT15" s="44">
        <f>-IF(DT$4=p1_start,p1_fees,0)</f>
        <v/>
      </c>
      <c r="DU15" s="44">
        <f>-IF(DU$4=p1_start,p1_fees,0)</f>
        <v/>
      </c>
      <c r="DV15" s="44">
        <f>-IF(DV$4=p1_start,p1_fees,0)</f>
        <v/>
      </c>
      <c r="DW15" s="44">
        <f>-IF(DW$4=p1_start,p1_fees,0)</f>
        <v/>
      </c>
      <c r="DX15" s="44">
        <f>-IF(DX$4=p1_start,p1_fees,0)</f>
        <v/>
      </c>
      <c r="DY15" s="44">
        <f>-IF(DY$4=p1_start,p1_fees,0)</f>
        <v/>
      </c>
      <c r="DZ15" s="44">
        <f>-IF(DZ$4=p1_start,p1_fees,0)</f>
        <v/>
      </c>
      <c r="EA15" s="44">
        <f>-IF(EA$4=p1_start,p1_fees,0)</f>
        <v/>
      </c>
      <c r="EB15" s="44">
        <f>-IF(EB$4=p1_start,p1_fees,0)</f>
        <v/>
      </c>
      <c r="EC15" s="44">
        <f>-IF(EC$4=p1_start,p1_fees,0)</f>
        <v/>
      </c>
      <c r="ED15" s="44">
        <f>-IF(ED$4=p1_start,p1_fees,0)</f>
        <v/>
      </c>
      <c r="EE15" s="44">
        <f>-IF(EE$4=p1_start,p1_fees,0)</f>
        <v/>
      </c>
      <c r="EF15" s="44">
        <f>-IF(EF$4=p1_start,p1_fees,0)</f>
        <v/>
      </c>
      <c r="EG15" s="44">
        <f>-IF(EG$4=p1_start,p1_fees,0)</f>
        <v/>
      </c>
      <c r="EH15" s="44">
        <f>-IF(EH$4=p1_start,p1_fees,0)</f>
        <v/>
      </c>
      <c r="EI15" s="44">
        <f>-IF(EI$4=p1_start,p1_fees,0)</f>
        <v/>
      </c>
      <c r="EJ15" s="44">
        <f>-IF(EJ$4=p1_start,p1_fees,0)</f>
        <v/>
      </c>
      <c r="EK15" s="44">
        <f>-IF(EK$4=p1_start,p1_fees,0)</f>
        <v/>
      </c>
      <c r="EL15" s="44">
        <f>-IF(EL$4=p1_start,p1_fees,0)</f>
        <v/>
      </c>
      <c r="EM15" s="44">
        <f>-IF(EM$4=p1_start,p1_fees,0)</f>
        <v/>
      </c>
      <c r="EN15" s="44">
        <f>-IF(EN$4=p1_start,p1_fees,0)</f>
        <v/>
      </c>
      <c r="EO15" s="44">
        <f>-IF(EO$4=p1_start,p1_fees,0)</f>
        <v/>
      </c>
      <c r="EP15" s="44">
        <f>-IF(EP$4=p1_start,p1_fees,0)</f>
        <v/>
      </c>
      <c r="EQ15" s="44">
        <f>-IF(EQ$4=p1_start,p1_fees,0)</f>
        <v/>
      </c>
      <c r="ER15" s="44">
        <f>-IF(ER$4=p1_start,p1_fees,0)</f>
        <v/>
      </c>
      <c r="ES15" s="44">
        <f>-IF(ES$4=p1_start,p1_fees,0)</f>
        <v/>
      </c>
      <c r="ET15" s="44">
        <f>-IF(ET$4=p1_start,p1_fees,0)</f>
        <v/>
      </c>
      <c r="EU15" s="44">
        <f>-IF(EU$4=p1_start,p1_fees,0)</f>
        <v/>
      </c>
      <c r="EV15" s="44">
        <f>-IF(EV$4=p1_start,p1_fees,0)</f>
        <v/>
      </c>
      <c r="EW15" s="44">
        <f>-IF(EW$4=p1_start,p1_fees,0)</f>
        <v/>
      </c>
      <c r="EX15" s="44">
        <f>-IF(EX$4=p1_start,p1_fees,0)</f>
        <v/>
      </c>
      <c r="EY15" s="44">
        <f>-IF(EY$4=p1_start,p1_fees,0)</f>
        <v/>
      </c>
      <c r="EZ15" s="44">
        <f>-IF(EZ$4=p1_start,p1_fees,0)</f>
        <v/>
      </c>
      <c r="FA15" s="44">
        <f>-IF(FA$4=p1_start,p1_fees,0)</f>
        <v/>
      </c>
      <c r="FB15" s="44">
        <f>-IF(FB$4=p1_start,p1_fees,0)</f>
        <v/>
      </c>
      <c r="FC15" s="44">
        <f>-IF(FC$4=p1_start,p1_fees,0)</f>
        <v/>
      </c>
      <c r="FD15" s="44">
        <f>-IF(FD$4=p1_start,p1_fees,0)</f>
        <v/>
      </c>
      <c r="FE15" s="44">
        <f>-IF(FE$4=p1_start,p1_fees,0)</f>
        <v/>
      </c>
      <c r="FF15" s="44">
        <f>-IF(FF$4=p1_start,p1_fees,0)</f>
        <v/>
      </c>
      <c r="FG15" s="44">
        <f>-IF(FG$4=p1_start,p1_fees,0)</f>
        <v/>
      </c>
      <c r="FH15" s="44">
        <f>-IF(FH$4=p1_start,p1_fees,0)</f>
        <v/>
      </c>
      <c r="FI15" s="44">
        <f>-IF(FI$4=p1_start,p1_fees,0)</f>
        <v/>
      </c>
      <c r="FJ15" s="44">
        <f>-IF(FJ$4=p1_start,p1_fees,0)</f>
        <v/>
      </c>
      <c r="FK15" s="44">
        <f>-IF(FK$4=p1_start,p1_fees,0)</f>
        <v/>
      </c>
      <c r="FL15" s="44">
        <f>-IF(FL$4=p1_start,p1_fees,0)</f>
        <v/>
      </c>
      <c r="FM15" s="44">
        <f>-IF(FM$4=p1_start,p1_fees,0)</f>
        <v/>
      </c>
      <c r="FN15" s="44">
        <f>-IF(FN$4=p1_start,p1_fees,0)</f>
        <v/>
      </c>
      <c r="FO15" s="44">
        <f>-IF(FO$4=p1_start,p1_fees,0)</f>
        <v/>
      </c>
      <c r="FP15" s="44">
        <f>-IF(FP$4=p1_start,p1_fees,0)</f>
        <v/>
      </c>
      <c r="FQ15" s="44">
        <f>-IF(FQ$4=p1_start,p1_fees,0)</f>
        <v/>
      </c>
      <c r="FR15" s="44">
        <f>-IF(FR$4=p1_start,p1_fees,0)</f>
        <v/>
      </c>
      <c r="FS15" s="44">
        <f>-IF(FS$4=p1_start,p1_fees,0)</f>
        <v/>
      </c>
      <c r="FT15" s="44">
        <f>-IF(FT$4=p1_start,p1_fees,0)</f>
        <v/>
      </c>
      <c r="FU15" s="44">
        <f>-IF(FU$4=p1_start,p1_fees,0)</f>
        <v/>
      </c>
      <c r="FV15" s="44">
        <f>-IF(FV$4=p1_start,p1_fees,0)</f>
        <v/>
      </c>
      <c r="FW15" s="44">
        <f>-IF(FW$4=p1_start,p1_fees,0)</f>
        <v/>
      </c>
      <c r="FX15" s="44">
        <f>-IF(FX$4=p1_start,p1_fees,0)</f>
        <v/>
      </c>
      <c r="FY15" s="44">
        <f>-IF(FY$4=p1_start,p1_fees,0)</f>
        <v/>
      </c>
      <c r="FZ15" s="44">
        <f>-IF(FZ$4=p1_start,p1_fees,0)</f>
        <v/>
      </c>
      <c r="GA15" s="44">
        <f>-IF(GA$4=p1_start,p1_fees,0)</f>
        <v/>
      </c>
      <c r="GB15" s="44">
        <f>-IF(GB$4=p1_start,p1_fees,0)</f>
        <v/>
      </c>
      <c r="GC15" s="44">
        <f>-IF(GC$4=p1_start,p1_fees,0)</f>
        <v/>
      </c>
      <c r="GD15" s="44">
        <f>-IF(GD$4=p1_start,p1_fees,0)</f>
        <v/>
      </c>
      <c r="GE15" s="44">
        <f>-IF(GE$4=p1_start,p1_fees,0)</f>
        <v/>
      </c>
      <c r="GF15" s="44">
        <f>-IF(GF$4=p1_start,p1_fees,0)</f>
        <v/>
      </c>
      <c r="GG15" s="44">
        <f>-IF(GG$4=p1_start,p1_fees,0)</f>
        <v/>
      </c>
      <c r="GH15" s="44">
        <f>-IF(GH$4=p1_start,p1_fees,0)</f>
        <v/>
      </c>
      <c r="GI15" s="44">
        <f>-IF(GI$4=p1_start,p1_fees,0)</f>
        <v/>
      </c>
      <c r="GJ15" s="44">
        <f>-IF(GJ$4=p1_start,p1_fees,0)</f>
        <v/>
      </c>
      <c r="GK15" s="44">
        <f>-IF(GK$4=p1_start,p1_fees,0)</f>
        <v/>
      </c>
      <c r="GL15" s="44">
        <f>-IF(GL$4=p1_start,p1_fees,0)</f>
        <v/>
      </c>
      <c r="GM15" s="44">
        <f>-IF(GM$4=p1_start,p1_fees,0)</f>
        <v/>
      </c>
      <c r="GN15" s="44">
        <f>-IF(GN$4=p1_start,p1_fees,0)</f>
        <v/>
      </c>
      <c r="GO15" s="44">
        <f>-IF(GO$4=p1_start,p1_fees,0)</f>
        <v/>
      </c>
      <c r="GP15" s="44">
        <f>-IF(GP$4=p1_start,p1_fees,0)</f>
        <v/>
      </c>
      <c r="GQ15" s="44">
        <f>-IF(GQ$4=p1_start,p1_fees,0)</f>
        <v/>
      </c>
      <c r="GR15" s="44">
        <f>-IF(GR$4=p1_start,p1_fees,0)</f>
        <v/>
      </c>
      <c r="GS15" s="44">
        <f>-IF(GS$4=p1_start,p1_fees,0)</f>
        <v/>
      </c>
      <c r="GT15" s="44">
        <f>-IF(GT$4=p1_start,p1_fees,0)</f>
        <v/>
      </c>
      <c r="GU15" s="44">
        <f>-IF(GU$4=p1_start,p1_fees,0)</f>
        <v/>
      </c>
      <c r="GV15" s="44">
        <f>-IF(GV$4=p1_start,p1_fees,0)</f>
        <v/>
      </c>
      <c r="GW15" s="44">
        <f>-IF(GW$4=p1_start,p1_fees,0)</f>
        <v/>
      </c>
      <c r="GX15" s="44">
        <f>-IF(GX$4=p1_start,p1_fees,0)</f>
        <v/>
      </c>
      <c r="GY15" s="44">
        <f>-IF(GY$4=p1_start,p1_fees,0)</f>
        <v/>
      </c>
      <c r="GZ15" s="44">
        <f>-IF(GZ$4=p1_start,p1_fees,0)</f>
        <v/>
      </c>
      <c r="HA15" s="44">
        <f>-IF(HA$4=p1_start,p1_fees,0)</f>
        <v/>
      </c>
      <c r="HB15" s="44">
        <f>-IF(HB$4=p1_start,p1_fees,0)</f>
        <v/>
      </c>
      <c r="HC15" s="44">
        <f>-IF(HC$4=p1_start,p1_fees,0)</f>
        <v/>
      </c>
      <c r="HD15" s="44">
        <f>-IF(HD$4=p1_start,p1_fees,0)</f>
        <v/>
      </c>
      <c r="HE15" s="44">
        <f>-IF(HE$4=p1_start,p1_fees,0)</f>
        <v/>
      </c>
      <c r="HF15" s="44">
        <f>-IF(HF$4=p1_start,p1_fees,0)</f>
        <v/>
      </c>
      <c r="HG15" s="44">
        <f>-IF(HG$4=p1_start,p1_fees,0)</f>
        <v/>
      </c>
      <c r="HH15" s="44">
        <f>-IF(HH$4=p1_start,p1_fees,0)</f>
        <v/>
      </c>
      <c r="HI15" s="44">
        <f>-IF(HI$4=p1_start,p1_fees,0)</f>
        <v/>
      </c>
      <c r="HJ15" s="44">
        <f>-IF(HJ$4=p1_start,p1_fees,0)</f>
        <v/>
      </c>
      <c r="HK15" s="44">
        <f>-IF(HK$4=p1_start,p1_fees,0)</f>
        <v/>
      </c>
      <c r="HL15" s="44">
        <f>-IF(HL$4=p1_start,p1_fees,0)</f>
        <v/>
      </c>
      <c r="HM15" s="44">
        <f>-IF(HM$4=p1_start,p1_fees,0)</f>
        <v/>
      </c>
      <c r="HN15" s="44">
        <f>-IF(HN$4=p1_start,p1_fees,0)</f>
        <v/>
      </c>
      <c r="HO15" s="44">
        <f>-IF(HO$4=p1_start,p1_fees,0)</f>
        <v/>
      </c>
      <c r="HP15" s="44">
        <f>-IF(HP$4=p1_start,p1_fees,0)</f>
        <v/>
      </c>
      <c r="HQ15" s="44">
        <f>-IF(HQ$4=p1_start,p1_fees,0)</f>
        <v/>
      </c>
      <c r="HR15" s="44">
        <f>-IF(HR$4=p1_start,p1_fees,0)</f>
        <v/>
      </c>
      <c r="HS15" s="44">
        <f>-IF(HS$4=p1_start,p1_fees,0)</f>
        <v/>
      </c>
      <c r="HT15" s="44">
        <f>-IF(HT$4=p1_start,p1_fees,0)</f>
        <v/>
      </c>
      <c r="HU15" s="44">
        <f>-IF(HU$4=p1_start,p1_fees,0)</f>
        <v/>
      </c>
      <c r="HV15" s="44">
        <f>-IF(HV$4=p1_start,p1_fees,0)</f>
        <v/>
      </c>
      <c r="HW15" s="44">
        <f>-IF(HW$4=p1_start,p1_fees,0)</f>
        <v/>
      </c>
      <c r="HX15" s="44">
        <f>-IF(HX$4=p1_start,p1_fees,0)</f>
        <v/>
      </c>
      <c r="HY15" s="44">
        <f>-IF(HY$4=p1_start,p1_fees,0)</f>
        <v/>
      </c>
      <c r="HZ15" s="44">
        <f>-IF(HZ$4=p1_start,p1_fees,0)</f>
        <v/>
      </c>
      <c r="IA15" s="44">
        <f>-IF(IA$4=p1_start,p1_fees,0)</f>
        <v/>
      </c>
      <c r="IB15" s="44">
        <f>-IF(IB$4=p1_start,p1_fees,0)</f>
        <v/>
      </c>
      <c r="IC15" s="44">
        <f>-IF(IC$4=p1_start,p1_fees,0)</f>
        <v/>
      </c>
      <c r="ID15" s="44">
        <f>-IF(ID$4=p1_start,p1_fees,0)</f>
        <v/>
      </c>
      <c r="IE15" s="44">
        <f>-IF(IE$4=p1_start,p1_fees,0)</f>
        <v/>
      </c>
      <c r="IF15" s="44">
        <f>-IF(IF$4=p1_start,p1_fees,0)</f>
        <v/>
      </c>
      <c r="IG15" s="44">
        <f>-IF(IG$4=p1_start,p1_fees,0)</f>
        <v/>
      </c>
      <c r="IH15" s="44">
        <f>-IF(IH$4=p1_start,p1_fees,0)</f>
        <v/>
      </c>
      <c r="II15" s="44">
        <f>-IF(II$4=p1_start,p1_fees,0)</f>
        <v/>
      </c>
      <c r="IJ15" s="44">
        <f>-IF(IJ$4=p1_start,p1_fees,0)</f>
        <v/>
      </c>
      <c r="IK15" s="44">
        <f>-IF(IK$4=p1_start,p1_fees,0)</f>
        <v/>
      </c>
      <c r="IL15" s="44">
        <f>-IF(IL$4=p1_start,p1_fees,0)</f>
        <v/>
      </c>
      <c r="IM15" s="44">
        <f>-IF(IM$4=p1_start,p1_fees,0)</f>
        <v/>
      </c>
      <c r="IN15" s="44">
        <f>-IF(IN$4=p1_start,p1_fees,0)</f>
        <v/>
      </c>
      <c r="IO15" s="44">
        <f>-IF(IO$4=p1_start,p1_fees,0)</f>
        <v/>
      </c>
      <c r="IP15" s="44">
        <f>-IF(IP$4=p1_start,p1_fees,0)</f>
        <v/>
      </c>
      <c r="IQ15" s="44">
        <f>-IF(IQ$4=p1_start,p1_fees,0)</f>
        <v/>
      </c>
      <c r="IR15" s="44">
        <f>-IF(IR$4=p1_start,p1_fees,0)</f>
        <v/>
      </c>
      <c r="IS15" s="44">
        <f>-IF(IS$4=p1_start,p1_fees,0)</f>
        <v/>
      </c>
      <c r="IT15" s="44">
        <f>-IF(IT$4=p1_start,p1_fees,0)</f>
        <v/>
      </c>
      <c r="IU15" s="44">
        <f>-IF(IU$4=p1_start,p1_fees,0)</f>
        <v/>
      </c>
      <c r="IV15" s="44">
        <f>-IF(IV$4=p1_start,p1_fees,0)</f>
        <v/>
      </c>
      <c r="IW15" s="44">
        <f>-IF(IW$4=p1_start,p1_fees,0)</f>
        <v/>
      </c>
      <c r="IX15" s="44">
        <f>-IF(IX$4=p1_start,p1_fees,0)</f>
        <v/>
      </c>
      <c r="IY15" s="44">
        <f>-IF(IY$4=p1_start,p1_fees,0)</f>
        <v/>
      </c>
      <c r="IZ15" s="44">
        <f>-IF(IZ$4=p1_start,p1_fees,0)</f>
        <v/>
      </c>
      <c r="JA15" s="44">
        <f>-IF(JA$4=p1_start,p1_fees,0)</f>
        <v/>
      </c>
      <c r="JB15" s="44">
        <f>-IF(JB$4=p1_start,p1_fees,0)</f>
        <v/>
      </c>
      <c r="JC15" s="44">
        <f>-IF(JC$4=p1_start,p1_fees,0)</f>
        <v/>
      </c>
      <c r="JD15" s="44">
        <f>-IF(JD$4=p1_start,p1_fees,0)</f>
        <v/>
      </c>
      <c r="JE15" s="44">
        <f>-IF(JE$4=p1_start,p1_fees,0)</f>
        <v/>
      </c>
      <c r="JF15" s="44">
        <f>-IF(JF$4=p1_start,p1_fees,0)</f>
        <v/>
      </c>
      <c r="JG15" s="44">
        <f>-IF(JG$4=p1_start,p1_fees,0)</f>
        <v/>
      </c>
      <c r="JH15" s="44">
        <f>-IF(JH$4=p1_start,p1_fees,0)</f>
        <v/>
      </c>
      <c r="JI15" s="44">
        <f>-IF(JI$4=p1_start,p1_fees,0)</f>
        <v/>
      </c>
      <c r="JJ15" s="44">
        <f>-IF(JJ$4=p1_start,p1_fees,0)</f>
        <v/>
      </c>
      <c r="JK15" s="44">
        <f>-IF(JK$4=p1_start,p1_fees,0)</f>
        <v/>
      </c>
      <c r="JL15" s="44">
        <f>-IF(JL$4=p1_start,p1_fees,0)</f>
        <v/>
      </c>
      <c r="JM15" s="44">
        <f>-IF(JM$4=p1_start,p1_fees,0)</f>
        <v/>
      </c>
      <c r="JN15" s="44">
        <f>-IF(JN$4=p1_start,p1_fees,0)</f>
        <v/>
      </c>
      <c r="JO15" s="44">
        <f>-IF(JO$4=p1_start,p1_fees,0)</f>
        <v/>
      </c>
      <c r="JP15" s="44">
        <f>-IF(JP$4=p1_start,p1_fees,0)</f>
        <v/>
      </c>
      <c r="JQ15" s="44">
        <f>-IF(JQ$4=p1_start,p1_fees,0)</f>
        <v/>
      </c>
      <c r="JR15" s="44">
        <f>-IF(JR$4=p1_start,p1_fees,0)</f>
        <v/>
      </c>
      <c r="JS15" s="44">
        <f>-IF(JS$4=p1_start,p1_fees,0)</f>
        <v/>
      </c>
      <c r="JT15" s="44">
        <f>-IF(JT$4=p1_start,p1_fees,0)</f>
        <v/>
      </c>
      <c r="JU15" s="44">
        <f>-IF(JU$4=p1_start,p1_fees,0)</f>
        <v/>
      </c>
      <c r="JV15" s="44">
        <f>-IF(JV$4=p1_start,p1_fees,0)</f>
        <v/>
      </c>
      <c r="JW15" s="44">
        <f>-IF(JW$4=p1_start,p1_fees,0)</f>
        <v/>
      </c>
      <c r="JX15" s="44">
        <f>-IF(JX$4=p1_start,p1_fees,0)</f>
        <v/>
      </c>
      <c r="JY15" s="44">
        <f>-IF(JY$4=p1_start,p1_fees,0)</f>
        <v/>
      </c>
      <c r="JZ15" s="44">
        <f>-IF(JZ$4=p1_start,p1_fees,0)</f>
        <v/>
      </c>
      <c r="KA15" s="44">
        <f>-IF(KA$4=p1_start,p1_fees,0)</f>
        <v/>
      </c>
      <c r="KB15" s="44">
        <f>-IF(KB$4=p1_start,p1_fees,0)</f>
        <v/>
      </c>
      <c r="KC15" s="44">
        <f>-IF(KC$4=p1_start,p1_fees,0)</f>
        <v/>
      </c>
      <c r="KD15" s="44">
        <f>-IF(KD$4=p1_start,p1_fees,0)</f>
        <v/>
      </c>
      <c r="KE15" s="44">
        <f>-IF(KE$4=p1_start,p1_fees,0)</f>
        <v/>
      </c>
      <c r="KF15" s="44">
        <f>-IF(KF$4=p1_start,p1_fees,0)</f>
        <v/>
      </c>
      <c r="KG15" s="44">
        <f>-IF(KG$4=p1_start,p1_fees,0)</f>
        <v/>
      </c>
      <c r="KH15" s="44">
        <f>-IF(KH$4=p1_start,p1_fees,0)</f>
        <v/>
      </c>
      <c r="KI15" s="44">
        <f>-IF(KI$4=p1_start,p1_fees,0)</f>
        <v/>
      </c>
      <c r="KJ15" s="44">
        <f>-IF(KJ$4=p1_start,p1_fees,0)</f>
        <v/>
      </c>
      <c r="KK15" s="44">
        <f>-IF(KK$4=p1_start,p1_fees,0)</f>
        <v/>
      </c>
      <c r="KL15" s="44">
        <f>-IF(KL$4=p1_start,p1_fees,0)</f>
        <v/>
      </c>
      <c r="KM15" s="44">
        <f>-IF(KM$4=p1_start,p1_fees,0)</f>
        <v/>
      </c>
      <c r="KN15" s="44">
        <f>-IF(KN$4=p1_start,p1_fees,0)</f>
        <v/>
      </c>
      <c r="KO15" s="44">
        <f>-IF(KO$4=p1_start,p1_fees,0)</f>
        <v/>
      </c>
      <c r="KP15" s="44">
        <f>-IF(KP$4=p1_start,p1_fees,0)</f>
        <v/>
      </c>
      <c r="KQ15" s="44">
        <f>-IF(KQ$4=p1_start,p1_fees,0)</f>
        <v/>
      </c>
      <c r="KR15" s="44">
        <f>-IF(KR$4=p1_start,p1_fees,0)</f>
        <v/>
      </c>
      <c r="KS15" s="44">
        <f>-IF(KS$4=p1_start,p1_fees,0)</f>
        <v/>
      </c>
      <c r="KT15" s="44">
        <f>-IF(KT$4=p1_start,p1_fees,0)</f>
        <v/>
      </c>
      <c r="KU15" s="44">
        <f>-IF(KU$4=p1_start,p1_fees,0)</f>
        <v/>
      </c>
      <c r="KV15" s="44">
        <f>-IF(KV$4=p1_start,p1_fees,0)</f>
        <v/>
      </c>
      <c r="KW15" s="44">
        <f>-IF(KW$4=p1_start,p1_fees,0)</f>
        <v/>
      </c>
      <c r="KX15" s="44">
        <f>-IF(KX$4=p1_start,p1_fees,0)</f>
        <v/>
      </c>
      <c r="KY15" s="44">
        <f>-IF(KY$4=p1_start,p1_fees,0)</f>
        <v/>
      </c>
      <c r="KZ15" s="44">
        <f>-IF(KZ$4=p1_start,p1_fees,0)</f>
        <v/>
      </c>
      <c r="LA15" s="44">
        <f>-IF(LA$4=p1_start,p1_fees,0)</f>
        <v/>
      </c>
      <c r="LB15" s="44">
        <f>-IF(LB$4=p1_start,p1_fees,0)</f>
        <v/>
      </c>
      <c r="LC15" s="44">
        <f>-IF(LC$4=p1_start,p1_fees,0)</f>
        <v/>
      </c>
      <c r="LD15" s="44">
        <f>-IF(LD$4=p1_start,p1_fees,0)</f>
        <v/>
      </c>
      <c r="LE15" s="44">
        <f>-IF(LE$4=p1_start,p1_fees,0)</f>
        <v/>
      </c>
      <c r="LF15" s="44">
        <f>-IF(LF$4=p1_start,p1_fees,0)</f>
        <v/>
      </c>
      <c r="LG15" s="44">
        <f>-IF(LG$4=p1_start,p1_fees,0)</f>
        <v/>
      </c>
      <c r="LH15" s="44">
        <f>-IF(LH$4=p1_start,p1_fees,0)</f>
        <v/>
      </c>
      <c r="LI15" s="44">
        <f>-IF(LI$4=p1_start,p1_fees,0)</f>
        <v/>
      </c>
      <c r="LJ15" s="44">
        <f>-IF(LJ$4=p1_start,p1_fees,0)</f>
        <v/>
      </c>
      <c r="LK15" s="44">
        <f>-IF(LK$4=p1_start,p1_fees,0)</f>
        <v/>
      </c>
      <c r="LL15" s="44">
        <f>-IF(LL$4=p1_start,p1_fees,0)</f>
        <v/>
      </c>
      <c r="LM15" s="44">
        <f>-IF(LM$4=p1_start,p1_fees,0)</f>
        <v/>
      </c>
      <c r="LN15" s="44">
        <f>-IF(LN$4=p1_start,p1_fees,0)</f>
        <v/>
      </c>
      <c r="LO15" s="44">
        <f>-IF(LO$4=p1_start,p1_fees,0)</f>
        <v/>
      </c>
      <c r="LP15" s="44">
        <f>-IF(LP$4=p1_start,p1_fees,0)</f>
        <v/>
      </c>
      <c r="LQ15" s="44">
        <f>-IF(LQ$4=p1_start,p1_fees,0)</f>
        <v/>
      </c>
      <c r="LR15" s="44">
        <f>-IF(LR$4=p1_start,p1_fees,0)</f>
        <v/>
      </c>
      <c r="LS15" s="44">
        <f>-IF(LS$4=p1_start,p1_fees,0)</f>
        <v/>
      </c>
      <c r="LT15" s="44">
        <f>-IF(LT$4=p1_start,p1_fees,0)</f>
        <v/>
      </c>
      <c r="LU15" s="44">
        <f>-IF(LU$4=p1_start,p1_fees,0)</f>
        <v/>
      </c>
      <c r="LV15" s="44">
        <f>-IF(LV$4=p1_start,p1_fees,0)</f>
        <v/>
      </c>
      <c r="LW15" s="44">
        <f>-IF(LW$4=p1_start,p1_fees,0)</f>
        <v/>
      </c>
      <c r="LX15" s="44">
        <f>-IF(LX$4=p1_start,p1_fees,0)</f>
        <v/>
      </c>
      <c r="LY15" s="44">
        <f>-IF(LY$4=p1_start,p1_fees,0)</f>
        <v/>
      </c>
      <c r="LZ15" s="44">
        <f>-IF(LZ$4=p1_start,p1_fees,0)</f>
        <v/>
      </c>
      <c r="MA15" s="44">
        <f>-IF(MA$4=p1_start,p1_fees,0)</f>
        <v/>
      </c>
      <c r="MB15" s="44">
        <f>-IF(MB$4=p1_start,p1_fees,0)</f>
        <v/>
      </c>
      <c r="MC15" s="44">
        <f>-IF(MC$4=p1_start,p1_fees,0)</f>
        <v/>
      </c>
      <c r="MD15" s="44">
        <f>-IF(MD$4=p1_start,p1_fees,0)</f>
        <v/>
      </c>
      <c r="ME15" s="44">
        <f>-IF(ME$4=p1_start,p1_fees,0)</f>
        <v/>
      </c>
      <c r="MF15" s="44">
        <f>-IF(MF$4=p1_start,p1_fees,0)</f>
        <v/>
      </c>
      <c r="MG15" s="44">
        <f>-IF(MG$4=p1_start,p1_fees,0)</f>
        <v/>
      </c>
      <c r="MH15" s="44">
        <f>-IF(MH$4=p1_start,p1_fees,0)</f>
        <v/>
      </c>
      <c r="MI15" s="44">
        <f>-IF(MI$4=p1_start,p1_fees,0)</f>
        <v/>
      </c>
      <c r="MJ15" s="44">
        <f>-IF(MJ$4=p1_start,p1_fees,0)</f>
        <v/>
      </c>
      <c r="MK15" s="44">
        <f>-IF(MK$4=p1_start,p1_fees,0)</f>
        <v/>
      </c>
      <c r="ML15" s="44">
        <f>-IF(ML$4=p1_start,p1_fees,0)</f>
        <v/>
      </c>
      <c r="MM15" s="44">
        <f>-IF(MM$4=p1_start,p1_fees,0)</f>
        <v/>
      </c>
      <c r="MN15" s="44">
        <f>-IF(MN$4=p1_start,p1_fees,0)</f>
        <v/>
      </c>
      <c r="MO15" s="44">
        <f>-IF(MO$4=p1_start,p1_fees,0)</f>
        <v/>
      </c>
      <c r="MP15" s="44">
        <f>-IF(MP$4=p1_start,p1_fees,0)</f>
        <v/>
      </c>
      <c r="MQ15" s="44">
        <f>-IF(MQ$4=p1_start,p1_fees,0)</f>
        <v/>
      </c>
      <c r="MR15" s="44">
        <f>-IF(MR$4=p1_start,p1_fees,0)</f>
        <v/>
      </c>
      <c r="MS15" s="44">
        <f>-IF(MS$4=p1_start,p1_fees,0)</f>
        <v/>
      </c>
      <c r="MT15" s="44">
        <f>-IF(MT$4=p1_start,p1_fees,0)</f>
        <v/>
      </c>
      <c r="MU15" s="44">
        <f>-IF(MU$4=p1_start,p1_fees,0)</f>
        <v/>
      </c>
      <c r="MV15" s="44">
        <f>-IF(MV$4=p1_start,p1_fees,0)</f>
        <v/>
      </c>
      <c r="MW15" s="44">
        <f>-IF(MW$4=p1_start,p1_fees,0)</f>
        <v/>
      </c>
      <c r="MX15" s="44">
        <f>-IF(MX$4=p1_start,p1_fees,0)</f>
        <v/>
      </c>
      <c r="MY15" s="44">
        <f>-IF(MY$4=p1_start,p1_fees,0)</f>
        <v/>
      </c>
      <c r="MZ15" s="44">
        <f>-IF(MZ$4=p1_start,p1_fees,0)</f>
        <v/>
      </c>
      <c r="NA15" s="44">
        <f>-IF(NA$4=p1_start,p1_fees,0)</f>
        <v/>
      </c>
      <c r="NB15" s="44">
        <f>-IF(NB$4=p1_start,p1_fees,0)</f>
        <v/>
      </c>
      <c r="NC15" s="44">
        <f>-IF(NC$4=p1_start,p1_fees,0)</f>
        <v/>
      </c>
      <c r="ND15" s="44">
        <f>-IF(ND$4=p1_start,p1_fees,0)</f>
        <v/>
      </c>
      <c r="NE15" s="44">
        <f>-IF(NE$4=p1_start,p1_fees,0)</f>
        <v/>
      </c>
      <c r="NF15" s="44">
        <f>-IF(NF$4=p1_start,p1_fees,0)</f>
        <v/>
      </c>
      <c r="NG15" s="44">
        <f>-IF(NG$4=p1_start,p1_fees,0)</f>
        <v/>
      </c>
      <c r="NH15" s="44">
        <f>-IF(NH$4=p1_start,p1_fees,0)</f>
        <v/>
      </c>
      <c r="NI15" s="44">
        <f>-IF(NI$4=p1_start,p1_fees,0)</f>
        <v/>
      </c>
      <c r="NJ15" s="44">
        <f>-IF(NJ$4=p1_start,p1_fees,0)</f>
        <v/>
      </c>
      <c r="NK15" s="44">
        <f>-IF(NK$4=p1_start,p1_fees,0)</f>
        <v/>
      </c>
      <c r="NL15" s="44">
        <f>-IF(NL$4=p1_start,p1_fees,0)</f>
        <v/>
      </c>
      <c r="NM15" s="44">
        <f>-IF(NM$4=p1_start,p1_fees,0)</f>
        <v/>
      </c>
      <c r="NN15" s="44">
        <f>-IF(NN$4=p1_start,p1_fees,0)</f>
        <v/>
      </c>
      <c r="NO15" s="44">
        <f>-IF(NO$4=p1_start,p1_fees,0)</f>
        <v/>
      </c>
      <c r="NP15" s="44">
        <f>-IF(NP$4=p1_start,p1_fees,0)</f>
        <v/>
      </c>
      <c r="NQ15" s="44">
        <f>-IF(NQ$4=p1_start,p1_fees,0)</f>
        <v/>
      </c>
      <c r="NR15" s="44">
        <f>-IF(NR$4=p1_start,p1_fees,0)</f>
        <v/>
      </c>
      <c r="NS15" s="44">
        <f>-IF(NS$4=p1_start,p1_fees,0)</f>
        <v/>
      </c>
      <c r="NT15" s="44">
        <f>-IF(NT$4=p1_start,p1_fees,0)</f>
        <v/>
      </c>
      <c r="NU15" s="44">
        <f>-IF(NU$4=p1_start,p1_fees,0)</f>
        <v/>
      </c>
      <c r="NV15" s="44">
        <f>-IF(NV$4=p1_start,p1_fees,0)</f>
        <v/>
      </c>
      <c r="NW15" s="44">
        <f>-IF(NW$4=p1_start,p1_fees,0)</f>
        <v/>
      </c>
      <c r="NX15" s="44">
        <f>-IF(NX$4=p1_start,p1_fees,0)</f>
        <v/>
      </c>
      <c r="NY15" s="44">
        <f>-IF(NY$4=p1_start,p1_fees,0)</f>
        <v/>
      </c>
      <c r="NZ15" s="44">
        <f>-IF(NZ$4=p1_start,p1_fees,0)</f>
        <v/>
      </c>
      <c r="OA15" s="44">
        <f>-IF(OA$4=p1_start,p1_fees,0)</f>
        <v/>
      </c>
      <c r="OB15" s="44">
        <f>-IF(OB$4=p1_start,p1_fees,0)</f>
        <v/>
      </c>
      <c r="OC15" s="44">
        <f>-IF(OC$4=p1_start,p1_fees,0)</f>
        <v/>
      </c>
      <c r="OD15" s="44">
        <f>-IF(OD$4=p1_start,p1_fees,0)</f>
        <v/>
      </c>
      <c r="OE15" s="44">
        <f>-IF(OE$4=p1_start,p1_fees,0)</f>
        <v/>
      </c>
      <c r="OF15" s="44">
        <f>-IF(OF$4=p1_start,p1_fees,0)</f>
        <v/>
      </c>
      <c r="OG15" s="44">
        <f>-IF(OG$4=p1_start,p1_fees,0)</f>
        <v/>
      </c>
      <c r="OH15" s="44">
        <f>-IF(OH$4=p1_start,p1_fees,0)</f>
        <v/>
      </c>
      <c r="OI15" s="44">
        <f>-IF(OI$4=p1_start,p1_fees,0)</f>
        <v/>
      </c>
      <c r="OJ15" s="44">
        <f>-IF(OJ$4=p1_start,p1_fees,0)</f>
        <v/>
      </c>
      <c r="OK15" s="44">
        <f>-IF(OK$4=p1_start,p1_fees,0)</f>
        <v/>
      </c>
      <c r="OL15" s="44">
        <f>-IF(OL$4=p1_start,p1_fees,0)</f>
        <v/>
      </c>
      <c r="OM15" s="44">
        <f>-IF(OM$4=p1_start,p1_fees,0)</f>
        <v/>
      </c>
      <c r="ON15" s="44">
        <f>-IF(ON$4=p1_start,p1_fees,0)</f>
        <v/>
      </c>
      <c r="OO15" s="44">
        <f>-IF(OO$4=p1_start,p1_fees,0)</f>
        <v/>
      </c>
      <c r="OP15" s="44">
        <f>-IF(OP$4=p1_start,p1_fees,0)</f>
        <v/>
      </c>
      <c r="OQ15" s="44">
        <f>-IF(OQ$4=p1_start,p1_fees,0)</f>
        <v/>
      </c>
      <c r="OR15" s="44">
        <f>-IF(OR$4=p1_start,p1_fees,0)</f>
        <v/>
      </c>
      <c r="OS15" s="44">
        <f>-IF(OS$4=p1_start,p1_fees,0)</f>
        <v/>
      </c>
      <c r="OT15" s="44">
        <f>-IF(OT$4=p1_start,p1_fees,0)</f>
        <v/>
      </c>
      <c r="OU15" s="44">
        <f>-IF(OU$4=p1_start,p1_fees,0)</f>
        <v/>
      </c>
      <c r="OV15" s="44">
        <f>-IF(OV$4=p1_start,p1_fees,0)</f>
        <v/>
      </c>
      <c r="OW15" s="44">
        <f>-IF(OW$4=p1_start,p1_fees,0)</f>
        <v/>
      </c>
      <c r="OX15" s="44">
        <f>-IF(OX$4=p1_start,p1_fees,0)</f>
        <v/>
      </c>
      <c r="OY15" s="44">
        <f>-IF(OY$4=p1_start,p1_fees,0)</f>
        <v/>
      </c>
      <c r="OZ15" s="44">
        <f>-IF(OZ$4=p1_start,p1_fees,0)</f>
        <v/>
      </c>
      <c r="PA15" s="44">
        <f>-IF(PA$4=p1_start,p1_fees,0)</f>
        <v/>
      </c>
      <c r="PB15" s="44">
        <f>-IF(PB$4=p1_start,p1_fees,0)</f>
        <v/>
      </c>
      <c r="PC15" s="44">
        <f>-IF(PC$4=p1_start,p1_fees,0)</f>
        <v/>
      </c>
      <c r="PD15" s="44">
        <f>-IF(PD$4=p1_start,p1_fees,0)</f>
        <v/>
      </c>
      <c r="PE15" s="44">
        <f>-IF(PE$4=p1_start,p1_fees,0)</f>
        <v/>
      </c>
      <c r="PF15" s="44">
        <f>-IF(PF$4=p1_start,p1_fees,0)</f>
        <v/>
      </c>
      <c r="PG15" s="44">
        <f>-IF(PG$4=p1_start,p1_fees,0)</f>
        <v/>
      </c>
      <c r="PH15" s="44">
        <f>-IF(PH$4=p1_start,p1_fees,0)</f>
        <v/>
      </c>
      <c r="PI15" s="44">
        <f>-IF(PI$4=p1_start,p1_fees,0)</f>
        <v/>
      </c>
      <c r="PJ15" s="44">
        <f>-IF(PJ$4=p1_start,p1_fees,0)</f>
        <v/>
      </c>
      <c r="PK15" s="44">
        <f>-IF(PK$4=p1_start,p1_fees,0)</f>
        <v/>
      </c>
      <c r="PL15" s="44">
        <f>-IF(PL$4=p1_start,p1_fees,0)</f>
        <v/>
      </c>
      <c r="PM15" s="44">
        <f>-IF(PM$4=p1_start,p1_fees,0)</f>
        <v/>
      </c>
    </row>
    <row r="16">
      <c r="A16" s="5" t="inlineStr">
        <is>
          <t>Cash uses before capitalized interest</t>
        </is>
      </c>
      <c r="B16" s="9" t="inlineStr">
        <is>
          <t>P1</t>
        </is>
      </c>
      <c r="C16" s="43">
        <f>SUM(D16:PM16)</f>
        <v/>
      </c>
      <c r="D16" s="45">
        <f>-(D11+D12+D13+D14+D15)</f>
        <v/>
      </c>
      <c r="E16" s="45">
        <f>-(E11+E12+E13+E14+E15)</f>
        <v/>
      </c>
      <c r="F16" s="45">
        <f>-(F11+F12+F13+F14+F15)</f>
        <v/>
      </c>
      <c r="G16" s="45">
        <f>-(G11+G12+G13+G14+G15)</f>
        <v/>
      </c>
      <c r="H16" s="45">
        <f>-(H11+H12+H13+H14+H15)</f>
        <v/>
      </c>
      <c r="I16" s="45">
        <f>-(I11+I12+I13+I14+I15)</f>
        <v/>
      </c>
      <c r="J16" s="45">
        <f>-(J11+J12+J13+J14+J15)</f>
        <v/>
      </c>
      <c r="K16" s="45">
        <f>-(K11+K12+K13+K14+K15)</f>
        <v/>
      </c>
      <c r="L16" s="45">
        <f>-(L11+L12+L13+L14+L15)</f>
        <v/>
      </c>
      <c r="M16" s="45">
        <f>-(M11+M12+M13+M14+M15)</f>
        <v/>
      </c>
      <c r="N16" s="45">
        <f>-(N11+N12+N13+N14+N15)</f>
        <v/>
      </c>
      <c r="O16" s="45">
        <f>-(O11+O12+O13+O14+O15)</f>
        <v/>
      </c>
      <c r="P16" s="45">
        <f>-(P11+P12+P13+P14+P15)</f>
        <v/>
      </c>
      <c r="Q16" s="45">
        <f>-(Q11+Q12+Q13+Q14+Q15)</f>
        <v/>
      </c>
      <c r="R16" s="45">
        <f>-(R11+R12+R13+R14+R15)</f>
        <v/>
      </c>
      <c r="S16" s="45">
        <f>-(S11+S12+S13+S14+S15)</f>
        <v/>
      </c>
      <c r="T16" s="45">
        <f>-(T11+T12+T13+T14+T15)</f>
        <v/>
      </c>
      <c r="U16" s="45">
        <f>-(U11+U12+U13+U14+U15)</f>
        <v/>
      </c>
      <c r="V16" s="45">
        <f>-(V11+V12+V13+V14+V15)</f>
        <v/>
      </c>
      <c r="W16" s="45">
        <f>-(W11+W12+W13+W14+W15)</f>
        <v/>
      </c>
      <c r="X16" s="45">
        <f>-(X11+X12+X13+X14+X15)</f>
        <v/>
      </c>
      <c r="Y16" s="45">
        <f>-(Y11+Y12+Y13+Y14+Y15)</f>
        <v/>
      </c>
      <c r="Z16" s="45">
        <f>-(Z11+Z12+Z13+Z14+Z15)</f>
        <v/>
      </c>
      <c r="AA16" s="45">
        <f>-(AA11+AA12+AA13+AA14+AA15)</f>
        <v/>
      </c>
      <c r="AB16" s="45">
        <f>-(AB11+AB12+AB13+AB14+AB15)</f>
        <v/>
      </c>
      <c r="AC16" s="45">
        <f>-(AC11+AC12+AC13+AC14+AC15)</f>
        <v/>
      </c>
      <c r="AD16" s="45">
        <f>-(AD11+AD12+AD13+AD14+AD15)</f>
        <v/>
      </c>
      <c r="AE16" s="45">
        <f>-(AE11+AE12+AE13+AE14+AE15)</f>
        <v/>
      </c>
      <c r="AF16" s="45">
        <f>-(AF11+AF12+AF13+AF14+AF15)</f>
        <v/>
      </c>
      <c r="AG16" s="45">
        <f>-(AG11+AG12+AG13+AG14+AG15)</f>
        <v/>
      </c>
      <c r="AH16" s="45">
        <f>-(AH11+AH12+AH13+AH14+AH15)</f>
        <v/>
      </c>
      <c r="AI16" s="45">
        <f>-(AI11+AI12+AI13+AI14+AI15)</f>
        <v/>
      </c>
      <c r="AJ16" s="45">
        <f>-(AJ11+AJ12+AJ13+AJ14+AJ15)</f>
        <v/>
      </c>
      <c r="AK16" s="45">
        <f>-(AK11+AK12+AK13+AK14+AK15)</f>
        <v/>
      </c>
      <c r="AL16" s="45">
        <f>-(AL11+AL12+AL13+AL14+AL15)</f>
        <v/>
      </c>
      <c r="AM16" s="45">
        <f>-(AM11+AM12+AM13+AM14+AM15)</f>
        <v/>
      </c>
      <c r="AN16" s="45">
        <f>-(AN11+AN12+AN13+AN14+AN15)</f>
        <v/>
      </c>
      <c r="AO16" s="45">
        <f>-(AO11+AO12+AO13+AO14+AO15)</f>
        <v/>
      </c>
      <c r="AP16" s="45">
        <f>-(AP11+AP12+AP13+AP14+AP15)</f>
        <v/>
      </c>
      <c r="AQ16" s="45">
        <f>-(AQ11+AQ12+AQ13+AQ14+AQ15)</f>
        <v/>
      </c>
      <c r="AR16" s="45">
        <f>-(AR11+AR12+AR13+AR14+AR15)</f>
        <v/>
      </c>
      <c r="AS16" s="45">
        <f>-(AS11+AS12+AS13+AS14+AS15)</f>
        <v/>
      </c>
      <c r="AT16" s="45">
        <f>-(AT11+AT12+AT13+AT14+AT15)</f>
        <v/>
      </c>
      <c r="AU16" s="45">
        <f>-(AU11+AU12+AU13+AU14+AU15)</f>
        <v/>
      </c>
      <c r="AV16" s="45">
        <f>-(AV11+AV12+AV13+AV14+AV15)</f>
        <v/>
      </c>
      <c r="AW16" s="45">
        <f>-(AW11+AW12+AW13+AW14+AW15)</f>
        <v/>
      </c>
      <c r="AX16" s="45">
        <f>-(AX11+AX12+AX13+AX14+AX15)</f>
        <v/>
      </c>
      <c r="AY16" s="45">
        <f>-(AY11+AY12+AY13+AY14+AY15)</f>
        <v/>
      </c>
      <c r="AZ16" s="45">
        <f>-(AZ11+AZ12+AZ13+AZ14+AZ15)</f>
        <v/>
      </c>
      <c r="BA16" s="45">
        <f>-(BA11+BA12+BA13+BA14+BA15)</f>
        <v/>
      </c>
      <c r="BB16" s="45">
        <f>-(BB11+BB12+BB13+BB14+BB15)</f>
        <v/>
      </c>
      <c r="BC16" s="45">
        <f>-(BC11+BC12+BC13+BC14+BC15)</f>
        <v/>
      </c>
      <c r="BD16" s="45">
        <f>-(BD11+BD12+BD13+BD14+BD15)</f>
        <v/>
      </c>
      <c r="BE16" s="45">
        <f>-(BE11+BE12+BE13+BE14+BE15)</f>
        <v/>
      </c>
      <c r="BF16" s="45">
        <f>-(BF11+BF12+BF13+BF14+BF15)</f>
        <v/>
      </c>
      <c r="BG16" s="45">
        <f>-(BG11+BG12+BG13+BG14+BG15)</f>
        <v/>
      </c>
      <c r="BH16" s="45">
        <f>-(BH11+BH12+BH13+BH14+BH15)</f>
        <v/>
      </c>
      <c r="BI16" s="45">
        <f>-(BI11+BI12+BI13+BI14+BI15)</f>
        <v/>
      </c>
      <c r="BJ16" s="45">
        <f>-(BJ11+BJ12+BJ13+BJ14+BJ15)</f>
        <v/>
      </c>
      <c r="BK16" s="45">
        <f>-(BK11+BK12+BK13+BK14+BK15)</f>
        <v/>
      </c>
      <c r="BL16" s="45">
        <f>-(BL11+BL12+BL13+BL14+BL15)</f>
        <v/>
      </c>
      <c r="BM16" s="45">
        <f>-(BM11+BM12+BM13+BM14+BM15)</f>
        <v/>
      </c>
      <c r="BN16" s="45">
        <f>-(BN11+BN12+BN13+BN14+BN15)</f>
        <v/>
      </c>
      <c r="BO16" s="45">
        <f>-(BO11+BO12+BO13+BO14+BO15)</f>
        <v/>
      </c>
      <c r="BP16" s="45">
        <f>-(BP11+BP12+BP13+BP14+BP15)</f>
        <v/>
      </c>
      <c r="BQ16" s="45">
        <f>-(BQ11+BQ12+BQ13+BQ14+BQ15)</f>
        <v/>
      </c>
      <c r="BR16" s="45">
        <f>-(BR11+BR12+BR13+BR14+BR15)</f>
        <v/>
      </c>
      <c r="BS16" s="45">
        <f>-(BS11+BS12+BS13+BS14+BS15)</f>
        <v/>
      </c>
      <c r="BT16" s="45">
        <f>-(BT11+BT12+BT13+BT14+BT15)</f>
        <v/>
      </c>
      <c r="BU16" s="45">
        <f>-(BU11+BU12+BU13+BU14+BU15)</f>
        <v/>
      </c>
      <c r="BV16" s="45">
        <f>-(BV11+BV12+BV13+BV14+BV15)</f>
        <v/>
      </c>
      <c r="BW16" s="45">
        <f>-(BW11+BW12+BW13+BW14+BW15)</f>
        <v/>
      </c>
      <c r="BX16" s="45">
        <f>-(BX11+BX12+BX13+BX14+BX15)</f>
        <v/>
      </c>
      <c r="BY16" s="45">
        <f>-(BY11+BY12+BY13+BY14+BY15)</f>
        <v/>
      </c>
      <c r="BZ16" s="45">
        <f>-(BZ11+BZ12+BZ13+BZ14+BZ15)</f>
        <v/>
      </c>
      <c r="CA16" s="45">
        <f>-(CA11+CA12+CA13+CA14+CA15)</f>
        <v/>
      </c>
      <c r="CB16" s="45">
        <f>-(CB11+CB12+CB13+CB14+CB15)</f>
        <v/>
      </c>
      <c r="CC16" s="45">
        <f>-(CC11+CC12+CC13+CC14+CC15)</f>
        <v/>
      </c>
      <c r="CD16" s="45">
        <f>-(CD11+CD12+CD13+CD14+CD15)</f>
        <v/>
      </c>
      <c r="CE16" s="45">
        <f>-(CE11+CE12+CE13+CE14+CE15)</f>
        <v/>
      </c>
      <c r="CF16" s="45">
        <f>-(CF11+CF12+CF13+CF14+CF15)</f>
        <v/>
      </c>
      <c r="CG16" s="45">
        <f>-(CG11+CG12+CG13+CG14+CG15)</f>
        <v/>
      </c>
      <c r="CH16" s="45">
        <f>-(CH11+CH12+CH13+CH14+CH15)</f>
        <v/>
      </c>
      <c r="CI16" s="45">
        <f>-(CI11+CI12+CI13+CI14+CI15)</f>
        <v/>
      </c>
      <c r="CJ16" s="45">
        <f>-(CJ11+CJ12+CJ13+CJ14+CJ15)</f>
        <v/>
      </c>
      <c r="CK16" s="45">
        <f>-(CK11+CK12+CK13+CK14+CK15)</f>
        <v/>
      </c>
      <c r="CL16" s="45">
        <f>-(CL11+CL12+CL13+CL14+CL15)</f>
        <v/>
      </c>
      <c r="CM16" s="45">
        <f>-(CM11+CM12+CM13+CM14+CM15)</f>
        <v/>
      </c>
      <c r="CN16" s="45">
        <f>-(CN11+CN12+CN13+CN14+CN15)</f>
        <v/>
      </c>
      <c r="CO16" s="45">
        <f>-(CO11+CO12+CO13+CO14+CO15)</f>
        <v/>
      </c>
      <c r="CP16" s="45">
        <f>-(CP11+CP12+CP13+CP14+CP15)</f>
        <v/>
      </c>
      <c r="CQ16" s="45">
        <f>-(CQ11+CQ12+CQ13+CQ14+CQ15)</f>
        <v/>
      </c>
      <c r="CR16" s="45">
        <f>-(CR11+CR12+CR13+CR14+CR15)</f>
        <v/>
      </c>
      <c r="CS16" s="45">
        <f>-(CS11+CS12+CS13+CS14+CS15)</f>
        <v/>
      </c>
      <c r="CT16" s="45">
        <f>-(CT11+CT12+CT13+CT14+CT15)</f>
        <v/>
      </c>
      <c r="CU16" s="45">
        <f>-(CU11+CU12+CU13+CU14+CU15)</f>
        <v/>
      </c>
      <c r="CV16" s="45">
        <f>-(CV11+CV12+CV13+CV14+CV15)</f>
        <v/>
      </c>
      <c r="CW16" s="45">
        <f>-(CW11+CW12+CW13+CW14+CW15)</f>
        <v/>
      </c>
      <c r="CX16" s="45">
        <f>-(CX11+CX12+CX13+CX14+CX15)</f>
        <v/>
      </c>
      <c r="CY16" s="45">
        <f>-(CY11+CY12+CY13+CY14+CY15)</f>
        <v/>
      </c>
      <c r="CZ16" s="45">
        <f>-(CZ11+CZ12+CZ13+CZ14+CZ15)</f>
        <v/>
      </c>
      <c r="DA16" s="45">
        <f>-(DA11+DA12+DA13+DA14+DA15)</f>
        <v/>
      </c>
      <c r="DB16" s="45">
        <f>-(DB11+DB12+DB13+DB14+DB15)</f>
        <v/>
      </c>
      <c r="DC16" s="45">
        <f>-(DC11+DC12+DC13+DC14+DC15)</f>
        <v/>
      </c>
      <c r="DD16" s="45">
        <f>-(DD11+DD12+DD13+DD14+DD15)</f>
        <v/>
      </c>
      <c r="DE16" s="45">
        <f>-(DE11+DE12+DE13+DE14+DE15)</f>
        <v/>
      </c>
      <c r="DF16" s="45">
        <f>-(DF11+DF12+DF13+DF14+DF15)</f>
        <v/>
      </c>
      <c r="DG16" s="45">
        <f>-(DG11+DG12+DG13+DG14+DG15)</f>
        <v/>
      </c>
      <c r="DH16" s="45">
        <f>-(DH11+DH12+DH13+DH14+DH15)</f>
        <v/>
      </c>
      <c r="DI16" s="45">
        <f>-(DI11+DI12+DI13+DI14+DI15)</f>
        <v/>
      </c>
      <c r="DJ16" s="45">
        <f>-(DJ11+DJ12+DJ13+DJ14+DJ15)</f>
        <v/>
      </c>
      <c r="DK16" s="45">
        <f>-(DK11+DK12+DK13+DK14+DK15)</f>
        <v/>
      </c>
      <c r="DL16" s="45">
        <f>-(DL11+DL12+DL13+DL14+DL15)</f>
        <v/>
      </c>
      <c r="DM16" s="45">
        <f>-(DM11+DM12+DM13+DM14+DM15)</f>
        <v/>
      </c>
      <c r="DN16" s="45">
        <f>-(DN11+DN12+DN13+DN14+DN15)</f>
        <v/>
      </c>
      <c r="DO16" s="45">
        <f>-(DO11+DO12+DO13+DO14+DO15)</f>
        <v/>
      </c>
      <c r="DP16" s="45">
        <f>-(DP11+DP12+DP13+DP14+DP15)</f>
        <v/>
      </c>
      <c r="DQ16" s="45">
        <f>-(DQ11+DQ12+DQ13+DQ14+DQ15)</f>
        <v/>
      </c>
      <c r="DR16" s="45">
        <f>-(DR11+DR12+DR13+DR14+DR15)</f>
        <v/>
      </c>
      <c r="DS16" s="45">
        <f>-(DS11+DS12+DS13+DS14+DS15)</f>
        <v/>
      </c>
      <c r="DT16" s="45">
        <f>-(DT11+DT12+DT13+DT14+DT15)</f>
        <v/>
      </c>
      <c r="DU16" s="45">
        <f>-(DU11+DU12+DU13+DU14+DU15)</f>
        <v/>
      </c>
      <c r="DV16" s="45">
        <f>-(DV11+DV12+DV13+DV14+DV15)</f>
        <v/>
      </c>
      <c r="DW16" s="45">
        <f>-(DW11+DW12+DW13+DW14+DW15)</f>
        <v/>
      </c>
      <c r="DX16" s="45">
        <f>-(DX11+DX12+DX13+DX14+DX15)</f>
        <v/>
      </c>
      <c r="DY16" s="45">
        <f>-(DY11+DY12+DY13+DY14+DY15)</f>
        <v/>
      </c>
      <c r="DZ16" s="45">
        <f>-(DZ11+DZ12+DZ13+DZ14+DZ15)</f>
        <v/>
      </c>
      <c r="EA16" s="45">
        <f>-(EA11+EA12+EA13+EA14+EA15)</f>
        <v/>
      </c>
      <c r="EB16" s="45">
        <f>-(EB11+EB12+EB13+EB14+EB15)</f>
        <v/>
      </c>
      <c r="EC16" s="45">
        <f>-(EC11+EC12+EC13+EC14+EC15)</f>
        <v/>
      </c>
      <c r="ED16" s="45">
        <f>-(ED11+ED12+ED13+ED14+ED15)</f>
        <v/>
      </c>
      <c r="EE16" s="45">
        <f>-(EE11+EE12+EE13+EE14+EE15)</f>
        <v/>
      </c>
      <c r="EF16" s="45">
        <f>-(EF11+EF12+EF13+EF14+EF15)</f>
        <v/>
      </c>
      <c r="EG16" s="45">
        <f>-(EG11+EG12+EG13+EG14+EG15)</f>
        <v/>
      </c>
      <c r="EH16" s="45">
        <f>-(EH11+EH12+EH13+EH14+EH15)</f>
        <v/>
      </c>
      <c r="EI16" s="45">
        <f>-(EI11+EI12+EI13+EI14+EI15)</f>
        <v/>
      </c>
      <c r="EJ16" s="45">
        <f>-(EJ11+EJ12+EJ13+EJ14+EJ15)</f>
        <v/>
      </c>
      <c r="EK16" s="45">
        <f>-(EK11+EK12+EK13+EK14+EK15)</f>
        <v/>
      </c>
      <c r="EL16" s="45">
        <f>-(EL11+EL12+EL13+EL14+EL15)</f>
        <v/>
      </c>
      <c r="EM16" s="45">
        <f>-(EM11+EM12+EM13+EM14+EM15)</f>
        <v/>
      </c>
      <c r="EN16" s="45">
        <f>-(EN11+EN12+EN13+EN14+EN15)</f>
        <v/>
      </c>
      <c r="EO16" s="45">
        <f>-(EO11+EO12+EO13+EO14+EO15)</f>
        <v/>
      </c>
      <c r="EP16" s="45">
        <f>-(EP11+EP12+EP13+EP14+EP15)</f>
        <v/>
      </c>
      <c r="EQ16" s="45">
        <f>-(EQ11+EQ12+EQ13+EQ14+EQ15)</f>
        <v/>
      </c>
      <c r="ER16" s="45">
        <f>-(ER11+ER12+ER13+ER14+ER15)</f>
        <v/>
      </c>
      <c r="ES16" s="45">
        <f>-(ES11+ES12+ES13+ES14+ES15)</f>
        <v/>
      </c>
      <c r="ET16" s="45">
        <f>-(ET11+ET12+ET13+ET14+ET15)</f>
        <v/>
      </c>
      <c r="EU16" s="45">
        <f>-(EU11+EU12+EU13+EU14+EU15)</f>
        <v/>
      </c>
      <c r="EV16" s="45">
        <f>-(EV11+EV12+EV13+EV14+EV15)</f>
        <v/>
      </c>
      <c r="EW16" s="45">
        <f>-(EW11+EW12+EW13+EW14+EW15)</f>
        <v/>
      </c>
      <c r="EX16" s="45">
        <f>-(EX11+EX12+EX13+EX14+EX15)</f>
        <v/>
      </c>
      <c r="EY16" s="45">
        <f>-(EY11+EY12+EY13+EY14+EY15)</f>
        <v/>
      </c>
      <c r="EZ16" s="45">
        <f>-(EZ11+EZ12+EZ13+EZ14+EZ15)</f>
        <v/>
      </c>
      <c r="FA16" s="45">
        <f>-(FA11+FA12+FA13+FA14+FA15)</f>
        <v/>
      </c>
      <c r="FB16" s="45">
        <f>-(FB11+FB12+FB13+FB14+FB15)</f>
        <v/>
      </c>
      <c r="FC16" s="45">
        <f>-(FC11+FC12+FC13+FC14+FC15)</f>
        <v/>
      </c>
      <c r="FD16" s="45">
        <f>-(FD11+FD12+FD13+FD14+FD15)</f>
        <v/>
      </c>
      <c r="FE16" s="45">
        <f>-(FE11+FE12+FE13+FE14+FE15)</f>
        <v/>
      </c>
      <c r="FF16" s="45">
        <f>-(FF11+FF12+FF13+FF14+FF15)</f>
        <v/>
      </c>
      <c r="FG16" s="45">
        <f>-(FG11+FG12+FG13+FG14+FG15)</f>
        <v/>
      </c>
      <c r="FH16" s="45">
        <f>-(FH11+FH12+FH13+FH14+FH15)</f>
        <v/>
      </c>
      <c r="FI16" s="45">
        <f>-(FI11+FI12+FI13+FI14+FI15)</f>
        <v/>
      </c>
      <c r="FJ16" s="45">
        <f>-(FJ11+FJ12+FJ13+FJ14+FJ15)</f>
        <v/>
      </c>
      <c r="FK16" s="45">
        <f>-(FK11+FK12+FK13+FK14+FK15)</f>
        <v/>
      </c>
      <c r="FL16" s="45">
        <f>-(FL11+FL12+FL13+FL14+FL15)</f>
        <v/>
      </c>
      <c r="FM16" s="45">
        <f>-(FM11+FM12+FM13+FM14+FM15)</f>
        <v/>
      </c>
      <c r="FN16" s="45">
        <f>-(FN11+FN12+FN13+FN14+FN15)</f>
        <v/>
      </c>
      <c r="FO16" s="45">
        <f>-(FO11+FO12+FO13+FO14+FO15)</f>
        <v/>
      </c>
      <c r="FP16" s="45">
        <f>-(FP11+FP12+FP13+FP14+FP15)</f>
        <v/>
      </c>
      <c r="FQ16" s="45">
        <f>-(FQ11+FQ12+FQ13+FQ14+FQ15)</f>
        <v/>
      </c>
      <c r="FR16" s="45">
        <f>-(FR11+FR12+FR13+FR14+FR15)</f>
        <v/>
      </c>
      <c r="FS16" s="45">
        <f>-(FS11+FS12+FS13+FS14+FS15)</f>
        <v/>
      </c>
      <c r="FT16" s="45">
        <f>-(FT11+FT12+FT13+FT14+FT15)</f>
        <v/>
      </c>
      <c r="FU16" s="45">
        <f>-(FU11+FU12+FU13+FU14+FU15)</f>
        <v/>
      </c>
      <c r="FV16" s="45">
        <f>-(FV11+FV12+FV13+FV14+FV15)</f>
        <v/>
      </c>
      <c r="FW16" s="45">
        <f>-(FW11+FW12+FW13+FW14+FW15)</f>
        <v/>
      </c>
      <c r="FX16" s="45">
        <f>-(FX11+FX12+FX13+FX14+FX15)</f>
        <v/>
      </c>
      <c r="FY16" s="45">
        <f>-(FY11+FY12+FY13+FY14+FY15)</f>
        <v/>
      </c>
      <c r="FZ16" s="45">
        <f>-(FZ11+FZ12+FZ13+FZ14+FZ15)</f>
        <v/>
      </c>
      <c r="GA16" s="45">
        <f>-(GA11+GA12+GA13+GA14+GA15)</f>
        <v/>
      </c>
      <c r="GB16" s="45">
        <f>-(GB11+GB12+GB13+GB14+GB15)</f>
        <v/>
      </c>
      <c r="GC16" s="45">
        <f>-(GC11+GC12+GC13+GC14+GC15)</f>
        <v/>
      </c>
      <c r="GD16" s="45">
        <f>-(GD11+GD12+GD13+GD14+GD15)</f>
        <v/>
      </c>
      <c r="GE16" s="45">
        <f>-(GE11+GE12+GE13+GE14+GE15)</f>
        <v/>
      </c>
      <c r="GF16" s="45">
        <f>-(GF11+GF12+GF13+GF14+GF15)</f>
        <v/>
      </c>
      <c r="GG16" s="45">
        <f>-(GG11+GG12+GG13+GG14+GG15)</f>
        <v/>
      </c>
      <c r="GH16" s="45">
        <f>-(GH11+GH12+GH13+GH14+GH15)</f>
        <v/>
      </c>
      <c r="GI16" s="45">
        <f>-(GI11+GI12+GI13+GI14+GI15)</f>
        <v/>
      </c>
      <c r="GJ16" s="45">
        <f>-(GJ11+GJ12+GJ13+GJ14+GJ15)</f>
        <v/>
      </c>
      <c r="GK16" s="45">
        <f>-(GK11+GK12+GK13+GK14+GK15)</f>
        <v/>
      </c>
      <c r="GL16" s="45">
        <f>-(GL11+GL12+GL13+GL14+GL15)</f>
        <v/>
      </c>
      <c r="GM16" s="45">
        <f>-(GM11+GM12+GM13+GM14+GM15)</f>
        <v/>
      </c>
      <c r="GN16" s="45">
        <f>-(GN11+GN12+GN13+GN14+GN15)</f>
        <v/>
      </c>
      <c r="GO16" s="45">
        <f>-(GO11+GO12+GO13+GO14+GO15)</f>
        <v/>
      </c>
      <c r="GP16" s="45">
        <f>-(GP11+GP12+GP13+GP14+GP15)</f>
        <v/>
      </c>
      <c r="GQ16" s="45">
        <f>-(GQ11+GQ12+GQ13+GQ14+GQ15)</f>
        <v/>
      </c>
      <c r="GR16" s="45">
        <f>-(GR11+GR12+GR13+GR14+GR15)</f>
        <v/>
      </c>
      <c r="GS16" s="45">
        <f>-(GS11+GS12+GS13+GS14+GS15)</f>
        <v/>
      </c>
      <c r="GT16" s="45">
        <f>-(GT11+GT12+GT13+GT14+GT15)</f>
        <v/>
      </c>
      <c r="GU16" s="45">
        <f>-(GU11+GU12+GU13+GU14+GU15)</f>
        <v/>
      </c>
      <c r="GV16" s="45">
        <f>-(GV11+GV12+GV13+GV14+GV15)</f>
        <v/>
      </c>
      <c r="GW16" s="45">
        <f>-(GW11+GW12+GW13+GW14+GW15)</f>
        <v/>
      </c>
      <c r="GX16" s="45">
        <f>-(GX11+GX12+GX13+GX14+GX15)</f>
        <v/>
      </c>
      <c r="GY16" s="45">
        <f>-(GY11+GY12+GY13+GY14+GY15)</f>
        <v/>
      </c>
      <c r="GZ16" s="45">
        <f>-(GZ11+GZ12+GZ13+GZ14+GZ15)</f>
        <v/>
      </c>
      <c r="HA16" s="45">
        <f>-(HA11+HA12+HA13+HA14+HA15)</f>
        <v/>
      </c>
      <c r="HB16" s="45">
        <f>-(HB11+HB12+HB13+HB14+HB15)</f>
        <v/>
      </c>
      <c r="HC16" s="45">
        <f>-(HC11+HC12+HC13+HC14+HC15)</f>
        <v/>
      </c>
      <c r="HD16" s="45">
        <f>-(HD11+HD12+HD13+HD14+HD15)</f>
        <v/>
      </c>
      <c r="HE16" s="45">
        <f>-(HE11+HE12+HE13+HE14+HE15)</f>
        <v/>
      </c>
      <c r="HF16" s="45">
        <f>-(HF11+HF12+HF13+HF14+HF15)</f>
        <v/>
      </c>
      <c r="HG16" s="45">
        <f>-(HG11+HG12+HG13+HG14+HG15)</f>
        <v/>
      </c>
      <c r="HH16" s="45">
        <f>-(HH11+HH12+HH13+HH14+HH15)</f>
        <v/>
      </c>
      <c r="HI16" s="45">
        <f>-(HI11+HI12+HI13+HI14+HI15)</f>
        <v/>
      </c>
      <c r="HJ16" s="45">
        <f>-(HJ11+HJ12+HJ13+HJ14+HJ15)</f>
        <v/>
      </c>
      <c r="HK16" s="45">
        <f>-(HK11+HK12+HK13+HK14+HK15)</f>
        <v/>
      </c>
      <c r="HL16" s="45">
        <f>-(HL11+HL12+HL13+HL14+HL15)</f>
        <v/>
      </c>
      <c r="HM16" s="45">
        <f>-(HM11+HM12+HM13+HM14+HM15)</f>
        <v/>
      </c>
      <c r="HN16" s="45">
        <f>-(HN11+HN12+HN13+HN14+HN15)</f>
        <v/>
      </c>
      <c r="HO16" s="45">
        <f>-(HO11+HO12+HO13+HO14+HO15)</f>
        <v/>
      </c>
      <c r="HP16" s="45">
        <f>-(HP11+HP12+HP13+HP14+HP15)</f>
        <v/>
      </c>
      <c r="HQ16" s="45">
        <f>-(HQ11+HQ12+HQ13+HQ14+HQ15)</f>
        <v/>
      </c>
      <c r="HR16" s="45">
        <f>-(HR11+HR12+HR13+HR14+HR15)</f>
        <v/>
      </c>
      <c r="HS16" s="45">
        <f>-(HS11+HS12+HS13+HS14+HS15)</f>
        <v/>
      </c>
      <c r="HT16" s="45">
        <f>-(HT11+HT12+HT13+HT14+HT15)</f>
        <v/>
      </c>
      <c r="HU16" s="45">
        <f>-(HU11+HU12+HU13+HU14+HU15)</f>
        <v/>
      </c>
      <c r="HV16" s="45">
        <f>-(HV11+HV12+HV13+HV14+HV15)</f>
        <v/>
      </c>
      <c r="HW16" s="45">
        <f>-(HW11+HW12+HW13+HW14+HW15)</f>
        <v/>
      </c>
      <c r="HX16" s="45">
        <f>-(HX11+HX12+HX13+HX14+HX15)</f>
        <v/>
      </c>
      <c r="HY16" s="45">
        <f>-(HY11+HY12+HY13+HY14+HY15)</f>
        <v/>
      </c>
      <c r="HZ16" s="45">
        <f>-(HZ11+HZ12+HZ13+HZ14+HZ15)</f>
        <v/>
      </c>
      <c r="IA16" s="45">
        <f>-(IA11+IA12+IA13+IA14+IA15)</f>
        <v/>
      </c>
      <c r="IB16" s="45">
        <f>-(IB11+IB12+IB13+IB14+IB15)</f>
        <v/>
      </c>
      <c r="IC16" s="45">
        <f>-(IC11+IC12+IC13+IC14+IC15)</f>
        <v/>
      </c>
      <c r="ID16" s="45">
        <f>-(ID11+ID12+ID13+ID14+ID15)</f>
        <v/>
      </c>
      <c r="IE16" s="45">
        <f>-(IE11+IE12+IE13+IE14+IE15)</f>
        <v/>
      </c>
      <c r="IF16" s="45">
        <f>-(IF11+IF12+IF13+IF14+IF15)</f>
        <v/>
      </c>
      <c r="IG16" s="45">
        <f>-(IG11+IG12+IG13+IG14+IG15)</f>
        <v/>
      </c>
      <c r="IH16" s="45">
        <f>-(IH11+IH12+IH13+IH14+IH15)</f>
        <v/>
      </c>
      <c r="II16" s="45">
        <f>-(II11+II12+II13+II14+II15)</f>
        <v/>
      </c>
      <c r="IJ16" s="45">
        <f>-(IJ11+IJ12+IJ13+IJ14+IJ15)</f>
        <v/>
      </c>
      <c r="IK16" s="45">
        <f>-(IK11+IK12+IK13+IK14+IK15)</f>
        <v/>
      </c>
      <c r="IL16" s="45">
        <f>-(IL11+IL12+IL13+IL14+IL15)</f>
        <v/>
      </c>
      <c r="IM16" s="45">
        <f>-(IM11+IM12+IM13+IM14+IM15)</f>
        <v/>
      </c>
      <c r="IN16" s="45">
        <f>-(IN11+IN12+IN13+IN14+IN15)</f>
        <v/>
      </c>
      <c r="IO16" s="45">
        <f>-(IO11+IO12+IO13+IO14+IO15)</f>
        <v/>
      </c>
      <c r="IP16" s="45">
        <f>-(IP11+IP12+IP13+IP14+IP15)</f>
        <v/>
      </c>
      <c r="IQ16" s="45">
        <f>-(IQ11+IQ12+IQ13+IQ14+IQ15)</f>
        <v/>
      </c>
      <c r="IR16" s="45">
        <f>-(IR11+IR12+IR13+IR14+IR15)</f>
        <v/>
      </c>
      <c r="IS16" s="45">
        <f>-(IS11+IS12+IS13+IS14+IS15)</f>
        <v/>
      </c>
      <c r="IT16" s="45">
        <f>-(IT11+IT12+IT13+IT14+IT15)</f>
        <v/>
      </c>
      <c r="IU16" s="45">
        <f>-(IU11+IU12+IU13+IU14+IU15)</f>
        <v/>
      </c>
      <c r="IV16" s="45">
        <f>-(IV11+IV12+IV13+IV14+IV15)</f>
        <v/>
      </c>
      <c r="IW16" s="45">
        <f>-(IW11+IW12+IW13+IW14+IW15)</f>
        <v/>
      </c>
      <c r="IX16" s="45">
        <f>-(IX11+IX12+IX13+IX14+IX15)</f>
        <v/>
      </c>
      <c r="IY16" s="45">
        <f>-(IY11+IY12+IY13+IY14+IY15)</f>
        <v/>
      </c>
      <c r="IZ16" s="45">
        <f>-(IZ11+IZ12+IZ13+IZ14+IZ15)</f>
        <v/>
      </c>
      <c r="JA16" s="45">
        <f>-(JA11+JA12+JA13+JA14+JA15)</f>
        <v/>
      </c>
      <c r="JB16" s="45">
        <f>-(JB11+JB12+JB13+JB14+JB15)</f>
        <v/>
      </c>
      <c r="JC16" s="45">
        <f>-(JC11+JC12+JC13+JC14+JC15)</f>
        <v/>
      </c>
      <c r="JD16" s="45">
        <f>-(JD11+JD12+JD13+JD14+JD15)</f>
        <v/>
      </c>
      <c r="JE16" s="45">
        <f>-(JE11+JE12+JE13+JE14+JE15)</f>
        <v/>
      </c>
      <c r="JF16" s="45">
        <f>-(JF11+JF12+JF13+JF14+JF15)</f>
        <v/>
      </c>
      <c r="JG16" s="45">
        <f>-(JG11+JG12+JG13+JG14+JG15)</f>
        <v/>
      </c>
      <c r="JH16" s="45">
        <f>-(JH11+JH12+JH13+JH14+JH15)</f>
        <v/>
      </c>
      <c r="JI16" s="45">
        <f>-(JI11+JI12+JI13+JI14+JI15)</f>
        <v/>
      </c>
      <c r="JJ16" s="45">
        <f>-(JJ11+JJ12+JJ13+JJ14+JJ15)</f>
        <v/>
      </c>
      <c r="JK16" s="45">
        <f>-(JK11+JK12+JK13+JK14+JK15)</f>
        <v/>
      </c>
      <c r="JL16" s="45">
        <f>-(JL11+JL12+JL13+JL14+JL15)</f>
        <v/>
      </c>
      <c r="JM16" s="45">
        <f>-(JM11+JM12+JM13+JM14+JM15)</f>
        <v/>
      </c>
      <c r="JN16" s="45">
        <f>-(JN11+JN12+JN13+JN14+JN15)</f>
        <v/>
      </c>
      <c r="JO16" s="45">
        <f>-(JO11+JO12+JO13+JO14+JO15)</f>
        <v/>
      </c>
      <c r="JP16" s="45">
        <f>-(JP11+JP12+JP13+JP14+JP15)</f>
        <v/>
      </c>
      <c r="JQ16" s="45">
        <f>-(JQ11+JQ12+JQ13+JQ14+JQ15)</f>
        <v/>
      </c>
      <c r="JR16" s="45">
        <f>-(JR11+JR12+JR13+JR14+JR15)</f>
        <v/>
      </c>
      <c r="JS16" s="45">
        <f>-(JS11+JS12+JS13+JS14+JS15)</f>
        <v/>
      </c>
      <c r="JT16" s="45">
        <f>-(JT11+JT12+JT13+JT14+JT15)</f>
        <v/>
      </c>
      <c r="JU16" s="45">
        <f>-(JU11+JU12+JU13+JU14+JU15)</f>
        <v/>
      </c>
      <c r="JV16" s="45">
        <f>-(JV11+JV12+JV13+JV14+JV15)</f>
        <v/>
      </c>
      <c r="JW16" s="45">
        <f>-(JW11+JW12+JW13+JW14+JW15)</f>
        <v/>
      </c>
      <c r="JX16" s="45">
        <f>-(JX11+JX12+JX13+JX14+JX15)</f>
        <v/>
      </c>
      <c r="JY16" s="45">
        <f>-(JY11+JY12+JY13+JY14+JY15)</f>
        <v/>
      </c>
      <c r="JZ16" s="45">
        <f>-(JZ11+JZ12+JZ13+JZ14+JZ15)</f>
        <v/>
      </c>
      <c r="KA16" s="45">
        <f>-(KA11+KA12+KA13+KA14+KA15)</f>
        <v/>
      </c>
      <c r="KB16" s="45">
        <f>-(KB11+KB12+KB13+KB14+KB15)</f>
        <v/>
      </c>
      <c r="KC16" s="45">
        <f>-(KC11+KC12+KC13+KC14+KC15)</f>
        <v/>
      </c>
      <c r="KD16" s="45">
        <f>-(KD11+KD12+KD13+KD14+KD15)</f>
        <v/>
      </c>
      <c r="KE16" s="45">
        <f>-(KE11+KE12+KE13+KE14+KE15)</f>
        <v/>
      </c>
      <c r="KF16" s="45">
        <f>-(KF11+KF12+KF13+KF14+KF15)</f>
        <v/>
      </c>
      <c r="KG16" s="45">
        <f>-(KG11+KG12+KG13+KG14+KG15)</f>
        <v/>
      </c>
      <c r="KH16" s="45">
        <f>-(KH11+KH12+KH13+KH14+KH15)</f>
        <v/>
      </c>
      <c r="KI16" s="45">
        <f>-(KI11+KI12+KI13+KI14+KI15)</f>
        <v/>
      </c>
      <c r="KJ16" s="45">
        <f>-(KJ11+KJ12+KJ13+KJ14+KJ15)</f>
        <v/>
      </c>
      <c r="KK16" s="45">
        <f>-(KK11+KK12+KK13+KK14+KK15)</f>
        <v/>
      </c>
      <c r="KL16" s="45">
        <f>-(KL11+KL12+KL13+KL14+KL15)</f>
        <v/>
      </c>
      <c r="KM16" s="45">
        <f>-(KM11+KM12+KM13+KM14+KM15)</f>
        <v/>
      </c>
      <c r="KN16" s="45">
        <f>-(KN11+KN12+KN13+KN14+KN15)</f>
        <v/>
      </c>
      <c r="KO16" s="45">
        <f>-(KO11+KO12+KO13+KO14+KO15)</f>
        <v/>
      </c>
      <c r="KP16" s="45">
        <f>-(KP11+KP12+KP13+KP14+KP15)</f>
        <v/>
      </c>
      <c r="KQ16" s="45">
        <f>-(KQ11+KQ12+KQ13+KQ14+KQ15)</f>
        <v/>
      </c>
      <c r="KR16" s="45">
        <f>-(KR11+KR12+KR13+KR14+KR15)</f>
        <v/>
      </c>
      <c r="KS16" s="45">
        <f>-(KS11+KS12+KS13+KS14+KS15)</f>
        <v/>
      </c>
      <c r="KT16" s="45">
        <f>-(KT11+KT12+KT13+KT14+KT15)</f>
        <v/>
      </c>
      <c r="KU16" s="45">
        <f>-(KU11+KU12+KU13+KU14+KU15)</f>
        <v/>
      </c>
      <c r="KV16" s="45">
        <f>-(KV11+KV12+KV13+KV14+KV15)</f>
        <v/>
      </c>
      <c r="KW16" s="45">
        <f>-(KW11+KW12+KW13+KW14+KW15)</f>
        <v/>
      </c>
      <c r="KX16" s="45">
        <f>-(KX11+KX12+KX13+KX14+KX15)</f>
        <v/>
      </c>
      <c r="KY16" s="45">
        <f>-(KY11+KY12+KY13+KY14+KY15)</f>
        <v/>
      </c>
      <c r="KZ16" s="45">
        <f>-(KZ11+KZ12+KZ13+KZ14+KZ15)</f>
        <v/>
      </c>
      <c r="LA16" s="45">
        <f>-(LA11+LA12+LA13+LA14+LA15)</f>
        <v/>
      </c>
      <c r="LB16" s="45">
        <f>-(LB11+LB12+LB13+LB14+LB15)</f>
        <v/>
      </c>
      <c r="LC16" s="45">
        <f>-(LC11+LC12+LC13+LC14+LC15)</f>
        <v/>
      </c>
      <c r="LD16" s="45">
        <f>-(LD11+LD12+LD13+LD14+LD15)</f>
        <v/>
      </c>
      <c r="LE16" s="45">
        <f>-(LE11+LE12+LE13+LE14+LE15)</f>
        <v/>
      </c>
      <c r="LF16" s="45">
        <f>-(LF11+LF12+LF13+LF14+LF15)</f>
        <v/>
      </c>
      <c r="LG16" s="45">
        <f>-(LG11+LG12+LG13+LG14+LG15)</f>
        <v/>
      </c>
      <c r="LH16" s="45">
        <f>-(LH11+LH12+LH13+LH14+LH15)</f>
        <v/>
      </c>
      <c r="LI16" s="45">
        <f>-(LI11+LI12+LI13+LI14+LI15)</f>
        <v/>
      </c>
      <c r="LJ16" s="45">
        <f>-(LJ11+LJ12+LJ13+LJ14+LJ15)</f>
        <v/>
      </c>
      <c r="LK16" s="45">
        <f>-(LK11+LK12+LK13+LK14+LK15)</f>
        <v/>
      </c>
      <c r="LL16" s="45">
        <f>-(LL11+LL12+LL13+LL14+LL15)</f>
        <v/>
      </c>
      <c r="LM16" s="45">
        <f>-(LM11+LM12+LM13+LM14+LM15)</f>
        <v/>
      </c>
      <c r="LN16" s="45">
        <f>-(LN11+LN12+LN13+LN14+LN15)</f>
        <v/>
      </c>
      <c r="LO16" s="45">
        <f>-(LO11+LO12+LO13+LO14+LO15)</f>
        <v/>
      </c>
      <c r="LP16" s="45">
        <f>-(LP11+LP12+LP13+LP14+LP15)</f>
        <v/>
      </c>
      <c r="LQ16" s="45">
        <f>-(LQ11+LQ12+LQ13+LQ14+LQ15)</f>
        <v/>
      </c>
      <c r="LR16" s="45">
        <f>-(LR11+LR12+LR13+LR14+LR15)</f>
        <v/>
      </c>
      <c r="LS16" s="45">
        <f>-(LS11+LS12+LS13+LS14+LS15)</f>
        <v/>
      </c>
      <c r="LT16" s="45">
        <f>-(LT11+LT12+LT13+LT14+LT15)</f>
        <v/>
      </c>
      <c r="LU16" s="45">
        <f>-(LU11+LU12+LU13+LU14+LU15)</f>
        <v/>
      </c>
      <c r="LV16" s="45">
        <f>-(LV11+LV12+LV13+LV14+LV15)</f>
        <v/>
      </c>
      <c r="LW16" s="45">
        <f>-(LW11+LW12+LW13+LW14+LW15)</f>
        <v/>
      </c>
      <c r="LX16" s="45">
        <f>-(LX11+LX12+LX13+LX14+LX15)</f>
        <v/>
      </c>
      <c r="LY16" s="45">
        <f>-(LY11+LY12+LY13+LY14+LY15)</f>
        <v/>
      </c>
      <c r="LZ16" s="45">
        <f>-(LZ11+LZ12+LZ13+LZ14+LZ15)</f>
        <v/>
      </c>
      <c r="MA16" s="45">
        <f>-(MA11+MA12+MA13+MA14+MA15)</f>
        <v/>
      </c>
      <c r="MB16" s="45">
        <f>-(MB11+MB12+MB13+MB14+MB15)</f>
        <v/>
      </c>
      <c r="MC16" s="45">
        <f>-(MC11+MC12+MC13+MC14+MC15)</f>
        <v/>
      </c>
      <c r="MD16" s="45">
        <f>-(MD11+MD12+MD13+MD14+MD15)</f>
        <v/>
      </c>
      <c r="ME16" s="45">
        <f>-(ME11+ME12+ME13+ME14+ME15)</f>
        <v/>
      </c>
      <c r="MF16" s="45">
        <f>-(MF11+MF12+MF13+MF14+MF15)</f>
        <v/>
      </c>
      <c r="MG16" s="45">
        <f>-(MG11+MG12+MG13+MG14+MG15)</f>
        <v/>
      </c>
      <c r="MH16" s="45">
        <f>-(MH11+MH12+MH13+MH14+MH15)</f>
        <v/>
      </c>
      <c r="MI16" s="45">
        <f>-(MI11+MI12+MI13+MI14+MI15)</f>
        <v/>
      </c>
      <c r="MJ16" s="45">
        <f>-(MJ11+MJ12+MJ13+MJ14+MJ15)</f>
        <v/>
      </c>
      <c r="MK16" s="45">
        <f>-(MK11+MK12+MK13+MK14+MK15)</f>
        <v/>
      </c>
      <c r="ML16" s="45">
        <f>-(ML11+ML12+ML13+ML14+ML15)</f>
        <v/>
      </c>
      <c r="MM16" s="45">
        <f>-(MM11+MM12+MM13+MM14+MM15)</f>
        <v/>
      </c>
      <c r="MN16" s="45">
        <f>-(MN11+MN12+MN13+MN14+MN15)</f>
        <v/>
      </c>
      <c r="MO16" s="45">
        <f>-(MO11+MO12+MO13+MO14+MO15)</f>
        <v/>
      </c>
      <c r="MP16" s="45">
        <f>-(MP11+MP12+MP13+MP14+MP15)</f>
        <v/>
      </c>
      <c r="MQ16" s="45">
        <f>-(MQ11+MQ12+MQ13+MQ14+MQ15)</f>
        <v/>
      </c>
      <c r="MR16" s="45">
        <f>-(MR11+MR12+MR13+MR14+MR15)</f>
        <v/>
      </c>
      <c r="MS16" s="45">
        <f>-(MS11+MS12+MS13+MS14+MS15)</f>
        <v/>
      </c>
      <c r="MT16" s="45">
        <f>-(MT11+MT12+MT13+MT14+MT15)</f>
        <v/>
      </c>
      <c r="MU16" s="45">
        <f>-(MU11+MU12+MU13+MU14+MU15)</f>
        <v/>
      </c>
      <c r="MV16" s="45">
        <f>-(MV11+MV12+MV13+MV14+MV15)</f>
        <v/>
      </c>
      <c r="MW16" s="45">
        <f>-(MW11+MW12+MW13+MW14+MW15)</f>
        <v/>
      </c>
      <c r="MX16" s="45">
        <f>-(MX11+MX12+MX13+MX14+MX15)</f>
        <v/>
      </c>
      <c r="MY16" s="45">
        <f>-(MY11+MY12+MY13+MY14+MY15)</f>
        <v/>
      </c>
      <c r="MZ16" s="45">
        <f>-(MZ11+MZ12+MZ13+MZ14+MZ15)</f>
        <v/>
      </c>
      <c r="NA16" s="45">
        <f>-(NA11+NA12+NA13+NA14+NA15)</f>
        <v/>
      </c>
      <c r="NB16" s="45">
        <f>-(NB11+NB12+NB13+NB14+NB15)</f>
        <v/>
      </c>
      <c r="NC16" s="45">
        <f>-(NC11+NC12+NC13+NC14+NC15)</f>
        <v/>
      </c>
      <c r="ND16" s="45">
        <f>-(ND11+ND12+ND13+ND14+ND15)</f>
        <v/>
      </c>
      <c r="NE16" s="45">
        <f>-(NE11+NE12+NE13+NE14+NE15)</f>
        <v/>
      </c>
      <c r="NF16" s="45">
        <f>-(NF11+NF12+NF13+NF14+NF15)</f>
        <v/>
      </c>
      <c r="NG16" s="45">
        <f>-(NG11+NG12+NG13+NG14+NG15)</f>
        <v/>
      </c>
      <c r="NH16" s="45">
        <f>-(NH11+NH12+NH13+NH14+NH15)</f>
        <v/>
      </c>
      <c r="NI16" s="45">
        <f>-(NI11+NI12+NI13+NI14+NI15)</f>
        <v/>
      </c>
      <c r="NJ16" s="45">
        <f>-(NJ11+NJ12+NJ13+NJ14+NJ15)</f>
        <v/>
      </c>
      <c r="NK16" s="45">
        <f>-(NK11+NK12+NK13+NK14+NK15)</f>
        <v/>
      </c>
      <c r="NL16" s="45">
        <f>-(NL11+NL12+NL13+NL14+NL15)</f>
        <v/>
      </c>
      <c r="NM16" s="45">
        <f>-(NM11+NM12+NM13+NM14+NM15)</f>
        <v/>
      </c>
      <c r="NN16" s="45">
        <f>-(NN11+NN12+NN13+NN14+NN15)</f>
        <v/>
      </c>
      <c r="NO16" s="45">
        <f>-(NO11+NO12+NO13+NO14+NO15)</f>
        <v/>
      </c>
      <c r="NP16" s="45">
        <f>-(NP11+NP12+NP13+NP14+NP15)</f>
        <v/>
      </c>
      <c r="NQ16" s="45">
        <f>-(NQ11+NQ12+NQ13+NQ14+NQ15)</f>
        <v/>
      </c>
      <c r="NR16" s="45">
        <f>-(NR11+NR12+NR13+NR14+NR15)</f>
        <v/>
      </c>
      <c r="NS16" s="45">
        <f>-(NS11+NS12+NS13+NS14+NS15)</f>
        <v/>
      </c>
      <c r="NT16" s="45">
        <f>-(NT11+NT12+NT13+NT14+NT15)</f>
        <v/>
      </c>
      <c r="NU16" s="45">
        <f>-(NU11+NU12+NU13+NU14+NU15)</f>
        <v/>
      </c>
      <c r="NV16" s="45">
        <f>-(NV11+NV12+NV13+NV14+NV15)</f>
        <v/>
      </c>
      <c r="NW16" s="45">
        <f>-(NW11+NW12+NW13+NW14+NW15)</f>
        <v/>
      </c>
      <c r="NX16" s="45">
        <f>-(NX11+NX12+NX13+NX14+NX15)</f>
        <v/>
      </c>
      <c r="NY16" s="45">
        <f>-(NY11+NY12+NY13+NY14+NY15)</f>
        <v/>
      </c>
      <c r="NZ16" s="45">
        <f>-(NZ11+NZ12+NZ13+NZ14+NZ15)</f>
        <v/>
      </c>
      <c r="OA16" s="45">
        <f>-(OA11+OA12+OA13+OA14+OA15)</f>
        <v/>
      </c>
      <c r="OB16" s="45">
        <f>-(OB11+OB12+OB13+OB14+OB15)</f>
        <v/>
      </c>
      <c r="OC16" s="45">
        <f>-(OC11+OC12+OC13+OC14+OC15)</f>
        <v/>
      </c>
      <c r="OD16" s="45">
        <f>-(OD11+OD12+OD13+OD14+OD15)</f>
        <v/>
      </c>
      <c r="OE16" s="45">
        <f>-(OE11+OE12+OE13+OE14+OE15)</f>
        <v/>
      </c>
      <c r="OF16" s="45">
        <f>-(OF11+OF12+OF13+OF14+OF15)</f>
        <v/>
      </c>
      <c r="OG16" s="45">
        <f>-(OG11+OG12+OG13+OG14+OG15)</f>
        <v/>
      </c>
      <c r="OH16" s="45">
        <f>-(OH11+OH12+OH13+OH14+OH15)</f>
        <v/>
      </c>
      <c r="OI16" s="45">
        <f>-(OI11+OI12+OI13+OI14+OI15)</f>
        <v/>
      </c>
      <c r="OJ16" s="45">
        <f>-(OJ11+OJ12+OJ13+OJ14+OJ15)</f>
        <v/>
      </c>
      <c r="OK16" s="45">
        <f>-(OK11+OK12+OK13+OK14+OK15)</f>
        <v/>
      </c>
      <c r="OL16" s="45">
        <f>-(OL11+OL12+OL13+OL14+OL15)</f>
        <v/>
      </c>
      <c r="OM16" s="45">
        <f>-(OM11+OM12+OM13+OM14+OM15)</f>
        <v/>
      </c>
      <c r="ON16" s="45">
        <f>-(ON11+ON12+ON13+ON14+ON15)</f>
        <v/>
      </c>
      <c r="OO16" s="45">
        <f>-(OO11+OO12+OO13+OO14+OO15)</f>
        <v/>
      </c>
      <c r="OP16" s="45">
        <f>-(OP11+OP12+OP13+OP14+OP15)</f>
        <v/>
      </c>
      <c r="OQ16" s="45">
        <f>-(OQ11+OQ12+OQ13+OQ14+OQ15)</f>
        <v/>
      </c>
      <c r="OR16" s="45">
        <f>-(OR11+OR12+OR13+OR14+OR15)</f>
        <v/>
      </c>
      <c r="OS16" s="45">
        <f>-(OS11+OS12+OS13+OS14+OS15)</f>
        <v/>
      </c>
      <c r="OT16" s="45">
        <f>-(OT11+OT12+OT13+OT14+OT15)</f>
        <v/>
      </c>
      <c r="OU16" s="45">
        <f>-(OU11+OU12+OU13+OU14+OU15)</f>
        <v/>
      </c>
      <c r="OV16" s="45">
        <f>-(OV11+OV12+OV13+OV14+OV15)</f>
        <v/>
      </c>
      <c r="OW16" s="45">
        <f>-(OW11+OW12+OW13+OW14+OW15)</f>
        <v/>
      </c>
      <c r="OX16" s="45">
        <f>-(OX11+OX12+OX13+OX14+OX15)</f>
        <v/>
      </c>
      <c r="OY16" s="45">
        <f>-(OY11+OY12+OY13+OY14+OY15)</f>
        <v/>
      </c>
      <c r="OZ16" s="45">
        <f>-(OZ11+OZ12+OZ13+OZ14+OZ15)</f>
        <v/>
      </c>
      <c r="PA16" s="45">
        <f>-(PA11+PA12+PA13+PA14+PA15)</f>
        <v/>
      </c>
      <c r="PB16" s="45">
        <f>-(PB11+PB12+PB13+PB14+PB15)</f>
        <v/>
      </c>
      <c r="PC16" s="45">
        <f>-(PC11+PC12+PC13+PC14+PC15)</f>
        <v/>
      </c>
      <c r="PD16" s="45">
        <f>-(PD11+PD12+PD13+PD14+PD15)</f>
        <v/>
      </c>
      <c r="PE16" s="45">
        <f>-(PE11+PE12+PE13+PE14+PE15)</f>
        <v/>
      </c>
      <c r="PF16" s="45">
        <f>-(PF11+PF12+PF13+PF14+PF15)</f>
        <v/>
      </c>
      <c r="PG16" s="45">
        <f>-(PG11+PG12+PG13+PG14+PG15)</f>
        <v/>
      </c>
      <c r="PH16" s="45">
        <f>-(PH11+PH12+PH13+PH14+PH15)</f>
        <v/>
      </c>
      <c r="PI16" s="45">
        <f>-(PI11+PI12+PI13+PI14+PI15)</f>
        <v/>
      </c>
      <c r="PJ16" s="45">
        <f>-(PJ11+PJ12+PJ13+PJ14+PJ15)</f>
        <v/>
      </c>
      <c r="PK16" s="45">
        <f>-(PK11+PK12+PK13+PK14+PK15)</f>
        <v/>
      </c>
      <c r="PL16" s="45">
        <f>-(PL11+PL12+PL13+PL14+PL15)</f>
        <v/>
      </c>
      <c r="PM16" s="45">
        <f>-(PM11+PM12+PM13+PM14+PM15)</f>
        <v/>
      </c>
    </row>
    <row r="17">
      <c r="A17" s="9" t="inlineStr">
        <is>
          <t>Cumulative uses, prior month</t>
        </is>
      </c>
      <c r="B17" s="9" t="inlineStr">
        <is>
          <t>P1</t>
        </is>
      </c>
      <c r="D17" s="44">
        <f>0</f>
        <v/>
      </c>
      <c r="E17" s="44">
        <f>D18</f>
        <v/>
      </c>
      <c r="F17" s="44">
        <f>E18</f>
        <v/>
      </c>
      <c r="G17" s="44">
        <f>F18</f>
        <v/>
      </c>
      <c r="H17" s="44">
        <f>G18</f>
        <v/>
      </c>
      <c r="I17" s="44">
        <f>H18</f>
        <v/>
      </c>
      <c r="J17" s="44">
        <f>I18</f>
        <v/>
      </c>
      <c r="K17" s="44">
        <f>J18</f>
        <v/>
      </c>
      <c r="L17" s="44">
        <f>K18</f>
        <v/>
      </c>
      <c r="M17" s="44">
        <f>L18</f>
        <v/>
      </c>
      <c r="N17" s="44">
        <f>M18</f>
        <v/>
      </c>
      <c r="O17" s="44">
        <f>N18</f>
        <v/>
      </c>
      <c r="P17" s="44">
        <f>O18</f>
        <v/>
      </c>
      <c r="Q17" s="44">
        <f>P18</f>
        <v/>
      </c>
      <c r="R17" s="44">
        <f>Q18</f>
        <v/>
      </c>
      <c r="S17" s="44">
        <f>R18</f>
        <v/>
      </c>
      <c r="T17" s="44">
        <f>S18</f>
        <v/>
      </c>
      <c r="U17" s="44">
        <f>T18</f>
        <v/>
      </c>
      <c r="V17" s="44">
        <f>U18</f>
        <v/>
      </c>
      <c r="W17" s="44">
        <f>V18</f>
        <v/>
      </c>
      <c r="X17" s="44">
        <f>W18</f>
        <v/>
      </c>
      <c r="Y17" s="44">
        <f>X18</f>
        <v/>
      </c>
      <c r="Z17" s="44">
        <f>Y18</f>
        <v/>
      </c>
      <c r="AA17" s="44">
        <f>Z18</f>
        <v/>
      </c>
      <c r="AB17" s="44">
        <f>AA18</f>
        <v/>
      </c>
      <c r="AC17" s="44">
        <f>AB18</f>
        <v/>
      </c>
      <c r="AD17" s="44">
        <f>AC18</f>
        <v/>
      </c>
      <c r="AE17" s="44">
        <f>AD18</f>
        <v/>
      </c>
      <c r="AF17" s="44">
        <f>AE18</f>
        <v/>
      </c>
      <c r="AG17" s="44">
        <f>AF18</f>
        <v/>
      </c>
      <c r="AH17" s="44">
        <f>AG18</f>
        <v/>
      </c>
      <c r="AI17" s="44">
        <f>AH18</f>
        <v/>
      </c>
      <c r="AJ17" s="44">
        <f>AI18</f>
        <v/>
      </c>
      <c r="AK17" s="44">
        <f>AJ18</f>
        <v/>
      </c>
      <c r="AL17" s="44">
        <f>AK18</f>
        <v/>
      </c>
      <c r="AM17" s="44">
        <f>AL18</f>
        <v/>
      </c>
      <c r="AN17" s="44">
        <f>AM18</f>
        <v/>
      </c>
      <c r="AO17" s="44">
        <f>AN18</f>
        <v/>
      </c>
      <c r="AP17" s="44">
        <f>AO18</f>
        <v/>
      </c>
      <c r="AQ17" s="44">
        <f>AP18</f>
        <v/>
      </c>
      <c r="AR17" s="44">
        <f>AQ18</f>
        <v/>
      </c>
      <c r="AS17" s="44">
        <f>AR18</f>
        <v/>
      </c>
      <c r="AT17" s="44">
        <f>AS18</f>
        <v/>
      </c>
      <c r="AU17" s="44">
        <f>AT18</f>
        <v/>
      </c>
      <c r="AV17" s="44">
        <f>AU18</f>
        <v/>
      </c>
      <c r="AW17" s="44">
        <f>AV18</f>
        <v/>
      </c>
      <c r="AX17" s="44">
        <f>AW18</f>
        <v/>
      </c>
      <c r="AY17" s="44">
        <f>AX18</f>
        <v/>
      </c>
      <c r="AZ17" s="44">
        <f>AY18</f>
        <v/>
      </c>
      <c r="BA17" s="44">
        <f>AZ18</f>
        <v/>
      </c>
      <c r="BB17" s="44">
        <f>BA18</f>
        <v/>
      </c>
      <c r="BC17" s="44">
        <f>BB18</f>
        <v/>
      </c>
      <c r="BD17" s="44">
        <f>BC18</f>
        <v/>
      </c>
      <c r="BE17" s="44">
        <f>BD18</f>
        <v/>
      </c>
      <c r="BF17" s="44">
        <f>BE18</f>
        <v/>
      </c>
      <c r="BG17" s="44">
        <f>BF18</f>
        <v/>
      </c>
      <c r="BH17" s="44">
        <f>BG18</f>
        <v/>
      </c>
      <c r="BI17" s="44">
        <f>BH18</f>
        <v/>
      </c>
      <c r="BJ17" s="44">
        <f>BI18</f>
        <v/>
      </c>
      <c r="BK17" s="44">
        <f>BJ18</f>
        <v/>
      </c>
      <c r="BL17" s="44">
        <f>BK18</f>
        <v/>
      </c>
      <c r="BM17" s="44">
        <f>BL18</f>
        <v/>
      </c>
      <c r="BN17" s="44">
        <f>BM18</f>
        <v/>
      </c>
      <c r="BO17" s="44">
        <f>BN18</f>
        <v/>
      </c>
      <c r="BP17" s="44">
        <f>BO18</f>
        <v/>
      </c>
      <c r="BQ17" s="44">
        <f>BP18</f>
        <v/>
      </c>
      <c r="BR17" s="44">
        <f>BQ18</f>
        <v/>
      </c>
      <c r="BS17" s="44">
        <f>BR18</f>
        <v/>
      </c>
      <c r="BT17" s="44">
        <f>BS18</f>
        <v/>
      </c>
      <c r="BU17" s="44">
        <f>BT18</f>
        <v/>
      </c>
      <c r="BV17" s="44">
        <f>BU18</f>
        <v/>
      </c>
      <c r="BW17" s="44">
        <f>BV18</f>
        <v/>
      </c>
      <c r="BX17" s="44">
        <f>BW18</f>
        <v/>
      </c>
      <c r="BY17" s="44">
        <f>BX18</f>
        <v/>
      </c>
      <c r="BZ17" s="44">
        <f>BY18</f>
        <v/>
      </c>
      <c r="CA17" s="44">
        <f>BZ18</f>
        <v/>
      </c>
      <c r="CB17" s="44">
        <f>CA18</f>
        <v/>
      </c>
      <c r="CC17" s="44">
        <f>CB18</f>
        <v/>
      </c>
      <c r="CD17" s="44">
        <f>CC18</f>
        <v/>
      </c>
      <c r="CE17" s="44">
        <f>CD18</f>
        <v/>
      </c>
      <c r="CF17" s="44">
        <f>CE18</f>
        <v/>
      </c>
      <c r="CG17" s="44">
        <f>CF18</f>
        <v/>
      </c>
      <c r="CH17" s="44">
        <f>CG18</f>
        <v/>
      </c>
      <c r="CI17" s="44">
        <f>CH18</f>
        <v/>
      </c>
      <c r="CJ17" s="44">
        <f>CI18</f>
        <v/>
      </c>
      <c r="CK17" s="44">
        <f>CJ18</f>
        <v/>
      </c>
      <c r="CL17" s="44">
        <f>CK18</f>
        <v/>
      </c>
      <c r="CM17" s="44">
        <f>CL18</f>
        <v/>
      </c>
      <c r="CN17" s="44">
        <f>CM18</f>
        <v/>
      </c>
      <c r="CO17" s="44">
        <f>CN18</f>
        <v/>
      </c>
      <c r="CP17" s="44">
        <f>CO18</f>
        <v/>
      </c>
      <c r="CQ17" s="44">
        <f>CP18</f>
        <v/>
      </c>
      <c r="CR17" s="44">
        <f>CQ18</f>
        <v/>
      </c>
      <c r="CS17" s="44">
        <f>CR18</f>
        <v/>
      </c>
      <c r="CT17" s="44">
        <f>CS18</f>
        <v/>
      </c>
      <c r="CU17" s="44">
        <f>CT18</f>
        <v/>
      </c>
      <c r="CV17" s="44">
        <f>CU18</f>
        <v/>
      </c>
      <c r="CW17" s="44">
        <f>CV18</f>
        <v/>
      </c>
      <c r="CX17" s="44">
        <f>CW18</f>
        <v/>
      </c>
      <c r="CY17" s="44">
        <f>CX18</f>
        <v/>
      </c>
      <c r="CZ17" s="44">
        <f>CY18</f>
        <v/>
      </c>
      <c r="DA17" s="44">
        <f>CZ18</f>
        <v/>
      </c>
      <c r="DB17" s="44">
        <f>DA18</f>
        <v/>
      </c>
      <c r="DC17" s="44">
        <f>DB18</f>
        <v/>
      </c>
      <c r="DD17" s="44">
        <f>DC18</f>
        <v/>
      </c>
      <c r="DE17" s="44">
        <f>DD18</f>
        <v/>
      </c>
      <c r="DF17" s="44">
        <f>DE18</f>
        <v/>
      </c>
      <c r="DG17" s="44">
        <f>DF18</f>
        <v/>
      </c>
      <c r="DH17" s="44">
        <f>DG18</f>
        <v/>
      </c>
      <c r="DI17" s="44">
        <f>DH18</f>
        <v/>
      </c>
      <c r="DJ17" s="44">
        <f>DI18</f>
        <v/>
      </c>
      <c r="DK17" s="44">
        <f>DJ18</f>
        <v/>
      </c>
      <c r="DL17" s="44">
        <f>DK18</f>
        <v/>
      </c>
      <c r="DM17" s="44">
        <f>DL18</f>
        <v/>
      </c>
      <c r="DN17" s="44">
        <f>DM18</f>
        <v/>
      </c>
      <c r="DO17" s="44">
        <f>DN18</f>
        <v/>
      </c>
      <c r="DP17" s="44">
        <f>DO18</f>
        <v/>
      </c>
      <c r="DQ17" s="44">
        <f>DP18</f>
        <v/>
      </c>
      <c r="DR17" s="44">
        <f>DQ18</f>
        <v/>
      </c>
      <c r="DS17" s="44">
        <f>DR18</f>
        <v/>
      </c>
      <c r="DT17" s="44">
        <f>DS18</f>
        <v/>
      </c>
      <c r="DU17" s="44">
        <f>DT18</f>
        <v/>
      </c>
      <c r="DV17" s="44">
        <f>DU18</f>
        <v/>
      </c>
      <c r="DW17" s="44">
        <f>DV18</f>
        <v/>
      </c>
      <c r="DX17" s="44">
        <f>DW18</f>
        <v/>
      </c>
      <c r="DY17" s="44">
        <f>DX18</f>
        <v/>
      </c>
      <c r="DZ17" s="44">
        <f>DY18</f>
        <v/>
      </c>
      <c r="EA17" s="44">
        <f>DZ18</f>
        <v/>
      </c>
      <c r="EB17" s="44">
        <f>EA18</f>
        <v/>
      </c>
      <c r="EC17" s="44">
        <f>EB18</f>
        <v/>
      </c>
      <c r="ED17" s="44">
        <f>EC18</f>
        <v/>
      </c>
      <c r="EE17" s="44">
        <f>ED18</f>
        <v/>
      </c>
      <c r="EF17" s="44">
        <f>EE18</f>
        <v/>
      </c>
      <c r="EG17" s="44">
        <f>EF18</f>
        <v/>
      </c>
      <c r="EH17" s="44">
        <f>EG18</f>
        <v/>
      </c>
      <c r="EI17" s="44">
        <f>EH18</f>
        <v/>
      </c>
      <c r="EJ17" s="44">
        <f>EI18</f>
        <v/>
      </c>
      <c r="EK17" s="44">
        <f>EJ18</f>
        <v/>
      </c>
      <c r="EL17" s="44">
        <f>EK18</f>
        <v/>
      </c>
      <c r="EM17" s="44">
        <f>EL18</f>
        <v/>
      </c>
      <c r="EN17" s="44">
        <f>EM18</f>
        <v/>
      </c>
      <c r="EO17" s="44">
        <f>EN18</f>
        <v/>
      </c>
      <c r="EP17" s="44">
        <f>EO18</f>
        <v/>
      </c>
      <c r="EQ17" s="44">
        <f>EP18</f>
        <v/>
      </c>
      <c r="ER17" s="44">
        <f>EQ18</f>
        <v/>
      </c>
      <c r="ES17" s="44">
        <f>ER18</f>
        <v/>
      </c>
      <c r="ET17" s="44">
        <f>ES18</f>
        <v/>
      </c>
      <c r="EU17" s="44">
        <f>ET18</f>
        <v/>
      </c>
      <c r="EV17" s="44">
        <f>EU18</f>
        <v/>
      </c>
      <c r="EW17" s="44">
        <f>EV18</f>
        <v/>
      </c>
      <c r="EX17" s="44">
        <f>EW18</f>
        <v/>
      </c>
      <c r="EY17" s="44">
        <f>EX18</f>
        <v/>
      </c>
      <c r="EZ17" s="44">
        <f>EY18</f>
        <v/>
      </c>
      <c r="FA17" s="44">
        <f>EZ18</f>
        <v/>
      </c>
      <c r="FB17" s="44">
        <f>FA18</f>
        <v/>
      </c>
      <c r="FC17" s="44">
        <f>FB18</f>
        <v/>
      </c>
      <c r="FD17" s="44">
        <f>FC18</f>
        <v/>
      </c>
      <c r="FE17" s="44">
        <f>FD18</f>
        <v/>
      </c>
      <c r="FF17" s="44">
        <f>FE18</f>
        <v/>
      </c>
      <c r="FG17" s="44">
        <f>FF18</f>
        <v/>
      </c>
      <c r="FH17" s="44">
        <f>FG18</f>
        <v/>
      </c>
      <c r="FI17" s="44">
        <f>FH18</f>
        <v/>
      </c>
      <c r="FJ17" s="44">
        <f>FI18</f>
        <v/>
      </c>
      <c r="FK17" s="44">
        <f>FJ18</f>
        <v/>
      </c>
      <c r="FL17" s="44">
        <f>FK18</f>
        <v/>
      </c>
      <c r="FM17" s="44">
        <f>FL18</f>
        <v/>
      </c>
      <c r="FN17" s="44">
        <f>FM18</f>
        <v/>
      </c>
      <c r="FO17" s="44">
        <f>FN18</f>
        <v/>
      </c>
      <c r="FP17" s="44">
        <f>FO18</f>
        <v/>
      </c>
      <c r="FQ17" s="44">
        <f>FP18</f>
        <v/>
      </c>
      <c r="FR17" s="44">
        <f>FQ18</f>
        <v/>
      </c>
      <c r="FS17" s="44">
        <f>FR18</f>
        <v/>
      </c>
      <c r="FT17" s="44">
        <f>FS18</f>
        <v/>
      </c>
      <c r="FU17" s="44">
        <f>FT18</f>
        <v/>
      </c>
      <c r="FV17" s="44">
        <f>FU18</f>
        <v/>
      </c>
      <c r="FW17" s="44">
        <f>FV18</f>
        <v/>
      </c>
      <c r="FX17" s="44">
        <f>FW18</f>
        <v/>
      </c>
      <c r="FY17" s="44">
        <f>FX18</f>
        <v/>
      </c>
      <c r="FZ17" s="44">
        <f>FY18</f>
        <v/>
      </c>
      <c r="GA17" s="44">
        <f>FZ18</f>
        <v/>
      </c>
      <c r="GB17" s="44">
        <f>GA18</f>
        <v/>
      </c>
      <c r="GC17" s="44">
        <f>GB18</f>
        <v/>
      </c>
      <c r="GD17" s="44">
        <f>GC18</f>
        <v/>
      </c>
      <c r="GE17" s="44">
        <f>GD18</f>
        <v/>
      </c>
      <c r="GF17" s="44">
        <f>GE18</f>
        <v/>
      </c>
      <c r="GG17" s="44">
        <f>GF18</f>
        <v/>
      </c>
      <c r="GH17" s="44">
        <f>GG18</f>
        <v/>
      </c>
      <c r="GI17" s="44">
        <f>GH18</f>
        <v/>
      </c>
      <c r="GJ17" s="44">
        <f>GI18</f>
        <v/>
      </c>
      <c r="GK17" s="44">
        <f>GJ18</f>
        <v/>
      </c>
      <c r="GL17" s="44">
        <f>GK18</f>
        <v/>
      </c>
      <c r="GM17" s="44">
        <f>GL18</f>
        <v/>
      </c>
      <c r="GN17" s="44">
        <f>GM18</f>
        <v/>
      </c>
      <c r="GO17" s="44">
        <f>GN18</f>
        <v/>
      </c>
      <c r="GP17" s="44">
        <f>GO18</f>
        <v/>
      </c>
      <c r="GQ17" s="44">
        <f>GP18</f>
        <v/>
      </c>
      <c r="GR17" s="44">
        <f>GQ18</f>
        <v/>
      </c>
      <c r="GS17" s="44">
        <f>GR18</f>
        <v/>
      </c>
      <c r="GT17" s="44">
        <f>GS18</f>
        <v/>
      </c>
      <c r="GU17" s="44">
        <f>GT18</f>
        <v/>
      </c>
      <c r="GV17" s="44">
        <f>GU18</f>
        <v/>
      </c>
      <c r="GW17" s="44">
        <f>GV18</f>
        <v/>
      </c>
      <c r="GX17" s="44">
        <f>GW18</f>
        <v/>
      </c>
      <c r="GY17" s="44">
        <f>GX18</f>
        <v/>
      </c>
      <c r="GZ17" s="44">
        <f>GY18</f>
        <v/>
      </c>
      <c r="HA17" s="44">
        <f>GZ18</f>
        <v/>
      </c>
      <c r="HB17" s="44">
        <f>HA18</f>
        <v/>
      </c>
      <c r="HC17" s="44">
        <f>HB18</f>
        <v/>
      </c>
      <c r="HD17" s="44">
        <f>HC18</f>
        <v/>
      </c>
      <c r="HE17" s="44">
        <f>HD18</f>
        <v/>
      </c>
      <c r="HF17" s="44">
        <f>HE18</f>
        <v/>
      </c>
      <c r="HG17" s="44">
        <f>HF18</f>
        <v/>
      </c>
      <c r="HH17" s="44">
        <f>HG18</f>
        <v/>
      </c>
      <c r="HI17" s="44">
        <f>HH18</f>
        <v/>
      </c>
      <c r="HJ17" s="44">
        <f>HI18</f>
        <v/>
      </c>
      <c r="HK17" s="44">
        <f>HJ18</f>
        <v/>
      </c>
      <c r="HL17" s="44">
        <f>HK18</f>
        <v/>
      </c>
      <c r="HM17" s="44">
        <f>HL18</f>
        <v/>
      </c>
      <c r="HN17" s="44">
        <f>HM18</f>
        <v/>
      </c>
      <c r="HO17" s="44">
        <f>HN18</f>
        <v/>
      </c>
      <c r="HP17" s="44">
        <f>HO18</f>
        <v/>
      </c>
      <c r="HQ17" s="44">
        <f>HP18</f>
        <v/>
      </c>
      <c r="HR17" s="44">
        <f>HQ18</f>
        <v/>
      </c>
      <c r="HS17" s="44">
        <f>HR18</f>
        <v/>
      </c>
      <c r="HT17" s="44">
        <f>HS18</f>
        <v/>
      </c>
      <c r="HU17" s="44">
        <f>HT18</f>
        <v/>
      </c>
      <c r="HV17" s="44">
        <f>HU18</f>
        <v/>
      </c>
      <c r="HW17" s="44">
        <f>HV18</f>
        <v/>
      </c>
      <c r="HX17" s="44">
        <f>HW18</f>
        <v/>
      </c>
      <c r="HY17" s="44">
        <f>HX18</f>
        <v/>
      </c>
      <c r="HZ17" s="44">
        <f>HY18</f>
        <v/>
      </c>
      <c r="IA17" s="44">
        <f>HZ18</f>
        <v/>
      </c>
      <c r="IB17" s="44">
        <f>IA18</f>
        <v/>
      </c>
      <c r="IC17" s="44">
        <f>IB18</f>
        <v/>
      </c>
      <c r="ID17" s="44">
        <f>IC18</f>
        <v/>
      </c>
      <c r="IE17" s="44">
        <f>ID18</f>
        <v/>
      </c>
      <c r="IF17" s="44">
        <f>IE18</f>
        <v/>
      </c>
      <c r="IG17" s="44">
        <f>IF18</f>
        <v/>
      </c>
      <c r="IH17" s="44">
        <f>IG18</f>
        <v/>
      </c>
      <c r="II17" s="44">
        <f>IH18</f>
        <v/>
      </c>
      <c r="IJ17" s="44">
        <f>II18</f>
        <v/>
      </c>
      <c r="IK17" s="44">
        <f>IJ18</f>
        <v/>
      </c>
      <c r="IL17" s="44">
        <f>IK18</f>
        <v/>
      </c>
      <c r="IM17" s="44">
        <f>IL18</f>
        <v/>
      </c>
      <c r="IN17" s="44">
        <f>IM18</f>
        <v/>
      </c>
      <c r="IO17" s="44">
        <f>IN18</f>
        <v/>
      </c>
      <c r="IP17" s="44">
        <f>IO18</f>
        <v/>
      </c>
      <c r="IQ17" s="44">
        <f>IP18</f>
        <v/>
      </c>
      <c r="IR17" s="44">
        <f>IQ18</f>
        <v/>
      </c>
      <c r="IS17" s="44">
        <f>IR18</f>
        <v/>
      </c>
      <c r="IT17" s="44">
        <f>IS18</f>
        <v/>
      </c>
      <c r="IU17" s="44">
        <f>IT18</f>
        <v/>
      </c>
      <c r="IV17" s="44">
        <f>IU18</f>
        <v/>
      </c>
      <c r="IW17" s="44">
        <f>IV18</f>
        <v/>
      </c>
      <c r="IX17" s="44">
        <f>IW18</f>
        <v/>
      </c>
      <c r="IY17" s="44">
        <f>IX18</f>
        <v/>
      </c>
      <c r="IZ17" s="44">
        <f>IY18</f>
        <v/>
      </c>
      <c r="JA17" s="44">
        <f>IZ18</f>
        <v/>
      </c>
      <c r="JB17" s="44">
        <f>JA18</f>
        <v/>
      </c>
      <c r="JC17" s="44">
        <f>JB18</f>
        <v/>
      </c>
      <c r="JD17" s="44">
        <f>JC18</f>
        <v/>
      </c>
      <c r="JE17" s="44">
        <f>JD18</f>
        <v/>
      </c>
      <c r="JF17" s="44">
        <f>JE18</f>
        <v/>
      </c>
      <c r="JG17" s="44">
        <f>JF18</f>
        <v/>
      </c>
      <c r="JH17" s="44">
        <f>JG18</f>
        <v/>
      </c>
      <c r="JI17" s="44">
        <f>JH18</f>
        <v/>
      </c>
      <c r="JJ17" s="44">
        <f>JI18</f>
        <v/>
      </c>
      <c r="JK17" s="44">
        <f>JJ18</f>
        <v/>
      </c>
      <c r="JL17" s="44">
        <f>JK18</f>
        <v/>
      </c>
      <c r="JM17" s="44">
        <f>JL18</f>
        <v/>
      </c>
      <c r="JN17" s="44">
        <f>JM18</f>
        <v/>
      </c>
      <c r="JO17" s="44">
        <f>JN18</f>
        <v/>
      </c>
      <c r="JP17" s="44">
        <f>JO18</f>
        <v/>
      </c>
      <c r="JQ17" s="44">
        <f>JP18</f>
        <v/>
      </c>
      <c r="JR17" s="44">
        <f>JQ18</f>
        <v/>
      </c>
      <c r="JS17" s="44">
        <f>JR18</f>
        <v/>
      </c>
      <c r="JT17" s="44">
        <f>JS18</f>
        <v/>
      </c>
      <c r="JU17" s="44">
        <f>JT18</f>
        <v/>
      </c>
      <c r="JV17" s="44">
        <f>JU18</f>
        <v/>
      </c>
      <c r="JW17" s="44">
        <f>JV18</f>
        <v/>
      </c>
      <c r="JX17" s="44">
        <f>JW18</f>
        <v/>
      </c>
      <c r="JY17" s="44">
        <f>JX18</f>
        <v/>
      </c>
      <c r="JZ17" s="44">
        <f>JY18</f>
        <v/>
      </c>
      <c r="KA17" s="44">
        <f>JZ18</f>
        <v/>
      </c>
      <c r="KB17" s="44">
        <f>KA18</f>
        <v/>
      </c>
      <c r="KC17" s="44">
        <f>KB18</f>
        <v/>
      </c>
      <c r="KD17" s="44">
        <f>KC18</f>
        <v/>
      </c>
      <c r="KE17" s="44">
        <f>KD18</f>
        <v/>
      </c>
      <c r="KF17" s="44">
        <f>KE18</f>
        <v/>
      </c>
      <c r="KG17" s="44">
        <f>KF18</f>
        <v/>
      </c>
      <c r="KH17" s="44">
        <f>KG18</f>
        <v/>
      </c>
      <c r="KI17" s="44">
        <f>KH18</f>
        <v/>
      </c>
      <c r="KJ17" s="44">
        <f>KI18</f>
        <v/>
      </c>
      <c r="KK17" s="44">
        <f>KJ18</f>
        <v/>
      </c>
      <c r="KL17" s="44">
        <f>KK18</f>
        <v/>
      </c>
      <c r="KM17" s="44">
        <f>KL18</f>
        <v/>
      </c>
      <c r="KN17" s="44">
        <f>KM18</f>
        <v/>
      </c>
      <c r="KO17" s="44">
        <f>KN18</f>
        <v/>
      </c>
      <c r="KP17" s="44">
        <f>KO18</f>
        <v/>
      </c>
      <c r="KQ17" s="44">
        <f>KP18</f>
        <v/>
      </c>
      <c r="KR17" s="44">
        <f>KQ18</f>
        <v/>
      </c>
      <c r="KS17" s="44">
        <f>KR18</f>
        <v/>
      </c>
      <c r="KT17" s="44">
        <f>KS18</f>
        <v/>
      </c>
      <c r="KU17" s="44">
        <f>KT18</f>
        <v/>
      </c>
      <c r="KV17" s="44">
        <f>KU18</f>
        <v/>
      </c>
      <c r="KW17" s="44">
        <f>KV18</f>
        <v/>
      </c>
      <c r="KX17" s="44">
        <f>KW18</f>
        <v/>
      </c>
      <c r="KY17" s="44">
        <f>KX18</f>
        <v/>
      </c>
      <c r="KZ17" s="44">
        <f>KY18</f>
        <v/>
      </c>
      <c r="LA17" s="44">
        <f>KZ18</f>
        <v/>
      </c>
      <c r="LB17" s="44">
        <f>LA18</f>
        <v/>
      </c>
      <c r="LC17" s="44">
        <f>LB18</f>
        <v/>
      </c>
      <c r="LD17" s="44">
        <f>LC18</f>
        <v/>
      </c>
      <c r="LE17" s="44">
        <f>LD18</f>
        <v/>
      </c>
      <c r="LF17" s="44">
        <f>LE18</f>
        <v/>
      </c>
      <c r="LG17" s="44">
        <f>LF18</f>
        <v/>
      </c>
      <c r="LH17" s="44">
        <f>LG18</f>
        <v/>
      </c>
      <c r="LI17" s="44">
        <f>LH18</f>
        <v/>
      </c>
      <c r="LJ17" s="44">
        <f>LI18</f>
        <v/>
      </c>
      <c r="LK17" s="44">
        <f>LJ18</f>
        <v/>
      </c>
      <c r="LL17" s="44">
        <f>LK18</f>
        <v/>
      </c>
      <c r="LM17" s="44">
        <f>LL18</f>
        <v/>
      </c>
      <c r="LN17" s="44">
        <f>LM18</f>
        <v/>
      </c>
      <c r="LO17" s="44">
        <f>LN18</f>
        <v/>
      </c>
      <c r="LP17" s="44">
        <f>LO18</f>
        <v/>
      </c>
      <c r="LQ17" s="44">
        <f>LP18</f>
        <v/>
      </c>
      <c r="LR17" s="44">
        <f>LQ18</f>
        <v/>
      </c>
      <c r="LS17" s="44">
        <f>LR18</f>
        <v/>
      </c>
      <c r="LT17" s="44">
        <f>LS18</f>
        <v/>
      </c>
      <c r="LU17" s="44">
        <f>LT18</f>
        <v/>
      </c>
      <c r="LV17" s="44">
        <f>LU18</f>
        <v/>
      </c>
      <c r="LW17" s="44">
        <f>LV18</f>
        <v/>
      </c>
      <c r="LX17" s="44">
        <f>LW18</f>
        <v/>
      </c>
      <c r="LY17" s="44">
        <f>LX18</f>
        <v/>
      </c>
      <c r="LZ17" s="44">
        <f>LY18</f>
        <v/>
      </c>
      <c r="MA17" s="44">
        <f>LZ18</f>
        <v/>
      </c>
      <c r="MB17" s="44">
        <f>MA18</f>
        <v/>
      </c>
      <c r="MC17" s="44">
        <f>MB18</f>
        <v/>
      </c>
      <c r="MD17" s="44">
        <f>MC18</f>
        <v/>
      </c>
      <c r="ME17" s="44">
        <f>MD18</f>
        <v/>
      </c>
      <c r="MF17" s="44">
        <f>ME18</f>
        <v/>
      </c>
      <c r="MG17" s="44">
        <f>MF18</f>
        <v/>
      </c>
      <c r="MH17" s="44">
        <f>MG18</f>
        <v/>
      </c>
      <c r="MI17" s="44">
        <f>MH18</f>
        <v/>
      </c>
      <c r="MJ17" s="44">
        <f>MI18</f>
        <v/>
      </c>
      <c r="MK17" s="44">
        <f>MJ18</f>
        <v/>
      </c>
      <c r="ML17" s="44">
        <f>MK18</f>
        <v/>
      </c>
      <c r="MM17" s="44">
        <f>ML18</f>
        <v/>
      </c>
      <c r="MN17" s="44">
        <f>MM18</f>
        <v/>
      </c>
      <c r="MO17" s="44">
        <f>MN18</f>
        <v/>
      </c>
      <c r="MP17" s="44">
        <f>MO18</f>
        <v/>
      </c>
      <c r="MQ17" s="44">
        <f>MP18</f>
        <v/>
      </c>
      <c r="MR17" s="44">
        <f>MQ18</f>
        <v/>
      </c>
      <c r="MS17" s="44">
        <f>MR18</f>
        <v/>
      </c>
      <c r="MT17" s="44">
        <f>MS18</f>
        <v/>
      </c>
      <c r="MU17" s="44">
        <f>MT18</f>
        <v/>
      </c>
      <c r="MV17" s="44">
        <f>MU18</f>
        <v/>
      </c>
      <c r="MW17" s="44">
        <f>MV18</f>
        <v/>
      </c>
      <c r="MX17" s="44">
        <f>MW18</f>
        <v/>
      </c>
      <c r="MY17" s="44">
        <f>MX18</f>
        <v/>
      </c>
      <c r="MZ17" s="44">
        <f>MY18</f>
        <v/>
      </c>
      <c r="NA17" s="44">
        <f>MZ18</f>
        <v/>
      </c>
      <c r="NB17" s="44">
        <f>NA18</f>
        <v/>
      </c>
      <c r="NC17" s="44">
        <f>NB18</f>
        <v/>
      </c>
      <c r="ND17" s="44">
        <f>NC18</f>
        <v/>
      </c>
      <c r="NE17" s="44">
        <f>ND18</f>
        <v/>
      </c>
      <c r="NF17" s="44">
        <f>NE18</f>
        <v/>
      </c>
      <c r="NG17" s="44">
        <f>NF18</f>
        <v/>
      </c>
      <c r="NH17" s="44">
        <f>NG18</f>
        <v/>
      </c>
      <c r="NI17" s="44">
        <f>NH18</f>
        <v/>
      </c>
      <c r="NJ17" s="44">
        <f>NI18</f>
        <v/>
      </c>
      <c r="NK17" s="44">
        <f>NJ18</f>
        <v/>
      </c>
      <c r="NL17" s="44">
        <f>NK18</f>
        <v/>
      </c>
      <c r="NM17" s="44">
        <f>NL18</f>
        <v/>
      </c>
      <c r="NN17" s="44">
        <f>NM18</f>
        <v/>
      </c>
      <c r="NO17" s="44">
        <f>NN18</f>
        <v/>
      </c>
      <c r="NP17" s="44">
        <f>NO18</f>
        <v/>
      </c>
      <c r="NQ17" s="44">
        <f>NP18</f>
        <v/>
      </c>
      <c r="NR17" s="44">
        <f>NQ18</f>
        <v/>
      </c>
      <c r="NS17" s="44">
        <f>NR18</f>
        <v/>
      </c>
      <c r="NT17" s="44">
        <f>NS18</f>
        <v/>
      </c>
      <c r="NU17" s="44">
        <f>NT18</f>
        <v/>
      </c>
      <c r="NV17" s="44">
        <f>NU18</f>
        <v/>
      </c>
      <c r="NW17" s="44">
        <f>NV18</f>
        <v/>
      </c>
      <c r="NX17" s="44">
        <f>NW18</f>
        <v/>
      </c>
      <c r="NY17" s="44">
        <f>NX18</f>
        <v/>
      </c>
      <c r="NZ17" s="44">
        <f>NY18</f>
        <v/>
      </c>
      <c r="OA17" s="44">
        <f>NZ18</f>
        <v/>
      </c>
      <c r="OB17" s="44">
        <f>OA18</f>
        <v/>
      </c>
      <c r="OC17" s="44">
        <f>OB18</f>
        <v/>
      </c>
      <c r="OD17" s="44">
        <f>OC18</f>
        <v/>
      </c>
      <c r="OE17" s="44">
        <f>OD18</f>
        <v/>
      </c>
      <c r="OF17" s="44">
        <f>OE18</f>
        <v/>
      </c>
      <c r="OG17" s="44">
        <f>OF18</f>
        <v/>
      </c>
      <c r="OH17" s="44">
        <f>OG18</f>
        <v/>
      </c>
      <c r="OI17" s="44">
        <f>OH18</f>
        <v/>
      </c>
      <c r="OJ17" s="44">
        <f>OI18</f>
        <v/>
      </c>
      <c r="OK17" s="44">
        <f>OJ18</f>
        <v/>
      </c>
      <c r="OL17" s="44">
        <f>OK18</f>
        <v/>
      </c>
      <c r="OM17" s="44">
        <f>OL18</f>
        <v/>
      </c>
      <c r="ON17" s="44">
        <f>OM18</f>
        <v/>
      </c>
      <c r="OO17" s="44">
        <f>ON18</f>
        <v/>
      </c>
      <c r="OP17" s="44">
        <f>OO18</f>
        <v/>
      </c>
      <c r="OQ17" s="44">
        <f>OP18</f>
        <v/>
      </c>
      <c r="OR17" s="44">
        <f>OQ18</f>
        <v/>
      </c>
      <c r="OS17" s="44">
        <f>OR18</f>
        <v/>
      </c>
      <c r="OT17" s="44">
        <f>OS18</f>
        <v/>
      </c>
      <c r="OU17" s="44">
        <f>OT18</f>
        <v/>
      </c>
      <c r="OV17" s="44">
        <f>OU18</f>
        <v/>
      </c>
      <c r="OW17" s="44">
        <f>OV18</f>
        <v/>
      </c>
      <c r="OX17" s="44">
        <f>OW18</f>
        <v/>
      </c>
      <c r="OY17" s="44">
        <f>OX18</f>
        <v/>
      </c>
      <c r="OZ17" s="44">
        <f>OY18</f>
        <v/>
      </c>
      <c r="PA17" s="44">
        <f>OZ18</f>
        <v/>
      </c>
      <c r="PB17" s="44">
        <f>PA18</f>
        <v/>
      </c>
      <c r="PC17" s="44">
        <f>PB18</f>
        <v/>
      </c>
      <c r="PD17" s="44">
        <f>PC18</f>
        <v/>
      </c>
      <c r="PE17" s="44">
        <f>PD18</f>
        <v/>
      </c>
      <c r="PF17" s="44">
        <f>PE18</f>
        <v/>
      </c>
      <c r="PG17" s="44">
        <f>PF18</f>
        <v/>
      </c>
      <c r="PH17" s="44">
        <f>PG18</f>
        <v/>
      </c>
      <c r="PI17" s="44">
        <f>PH18</f>
        <v/>
      </c>
      <c r="PJ17" s="44">
        <f>PI18</f>
        <v/>
      </c>
      <c r="PK17" s="44">
        <f>PJ18</f>
        <v/>
      </c>
      <c r="PL17" s="44">
        <f>PK18</f>
        <v/>
      </c>
      <c r="PM17" s="44">
        <f>PL18</f>
        <v/>
      </c>
    </row>
    <row r="18">
      <c r="A18" s="9" t="inlineStr">
        <is>
          <t>Cumulative uses</t>
        </is>
      </c>
      <c r="B18" s="9" t="inlineStr">
        <is>
          <t>P1</t>
        </is>
      </c>
      <c r="D18" s="44">
        <f>D17+D16</f>
        <v/>
      </c>
      <c r="E18" s="44">
        <f>E17+E16</f>
        <v/>
      </c>
      <c r="F18" s="44">
        <f>F17+F16</f>
        <v/>
      </c>
      <c r="G18" s="44">
        <f>G17+G16</f>
        <v/>
      </c>
      <c r="H18" s="44">
        <f>H17+H16</f>
        <v/>
      </c>
      <c r="I18" s="44">
        <f>I17+I16</f>
        <v/>
      </c>
      <c r="J18" s="44">
        <f>J17+J16</f>
        <v/>
      </c>
      <c r="K18" s="44">
        <f>K17+K16</f>
        <v/>
      </c>
      <c r="L18" s="44">
        <f>L17+L16</f>
        <v/>
      </c>
      <c r="M18" s="44">
        <f>M17+M16</f>
        <v/>
      </c>
      <c r="N18" s="44">
        <f>N17+N16</f>
        <v/>
      </c>
      <c r="O18" s="44">
        <f>O17+O16</f>
        <v/>
      </c>
      <c r="P18" s="44">
        <f>P17+P16</f>
        <v/>
      </c>
      <c r="Q18" s="44">
        <f>Q17+Q16</f>
        <v/>
      </c>
      <c r="R18" s="44">
        <f>R17+R16</f>
        <v/>
      </c>
      <c r="S18" s="44">
        <f>S17+S16</f>
        <v/>
      </c>
      <c r="T18" s="44">
        <f>T17+T16</f>
        <v/>
      </c>
      <c r="U18" s="44">
        <f>U17+U16</f>
        <v/>
      </c>
      <c r="V18" s="44">
        <f>V17+V16</f>
        <v/>
      </c>
      <c r="W18" s="44">
        <f>W17+W16</f>
        <v/>
      </c>
      <c r="X18" s="44">
        <f>X17+X16</f>
        <v/>
      </c>
      <c r="Y18" s="44">
        <f>Y17+Y16</f>
        <v/>
      </c>
      <c r="Z18" s="44">
        <f>Z17+Z16</f>
        <v/>
      </c>
      <c r="AA18" s="44">
        <f>AA17+AA16</f>
        <v/>
      </c>
      <c r="AB18" s="44">
        <f>AB17+AB16</f>
        <v/>
      </c>
      <c r="AC18" s="44">
        <f>AC17+AC16</f>
        <v/>
      </c>
      <c r="AD18" s="44">
        <f>AD17+AD16</f>
        <v/>
      </c>
      <c r="AE18" s="44">
        <f>AE17+AE16</f>
        <v/>
      </c>
      <c r="AF18" s="44">
        <f>AF17+AF16</f>
        <v/>
      </c>
      <c r="AG18" s="44">
        <f>AG17+AG16</f>
        <v/>
      </c>
      <c r="AH18" s="44">
        <f>AH17+AH16</f>
        <v/>
      </c>
      <c r="AI18" s="44">
        <f>AI17+AI16</f>
        <v/>
      </c>
      <c r="AJ18" s="44">
        <f>AJ17+AJ16</f>
        <v/>
      </c>
      <c r="AK18" s="44">
        <f>AK17+AK16</f>
        <v/>
      </c>
      <c r="AL18" s="44">
        <f>AL17+AL16</f>
        <v/>
      </c>
      <c r="AM18" s="44">
        <f>AM17+AM16</f>
        <v/>
      </c>
      <c r="AN18" s="44">
        <f>AN17+AN16</f>
        <v/>
      </c>
      <c r="AO18" s="44">
        <f>AO17+AO16</f>
        <v/>
      </c>
      <c r="AP18" s="44">
        <f>AP17+AP16</f>
        <v/>
      </c>
      <c r="AQ18" s="44">
        <f>AQ17+AQ16</f>
        <v/>
      </c>
      <c r="AR18" s="44">
        <f>AR17+AR16</f>
        <v/>
      </c>
      <c r="AS18" s="44">
        <f>AS17+AS16</f>
        <v/>
      </c>
      <c r="AT18" s="44">
        <f>AT17+AT16</f>
        <v/>
      </c>
      <c r="AU18" s="44">
        <f>AU17+AU16</f>
        <v/>
      </c>
      <c r="AV18" s="44">
        <f>AV17+AV16</f>
        <v/>
      </c>
      <c r="AW18" s="44">
        <f>AW17+AW16</f>
        <v/>
      </c>
      <c r="AX18" s="44">
        <f>AX17+AX16</f>
        <v/>
      </c>
      <c r="AY18" s="44">
        <f>AY17+AY16</f>
        <v/>
      </c>
      <c r="AZ18" s="44">
        <f>AZ17+AZ16</f>
        <v/>
      </c>
      <c r="BA18" s="44">
        <f>BA17+BA16</f>
        <v/>
      </c>
      <c r="BB18" s="44">
        <f>BB17+BB16</f>
        <v/>
      </c>
      <c r="BC18" s="44">
        <f>BC17+BC16</f>
        <v/>
      </c>
      <c r="BD18" s="44">
        <f>BD17+BD16</f>
        <v/>
      </c>
      <c r="BE18" s="44">
        <f>BE17+BE16</f>
        <v/>
      </c>
      <c r="BF18" s="44">
        <f>BF17+BF16</f>
        <v/>
      </c>
      <c r="BG18" s="44">
        <f>BG17+BG16</f>
        <v/>
      </c>
      <c r="BH18" s="44">
        <f>BH17+BH16</f>
        <v/>
      </c>
      <c r="BI18" s="44">
        <f>BI17+BI16</f>
        <v/>
      </c>
      <c r="BJ18" s="44">
        <f>BJ17+BJ16</f>
        <v/>
      </c>
      <c r="BK18" s="44">
        <f>BK17+BK16</f>
        <v/>
      </c>
      <c r="BL18" s="44">
        <f>BL17+BL16</f>
        <v/>
      </c>
      <c r="BM18" s="44">
        <f>BM17+BM16</f>
        <v/>
      </c>
      <c r="BN18" s="44">
        <f>BN17+BN16</f>
        <v/>
      </c>
      <c r="BO18" s="44">
        <f>BO17+BO16</f>
        <v/>
      </c>
      <c r="BP18" s="44">
        <f>BP17+BP16</f>
        <v/>
      </c>
      <c r="BQ18" s="44">
        <f>BQ17+BQ16</f>
        <v/>
      </c>
      <c r="BR18" s="44">
        <f>BR17+BR16</f>
        <v/>
      </c>
      <c r="BS18" s="44">
        <f>BS17+BS16</f>
        <v/>
      </c>
      <c r="BT18" s="44">
        <f>BT17+BT16</f>
        <v/>
      </c>
      <c r="BU18" s="44">
        <f>BU17+BU16</f>
        <v/>
      </c>
      <c r="BV18" s="44">
        <f>BV17+BV16</f>
        <v/>
      </c>
      <c r="BW18" s="44">
        <f>BW17+BW16</f>
        <v/>
      </c>
      <c r="BX18" s="44">
        <f>BX17+BX16</f>
        <v/>
      </c>
      <c r="BY18" s="44">
        <f>BY17+BY16</f>
        <v/>
      </c>
      <c r="BZ18" s="44">
        <f>BZ17+BZ16</f>
        <v/>
      </c>
      <c r="CA18" s="44">
        <f>CA17+CA16</f>
        <v/>
      </c>
      <c r="CB18" s="44">
        <f>CB17+CB16</f>
        <v/>
      </c>
      <c r="CC18" s="44">
        <f>CC17+CC16</f>
        <v/>
      </c>
      <c r="CD18" s="44">
        <f>CD17+CD16</f>
        <v/>
      </c>
      <c r="CE18" s="44">
        <f>CE17+CE16</f>
        <v/>
      </c>
      <c r="CF18" s="44">
        <f>CF17+CF16</f>
        <v/>
      </c>
      <c r="CG18" s="44">
        <f>CG17+CG16</f>
        <v/>
      </c>
      <c r="CH18" s="44">
        <f>CH17+CH16</f>
        <v/>
      </c>
      <c r="CI18" s="44">
        <f>CI17+CI16</f>
        <v/>
      </c>
      <c r="CJ18" s="44">
        <f>CJ17+CJ16</f>
        <v/>
      </c>
      <c r="CK18" s="44">
        <f>CK17+CK16</f>
        <v/>
      </c>
      <c r="CL18" s="44">
        <f>CL17+CL16</f>
        <v/>
      </c>
      <c r="CM18" s="44">
        <f>CM17+CM16</f>
        <v/>
      </c>
      <c r="CN18" s="44">
        <f>CN17+CN16</f>
        <v/>
      </c>
      <c r="CO18" s="44">
        <f>CO17+CO16</f>
        <v/>
      </c>
      <c r="CP18" s="44">
        <f>CP17+CP16</f>
        <v/>
      </c>
      <c r="CQ18" s="44">
        <f>CQ17+CQ16</f>
        <v/>
      </c>
      <c r="CR18" s="44">
        <f>CR17+CR16</f>
        <v/>
      </c>
      <c r="CS18" s="44">
        <f>CS17+CS16</f>
        <v/>
      </c>
      <c r="CT18" s="44">
        <f>CT17+CT16</f>
        <v/>
      </c>
      <c r="CU18" s="44">
        <f>CU17+CU16</f>
        <v/>
      </c>
      <c r="CV18" s="44">
        <f>CV17+CV16</f>
        <v/>
      </c>
      <c r="CW18" s="44">
        <f>CW17+CW16</f>
        <v/>
      </c>
      <c r="CX18" s="44">
        <f>CX17+CX16</f>
        <v/>
      </c>
      <c r="CY18" s="44">
        <f>CY17+CY16</f>
        <v/>
      </c>
      <c r="CZ18" s="44">
        <f>CZ17+CZ16</f>
        <v/>
      </c>
      <c r="DA18" s="44">
        <f>DA17+DA16</f>
        <v/>
      </c>
      <c r="DB18" s="44">
        <f>DB17+DB16</f>
        <v/>
      </c>
      <c r="DC18" s="44">
        <f>DC17+DC16</f>
        <v/>
      </c>
      <c r="DD18" s="44">
        <f>DD17+DD16</f>
        <v/>
      </c>
      <c r="DE18" s="44">
        <f>DE17+DE16</f>
        <v/>
      </c>
      <c r="DF18" s="44">
        <f>DF17+DF16</f>
        <v/>
      </c>
      <c r="DG18" s="44">
        <f>DG17+DG16</f>
        <v/>
      </c>
      <c r="DH18" s="44">
        <f>DH17+DH16</f>
        <v/>
      </c>
      <c r="DI18" s="44">
        <f>DI17+DI16</f>
        <v/>
      </c>
      <c r="DJ18" s="44">
        <f>DJ17+DJ16</f>
        <v/>
      </c>
      <c r="DK18" s="44">
        <f>DK17+DK16</f>
        <v/>
      </c>
      <c r="DL18" s="44">
        <f>DL17+DL16</f>
        <v/>
      </c>
      <c r="DM18" s="44">
        <f>DM17+DM16</f>
        <v/>
      </c>
      <c r="DN18" s="44">
        <f>DN17+DN16</f>
        <v/>
      </c>
      <c r="DO18" s="44">
        <f>DO17+DO16</f>
        <v/>
      </c>
      <c r="DP18" s="44">
        <f>DP17+DP16</f>
        <v/>
      </c>
      <c r="DQ18" s="44">
        <f>DQ17+DQ16</f>
        <v/>
      </c>
      <c r="DR18" s="44">
        <f>DR17+DR16</f>
        <v/>
      </c>
      <c r="DS18" s="44">
        <f>DS17+DS16</f>
        <v/>
      </c>
      <c r="DT18" s="44">
        <f>DT17+DT16</f>
        <v/>
      </c>
      <c r="DU18" s="44">
        <f>DU17+DU16</f>
        <v/>
      </c>
      <c r="DV18" s="44">
        <f>DV17+DV16</f>
        <v/>
      </c>
      <c r="DW18" s="44">
        <f>DW17+DW16</f>
        <v/>
      </c>
      <c r="DX18" s="44">
        <f>DX17+DX16</f>
        <v/>
      </c>
      <c r="DY18" s="44">
        <f>DY17+DY16</f>
        <v/>
      </c>
      <c r="DZ18" s="44">
        <f>DZ17+DZ16</f>
        <v/>
      </c>
      <c r="EA18" s="44">
        <f>EA17+EA16</f>
        <v/>
      </c>
      <c r="EB18" s="44">
        <f>EB17+EB16</f>
        <v/>
      </c>
      <c r="EC18" s="44">
        <f>EC17+EC16</f>
        <v/>
      </c>
      <c r="ED18" s="44">
        <f>ED17+ED16</f>
        <v/>
      </c>
      <c r="EE18" s="44">
        <f>EE17+EE16</f>
        <v/>
      </c>
      <c r="EF18" s="44">
        <f>EF17+EF16</f>
        <v/>
      </c>
      <c r="EG18" s="44">
        <f>EG17+EG16</f>
        <v/>
      </c>
      <c r="EH18" s="44">
        <f>EH17+EH16</f>
        <v/>
      </c>
      <c r="EI18" s="44">
        <f>EI17+EI16</f>
        <v/>
      </c>
      <c r="EJ18" s="44">
        <f>EJ17+EJ16</f>
        <v/>
      </c>
      <c r="EK18" s="44">
        <f>EK17+EK16</f>
        <v/>
      </c>
      <c r="EL18" s="44">
        <f>EL17+EL16</f>
        <v/>
      </c>
      <c r="EM18" s="44">
        <f>EM17+EM16</f>
        <v/>
      </c>
      <c r="EN18" s="44">
        <f>EN17+EN16</f>
        <v/>
      </c>
      <c r="EO18" s="44">
        <f>EO17+EO16</f>
        <v/>
      </c>
      <c r="EP18" s="44">
        <f>EP17+EP16</f>
        <v/>
      </c>
      <c r="EQ18" s="44">
        <f>EQ17+EQ16</f>
        <v/>
      </c>
      <c r="ER18" s="44">
        <f>ER17+ER16</f>
        <v/>
      </c>
      <c r="ES18" s="44">
        <f>ES17+ES16</f>
        <v/>
      </c>
      <c r="ET18" s="44">
        <f>ET17+ET16</f>
        <v/>
      </c>
      <c r="EU18" s="44">
        <f>EU17+EU16</f>
        <v/>
      </c>
      <c r="EV18" s="44">
        <f>EV17+EV16</f>
        <v/>
      </c>
      <c r="EW18" s="44">
        <f>EW17+EW16</f>
        <v/>
      </c>
      <c r="EX18" s="44">
        <f>EX17+EX16</f>
        <v/>
      </c>
      <c r="EY18" s="44">
        <f>EY17+EY16</f>
        <v/>
      </c>
      <c r="EZ18" s="44">
        <f>EZ17+EZ16</f>
        <v/>
      </c>
      <c r="FA18" s="44">
        <f>FA17+FA16</f>
        <v/>
      </c>
      <c r="FB18" s="44">
        <f>FB17+FB16</f>
        <v/>
      </c>
      <c r="FC18" s="44">
        <f>FC17+FC16</f>
        <v/>
      </c>
      <c r="FD18" s="44">
        <f>FD17+FD16</f>
        <v/>
      </c>
      <c r="FE18" s="44">
        <f>FE17+FE16</f>
        <v/>
      </c>
      <c r="FF18" s="44">
        <f>FF17+FF16</f>
        <v/>
      </c>
      <c r="FG18" s="44">
        <f>FG17+FG16</f>
        <v/>
      </c>
      <c r="FH18" s="44">
        <f>FH17+FH16</f>
        <v/>
      </c>
      <c r="FI18" s="44">
        <f>FI17+FI16</f>
        <v/>
      </c>
      <c r="FJ18" s="44">
        <f>FJ17+FJ16</f>
        <v/>
      </c>
      <c r="FK18" s="44">
        <f>FK17+FK16</f>
        <v/>
      </c>
      <c r="FL18" s="44">
        <f>FL17+FL16</f>
        <v/>
      </c>
      <c r="FM18" s="44">
        <f>FM17+FM16</f>
        <v/>
      </c>
      <c r="FN18" s="44">
        <f>FN17+FN16</f>
        <v/>
      </c>
      <c r="FO18" s="44">
        <f>FO17+FO16</f>
        <v/>
      </c>
      <c r="FP18" s="44">
        <f>FP17+FP16</f>
        <v/>
      </c>
      <c r="FQ18" s="44">
        <f>FQ17+FQ16</f>
        <v/>
      </c>
      <c r="FR18" s="44">
        <f>FR17+FR16</f>
        <v/>
      </c>
      <c r="FS18" s="44">
        <f>FS17+FS16</f>
        <v/>
      </c>
      <c r="FT18" s="44">
        <f>FT17+FT16</f>
        <v/>
      </c>
      <c r="FU18" s="44">
        <f>FU17+FU16</f>
        <v/>
      </c>
      <c r="FV18" s="44">
        <f>FV17+FV16</f>
        <v/>
      </c>
      <c r="FW18" s="44">
        <f>FW17+FW16</f>
        <v/>
      </c>
      <c r="FX18" s="44">
        <f>FX17+FX16</f>
        <v/>
      </c>
      <c r="FY18" s="44">
        <f>FY17+FY16</f>
        <v/>
      </c>
      <c r="FZ18" s="44">
        <f>FZ17+FZ16</f>
        <v/>
      </c>
      <c r="GA18" s="44">
        <f>GA17+GA16</f>
        <v/>
      </c>
      <c r="GB18" s="44">
        <f>GB17+GB16</f>
        <v/>
      </c>
      <c r="GC18" s="44">
        <f>GC17+GC16</f>
        <v/>
      </c>
      <c r="GD18" s="44">
        <f>GD17+GD16</f>
        <v/>
      </c>
      <c r="GE18" s="44">
        <f>GE17+GE16</f>
        <v/>
      </c>
      <c r="GF18" s="44">
        <f>GF17+GF16</f>
        <v/>
      </c>
      <c r="GG18" s="44">
        <f>GG17+GG16</f>
        <v/>
      </c>
      <c r="GH18" s="44">
        <f>GH17+GH16</f>
        <v/>
      </c>
      <c r="GI18" s="44">
        <f>GI17+GI16</f>
        <v/>
      </c>
      <c r="GJ18" s="44">
        <f>GJ17+GJ16</f>
        <v/>
      </c>
      <c r="GK18" s="44">
        <f>GK17+GK16</f>
        <v/>
      </c>
      <c r="GL18" s="44">
        <f>GL17+GL16</f>
        <v/>
      </c>
      <c r="GM18" s="44">
        <f>GM17+GM16</f>
        <v/>
      </c>
      <c r="GN18" s="44">
        <f>GN17+GN16</f>
        <v/>
      </c>
      <c r="GO18" s="44">
        <f>GO17+GO16</f>
        <v/>
      </c>
      <c r="GP18" s="44">
        <f>GP17+GP16</f>
        <v/>
      </c>
      <c r="GQ18" s="44">
        <f>GQ17+GQ16</f>
        <v/>
      </c>
      <c r="GR18" s="44">
        <f>GR17+GR16</f>
        <v/>
      </c>
      <c r="GS18" s="44">
        <f>GS17+GS16</f>
        <v/>
      </c>
      <c r="GT18" s="44">
        <f>GT17+GT16</f>
        <v/>
      </c>
      <c r="GU18" s="44">
        <f>GU17+GU16</f>
        <v/>
      </c>
      <c r="GV18" s="44">
        <f>GV17+GV16</f>
        <v/>
      </c>
      <c r="GW18" s="44">
        <f>GW17+GW16</f>
        <v/>
      </c>
      <c r="GX18" s="44">
        <f>GX17+GX16</f>
        <v/>
      </c>
      <c r="GY18" s="44">
        <f>GY17+GY16</f>
        <v/>
      </c>
      <c r="GZ18" s="44">
        <f>GZ17+GZ16</f>
        <v/>
      </c>
      <c r="HA18" s="44">
        <f>HA17+HA16</f>
        <v/>
      </c>
      <c r="HB18" s="44">
        <f>HB17+HB16</f>
        <v/>
      </c>
      <c r="HC18" s="44">
        <f>HC17+HC16</f>
        <v/>
      </c>
      <c r="HD18" s="44">
        <f>HD17+HD16</f>
        <v/>
      </c>
      <c r="HE18" s="44">
        <f>HE17+HE16</f>
        <v/>
      </c>
      <c r="HF18" s="44">
        <f>HF17+HF16</f>
        <v/>
      </c>
      <c r="HG18" s="44">
        <f>HG17+HG16</f>
        <v/>
      </c>
      <c r="HH18" s="44">
        <f>HH17+HH16</f>
        <v/>
      </c>
      <c r="HI18" s="44">
        <f>HI17+HI16</f>
        <v/>
      </c>
      <c r="HJ18" s="44">
        <f>HJ17+HJ16</f>
        <v/>
      </c>
      <c r="HK18" s="44">
        <f>HK17+HK16</f>
        <v/>
      </c>
      <c r="HL18" s="44">
        <f>HL17+HL16</f>
        <v/>
      </c>
      <c r="HM18" s="44">
        <f>HM17+HM16</f>
        <v/>
      </c>
      <c r="HN18" s="44">
        <f>HN17+HN16</f>
        <v/>
      </c>
      <c r="HO18" s="44">
        <f>HO17+HO16</f>
        <v/>
      </c>
      <c r="HP18" s="44">
        <f>HP17+HP16</f>
        <v/>
      </c>
      <c r="HQ18" s="44">
        <f>HQ17+HQ16</f>
        <v/>
      </c>
      <c r="HR18" s="44">
        <f>HR17+HR16</f>
        <v/>
      </c>
      <c r="HS18" s="44">
        <f>HS17+HS16</f>
        <v/>
      </c>
      <c r="HT18" s="44">
        <f>HT17+HT16</f>
        <v/>
      </c>
      <c r="HU18" s="44">
        <f>HU17+HU16</f>
        <v/>
      </c>
      <c r="HV18" s="44">
        <f>HV17+HV16</f>
        <v/>
      </c>
      <c r="HW18" s="44">
        <f>HW17+HW16</f>
        <v/>
      </c>
      <c r="HX18" s="44">
        <f>HX17+HX16</f>
        <v/>
      </c>
      <c r="HY18" s="44">
        <f>HY17+HY16</f>
        <v/>
      </c>
      <c r="HZ18" s="44">
        <f>HZ17+HZ16</f>
        <v/>
      </c>
      <c r="IA18" s="44">
        <f>IA17+IA16</f>
        <v/>
      </c>
      <c r="IB18" s="44">
        <f>IB17+IB16</f>
        <v/>
      </c>
      <c r="IC18" s="44">
        <f>IC17+IC16</f>
        <v/>
      </c>
      <c r="ID18" s="44">
        <f>ID17+ID16</f>
        <v/>
      </c>
      <c r="IE18" s="44">
        <f>IE17+IE16</f>
        <v/>
      </c>
      <c r="IF18" s="44">
        <f>IF17+IF16</f>
        <v/>
      </c>
      <c r="IG18" s="44">
        <f>IG17+IG16</f>
        <v/>
      </c>
      <c r="IH18" s="44">
        <f>IH17+IH16</f>
        <v/>
      </c>
      <c r="II18" s="44">
        <f>II17+II16</f>
        <v/>
      </c>
      <c r="IJ18" s="44">
        <f>IJ17+IJ16</f>
        <v/>
      </c>
      <c r="IK18" s="44">
        <f>IK17+IK16</f>
        <v/>
      </c>
      <c r="IL18" s="44">
        <f>IL17+IL16</f>
        <v/>
      </c>
      <c r="IM18" s="44">
        <f>IM17+IM16</f>
        <v/>
      </c>
      <c r="IN18" s="44">
        <f>IN17+IN16</f>
        <v/>
      </c>
      <c r="IO18" s="44">
        <f>IO17+IO16</f>
        <v/>
      </c>
      <c r="IP18" s="44">
        <f>IP17+IP16</f>
        <v/>
      </c>
      <c r="IQ18" s="44">
        <f>IQ17+IQ16</f>
        <v/>
      </c>
      <c r="IR18" s="44">
        <f>IR17+IR16</f>
        <v/>
      </c>
      <c r="IS18" s="44">
        <f>IS17+IS16</f>
        <v/>
      </c>
      <c r="IT18" s="44">
        <f>IT17+IT16</f>
        <v/>
      </c>
      <c r="IU18" s="44">
        <f>IU17+IU16</f>
        <v/>
      </c>
      <c r="IV18" s="44">
        <f>IV17+IV16</f>
        <v/>
      </c>
      <c r="IW18" s="44">
        <f>IW17+IW16</f>
        <v/>
      </c>
      <c r="IX18" s="44">
        <f>IX17+IX16</f>
        <v/>
      </c>
      <c r="IY18" s="44">
        <f>IY17+IY16</f>
        <v/>
      </c>
      <c r="IZ18" s="44">
        <f>IZ17+IZ16</f>
        <v/>
      </c>
      <c r="JA18" s="44">
        <f>JA17+JA16</f>
        <v/>
      </c>
      <c r="JB18" s="44">
        <f>JB17+JB16</f>
        <v/>
      </c>
      <c r="JC18" s="44">
        <f>JC17+JC16</f>
        <v/>
      </c>
      <c r="JD18" s="44">
        <f>JD17+JD16</f>
        <v/>
      </c>
      <c r="JE18" s="44">
        <f>JE17+JE16</f>
        <v/>
      </c>
      <c r="JF18" s="44">
        <f>JF17+JF16</f>
        <v/>
      </c>
      <c r="JG18" s="44">
        <f>JG17+JG16</f>
        <v/>
      </c>
      <c r="JH18" s="44">
        <f>JH17+JH16</f>
        <v/>
      </c>
      <c r="JI18" s="44">
        <f>JI17+JI16</f>
        <v/>
      </c>
      <c r="JJ18" s="44">
        <f>JJ17+JJ16</f>
        <v/>
      </c>
      <c r="JK18" s="44">
        <f>JK17+JK16</f>
        <v/>
      </c>
      <c r="JL18" s="44">
        <f>JL17+JL16</f>
        <v/>
      </c>
      <c r="JM18" s="44">
        <f>JM17+JM16</f>
        <v/>
      </c>
      <c r="JN18" s="44">
        <f>JN17+JN16</f>
        <v/>
      </c>
      <c r="JO18" s="44">
        <f>JO17+JO16</f>
        <v/>
      </c>
      <c r="JP18" s="44">
        <f>JP17+JP16</f>
        <v/>
      </c>
      <c r="JQ18" s="44">
        <f>JQ17+JQ16</f>
        <v/>
      </c>
      <c r="JR18" s="44">
        <f>JR17+JR16</f>
        <v/>
      </c>
      <c r="JS18" s="44">
        <f>JS17+JS16</f>
        <v/>
      </c>
      <c r="JT18" s="44">
        <f>JT17+JT16</f>
        <v/>
      </c>
      <c r="JU18" s="44">
        <f>JU17+JU16</f>
        <v/>
      </c>
      <c r="JV18" s="44">
        <f>JV17+JV16</f>
        <v/>
      </c>
      <c r="JW18" s="44">
        <f>JW17+JW16</f>
        <v/>
      </c>
      <c r="JX18" s="44">
        <f>JX17+JX16</f>
        <v/>
      </c>
      <c r="JY18" s="44">
        <f>JY17+JY16</f>
        <v/>
      </c>
      <c r="JZ18" s="44">
        <f>JZ17+JZ16</f>
        <v/>
      </c>
      <c r="KA18" s="44">
        <f>KA17+KA16</f>
        <v/>
      </c>
      <c r="KB18" s="44">
        <f>KB17+KB16</f>
        <v/>
      </c>
      <c r="KC18" s="44">
        <f>KC17+KC16</f>
        <v/>
      </c>
      <c r="KD18" s="44">
        <f>KD17+KD16</f>
        <v/>
      </c>
      <c r="KE18" s="44">
        <f>KE17+KE16</f>
        <v/>
      </c>
      <c r="KF18" s="44">
        <f>KF17+KF16</f>
        <v/>
      </c>
      <c r="KG18" s="44">
        <f>KG17+KG16</f>
        <v/>
      </c>
      <c r="KH18" s="44">
        <f>KH17+KH16</f>
        <v/>
      </c>
      <c r="KI18" s="44">
        <f>KI17+KI16</f>
        <v/>
      </c>
      <c r="KJ18" s="44">
        <f>KJ17+KJ16</f>
        <v/>
      </c>
      <c r="KK18" s="44">
        <f>KK17+KK16</f>
        <v/>
      </c>
      <c r="KL18" s="44">
        <f>KL17+KL16</f>
        <v/>
      </c>
      <c r="KM18" s="44">
        <f>KM17+KM16</f>
        <v/>
      </c>
      <c r="KN18" s="44">
        <f>KN17+KN16</f>
        <v/>
      </c>
      <c r="KO18" s="44">
        <f>KO17+KO16</f>
        <v/>
      </c>
      <c r="KP18" s="44">
        <f>KP17+KP16</f>
        <v/>
      </c>
      <c r="KQ18" s="44">
        <f>KQ17+KQ16</f>
        <v/>
      </c>
      <c r="KR18" s="44">
        <f>KR17+KR16</f>
        <v/>
      </c>
      <c r="KS18" s="44">
        <f>KS17+KS16</f>
        <v/>
      </c>
      <c r="KT18" s="44">
        <f>KT17+KT16</f>
        <v/>
      </c>
      <c r="KU18" s="44">
        <f>KU17+KU16</f>
        <v/>
      </c>
      <c r="KV18" s="44">
        <f>KV17+KV16</f>
        <v/>
      </c>
      <c r="KW18" s="44">
        <f>KW17+KW16</f>
        <v/>
      </c>
      <c r="KX18" s="44">
        <f>KX17+KX16</f>
        <v/>
      </c>
      <c r="KY18" s="44">
        <f>KY17+KY16</f>
        <v/>
      </c>
      <c r="KZ18" s="44">
        <f>KZ17+KZ16</f>
        <v/>
      </c>
      <c r="LA18" s="44">
        <f>LA17+LA16</f>
        <v/>
      </c>
      <c r="LB18" s="44">
        <f>LB17+LB16</f>
        <v/>
      </c>
      <c r="LC18" s="44">
        <f>LC17+LC16</f>
        <v/>
      </c>
      <c r="LD18" s="44">
        <f>LD17+LD16</f>
        <v/>
      </c>
      <c r="LE18" s="44">
        <f>LE17+LE16</f>
        <v/>
      </c>
      <c r="LF18" s="44">
        <f>LF17+LF16</f>
        <v/>
      </c>
      <c r="LG18" s="44">
        <f>LG17+LG16</f>
        <v/>
      </c>
      <c r="LH18" s="44">
        <f>LH17+LH16</f>
        <v/>
      </c>
      <c r="LI18" s="44">
        <f>LI17+LI16</f>
        <v/>
      </c>
      <c r="LJ18" s="44">
        <f>LJ17+LJ16</f>
        <v/>
      </c>
      <c r="LK18" s="44">
        <f>LK17+LK16</f>
        <v/>
      </c>
      <c r="LL18" s="44">
        <f>LL17+LL16</f>
        <v/>
      </c>
      <c r="LM18" s="44">
        <f>LM17+LM16</f>
        <v/>
      </c>
      <c r="LN18" s="44">
        <f>LN17+LN16</f>
        <v/>
      </c>
      <c r="LO18" s="44">
        <f>LO17+LO16</f>
        <v/>
      </c>
      <c r="LP18" s="44">
        <f>LP17+LP16</f>
        <v/>
      </c>
      <c r="LQ18" s="44">
        <f>LQ17+LQ16</f>
        <v/>
      </c>
      <c r="LR18" s="44">
        <f>LR17+LR16</f>
        <v/>
      </c>
      <c r="LS18" s="44">
        <f>LS17+LS16</f>
        <v/>
      </c>
      <c r="LT18" s="44">
        <f>LT17+LT16</f>
        <v/>
      </c>
      <c r="LU18" s="44">
        <f>LU17+LU16</f>
        <v/>
      </c>
      <c r="LV18" s="44">
        <f>LV17+LV16</f>
        <v/>
      </c>
      <c r="LW18" s="44">
        <f>LW17+LW16</f>
        <v/>
      </c>
      <c r="LX18" s="44">
        <f>LX17+LX16</f>
        <v/>
      </c>
      <c r="LY18" s="44">
        <f>LY17+LY16</f>
        <v/>
      </c>
      <c r="LZ18" s="44">
        <f>LZ17+LZ16</f>
        <v/>
      </c>
      <c r="MA18" s="44">
        <f>MA17+MA16</f>
        <v/>
      </c>
      <c r="MB18" s="44">
        <f>MB17+MB16</f>
        <v/>
      </c>
      <c r="MC18" s="44">
        <f>MC17+MC16</f>
        <v/>
      </c>
      <c r="MD18" s="44">
        <f>MD17+MD16</f>
        <v/>
      </c>
      <c r="ME18" s="44">
        <f>ME17+ME16</f>
        <v/>
      </c>
      <c r="MF18" s="44">
        <f>MF17+MF16</f>
        <v/>
      </c>
      <c r="MG18" s="44">
        <f>MG17+MG16</f>
        <v/>
      </c>
      <c r="MH18" s="44">
        <f>MH17+MH16</f>
        <v/>
      </c>
      <c r="MI18" s="44">
        <f>MI17+MI16</f>
        <v/>
      </c>
      <c r="MJ18" s="44">
        <f>MJ17+MJ16</f>
        <v/>
      </c>
      <c r="MK18" s="44">
        <f>MK17+MK16</f>
        <v/>
      </c>
      <c r="ML18" s="44">
        <f>ML17+ML16</f>
        <v/>
      </c>
      <c r="MM18" s="44">
        <f>MM17+MM16</f>
        <v/>
      </c>
      <c r="MN18" s="44">
        <f>MN17+MN16</f>
        <v/>
      </c>
      <c r="MO18" s="44">
        <f>MO17+MO16</f>
        <v/>
      </c>
      <c r="MP18" s="44">
        <f>MP17+MP16</f>
        <v/>
      </c>
      <c r="MQ18" s="44">
        <f>MQ17+MQ16</f>
        <v/>
      </c>
      <c r="MR18" s="44">
        <f>MR17+MR16</f>
        <v/>
      </c>
      <c r="MS18" s="44">
        <f>MS17+MS16</f>
        <v/>
      </c>
      <c r="MT18" s="44">
        <f>MT17+MT16</f>
        <v/>
      </c>
      <c r="MU18" s="44">
        <f>MU17+MU16</f>
        <v/>
      </c>
      <c r="MV18" s="44">
        <f>MV17+MV16</f>
        <v/>
      </c>
      <c r="MW18" s="44">
        <f>MW17+MW16</f>
        <v/>
      </c>
      <c r="MX18" s="44">
        <f>MX17+MX16</f>
        <v/>
      </c>
      <c r="MY18" s="44">
        <f>MY17+MY16</f>
        <v/>
      </c>
      <c r="MZ18" s="44">
        <f>MZ17+MZ16</f>
        <v/>
      </c>
      <c r="NA18" s="44">
        <f>NA17+NA16</f>
        <v/>
      </c>
      <c r="NB18" s="44">
        <f>NB17+NB16</f>
        <v/>
      </c>
      <c r="NC18" s="44">
        <f>NC17+NC16</f>
        <v/>
      </c>
      <c r="ND18" s="44">
        <f>ND17+ND16</f>
        <v/>
      </c>
      <c r="NE18" s="44">
        <f>NE17+NE16</f>
        <v/>
      </c>
      <c r="NF18" s="44">
        <f>NF17+NF16</f>
        <v/>
      </c>
      <c r="NG18" s="44">
        <f>NG17+NG16</f>
        <v/>
      </c>
      <c r="NH18" s="44">
        <f>NH17+NH16</f>
        <v/>
      </c>
      <c r="NI18" s="44">
        <f>NI17+NI16</f>
        <v/>
      </c>
      <c r="NJ18" s="44">
        <f>NJ17+NJ16</f>
        <v/>
      </c>
      <c r="NK18" s="44">
        <f>NK17+NK16</f>
        <v/>
      </c>
      <c r="NL18" s="44">
        <f>NL17+NL16</f>
        <v/>
      </c>
      <c r="NM18" s="44">
        <f>NM17+NM16</f>
        <v/>
      </c>
      <c r="NN18" s="44">
        <f>NN17+NN16</f>
        <v/>
      </c>
      <c r="NO18" s="44">
        <f>NO17+NO16</f>
        <v/>
      </c>
      <c r="NP18" s="44">
        <f>NP17+NP16</f>
        <v/>
      </c>
      <c r="NQ18" s="44">
        <f>NQ17+NQ16</f>
        <v/>
      </c>
      <c r="NR18" s="44">
        <f>NR17+NR16</f>
        <v/>
      </c>
      <c r="NS18" s="44">
        <f>NS17+NS16</f>
        <v/>
      </c>
      <c r="NT18" s="44">
        <f>NT17+NT16</f>
        <v/>
      </c>
      <c r="NU18" s="44">
        <f>NU17+NU16</f>
        <v/>
      </c>
      <c r="NV18" s="44">
        <f>NV17+NV16</f>
        <v/>
      </c>
      <c r="NW18" s="44">
        <f>NW17+NW16</f>
        <v/>
      </c>
      <c r="NX18" s="44">
        <f>NX17+NX16</f>
        <v/>
      </c>
      <c r="NY18" s="44">
        <f>NY17+NY16</f>
        <v/>
      </c>
      <c r="NZ18" s="44">
        <f>NZ17+NZ16</f>
        <v/>
      </c>
      <c r="OA18" s="44">
        <f>OA17+OA16</f>
        <v/>
      </c>
      <c r="OB18" s="44">
        <f>OB17+OB16</f>
        <v/>
      </c>
      <c r="OC18" s="44">
        <f>OC17+OC16</f>
        <v/>
      </c>
      <c r="OD18" s="44">
        <f>OD17+OD16</f>
        <v/>
      </c>
      <c r="OE18" s="44">
        <f>OE17+OE16</f>
        <v/>
      </c>
      <c r="OF18" s="44">
        <f>OF17+OF16</f>
        <v/>
      </c>
      <c r="OG18" s="44">
        <f>OG17+OG16</f>
        <v/>
      </c>
      <c r="OH18" s="44">
        <f>OH17+OH16</f>
        <v/>
      </c>
      <c r="OI18" s="44">
        <f>OI17+OI16</f>
        <v/>
      </c>
      <c r="OJ18" s="44">
        <f>OJ17+OJ16</f>
        <v/>
      </c>
      <c r="OK18" s="44">
        <f>OK17+OK16</f>
        <v/>
      </c>
      <c r="OL18" s="44">
        <f>OL17+OL16</f>
        <v/>
      </c>
      <c r="OM18" s="44">
        <f>OM17+OM16</f>
        <v/>
      </c>
      <c r="ON18" s="44">
        <f>ON17+ON16</f>
        <v/>
      </c>
      <c r="OO18" s="44">
        <f>OO17+OO16</f>
        <v/>
      </c>
      <c r="OP18" s="44">
        <f>OP17+OP16</f>
        <v/>
      </c>
      <c r="OQ18" s="44">
        <f>OQ17+OQ16</f>
        <v/>
      </c>
      <c r="OR18" s="44">
        <f>OR17+OR16</f>
        <v/>
      </c>
      <c r="OS18" s="44">
        <f>OS17+OS16</f>
        <v/>
      </c>
      <c r="OT18" s="44">
        <f>OT17+OT16</f>
        <v/>
      </c>
      <c r="OU18" s="44">
        <f>OU17+OU16</f>
        <v/>
      </c>
      <c r="OV18" s="44">
        <f>OV17+OV16</f>
        <v/>
      </c>
      <c r="OW18" s="44">
        <f>OW17+OW16</f>
        <v/>
      </c>
      <c r="OX18" s="44">
        <f>OX17+OX16</f>
        <v/>
      </c>
      <c r="OY18" s="44">
        <f>OY17+OY16</f>
        <v/>
      </c>
      <c r="OZ18" s="44">
        <f>OZ17+OZ16</f>
        <v/>
      </c>
      <c r="PA18" s="44">
        <f>PA17+PA16</f>
        <v/>
      </c>
      <c r="PB18" s="44">
        <f>PB17+PB16</f>
        <v/>
      </c>
      <c r="PC18" s="44">
        <f>PC17+PC16</f>
        <v/>
      </c>
      <c r="PD18" s="44">
        <f>PD17+PD16</f>
        <v/>
      </c>
      <c r="PE18" s="44">
        <f>PE17+PE16</f>
        <v/>
      </c>
      <c r="PF18" s="44">
        <f>PF17+PF16</f>
        <v/>
      </c>
      <c r="PG18" s="44">
        <f>PG17+PG16</f>
        <v/>
      </c>
      <c r="PH18" s="44">
        <f>PH17+PH16</f>
        <v/>
      </c>
      <c r="PI18" s="44">
        <f>PI17+PI16</f>
        <v/>
      </c>
      <c r="PJ18" s="44">
        <f>PJ17+PJ16</f>
        <v/>
      </c>
      <c r="PK18" s="44">
        <f>PK17+PK16</f>
        <v/>
      </c>
      <c r="PL18" s="44">
        <f>PL17+PL16</f>
        <v/>
      </c>
      <c r="PM18" s="44">
        <f>PM17+PM16</f>
        <v/>
      </c>
    </row>
    <row r="19">
      <c r="A19" s="9" t="inlineStr">
        <is>
          <t>Source: City</t>
        </is>
      </c>
      <c r="B19" s="9" t="inlineStr">
        <is>
          <t>P1</t>
        </is>
      </c>
      <c r="C19" s="43">
        <f>SUM(D19:PM19)</f>
        <v/>
      </c>
      <c r="D19" s="44">
        <f>MAX(0,MIN(D18,p1_city)-MIN(D17,p1_city))</f>
        <v/>
      </c>
      <c r="E19" s="44">
        <f>MAX(0,MIN(E18,p1_city)-MIN(E17,p1_city))</f>
        <v/>
      </c>
      <c r="F19" s="44">
        <f>MAX(0,MIN(F18,p1_city)-MIN(F17,p1_city))</f>
        <v/>
      </c>
      <c r="G19" s="44">
        <f>MAX(0,MIN(G18,p1_city)-MIN(G17,p1_city))</f>
        <v/>
      </c>
      <c r="H19" s="44">
        <f>MAX(0,MIN(H18,p1_city)-MIN(H17,p1_city))</f>
        <v/>
      </c>
      <c r="I19" s="44">
        <f>MAX(0,MIN(I18,p1_city)-MIN(I17,p1_city))</f>
        <v/>
      </c>
      <c r="J19" s="44">
        <f>MAX(0,MIN(J18,p1_city)-MIN(J17,p1_city))</f>
        <v/>
      </c>
      <c r="K19" s="44">
        <f>MAX(0,MIN(K18,p1_city)-MIN(K17,p1_city))</f>
        <v/>
      </c>
      <c r="L19" s="44">
        <f>MAX(0,MIN(L18,p1_city)-MIN(L17,p1_city))</f>
        <v/>
      </c>
      <c r="M19" s="44">
        <f>MAX(0,MIN(M18,p1_city)-MIN(M17,p1_city))</f>
        <v/>
      </c>
      <c r="N19" s="44">
        <f>MAX(0,MIN(N18,p1_city)-MIN(N17,p1_city))</f>
        <v/>
      </c>
      <c r="O19" s="44">
        <f>MAX(0,MIN(O18,p1_city)-MIN(O17,p1_city))</f>
        <v/>
      </c>
      <c r="P19" s="44">
        <f>MAX(0,MIN(P18,p1_city)-MIN(P17,p1_city))</f>
        <v/>
      </c>
      <c r="Q19" s="44">
        <f>MAX(0,MIN(Q18,p1_city)-MIN(Q17,p1_city))</f>
        <v/>
      </c>
      <c r="R19" s="44">
        <f>MAX(0,MIN(R18,p1_city)-MIN(R17,p1_city))</f>
        <v/>
      </c>
      <c r="S19" s="44">
        <f>MAX(0,MIN(S18,p1_city)-MIN(S17,p1_city))</f>
        <v/>
      </c>
      <c r="T19" s="44">
        <f>MAX(0,MIN(T18,p1_city)-MIN(T17,p1_city))</f>
        <v/>
      </c>
      <c r="U19" s="44">
        <f>MAX(0,MIN(U18,p1_city)-MIN(U17,p1_city))</f>
        <v/>
      </c>
      <c r="V19" s="44">
        <f>MAX(0,MIN(V18,p1_city)-MIN(V17,p1_city))</f>
        <v/>
      </c>
      <c r="W19" s="44">
        <f>MAX(0,MIN(W18,p1_city)-MIN(W17,p1_city))</f>
        <v/>
      </c>
      <c r="X19" s="44">
        <f>MAX(0,MIN(X18,p1_city)-MIN(X17,p1_city))</f>
        <v/>
      </c>
      <c r="Y19" s="44">
        <f>MAX(0,MIN(Y18,p1_city)-MIN(Y17,p1_city))</f>
        <v/>
      </c>
      <c r="Z19" s="44">
        <f>MAX(0,MIN(Z18,p1_city)-MIN(Z17,p1_city))</f>
        <v/>
      </c>
      <c r="AA19" s="44">
        <f>MAX(0,MIN(AA18,p1_city)-MIN(AA17,p1_city))</f>
        <v/>
      </c>
      <c r="AB19" s="44">
        <f>MAX(0,MIN(AB18,p1_city)-MIN(AB17,p1_city))</f>
        <v/>
      </c>
      <c r="AC19" s="44">
        <f>MAX(0,MIN(AC18,p1_city)-MIN(AC17,p1_city))</f>
        <v/>
      </c>
      <c r="AD19" s="44">
        <f>MAX(0,MIN(AD18,p1_city)-MIN(AD17,p1_city))</f>
        <v/>
      </c>
      <c r="AE19" s="44">
        <f>MAX(0,MIN(AE18,p1_city)-MIN(AE17,p1_city))</f>
        <v/>
      </c>
      <c r="AF19" s="44">
        <f>MAX(0,MIN(AF18,p1_city)-MIN(AF17,p1_city))</f>
        <v/>
      </c>
      <c r="AG19" s="44">
        <f>MAX(0,MIN(AG18,p1_city)-MIN(AG17,p1_city))</f>
        <v/>
      </c>
      <c r="AH19" s="44">
        <f>MAX(0,MIN(AH18,p1_city)-MIN(AH17,p1_city))</f>
        <v/>
      </c>
      <c r="AI19" s="44">
        <f>MAX(0,MIN(AI18,p1_city)-MIN(AI17,p1_city))</f>
        <v/>
      </c>
      <c r="AJ19" s="44">
        <f>MAX(0,MIN(AJ18,p1_city)-MIN(AJ17,p1_city))</f>
        <v/>
      </c>
      <c r="AK19" s="44">
        <f>MAX(0,MIN(AK18,p1_city)-MIN(AK17,p1_city))</f>
        <v/>
      </c>
      <c r="AL19" s="44">
        <f>MAX(0,MIN(AL18,p1_city)-MIN(AL17,p1_city))</f>
        <v/>
      </c>
      <c r="AM19" s="44">
        <f>MAX(0,MIN(AM18,p1_city)-MIN(AM17,p1_city))</f>
        <v/>
      </c>
      <c r="AN19" s="44">
        <f>MAX(0,MIN(AN18,p1_city)-MIN(AN17,p1_city))</f>
        <v/>
      </c>
      <c r="AO19" s="44">
        <f>MAX(0,MIN(AO18,p1_city)-MIN(AO17,p1_city))</f>
        <v/>
      </c>
      <c r="AP19" s="44">
        <f>MAX(0,MIN(AP18,p1_city)-MIN(AP17,p1_city))</f>
        <v/>
      </c>
      <c r="AQ19" s="44">
        <f>MAX(0,MIN(AQ18,p1_city)-MIN(AQ17,p1_city))</f>
        <v/>
      </c>
      <c r="AR19" s="44">
        <f>MAX(0,MIN(AR18,p1_city)-MIN(AR17,p1_city))</f>
        <v/>
      </c>
      <c r="AS19" s="44">
        <f>MAX(0,MIN(AS18,p1_city)-MIN(AS17,p1_city))</f>
        <v/>
      </c>
      <c r="AT19" s="44">
        <f>MAX(0,MIN(AT18,p1_city)-MIN(AT17,p1_city))</f>
        <v/>
      </c>
      <c r="AU19" s="44">
        <f>MAX(0,MIN(AU18,p1_city)-MIN(AU17,p1_city))</f>
        <v/>
      </c>
      <c r="AV19" s="44">
        <f>MAX(0,MIN(AV18,p1_city)-MIN(AV17,p1_city))</f>
        <v/>
      </c>
      <c r="AW19" s="44">
        <f>MAX(0,MIN(AW18,p1_city)-MIN(AW17,p1_city))</f>
        <v/>
      </c>
      <c r="AX19" s="44">
        <f>MAX(0,MIN(AX18,p1_city)-MIN(AX17,p1_city))</f>
        <v/>
      </c>
      <c r="AY19" s="44">
        <f>MAX(0,MIN(AY18,p1_city)-MIN(AY17,p1_city))</f>
        <v/>
      </c>
      <c r="AZ19" s="44">
        <f>MAX(0,MIN(AZ18,p1_city)-MIN(AZ17,p1_city))</f>
        <v/>
      </c>
      <c r="BA19" s="44">
        <f>MAX(0,MIN(BA18,p1_city)-MIN(BA17,p1_city))</f>
        <v/>
      </c>
      <c r="BB19" s="44">
        <f>MAX(0,MIN(BB18,p1_city)-MIN(BB17,p1_city))</f>
        <v/>
      </c>
      <c r="BC19" s="44">
        <f>MAX(0,MIN(BC18,p1_city)-MIN(BC17,p1_city))</f>
        <v/>
      </c>
      <c r="BD19" s="44">
        <f>MAX(0,MIN(BD18,p1_city)-MIN(BD17,p1_city))</f>
        <v/>
      </c>
      <c r="BE19" s="44">
        <f>MAX(0,MIN(BE18,p1_city)-MIN(BE17,p1_city))</f>
        <v/>
      </c>
      <c r="BF19" s="44">
        <f>MAX(0,MIN(BF18,p1_city)-MIN(BF17,p1_city))</f>
        <v/>
      </c>
      <c r="BG19" s="44">
        <f>MAX(0,MIN(BG18,p1_city)-MIN(BG17,p1_city))</f>
        <v/>
      </c>
      <c r="BH19" s="44">
        <f>MAX(0,MIN(BH18,p1_city)-MIN(BH17,p1_city))</f>
        <v/>
      </c>
      <c r="BI19" s="44">
        <f>MAX(0,MIN(BI18,p1_city)-MIN(BI17,p1_city))</f>
        <v/>
      </c>
      <c r="BJ19" s="44">
        <f>MAX(0,MIN(BJ18,p1_city)-MIN(BJ17,p1_city))</f>
        <v/>
      </c>
      <c r="BK19" s="44">
        <f>MAX(0,MIN(BK18,p1_city)-MIN(BK17,p1_city))</f>
        <v/>
      </c>
      <c r="BL19" s="44">
        <f>MAX(0,MIN(BL18,p1_city)-MIN(BL17,p1_city))</f>
        <v/>
      </c>
      <c r="BM19" s="44">
        <f>MAX(0,MIN(BM18,p1_city)-MIN(BM17,p1_city))</f>
        <v/>
      </c>
      <c r="BN19" s="44">
        <f>MAX(0,MIN(BN18,p1_city)-MIN(BN17,p1_city))</f>
        <v/>
      </c>
      <c r="BO19" s="44">
        <f>MAX(0,MIN(BO18,p1_city)-MIN(BO17,p1_city))</f>
        <v/>
      </c>
      <c r="BP19" s="44">
        <f>MAX(0,MIN(BP18,p1_city)-MIN(BP17,p1_city))</f>
        <v/>
      </c>
      <c r="BQ19" s="44">
        <f>MAX(0,MIN(BQ18,p1_city)-MIN(BQ17,p1_city))</f>
        <v/>
      </c>
      <c r="BR19" s="44">
        <f>MAX(0,MIN(BR18,p1_city)-MIN(BR17,p1_city))</f>
        <v/>
      </c>
      <c r="BS19" s="44">
        <f>MAX(0,MIN(BS18,p1_city)-MIN(BS17,p1_city))</f>
        <v/>
      </c>
      <c r="BT19" s="44">
        <f>MAX(0,MIN(BT18,p1_city)-MIN(BT17,p1_city))</f>
        <v/>
      </c>
      <c r="BU19" s="44">
        <f>MAX(0,MIN(BU18,p1_city)-MIN(BU17,p1_city))</f>
        <v/>
      </c>
      <c r="BV19" s="44">
        <f>MAX(0,MIN(BV18,p1_city)-MIN(BV17,p1_city))</f>
        <v/>
      </c>
      <c r="BW19" s="44">
        <f>MAX(0,MIN(BW18,p1_city)-MIN(BW17,p1_city))</f>
        <v/>
      </c>
      <c r="BX19" s="44">
        <f>MAX(0,MIN(BX18,p1_city)-MIN(BX17,p1_city))</f>
        <v/>
      </c>
      <c r="BY19" s="44">
        <f>MAX(0,MIN(BY18,p1_city)-MIN(BY17,p1_city))</f>
        <v/>
      </c>
      <c r="BZ19" s="44">
        <f>MAX(0,MIN(BZ18,p1_city)-MIN(BZ17,p1_city))</f>
        <v/>
      </c>
      <c r="CA19" s="44">
        <f>MAX(0,MIN(CA18,p1_city)-MIN(CA17,p1_city))</f>
        <v/>
      </c>
      <c r="CB19" s="44">
        <f>MAX(0,MIN(CB18,p1_city)-MIN(CB17,p1_city))</f>
        <v/>
      </c>
      <c r="CC19" s="44">
        <f>MAX(0,MIN(CC18,p1_city)-MIN(CC17,p1_city))</f>
        <v/>
      </c>
      <c r="CD19" s="44">
        <f>MAX(0,MIN(CD18,p1_city)-MIN(CD17,p1_city))</f>
        <v/>
      </c>
      <c r="CE19" s="44">
        <f>MAX(0,MIN(CE18,p1_city)-MIN(CE17,p1_city))</f>
        <v/>
      </c>
      <c r="CF19" s="44">
        <f>MAX(0,MIN(CF18,p1_city)-MIN(CF17,p1_city))</f>
        <v/>
      </c>
      <c r="CG19" s="44">
        <f>MAX(0,MIN(CG18,p1_city)-MIN(CG17,p1_city))</f>
        <v/>
      </c>
      <c r="CH19" s="44">
        <f>MAX(0,MIN(CH18,p1_city)-MIN(CH17,p1_city))</f>
        <v/>
      </c>
      <c r="CI19" s="44">
        <f>MAX(0,MIN(CI18,p1_city)-MIN(CI17,p1_city))</f>
        <v/>
      </c>
      <c r="CJ19" s="44">
        <f>MAX(0,MIN(CJ18,p1_city)-MIN(CJ17,p1_city))</f>
        <v/>
      </c>
      <c r="CK19" s="44">
        <f>MAX(0,MIN(CK18,p1_city)-MIN(CK17,p1_city))</f>
        <v/>
      </c>
      <c r="CL19" s="44">
        <f>MAX(0,MIN(CL18,p1_city)-MIN(CL17,p1_city))</f>
        <v/>
      </c>
      <c r="CM19" s="44">
        <f>MAX(0,MIN(CM18,p1_city)-MIN(CM17,p1_city))</f>
        <v/>
      </c>
      <c r="CN19" s="44">
        <f>MAX(0,MIN(CN18,p1_city)-MIN(CN17,p1_city))</f>
        <v/>
      </c>
      <c r="CO19" s="44">
        <f>MAX(0,MIN(CO18,p1_city)-MIN(CO17,p1_city))</f>
        <v/>
      </c>
      <c r="CP19" s="44">
        <f>MAX(0,MIN(CP18,p1_city)-MIN(CP17,p1_city))</f>
        <v/>
      </c>
      <c r="CQ19" s="44">
        <f>MAX(0,MIN(CQ18,p1_city)-MIN(CQ17,p1_city))</f>
        <v/>
      </c>
      <c r="CR19" s="44">
        <f>MAX(0,MIN(CR18,p1_city)-MIN(CR17,p1_city))</f>
        <v/>
      </c>
      <c r="CS19" s="44">
        <f>MAX(0,MIN(CS18,p1_city)-MIN(CS17,p1_city))</f>
        <v/>
      </c>
      <c r="CT19" s="44">
        <f>MAX(0,MIN(CT18,p1_city)-MIN(CT17,p1_city))</f>
        <v/>
      </c>
      <c r="CU19" s="44">
        <f>MAX(0,MIN(CU18,p1_city)-MIN(CU17,p1_city))</f>
        <v/>
      </c>
      <c r="CV19" s="44">
        <f>MAX(0,MIN(CV18,p1_city)-MIN(CV17,p1_city))</f>
        <v/>
      </c>
      <c r="CW19" s="44">
        <f>MAX(0,MIN(CW18,p1_city)-MIN(CW17,p1_city))</f>
        <v/>
      </c>
      <c r="CX19" s="44">
        <f>MAX(0,MIN(CX18,p1_city)-MIN(CX17,p1_city))</f>
        <v/>
      </c>
      <c r="CY19" s="44">
        <f>MAX(0,MIN(CY18,p1_city)-MIN(CY17,p1_city))</f>
        <v/>
      </c>
      <c r="CZ19" s="44">
        <f>MAX(0,MIN(CZ18,p1_city)-MIN(CZ17,p1_city))</f>
        <v/>
      </c>
      <c r="DA19" s="44">
        <f>MAX(0,MIN(DA18,p1_city)-MIN(DA17,p1_city))</f>
        <v/>
      </c>
      <c r="DB19" s="44">
        <f>MAX(0,MIN(DB18,p1_city)-MIN(DB17,p1_city))</f>
        <v/>
      </c>
      <c r="DC19" s="44">
        <f>MAX(0,MIN(DC18,p1_city)-MIN(DC17,p1_city))</f>
        <v/>
      </c>
      <c r="DD19" s="44">
        <f>MAX(0,MIN(DD18,p1_city)-MIN(DD17,p1_city))</f>
        <v/>
      </c>
      <c r="DE19" s="44">
        <f>MAX(0,MIN(DE18,p1_city)-MIN(DE17,p1_city))</f>
        <v/>
      </c>
      <c r="DF19" s="44">
        <f>MAX(0,MIN(DF18,p1_city)-MIN(DF17,p1_city))</f>
        <v/>
      </c>
      <c r="DG19" s="44">
        <f>MAX(0,MIN(DG18,p1_city)-MIN(DG17,p1_city))</f>
        <v/>
      </c>
      <c r="DH19" s="44">
        <f>MAX(0,MIN(DH18,p1_city)-MIN(DH17,p1_city))</f>
        <v/>
      </c>
      <c r="DI19" s="44">
        <f>MAX(0,MIN(DI18,p1_city)-MIN(DI17,p1_city))</f>
        <v/>
      </c>
      <c r="DJ19" s="44">
        <f>MAX(0,MIN(DJ18,p1_city)-MIN(DJ17,p1_city))</f>
        <v/>
      </c>
      <c r="DK19" s="44">
        <f>MAX(0,MIN(DK18,p1_city)-MIN(DK17,p1_city))</f>
        <v/>
      </c>
      <c r="DL19" s="44">
        <f>MAX(0,MIN(DL18,p1_city)-MIN(DL17,p1_city))</f>
        <v/>
      </c>
      <c r="DM19" s="44">
        <f>MAX(0,MIN(DM18,p1_city)-MIN(DM17,p1_city))</f>
        <v/>
      </c>
      <c r="DN19" s="44">
        <f>MAX(0,MIN(DN18,p1_city)-MIN(DN17,p1_city))</f>
        <v/>
      </c>
      <c r="DO19" s="44">
        <f>MAX(0,MIN(DO18,p1_city)-MIN(DO17,p1_city))</f>
        <v/>
      </c>
      <c r="DP19" s="44">
        <f>MAX(0,MIN(DP18,p1_city)-MIN(DP17,p1_city))</f>
        <v/>
      </c>
      <c r="DQ19" s="44">
        <f>MAX(0,MIN(DQ18,p1_city)-MIN(DQ17,p1_city))</f>
        <v/>
      </c>
      <c r="DR19" s="44">
        <f>MAX(0,MIN(DR18,p1_city)-MIN(DR17,p1_city))</f>
        <v/>
      </c>
      <c r="DS19" s="44">
        <f>MAX(0,MIN(DS18,p1_city)-MIN(DS17,p1_city))</f>
        <v/>
      </c>
      <c r="DT19" s="44">
        <f>MAX(0,MIN(DT18,p1_city)-MIN(DT17,p1_city))</f>
        <v/>
      </c>
      <c r="DU19" s="44">
        <f>MAX(0,MIN(DU18,p1_city)-MIN(DU17,p1_city))</f>
        <v/>
      </c>
      <c r="DV19" s="44">
        <f>MAX(0,MIN(DV18,p1_city)-MIN(DV17,p1_city))</f>
        <v/>
      </c>
      <c r="DW19" s="44">
        <f>MAX(0,MIN(DW18,p1_city)-MIN(DW17,p1_city))</f>
        <v/>
      </c>
      <c r="DX19" s="44">
        <f>MAX(0,MIN(DX18,p1_city)-MIN(DX17,p1_city))</f>
        <v/>
      </c>
      <c r="DY19" s="44">
        <f>MAX(0,MIN(DY18,p1_city)-MIN(DY17,p1_city))</f>
        <v/>
      </c>
      <c r="DZ19" s="44">
        <f>MAX(0,MIN(DZ18,p1_city)-MIN(DZ17,p1_city))</f>
        <v/>
      </c>
      <c r="EA19" s="44">
        <f>MAX(0,MIN(EA18,p1_city)-MIN(EA17,p1_city))</f>
        <v/>
      </c>
      <c r="EB19" s="44">
        <f>MAX(0,MIN(EB18,p1_city)-MIN(EB17,p1_city))</f>
        <v/>
      </c>
      <c r="EC19" s="44">
        <f>MAX(0,MIN(EC18,p1_city)-MIN(EC17,p1_city))</f>
        <v/>
      </c>
      <c r="ED19" s="44">
        <f>MAX(0,MIN(ED18,p1_city)-MIN(ED17,p1_city))</f>
        <v/>
      </c>
      <c r="EE19" s="44">
        <f>MAX(0,MIN(EE18,p1_city)-MIN(EE17,p1_city))</f>
        <v/>
      </c>
      <c r="EF19" s="44">
        <f>MAX(0,MIN(EF18,p1_city)-MIN(EF17,p1_city))</f>
        <v/>
      </c>
      <c r="EG19" s="44">
        <f>MAX(0,MIN(EG18,p1_city)-MIN(EG17,p1_city))</f>
        <v/>
      </c>
      <c r="EH19" s="44">
        <f>MAX(0,MIN(EH18,p1_city)-MIN(EH17,p1_city))</f>
        <v/>
      </c>
      <c r="EI19" s="44">
        <f>MAX(0,MIN(EI18,p1_city)-MIN(EI17,p1_city))</f>
        <v/>
      </c>
      <c r="EJ19" s="44">
        <f>MAX(0,MIN(EJ18,p1_city)-MIN(EJ17,p1_city))</f>
        <v/>
      </c>
      <c r="EK19" s="44">
        <f>MAX(0,MIN(EK18,p1_city)-MIN(EK17,p1_city))</f>
        <v/>
      </c>
      <c r="EL19" s="44">
        <f>MAX(0,MIN(EL18,p1_city)-MIN(EL17,p1_city))</f>
        <v/>
      </c>
      <c r="EM19" s="44">
        <f>MAX(0,MIN(EM18,p1_city)-MIN(EM17,p1_city))</f>
        <v/>
      </c>
      <c r="EN19" s="44">
        <f>MAX(0,MIN(EN18,p1_city)-MIN(EN17,p1_city))</f>
        <v/>
      </c>
      <c r="EO19" s="44">
        <f>MAX(0,MIN(EO18,p1_city)-MIN(EO17,p1_city))</f>
        <v/>
      </c>
      <c r="EP19" s="44">
        <f>MAX(0,MIN(EP18,p1_city)-MIN(EP17,p1_city))</f>
        <v/>
      </c>
      <c r="EQ19" s="44">
        <f>MAX(0,MIN(EQ18,p1_city)-MIN(EQ17,p1_city))</f>
        <v/>
      </c>
      <c r="ER19" s="44">
        <f>MAX(0,MIN(ER18,p1_city)-MIN(ER17,p1_city))</f>
        <v/>
      </c>
      <c r="ES19" s="44">
        <f>MAX(0,MIN(ES18,p1_city)-MIN(ES17,p1_city))</f>
        <v/>
      </c>
      <c r="ET19" s="44">
        <f>MAX(0,MIN(ET18,p1_city)-MIN(ET17,p1_city))</f>
        <v/>
      </c>
      <c r="EU19" s="44">
        <f>MAX(0,MIN(EU18,p1_city)-MIN(EU17,p1_city))</f>
        <v/>
      </c>
      <c r="EV19" s="44">
        <f>MAX(0,MIN(EV18,p1_city)-MIN(EV17,p1_city))</f>
        <v/>
      </c>
      <c r="EW19" s="44">
        <f>MAX(0,MIN(EW18,p1_city)-MIN(EW17,p1_city))</f>
        <v/>
      </c>
      <c r="EX19" s="44">
        <f>MAX(0,MIN(EX18,p1_city)-MIN(EX17,p1_city))</f>
        <v/>
      </c>
      <c r="EY19" s="44">
        <f>MAX(0,MIN(EY18,p1_city)-MIN(EY17,p1_city))</f>
        <v/>
      </c>
      <c r="EZ19" s="44">
        <f>MAX(0,MIN(EZ18,p1_city)-MIN(EZ17,p1_city))</f>
        <v/>
      </c>
      <c r="FA19" s="44">
        <f>MAX(0,MIN(FA18,p1_city)-MIN(FA17,p1_city))</f>
        <v/>
      </c>
      <c r="FB19" s="44">
        <f>MAX(0,MIN(FB18,p1_city)-MIN(FB17,p1_city))</f>
        <v/>
      </c>
      <c r="FC19" s="44">
        <f>MAX(0,MIN(FC18,p1_city)-MIN(FC17,p1_city))</f>
        <v/>
      </c>
      <c r="FD19" s="44">
        <f>MAX(0,MIN(FD18,p1_city)-MIN(FD17,p1_city))</f>
        <v/>
      </c>
      <c r="FE19" s="44">
        <f>MAX(0,MIN(FE18,p1_city)-MIN(FE17,p1_city))</f>
        <v/>
      </c>
      <c r="FF19" s="44">
        <f>MAX(0,MIN(FF18,p1_city)-MIN(FF17,p1_city))</f>
        <v/>
      </c>
      <c r="FG19" s="44">
        <f>MAX(0,MIN(FG18,p1_city)-MIN(FG17,p1_city))</f>
        <v/>
      </c>
      <c r="FH19" s="44">
        <f>MAX(0,MIN(FH18,p1_city)-MIN(FH17,p1_city))</f>
        <v/>
      </c>
      <c r="FI19" s="44">
        <f>MAX(0,MIN(FI18,p1_city)-MIN(FI17,p1_city))</f>
        <v/>
      </c>
      <c r="FJ19" s="44">
        <f>MAX(0,MIN(FJ18,p1_city)-MIN(FJ17,p1_city))</f>
        <v/>
      </c>
      <c r="FK19" s="44">
        <f>MAX(0,MIN(FK18,p1_city)-MIN(FK17,p1_city))</f>
        <v/>
      </c>
      <c r="FL19" s="44">
        <f>MAX(0,MIN(FL18,p1_city)-MIN(FL17,p1_city))</f>
        <v/>
      </c>
      <c r="FM19" s="44">
        <f>MAX(0,MIN(FM18,p1_city)-MIN(FM17,p1_city))</f>
        <v/>
      </c>
      <c r="FN19" s="44">
        <f>MAX(0,MIN(FN18,p1_city)-MIN(FN17,p1_city))</f>
        <v/>
      </c>
      <c r="FO19" s="44">
        <f>MAX(0,MIN(FO18,p1_city)-MIN(FO17,p1_city))</f>
        <v/>
      </c>
      <c r="FP19" s="44">
        <f>MAX(0,MIN(FP18,p1_city)-MIN(FP17,p1_city))</f>
        <v/>
      </c>
      <c r="FQ19" s="44">
        <f>MAX(0,MIN(FQ18,p1_city)-MIN(FQ17,p1_city))</f>
        <v/>
      </c>
      <c r="FR19" s="44">
        <f>MAX(0,MIN(FR18,p1_city)-MIN(FR17,p1_city))</f>
        <v/>
      </c>
      <c r="FS19" s="44">
        <f>MAX(0,MIN(FS18,p1_city)-MIN(FS17,p1_city))</f>
        <v/>
      </c>
      <c r="FT19" s="44">
        <f>MAX(0,MIN(FT18,p1_city)-MIN(FT17,p1_city))</f>
        <v/>
      </c>
      <c r="FU19" s="44">
        <f>MAX(0,MIN(FU18,p1_city)-MIN(FU17,p1_city))</f>
        <v/>
      </c>
      <c r="FV19" s="44">
        <f>MAX(0,MIN(FV18,p1_city)-MIN(FV17,p1_city))</f>
        <v/>
      </c>
      <c r="FW19" s="44">
        <f>MAX(0,MIN(FW18,p1_city)-MIN(FW17,p1_city))</f>
        <v/>
      </c>
      <c r="FX19" s="44">
        <f>MAX(0,MIN(FX18,p1_city)-MIN(FX17,p1_city))</f>
        <v/>
      </c>
      <c r="FY19" s="44">
        <f>MAX(0,MIN(FY18,p1_city)-MIN(FY17,p1_city))</f>
        <v/>
      </c>
      <c r="FZ19" s="44">
        <f>MAX(0,MIN(FZ18,p1_city)-MIN(FZ17,p1_city))</f>
        <v/>
      </c>
      <c r="GA19" s="44">
        <f>MAX(0,MIN(GA18,p1_city)-MIN(GA17,p1_city))</f>
        <v/>
      </c>
      <c r="GB19" s="44">
        <f>MAX(0,MIN(GB18,p1_city)-MIN(GB17,p1_city))</f>
        <v/>
      </c>
      <c r="GC19" s="44">
        <f>MAX(0,MIN(GC18,p1_city)-MIN(GC17,p1_city))</f>
        <v/>
      </c>
      <c r="GD19" s="44">
        <f>MAX(0,MIN(GD18,p1_city)-MIN(GD17,p1_city))</f>
        <v/>
      </c>
      <c r="GE19" s="44">
        <f>MAX(0,MIN(GE18,p1_city)-MIN(GE17,p1_city))</f>
        <v/>
      </c>
      <c r="GF19" s="44">
        <f>MAX(0,MIN(GF18,p1_city)-MIN(GF17,p1_city))</f>
        <v/>
      </c>
      <c r="GG19" s="44">
        <f>MAX(0,MIN(GG18,p1_city)-MIN(GG17,p1_city))</f>
        <v/>
      </c>
      <c r="GH19" s="44">
        <f>MAX(0,MIN(GH18,p1_city)-MIN(GH17,p1_city))</f>
        <v/>
      </c>
      <c r="GI19" s="44">
        <f>MAX(0,MIN(GI18,p1_city)-MIN(GI17,p1_city))</f>
        <v/>
      </c>
      <c r="GJ19" s="44">
        <f>MAX(0,MIN(GJ18,p1_city)-MIN(GJ17,p1_city))</f>
        <v/>
      </c>
      <c r="GK19" s="44">
        <f>MAX(0,MIN(GK18,p1_city)-MIN(GK17,p1_city))</f>
        <v/>
      </c>
      <c r="GL19" s="44">
        <f>MAX(0,MIN(GL18,p1_city)-MIN(GL17,p1_city))</f>
        <v/>
      </c>
      <c r="GM19" s="44">
        <f>MAX(0,MIN(GM18,p1_city)-MIN(GM17,p1_city))</f>
        <v/>
      </c>
      <c r="GN19" s="44">
        <f>MAX(0,MIN(GN18,p1_city)-MIN(GN17,p1_city))</f>
        <v/>
      </c>
      <c r="GO19" s="44">
        <f>MAX(0,MIN(GO18,p1_city)-MIN(GO17,p1_city))</f>
        <v/>
      </c>
      <c r="GP19" s="44">
        <f>MAX(0,MIN(GP18,p1_city)-MIN(GP17,p1_city))</f>
        <v/>
      </c>
      <c r="GQ19" s="44">
        <f>MAX(0,MIN(GQ18,p1_city)-MIN(GQ17,p1_city))</f>
        <v/>
      </c>
      <c r="GR19" s="44">
        <f>MAX(0,MIN(GR18,p1_city)-MIN(GR17,p1_city))</f>
        <v/>
      </c>
      <c r="GS19" s="44">
        <f>MAX(0,MIN(GS18,p1_city)-MIN(GS17,p1_city))</f>
        <v/>
      </c>
      <c r="GT19" s="44">
        <f>MAX(0,MIN(GT18,p1_city)-MIN(GT17,p1_city))</f>
        <v/>
      </c>
      <c r="GU19" s="44">
        <f>MAX(0,MIN(GU18,p1_city)-MIN(GU17,p1_city))</f>
        <v/>
      </c>
      <c r="GV19" s="44">
        <f>MAX(0,MIN(GV18,p1_city)-MIN(GV17,p1_city))</f>
        <v/>
      </c>
      <c r="GW19" s="44">
        <f>MAX(0,MIN(GW18,p1_city)-MIN(GW17,p1_city))</f>
        <v/>
      </c>
      <c r="GX19" s="44">
        <f>MAX(0,MIN(GX18,p1_city)-MIN(GX17,p1_city))</f>
        <v/>
      </c>
      <c r="GY19" s="44">
        <f>MAX(0,MIN(GY18,p1_city)-MIN(GY17,p1_city))</f>
        <v/>
      </c>
      <c r="GZ19" s="44">
        <f>MAX(0,MIN(GZ18,p1_city)-MIN(GZ17,p1_city))</f>
        <v/>
      </c>
      <c r="HA19" s="44">
        <f>MAX(0,MIN(HA18,p1_city)-MIN(HA17,p1_city))</f>
        <v/>
      </c>
      <c r="HB19" s="44">
        <f>MAX(0,MIN(HB18,p1_city)-MIN(HB17,p1_city))</f>
        <v/>
      </c>
      <c r="HC19" s="44">
        <f>MAX(0,MIN(HC18,p1_city)-MIN(HC17,p1_city))</f>
        <v/>
      </c>
      <c r="HD19" s="44">
        <f>MAX(0,MIN(HD18,p1_city)-MIN(HD17,p1_city))</f>
        <v/>
      </c>
      <c r="HE19" s="44">
        <f>MAX(0,MIN(HE18,p1_city)-MIN(HE17,p1_city))</f>
        <v/>
      </c>
      <c r="HF19" s="44">
        <f>MAX(0,MIN(HF18,p1_city)-MIN(HF17,p1_city))</f>
        <v/>
      </c>
      <c r="HG19" s="44">
        <f>MAX(0,MIN(HG18,p1_city)-MIN(HG17,p1_city))</f>
        <v/>
      </c>
      <c r="HH19" s="44">
        <f>MAX(0,MIN(HH18,p1_city)-MIN(HH17,p1_city))</f>
        <v/>
      </c>
      <c r="HI19" s="44">
        <f>MAX(0,MIN(HI18,p1_city)-MIN(HI17,p1_city))</f>
        <v/>
      </c>
      <c r="HJ19" s="44">
        <f>MAX(0,MIN(HJ18,p1_city)-MIN(HJ17,p1_city))</f>
        <v/>
      </c>
      <c r="HK19" s="44">
        <f>MAX(0,MIN(HK18,p1_city)-MIN(HK17,p1_city))</f>
        <v/>
      </c>
      <c r="HL19" s="44">
        <f>MAX(0,MIN(HL18,p1_city)-MIN(HL17,p1_city))</f>
        <v/>
      </c>
      <c r="HM19" s="44">
        <f>MAX(0,MIN(HM18,p1_city)-MIN(HM17,p1_city))</f>
        <v/>
      </c>
      <c r="HN19" s="44">
        <f>MAX(0,MIN(HN18,p1_city)-MIN(HN17,p1_city))</f>
        <v/>
      </c>
      <c r="HO19" s="44">
        <f>MAX(0,MIN(HO18,p1_city)-MIN(HO17,p1_city))</f>
        <v/>
      </c>
      <c r="HP19" s="44">
        <f>MAX(0,MIN(HP18,p1_city)-MIN(HP17,p1_city))</f>
        <v/>
      </c>
      <c r="HQ19" s="44">
        <f>MAX(0,MIN(HQ18,p1_city)-MIN(HQ17,p1_city))</f>
        <v/>
      </c>
      <c r="HR19" s="44">
        <f>MAX(0,MIN(HR18,p1_city)-MIN(HR17,p1_city))</f>
        <v/>
      </c>
      <c r="HS19" s="44">
        <f>MAX(0,MIN(HS18,p1_city)-MIN(HS17,p1_city))</f>
        <v/>
      </c>
      <c r="HT19" s="44">
        <f>MAX(0,MIN(HT18,p1_city)-MIN(HT17,p1_city))</f>
        <v/>
      </c>
      <c r="HU19" s="44">
        <f>MAX(0,MIN(HU18,p1_city)-MIN(HU17,p1_city))</f>
        <v/>
      </c>
      <c r="HV19" s="44">
        <f>MAX(0,MIN(HV18,p1_city)-MIN(HV17,p1_city))</f>
        <v/>
      </c>
      <c r="HW19" s="44">
        <f>MAX(0,MIN(HW18,p1_city)-MIN(HW17,p1_city))</f>
        <v/>
      </c>
      <c r="HX19" s="44">
        <f>MAX(0,MIN(HX18,p1_city)-MIN(HX17,p1_city))</f>
        <v/>
      </c>
      <c r="HY19" s="44">
        <f>MAX(0,MIN(HY18,p1_city)-MIN(HY17,p1_city))</f>
        <v/>
      </c>
      <c r="HZ19" s="44">
        <f>MAX(0,MIN(HZ18,p1_city)-MIN(HZ17,p1_city))</f>
        <v/>
      </c>
      <c r="IA19" s="44">
        <f>MAX(0,MIN(IA18,p1_city)-MIN(IA17,p1_city))</f>
        <v/>
      </c>
      <c r="IB19" s="44">
        <f>MAX(0,MIN(IB18,p1_city)-MIN(IB17,p1_city))</f>
        <v/>
      </c>
      <c r="IC19" s="44">
        <f>MAX(0,MIN(IC18,p1_city)-MIN(IC17,p1_city))</f>
        <v/>
      </c>
      <c r="ID19" s="44">
        <f>MAX(0,MIN(ID18,p1_city)-MIN(ID17,p1_city))</f>
        <v/>
      </c>
      <c r="IE19" s="44">
        <f>MAX(0,MIN(IE18,p1_city)-MIN(IE17,p1_city))</f>
        <v/>
      </c>
      <c r="IF19" s="44">
        <f>MAX(0,MIN(IF18,p1_city)-MIN(IF17,p1_city))</f>
        <v/>
      </c>
      <c r="IG19" s="44">
        <f>MAX(0,MIN(IG18,p1_city)-MIN(IG17,p1_city))</f>
        <v/>
      </c>
      <c r="IH19" s="44">
        <f>MAX(0,MIN(IH18,p1_city)-MIN(IH17,p1_city))</f>
        <v/>
      </c>
      <c r="II19" s="44">
        <f>MAX(0,MIN(II18,p1_city)-MIN(II17,p1_city))</f>
        <v/>
      </c>
      <c r="IJ19" s="44">
        <f>MAX(0,MIN(IJ18,p1_city)-MIN(IJ17,p1_city))</f>
        <v/>
      </c>
      <c r="IK19" s="44">
        <f>MAX(0,MIN(IK18,p1_city)-MIN(IK17,p1_city))</f>
        <v/>
      </c>
      <c r="IL19" s="44">
        <f>MAX(0,MIN(IL18,p1_city)-MIN(IL17,p1_city))</f>
        <v/>
      </c>
      <c r="IM19" s="44">
        <f>MAX(0,MIN(IM18,p1_city)-MIN(IM17,p1_city))</f>
        <v/>
      </c>
      <c r="IN19" s="44">
        <f>MAX(0,MIN(IN18,p1_city)-MIN(IN17,p1_city))</f>
        <v/>
      </c>
      <c r="IO19" s="44">
        <f>MAX(0,MIN(IO18,p1_city)-MIN(IO17,p1_city))</f>
        <v/>
      </c>
      <c r="IP19" s="44">
        <f>MAX(0,MIN(IP18,p1_city)-MIN(IP17,p1_city))</f>
        <v/>
      </c>
      <c r="IQ19" s="44">
        <f>MAX(0,MIN(IQ18,p1_city)-MIN(IQ17,p1_city))</f>
        <v/>
      </c>
      <c r="IR19" s="44">
        <f>MAX(0,MIN(IR18,p1_city)-MIN(IR17,p1_city))</f>
        <v/>
      </c>
      <c r="IS19" s="44">
        <f>MAX(0,MIN(IS18,p1_city)-MIN(IS17,p1_city))</f>
        <v/>
      </c>
      <c r="IT19" s="44">
        <f>MAX(0,MIN(IT18,p1_city)-MIN(IT17,p1_city))</f>
        <v/>
      </c>
      <c r="IU19" s="44">
        <f>MAX(0,MIN(IU18,p1_city)-MIN(IU17,p1_city))</f>
        <v/>
      </c>
      <c r="IV19" s="44">
        <f>MAX(0,MIN(IV18,p1_city)-MIN(IV17,p1_city))</f>
        <v/>
      </c>
      <c r="IW19" s="44">
        <f>MAX(0,MIN(IW18,p1_city)-MIN(IW17,p1_city))</f>
        <v/>
      </c>
      <c r="IX19" s="44">
        <f>MAX(0,MIN(IX18,p1_city)-MIN(IX17,p1_city))</f>
        <v/>
      </c>
      <c r="IY19" s="44">
        <f>MAX(0,MIN(IY18,p1_city)-MIN(IY17,p1_city))</f>
        <v/>
      </c>
      <c r="IZ19" s="44">
        <f>MAX(0,MIN(IZ18,p1_city)-MIN(IZ17,p1_city))</f>
        <v/>
      </c>
      <c r="JA19" s="44">
        <f>MAX(0,MIN(JA18,p1_city)-MIN(JA17,p1_city))</f>
        <v/>
      </c>
      <c r="JB19" s="44">
        <f>MAX(0,MIN(JB18,p1_city)-MIN(JB17,p1_city))</f>
        <v/>
      </c>
      <c r="JC19" s="44">
        <f>MAX(0,MIN(JC18,p1_city)-MIN(JC17,p1_city))</f>
        <v/>
      </c>
      <c r="JD19" s="44">
        <f>MAX(0,MIN(JD18,p1_city)-MIN(JD17,p1_city))</f>
        <v/>
      </c>
      <c r="JE19" s="44">
        <f>MAX(0,MIN(JE18,p1_city)-MIN(JE17,p1_city))</f>
        <v/>
      </c>
      <c r="JF19" s="44">
        <f>MAX(0,MIN(JF18,p1_city)-MIN(JF17,p1_city))</f>
        <v/>
      </c>
      <c r="JG19" s="44">
        <f>MAX(0,MIN(JG18,p1_city)-MIN(JG17,p1_city))</f>
        <v/>
      </c>
      <c r="JH19" s="44">
        <f>MAX(0,MIN(JH18,p1_city)-MIN(JH17,p1_city))</f>
        <v/>
      </c>
      <c r="JI19" s="44">
        <f>MAX(0,MIN(JI18,p1_city)-MIN(JI17,p1_city))</f>
        <v/>
      </c>
      <c r="JJ19" s="44">
        <f>MAX(0,MIN(JJ18,p1_city)-MIN(JJ17,p1_city))</f>
        <v/>
      </c>
      <c r="JK19" s="44">
        <f>MAX(0,MIN(JK18,p1_city)-MIN(JK17,p1_city))</f>
        <v/>
      </c>
      <c r="JL19" s="44">
        <f>MAX(0,MIN(JL18,p1_city)-MIN(JL17,p1_city))</f>
        <v/>
      </c>
      <c r="JM19" s="44">
        <f>MAX(0,MIN(JM18,p1_city)-MIN(JM17,p1_city))</f>
        <v/>
      </c>
      <c r="JN19" s="44">
        <f>MAX(0,MIN(JN18,p1_city)-MIN(JN17,p1_city))</f>
        <v/>
      </c>
      <c r="JO19" s="44">
        <f>MAX(0,MIN(JO18,p1_city)-MIN(JO17,p1_city))</f>
        <v/>
      </c>
      <c r="JP19" s="44">
        <f>MAX(0,MIN(JP18,p1_city)-MIN(JP17,p1_city))</f>
        <v/>
      </c>
      <c r="JQ19" s="44">
        <f>MAX(0,MIN(JQ18,p1_city)-MIN(JQ17,p1_city))</f>
        <v/>
      </c>
      <c r="JR19" s="44">
        <f>MAX(0,MIN(JR18,p1_city)-MIN(JR17,p1_city))</f>
        <v/>
      </c>
      <c r="JS19" s="44">
        <f>MAX(0,MIN(JS18,p1_city)-MIN(JS17,p1_city))</f>
        <v/>
      </c>
      <c r="JT19" s="44">
        <f>MAX(0,MIN(JT18,p1_city)-MIN(JT17,p1_city))</f>
        <v/>
      </c>
      <c r="JU19" s="44">
        <f>MAX(0,MIN(JU18,p1_city)-MIN(JU17,p1_city))</f>
        <v/>
      </c>
      <c r="JV19" s="44">
        <f>MAX(0,MIN(JV18,p1_city)-MIN(JV17,p1_city))</f>
        <v/>
      </c>
      <c r="JW19" s="44">
        <f>MAX(0,MIN(JW18,p1_city)-MIN(JW17,p1_city))</f>
        <v/>
      </c>
      <c r="JX19" s="44">
        <f>MAX(0,MIN(JX18,p1_city)-MIN(JX17,p1_city))</f>
        <v/>
      </c>
      <c r="JY19" s="44">
        <f>MAX(0,MIN(JY18,p1_city)-MIN(JY17,p1_city))</f>
        <v/>
      </c>
      <c r="JZ19" s="44">
        <f>MAX(0,MIN(JZ18,p1_city)-MIN(JZ17,p1_city))</f>
        <v/>
      </c>
      <c r="KA19" s="44">
        <f>MAX(0,MIN(KA18,p1_city)-MIN(KA17,p1_city))</f>
        <v/>
      </c>
      <c r="KB19" s="44">
        <f>MAX(0,MIN(KB18,p1_city)-MIN(KB17,p1_city))</f>
        <v/>
      </c>
      <c r="KC19" s="44">
        <f>MAX(0,MIN(KC18,p1_city)-MIN(KC17,p1_city))</f>
        <v/>
      </c>
      <c r="KD19" s="44">
        <f>MAX(0,MIN(KD18,p1_city)-MIN(KD17,p1_city))</f>
        <v/>
      </c>
      <c r="KE19" s="44">
        <f>MAX(0,MIN(KE18,p1_city)-MIN(KE17,p1_city))</f>
        <v/>
      </c>
      <c r="KF19" s="44">
        <f>MAX(0,MIN(KF18,p1_city)-MIN(KF17,p1_city))</f>
        <v/>
      </c>
      <c r="KG19" s="44">
        <f>MAX(0,MIN(KG18,p1_city)-MIN(KG17,p1_city))</f>
        <v/>
      </c>
      <c r="KH19" s="44">
        <f>MAX(0,MIN(KH18,p1_city)-MIN(KH17,p1_city))</f>
        <v/>
      </c>
      <c r="KI19" s="44">
        <f>MAX(0,MIN(KI18,p1_city)-MIN(KI17,p1_city))</f>
        <v/>
      </c>
      <c r="KJ19" s="44">
        <f>MAX(0,MIN(KJ18,p1_city)-MIN(KJ17,p1_city))</f>
        <v/>
      </c>
      <c r="KK19" s="44">
        <f>MAX(0,MIN(KK18,p1_city)-MIN(KK17,p1_city))</f>
        <v/>
      </c>
      <c r="KL19" s="44">
        <f>MAX(0,MIN(KL18,p1_city)-MIN(KL17,p1_city))</f>
        <v/>
      </c>
      <c r="KM19" s="44">
        <f>MAX(0,MIN(KM18,p1_city)-MIN(KM17,p1_city))</f>
        <v/>
      </c>
      <c r="KN19" s="44">
        <f>MAX(0,MIN(KN18,p1_city)-MIN(KN17,p1_city))</f>
        <v/>
      </c>
      <c r="KO19" s="44">
        <f>MAX(0,MIN(KO18,p1_city)-MIN(KO17,p1_city))</f>
        <v/>
      </c>
      <c r="KP19" s="44">
        <f>MAX(0,MIN(KP18,p1_city)-MIN(KP17,p1_city))</f>
        <v/>
      </c>
      <c r="KQ19" s="44">
        <f>MAX(0,MIN(KQ18,p1_city)-MIN(KQ17,p1_city))</f>
        <v/>
      </c>
      <c r="KR19" s="44">
        <f>MAX(0,MIN(KR18,p1_city)-MIN(KR17,p1_city))</f>
        <v/>
      </c>
      <c r="KS19" s="44">
        <f>MAX(0,MIN(KS18,p1_city)-MIN(KS17,p1_city))</f>
        <v/>
      </c>
      <c r="KT19" s="44">
        <f>MAX(0,MIN(KT18,p1_city)-MIN(KT17,p1_city))</f>
        <v/>
      </c>
      <c r="KU19" s="44">
        <f>MAX(0,MIN(KU18,p1_city)-MIN(KU17,p1_city))</f>
        <v/>
      </c>
      <c r="KV19" s="44">
        <f>MAX(0,MIN(KV18,p1_city)-MIN(KV17,p1_city))</f>
        <v/>
      </c>
      <c r="KW19" s="44">
        <f>MAX(0,MIN(KW18,p1_city)-MIN(KW17,p1_city))</f>
        <v/>
      </c>
      <c r="KX19" s="44">
        <f>MAX(0,MIN(KX18,p1_city)-MIN(KX17,p1_city))</f>
        <v/>
      </c>
      <c r="KY19" s="44">
        <f>MAX(0,MIN(KY18,p1_city)-MIN(KY17,p1_city))</f>
        <v/>
      </c>
      <c r="KZ19" s="44">
        <f>MAX(0,MIN(KZ18,p1_city)-MIN(KZ17,p1_city))</f>
        <v/>
      </c>
      <c r="LA19" s="44">
        <f>MAX(0,MIN(LA18,p1_city)-MIN(LA17,p1_city))</f>
        <v/>
      </c>
      <c r="LB19" s="44">
        <f>MAX(0,MIN(LB18,p1_city)-MIN(LB17,p1_city))</f>
        <v/>
      </c>
      <c r="LC19" s="44">
        <f>MAX(0,MIN(LC18,p1_city)-MIN(LC17,p1_city))</f>
        <v/>
      </c>
      <c r="LD19" s="44">
        <f>MAX(0,MIN(LD18,p1_city)-MIN(LD17,p1_city))</f>
        <v/>
      </c>
      <c r="LE19" s="44">
        <f>MAX(0,MIN(LE18,p1_city)-MIN(LE17,p1_city))</f>
        <v/>
      </c>
      <c r="LF19" s="44">
        <f>MAX(0,MIN(LF18,p1_city)-MIN(LF17,p1_city))</f>
        <v/>
      </c>
      <c r="LG19" s="44">
        <f>MAX(0,MIN(LG18,p1_city)-MIN(LG17,p1_city))</f>
        <v/>
      </c>
      <c r="LH19" s="44">
        <f>MAX(0,MIN(LH18,p1_city)-MIN(LH17,p1_city))</f>
        <v/>
      </c>
      <c r="LI19" s="44">
        <f>MAX(0,MIN(LI18,p1_city)-MIN(LI17,p1_city))</f>
        <v/>
      </c>
      <c r="LJ19" s="44">
        <f>MAX(0,MIN(LJ18,p1_city)-MIN(LJ17,p1_city))</f>
        <v/>
      </c>
      <c r="LK19" s="44">
        <f>MAX(0,MIN(LK18,p1_city)-MIN(LK17,p1_city))</f>
        <v/>
      </c>
      <c r="LL19" s="44">
        <f>MAX(0,MIN(LL18,p1_city)-MIN(LL17,p1_city))</f>
        <v/>
      </c>
      <c r="LM19" s="44">
        <f>MAX(0,MIN(LM18,p1_city)-MIN(LM17,p1_city))</f>
        <v/>
      </c>
      <c r="LN19" s="44">
        <f>MAX(0,MIN(LN18,p1_city)-MIN(LN17,p1_city))</f>
        <v/>
      </c>
      <c r="LO19" s="44">
        <f>MAX(0,MIN(LO18,p1_city)-MIN(LO17,p1_city))</f>
        <v/>
      </c>
      <c r="LP19" s="44">
        <f>MAX(0,MIN(LP18,p1_city)-MIN(LP17,p1_city))</f>
        <v/>
      </c>
      <c r="LQ19" s="44">
        <f>MAX(0,MIN(LQ18,p1_city)-MIN(LQ17,p1_city))</f>
        <v/>
      </c>
      <c r="LR19" s="44">
        <f>MAX(0,MIN(LR18,p1_city)-MIN(LR17,p1_city))</f>
        <v/>
      </c>
      <c r="LS19" s="44">
        <f>MAX(0,MIN(LS18,p1_city)-MIN(LS17,p1_city))</f>
        <v/>
      </c>
      <c r="LT19" s="44">
        <f>MAX(0,MIN(LT18,p1_city)-MIN(LT17,p1_city))</f>
        <v/>
      </c>
      <c r="LU19" s="44">
        <f>MAX(0,MIN(LU18,p1_city)-MIN(LU17,p1_city))</f>
        <v/>
      </c>
      <c r="LV19" s="44">
        <f>MAX(0,MIN(LV18,p1_city)-MIN(LV17,p1_city))</f>
        <v/>
      </c>
      <c r="LW19" s="44">
        <f>MAX(0,MIN(LW18,p1_city)-MIN(LW17,p1_city))</f>
        <v/>
      </c>
      <c r="LX19" s="44">
        <f>MAX(0,MIN(LX18,p1_city)-MIN(LX17,p1_city))</f>
        <v/>
      </c>
      <c r="LY19" s="44">
        <f>MAX(0,MIN(LY18,p1_city)-MIN(LY17,p1_city))</f>
        <v/>
      </c>
      <c r="LZ19" s="44">
        <f>MAX(0,MIN(LZ18,p1_city)-MIN(LZ17,p1_city))</f>
        <v/>
      </c>
      <c r="MA19" s="44">
        <f>MAX(0,MIN(MA18,p1_city)-MIN(MA17,p1_city))</f>
        <v/>
      </c>
      <c r="MB19" s="44">
        <f>MAX(0,MIN(MB18,p1_city)-MIN(MB17,p1_city))</f>
        <v/>
      </c>
      <c r="MC19" s="44">
        <f>MAX(0,MIN(MC18,p1_city)-MIN(MC17,p1_city))</f>
        <v/>
      </c>
      <c r="MD19" s="44">
        <f>MAX(0,MIN(MD18,p1_city)-MIN(MD17,p1_city))</f>
        <v/>
      </c>
      <c r="ME19" s="44">
        <f>MAX(0,MIN(ME18,p1_city)-MIN(ME17,p1_city))</f>
        <v/>
      </c>
      <c r="MF19" s="44">
        <f>MAX(0,MIN(MF18,p1_city)-MIN(MF17,p1_city))</f>
        <v/>
      </c>
      <c r="MG19" s="44">
        <f>MAX(0,MIN(MG18,p1_city)-MIN(MG17,p1_city))</f>
        <v/>
      </c>
      <c r="MH19" s="44">
        <f>MAX(0,MIN(MH18,p1_city)-MIN(MH17,p1_city))</f>
        <v/>
      </c>
      <c r="MI19" s="44">
        <f>MAX(0,MIN(MI18,p1_city)-MIN(MI17,p1_city))</f>
        <v/>
      </c>
      <c r="MJ19" s="44">
        <f>MAX(0,MIN(MJ18,p1_city)-MIN(MJ17,p1_city))</f>
        <v/>
      </c>
      <c r="MK19" s="44">
        <f>MAX(0,MIN(MK18,p1_city)-MIN(MK17,p1_city))</f>
        <v/>
      </c>
      <c r="ML19" s="44">
        <f>MAX(0,MIN(ML18,p1_city)-MIN(ML17,p1_city))</f>
        <v/>
      </c>
      <c r="MM19" s="44">
        <f>MAX(0,MIN(MM18,p1_city)-MIN(MM17,p1_city))</f>
        <v/>
      </c>
      <c r="MN19" s="44">
        <f>MAX(0,MIN(MN18,p1_city)-MIN(MN17,p1_city))</f>
        <v/>
      </c>
      <c r="MO19" s="44">
        <f>MAX(0,MIN(MO18,p1_city)-MIN(MO17,p1_city))</f>
        <v/>
      </c>
      <c r="MP19" s="44">
        <f>MAX(0,MIN(MP18,p1_city)-MIN(MP17,p1_city))</f>
        <v/>
      </c>
      <c r="MQ19" s="44">
        <f>MAX(0,MIN(MQ18,p1_city)-MIN(MQ17,p1_city))</f>
        <v/>
      </c>
      <c r="MR19" s="44">
        <f>MAX(0,MIN(MR18,p1_city)-MIN(MR17,p1_city))</f>
        <v/>
      </c>
      <c r="MS19" s="44">
        <f>MAX(0,MIN(MS18,p1_city)-MIN(MS17,p1_city))</f>
        <v/>
      </c>
      <c r="MT19" s="44">
        <f>MAX(0,MIN(MT18,p1_city)-MIN(MT17,p1_city))</f>
        <v/>
      </c>
      <c r="MU19" s="44">
        <f>MAX(0,MIN(MU18,p1_city)-MIN(MU17,p1_city))</f>
        <v/>
      </c>
      <c r="MV19" s="44">
        <f>MAX(0,MIN(MV18,p1_city)-MIN(MV17,p1_city))</f>
        <v/>
      </c>
      <c r="MW19" s="44">
        <f>MAX(0,MIN(MW18,p1_city)-MIN(MW17,p1_city))</f>
        <v/>
      </c>
      <c r="MX19" s="44">
        <f>MAX(0,MIN(MX18,p1_city)-MIN(MX17,p1_city))</f>
        <v/>
      </c>
      <c r="MY19" s="44">
        <f>MAX(0,MIN(MY18,p1_city)-MIN(MY17,p1_city))</f>
        <v/>
      </c>
      <c r="MZ19" s="44">
        <f>MAX(0,MIN(MZ18,p1_city)-MIN(MZ17,p1_city))</f>
        <v/>
      </c>
      <c r="NA19" s="44">
        <f>MAX(0,MIN(NA18,p1_city)-MIN(NA17,p1_city))</f>
        <v/>
      </c>
      <c r="NB19" s="44">
        <f>MAX(0,MIN(NB18,p1_city)-MIN(NB17,p1_city))</f>
        <v/>
      </c>
      <c r="NC19" s="44">
        <f>MAX(0,MIN(NC18,p1_city)-MIN(NC17,p1_city))</f>
        <v/>
      </c>
      <c r="ND19" s="44">
        <f>MAX(0,MIN(ND18,p1_city)-MIN(ND17,p1_city))</f>
        <v/>
      </c>
      <c r="NE19" s="44">
        <f>MAX(0,MIN(NE18,p1_city)-MIN(NE17,p1_city))</f>
        <v/>
      </c>
      <c r="NF19" s="44">
        <f>MAX(0,MIN(NF18,p1_city)-MIN(NF17,p1_city))</f>
        <v/>
      </c>
      <c r="NG19" s="44">
        <f>MAX(0,MIN(NG18,p1_city)-MIN(NG17,p1_city))</f>
        <v/>
      </c>
      <c r="NH19" s="44">
        <f>MAX(0,MIN(NH18,p1_city)-MIN(NH17,p1_city))</f>
        <v/>
      </c>
      <c r="NI19" s="44">
        <f>MAX(0,MIN(NI18,p1_city)-MIN(NI17,p1_city))</f>
        <v/>
      </c>
      <c r="NJ19" s="44">
        <f>MAX(0,MIN(NJ18,p1_city)-MIN(NJ17,p1_city))</f>
        <v/>
      </c>
      <c r="NK19" s="44">
        <f>MAX(0,MIN(NK18,p1_city)-MIN(NK17,p1_city))</f>
        <v/>
      </c>
      <c r="NL19" s="44">
        <f>MAX(0,MIN(NL18,p1_city)-MIN(NL17,p1_city))</f>
        <v/>
      </c>
      <c r="NM19" s="44">
        <f>MAX(0,MIN(NM18,p1_city)-MIN(NM17,p1_city))</f>
        <v/>
      </c>
      <c r="NN19" s="44">
        <f>MAX(0,MIN(NN18,p1_city)-MIN(NN17,p1_city))</f>
        <v/>
      </c>
      <c r="NO19" s="44">
        <f>MAX(0,MIN(NO18,p1_city)-MIN(NO17,p1_city))</f>
        <v/>
      </c>
      <c r="NP19" s="44">
        <f>MAX(0,MIN(NP18,p1_city)-MIN(NP17,p1_city))</f>
        <v/>
      </c>
      <c r="NQ19" s="44">
        <f>MAX(0,MIN(NQ18,p1_city)-MIN(NQ17,p1_city))</f>
        <v/>
      </c>
      <c r="NR19" s="44">
        <f>MAX(0,MIN(NR18,p1_city)-MIN(NR17,p1_city))</f>
        <v/>
      </c>
      <c r="NS19" s="44">
        <f>MAX(0,MIN(NS18,p1_city)-MIN(NS17,p1_city))</f>
        <v/>
      </c>
      <c r="NT19" s="44">
        <f>MAX(0,MIN(NT18,p1_city)-MIN(NT17,p1_city))</f>
        <v/>
      </c>
      <c r="NU19" s="44">
        <f>MAX(0,MIN(NU18,p1_city)-MIN(NU17,p1_city))</f>
        <v/>
      </c>
      <c r="NV19" s="44">
        <f>MAX(0,MIN(NV18,p1_city)-MIN(NV17,p1_city))</f>
        <v/>
      </c>
      <c r="NW19" s="44">
        <f>MAX(0,MIN(NW18,p1_city)-MIN(NW17,p1_city))</f>
        <v/>
      </c>
      <c r="NX19" s="44">
        <f>MAX(0,MIN(NX18,p1_city)-MIN(NX17,p1_city))</f>
        <v/>
      </c>
      <c r="NY19" s="44">
        <f>MAX(0,MIN(NY18,p1_city)-MIN(NY17,p1_city))</f>
        <v/>
      </c>
      <c r="NZ19" s="44">
        <f>MAX(0,MIN(NZ18,p1_city)-MIN(NZ17,p1_city))</f>
        <v/>
      </c>
      <c r="OA19" s="44">
        <f>MAX(0,MIN(OA18,p1_city)-MIN(OA17,p1_city))</f>
        <v/>
      </c>
      <c r="OB19" s="44">
        <f>MAX(0,MIN(OB18,p1_city)-MIN(OB17,p1_city))</f>
        <v/>
      </c>
      <c r="OC19" s="44">
        <f>MAX(0,MIN(OC18,p1_city)-MIN(OC17,p1_city))</f>
        <v/>
      </c>
      <c r="OD19" s="44">
        <f>MAX(0,MIN(OD18,p1_city)-MIN(OD17,p1_city))</f>
        <v/>
      </c>
      <c r="OE19" s="44">
        <f>MAX(0,MIN(OE18,p1_city)-MIN(OE17,p1_city))</f>
        <v/>
      </c>
      <c r="OF19" s="44">
        <f>MAX(0,MIN(OF18,p1_city)-MIN(OF17,p1_city))</f>
        <v/>
      </c>
      <c r="OG19" s="44">
        <f>MAX(0,MIN(OG18,p1_city)-MIN(OG17,p1_city))</f>
        <v/>
      </c>
      <c r="OH19" s="44">
        <f>MAX(0,MIN(OH18,p1_city)-MIN(OH17,p1_city))</f>
        <v/>
      </c>
      <c r="OI19" s="44">
        <f>MAX(0,MIN(OI18,p1_city)-MIN(OI17,p1_city))</f>
        <v/>
      </c>
      <c r="OJ19" s="44">
        <f>MAX(0,MIN(OJ18,p1_city)-MIN(OJ17,p1_city))</f>
        <v/>
      </c>
      <c r="OK19" s="44">
        <f>MAX(0,MIN(OK18,p1_city)-MIN(OK17,p1_city))</f>
        <v/>
      </c>
      <c r="OL19" s="44">
        <f>MAX(0,MIN(OL18,p1_city)-MIN(OL17,p1_city))</f>
        <v/>
      </c>
      <c r="OM19" s="44">
        <f>MAX(0,MIN(OM18,p1_city)-MIN(OM17,p1_city))</f>
        <v/>
      </c>
      <c r="ON19" s="44">
        <f>MAX(0,MIN(ON18,p1_city)-MIN(ON17,p1_city))</f>
        <v/>
      </c>
      <c r="OO19" s="44">
        <f>MAX(0,MIN(OO18,p1_city)-MIN(OO17,p1_city))</f>
        <v/>
      </c>
      <c r="OP19" s="44">
        <f>MAX(0,MIN(OP18,p1_city)-MIN(OP17,p1_city))</f>
        <v/>
      </c>
      <c r="OQ19" s="44">
        <f>MAX(0,MIN(OQ18,p1_city)-MIN(OQ17,p1_city))</f>
        <v/>
      </c>
      <c r="OR19" s="44">
        <f>MAX(0,MIN(OR18,p1_city)-MIN(OR17,p1_city))</f>
        <v/>
      </c>
      <c r="OS19" s="44">
        <f>MAX(0,MIN(OS18,p1_city)-MIN(OS17,p1_city))</f>
        <v/>
      </c>
      <c r="OT19" s="44">
        <f>MAX(0,MIN(OT18,p1_city)-MIN(OT17,p1_city))</f>
        <v/>
      </c>
      <c r="OU19" s="44">
        <f>MAX(0,MIN(OU18,p1_city)-MIN(OU17,p1_city))</f>
        <v/>
      </c>
      <c r="OV19" s="44">
        <f>MAX(0,MIN(OV18,p1_city)-MIN(OV17,p1_city))</f>
        <v/>
      </c>
      <c r="OW19" s="44">
        <f>MAX(0,MIN(OW18,p1_city)-MIN(OW17,p1_city))</f>
        <v/>
      </c>
      <c r="OX19" s="44">
        <f>MAX(0,MIN(OX18,p1_city)-MIN(OX17,p1_city))</f>
        <v/>
      </c>
      <c r="OY19" s="44">
        <f>MAX(0,MIN(OY18,p1_city)-MIN(OY17,p1_city))</f>
        <v/>
      </c>
      <c r="OZ19" s="44">
        <f>MAX(0,MIN(OZ18,p1_city)-MIN(OZ17,p1_city))</f>
        <v/>
      </c>
      <c r="PA19" s="44">
        <f>MAX(0,MIN(PA18,p1_city)-MIN(PA17,p1_city))</f>
        <v/>
      </c>
      <c r="PB19" s="44">
        <f>MAX(0,MIN(PB18,p1_city)-MIN(PB17,p1_city))</f>
        <v/>
      </c>
      <c r="PC19" s="44">
        <f>MAX(0,MIN(PC18,p1_city)-MIN(PC17,p1_city))</f>
        <v/>
      </c>
      <c r="PD19" s="44">
        <f>MAX(0,MIN(PD18,p1_city)-MIN(PD17,p1_city))</f>
        <v/>
      </c>
      <c r="PE19" s="44">
        <f>MAX(0,MIN(PE18,p1_city)-MIN(PE17,p1_city))</f>
        <v/>
      </c>
      <c r="PF19" s="44">
        <f>MAX(0,MIN(PF18,p1_city)-MIN(PF17,p1_city))</f>
        <v/>
      </c>
      <c r="PG19" s="44">
        <f>MAX(0,MIN(PG18,p1_city)-MIN(PG17,p1_city))</f>
        <v/>
      </c>
      <c r="PH19" s="44">
        <f>MAX(0,MIN(PH18,p1_city)-MIN(PH17,p1_city))</f>
        <v/>
      </c>
      <c r="PI19" s="44">
        <f>MAX(0,MIN(PI18,p1_city)-MIN(PI17,p1_city))</f>
        <v/>
      </c>
      <c r="PJ19" s="44">
        <f>MAX(0,MIN(PJ18,p1_city)-MIN(PJ17,p1_city))</f>
        <v/>
      </c>
      <c r="PK19" s="44">
        <f>MAX(0,MIN(PK18,p1_city)-MIN(PK17,p1_city))</f>
        <v/>
      </c>
      <c r="PL19" s="44">
        <f>MAX(0,MIN(PL18,p1_city)-MIN(PL17,p1_city))</f>
        <v/>
      </c>
      <c r="PM19" s="44">
        <f>MAX(0,MIN(PM18,p1_city)-MIN(PM17,p1_city))</f>
        <v/>
      </c>
    </row>
    <row r="20">
      <c r="A20" s="9" t="inlineStr">
        <is>
          <t>Source: BCH contribution</t>
        </is>
      </c>
      <c r="B20" s="9" t="inlineStr">
        <is>
          <t>P1</t>
        </is>
      </c>
      <c r="C20" s="43">
        <f>SUM(D20:PM20)</f>
        <v/>
      </c>
      <c r="D20" s="44">
        <f>MAX(0,MIN(D18,p1_city+p1_grant)-MIN(D17,p1_city+p1_grant))-D19</f>
        <v/>
      </c>
      <c r="E20" s="44">
        <f>MAX(0,MIN(E18,p1_city+p1_grant)-MIN(E17,p1_city+p1_grant))-E19</f>
        <v/>
      </c>
      <c r="F20" s="44">
        <f>MAX(0,MIN(F18,p1_city+p1_grant)-MIN(F17,p1_city+p1_grant))-F19</f>
        <v/>
      </c>
      <c r="G20" s="44">
        <f>MAX(0,MIN(G18,p1_city+p1_grant)-MIN(G17,p1_city+p1_grant))-G19</f>
        <v/>
      </c>
      <c r="H20" s="44">
        <f>MAX(0,MIN(H18,p1_city+p1_grant)-MIN(H17,p1_city+p1_grant))-H19</f>
        <v/>
      </c>
      <c r="I20" s="44">
        <f>MAX(0,MIN(I18,p1_city+p1_grant)-MIN(I17,p1_city+p1_grant))-I19</f>
        <v/>
      </c>
      <c r="J20" s="44">
        <f>MAX(0,MIN(J18,p1_city+p1_grant)-MIN(J17,p1_city+p1_grant))-J19</f>
        <v/>
      </c>
      <c r="K20" s="44">
        <f>MAX(0,MIN(K18,p1_city+p1_grant)-MIN(K17,p1_city+p1_grant))-K19</f>
        <v/>
      </c>
      <c r="L20" s="44">
        <f>MAX(0,MIN(L18,p1_city+p1_grant)-MIN(L17,p1_city+p1_grant))-L19</f>
        <v/>
      </c>
      <c r="M20" s="44">
        <f>MAX(0,MIN(M18,p1_city+p1_grant)-MIN(M17,p1_city+p1_grant))-M19</f>
        <v/>
      </c>
      <c r="N20" s="44">
        <f>MAX(0,MIN(N18,p1_city+p1_grant)-MIN(N17,p1_city+p1_grant))-N19</f>
        <v/>
      </c>
      <c r="O20" s="44">
        <f>MAX(0,MIN(O18,p1_city+p1_grant)-MIN(O17,p1_city+p1_grant))-O19</f>
        <v/>
      </c>
      <c r="P20" s="44">
        <f>MAX(0,MIN(P18,p1_city+p1_grant)-MIN(P17,p1_city+p1_grant))-P19</f>
        <v/>
      </c>
      <c r="Q20" s="44">
        <f>MAX(0,MIN(Q18,p1_city+p1_grant)-MIN(Q17,p1_city+p1_grant))-Q19</f>
        <v/>
      </c>
      <c r="R20" s="44">
        <f>MAX(0,MIN(R18,p1_city+p1_grant)-MIN(R17,p1_city+p1_grant))-R19</f>
        <v/>
      </c>
      <c r="S20" s="44">
        <f>MAX(0,MIN(S18,p1_city+p1_grant)-MIN(S17,p1_city+p1_grant))-S19</f>
        <v/>
      </c>
      <c r="T20" s="44">
        <f>MAX(0,MIN(T18,p1_city+p1_grant)-MIN(T17,p1_city+p1_grant))-T19</f>
        <v/>
      </c>
      <c r="U20" s="44">
        <f>MAX(0,MIN(U18,p1_city+p1_grant)-MIN(U17,p1_city+p1_grant))-U19</f>
        <v/>
      </c>
      <c r="V20" s="44">
        <f>MAX(0,MIN(V18,p1_city+p1_grant)-MIN(V17,p1_city+p1_grant))-V19</f>
        <v/>
      </c>
      <c r="W20" s="44">
        <f>MAX(0,MIN(W18,p1_city+p1_grant)-MIN(W17,p1_city+p1_grant))-W19</f>
        <v/>
      </c>
      <c r="X20" s="44">
        <f>MAX(0,MIN(X18,p1_city+p1_grant)-MIN(X17,p1_city+p1_grant))-X19</f>
        <v/>
      </c>
      <c r="Y20" s="44">
        <f>MAX(0,MIN(Y18,p1_city+p1_grant)-MIN(Y17,p1_city+p1_grant))-Y19</f>
        <v/>
      </c>
      <c r="Z20" s="44">
        <f>MAX(0,MIN(Z18,p1_city+p1_grant)-MIN(Z17,p1_city+p1_grant))-Z19</f>
        <v/>
      </c>
      <c r="AA20" s="44">
        <f>MAX(0,MIN(AA18,p1_city+p1_grant)-MIN(AA17,p1_city+p1_grant))-AA19</f>
        <v/>
      </c>
      <c r="AB20" s="44">
        <f>MAX(0,MIN(AB18,p1_city+p1_grant)-MIN(AB17,p1_city+p1_grant))-AB19</f>
        <v/>
      </c>
      <c r="AC20" s="44">
        <f>MAX(0,MIN(AC18,p1_city+p1_grant)-MIN(AC17,p1_city+p1_grant))-AC19</f>
        <v/>
      </c>
      <c r="AD20" s="44">
        <f>MAX(0,MIN(AD18,p1_city+p1_grant)-MIN(AD17,p1_city+p1_grant))-AD19</f>
        <v/>
      </c>
      <c r="AE20" s="44">
        <f>MAX(0,MIN(AE18,p1_city+p1_grant)-MIN(AE17,p1_city+p1_grant))-AE19</f>
        <v/>
      </c>
      <c r="AF20" s="44">
        <f>MAX(0,MIN(AF18,p1_city+p1_grant)-MIN(AF17,p1_city+p1_grant))-AF19</f>
        <v/>
      </c>
      <c r="AG20" s="44">
        <f>MAX(0,MIN(AG18,p1_city+p1_grant)-MIN(AG17,p1_city+p1_grant))-AG19</f>
        <v/>
      </c>
      <c r="AH20" s="44">
        <f>MAX(0,MIN(AH18,p1_city+p1_grant)-MIN(AH17,p1_city+p1_grant))-AH19</f>
        <v/>
      </c>
      <c r="AI20" s="44">
        <f>MAX(0,MIN(AI18,p1_city+p1_grant)-MIN(AI17,p1_city+p1_grant))-AI19</f>
        <v/>
      </c>
      <c r="AJ20" s="44">
        <f>MAX(0,MIN(AJ18,p1_city+p1_grant)-MIN(AJ17,p1_city+p1_grant))-AJ19</f>
        <v/>
      </c>
      <c r="AK20" s="44">
        <f>MAX(0,MIN(AK18,p1_city+p1_grant)-MIN(AK17,p1_city+p1_grant))-AK19</f>
        <v/>
      </c>
      <c r="AL20" s="44">
        <f>MAX(0,MIN(AL18,p1_city+p1_grant)-MIN(AL17,p1_city+p1_grant))-AL19</f>
        <v/>
      </c>
      <c r="AM20" s="44">
        <f>MAX(0,MIN(AM18,p1_city+p1_grant)-MIN(AM17,p1_city+p1_grant))-AM19</f>
        <v/>
      </c>
      <c r="AN20" s="44">
        <f>MAX(0,MIN(AN18,p1_city+p1_grant)-MIN(AN17,p1_city+p1_grant))-AN19</f>
        <v/>
      </c>
      <c r="AO20" s="44">
        <f>MAX(0,MIN(AO18,p1_city+p1_grant)-MIN(AO17,p1_city+p1_grant))-AO19</f>
        <v/>
      </c>
      <c r="AP20" s="44">
        <f>MAX(0,MIN(AP18,p1_city+p1_grant)-MIN(AP17,p1_city+p1_grant))-AP19</f>
        <v/>
      </c>
      <c r="AQ20" s="44">
        <f>MAX(0,MIN(AQ18,p1_city+p1_grant)-MIN(AQ17,p1_city+p1_grant))-AQ19</f>
        <v/>
      </c>
      <c r="AR20" s="44">
        <f>MAX(0,MIN(AR18,p1_city+p1_grant)-MIN(AR17,p1_city+p1_grant))-AR19</f>
        <v/>
      </c>
      <c r="AS20" s="44">
        <f>MAX(0,MIN(AS18,p1_city+p1_grant)-MIN(AS17,p1_city+p1_grant))-AS19</f>
        <v/>
      </c>
      <c r="AT20" s="44">
        <f>MAX(0,MIN(AT18,p1_city+p1_grant)-MIN(AT17,p1_city+p1_grant))-AT19</f>
        <v/>
      </c>
      <c r="AU20" s="44">
        <f>MAX(0,MIN(AU18,p1_city+p1_grant)-MIN(AU17,p1_city+p1_grant))-AU19</f>
        <v/>
      </c>
      <c r="AV20" s="44">
        <f>MAX(0,MIN(AV18,p1_city+p1_grant)-MIN(AV17,p1_city+p1_grant))-AV19</f>
        <v/>
      </c>
      <c r="AW20" s="44">
        <f>MAX(0,MIN(AW18,p1_city+p1_grant)-MIN(AW17,p1_city+p1_grant))-AW19</f>
        <v/>
      </c>
      <c r="AX20" s="44">
        <f>MAX(0,MIN(AX18,p1_city+p1_grant)-MIN(AX17,p1_city+p1_grant))-AX19</f>
        <v/>
      </c>
      <c r="AY20" s="44">
        <f>MAX(0,MIN(AY18,p1_city+p1_grant)-MIN(AY17,p1_city+p1_grant))-AY19</f>
        <v/>
      </c>
      <c r="AZ20" s="44">
        <f>MAX(0,MIN(AZ18,p1_city+p1_grant)-MIN(AZ17,p1_city+p1_grant))-AZ19</f>
        <v/>
      </c>
      <c r="BA20" s="44">
        <f>MAX(0,MIN(BA18,p1_city+p1_grant)-MIN(BA17,p1_city+p1_grant))-BA19</f>
        <v/>
      </c>
      <c r="BB20" s="44">
        <f>MAX(0,MIN(BB18,p1_city+p1_grant)-MIN(BB17,p1_city+p1_grant))-BB19</f>
        <v/>
      </c>
      <c r="BC20" s="44">
        <f>MAX(0,MIN(BC18,p1_city+p1_grant)-MIN(BC17,p1_city+p1_grant))-BC19</f>
        <v/>
      </c>
      <c r="BD20" s="44">
        <f>MAX(0,MIN(BD18,p1_city+p1_grant)-MIN(BD17,p1_city+p1_grant))-BD19</f>
        <v/>
      </c>
      <c r="BE20" s="44">
        <f>MAX(0,MIN(BE18,p1_city+p1_grant)-MIN(BE17,p1_city+p1_grant))-BE19</f>
        <v/>
      </c>
      <c r="BF20" s="44">
        <f>MAX(0,MIN(BF18,p1_city+p1_grant)-MIN(BF17,p1_city+p1_grant))-BF19</f>
        <v/>
      </c>
      <c r="BG20" s="44">
        <f>MAX(0,MIN(BG18,p1_city+p1_grant)-MIN(BG17,p1_city+p1_grant))-BG19</f>
        <v/>
      </c>
      <c r="BH20" s="44">
        <f>MAX(0,MIN(BH18,p1_city+p1_grant)-MIN(BH17,p1_city+p1_grant))-BH19</f>
        <v/>
      </c>
      <c r="BI20" s="44">
        <f>MAX(0,MIN(BI18,p1_city+p1_grant)-MIN(BI17,p1_city+p1_grant))-BI19</f>
        <v/>
      </c>
      <c r="BJ20" s="44">
        <f>MAX(0,MIN(BJ18,p1_city+p1_grant)-MIN(BJ17,p1_city+p1_grant))-BJ19</f>
        <v/>
      </c>
      <c r="BK20" s="44">
        <f>MAX(0,MIN(BK18,p1_city+p1_grant)-MIN(BK17,p1_city+p1_grant))-BK19</f>
        <v/>
      </c>
      <c r="BL20" s="44">
        <f>MAX(0,MIN(BL18,p1_city+p1_grant)-MIN(BL17,p1_city+p1_grant))-BL19</f>
        <v/>
      </c>
      <c r="BM20" s="44">
        <f>MAX(0,MIN(BM18,p1_city+p1_grant)-MIN(BM17,p1_city+p1_grant))-BM19</f>
        <v/>
      </c>
      <c r="BN20" s="44">
        <f>MAX(0,MIN(BN18,p1_city+p1_grant)-MIN(BN17,p1_city+p1_grant))-BN19</f>
        <v/>
      </c>
      <c r="BO20" s="44">
        <f>MAX(0,MIN(BO18,p1_city+p1_grant)-MIN(BO17,p1_city+p1_grant))-BO19</f>
        <v/>
      </c>
      <c r="BP20" s="44">
        <f>MAX(0,MIN(BP18,p1_city+p1_grant)-MIN(BP17,p1_city+p1_grant))-BP19</f>
        <v/>
      </c>
      <c r="BQ20" s="44">
        <f>MAX(0,MIN(BQ18,p1_city+p1_grant)-MIN(BQ17,p1_city+p1_grant))-BQ19</f>
        <v/>
      </c>
      <c r="BR20" s="44">
        <f>MAX(0,MIN(BR18,p1_city+p1_grant)-MIN(BR17,p1_city+p1_grant))-BR19</f>
        <v/>
      </c>
      <c r="BS20" s="44">
        <f>MAX(0,MIN(BS18,p1_city+p1_grant)-MIN(BS17,p1_city+p1_grant))-BS19</f>
        <v/>
      </c>
      <c r="BT20" s="44">
        <f>MAX(0,MIN(BT18,p1_city+p1_grant)-MIN(BT17,p1_city+p1_grant))-BT19</f>
        <v/>
      </c>
      <c r="BU20" s="44">
        <f>MAX(0,MIN(BU18,p1_city+p1_grant)-MIN(BU17,p1_city+p1_grant))-BU19</f>
        <v/>
      </c>
      <c r="BV20" s="44">
        <f>MAX(0,MIN(BV18,p1_city+p1_grant)-MIN(BV17,p1_city+p1_grant))-BV19</f>
        <v/>
      </c>
      <c r="BW20" s="44">
        <f>MAX(0,MIN(BW18,p1_city+p1_grant)-MIN(BW17,p1_city+p1_grant))-BW19</f>
        <v/>
      </c>
      <c r="BX20" s="44">
        <f>MAX(0,MIN(BX18,p1_city+p1_grant)-MIN(BX17,p1_city+p1_grant))-BX19</f>
        <v/>
      </c>
      <c r="BY20" s="44">
        <f>MAX(0,MIN(BY18,p1_city+p1_grant)-MIN(BY17,p1_city+p1_grant))-BY19</f>
        <v/>
      </c>
      <c r="BZ20" s="44">
        <f>MAX(0,MIN(BZ18,p1_city+p1_grant)-MIN(BZ17,p1_city+p1_grant))-BZ19</f>
        <v/>
      </c>
      <c r="CA20" s="44">
        <f>MAX(0,MIN(CA18,p1_city+p1_grant)-MIN(CA17,p1_city+p1_grant))-CA19</f>
        <v/>
      </c>
      <c r="CB20" s="44">
        <f>MAX(0,MIN(CB18,p1_city+p1_grant)-MIN(CB17,p1_city+p1_grant))-CB19</f>
        <v/>
      </c>
      <c r="CC20" s="44">
        <f>MAX(0,MIN(CC18,p1_city+p1_grant)-MIN(CC17,p1_city+p1_grant))-CC19</f>
        <v/>
      </c>
      <c r="CD20" s="44">
        <f>MAX(0,MIN(CD18,p1_city+p1_grant)-MIN(CD17,p1_city+p1_grant))-CD19</f>
        <v/>
      </c>
      <c r="CE20" s="44">
        <f>MAX(0,MIN(CE18,p1_city+p1_grant)-MIN(CE17,p1_city+p1_grant))-CE19</f>
        <v/>
      </c>
      <c r="CF20" s="44">
        <f>MAX(0,MIN(CF18,p1_city+p1_grant)-MIN(CF17,p1_city+p1_grant))-CF19</f>
        <v/>
      </c>
      <c r="CG20" s="44">
        <f>MAX(0,MIN(CG18,p1_city+p1_grant)-MIN(CG17,p1_city+p1_grant))-CG19</f>
        <v/>
      </c>
      <c r="CH20" s="44">
        <f>MAX(0,MIN(CH18,p1_city+p1_grant)-MIN(CH17,p1_city+p1_grant))-CH19</f>
        <v/>
      </c>
      <c r="CI20" s="44">
        <f>MAX(0,MIN(CI18,p1_city+p1_grant)-MIN(CI17,p1_city+p1_grant))-CI19</f>
        <v/>
      </c>
      <c r="CJ20" s="44">
        <f>MAX(0,MIN(CJ18,p1_city+p1_grant)-MIN(CJ17,p1_city+p1_grant))-CJ19</f>
        <v/>
      </c>
      <c r="CK20" s="44">
        <f>MAX(0,MIN(CK18,p1_city+p1_grant)-MIN(CK17,p1_city+p1_grant))-CK19</f>
        <v/>
      </c>
      <c r="CL20" s="44">
        <f>MAX(0,MIN(CL18,p1_city+p1_grant)-MIN(CL17,p1_city+p1_grant))-CL19</f>
        <v/>
      </c>
      <c r="CM20" s="44">
        <f>MAX(0,MIN(CM18,p1_city+p1_grant)-MIN(CM17,p1_city+p1_grant))-CM19</f>
        <v/>
      </c>
      <c r="CN20" s="44">
        <f>MAX(0,MIN(CN18,p1_city+p1_grant)-MIN(CN17,p1_city+p1_grant))-CN19</f>
        <v/>
      </c>
      <c r="CO20" s="44">
        <f>MAX(0,MIN(CO18,p1_city+p1_grant)-MIN(CO17,p1_city+p1_grant))-CO19</f>
        <v/>
      </c>
      <c r="CP20" s="44">
        <f>MAX(0,MIN(CP18,p1_city+p1_grant)-MIN(CP17,p1_city+p1_grant))-CP19</f>
        <v/>
      </c>
      <c r="CQ20" s="44">
        <f>MAX(0,MIN(CQ18,p1_city+p1_grant)-MIN(CQ17,p1_city+p1_grant))-CQ19</f>
        <v/>
      </c>
      <c r="CR20" s="44">
        <f>MAX(0,MIN(CR18,p1_city+p1_grant)-MIN(CR17,p1_city+p1_grant))-CR19</f>
        <v/>
      </c>
      <c r="CS20" s="44">
        <f>MAX(0,MIN(CS18,p1_city+p1_grant)-MIN(CS17,p1_city+p1_grant))-CS19</f>
        <v/>
      </c>
      <c r="CT20" s="44">
        <f>MAX(0,MIN(CT18,p1_city+p1_grant)-MIN(CT17,p1_city+p1_grant))-CT19</f>
        <v/>
      </c>
      <c r="CU20" s="44">
        <f>MAX(0,MIN(CU18,p1_city+p1_grant)-MIN(CU17,p1_city+p1_grant))-CU19</f>
        <v/>
      </c>
      <c r="CV20" s="44">
        <f>MAX(0,MIN(CV18,p1_city+p1_grant)-MIN(CV17,p1_city+p1_grant))-CV19</f>
        <v/>
      </c>
      <c r="CW20" s="44">
        <f>MAX(0,MIN(CW18,p1_city+p1_grant)-MIN(CW17,p1_city+p1_grant))-CW19</f>
        <v/>
      </c>
      <c r="CX20" s="44">
        <f>MAX(0,MIN(CX18,p1_city+p1_grant)-MIN(CX17,p1_city+p1_grant))-CX19</f>
        <v/>
      </c>
      <c r="CY20" s="44">
        <f>MAX(0,MIN(CY18,p1_city+p1_grant)-MIN(CY17,p1_city+p1_grant))-CY19</f>
        <v/>
      </c>
      <c r="CZ20" s="44">
        <f>MAX(0,MIN(CZ18,p1_city+p1_grant)-MIN(CZ17,p1_city+p1_grant))-CZ19</f>
        <v/>
      </c>
      <c r="DA20" s="44">
        <f>MAX(0,MIN(DA18,p1_city+p1_grant)-MIN(DA17,p1_city+p1_grant))-DA19</f>
        <v/>
      </c>
      <c r="DB20" s="44">
        <f>MAX(0,MIN(DB18,p1_city+p1_grant)-MIN(DB17,p1_city+p1_grant))-DB19</f>
        <v/>
      </c>
      <c r="DC20" s="44">
        <f>MAX(0,MIN(DC18,p1_city+p1_grant)-MIN(DC17,p1_city+p1_grant))-DC19</f>
        <v/>
      </c>
      <c r="DD20" s="44">
        <f>MAX(0,MIN(DD18,p1_city+p1_grant)-MIN(DD17,p1_city+p1_grant))-DD19</f>
        <v/>
      </c>
      <c r="DE20" s="44">
        <f>MAX(0,MIN(DE18,p1_city+p1_grant)-MIN(DE17,p1_city+p1_grant))-DE19</f>
        <v/>
      </c>
      <c r="DF20" s="44">
        <f>MAX(0,MIN(DF18,p1_city+p1_grant)-MIN(DF17,p1_city+p1_grant))-DF19</f>
        <v/>
      </c>
      <c r="DG20" s="44">
        <f>MAX(0,MIN(DG18,p1_city+p1_grant)-MIN(DG17,p1_city+p1_grant))-DG19</f>
        <v/>
      </c>
      <c r="DH20" s="44">
        <f>MAX(0,MIN(DH18,p1_city+p1_grant)-MIN(DH17,p1_city+p1_grant))-DH19</f>
        <v/>
      </c>
      <c r="DI20" s="44">
        <f>MAX(0,MIN(DI18,p1_city+p1_grant)-MIN(DI17,p1_city+p1_grant))-DI19</f>
        <v/>
      </c>
      <c r="DJ20" s="44">
        <f>MAX(0,MIN(DJ18,p1_city+p1_grant)-MIN(DJ17,p1_city+p1_grant))-DJ19</f>
        <v/>
      </c>
      <c r="DK20" s="44">
        <f>MAX(0,MIN(DK18,p1_city+p1_grant)-MIN(DK17,p1_city+p1_grant))-DK19</f>
        <v/>
      </c>
      <c r="DL20" s="44">
        <f>MAX(0,MIN(DL18,p1_city+p1_grant)-MIN(DL17,p1_city+p1_grant))-DL19</f>
        <v/>
      </c>
      <c r="DM20" s="44">
        <f>MAX(0,MIN(DM18,p1_city+p1_grant)-MIN(DM17,p1_city+p1_grant))-DM19</f>
        <v/>
      </c>
      <c r="DN20" s="44">
        <f>MAX(0,MIN(DN18,p1_city+p1_grant)-MIN(DN17,p1_city+p1_grant))-DN19</f>
        <v/>
      </c>
      <c r="DO20" s="44">
        <f>MAX(0,MIN(DO18,p1_city+p1_grant)-MIN(DO17,p1_city+p1_grant))-DO19</f>
        <v/>
      </c>
      <c r="DP20" s="44">
        <f>MAX(0,MIN(DP18,p1_city+p1_grant)-MIN(DP17,p1_city+p1_grant))-DP19</f>
        <v/>
      </c>
      <c r="DQ20" s="44">
        <f>MAX(0,MIN(DQ18,p1_city+p1_grant)-MIN(DQ17,p1_city+p1_grant))-DQ19</f>
        <v/>
      </c>
      <c r="DR20" s="44">
        <f>MAX(0,MIN(DR18,p1_city+p1_grant)-MIN(DR17,p1_city+p1_grant))-DR19</f>
        <v/>
      </c>
      <c r="DS20" s="44">
        <f>MAX(0,MIN(DS18,p1_city+p1_grant)-MIN(DS17,p1_city+p1_grant))-DS19</f>
        <v/>
      </c>
      <c r="DT20" s="44">
        <f>MAX(0,MIN(DT18,p1_city+p1_grant)-MIN(DT17,p1_city+p1_grant))-DT19</f>
        <v/>
      </c>
      <c r="DU20" s="44">
        <f>MAX(0,MIN(DU18,p1_city+p1_grant)-MIN(DU17,p1_city+p1_grant))-DU19</f>
        <v/>
      </c>
      <c r="DV20" s="44">
        <f>MAX(0,MIN(DV18,p1_city+p1_grant)-MIN(DV17,p1_city+p1_grant))-DV19</f>
        <v/>
      </c>
      <c r="DW20" s="44">
        <f>MAX(0,MIN(DW18,p1_city+p1_grant)-MIN(DW17,p1_city+p1_grant))-DW19</f>
        <v/>
      </c>
      <c r="DX20" s="44">
        <f>MAX(0,MIN(DX18,p1_city+p1_grant)-MIN(DX17,p1_city+p1_grant))-DX19</f>
        <v/>
      </c>
      <c r="DY20" s="44">
        <f>MAX(0,MIN(DY18,p1_city+p1_grant)-MIN(DY17,p1_city+p1_grant))-DY19</f>
        <v/>
      </c>
      <c r="DZ20" s="44">
        <f>MAX(0,MIN(DZ18,p1_city+p1_grant)-MIN(DZ17,p1_city+p1_grant))-DZ19</f>
        <v/>
      </c>
      <c r="EA20" s="44">
        <f>MAX(0,MIN(EA18,p1_city+p1_grant)-MIN(EA17,p1_city+p1_grant))-EA19</f>
        <v/>
      </c>
      <c r="EB20" s="44">
        <f>MAX(0,MIN(EB18,p1_city+p1_grant)-MIN(EB17,p1_city+p1_grant))-EB19</f>
        <v/>
      </c>
      <c r="EC20" s="44">
        <f>MAX(0,MIN(EC18,p1_city+p1_grant)-MIN(EC17,p1_city+p1_grant))-EC19</f>
        <v/>
      </c>
      <c r="ED20" s="44">
        <f>MAX(0,MIN(ED18,p1_city+p1_grant)-MIN(ED17,p1_city+p1_grant))-ED19</f>
        <v/>
      </c>
      <c r="EE20" s="44">
        <f>MAX(0,MIN(EE18,p1_city+p1_grant)-MIN(EE17,p1_city+p1_grant))-EE19</f>
        <v/>
      </c>
      <c r="EF20" s="44">
        <f>MAX(0,MIN(EF18,p1_city+p1_grant)-MIN(EF17,p1_city+p1_grant))-EF19</f>
        <v/>
      </c>
      <c r="EG20" s="44">
        <f>MAX(0,MIN(EG18,p1_city+p1_grant)-MIN(EG17,p1_city+p1_grant))-EG19</f>
        <v/>
      </c>
      <c r="EH20" s="44">
        <f>MAX(0,MIN(EH18,p1_city+p1_grant)-MIN(EH17,p1_city+p1_grant))-EH19</f>
        <v/>
      </c>
      <c r="EI20" s="44">
        <f>MAX(0,MIN(EI18,p1_city+p1_grant)-MIN(EI17,p1_city+p1_grant))-EI19</f>
        <v/>
      </c>
      <c r="EJ20" s="44">
        <f>MAX(0,MIN(EJ18,p1_city+p1_grant)-MIN(EJ17,p1_city+p1_grant))-EJ19</f>
        <v/>
      </c>
      <c r="EK20" s="44">
        <f>MAX(0,MIN(EK18,p1_city+p1_grant)-MIN(EK17,p1_city+p1_grant))-EK19</f>
        <v/>
      </c>
      <c r="EL20" s="44">
        <f>MAX(0,MIN(EL18,p1_city+p1_grant)-MIN(EL17,p1_city+p1_grant))-EL19</f>
        <v/>
      </c>
      <c r="EM20" s="44">
        <f>MAX(0,MIN(EM18,p1_city+p1_grant)-MIN(EM17,p1_city+p1_grant))-EM19</f>
        <v/>
      </c>
      <c r="EN20" s="44">
        <f>MAX(0,MIN(EN18,p1_city+p1_grant)-MIN(EN17,p1_city+p1_grant))-EN19</f>
        <v/>
      </c>
      <c r="EO20" s="44">
        <f>MAX(0,MIN(EO18,p1_city+p1_grant)-MIN(EO17,p1_city+p1_grant))-EO19</f>
        <v/>
      </c>
      <c r="EP20" s="44">
        <f>MAX(0,MIN(EP18,p1_city+p1_grant)-MIN(EP17,p1_city+p1_grant))-EP19</f>
        <v/>
      </c>
      <c r="EQ20" s="44">
        <f>MAX(0,MIN(EQ18,p1_city+p1_grant)-MIN(EQ17,p1_city+p1_grant))-EQ19</f>
        <v/>
      </c>
      <c r="ER20" s="44">
        <f>MAX(0,MIN(ER18,p1_city+p1_grant)-MIN(ER17,p1_city+p1_grant))-ER19</f>
        <v/>
      </c>
      <c r="ES20" s="44">
        <f>MAX(0,MIN(ES18,p1_city+p1_grant)-MIN(ES17,p1_city+p1_grant))-ES19</f>
        <v/>
      </c>
      <c r="ET20" s="44">
        <f>MAX(0,MIN(ET18,p1_city+p1_grant)-MIN(ET17,p1_city+p1_grant))-ET19</f>
        <v/>
      </c>
      <c r="EU20" s="44">
        <f>MAX(0,MIN(EU18,p1_city+p1_grant)-MIN(EU17,p1_city+p1_grant))-EU19</f>
        <v/>
      </c>
      <c r="EV20" s="44">
        <f>MAX(0,MIN(EV18,p1_city+p1_grant)-MIN(EV17,p1_city+p1_grant))-EV19</f>
        <v/>
      </c>
      <c r="EW20" s="44">
        <f>MAX(0,MIN(EW18,p1_city+p1_grant)-MIN(EW17,p1_city+p1_grant))-EW19</f>
        <v/>
      </c>
      <c r="EX20" s="44">
        <f>MAX(0,MIN(EX18,p1_city+p1_grant)-MIN(EX17,p1_city+p1_grant))-EX19</f>
        <v/>
      </c>
      <c r="EY20" s="44">
        <f>MAX(0,MIN(EY18,p1_city+p1_grant)-MIN(EY17,p1_city+p1_grant))-EY19</f>
        <v/>
      </c>
      <c r="EZ20" s="44">
        <f>MAX(0,MIN(EZ18,p1_city+p1_grant)-MIN(EZ17,p1_city+p1_grant))-EZ19</f>
        <v/>
      </c>
      <c r="FA20" s="44">
        <f>MAX(0,MIN(FA18,p1_city+p1_grant)-MIN(FA17,p1_city+p1_grant))-FA19</f>
        <v/>
      </c>
      <c r="FB20" s="44">
        <f>MAX(0,MIN(FB18,p1_city+p1_grant)-MIN(FB17,p1_city+p1_grant))-FB19</f>
        <v/>
      </c>
      <c r="FC20" s="44">
        <f>MAX(0,MIN(FC18,p1_city+p1_grant)-MIN(FC17,p1_city+p1_grant))-FC19</f>
        <v/>
      </c>
      <c r="FD20" s="44">
        <f>MAX(0,MIN(FD18,p1_city+p1_grant)-MIN(FD17,p1_city+p1_grant))-FD19</f>
        <v/>
      </c>
      <c r="FE20" s="44">
        <f>MAX(0,MIN(FE18,p1_city+p1_grant)-MIN(FE17,p1_city+p1_grant))-FE19</f>
        <v/>
      </c>
      <c r="FF20" s="44">
        <f>MAX(0,MIN(FF18,p1_city+p1_grant)-MIN(FF17,p1_city+p1_grant))-FF19</f>
        <v/>
      </c>
      <c r="FG20" s="44">
        <f>MAX(0,MIN(FG18,p1_city+p1_grant)-MIN(FG17,p1_city+p1_grant))-FG19</f>
        <v/>
      </c>
      <c r="FH20" s="44">
        <f>MAX(0,MIN(FH18,p1_city+p1_grant)-MIN(FH17,p1_city+p1_grant))-FH19</f>
        <v/>
      </c>
      <c r="FI20" s="44">
        <f>MAX(0,MIN(FI18,p1_city+p1_grant)-MIN(FI17,p1_city+p1_grant))-FI19</f>
        <v/>
      </c>
      <c r="FJ20" s="44">
        <f>MAX(0,MIN(FJ18,p1_city+p1_grant)-MIN(FJ17,p1_city+p1_grant))-FJ19</f>
        <v/>
      </c>
      <c r="FK20" s="44">
        <f>MAX(0,MIN(FK18,p1_city+p1_grant)-MIN(FK17,p1_city+p1_grant))-FK19</f>
        <v/>
      </c>
      <c r="FL20" s="44">
        <f>MAX(0,MIN(FL18,p1_city+p1_grant)-MIN(FL17,p1_city+p1_grant))-FL19</f>
        <v/>
      </c>
      <c r="FM20" s="44">
        <f>MAX(0,MIN(FM18,p1_city+p1_grant)-MIN(FM17,p1_city+p1_grant))-FM19</f>
        <v/>
      </c>
      <c r="FN20" s="44">
        <f>MAX(0,MIN(FN18,p1_city+p1_grant)-MIN(FN17,p1_city+p1_grant))-FN19</f>
        <v/>
      </c>
      <c r="FO20" s="44">
        <f>MAX(0,MIN(FO18,p1_city+p1_grant)-MIN(FO17,p1_city+p1_grant))-FO19</f>
        <v/>
      </c>
      <c r="FP20" s="44">
        <f>MAX(0,MIN(FP18,p1_city+p1_grant)-MIN(FP17,p1_city+p1_grant))-FP19</f>
        <v/>
      </c>
      <c r="FQ20" s="44">
        <f>MAX(0,MIN(FQ18,p1_city+p1_grant)-MIN(FQ17,p1_city+p1_grant))-FQ19</f>
        <v/>
      </c>
      <c r="FR20" s="44">
        <f>MAX(0,MIN(FR18,p1_city+p1_grant)-MIN(FR17,p1_city+p1_grant))-FR19</f>
        <v/>
      </c>
      <c r="FS20" s="44">
        <f>MAX(0,MIN(FS18,p1_city+p1_grant)-MIN(FS17,p1_city+p1_grant))-FS19</f>
        <v/>
      </c>
      <c r="FT20" s="44">
        <f>MAX(0,MIN(FT18,p1_city+p1_grant)-MIN(FT17,p1_city+p1_grant))-FT19</f>
        <v/>
      </c>
      <c r="FU20" s="44">
        <f>MAX(0,MIN(FU18,p1_city+p1_grant)-MIN(FU17,p1_city+p1_grant))-FU19</f>
        <v/>
      </c>
      <c r="FV20" s="44">
        <f>MAX(0,MIN(FV18,p1_city+p1_grant)-MIN(FV17,p1_city+p1_grant))-FV19</f>
        <v/>
      </c>
      <c r="FW20" s="44">
        <f>MAX(0,MIN(FW18,p1_city+p1_grant)-MIN(FW17,p1_city+p1_grant))-FW19</f>
        <v/>
      </c>
      <c r="FX20" s="44">
        <f>MAX(0,MIN(FX18,p1_city+p1_grant)-MIN(FX17,p1_city+p1_grant))-FX19</f>
        <v/>
      </c>
      <c r="FY20" s="44">
        <f>MAX(0,MIN(FY18,p1_city+p1_grant)-MIN(FY17,p1_city+p1_grant))-FY19</f>
        <v/>
      </c>
      <c r="FZ20" s="44">
        <f>MAX(0,MIN(FZ18,p1_city+p1_grant)-MIN(FZ17,p1_city+p1_grant))-FZ19</f>
        <v/>
      </c>
      <c r="GA20" s="44">
        <f>MAX(0,MIN(GA18,p1_city+p1_grant)-MIN(GA17,p1_city+p1_grant))-GA19</f>
        <v/>
      </c>
      <c r="GB20" s="44">
        <f>MAX(0,MIN(GB18,p1_city+p1_grant)-MIN(GB17,p1_city+p1_grant))-GB19</f>
        <v/>
      </c>
      <c r="GC20" s="44">
        <f>MAX(0,MIN(GC18,p1_city+p1_grant)-MIN(GC17,p1_city+p1_grant))-GC19</f>
        <v/>
      </c>
      <c r="GD20" s="44">
        <f>MAX(0,MIN(GD18,p1_city+p1_grant)-MIN(GD17,p1_city+p1_grant))-GD19</f>
        <v/>
      </c>
      <c r="GE20" s="44">
        <f>MAX(0,MIN(GE18,p1_city+p1_grant)-MIN(GE17,p1_city+p1_grant))-GE19</f>
        <v/>
      </c>
      <c r="GF20" s="44">
        <f>MAX(0,MIN(GF18,p1_city+p1_grant)-MIN(GF17,p1_city+p1_grant))-GF19</f>
        <v/>
      </c>
      <c r="GG20" s="44">
        <f>MAX(0,MIN(GG18,p1_city+p1_grant)-MIN(GG17,p1_city+p1_grant))-GG19</f>
        <v/>
      </c>
      <c r="GH20" s="44">
        <f>MAX(0,MIN(GH18,p1_city+p1_grant)-MIN(GH17,p1_city+p1_grant))-GH19</f>
        <v/>
      </c>
      <c r="GI20" s="44">
        <f>MAX(0,MIN(GI18,p1_city+p1_grant)-MIN(GI17,p1_city+p1_grant))-GI19</f>
        <v/>
      </c>
      <c r="GJ20" s="44">
        <f>MAX(0,MIN(GJ18,p1_city+p1_grant)-MIN(GJ17,p1_city+p1_grant))-GJ19</f>
        <v/>
      </c>
      <c r="GK20" s="44">
        <f>MAX(0,MIN(GK18,p1_city+p1_grant)-MIN(GK17,p1_city+p1_grant))-GK19</f>
        <v/>
      </c>
      <c r="GL20" s="44">
        <f>MAX(0,MIN(GL18,p1_city+p1_grant)-MIN(GL17,p1_city+p1_grant))-GL19</f>
        <v/>
      </c>
      <c r="GM20" s="44">
        <f>MAX(0,MIN(GM18,p1_city+p1_grant)-MIN(GM17,p1_city+p1_grant))-GM19</f>
        <v/>
      </c>
      <c r="GN20" s="44">
        <f>MAX(0,MIN(GN18,p1_city+p1_grant)-MIN(GN17,p1_city+p1_grant))-GN19</f>
        <v/>
      </c>
      <c r="GO20" s="44">
        <f>MAX(0,MIN(GO18,p1_city+p1_grant)-MIN(GO17,p1_city+p1_grant))-GO19</f>
        <v/>
      </c>
      <c r="GP20" s="44">
        <f>MAX(0,MIN(GP18,p1_city+p1_grant)-MIN(GP17,p1_city+p1_grant))-GP19</f>
        <v/>
      </c>
      <c r="GQ20" s="44">
        <f>MAX(0,MIN(GQ18,p1_city+p1_grant)-MIN(GQ17,p1_city+p1_grant))-GQ19</f>
        <v/>
      </c>
      <c r="GR20" s="44">
        <f>MAX(0,MIN(GR18,p1_city+p1_grant)-MIN(GR17,p1_city+p1_grant))-GR19</f>
        <v/>
      </c>
      <c r="GS20" s="44">
        <f>MAX(0,MIN(GS18,p1_city+p1_grant)-MIN(GS17,p1_city+p1_grant))-GS19</f>
        <v/>
      </c>
      <c r="GT20" s="44">
        <f>MAX(0,MIN(GT18,p1_city+p1_grant)-MIN(GT17,p1_city+p1_grant))-GT19</f>
        <v/>
      </c>
      <c r="GU20" s="44">
        <f>MAX(0,MIN(GU18,p1_city+p1_grant)-MIN(GU17,p1_city+p1_grant))-GU19</f>
        <v/>
      </c>
      <c r="GV20" s="44">
        <f>MAX(0,MIN(GV18,p1_city+p1_grant)-MIN(GV17,p1_city+p1_grant))-GV19</f>
        <v/>
      </c>
      <c r="GW20" s="44">
        <f>MAX(0,MIN(GW18,p1_city+p1_grant)-MIN(GW17,p1_city+p1_grant))-GW19</f>
        <v/>
      </c>
      <c r="GX20" s="44">
        <f>MAX(0,MIN(GX18,p1_city+p1_grant)-MIN(GX17,p1_city+p1_grant))-GX19</f>
        <v/>
      </c>
      <c r="GY20" s="44">
        <f>MAX(0,MIN(GY18,p1_city+p1_grant)-MIN(GY17,p1_city+p1_grant))-GY19</f>
        <v/>
      </c>
      <c r="GZ20" s="44">
        <f>MAX(0,MIN(GZ18,p1_city+p1_grant)-MIN(GZ17,p1_city+p1_grant))-GZ19</f>
        <v/>
      </c>
      <c r="HA20" s="44">
        <f>MAX(0,MIN(HA18,p1_city+p1_grant)-MIN(HA17,p1_city+p1_grant))-HA19</f>
        <v/>
      </c>
      <c r="HB20" s="44">
        <f>MAX(0,MIN(HB18,p1_city+p1_grant)-MIN(HB17,p1_city+p1_grant))-HB19</f>
        <v/>
      </c>
      <c r="HC20" s="44">
        <f>MAX(0,MIN(HC18,p1_city+p1_grant)-MIN(HC17,p1_city+p1_grant))-HC19</f>
        <v/>
      </c>
      <c r="HD20" s="44">
        <f>MAX(0,MIN(HD18,p1_city+p1_grant)-MIN(HD17,p1_city+p1_grant))-HD19</f>
        <v/>
      </c>
      <c r="HE20" s="44">
        <f>MAX(0,MIN(HE18,p1_city+p1_grant)-MIN(HE17,p1_city+p1_grant))-HE19</f>
        <v/>
      </c>
      <c r="HF20" s="44">
        <f>MAX(0,MIN(HF18,p1_city+p1_grant)-MIN(HF17,p1_city+p1_grant))-HF19</f>
        <v/>
      </c>
      <c r="HG20" s="44">
        <f>MAX(0,MIN(HG18,p1_city+p1_grant)-MIN(HG17,p1_city+p1_grant))-HG19</f>
        <v/>
      </c>
      <c r="HH20" s="44">
        <f>MAX(0,MIN(HH18,p1_city+p1_grant)-MIN(HH17,p1_city+p1_grant))-HH19</f>
        <v/>
      </c>
      <c r="HI20" s="44">
        <f>MAX(0,MIN(HI18,p1_city+p1_grant)-MIN(HI17,p1_city+p1_grant))-HI19</f>
        <v/>
      </c>
      <c r="HJ20" s="44">
        <f>MAX(0,MIN(HJ18,p1_city+p1_grant)-MIN(HJ17,p1_city+p1_grant))-HJ19</f>
        <v/>
      </c>
      <c r="HK20" s="44">
        <f>MAX(0,MIN(HK18,p1_city+p1_grant)-MIN(HK17,p1_city+p1_grant))-HK19</f>
        <v/>
      </c>
      <c r="HL20" s="44">
        <f>MAX(0,MIN(HL18,p1_city+p1_grant)-MIN(HL17,p1_city+p1_grant))-HL19</f>
        <v/>
      </c>
      <c r="HM20" s="44">
        <f>MAX(0,MIN(HM18,p1_city+p1_grant)-MIN(HM17,p1_city+p1_grant))-HM19</f>
        <v/>
      </c>
      <c r="HN20" s="44">
        <f>MAX(0,MIN(HN18,p1_city+p1_grant)-MIN(HN17,p1_city+p1_grant))-HN19</f>
        <v/>
      </c>
      <c r="HO20" s="44">
        <f>MAX(0,MIN(HO18,p1_city+p1_grant)-MIN(HO17,p1_city+p1_grant))-HO19</f>
        <v/>
      </c>
      <c r="HP20" s="44">
        <f>MAX(0,MIN(HP18,p1_city+p1_grant)-MIN(HP17,p1_city+p1_grant))-HP19</f>
        <v/>
      </c>
      <c r="HQ20" s="44">
        <f>MAX(0,MIN(HQ18,p1_city+p1_grant)-MIN(HQ17,p1_city+p1_grant))-HQ19</f>
        <v/>
      </c>
      <c r="HR20" s="44">
        <f>MAX(0,MIN(HR18,p1_city+p1_grant)-MIN(HR17,p1_city+p1_grant))-HR19</f>
        <v/>
      </c>
      <c r="HS20" s="44">
        <f>MAX(0,MIN(HS18,p1_city+p1_grant)-MIN(HS17,p1_city+p1_grant))-HS19</f>
        <v/>
      </c>
      <c r="HT20" s="44">
        <f>MAX(0,MIN(HT18,p1_city+p1_grant)-MIN(HT17,p1_city+p1_grant))-HT19</f>
        <v/>
      </c>
      <c r="HU20" s="44">
        <f>MAX(0,MIN(HU18,p1_city+p1_grant)-MIN(HU17,p1_city+p1_grant))-HU19</f>
        <v/>
      </c>
      <c r="HV20" s="44">
        <f>MAX(0,MIN(HV18,p1_city+p1_grant)-MIN(HV17,p1_city+p1_grant))-HV19</f>
        <v/>
      </c>
      <c r="HW20" s="44">
        <f>MAX(0,MIN(HW18,p1_city+p1_grant)-MIN(HW17,p1_city+p1_grant))-HW19</f>
        <v/>
      </c>
      <c r="HX20" s="44">
        <f>MAX(0,MIN(HX18,p1_city+p1_grant)-MIN(HX17,p1_city+p1_grant))-HX19</f>
        <v/>
      </c>
      <c r="HY20" s="44">
        <f>MAX(0,MIN(HY18,p1_city+p1_grant)-MIN(HY17,p1_city+p1_grant))-HY19</f>
        <v/>
      </c>
      <c r="HZ20" s="44">
        <f>MAX(0,MIN(HZ18,p1_city+p1_grant)-MIN(HZ17,p1_city+p1_grant))-HZ19</f>
        <v/>
      </c>
      <c r="IA20" s="44">
        <f>MAX(0,MIN(IA18,p1_city+p1_grant)-MIN(IA17,p1_city+p1_grant))-IA19</f>
        <v/>
      </c>
      <c r="IB20" s="44">
        <f>MAX(0,MIN(IB18,p1_city+p1_grant)-MIN(IB17,p1_city+p1_grant))-IB19</f>
        <v/>
      </c>
      <c r="IC20" s="44">
        <f>MAX(0,MIN(IC18,p1_city+p1_grant)-MIN(IC17,p1_city+p1_grant))-IC19</f>
        <v/>
      </c>
      <c r="ID20" s="44">
        <f>MAX(0,MIN(ID18,p1_city+p1_grant)-MIN(ID17,p1_city+p1_grant))-ID19</f>
        <v/>
      </c>
      <c r="IE20" s="44">
        <f>MAX(0,MIN(IE18,p1_city+p1_grant)-MIN(IE17,p1_city+p1_grant))-IE19</f>
        <v/>
      </c>
      <c r="IF20" s="44">
        <f>MAX(0,MIN(IF18,p1_city+p1_grant)-MIN(IF17,p1_city+p1_grant))-IF19</f>
        <v/>
      </c>
      <c r="IG20" s="44">
        <f>MAX(0,MIN(IG18,p1_city+p1_grant)-MIN(IG17,p1_city+p1_grant))-IG19</f>
        <v/>
      </c>
      <c r="IH20" s="44">
        <f>MAX(0,MIN(IH18,p1_city+p1_grant)-MIN(IH17,p1_city+p1_grant))-IH19</f>
        <v/>
      </c>
      <c r="II20" s="44">
        <f>MAX(0,MIN(II18,p1_city+p1_grant)-MIN(II17,p1_city+p1_grant))-II19</f>
        <v/>
      </c>
      <c r="IJ20" s="44">
        <f>MAX(0,MIN(IJ18,p1_city+p1_grant)-MIN(IJ17,p1_city+p1_grant))-IJ19</f>
        <v/>
      </c>
      <c r="IK20" s="44">
        <f>MAX(0,MIN(IK18,p1_city+p1_grant)-MIN(IK17,p1_city+p1_grant))-IK19</f>
        <v/>
      </c>
      <c r="IL20" s="44">
        <f>MAX(0,MIN(IL18,p1_city+p1_grant)-MIN(IL17,p1_city+p1_grant))-IL19</f>
        <v/>
      </c>
      <c r="IM20" s="44">
        <f>MAX(0,MIN(IM18,p1_city+p1_grant)-MIN(IM17,p1_city+p1_grant))-IM19</f>
        <v/>
      </c>
      <c r="IN20" s="44">
        <f>MAX(0,MIN(IN18,p1_city+p1_grant)-MIN(IN17,p1_city+p1_grant))-IN19</f>
        <v/>
      </c>
      <c r="IO20" s="44">
        <f>MAX(0,MIN(IO18,p1_city+p1_grant)-MIN(IO17,p1_city+p1_grant))-IO19</f>
        <v/>
      </c>
      <c r="IP20" s="44">
        <f>MAX(0,MIN(IP18,p1_city+p1_grant)-MIN(IP17,p1_city+p1_grant))-IP19</f>
        <v/>
      </c>
      <c r="IQ20" s="44">
        <f>MAX(0,MIN(IQ18,p1_city+p1_grant)-MIN(IQ17,p1_city+p1_grant))-IQ19</f>
        <v/>
      </c>
      <c r="IR20" s="44">
        <f>MAX(0,MIN(IR18,p1_city+p1_grant)-MIN(IR17,p1_city+p1_grant))-IR19</f>
        <v/>
      </c>
      <c r="IS20" s="44">
        <f>MAX(0,MIN(IS18,p1_city+p1_grant)-MIN(IS17,p1_city+p1_grant))-IS19</f>
        <v/>
      </c>
      <c r="IT20" s="44">
        <f>MAX(0,MIN(IT18,p1_city+p1_grant)-MIN(IT17,p1_city+p1_grant))-IT19</f>
        <v/>
      </c>
      <c r="IU20" s="44">
        <f>MAX(0,MIN(IU18,p1_city+p1_grant)-MIN(IU17,p1_city+p1_grant))-IU19</f>
        <v/>
      </c>
      <c r="IV20" s="44">
        <f>MAX(0,MIN(IV18,p1_city+p1_grant)-MIN(IV17,p1_city+p1_grant))-IV19</f>
        <v/>
      </c>
      <c r="IW20" s="44">
        <f>MAX(0,MIN(IW18,p1_city+p1_grant)-MIN(IW17,p1_city+p1_grant))-IW19</f>
        <v/>
      </c>
      <c r="IX20" s="44">
        <f>MAX(0,MIN(IX18,p1_city+p1_grant)-MIN(IX17,p1_city+p1_grant))-IX19</f>
        <v/>
      </c>
      <c r="IY20" s="44">
        <f>MAX(0,MIN(IY18,p1_city+p1_grant)-MIN(IY17,p1_city+p1_grant))-IY19</f>
        <v/>
      </c>
      <c r="IZ20" s="44">
        <f>MAX(0,MIN(IZ18,p1_city+p1_grant)-MIN(IZ17,p1_city+p1_grant))-IZ19</f>
        <v/>
      </c>
      <c r="JA20" s="44">
        <f>MAX(0,MIN(JA18,p1_city+p1_grant)-MIN(JA17,p1_city+p1_grant))-JA19</f>
        <v/>
      </c>
      <c r="JB20" s="44">
        <f>MAX(0,MIN(JB18,p1_city+p1_grant)-MIN(JB17,p1_city+p1_grant))-JB19</f>
        <v/>
      </c>
      <c r="JC20" s="44">
        <f>MAX(0,MIN(JC18,p1_city+p1_grant)-MIN(JC17,p1_city+p1_grant))-JC19</f>
        <v/>
      </c>
      <c r="JD20" s="44">
        <f>MAX(0,MIN(JD18,p1_city+p1_grant)-MIN(JD17,p1_city+p1_grant))-JD19</f>
        <v/>
      </c>
      <c r="JE20" s="44">
        <f>MAX(0,MIN(JE18,p1_city+p1_grant)-MIN(JE17,p1_city+p1_grant))-JE19</f>
        <v/>
      </c>
      <c r="JF20" s="44">
        <f>MAX(0,MIN(JF18,p1_city+p1_grant)-MIN(JF17,p1_city+p1_grant))-JF19</f>
        <v/>
      </c>
      <c r="JG20" s="44">
        <f>MAX(0,MIN(JG18,p1_city+p1_grant)-MIN(JG17,p1_city+p1_grant))-JG19</f>
        <v/>
      </c>
      <c r="JH20" s="44">
        <f>MAX(0,MIN(JH18,p1_city+p1_grant)-MIN(JH17,p1_city+p1_grant))-JH19</f>
        <v/>
      </c>
      <c r="JI20" s="44">
        <f>MAX(0,MIN(JI18,p1_city+p1_grant)-MIN(JI17,p1_city+p1_grant))-JI19</f>
        <v/>
      </c>
      <c r="JJ20" s="44">
        <f>MAX(0,MIN(JJ18,p1_city+p1_grant)-MIN(JJ17,p1_city+p1_grant))-JJ19</f>
        <v/>
      </c>
      <c r="JK20" s="44">
        <f>MAX(0,MIN(JK18,p1_city+p1_grant)-MIN(JK17,p1_city+p1_grant))-JK19</f>
        <v/>
      </c>
      <c r="JL20" s="44">
        <f>MAX(0,MIN(JL18,p1_city+p1_grant)-MIN(JL17,p1_city+p1_grant))-JL19</f>
        <v/>
      </c>
      <c r="JM20" s="44">
        <f>MAX(0,MIN(JM18,p1_city+p1_grant)-MIN(JM17,p1_city+p1_grant))-JM19</f>
        <v/>
      </c>
      <c r="JN20" s="44">
        <f>MAX(0,MIN(JN18,p1_city+p1_grant)-MIN(JN17,p1_city+p1_grant))-JN19</f>
        <v/>
      </c>
      <c r="JO20" s="44">
        <f>MAX(0,MIN(JO18,p1_city+p1_grant)-MIN(JO17,p1_city+p1_grant))-JO19</f>
        <v/>
      </c>
      <c r="JP20" s="44">
        <f>MAX(0,MIN(JP18,p1_city+p1_grant)-MIN(JP17,p1_city+p1_grant))-JP19</f>
        <v/>
      </c>
      <c r="JQ20" s="44">
        <f>MAX(0,MIN(JQ18,p1_city+p1_grant)-MIN(JQ17,p1_city+p1_grant))-JQ19</f>
        <v/>
      </c>
      <c r="JR20" s="44">
        <f>MAX(0,MIN(JR18,p1_city+p1_grant)-MIN(JR17,p1_city+p1_grant))-JR19</f>
        <v/>
      </c>
      <c r="JS20" s="44">
        <f>MAX(0,MIN(JS18,p1_city+p1_grant)-MIN(JS17,p1_city+p1_grant))-JS19</f>
        <v/>
      </c>
      <c r="JT20" s="44">
        <f>MAX(0,MIN(JT18,p1_city+p1_grant)-MIN(JT17,p1_city+p1_grant))-JT19</f>
        <v/>
      </c>
      <c r="JU20" s="44">
        <f>MAX(0,MIN(JU18,p1_city+p1_grant)-MIN(JU17,p1_city+p1_grant))-JU19</f>
        <v/>
      </c>
      <c r="JV20" s="44">
        <f>MAX(0,MIN(JV18,p1_city+p1_grant)-MIN(JV17,p1_city+p1_grant))-JV19</f>
        <v/>
      </c>
      <c r="JW20" s="44">
        <f>MAX(0,MIN(JW18,p1_city+p1_grant)-MIN(JW17,p1_city+p1_grant))-JW19</f>
        <v/>
      </c>
      <c r="JX20" s="44">
        <f>MAX(0,MIN(JX18,p1_city+p1_grant)-MIN(JX17,p1_city+p1_grant))-JX19</f>
        <v/>
      </c>
      <c r="JY20" s="44">
        <f>MAX(0,MIN(JY18,p1_city+p1_grant)-MIN(JY17,p1_city+p1_grant))-JY19</f>
        <v/>
      </c>
      <c r="JZ20" s="44">
        <f>MAX(0,MIN(JZ18,p1_city+p1_grant)-MIN(JZ17,p1_city+p1_grant))-JZ19</f>
        <v/>
      </c>
      <c r="KA20" s="44">
        <f>MAX(0,MIN(KA18,p1_city+p1_grant)-MIN(KA17,p1_city+p1_grant))-KA19</f>
        <v/>
      </c>
      <c r="KB20" s="44">
        <f>MAX(0,MIN(KB18,p1_city+p1_grant)-MIN(KB17,p1_city+p1_grant))-KB19</f>
        <v/>
      </c>
      <c r="KC20" s="44">
        <f>MAX(0,MIN(KC18,p1_city+p1_grant)-MIN(KC17,p1_city+p1_grant))-KC19</f>
        <v/>
      </c>
      <c r="KD20" s="44">
        <f>MAX(0,MIN(KD18,p1_city+p1_grant)-MIN(KD17,p1_city+p1_grant))-KD19</f>
        <v/>
      </c>
      <c r="KE20" s="44">
        <f>MAX(0,MIN(KE18,p1_city+p1_grant)-MIN(KE17,p1_city+p1_grant))-KE19</f>
        <v/>
      </c>
      <c r="KF20" s="44">
        <f>MAX(0,MIN(KF18,p1_city+p1_grant)-MIN(KF17,p1_city+p1_grant))-KF19</f>
        <v/>
      </c>
      <c r="KG20" s="44">
        <f>MAX(0,MIN(KG18,p1_city+p1_grant)-MIN(KG17,p1_city+p1_grant))-KG19</f>
        <v/>
      </c>
      <c r="KH20" s="44">
        <f>MAX(0,MIN(KH18,p1_city+p1_grant)-MIN(KH17,p1_city+p1_grant))-KH19</f>
        <v/>
      </c>
      <c r="KI20" s="44">
        <f>MAX(0,MIN(KI18,p1_city+p1_grant)-MIN(KI17,p1_city+p1_grant))-KI19</f>
        <v/>
      </c>
      <c r="KJ20" s="44">
        <f>MAX(0,MIN(KJ18,p1_city+p1_grant)-MIN(KJ17,p1_city+p1_grant))-KJ19</f>
        <v/>
      </c>
      <c r="KK20" s="44">
        <f>MAX(0,MIN(KK18,p1_city+p1_grant)-MIN(KK17,p1_city+p1_grant))-KK19</f>
        <v/>
      </c>
      <c r="KL20" s="44">
        <f>MAX(0,MIN(KL18,p1_city+p1_grant)-MIN(KL17,p1_city+p1_grant))-KL19</f>
        <v/>
      </c>
      <c r="KM20" s="44">
        <f>MAX(0,MIN(KM18,p1_city+p1_grant)-MIN(KM17,p1_city+p1_grant))-KM19</f>
        <v/>
      </c>
      <c r="KN20" s="44">
        <f>MAX(0,MIN(KN18,p1_city+p1_grant)-MIN(KN17,p1_city+p1_grant))-KN19</f>
        <v/>
      </c>
      <c r="KO20" s="44">
        <f>MAX(0,MIN(KO18,p1_city+p1_grant)-MIN(KO17,p1_city+p1_grant))-KO19</f>
        <v/>
      </c>
      <c r="KP20" s="44">
        <f>MAX(0,MIN(KP18,p1_city+p1_grant)-MIN(KP17,p1_city+p1_grant))-KP19</f>
        <v/>
      </c>
      <c r="KQ20" s="44">
        <f>MAX(0,MIN(KQ18,p1_city+p1_grant)-MIN(KQ17,p1_city+p1_grant))-KQ19</f>
        <v/>
      </c>
      <c r="KR20" s="44">
        <f>MAX(0,MIN(KR18,p1_city+p1_grant)-MIN(KR17,p1_city+p1_grant))-KR19</f>
        <v/>
      </c>
      <c r="KS20" s="44">
        <f>MAX(0,MIN(KS18,p1_city+p1_grant)-MIN(KS17,p1_city+p1_grant))-KS19</f>
        <v/>
      </c>
      <c r="KT20" s="44">
        <f>MAX(0,MIN(KT18,p1_city+p1_grant)-MIN(KT17,p1_city+p1_grant))-KT19</f>
        <v/>
      </c>
      <c r="KU20" s="44">
        <f>MAX(0,MIN(KU18,p1_city+p1_grant)-MIN(KU17,p1_city+p1_grant))-KU19</f>
        <v/>
      </c>
      <c r="KV20" s="44">
        <f>MAX(0,MIN(KV18,p1_city+p1_grant)-MIN(KV17,p1_city+p1_grant))-KV19</f>
        <v/>
      </c>
      <c r="KW20" s="44">
        <f>MAX(0,MIN(KW18,p1_city+p1_grant)-MIN(KW17,p1_city+p1_grant))-KW19</f>
        <v/>
      </c>
      <c r="KX20" s="44">
        <f>MAX(0,MIN(KX18,p1_city+p1_grant)-MIN(KX17,p1_city+p1_grant))-KX19</f>
        <v/>
      </c>
      <c r="KY20" s="44">
        <f>MAX(0,MIN(KY18,p1_city+p1_grant)-MIN(KY17,p1_city+p1_grant))-KY19</f>
        <v/>
      </c>
      <c r="KZ20" s="44">
        <f>MAX(0,MIN(KZ18,p1_city+p1_grant)-MIN(KZ17,p1_city+p1_grant))-KZ19</f>
        <v/>
      </c>
      <c r="LA20" s="44">
        <f>MAX(0,MIN(LA18,p1_city+p1_grant)-MIN(LA17,p1_city+p1_grant))-LA19</f>
        <v/>
      </c>
      <c r="LB20" s="44">
        <f>MAX(0,MIN(LB18,p1_city+p1_grant)-MIN(LB17,p1_city+p1_grant))-LB19</f>
        <v/>
      </c>
      <c r="LC20" s="44">
        <f>MAX(0,MIN(LC18,p1_city+p1_grant)-MIN(LC17,p1_city+p1_grant))-LC19</f>
        <v/>
      </c>
      <c r="LD20" s="44">
        <f>MAX(0,MIN(LD18,p1_city+p1_grant)-MIN(LD17,p1_city+p1_grant))-LD19</f>
        <v/>
      </c>
      <c r="LE20" s="44">
        <f>MAX(0,MIN(LE18,p1_city+p1_grant)-MIN(LE17,p1_city+p1_grant))-LE19</f>
        <v/>
      </c>
      <c r="LF20" s="44">
        <f>MAX(0,MIN(LF18,p1_city+p1_grant)-MIN(LF17,p1_city+p1_grant))-LF19</f>
        <v/>
      </c>
      <c r="LG20" s="44">
        <f>MAX(0,MIN(LG18,p1_city+p1_grant)-MIN(LG17,p1_city+p1_grant))-LG19</f>
        <v/>
      </c>
      <c r="LH20" s="44">
        <f>MAX(0,MIN(LH18,p1_city+p1_grant)-MIN(LH17,p1_city+p1_grant))-LH19</f>
        <v/>
      </c>
      <c r="LI20" s="44">
        <f>MAX(0,MIN(LI18,p1_city+p1_grant)-MIN(LI17,p1_city+p1_grant))-LI19</f>
        <v/>
      </c>
      <c r="LJ20" s="44">
        <f>MAX(0,MIN(LJ18,p1_city+p1_grant)-MIN(LJ17,p1_city+p1_grant))-LJ19</f>
        <v/>
      </c>
      <c r="LK20" s="44">
        <f>MAX(0,MIN(LK18,p1_city+p1_grant)-MIN(LK17,p1_city+p1_grant))-LK19</f>
        <v/>
      </c>
      <c r="LL20" s="44">
        <f>MAX(0,MIN(LL18,p1_city+p1_grant)-MIN(LL17,p1_city+p1_grant))-LL19</f>
        <v/>
      </c>
      <c r="LM20" s="44">
        <f>MAX(0,MIN(LM18,p1_city+p1_grant)-MIN(LM17,p1_city+p1_grant))-LM19</f>
        <v/>
      </c>
      <c r="LN20" s="44">
        <f>MAX(0,MIN(LN18,p1_city+p1_grant)-MIN(LN17,p1_city+p1_grant))-LN19</f>
        <v/>
      </c>
      <c r="LO20" s="44">
        <f>MAX(0,MIN(LO18,p1_city+p1_grant)-MIN(LO17,p1_city+p1_grant))-LO19</f>
        <v/>
      </c>
      <c r="LP20" s="44">
        <f>MAX(0,MIN(LP18,p1_city+p1_grant)-MIN(LP17,p1_city+p1_grant))-LP19</f>
        <v/>
      </c>
      <c r="LQ20" s="44">
        <f>MAX(0,MIN(LQ18,p1_city+p1_grant)-MIN(LQ17,p1_city+p1_grant))-LQ19</f>
        <v/>
      </c>
      <c r="LR20" s="44">
        <f>MAX(0,MIN(LR18,p1_city+p1_grant)-MIN(LR17,p1_city+p1_grant))-LR19</f>
        <v/>
      </c>
      <c r="LS20" s="44">
        <f>MAX(0,MIN(LS18,p1_city+p1_grant)-MIN(LS17,p1_city+p1_grant))-LS19</f>
        <v/>
      </c>
      <c r="LT20" s="44">
        <f>MAX(0,MIN(LT18,p1_city+p1_grant)-MIN(LT17,p1_city+p1_grant))-LT19</f>
        <v/>
      </c>
      <c r="LU20" s="44">
        <f>MAX(0,MIN(LU18,p1_city+p1_grant)-MIN(LU17,p1_city+p1_grant))-LU19</f>
        <v/>
      </c>
      <c r="LV20" s="44">
        <f>MAX(0,MIN(LV18,p1_city+p1_grant)-MIN(LV17,p1_city+p1_grant))-LV19</f>
        <v/>
      </c>
      <c r="LW20" s="44">
        <f>MAX(0,MIN(LW18,p1_city+p1_grant)-MIN(LW17,p1_city+p1_grant))-LW19</f>
        <v/>
      </c>
      <c r="LX20" s="44">
        <f>MAX(0,MIN(LX18,p1_city+p1_grant)-MIN(LX17,p1_city+p1_grant))-LX19</f>
        <v/>
      </c>
      <c r="LY20" s="44">
        <f>MAX(0,MIN(LY18,p1_city+p1_grant)-MIN(LY17,p1_city+p1_grant))-LY19</f>
        <v/>
      </c>
      <c r="LZ20" s="44">
        <f>MAX(0,MIN(LZ18,p1_city+p1_grant)-MIN(LZ17,p1_city+p1_grant))-LZ19</f>
        <v/>
      </c>
      <c r="MA20" s="44">
        <f>MAX(0,MIN(MA18,p1_city+p1_grant)-MIN(MA17,p1_city+p1_grant))-MA19</f>
        <v/>
      </c>
      <c r="MB20" s="44">
        <f>MAX(0,MIN(MB18,p1_city+p1_grant)-MIN(MB17,p1_city+p1_grant))-MB19</f>
        <v/>
      </c>
      <c r="MC20" s="44">
        <f>MAX(0,MIN(MC18,p1_city+p1_grant)-MIN(MC17,p1_city+p1_grant))-MC19</f>
        <v/>
      </c>
      <c r="MD20" s="44">
        <f>MAX(0,MIN(MD18,p1_city+p1_grant)-MIN(MD17,p1_city+p1_grant))-MD19</f>
        <v/>
      </c>
      <c r="ME20" s="44">
        <f>MAX(0,MIN(ME18,p1_city+p1_grant)-MIN(ME17,p1_city+p1_grant))-ME19</f>
        <v/>
      </c>
      <c r="MF20" s="44">
        <f>MAX(0,MIN(MF18,p1_city+p1_grant)-MIN(MF17,p1_city+p1_grant))-MF19</f>
        <v/>
      </c>
      <c r="MG20" s="44">
        <f>MAX(0,MIN(MG18,p1_city+p1_grant)-MIN(MG17,p1_city+p1_grant))-MG19</f>
        <v/>
      </c>
      <c r="MH20" s="44">
        <f>MAX(0,MIN(MH18,p1_city+p1_grant)-MIN(MH17,p1_city+p1_grant))-MH19</f>
        <v/>
      </c>
      <c r="MI20" s="44">
        <f>MAX(0,MIN(MI18,p1_city+p1_grant)-MIN(MI17,p1_city+p1_grant))-MI19</f>
        <v/>
      </c>
      <c r="MJ20" s="44">
        <f>MAX(0,MIN(MJ18,p1_city+p1_grant)-MIN(MJ17,p1_city+p1_grant))-MJ19</f>
        <v/>
      </c>
      <c r="MK20" s="44">
        <f>MAX(0,MIN(MK18,p1_city+p1_grant)-MIN(MK17,p1_city+p1_grant))-MK19</f>
        <v/>
      </c>
      <c r="ML20" s="44">
        <f>MAX(0,MIN(ML18,p1_city+p1_grant)-MIN(ML17,p1_city+p1_grant))-ML19</f>
        <v/>
      </c>
      <c r="MM20" s="44">
        <f>MAX(0,MIN(MM18,p1_city+p1_grant)-MIN(MM17,p1_city+p1_grant))-MM19</f>
        <v/>
      </c>
      <c r="MN20" s="44">
        <f>MAX(0,MIN(MN18,p1_city+p1_grant)-MIN(MN17,p1_city+p1_grant))-MN19</f>
        <v/>
      </c>
      <c r="MO20" s="44">
        <f>MAX(0,MIN(MO18,p1_city+p1_grant)-MIN(MO17,p1_city+p1_grant))-MO19</f>
        <v/>
      </c>
      <c r="MP20" s="44">
        <f>MAX(0,MIN(MP18,p1_city+p1_grant)-MIN(MP17,p1_city+p1_grant))-MP19</f>
        <v/>
      </c>
      <c r="MQ20" s="44">
        <f>MAX(0,MIN(MQ18,p1_city+p1_grant)-MIN(MQ17,p1_city+p1_grant))-MQ19</f>
        <v/>
      </c>
      <c r="MR20" s="44">
        <f>MAX(0,MIN(MR18,p1_city+p1_grant)-MIN(MR17,p1_city+p1_grant))-MR19</f>
        <v/>
      </c>
      <c r="MS20" s="44">
        <f>MAX(0,MIN(MS18,p1_city+p1_grant)-MIN(MS17,p1_city+p1_grant))-MS19</f>
        <v/>
      </c>
      <c r="MT20" s="44">
        <f>MAX(0,MIN(MT18,p1_city+p1_grant)-MIN(MT17,p1_city+p1_grant))-MT19</f>
        <v/>
      </c>
      <c r="MU20" s="44">
        <f>MAX(0,MIN(MU18,p1_city+p1_grant)-MIN(MU17,p1_city+p1_grant))-MU19</f>
        <v/>
      </c>
      <c r="MV20" s="44">
        <f>MAX(0,MIN(MV18,p1_city+p1_grant)-MIN(MV17,p1_city+p1_grant))-MV19</f>
        <v/>
      </c>
      <c r="MW20" s="44">
        <f>MAX(0,MIN(MW18,p1_city+p1_grant)-MIN(MW17,p1_city+p1_grant))-MW19</f>
        <v/>
      </c>
      <c r="MX20" s="44">
        <f>MAX(0,MIN(MX18,p1_city+p1_grant)-MIN(MX17,p1_city+p1_grant))-MX19</f>
        <v/>
      </c>
      <c r="MY20" s="44">
        <f>MAX(0,MIN(MY18,p1_city+p1_grant)-MIN(MY17,p1_city+p1_grant))-MY19</f>
        <v/>
      </c>
      <c r="MZ20" s="44">
        <f>MAX(0,MIN(MZ18,p1_city+p1_grant)-MIN(MZ17,p1_city+p1_grant))-MZ19</f>
        <v/>
      </c>
      <c r="NA20" s="44">
        <f>MAX(0,MIN(NA18,p1_city+p1_grant)-MIN(NA17,p1_city+p1_grant))-NA19</f>
        <v/>
      </c>
      <c r="NB20" s="44">
        <f>MAX(0,MIN(NB18,p1_city+p1_grant)-MIN(NB17,p1_city+p1_grant))-NB19</f>
        <v/>
      </c>
      <c r="NC20" s="44">
        <f>MAX(0,MIN(NC18,p1_city+p1_grant)-MIN(NC17,p1_city+p1_grant))-NC19</f>
        <v/>
      </c>
      <c r="ND20" s="44">
        <f>MAX(0,MIN(ND18,p1_city+p1_grant)-MIN(ND17,p1_city+p1_grant))-ND19</f>
        <v/>
      </c>
      <c r="NE20" s="44">
        <f>MAX(0,MIN(NE18,p1_city+p1_grant)-MIN(NE17,p1_city+p1_grant))-NE19</f>
        <v/>
      </c>
      <c r="NF20" s="44">
        <f>MAX(0,MIN(NF18,p1_city+p1_grant)-MIN(NF17,p1_city+p1_grant))-NF19</f>
        <v/>
      </c>
      <c r="NG20" s="44">
        <f>MAX(0,MIN(NG18,p1_city+p1_grant)-MIN(NG17,p1_city+p1_grant))-NG19</f>
        <v/>
      </c>
      <c r="NH20" s="44">
        <f>MAX(0,MIN(NH18,p1_city+p1_grant)-MIN(NH17,p1_city+p1_grant))-NH19</f>
        <v/>
      </c>
      <c r="NI20" s="44">
        <f>MAX(0,MIN(NI18,p1_city+p1_grant)-MIN(NI17,p1_city+p1_grant))-NI19</f>
        <v/>
      </c>
      <c r="NJ20" s="44">
        <f>MAX(0,MIN(NJ18,p1_city+p1_grant)-MIN(NJ17,p1_city+p1_grant))-NJ19</f>
        <v/>
      </c>
      <c r="NK20" s="44">
        <f>MAX(0,MIN(NK18,p1_city+p1_grant)-MIN(NK17,p1_city+p1_grant))-NK19</f>
        <v/>
      </c>
      <c r="NL20" s="44">
        <f>MAX(0,MIN(NL18,p1_city+p1_grant)-MIN(NL17,p1_city+p1_grant))-NL19</f>
        <v/>
      </c>
      <c r="NM20" s="44">
        <f>MAX(0,MIN(NM18,p1_city+p1_grant)-MIN(NM17,p1_city+p1_grant))-NM19</f>
        <v/>
      </c>
      <c r="NN20" s="44">
        <f>MAX(0,MIN(NN18,p1_city+p1_grant)-MIN(NN17,p1_city+p1_grant))-NN19</f>
        <v/>
      </c>
      <c r="NO20" s="44">
        <f>MAX(0,MIN(NO18,p1_city+p1_grant)-MIN(NO17,p1_city+p1_grant))-NO19</f>
        <v/>
      </c>
      <c r="NP20" s="44">
        <f>MAX(0,MIN(NP18,p1_city+p1_grant)-MIN(NP17,p1_city+p1_grant))-NP19</f>
        <v/>
      </c>
      <c r="NQ20" s="44">
        <f>MAX(0,MIN(NQ18,p1_city+p1_grant)-MIN(NQ17,p1_city+p1_grant))-NQ19</f>
        <v/>
      </c>
      <c r="NR20" s="44">
        <f>MAX(0,MIN(NR18,p1_city+p1_grant)-MIN(NR17,p1_city+p1_grant))-NR19</f>
        <v/>
      </c>
      <c r="NS20" s="44">
        <f>MAX(0,MIN(NS18,p1_city+p1_grant)-MIN(NS17,p1_city+p1_grant))-NS19</f>
        <v/>
      </c>
      <c r="NT20" s="44">
        <f>MAX(0,MIN(NT18,p1_city+p1_grant)-MIN(NT17,p1_city+p1_grant))-NT19</f>
        <v/>
      </c>
      <c r="NU20" s="44">
        <f>MAX(0,MIN(NU18,p1_city+p1_grant)-MIN(NU17,p1_city+p1_grant))-NU19</f>
        <v/>
      </c>
      <c r="NV20" s="44">
        <f>MAX(0,MIN(NV18,p1_city+p1_grant)-MIN(NV17,p1_city+p1_grant))-NV19</f>
        <v/>
      </c>
      <c r="NW20" s="44">
        <f>MAX(0,MIN(NW18,p1_city+p1_grant)-MIN(NW17,p1_city+p1_grant))-NW19</f>
        <v/>
      </c>
      <c r="NX20" s="44">
        <f>MAX(0,MIN(NX18,p1_city+p1_grant)-MIN(NX17,p1_city+p1_grant))-NX19</f>
        <v/>
      </c>
      <c r="NY20" s="44">
        <f>MAX(0,MIN(NY18,p1_city+p1_grant)-MIN(NY17,p1_city+p1_grant))-NY19</f>
        <v/>
      </c>
      <c r="NZ20" s="44">
        <f>MAX(0,MIN(NZ18,p1_city+p1_grant)-MIN(NZ17,p1_city+p1_grant))-NZ19</f>
        <v/>
      </c>
      <c r="OA20" s="44">
        <f>MAX(0,MIN(OA18,p1_city+p1_grant)-MIN(OA17,p1_city+p1_grant))-OA19</f>
        <v/>
      </c>
      <c r="OB20" s="44">
        <f>MAX(0,MIN(OB18,p1_city+p1_grant)-MIN(OB17,p1_city+p1_grant))-OB19</f>
        <v/>
      </c>
      <c r="OC20" s="44">
        <f>MAX(0,MIN(OC18,p1_city+p1_grant)-MIN(OC17,p1_city+p1_grant))-OC19</f>
        <v/>
      </c>
      <c r="OD20" s="44">
        <f>MAX(0,MIN(OD18,p1_city+p1_grant)-MIN(OD17,p1_city+p1_grant))-OD19</f>
        <v/>
      </c>
      <c r="OE20" s="44">
        <f>MAX(0,MIN(OE18,p1_city+p1_grant)-MIN(OE17,p1_city+p1_grant))-OE19</f>
        <v/>
      </c>
      <c r="OF20" s="44">
        <f>MAX(0,MIN(OF18,p1_city+p1_grant)-MIN(OF17,p1_city+p1_grant))-OF19</f>
        <v/>
      </c>
      <c r="OG20" s="44">
        <f>MAX(0,MIN(OG18,p1_city+p1_grant)-MIN(OG17,p1_city+p1_grant))-OG19</f>
        <v/>
      </c>
      <c r="OH20" s="44">
        <f>MAX(0,MIN(OH18,p1_city+p1_grant)-MIN(OH17,p1_city+p1_grant))-OH19</f>
        <v/>
      </c>
      <c r="OI20" s="44">
        <f>MAX(0,MIN(OI18,p1_city+p1_grant)-MIN(OI17,p1_city+p1_grant))-OI19</f>
        <v/>
      </c>
      <c r="OJ20" s="44">
        <f>MAX(0,MIN(OJ18,p1_city+p1_grant)-MIN(OJ17,p1_city+p1_grant))-OJ19</f>
        <v/>
      </c>
      <c r="OK20" s="44">
        <f>MAX(0,MIN(OK18,p1_city+p1_grant)-MIN(OK17,p1_city+p1_grant))-OK19</f>
        <v/>
      </c>
      <c r="OL20" s="44">
        <f>MAX(0,MIN(OL18,p1_city+p1_grant)-MIN(OL17,p1_city+p1_grant))-OL19</f>
        <v/>
      </c>
      <c r="OM20" s="44">
        <f>MAX(0,MIN(OM18,p1_city+p1_grant)-MIN(OM17,p1_city+p1_grant))-OM19</f>
        <v/>
      </c>
      <c r="ON20" s="44">
        <f>MAX(0,MIN(ON18,p1_city+p1_grant)-MIN(ON17,p1_city+p1_grant))-ON19</f>
        <v/>
      </c>
      <c r="OO20" s="44">
        <f>MAX(0,MIN(OO18,p1_city+p1_grant)-MIN(OO17,p1_city+p1_grant))-OO19</f>
        <v/>
      </c>
      <c r="OP20" s="44">
        <f>MAX(0,MIN(OP18,p1_city+p1_grant)-MIN(OP17,p1_city+p1_grant))-OP19</f>
        <v/>
      </c>
      <c r="OQ20" s="44">
        <f>MAX(0,MIN(OQ18,p1_city+p1_grant)-MIN(OQ17,p1_city+p1_grant))-OQ19</f>
        <v/>
      </c>
      <c r="OR20" s="44">
        <f>MAX(0,MIN(OR18,p1_city+p1_grant)-MIN(OR17,p1_city+p1_grant))-OR19</f>
        <v/>
      </c>
      <c r="OS20" s="44">
        <f>MAX(0,MIN(OS18,p1_city+p1_grant)-MIN(OS17,p1_city+p1_grant))-OS19</f>
        <v/>
      </c>
      <c r="OT20" s="44">
        <f>MAX(0,MIN(OT18,p1_city+p1_grant)-MIN(OT17,p1_city+p1_grant))-OT19</f>
        <v/>
      </c>
      <c r="OU20" s="44">
        <f>MAX(0,MIN(OU18,p1_city+p1_grant)-MIN(OU17,p1_city+p1_grant))-OU19</f>
        <v/>
      </c>
      <c r="OV20" s="44">
        <f>MAX(0,MIN(OV18,p1_city+p1_grant)-MIN(OV17,p1_city+p1_grant))-OV19</f>
        <v/>
      </c>
      <c r="OW20" s="44">
        <f>MAX(0,MIN(OW18,p1_city+p1_grant)-MIN(OW17,p1_city+p1_grant))-OW19</f>
        <v/>
      </c>
      <c r="OX20" s="44">
        <f>MAX(0,MIN(OX18,p1_city+p1_grant)-MIN(OX17,p1_city+p1_grant))-OX19</f>
        <v/>
      </c>
      <c r="OY20" s="44">
        <f>MAX(0,MIN(OY18,p1_city+p1_grant)-MIN(OY17,p1_city+p1_grant))-OY19</f>
        <v/>
      </c>
      <c r="OZ20" s="44">
        <f>MAX(0,MIN(OZ18,p1_city+p1_grant)-MIN(OZ17,p1_city+p1_grant))-OZ19</f>
        <v/>
      </c>
      <c r="PA20" s="44">
        <f>MAX(0,MIN(PA18,p1_city+p1_grant)-MIN(PA17,p1_city+p1_grant))-PA19</f>
        <v/>
      </c>
      <c r="PB20" s="44">
        <f>MAX(0,MIN(PB18,p1_city+p1_grant)-MIN(PB17,p1_city+p1_grant))-PB19</f>
        <v/>
      </c>
      <c r="PC20" s="44">
        <f>MAX(0,MIN(PC18,p1_city+p1_grant)-MIN(PC17,p1_city+p1_grant))-PC19</f>
        <v/>
      </c>
      <c r="PD20" s="44">
        <f>MAX(0,MIN(PD18,p1_city+p1_grant)-MIN(PD17,p1_city+p1_grant))-PD19</f>
        <v/>
      </c>
      <c r="PE20" s="44">
        <f>MAX(0,MIN(PE18,p1_city+p1_grant)-MIN(PE17,p1_city+p1_grant))-PE19</f>
        <v/>
      </c>
      <c r="PF20" s="44">
        <f>MAX(0,MIN(PF18,p1_city+p1_grant)-MIN(PF17,p1_city+p1_grant))-PF19</f>
        <v/>
      </c>
      <c r="PG20" s="44">
        <f>MAX(0,MIN(PG18,p1_city+p1_grant)-MIN(PG17,p1_city+p1_grant))-PG19</f>
        <v/>
      </c>
      <c r="PH20" s="44">
        <f>MAX(0,MIN(PH18,p1_city+p1_grant)-MIN(PH17,p1_city+p1_grant))-PH19</f>
        <v/>
      </c>
      <c r="PI20" s="44">
        <f>MAX(0,MIN(PI18,p1_city+p1_grant)-MIN(PI17,p1_city+p1_grant))-PI19</f>
        <v/>
      </c>
      <c r="PJ20" s="44">
        <f>MAX(0,MIN(PJ18,p1_city+p1_grant)-MIN(PJ17,p1_city+p1_grant))-PJ19</f>
        <v/>
      </c>
      <c r="PK20" s="44">
        <f>MAX(0,MIN(PK18,p1_city+p1_grant)-MIN(PK17,p1_city+p1_grant))-PK19</f>
        <v/>
      </c>
      <c r="PL20" s="44">
        <f>MAX(0,MIN(PL18,p1_city+p1_grant)-MIN(PL17,p1_city+p1_grant))-PL19</f>
        <v/>
      </c>
      <c r="PM20" s="44">
        <f>MAX(0,MIN(PM18,p1_city+p1_grant)-MIN(PM17,p1_city+p1_grant))-PM19</f>
        <v/>
      </c>
    </row>
    <row r="21">
      <c r="A21" s="9" t="inlineStr">
        <is>
          <t>Source: BCH mezz</t>
        </is>
      </c>
      <c r="B21" s="9" t="inlineStr">
        <is>
          <t>P1</t>
        </is>
      </c>
      <c r="C21" s="43">
        <f>SUM(D21:PM21)</f>
        <v/>
      </c>
      <c r="D21" s="44">
        <f>MAX(0,MIN(D18,p1_city+p1_grant+p1_mezz)-MIN(D17,p1_city+p1_grant+p1_mezz))-D19-D20</f>
        <v/>
      </c>
      <c r="E21" s="44">
        <f>MAX(0,MIN(E18,p1_city+p1_grant+p1_mezz)-MIN(E17,p1_city+p1_grant+p1_mezz))-E19-E20</f>
        <v/>
      </c>
      <c r="F21" s="44">
        <f>MAX(0,MIN(F18,p1_city+p1_grant+p1_mezz)-MIN(F17,p1_city+p1_grant+p1_mezz))-F19-F20</f>
        <v/>
      </c>
      <c r="G21" s="44">
        <f>MAX(0,MIN(G18,p1_city+p1_grant+p1_mezz)-MIN(G17,p1_city+p1_grant+p1_mezz))-G19-G20</f>
        <v/>
      </c>
      <c r="H21" s="44">
        <f>MAX(0,MIN(H18,p1_city+p1_grant+p1_mezz)-MIN(H17,p1_city+p1_grant+p1_mezz))-H19-H20</f>
        <v/>
      </c>
      <c r="I21" s="44">
        <f>MAX(0,MIN(I18,p1_city+p1_grant+p1_mezz)-MIN(I17,p1_city+p1_grant+p1_mezz))-I19-I20</f>
        <v/>
      </c>
      <c r="J21" s="44">
        <f>MAX(0,MIN(J18,p1_city+p1_grant+p1_mezz)-MIN(J17,p1_city+p1_grant+p1_mezz))-J19-J20</f>
        <v/>
      </c>
      <c r="K21" s="44">
        <f>MAX(0,MIN(K18,p1_city+p1_grant+p1_mezz)-MIN(K17,p1_city+p1_grant+p1_mezz))-K19-K20</f>
        <v/>
      </c>
      <c r="L21" s="44">
        <f>MAX(0,MIN(L18,p1_city+p1_grant+p1_mezz)-MIN(L17,p1_city+p1_grant+p1_mezz))-L19-L20</f>
        <v/>
      </c>
      <c r="M21" s="44">
        <f>MAX(0,MIN(M18,p1_city+p1_grant+p1_mezz)-MIN(M17,p1_city+p1_grant+p1_mezz))-M19-M20</f>
        <v/>
      </c>
      <c r="N21" s="44">
        <f>MAX(0,MIN(N18,p1_city+p1_grant+p1_mezz)-MIN(N17,p1_city+p1_grant+p1_mezz))-N19-N20</f>
        <v/>
      </c>
      <c r="O21" s="44">
        <f>MAX(0,MIN(O18,p1_city+p1_grant+p1_mezz)-MIN(O17,p1_city+p1_grant+p1_mezz))-O19-O20</f>
        <v/>
      </c>
      <c r="P21" s="44">
        <f>MAX(0,MIN(P18,p1_city+p1_grant+p1_mezz)-MIN(P17,p1_city+p1_grant+p1_mezz))-P19-P20</f>
        <v/>
      </c>
      <c r="Q21" s="44">
        <f>MAX(0,MIN(Q18,p1_city+p1_grant+p1_mezz)-MIN(Q17,p1_city+p1_grant+p1_mezz))-Q19-Q20</f>
        <v/>
      </c>
      <c r="R21" s="44">
        <f>MAX(0,MIN(R18,p1_city+p1_grant+p1_mezz)-MIN(R17,p1_city+p1_grant+p1_mezz))-R19-R20</f>
        <v/>
      </c>
      <c r="S21" s="44">
        <f>MAX(0,MIN(S18,p1_city+p1_grant+p1_mezz)-MIN(S17,p1_city+p1_grant+p1_mezz))-S19-S20</f>
        <v/>
      </c>
      <c r="T21" s="44">
        <f>MAX(0,MIN(T18,p1_city+p1_grant+p1_mezz)-MIN(T17,p1_city+p1_grant+p1_mezz))-T19-T20</f>
        <v/>
      </c>
      <c r="U21" s="44">
        <f>MAX(0,MIN(U18,p1_city+p1_grant+p1_mezz)-MIN(U17,p1_city+p1_grant+p1_mezz))-U19-U20</f>
        <v/>
      </c>
      <c r="V21" s="44">
        <f>MAX(0,MIN(V18,p1_city+p1_grant+p1_mezz)-MIN(V17,p1_city+p1_grant+p1_mezz))-V19-V20</f>
        <v/>
      </c>
      <c r="W21" s="44">
        <f>MAX(0,MIN(W18,p1_city+p1_grant+p1_mezz)-MIN(W17,p1_city+p1_grant+p1_mezz))-W19-W20</f>
        <v/>
      </c>
      <c r="X21" s="44">
        <f>MAX(0,MIN(X18,p1_city+p1_grant+p1_mezz)-MIN(X17,p1_city+p1_grant+p1_mezz))-X19-X20</f>
        <v/>
      </c>
      <c r="Y21" s="44">
        <f>MAX(0,MIN(Y18,p1_city+p1_grant+p1_mezz)-MIN(Y17,p1_city+p1_grant+p1_mezz))-Y19-Y20</f>
        <v/>
      </c>
      <c r="Z21" s="44">
        <f>MAX(0,MIN(Z18,p1_city+p1_grant+p1_mezz)-MIN(Z17,p1_city+p1_grant+p1_mezz))-Z19-Z20</f>
        <v/>
      </c>
      <c r="AA21" s="44">
        <f>MAX(0,MIN(AA18,p1_city+p1_grant+p1_mezz)-MIN(AA17,p1_city+p1_grant+p1_mezz))-AA19-AA20</f>
        <v/>
      </c>
      <c r="AB21" s="44">
        <f>MAX(0,MIN(AB18,p1_city+p1_grant+p1_mezz)-MIN(AB17,p1_city+p1_grant+p1_mezz))-AB19-AB20</f>
        <v/>
      </c>
      <c r="AC21" s="44">
        <f>MAX(0,MIN(AC18,p1_city+p1_grant+p1_mezz)-MIN(AC17,p1_city+p1_grant+p1_mezz))-AC19-AC20</f>
        <v/>
      </c>
      <c r="AD21" s="44">
        <f>MAX(0,MIN(AD18,p1_city+p1_grant+p1_mezz)-MIN(AD17,p1_city+p1_grant+p1_mezz))-AD19-AD20</f>
        <v/>
      </c>
      <c r="AE21" s="44">
        <f>MAX(0,MIN(AE18,p1_city+p1_grant+p1_mezz)-MIN(AE17,p1_city+p1_grant+p1_mezz))-AE19-AE20</f>
        <v/>
      </c>
      <c r="AF21" s="44">
        <f>MAX(0,MIN(AF18,p1_city+p1_grant+p1_mezz)-MIN(AF17,p1_city+p1_grant+p1_mezz))-AF19-AF20</f>
        <v/>
      </c>
      <c r="AG21" s="44">
        <f>MAX(0,MIN(AG18,p1_city+p1_grant+p1_mezz)-MIN(AG17,p1_city+p1_grant+p1_mezz))-AG19-AG20</f>
        <v/>
      </c>
      <c r="AH21" s="44">
        <f>MAX(0,MIN(AH18,p1_city+p1_grant+p1_mezz)-MIN(AH17,p1_city+p1_grant+p1_mezz))-AH19-AH20</f>
        <v/>
      </c>
      <c r="AI21" s="44">
        <f>MAX(0,MIN(AI18,p1_city+p1_grant+p1_mezz)-MIN(AI17,p1_city+p1_grant+p1_mezz))-AI19-AI20</f>
        <v/>
      </c>
      <c r="AJ21" s="44">
        <f>MAX(0,MIN(AJ18,p1_city+p1_grant+p1_mezz)-MIN(AJ17,p1_city+p1_grant+p1_mezz))-AJ19-AJ20</f>
        <v/>
      </c>
      <c r="AK21" s="44">
        <f>MAX(0,MIN(AK18,p1_city+p1_grant+p1_mezz)-MIN(AK17,p1_city+p1_grant+p1_mezz))-AK19-AK20</f>
        <v/>
      </c>
      <c r="AL21" s="44">
        <f>MAX(0,MIN(AL18,p1_city+p1_grant+p1_mezz)-MIN(AL17,p1_city+p1_grant+p1_mezz))-AL19-AL20</f>
        <v/>
      </c>
      <c r="AM21" s="44">
        <f>MAX(0,MIN(AM18,p1_city+p1_grant+p1_mezz)-MIN(AM17,p1_city+p1_grant+p1_mezz))-AM19-AM20</f>
        <v/>
      </c>
      <c r="AN21" s="44">
        <f>MAX(0,MIN(AN18,p1_city+p1_grant+p1_mezz)-MIN(AN17,p1_city+p1_grant+p1_mezz))-AN19-AN20</f>
        <v/>
      </c>
      <c r="AO21" s="44">
        <f>MAX(0,MIN(AO18,p1_city+p1_grant+p1_mezz)-MIN(AO17,p1_city+p1_grant+p1_mezz))-AO19-AO20</f>
        <v/>
      </c>
      <c r="AP21" s="44">
        <f>MAX(0,MIN(AP18,p1_city+p1_grant+p1_mezz)-MIN(AP17,p1_city+p1_grant+p1_mezz))-AP19-AP20</f>
        <v/>
      </c>
      <c r="AQ21" s="44">
        <f>MAX(0,MIN(AQ18,p1_city+p1_grant+p1_mezz)-MIN(AQ17,p1_city+p1_grant+p1_mezz))-AQ19-AQ20</f>
        <v/>
      </c>
      <c r="AR21" s="44">
        <f>MAX(0,MIN(AR18,p1_city+p1_grant+p1_mezz)-MIN(AR17,p1_city+p1_grant+p1_mezz))-AR19-AR20</f>
        <v/>
      </c>
      <c r="AS21" s="44">
        <f>MAX(0,MIN(AS18,p1_city+p1_grant+p1_mezz)-MIN(AS17,p1_city+p1_grant+p1_mezz))-AS19-AS20</f>
        <v/>
      </c>
      <c r="AT21" s="44">
        <f>MAX(0,MIN(AT18,p1_city+p1_grant+p1_mezz)-MIN(AT17,p1_city+p1_grant+p1_mezz))-AT19-AT20</f>
        <v/>
      </c>
      <c r="AU21" s="44">
        <f>MAX(0,MIN(AU18,p1_city+p1_grant+p1_mezz)-MIN(AU17,p1_city+p1_grant+p1_mezz))-AU19-AU20</f>
        <v/>
      </c>
      <c r="AV21" s="44">
        <f>MAX(0,MIN(AV18,p1_city+p1_grant+p1_mezz)-MIN(AV17,p1_city+p1_grant+p1_mezz))-AV19-AV20</f>
        <v/>
      </c>
      <c r="AW21" s="44">
        <f>MAX(0,MIN(AW18,p1_city+p1_grant+p1_mezz)-MIN(AW17,p1_city+p1_grant+p1_mezz))-AW19-AW20</f>
        <v/>
      </c>
      <c r="AX21" s="44">
        <f>MAX(0,MIN(AX18,p1_city+p1_grant+p1_mezz)-MIN(AX17,p1_city+p1_grant+p1_mezz))-AX19-AX20</f>
        <v/>
      </c>
      <c r="AY21" s="44">
        <f>MAX(0,MIN(AY18,p1_city+p1_grant+p1_mezz)-MIN(AY17,p1_city+p1_grant+p1_mezz))-AY19-AY20</f>
        <v/>
      </c>
      <c r="AZ21" s="44">
        <f>MAX(0,MIN(AZ18,p1_city+p1_grant+p1_mezz)-MIN(AZ17,p1_city+p1_grant+p1_mezz))-AZ19-AZ20</f>
        <v/>
      </c>
      <c r="BA21" s="44">
        <f>MAX(0,MIN(BA18,p1_city+p1_grant+p1_mezz)-MIN(BA17,p1_city+p1_grant+p1_mezz))-BA19-BA20</f>
        <v/>
      </c>
      <c r="BB21" s="44">
        <f>MAX(0,MIN(BB18,p1_city+p1_grant+p1_mezz)-MIN(BB17,p1_city+p1_grant+p1_mezz))-BB19-BB20</f>
        <v/>
      </c>
      <c r="BC21" s="44">
        <f>MAX(0,MIN(BC18,p1_city+p1_grant+p1_mezz)-MIN(BC17,p1_city+p1_grant+p1_mezz))-BC19-BC20</f>
        <v/>
      </c>
      <c r="BD21" s="44">
        <f>MAX(0,MIN(BD18,p1_city+p1_grant+p1_mezz)-MIN(BD17,p1_city+p1_grant+p1_mezz))-BD19-BD20</f>
        <v/>
      </c>
      <c r="BE21" s="44">
        <f>MAX(0,MIN(BE18,p1_city+p1_grant+p1_mezz)-MIN(BE17,p1_city+p1_grant+p1_mezz))-BE19-BE20</f>
        <v/>
      </c>
      <c r="BF21" s="44">
        <f>MAX(0,MIN(BF18,p1_city+p1_grant+p1_mezz)-MIN(BF17,p1_city+p1_grant+p1_mezz))-BF19-BF20</f>
        <v/>
      </c>
      <c r="BG21" s="44">
        <f>MAX(0,MIN(BG18,p1_city+p1_grant+p1_mezz)-MIN(BG17,p1_city+p1_grant+p1_mezz))-BG19-BG20</f>
        <v/>
      </c>
      <c r="BH21" s="44">
        <f>MAX(0,MIN(BH18,p1_city+p1_grant+p1_mezz)-MIN(BH17,p1_city+p1_grant+p1_mezz))-BH19-BH20</f>
        <v/>
      </c>
      <c r="BI21" s="44">
        <f>MAX(0,MIN(BI18,p1_city+p1_grant+p1_mezz)-MIN(BI17,p1_city+p1_grant+p1_mezz))-BI19-BI20</f>
        <v/>
      </c>
      <c r="BJ21" s="44">
        <f>MAX(0,MIN(BJ18,p1_city+p1_grant+p1_mezz)-MIN(BJ17,p1_city+p1_grant+p1_mezz))-BJ19-BJ20</f>
        <v/>
      </c>
      <c r="BK21" s="44">
        <f>MAX(0,MIN(BK18,p1_city+p1_grant+p1_mezz)-MIN(BK17,p1_city+p1_grant+p1_mezz))-BK19-BK20</f>
        <v/>
      </c>
      <c r="BL21" s="44">
        <f>MAX(0,MIN(BL18,p1_city+p1_grant+p1_mezz)-MIN(BL17,p1_city+p1_grant+p1_mezz))-BL19-BL20</f>
        <v/>
      </c>
      <c r="BM21" s="44">
        <f>MAX(0,MIN(BM18,p1_city+p1_grant+p1_mezz)-MIN(BM17,p1_city+p1_grant+p1_mezz))-BM19-BM20</f>
        <v/>
      </c>
      <c r="BN21" s="44">
        <f>MAX(0,MIN(BN18,p1_city+p1_grant+p1_mezz)-MIN(BN17,p1_city+p1_grant+p1_mezz))-BN19-BN20</f>
        <v/>
      </c>
      <c r="BO21" s="44">
        <f>MAX(0,MIN(BO18,p1_city+p1_grant+p1_mezz)-MIN(BO17,p1_city+p1_grant+p1_mezz))-BO19-BO20</f>
        <v/>
      </c>
      <c r="BP21" s="44">
        <f>MAX(0,MIN(BP18,p1_city+p1_grant+p1_mezz)-MIN(BP17,p1_city+p1_grant+p1_mezz))-BP19-BP20</f>
        <v/>
      </c>
      <c r="BQ21" s="44">
        <f>MAX(0,MIN(BQ18,p1_city+p1_grant+p1_mezz)-MIN(BQ17,p1_city+p1_grant+p1_mezz))-BQ19-BQ20</f>
        <v/>
      </c>
      <c r="BR21" s="44">
        <f>MAX(0,MIN(BR18,p1_city+p1_grant+p1_mezz)-MIN(BR17,p1_city+p1_grant+p1_mezz))-BR19-BR20</f>
        <v/>
      </c>
      <c r="BS21" s="44">
        <f>MAX(0,MIN(BS18,p1_city+p1_grant+p1_mezz)-MIN(BS17,p1_city+p1_grant+p1_mezz))-BS19-BS20</f>
        <v/>
      </c>
      <c r="BT21" s="44">
        <f>MAX(0,MIN(BT18,p1_city+p1_grant+p1_mezz)-MIN(BT17,p1_city+p1_grant+p1_mezz))-BT19-BT20</f>
        <v/>
      </c>
      <c r="BU21" s="44">
        <f>MAX(0,MIN(BU18,p1_city+p1_grant+p1_mezz)-MIN(BU17,p1_city+p1_grant+p1_mezz))-BU19-BU20</f>
        <v/>
      </c>
      <c r="BV21" s="44">
        <f>MAX(0,MIN(BV18,p1_city+p1_grant+p1_mezz)-MIN(BV17,p1_city+p1_grant+p1_mezz))-BV19-BV20</f>
        <v/>
      </c>
      <c r="BW21" s="44">
        <f>MAX(0,MIN(BW18,p1_city+p1_grant+p1_mezz)-MIN(BW17,p1_city+p1_grant+p1_mezz))-BW19-BW20</f>
        <v/>
      </c>
      <c r="BX21" s="44">
        <f>MAX(0,MIN(BX18,p1_city+p1_grant+p1_mezz)-MIN(BX17,p1_city+p1_grant+p1_mezz))-BX19-BX20</f>
        <v/>
      </c>
      <c r="BY21" s="44">
        <f>MAX(0,MIN(BY18,p1_city+p1_grant+p1_mezz)-MIN(BY17,p1_city+p1_grant+p1_mezz))-BY19-BY20</f>
        <v/>
      </c>
      <c r="BZ21" s="44">
        <f>MAX(0,MIN(BZ18,p1_city+p1_grant+p1_mezz)-MIN(BZ17,p1_city+p1_grant+p1_mezz))-BZ19-BZ20</f>
        <v/>
      </c>
      <c r="CA21" s="44">
        <f>MAX(0,MIN(CA18,p1_city+p1_grant+p1_mezz)-MIN(CA17,p1_city+p1_grant+p1_mezz))-CA19-CA20</f>
        <v/>
      </c>
      <c r="CB21" s="44">
        <f>MAX(0,MIN(CB18,p1_city+p1_grant+p1_mezz)-MIN(CB17,p1_city+p1_grant+p1_mezz))-CB19-CB20</f>
        <v/>
      </c>
      <c r="CC21" s="44">
        <f>MAX(0,MIN(CC18,p1_city+p1_grant+p1_mezz)-MIN(CC17,p1_city+p1_grant+p1_mezz))-CC19-CC20</f>
        <v/>
      </c>
      <c r="CD21" s="44">
        <f>MAX(0,MIN(CD18,p1_city+p1_grant+p1_mezz)-MIN(CD17,p1_city+p1_grant+p1_mezz))-CD19-CD20</f>
        <v/>
      </c>
      <c r="CE21" s="44">
        <f>MAX(0,MIN(CE18,p1_city+p1_grant+p1_mezz)-MIN(CE17,p1_city+p1_grant+p1_mezz))-CE19-CE20</f>
        <v/>
      </c>
      <c r="CF21" s="44">
        <f>MAX(0,MIN(CF18,p1_city+p1_grant+p1_mezz)-MIN(CF17,p1_city+p1_grant+p1_mezz))-CF19-CF20</f>
        <v/>
      </c>
      <c r="CG21" s="44">
        <f>MAX(0,MIN(CG18,p1_city+p1_grant+p1_mezz)-MIN(CG17,p1_city+p1_grant+p1_mezz))-CG19-CG20</f>
        <v/>
      </c>
      <c r="CH21" s="44">
        <f>MAX(0,MIN(CH18,p1_city+p1_grant+p1_mezz)-MIN(CH17,p1_city+p1_grant+p1_mezz))-CH19-CH20</f>
        <v/>
      </c>
      <c r="CI21" s="44">
        <f>MAX(0,MIN(CI18,p1_city+p1_grant+p1_mezz)-MIN(CI17,p1_city+p1_grant+p1_mezz))-CI19-CI20</f>
        <v/>
      </c>
      <c r="CJ21" s="44">
        <f>MAX(0,MIN(CJ18,p1_city+p1_grant+p1_mezz)-MIN(CJ17,p1_city+p1_grant+p1_mezz))-CJ19-CJ20</f>
        <v/>
      </c>
      <c r="CK21" s="44">
        <f>MAX(0,MIN(CK18,p1_city+p1_grant+p1_mezz)-MIN(CK17,p1_city+p1_grant+p1_mezz))-CK19-CK20</f>
        <v/>
      </c>
      <c r="CL21" s="44">
        <f>MAX(0,MIN(CL18,p1_city+p1_grant+p1_mezz)-MIN(CL17,p1_city+p1_grant+p1_mezz))-CL19-CL20</f>
        <v/>
      </c>
      <c r="CM21" s="44">
        <f>MAX(0,MIN(CM18,p1_city+p1_grant+p1_mezz)-MIN(CM17,p1_city+p1_grant+p1_mezz))-CM19-CM20</f>
        <v/>
      </c>
      <c r="CN21" s="44">
        <f>MAX(0,MIN(CN18,p1_city+p1_grant+p1_mezz)-MIN(CN17,p1_city+p1_grant+p1_mezz))-CN19-CN20</f>
        <v/>
      </c>
      <c r="CO21" s="44">
        <f>MAX(0,MIN(CO18,p1_city+p1_grant+p1_mezz)-MIN(CO17,p1_city+p1_grant+p1_mezz))-CO19-CO20</f>
        <v/>
      </c>
      <c r="CP21" s="44">
        <f>MAX(0,MIN(CP18,p1_city+p1_grant+p1_mezz)-MIN(CP17,p1_city+p1_grant+p1_mezz))-CP19-CP20</f>
        <v/>
      </c>
      <c r="CQ21" s="44">
        <f>MAX(0,MIN(CQ18,p1_city+p1_grant+p1_mezz)-MIN(CQ17,p1_city+p1_grant+p1_mezz))-CQ19-CQ20</f>
        <v/>
      </c>
      <c r="CR21" s="44">
        <f>MAX(0,MIN(CR18,p1_city+p1_grant+p1_mezz)-MIN(CR17,p1_city+p1_grant+p1_mezz))-CR19-CR20</f>
        <v/>
      </c>
      <c r="CS21" s="44">
        <f>MAX(0,MIN(CS18,p1_city+p1_grant+p1_mezz)-MIN(CS17,p1_city+p1_grant+p1_mezz))-CS19-CS20</f>
        <v/>
      </c>
      <c r="CT21" s="44">
        <f>MAX(0,MIN(CT18,p1_city+p1_grant+p1_mezz)-MIN(CT17,p1_city+p1_grant+p1_mezz))-CT19-CT20</f>
        <v/>
      </c>
      <c r="CU21" s="44">
        <f>MAX(0,MIN(CU18,p1_city+p1_grant+p1_mezz)-MIN(CU17,p1_city+p1_grant+p1_mezz))-CU19-CU20</f>
        <v/>
      </c>
      <c r="CV21" s="44">
        <f>MAX(0,MIN(CV18,p1_city+p1_grant+p1_mezz)-MIN(CV17,p1_city+p1_grant+p1_mezz))-CV19-CV20</f>
        <v/>
      </c>
      <c r="CW21" s="44">
        <f>MAX(0,MIN(CW18,p1_city+p1_grant+p1_mezz)-MIN(CW17,p1_city+p1_grant+p1_mezz))-CW19-CW20</f>
        <v/>
      </c>
      <c r="CX21" s="44">
        <f>MAX(0,MIN(CX18,p1_city+p1_grant+p1_mezz)-MIN(CX17,p1_city+p1_grant+p1_mezz))-CX19-CX20</f>
        <v/>
      </c>
      <c r="CY21" s="44">
        <f>MAX(0,MIN(CY18,p1_city+p1_grant+p1_mezz)-MIN(CY17,p1_city+p1_grant+p1_mezz))-CY19-CY20</f>
        <v/>
      </c>
      <c r="CZ21" s="44">
        <f>MAX(0,MIN(CZ18,p1_city+p1_grant+p1_mezz)-MIN(CZ17,p1_city+p1_grant+p1_mezz))-CZ19-CZ20</f>
        <v/>
      </c>
      <c r="DA21" s="44">
        <f>MAX(0,MIN(DA18,p1_city+p1_grant+p1_mezz)-MIN(DA17,p1_city+p1_grant+p1_mezz))-DA19-DA20</f>
        <v/>
      </c>
      <c r="DB21" s="44">
        <f>MAX(0,MIN(DB18,p1_city+p1_grant+p1_mezz)-MIN(DB17,p1_city+p1_grant+p1_mezz))-DB19-DB20</f>
        <v/>
      </c>
      <c r="DC21" s="44">
        <f>MAX(0,MIN(DC18,p1_city+p1_grant+p1_mezz)-MIN(DC17,p1_city+p1_grant+p1_mezz))-DC19-DC20</f>
        <v/>
      </c>
      <c r="DD21" s="44">
        <f>MAX(0,MIN(DD18,p1_city+p1_grant+p1_mezz)-MIN(DD17,p1_city+p1_grant+p1_mezz))-DD19-DD20</f>
        <v/>
      </c>
      <c r="DE21" s="44">
        <f>MAX(0,MIN(DE18,p1_city+p1_grant+p1_mezz)-MIN(DE17,p1_city+p1_grant+p1_mezz))-DE19-DE20</f>
        <v/>
      </c>
      <c r="DF21" s="44">
        <f>MAX(0,MIN(DF18,p1_city+p1_grant+p1_mezz)-MIN(DF17,p1_city+p1_grant+p1_mezz))-DF19-DF20</f>
        <v/>
      </c>
      <c r="DG21" s="44">
        <f>MAX(0,MIN(DG18,p1_city+p1_grant+p1_mezz)-MIN(DG17,p1_city+p1_grant+p1_mezz))-DG19-DG20</f>
        <v/>
      </c>
      <c r="DH21" s="44">
        <f>MAX(0,MIN(DH18,p1_city+p1_grant+p1_mezz)-MIN(DH17,p1_city+p1_grant+p1_mezz))-DH19-DH20</f>
        <v/>
      </c>
      <c r="DI21" s="44">
        <f>MAX(0,MIN(DI18,p1_city+p1_grant+p1_mezz)-MIN(DI17,p1_city+p1_grant+p1_mezz))-DI19-DI20</f>
        <v/>
      </c>
      <c r="DJ21" s="44">
        <f>MAX(0,MIN(DJ18,p1_city+p1_grant+p1_mezz)-MIN(DJ17,p1_city+p1_grant+p1_mezz))-DJ19-DJ20</f>
        <v/>
      </c>
      <c r="DK21" s="44">
        <f>MAX(0,MIN(DK18,p1_city+p1_grant+p1_mezz)-MIN(DK17,p1_city+p1_grant+p1_mezz))-DK19-DK20</f>
        <v/>
      </c>
      <c r="DL21" s="44">
        <f>MAX(0,MIN(DL18,p1_city+p1_grant+p1_mezz)-MIN(DL17,p1_city+p1_grant+p1_mezz))-DL19-DL20</f>
        <v/>
      </c>
      <c r="DM21" s="44">
        <f>MAX(0,MIN(DM18,p1_city+p1_grant+p1_mezz)-MIN(DM17,p1_city+p1_grant+p1_mezz))-DM19-DM20</f>
        <v/>
      </c>
      <c r="DN21" s="44">
        <f>MAX(0,MIN(DN18,p1_city+p1_grant+p1_mezz)-MIN(DN17,p1_city+p1_grant+p1_mezz))-DN19-DN20</f>
        <v/>
      </c>
      <c r="DO21" s="44">
        <f>MAX(0,MIN(DO18,p1_city+p1_grant+p1_mezz)-MIN(DO17,p1_city+p1_grant+p1_mezz))-DO19-DO20</f>
        <v/>
      </c>
      <c r="DP21" s="44">
        <f>MAX(0,MIN(DP18,p1_city+p1_grant+p1_mezz)-MIN(DP17,p1_city+p1_grant+p1_mezz))-DP19-DP20</f>
        <v/>
      </c>
      <c r="DQ21" s="44">
        <f>MAX(0,MIN(DQ18,p1_city+p1_grant+p1_mezz)-MIN(DQ17,p1_city+p1_grant+p1_mezz))-DQ19-DQ20</f>
        <v/>
      </c>
      <c r="DR21" s="44">
        <f>MAX(0,MIN(DR18,p1_city+p1_grant+p1_mezz)-MIN(DR17,p1_city+p1_grant+p1_mezz))-DR19-DR20</f>
        <v/>
      </c>
      <c r="DS21" s="44">
        <f>MAX(0,MIN(DS18,p1_city+p1_grant+p1_mezz)-MIN(DS17,p1_city+p1_grant+p1_mezz))-DS19-DS20</f>
        <v/>
      </c>
      <c r="DT21" s="44">
        <f>MAX(0,MIN(DT18,p1_city+p1_grant+p1_mezz)-MIN(DT17,p1_city+p1_grant+p1_mezz))-DT19-DT20</f>
        <v/>
      </c>
      <c r="DU21" s="44">
        <f>MAX(0,MIN(DU18,p1_city+p1_grant+p1_mezz)-MIN(DU17,p1_city+p1_grant+p1_mezz))-DU19-DU20</f>
        <v/>
      </c>
      <c r="DV21" s="44">
        <f>MAX(0,MIN(DV18,p1_city+p1_grant+p1_mezz)-MIN(DV17,p1_city+p1_grant+p1_mezz))-DV19-DV20</f>
        <v/>
      </c>
      <c r="DW21" s="44">
        <f>MAX(0,MIN(DW18,p1_city+p1_grant+p1_mezz)-MIN(DW17,p1_city+p1_grant+p1_mezz))-DW19-DW20</f>
        <v/>
      </c>
      <c r="DX21" s="44">
        <f>MAX(0,MIN(DX18,p1_city+p1_grant+p1_mezz)-MIN(DX17,p1_city+p1_grant+p1_mezz))-DX19-DX20</f>
        <v/>
      </c>
      <c r="DY21" s="44">
        <f>MAX(0,MIN(DY18,p1_city+p1_grant+p1_mezz)-MIN(DY17,p1_city+p1_grant+p1_mezz))-DY19-DY20</f>
        <v/>
      </c>
      <c r="DZ21" s="44">
        <f>MAX(0,MIN(DZ18,p1_city+p1_grant+p1_mezz)-MIN(DZ17,p1_city+p1_grant+p1_mezz))-DZ19-DZ20</f>
        <v/>
      </c>
      <c r="EA21" s="44">
        <f>MAX(0,MIN(EA18,p1_city+p1_grant+p1_mezz)-MIN(EA17,p1_city+p1_grant+p1_mezz))-EA19-EA20</f>
        <v/>
      </c>
      <c r="EB21" s="44">
        <f>MAX(0,MIN(EB18,p1_city+p1_grant+p1_mezz)-MIN(EB17,p1_city+p1_grant+p1_mezz))-EB19-EB20</f>
        <v/>
      </c>
      <c r="EC21" s="44">
        <f>MAX(0,MIN(EC18,p1_city+p1_grant+p1_mezz)-MIN(EC17,p1_city+p1_grant+p1_mezz))-EC19-EC20</f>
        <v/>
      </c>
      <c r="ED21" s="44">
        <f>MAX(0,MIN(ED18,p1_city+p1_grant+p1_mezz)-MIN(ED17,p1_city+p1_grant+p1_mezz))-ED19-ED20</f>
        <v/>
      </c>
      <c r="EE21" s="44">
        <f>MAX(0,MIN(EE18,p1_city+p1_grant+p1_mezz)-MIN(EE17,p1_city+p1_grant+p1_mezz))-EE19-EE20</f>
        <v/>
      </c>
      <c r="EF21" s="44">
        <f>MAX(0,MIN(EF18,p1_city+p1_grant+p1_mezz)-MIN(EF17,p1_city+p1_grant+p1_mezz))-EF19-EF20</f>
        <v/>
      </c>
      <c r="EG21" s="44">
        <f>MAX(0,MIN(EG18,p1_city+p1_grant+p1_mezz)-MIN(EG17,p1_city+p1_grant+p1_mezz))-EG19-EG20</f>
        <v/>
      </c>
      <c r="EH21" s="44">
        <f>MAX(0,MIN(EH18,p1_city+p1_grant+p1_mezz)-MIN(EH17,p1_city+p1_grant+p1_mezz))-EH19-EH20</f>
        <v/>
      </c>
      <c r="EI21" s="44">
        <f>MAX(0,MIN(EI18,p1_city+p1_grant+p1_mezz)-MIN(EI17,p1_city+p1_grant+p1_mezz))-EI19-EI20</f>
        <v/>
      </c>
      <c r="EJ21" s="44">
        <f>MAX(0,MIN(EJ18,p1_city+p1_grant+p1_mezz)-MIN(EJ17,p1_city+p1_grant+p1_mezz))-EJ19-EJ20</f>
        <v/>
      </c>
      <c r="EK21" s="44">
        <f>MAX(0,MIN(EK18,p1_city+p1_grant+p1_mezz)-MIN(EK17,p1_city+p1_grant+p1_mezz))-EK19-EK20</f>
        <v/>
      </c>
      <c r="EL21" s="44">
        <f>MAX(0,MIN(EL18,p1_city+p1_grant+p1_mezz)-MIN(EL17,p1_city+p1_grant+p1_mezz))-EL19-EL20</f>
        <v/>
      </c>
      <c r="EM21" s="44">
        <f>MAX(0,MIN(EM18,p1_city+p1_grant+p1_mezz)-MIN(EM17,p1_city+p1_grant+p1_mezz))-EM19-EM20</f>
        <v/>
      </c>
      <c r="EN21" s="44">
        <f>MAX(0,MIN(EN18,p1_city+p1_grant+p1_mezz)-MIN(EN17,p1_city+p1_grant+p1_mezz))-EN19-EN20</f>
        <v/>
      </c>
      <c r="EO21" s="44">
        <f>MAX(0,MIN(EO18,p1_city+p1_grant+p1_mezz)-MIN(EO17,p1_city+p1_grant+p1_mezz))-EO19-EO20</f>
        <v/>
      </c>
      <c r="EP21" s="44">
        <f>MAX(0,MIN(EP18,p1_city+p1_grant+p1_mezz)-MIN(EP17,p1_city+p1_grant+p1_mezz))-EP19-EP20</f>
        <v/>
      </c>
      <c r="EQ21" s="44">
        <f>MAX(0,MIN(EQ18,p1_city+p1_grant+p1_mezz)-MIN(EQ17,p1_city+p1_grant+p1_mezz))-EQ19-EQ20</f>
        <v/>
      </c>
      <c r="ER21" s="44">
        <f>MAX(0,MIN(ER18,p1_city+p1_grant+p1_mezz)-MIN(ER17,p1_city+p1_grant+p1_mezz))-ER19-ER20</f>
        <v/>
      </c>
      <c r="ES21" s="44">
        <f>MAX(0,MIN(ES18,p1_city+p1_grant+p1_mezz)-MIN(ES17,p1_city+p1_grant+p1_mezz))-ES19-ES20</f>
        <v/>
      </c>
      <c r="ET21" s="44">
        <f>MAX(0,MIN(ET18,p1_city+p1_grant+p1_mezz)-MIN(ET17,p1_city+p1_grant+p1_mezz))-ET19-ET20</f>
        <v/>
      </c>
      <c r="EU21" s="44">
        <f>MAX(0,MIN(EU18,p1_city+p1_grant+p1_mezz)-MIN(EU17,p1_city+p1_grant+p1_mezz))-EU19-EU20</f>
        <v/>
      </c>
      <c r="EV21" s="44">
        <f>MAX(0,MIN(EV18,p1_city+p1_grant+p1_mezz)-MIN(EV17,p1_city+p1_grant+p1_mezz))-EV19-EV20</f>
        <v/>
      </c>
      <c r="EW21" s="44">
        <f>MAX(0,MIN(EW18,p1_city+p1_grant+p1_mezz)-MIN(EW17,p1_city+p1_grant+p1_mezz))-EW19-EW20</f>
        <v/>
      </c>
      <c r="EX21" s="44">
        <f>MAX(0,MIN(EX18,p1_city+p1_grant+p1_mezz)-MIN(EX17,p1_city+p1_grant+p1_mezz))-EX19-EX20</f>
        <v/>
      </c>
      <c r="EY21" s="44">
        <f>MAX(0,MIN(EY18,p1_city+p1_grant+p1_mezz)-MIN(EY17,p1_city+p1_grant+p1_mezz))-EY19-EY20</f>
        <v/>
      </c>
      <c r="EZ21" s="44">
        <f>MAX(0,MIN(EZ18,p1_city+p1_grant+p1_mezz)-MIN(EZ17,p1_city+p1_grant+p1_mezz))-EZ19-EZ20</f>
        <v/>
      </c>
      <c r="FA21" s="44">
        <f>MAX(0,MIN(FA18,p1_city+p1_grant+p1_mezz)-MIN(FA17,p1_city+p1_grant+p1_mezz))-FA19-FA20</f>
        <v/>
      </c>
      <c r="FB21" s="44">
        <f>MAX(0,MIN(FB18,p1_city+p1_grant+p1_mezz)-MIN(FB17,p1_city+p1_grant+p1_mezz))-FB19-FB20</f>
        <v/>
      </c>
      <c r="FC21" s="44">
        <f>MAX(0,MIN(FC18,p1_city+p1_grant+p1_mezz)-MIN(FC17,p1_city+p1_grant+p1_mezz))-FC19-FC20</f>
        <v/>
      </c>
      <c r="FD21" s="44">
        <f>MAX(0,MIN(FD18,p1_city+p1_grant+p1_mezz)-MIN(FD17,p1_city+p1_grant+p1_mezz))-FD19-FD20</f>
        <v/>
      </c>
      <c r="FE21" s="44">
        <f>MAX(0,MIN(FE18,p1_city+p1_grant+p1_mezz)-MIN(FE17,p1_city+p1_grant+p1_mezz))-FE19-FE20</f>
        <v/>
      </c>
      <c r="FF21" s="44">
        <f>MAX(0,MIN(FF18,p1_city+p1_grant+p1_mezz)-MIN(FF17,p1_city+p1_grant+p1_mezz))-FF19-FF20</f>
        <v/>
      </c>
      <c r="FG21" s="44">
        <f>MAX(0,MIN(FG18,p1_city+p1_grant+p1_mezz)-MIN(FG17,p1_city+p1_grant+p1_mezz))-FG19-FG20</f>
        <v/>
      </c>
      <c r="FH21" s="44">
        <f>MAX(0,MIN(FH18,p1_city+p1_grant+p1_mezz)-MIN(FH17,p1_city+p1_grant+p1_mezz))-FH19-FH20</f>
        <v/>
      </c>
      <c r="FI21" s="44">
        <f>MAX(0,MIN(FI18,p1_city+p1_grant+p1_mezz)-MIN(FI17,p1_city+p1_grant+p1_mezz))-FI19-FI20</f>
        <v/>
      </c>
      <c r="FJ21" s="44">
        <f>MAX(0,MIN(FJ18,p1_city+p1_grant+p1_mezz)-MIN(FJ17,p1_city+p1_grant+p1_mezz))-FJ19-FJ20</f>
        <v/>
      </c>
      <c r="FK21" s="44">
        <f>MAX(0,MIN(FK18,p1_city+p1_grant+p1_mezz)-MIN(FK17,p1_city+p1_grant+p1_mezz))-FK19-FK20</f>
        <v/>
      </c>
      <c r="FL21" s="44">
        <f>MAX(0,MIN(FL18,p1_city+p1_grant+p1_mezz)-MIN(FL17,p1_city+p1_grant+p1_mezz))-FL19-FL20</f>
        <v/>
      </c>
      <c r="FM21" s="44">
        <f>MAX(0,MIN(FM18,p1_city+p1_grant+p1_mezz)-MIN(FM17,p1_city+p1_grant+p1_mezz))-FM19-FM20</f>
        <v/>
      </c>
      <c r="FN21" s="44">
        <f>MAX(0,MIN(FN18,p1_city+p1_grant+p1_mezz)-MIN(FN17,p1_city+p1_grant+p1_mezz))-FN19-FN20</f>
        <v/>
      </c>
      <c r="FO21" s="44">
        <f>MAX(0,MIN(FO18,p1_city+p1_grant+p1_mezz)-MIN(FO17,p1_city+p1_grant+p1_mezz))-FO19-FO20</f>
        <v/>
      </c>
      <c r="FP21" s="44">
        <f>MAX(0,MIN(FP18,p1_city+p1_grant+p1_mezz)-MIN(FP17,p1_city+p1_grant+p1_mezz))-FP19-FP20</f>
        <v/>
      </c>
      <c r="FQ21" s="44">
        <f>MAX(0,MIN(FQ18,p1_city+p1_grant+p1_mezz)-MIN(FQ17,p1_city+p1_grant+p1_mezz))-FQ19-FQ20</f>
        <v/>
      </c>
      <c r="FR21" s="44">
        <f>MAX(0,MIN(FR18,p1_city+p1_grant+p1_mezz)-MIN(FR17,p1_city+p1_grant+p1_mezz))-FR19-FR20</f>
        <v/>
      </c>
      <c r="FS21" s="44">
        <f>MAX(0,MIN(FS18,p1_city+p1_grant+p1_mezz)-MIN(FS17,p1_city+p1_grant+p1_mezz))-FS19-FS20</f>
        <v/>
      </c>
      <c r="FT21" s="44">
        <f>MAX(0,MIN(FT18,p1_city+p1_grant+p1_mezz)-MIN(FT17,p1_city+p1_grant+p1_mezz))-FT19-FT20</f>
        <v/>
      </c>
      <c r="FU21" s="44">
        <f>MAX(0,MIN(FU18,p1_city+p1_grant+p1_mezz)-MIN(FU17,p1_city+p1_grant+p1_mezz))-FU19-FU20</f>
        <v/>
      </c>
      <c r="FV21" s="44">
        <f>MAX(0,MIN(FV18,p1_city+p1_grant+p1_mezz)-MIN(FV17,p1_city+p1_grant+p1_mezz))-FV19-FV20</f>
        <v/>
      </c>
      <c r="FW21" s="44">
        <f>MAX(0,MIN(FW18,p1_city+p1_grant+p1_mezz)-MIN(FW17,p1_city+p1_grant+p1_mezz))-FW19-FW20</f>
        <v/>
      </c>
      <c r="FX21" s="44">
        <f>MAX(0,MIN(FX18,p1_city+p1_grant+p1_mezz)-MIN(FX17,p1_city+p1_grant+p1_mezz))-FX19-FX20</f>
        <v/>
      </c>
      <c r="FY21" s="44">
        <f>MAX(0,MIN(FY18,p1_city+p1_grant+p1_mezz)-MIN(FY17,p1_city+p1_grant+p1_mezz))-FY19-FY20</f>
        <v/>
      </c>
      <c r="FZ21" s="44">
        <f>MAX(0,MIN(FZ18,p1_city+p1_grant+p1_mezz)-MIN(FZ17,p1_city+p1_grant+p1_mezz))-FZ19-FZ20</f>
        <v/>
      </c>
      <c r="GA21" s="44">
        <f>MAX(0,MIN(GA18,p1_city+p1_grant+p1_mezz)-MIN(GA17,p1_city+p1_grant+p1_mezz))-GA19-GA20</f>
        <v/>
      </c>
      <c r="GB21" s="44">
        <f>MAX(0,MIN(GB18,p1_city+p1_grant+p1_mezz)-MIN(GB17,p1_city+p1_grant+p1_mezz))-GB19-GB20</f>
        <v/>
      </c>
      <c r="GC21" s="44">
        <f>MAX(0,MIN(GC18,p1_city+p1_grant+p1_mezz)-MIN(GC17,p1_city+p1_grant+p1_mezz))-GC19-GC20</f>
        <v/>
      </c>
      <c r="GD21" s="44">
        <f>MAX(0,MIN(GD18,p1_city+p1_grant+p1_mezz)-MIN(GD17,p1_city+p1_grant+p1_mezz))-GD19-GD20</f>
        <v/>
      </c>
      <c r="GE21" s="44">
        <f>MAX(0,MIN(GE18,p1_city+p1_grant+p1_mezz)-MIN(GE17,p1_city+p1_grant+p1_mezz))-GE19-GE20</f>
        <v/>
      </c>
      <c r="GF21" s="44">
        <f>MAX(0,MIN(GF18,p1_city+p1_grant+p1_mezz)-MIN(GF17,p1_city+p1_grant+p1_mezz))-GF19-GF20</f>
        <v/>
      </c>
      <c r="GG21" s="44">
        <f>MAX(0,MIN(GG18,p1_city+p1_grant+p1_mezz)-MIN(GG17,p1_city+p1_grant+p1_mezz))-GG19-GG20</f>
        <v/>
      </c>
      <c r="GH21" s="44">
        <f>MAX(0,MIN(GH18,p1_city+p1_grant+p1_mezz)-MIN(GH17,p1_city+p1_grant+p1_mezz))-GH19-GH20</f>
        <v/>
      </c>
      <c r="GI21" s="44">
        <f>MAX(0,MIN(GI18,p1_city+p1_grant+p1_mezz)-MIN(GI17,p1_city+p1_grant+p1_mezz))-GI19-GI20</f>
        <v/>
      </c>
      <c r="GJ21" s="44">
        <f>MAX(0,MIN(GJ18,p1_city+p1_grant+p1_mezz)-MIN(GJ17,p1_city+p1_grant+p1_mezz))-GJ19-GJ20</f>
        <v/>
      </c>
      <c r="GK21" s="44">
        <f>MAX(0,MIN(GK18,p1_city+p1_grant+p1_mezz)-MIN(GK17,p1_city+p1_grant+p1_mezz))-GK19-GK20</f>
        <v/>
      </c>
      <c r="GL21" s="44">
        <f>MAX(0,MIN(GL18,p1_city+p1_grant+p1_mezz)-MIN(GL17,p1_city+p1_grant+p1_mezz))-GL19-GL20</f>
        <v/>
      </c>
      <c r="GM21" s="44">
        <f>MAX(0,MIN(GM18,p1_city+p1_grant+p1_mezz)-MIN(GM17,p1_city+p1_grant+p1_mezz))-GM19-GM20</f>
        <v/>
      </c>
      <c r="GN21" s="44">
        <f>MAX(0,MIN(GN18,p1_city+p1_grant+p1_mezz)-MIN(GN17,p1_city+p1_grant+p1_mezz))-GN19-GN20</f>
        <v/>
      </c>
      <c r="GO21" s="44">
        <f>MAX(0,MIN(GO18,p1_city+p1_grant+p1_mezz)-MIN(GO17,p1_city+p1_grant+p1_mezz))-GO19-GO20</f>
        <v/>
      </c>
      <c r="GP21" s="44">
        <f>MAX(0,MIN(GP18,p1_city+p1_grant+p1_mezz)-MIN(GP17,p1_city+p1_grant+p1_mezz))-GP19-GP20</f>
        <v/>
      </c>
      <c r="GQ21" s="44">
        <f>MAX(0,MIN(GQ18,p1_city+p1_grant+p1_mezz)-MIN(GQ17,p1_city+p1_grant+p1_mezz))-GQ19-GQ20</f>
        <v/>
      </c>
      <c r="GR21" s="44">
        <f>MAX(0,MIN(GR18,p1_city+p1_grant+p1_mezz)-MIN(GR17,p1_city+p1_grant+p1_mezz))-GR19-GR20</f>
        <v/>
      </c>
      <c r="GS21" s="44">
        <f>MAX(0,MIN(GS18,p1_city+p1_grant+p1_mezz)-MIN(GS17,p1_city+p1_grant+p1_mezz))-GS19-GS20</f>
        <v/>
      </c>
      <c r="GT21" s="44">
        <f>MAX(0,MIN(GT18,p1_city+p1_grant+p1_mezz)-MIN(GT17,p1_city+p1_grant+p1_mezz))-GT19-GT20</f>
        <v/>
      </c>
      <c r="GU21" s="44">
        <f>MAX(0,MIN(GU18,p1_city+p1_grant+p1_mezz)-MIN(GU17,p1_city+p1_grant+p1_mezz))-GU19-GU20</f>
        <v/>
      </c>
      <c r="GV21" s="44">
        <f>MAX(0,MIN(GV18,p1_city+p1_grant+p1_mezz)-MIN(GV17,p1_city+p1_grant+p1_mezz))-GV19-GV20</f>
        <v/>
      </c>
      <c r="GW21" s="44">
        <f>MAX(0,MIN(GW18,p1_city+p1_grant+p1_mezz)-MIN(GW17,p1_city+p1_grant+p1_mezz))-GW19-GW20</f>
        <v/>
      </c>
      <c r="GX21" s="44">
        <f>MAX(0,MIN(GX18,p1_city+p1_grant+p1_mezz)-MIN(GX17,p1_city+p1_grant+p1_mezz))-GX19-GX20</f>
        <v/>
      </c>
      <c r="GY21" s="44">
        <f>MAX(0,MIN(GY18,p1_city+p1_grant+p1_mezz)-MIN(GY17,p1_city+p1_grant+p1_mezz))-GY19-GY20</f>
        <v/>
      </c>
      <c r="GZ21" s="44">
        <f>MAX(0,MIN(GZ18,p1_city+p1_grant+p1_mezz)-MIN(GZ17,p1_city+p1_grant+p1_mezz))-GZ19-GZ20</f>
        <v/>
      </c>
      <c r="HA21" s="44">
        <f>MAX(0,MIN(HA18,p1_city+p1_grant+p1_mezz)-MIN(HA17,p1_city+p1_grant+p1_mezz))-HA19-HA20</f>
        <v/>
      </c>
      <c r="HB21" s="44">
        <f>MAX(0,MIN(HB18,p1_city+p1_grant+p1_mezz)-MIN(HB17,p1_city+p1_grant+p1_mezz))-HB19-HB20</f>
        <v/>
      </c>
      <c r="HC21" s="44">
        <f>MAX(0,MIN(HC18,p1_city+p1_grant+p1_mezz)-MIN(HC17,p1_city+p1_grant+p1_mezz))-HC19-HC20</f>
        <v/>
      </c>
      <c r="HD21" s="44">
        <f>MAX(0,MIN(HD18,p1_city+p1_grant+p1_mezz)-MIN(HD17,p1_city+p1_grant+p1_mezz))-HD19-HD20</f>
        <v/>
      </c>
      <c r="HE21" s="44">
        <f>MAX(0,MIN(HE18,p1_city+p1_grant+p1_mezz)-MIN(HE17,p1_city+p1_grant+p1_mezz))-HE19-HE20</f>
        <v/>
      </c>
      <c r="HF21" s="44">
        <f>MAX(0,MIN(HF18,p1_city+p1_grant+p1_mezz)-MIN(HF17,p1_city+p1_grant+p1_mezz))-HF19-HF20</f>
        <v/>
      </c>
      <c r="HG21" s="44">
        <f>MAX(0,MIN(HG18,p1_city+p1_grant+p1_mezz)-MIN(HG17,p1_city+p1_grant+p1_mezz))-HG19-HG20</f>
        <v/>
      </c>
      <c r="HH21" s="44">
        <f>MAX(0,MIN(HH18,p1_city+p1_grant+p1_mezz)-MIN(HH17,p1_city+p1_grant+p1_mezz))-HH19-HH20</f>
        <v/>
      </c>
      <c r="HI21" s="44">
        <f>MAX(0,MIN(HI18,p1_city+p1_grant+p1_mezz)-MIN(HI17,p1_city+p1_grant+p1_mezz))-HI19-HI20</f>
        <v/>
      </c>
      <c r="HJ21" s="44">
        <f>MAX(0,MIN(HJ18,p1_city+p1_grant+p1_mezz)-MIN(HJ17,p1_city+p1_grant+p1_mezz))-HJ19-HJ20</f>
        <v/>
      </c>
      <c r="HK21" s="44">
        <f>MAX(0,MIN(HK18,p1_city+p1_grant+p1_mezz)-MIN(HK17,p1_city+p1_grant+p1_mezz))-HK19-HK20</f>
        <v/>
      </c>
      <c r="HL21" s="44">
        <f>MAX(0,MIN(HL18,p1_city+p1_grant+p1_mezz)-MIN(HL17,p1_city+p1_grant+p1_mezz))-HL19-HL20</f>
        <v/>
      </c>
      <c r="HM21" s="44">
        <f>MAX(0,MIN(HM18,p1_city+p1_grant+p1_mezz)-MIN(HM17,p1_city+p1_grant+p1_mezz))-HM19-HM20</f>
        <v/>
      </c>
      <c r="HN21" s="44">
        <f>MAX(0,MIN(HN18,p1_city+p1_grant+p1_mezz)-MIN(HN17,p1_city+p1_grant+p1_mezz))-HN19-HN20</f>
        <v/>
      </c>
      <c r="HO21" s="44">
        <f>MAX(0,MIN(HO18,p1_city+p1_grant+p1_mezz)-MIN(HO17,p1_city+p1_grant+p1_mezz))-HO19-HO20</f>
        <v/>
      </c>
      <c r="HP21" s="44">
        <f>MAX(0,MIN(HP18,p1_city+p1_grant+p1_mezz)-MIN(HP17,p1_city+p1_grant+p1_mezz))-HP19-HP20</f>
        <v/>
      </c>
      <c r="HQ21" s="44">
        <f>MAX(0,MIN(HQ18,p1_city+p1_grant+p1_mezz)-MIN(HQ17,p1_city+p1_grant+p1_mezz))-HQ19-HQ20</f>
        <v/>
      </c>
      <c r="HR21" s="44">
        <f>MAX(0,MIN(HR18,p1_city+p1_grant+p1_mezz)-MIN(HR17,p1_city+p1_grant+p1_mezz))-HR19-HR20</f>
        <v/>
      </c>
      <c r="HS21" s="44">
        <f>MAX(0,MIN(HS18,p1_city+p1_grant+p1_mezz)-MIN(HS17,p1_city+p1_grant+p1_mezz))-HS19-HS20</f>
        <v/>
      </c>
      <c r="HT21" s="44">
        <f>MAX(0,MIN(HT18,p1_city+p1_grant+p1_mezz)-MIN(HT17,p1_city+p1_grant+p1_mezz))-HT19-HT20</f>
        <v/>
      </c>
      <c r="HU21" s="44">
        <f>MAX(0,MIN(HU18,p1_city+p1_grant+p1_mezz)-MIN(HU17,p1_city+p1_grant+p1_mezz))-HU19-HU20</f>
        <v/>
      </c>
      <c r="HV21" s="44">
        <f>MAX(0,MIN(HV18,p1_city+p1_grant+p1_mezz)-MIN(HV17,p1_city+p1_grant+p1_mezz))-HV19-HV20</f>
        <v/>
      </c>
      <c r="HW21" s="44">
        <f>MAX(0,MIN(HW18,p1_city+p1_grant+p1_mezz)-MIN(HW17,p1_city+p1_grant+p1_mezz))-HW19-HW20</f>
        <v/>
      </c>
      <c r="HX21" s="44">
        <f>MAX(0,MIN(HX18,p1_city+p1_grant+p1_mezz)-MIN(HX17,p1_city+p1_grant+p1_mezz))-HX19-HX20</f>
        <v/>
      </c>
      <c r="HY21" s="44">
        <f>MAX(0,MIN(HY18,p1_city+p1_grant+p1_mezz)-MIN(HY17,p1_city+p1_grant+p1_mezz))-HY19-HY20</f>
        <v/>
      </c>
      <c r="HZ21" s="44">
        <f>MAX(0,MIN(HZ18,p1_city+p1_grant+p1_mezz)-MIN(HZ17,p1_city+p1_grant+p1_mezz))-HZ19-HZ20</f>
        <v/>
      </c>
      <c r="IA21" s="44">
        <f>MAX(0,MIN(IA18,p1_city+p1_grant+p1_mezz)-MIN(IA17,p1_city+p1_grant+p1_mezz))-IA19-IA20</f>
        <v/>
      </c>
      <c r="IB21" s="44">
        <f>MAX(0,MIN(IB18,p1_city+p1_grant+p1_mezz)-MIN(IB17,p1_city+p1_grant+p1_mezz))-IB19-IB20</f>
        <v/>
      </c>
      <c r="IC21" s="44">
        <f>MAX(0,MIN(IC18,p1_city+p1_grant+p1_mezz)-MIN(IC17,p1_city+p1_grant+p1_mezz))-IC19-IC20</f>
        <v/>
      </c>
      <c r="ID21" s="44">
        <f>MAX(0,MIN(ID18,p1_city+p1_grant+p1_mezz)-MIN(ID17,p1_city+p1_grant+p1_mezz))-ID19-ID20</f>
        <v/>
      </c>
      <c r="IE21" s="44">
        <f>MAX(0,MIN(IE18,p1_city+p1_grant+p1_mezz)-MIN(IE17,p1_city+p1_grant+p1_mezz))-IE19-IE20</f>
        <v/>
      </c>
      <c r="IF21" s="44">
        <f>MAX(0,MIN(IF18,p1_city+p1_grant+p1_mezz)-MIN(IF17,p1_city+p1_grant+p1_mezz))-IF19-IF20</f>
        <v/>
      </c>
      <c r="IG21" s="44">
        <f>MAX(0,MIN(IG18,p1_city+p1_grant+p1_mezz)-MIN(IG17,p1_city+p1_grant+p1_mezz))-IG19-IG20</f>
        <v/>
      </c>
      <c r="IH21" s="44">
        <f>MAX(0,MIN(IH18,p1_city+p1_grant+p1_mezz)-MIN(IH17,p1_city+p1_grant+p1_mezz))-IH19-IH20</f>
        <v/>
      </c>
      <c r="II21" s="44">
        <f>MAX(0,MIN(II18,p1_city+p1_grant+p1_mezz)-MIN(II17,p1_city+p1_grant+p1_mezz))-II19-II20</f>
        <v/>
      </c>
      <c r="IJ21" s="44">
        <f>MAX(0,MIN(IJ18,p1_city+p1_grant+p1_mezz)-MIN(IJ17,p1_city+p1_grant+p1_mezz))-IJ19-IJ20</f>
        <v/>
      </c>
      <c r="IK21" s="44">
        <f>MAX(0,MIN(IK18,p1_city+p1_grant+p1_mezz)-MIN(IK17,p1_city+p1_grant+p1_mezz))-IK19-IK20</f>
        <v/>
      </c>
      <c r="IL21" s="44">
        <f>MAX(0,MIN(IL18,p1_city+p1_grant+p1_mezz)-MIN(IL17,p1_city+p1_grant+p1_mezz))-IL19-IL20</f>
        <v/>
      </c>
      <c r="IM21" s="44">
        <f>MAX(0,MIN(IM18,p1_city+p1_grant+p1_mezz)-MIN(IM17,p1_city+p1_grant+p1_mezz))-IM19-IM20</f>
        <v/>
      </c>
      <c r="IN21" s="44">
        <f>MAX(0,MIN(IN18,p1_city+p1_grant+p1_mezz)-MIN(IN17,p1_city+p1_grant+p1_mezz))-IN19-IN20</f>
        <v/>
      </c>
      <c r="IO21" s="44">
        <f>MAX(0,MIN(IO18,p1_city+p1_grant+p1_mezz)-MIN(IO17,p1_city+p1_grant+p1_mezz))-IO19-IO20</f>
        <v/>
      </c>
      <c r="IP21" s="44">
        <f>MAX(0,MIN(IP18,p1_city+p1_grant+p1_mezz)-MIN(IP17,p1_city+p1_grant+p1_mezz))-IP19-IP20</f>
        <v/>
      </c>
      <c r="IQ21" s="44">
        <f>MAX(0,MIN(IQ18,p1_city+p1_grant+p1_mezz)-MIN(IQ17,p1_city+p1_grant+p1_mezz))-IQ19-IQ20</f>
        <v/>
      </c>
      <c r="IR21" s="44">
        <f>MAX(0,MIN(IR18,p1_city+p1_grant+p1_mezz)-MIN(IR17,p1_city+p1_grant+p1_mezz))-IR19-IR20</f>
        <v/>
      </c>
      <c r="IS21" s="44">
        <f>MAX(0,MIN(IS18,p1_city+p1_grant+p1_mezz)-MIN(IS17,p1_city+p1_grant+p1_mezz))-IS19-IS20</f>
        <v/>
      </c>
      <c r="IT21" s="44">
        <f>MAX(0,MIN(IT18,p1_city+p1_grant+p1_mezz)-MIN(IT17,p1_city+p1_grant+p1_mezz))-IT19-IT20</f>
        <v/>
      </c>
      <c r="IU21" s="44">
        <f>MAX(0,MIN(IU18,p1_city+p1_grant+p1_mezz)-MIN(IU17,p1_city+p1_grant+p1_mezz))-IU19-IU20</f>
        <v/>
      </c>
      <c r="IV21" s="44">
        <f>MAX(0,MIN(IV18,p1_city+p1_grant+p1_mezz)-MIN(IV17,p1_city+p1_grant+p1_mezz))-IV19-IV20</f>
        <v/>
      </c>
      <c r="IW21" s="44">
        <f>MAX(0,MIN(IW18,p1_city+p1_grant+p1_mezz)-MIN(IW17,p1_city+p1_grant+p1_mezz))-IW19-IW20</f>
        <v/>
      </c>
      <c r="IX21" s="44">
        <f>MAX(0,MIN(IX18,p1_city+p1_grant+p1_mezz)-MIN(IX17,p1_city+p1_grant+p1_mezz))-IX19-IX20</f>
        <v/>
      </c>
      <c r="IY21" s="44">
        <f>MAX(0,MIN(IY18,p1_city+p1_grant+p1_mezz)-MIN(IY17,p1_city+p1_grant+p1_mezz))-IY19-IY20</f>
        <v/>
      </c>
      <c r="IZ21" s="44">
        <f>MAX(0,MIN(IZ18,p1_city+p1_grant+p1_mezz)-MIN(IZ17,p1_city+p1_grant+p1_mezz))-IZ19-IZ20</f>
        <v/>
      </c>
      <c r="JA21" s="44">
        <f>MAX(0,MIN(JA18,p1_city+p1_grant+p1_mezz)-MIN(JA17,p1_city+p1_grant+p1_mezz))-JA19-JA20</f>
        <v/>
      </c>
      <c r="JB21" s="44">
        <f>MAX(0,MIN(JB18,p1_city+p1_grant+p1_mezz)-MIN(JB17,p1_city+p1_grant+p1_mezz))-JB19-JB20</f>
        <v/>
      </c>
      <c r="JC21" s="44">
        <f>MAX(0,MIN(JC18,p1_city+p1_grant+p1_mezz)-MIN(JC17,p1_city+p1_grant+p1_mezz))-JC19-JC20</f>
        <v/>
      </c>
      <c r="JD21" s="44">
        <f>MAX(0,MIN(JD18,p1_city+p1_grant+p1_mezz)-MIN(JD17,p1_city+p1_grant+p1_mezz))-JD19-JD20</f>
        <v/>
      </c>
      <c r="JE21" s="44">
        <f>MAX(0,MIN(JE18,p1_city+p1_grant+p1_mezz)-MIN(JE17,p1_city+p1_grant+p1_mezz))-JE19-JE20</f>
        <v/>
      </c>
      <c r="JF21" s="44">
        <f>MAX(0,MIN(JF18,p1_city+p1_grant+p1_mezz)-MIN(JF17,p1_city+p1_grant+p1_mezz))-JF19-JF20</f>
        <v/>
      </c>
      <c r="JG21" s="44">
        <f>MAX(0,MIN(JG18,p1_city+p1_grant+p1_mezz)-MIN(JG17,p1_city+p1_grant+p1_mezz))-JG19-JG20</f>
        <v/>
      </c>
      <c r="JH21" s="44">
        <f>MAX(0,MIN(JH18,p1_city+p1_grant+p1_mezz)-MIN(JH17,p1_city+p1_grant+p1_mezz))-JH19-JH20</f>
        <v/>
      </c>
      <c r="JI21" s="44">
        <f>MAX(0,MIN(JI18,p1_city+p1_grant+p1_mezz)-MIN(JI17,p1_city+p1_grant+p1_mezz))-JI19-JI20</f>
        <v/>
      </c>
      <c r="JJ21" s="44">
        <f>MAX(0,MIN(JJ18,p1_city+p1_grant+p1_mezz)-MIN(JJ17,p1_city+p1_grant+p1_mezz))-JJ19-JJ20</f>
        <v/>
      </c>
      <c r="JK21" s="44">
        <f>MAX(0,MIN(JK18,p1_city+p1_grant+p1_mezz)-MIN(JK17,p1_city+p1_grant+p1_mezz))-JK19-JK20</f>
        <v/>
      </c>
      <c r="JL21" s="44">
        <f>MAX(0,MIN(JL18,p1_city+p1_grant+p1_mezz)-MIN(JL17,p1_city+p1_grant+p1_mezz))-JL19-JL20</f>
        <v/>
      </c>
      <c r="JM21" s="44">
        <f>MAX(0,MIN(JM18,p1_city+p1_grant+p1_mezz)-MIN(JM17,p1_city+p1_grant+p1_mezz))-JM19-JM20</f>
        <v/>
      </c>
      <c r="JN21" s="44">
        <f>MAX(0,MIN(JN18,p1_city+p1_grant+p1_mezz)-MIN(JN17,p1_city+p1_grant+p1_mezz))-JN19-JN20</f>
        <v/>
      </c>
      <c r="JO21" s="44">
        <f>MAX(0,MIN(JO18,p1_city+p1_grant+p1_mezz)-MIN(JO17,p1_city+p1_grant+p1_mezz))-JO19-JO20</f>
        <v/>
      </c>
      <c r="JP21" s="44">
        <f>MAX(0,MIN(JP18,p1_city+p1_grant+p1_mezz)-MIN(JP17,p1_city+p1_grant+p1_mezz))-JP19-JP20</f>
        <v/>
      </c>
      <c r="JQ21" s="44">
        <f>MAX(0,MIN(JQ18,p1_city+p1_grant+p1_mezz)-MIN(JQ17,p1_city+p1_grant+p1_mezz))-JQ19-JQ20</f>
        <v/>
      </c>
      <c r="JR21" s="44">
        <f>MAX(0,MIN(JR18,p1_city+p1_grant+p1_mezz)-MIN(JR17,p1_city+p1_grant+p1_mezz))-JR19-JR20</f>
        <v/>
      </c>
      <c r="JS21" s="44">
        <f>MAX(0,MIN(JS18,p1_city+p1_grant+p1_mezz)-MIN(JS17,p1_city+p1_grant+p1_mezz))-JS19-JS20</f>
        <v/>
      </c>
      <c r="JT21" s="44">
        <f>MAX(0,MIN(JT18,p1_city+p1_grant+p1_mezz)-MIN(JT17,p1_city+p1_grant+p1_mezz))-JT19-JT20</f>
        <v/>
      </c>
      <c r="JU21" s="44">
        <f>MAX(0,MIN(JU18,p1_city+p1_grant+p1_mezz)-MIN(JU17,p1_city+p1_grant+p1_mezz))-JU19-JU20</f>
        <v/>
      </c>
      <c r="JV21" s="44">
        <f>MAX(0,MIN(JV18,p1_city+p1_grant+p1_mezz)-MIN(JV17,p1_city+p1_grant+p1_mezz))-JV19-JV20</f>
        <v/>
      </c>
      <c r="JW21" s="44">
        <f>MAX(0,MIN(JW18,p1_city+p1_grant+p1_mezz)-MIN(JW17,p1_city+p1_grant+p1_mezz))-JW19-JW20</f>
        <v/>
      </c>
      <c r="JX21" s="44">
        <f>MAX(0,MIN(JX18,p1_city+p1_grant+p1_mezz)-MIN(JX17,p1_city+p1_grant+p1_mezz))-JX19-JX20</f>
        <v/>
      </c>
      <c r="JY21" s="44">
        <f>MAX(0,MIN(JY18,p1_city+p1_grant+p1_mezz)-MIN(JY17,p1_city+p1_grant+p1_mezz))-JY19-JY20</f>
        <v/>
      </c>
      <c r="JZ21" s="44">
        <f>MAX(0,MIN(JZ18,p1_city+p1_grant+p1_mezz)-MIN(JZ17,p1_city+p1_grant+p1_mezz))-JZ19-JZ20</f>
        <v/>
      </c>
      <c r="KA21" s="44">
        <f>MAX(0,MIN(KA18,p1_city+p1_grant+p1_mezz)-MIN(KA17,p1_city+p1_grant+p1_mezz))-KA19-KA20</f>
        <v/>
      </c>
      <c r="KB21" s="44">
        <f>MAX(0,MIN(KB18,p1_city+p1_grant+p1_mezz)-MIN(KB17,p1_city+p1_grant+p1_mezz))-KB19-KB20</f>
        <v/>
      </c>
      <c r="KC21" s="44">
        <f>MAX(0,MIN(KC18,p1_city+p1_grant+p1_mezz)-MIN(KC17,p1_city+p1_grant+p1_mezz))-KC19-KC20</f>
        <v/>
      </c>
      <c r="KD21" s="44">
        <f>MAX(0,MIN(KD18,p1_city+p1_grant+p1_mezz)-MIN(KD17,p1_city+p1_grant+p1_mezz))-KD19-KD20</f>
        <v/>
      </c>
      <c r="KE21" s="44">
        <f>MAX(0,MIN(KE18,p1_city+p1_grant+p1_mezz)-MIN(KE17,p1_city+p1_grant+p1_mezz))-KE19-KE20</f>
        <v/>
      </c>
      <c r="KF21" s="44">
        <f>MAX(0,MIN(KF18,p1_city+p1_grant+p1_mezz)-MIN(KF17,p1_city+p1_grant+p1_mezz))-KF19-KF20</f>
        <v/>
      </c>
      <c r="KG21" s="44">
        <f>MAX(0,MIN(KG18,p1_city+p1_grant+p1_mezz)-MIN(KG17,p1_city+p1_grant+p1_mezz))-KG19-KG20</f>
        <v/>
      </c>
      <c r="KH21" s="44">
        <f>MAX(0,MIN(KH18,p1_city+p1_grant+p1_mezz)-MIN(KH17,p1_city+p1_grant+p1_mezz))-KH19-KH20</f>
        <v/>
      </c>
      <c r="KI21" s="44">
        <f>MAX(0,MIN(KI18,p1_city+p1_grant+p1_mezz)-MIN(KI17,p1_city+p1_grant+p1_mezz))-KI19-KI20</f>
        <v/>
      </c>
      <c r="KJ21" s="44">
        <f>MAX(0,MIN(KJ18,p1_city+p1_grant+p1_mezz)-MIN(KJ17,p1_city+p1_grant+p1_mezz))-KJ19-KJ20</f>
        <v/>
      </c>
      <c r="KK21" s="44">
        <f>MAX(0,MIN(KK18,p1_city+p1_grant+p1_mezz)-MIN(KK17,p1_city+p1_grant+p1_mezz))-KK19-KK20</f>
        <v/>
      </c>
      <c r="KL21" s="44">
        <f>MAX(0,MIN(KL18,p1_city+p1_grant+p1_mezz)-MIN(KL17,p1_city+p1_grant+p1_mezz))-KL19-KL20</f>
        <v/>
      </c>
      <c r="KM21" s="44">
        <f>MAX(0,MIN(KM18,p1_city+p1_grant+p1_mezz)-MIN(KM17,p1_city+p1_grant+p1_mezz))-KM19-KM20</f>
        <v/>
      </c>
      <c r="KN21" s="44">
        <f>MAX(0,MIN(KN18,p1_city+p1_grant+p1_mezz)-MIN(KN17,p1_city+p1_grant+p1_mezz))-KN19-KN20</f>
        <v/>
      </c>
      <c r="KO21" s="44">
        <f>MAX(0,MIN(KO18,p1_city+p1_grant+p1_mezz)-MIN(KO17,p1_city+p1_grant+p1_mezz))-KO19-KO20</f>
        <v/>
      </c>
      <c r="KP21" s="44">
        <f>MAX(0,MIN(KP18,p1_city+p1_grant+p1_mezz)-MIN(KP17,p1_city+p1_grant+p1_mezz))-KP19-KP20</f>
        <v/>
      </c>
      <c r="KQ21" s="44">
        <f>MAX(0,MIN(KQ18,p1_city+p1_grant+p1_mezz)-MIN(KQ17,p1_city+p1_grant+p1_mezz))-KQ19-KQ20</f>
        <v/>
      </c>
      <c r="KR21" s="44">
        <f>MAX(0,MIN(KR18,p1_city+p1_grant+p1_mezz)-MIN(KR17,p1_city+p1_grant+p1_mezz))-KR19-KR20</f>
        <v/>
      </c>
      <c r="KS21" s="44">
        <f>MAX(0,MIN(KS18,p1_city+p1_grant+p1_mezz)-MIN(KS17,p1_city+p1_grant+p1_mezz))-KS19-KS20</f>
        <v/>
      </c>
      <c r="KT21" s="44">
        <f>MAX(0,MIN(KT18,p1_city+p1_grant+p1_mezz)-MIN(KT17,p1_city+p1_grant+p1_mezz))-KT19-KT20</f>
        <v/>
      </c>
      <c r="KU21" s="44">
        <f>MAX(0,MIN(KU18,p1_city+p1_grant+p1_mezz)-MIN(KU17,p1_city+p1_grant+p1_mezz))-KU19-KU20</f>
        <v/>
      </c>
      <c r="KV21" s="44">
        <f>MAX(0,MIN(KV18,p1_city+p1_grant+p1_mezz)-MIN(KV17,p1_city+p1_grant+p1_mezz))-KV19-KV20</f>
        <v/>
      </c>
      <c r="KW21" s="44">
        <f>MAX(0,MIN(KW18,p1_city+p1_grant+p1_mezz)-MIN(KW17,p1_city+p1_grant+p1_mezz))-KW19-KW20</f>
        <v/>
      </c>
      <c r="KX21" s="44">
        <f>MAX(0,MIN(KX18,p1_city+p1_grant+p1_mezz)-MIN(KX17,p1_city+p1_grant+p1_mezz))-KX19-KX20</f>
        <v/>
      </c>
      <c r="KY21" s="44">
        <f>MAX(0,MIN(KY18,p1_city+p1_grant+p1_mezz)-MIN(KY17,p1_city+p1_grant+p1_mezz))-KY19-KY20</f>
        <v/>
      </c>
      <c r="KZ21" s="44">
        <f>MAX(0,MIN(KZ18,p1_city+p1_grant+p1_mezz)-MIN(KZ17,p1_city+p1_grant+p1_mezz))-KZ19-KZ20</f>
        <v/>
      </c>
      <c r="LA21" s="44">
        <f>MAX(0,MIN(LA18,p1_city+p1_grant+p1_mezz)-MIN(LA17,p1_city+p1_grant+p1_mezz))-LA19-LA20</f>
        <v/>
      </c>
      <c r="LB21" s="44">
        <f>MAX(0,MIN(LB18,p1_city+p1_grant+p1_mezz)-MIN(LB17,p1_city+p1_grant+p1_mezz))-LB19-LB20</f>
        <v/>
      </c>
      <c r="LC21" s="44">
        <f>MAX(0,MIN(LC18,p1_city+p1_grant+p1_mezz)-MIN(LC17,p1_city+p1_grant+p1_mezz))-LC19-LC20</f>
        <v/>
      </c>
      <c r="LD21" s="44">
        <f>MAX(0,MIN(LD18,p1_city+p1_grant+p1_mezz)-MIN(LD17,p1_city+p1_grant+p1_mezz))-LD19-LD20</f>
        <v/>
      </c>
      <c r="LE21" s="44">
        <f>MAX(0,MIN(LE18,p1_city+p1_grant+p1_mezz)-MIN(LE17,p1_city+p1_grant+p1_mezz))-LE19-LE20</f>
        <v/>
      </c>
      <c r="LF21" s="44">
        <f>MAX(0,MIN(LF18,p1_city+p1_grant+p1_mezz)-MIN(LF17,p1_city+p1_grant+p1_mezz))-LF19-LF20</f>
        <v/>
      </c>
      <c r="LG21" s="44">
        <f>MAX(0,MIN(LG18,p1_city+p1_grant+p1_mezz)-MIN(LG17,p1_city+p1_grant+p1_mezz))-LG19-LG20</f>
        <v/>
      </c>
      <c r="LH21" s="44">
        <f>MAX(0,MIN(LH18,p1_city+p1_grant+p1_mezz)-MIN(LH17,p1_city+p1_grant+p1_mezz))-LH19-LH20</f>
        <v/>
      </c>
      <c r="LI21" s="44">
        <f>MAX(0,MIN(LI18,p1_city+p1_grant+p1_mezz)-MIN(LI17,p1_city+p1_grant+p1_mezz))-LI19-LI20</f>
        <v/>
      </c>
      <c r="LJ21" s="44">
        <f>MAX(0,MIN(LJ18,p1_city+p1_grant+p1_mezz)-MIN(LJ17,p1_city+p1_grant+p1_mezz))-LJ19-LJ20</f>
        <v/>
      </c>
      <c r="LK21" s="44">
        <f>MAX(0,MIN(LK18,p1_city+p1_grant+p1_mezz)-MIN(LK17,p1_city+p1_grant+p1_mezz))-LK19-LK20</f>
        <v/>
      </c>
      <c r="LL21" s="44">
        <f>MAX(0,MIN(LL18,p1_city+p1_grant+p1_mezz)-MIN(LL17,p1_city+p1_grant+p1_mezz))-LL19-LL20</f>
        <v/>
      </c>
      <c r="LM21" s="44">
        <f>MAX(0,MIN(LM18,p1_city+p1_grant+p1_mezz)-MIN(LM17,p1_city+p1_grant+p1_mezz))-LM19-LM20</f>
        <v/>
      </c>
      <c r="LN21" s="44">
        <f>MAX(0,MIN(LN18,p1_city+p1_grant+p1_mezz)-MIN(LN17,p1_city+p1_grant+p1_mezz))-LN19-LN20</f>
        <v/>
      </c>
      <c r="LO21" s="44">
        <f>MAX(0,MIN(LO18,p1_city+p1_grant+p1_mezz)-MIN(LO17,p1_city+p1_grant+p1_mezz))-LO19-LO20</f>
        <v/>
      </c>
      <c r="LP21" s="44">
        <f>MAX(0,MIN(LP18,p1_city+p1_grant+p1_mezz)-MIN(LP17,p1_city+p1_grant+p1_mezz))-LP19-LP20</f>
        <v/>
      </c>
      <c r="LQ21" s="44">
        <f>MAX(0,MIN(LQ18,p1_city+p1_grant+p1_mezz)-MIN(LQ17,p1_city+p1_grant+p1_mezz))-LQ19-LQ20</f>
        <v/>
      </c>
      <c r="LR21" s="44">
        <f>MAX(0,MIN(LR18,p1_city+p1_grant+p1_mezz)-MIN(LR17,p1_city+p1_grant+p1_mezz))-LR19-LR20</f>
        <v/>
      </c>
      <c r="LS21" s="44">
        <f>MAX(0,MIN(LS18,p1_city+p1_grant+p1_mezz)-MIN(LS17,p1_city+p1_grant+p1_mezz))-LS19-LS20</f>
        <v/>
      </c>
      <c r="LT21" s="44">
        <f>MAX(0,MIN(LT18,p1_city+p1_grant+p1_mezz)-MIN(LT17,p1_city+p1_grant+p1_mezz))-LT19-LT20</f>
        <v/>
      </c>
      <c r="LU21" s="44">
        <f>MAX(0,MIN(LU18,p1_city+p1_grant+p1_mezz)-MIN(LU17,p1_city+p1_grant+p1_mezz))-LU19-LU20</f>
        <v/>
      </c>
      <c r="LV21" s="44">
        <f>MAX(0,MIN(LV18,p1_city+p1_grant+p1_mezz)-MIN(LV17,p1_city+p1_grant+p1_mezz))-LV19-LV20</f>
        <v/>
      </c>
      <c r="LW21" s="44">
        <f>MAX(0,MIN(LW18,p1_city+p1_grant+p1_mezz)-MIN(LW17,p1_city+p1_grant+p1_mezz))-LW19-LW20</f>
        <v/>
      </c>
      <c r="LX21" s="44">
        <f>MAX(0,MIN(LX18,p1_city+p1_grant+p1_mezz)-MIN(LX17,p1_city+p1_grant+p1_mezz))-LX19-LX20</f>
        <v/>
      </c>
      <c r="LY21" s="44">
        <f>MAX(0,MIN(LY18,p1_city+p1_grant+p1_mezz)-MIN(LY17,p1_city+p1_grant+p1_mezz))-LY19-LY20</f>
        <v/>
      </c>
      <c r="LZ21" s="44">
        <f>MAX(0,MIN(LZ18,p1_city+p1_grant+p1_mezz)-MIN(LZ17,p1_city+p1_grant+p1_mezz))-LZ19-LZ20</f>
        <v/>
      </c>
      <c r="MA21" s="44">
        <f>MAX(0,MIN(MA18,p1_city+p1_grant+p1_mezz)-MIN(MA17,p1_city+p1_grant+p1_mezz))-MA19-MA20</f>
        <v/>
      </c>
      <c r="MB21" s="44">
        <f>MAX(0,MIN(MB18,p1_city+p1_grant+p1_mezz)-MIN(MB17,p1_city+p1_grant+p1_mezz))-MB19-MB20</f>
        <v/>
      </c>
      <c r="MC21" s="44">
        <f>MAX(0,MIN(MC18,p1_city+p1_grant+p1_mezz)-MIN(MC17,p1_city+p1_grant+p1_mezz))-MC19-MC20</f>
        <v/>
      </c>
      <c r="MD21" s="44">
        <f>MAX(0,MIN(MD18,p1_city+p1_grant+p1_mezz)-MIN(MD17,p1_city+p1_grant+p1_mezz))-MD19-MD20</f>
        <v/>
      </c>
      <c r="ME21" s="44">
        <f>MAX(0,MIN(ME18,p1_city+p1_grant+p1_mezz)-MIN(ME17,p1_city+p1_grant+p1_mezz))-ME19-ME20</f>
        <v/>
      </c>
      <c r="MF21" s="44">
        <f>MAX(0,MIN(MF18,p1_city+p1_grant+p1_mezz)-MIN(MF17,p1_city+p1_grant+p1_mezz))-MF19-MF20</f>
        <v/>
      </c>
      <c r="MG21" s="44">
        <f>MAX(0,MIN(MG18,p1_city+p1_grant+p1_mezz)-MIN(MG17,p1_city+p1_grant+p1_mezz))-MG19-MG20</f>
        <v/>
      </c>
      <c r="MH21" s="44">
        <f>MAX(0,MIN(MH18,p1_city+p1_grant+p1_mezz)-MIN(MH17,p1_city+p1_grant+p1_mezz))-MH19-MH20</f>
        <v/>
      </c>
      <c r="MI21" s="44">
        <f>MAX(0,MIN(MI18,p1_city+p1_grant+p1_mezz)-MIN(MI17,p1_city+p1_grant+p1_mezz))-MI19-MI20</f>
        <v/>
      </c>
      <c r="MJ21" s="44">
        <f>MAX(0,MIN(MJ18,p1_city+p1_grant+p1_mezz)-MIN(MJ17,p1_city+p1_grant+p1_mezz))-MJ19-MJ20</f>
        <v/>
      </c>
      <c r="MK21" s="44">
        <f>MAX(0,MIN(MK18,p1_city+p1_grant+p1_mezz)-MIN(MK17,p1_city+p1_grant+p1_mezz))-MK19-MK20</f>
        <v/>
      </c>
      <c r="ML21" s="44">
        <f>MAX(0,MIN(ML18,p1_city+p1_grant+p1_mezz)-MIN(ML17,p1_city+p1_grant+p1_mezz))-ML19-ML20</f>
        <v/>
      </c>
      <c r="MM21" s="44">
        <f>MAX(0,MIN(MM18,p1_city+p1_grant+p1_mezz)-MIN(MM17,p1_city+p1_grant+p1_mezz))-MM19-MM20</f>
        <v/>
      </c>
      <c r="MN21" s="44">
        <f>MAX(0,MIN(MN18,p1_city+p1_grant+p1_mezz)-MIN(MN17,p1_city+p1_grant+p1_mezz))-MN19-MN20</f>
        <v/>
      </c>
      <c r="MO21" s="44">
        <f>MAX(0,MIN(MO18,p1_city+p1_grant+p1_mezz)-MIN(MO17,p1_city+p1_grant+p1_mezz))-MO19-MO20</f>
        <v/>
      </c>
      <c r="MP21" s="44">
        <f>MAX(0,MIN(MP18,p1_city+p1_grant+p1_mezz)-MIN(MP17,p1_city+p1_grant+p1_mezz))-MP19-MP20</f>
        <v/>
      </c>
      <c r="MQ21" s="44">
        <f>MAX(0,MIN(MQ18,p1_city+p1_grant+p1_mezz)-MIN(MQ17,p1_city+p1_grant+p1_mezz))-MQ19-MQ20</f>
        <v/>
      </c>
      <c r="MR21" s="44">
        <f>MAX(0,MIN(MR18,p1_city+p1_grant+p1_mezz)-MIN(MR17,p1_city+p1_grant+p1_mezz))-MR19-MR20</f>
        <v/>
      </c>
      <c r="MS21" s="44">
        <f>MAX(0,MIN(MS18,p1_city+p1_grant+p1_mezz)-MIN(MS17,p1_city+p1_grant+p1_mezz))-MS19-MS20</f>
        <v/>
      </c>
      <c r="MT21" s="44">
        <f>MAX(0,MIN(MT18,p1_city+p1_grant+p1_mezz)-MIN(MT17,p1_city+p1_grant+p1_mezz))-MT19-MT20</f>
        <v/>
      </c>
      <c r="MU21" s="44">
        <f>MAX(0,MIN(MU18,p1_city+p1_grant+p1_mezz)-MIN(MU17,p1_city+p1_grant+p1_mezz))-MU19-MU20</f>
        <v/>
      </c>
      <c r="MV21" s="44">
        <f>MAX(0,MIN(MV18,p1_city+p1_grant+p1_mezz)-MIN(MV17,p1_city+p1_grant+p1_mezz))-MV19-MV20</f>
        <v/>
      </c>
      <c r="MW21" s="44">
        <f>MAX(0,MIN(MW18,p1_city+p1_grant+p1_mezz)-MIN(MW17,p1_city+p1_grant+p1_mezz))-MW19-MW20</f>
        <v/>
      </c>
      <c r="MX21" s="44">
        <f>MAX(0,MIN(MX18,p1_city+p1_grant+p1_mezz)-MIN(MX17,p1_city+p1_grant+p1_mezz))-MX19-MX20</f>
        <v/>
      </c>
      <c r="MY21" s="44">
        <f>MAX(0,MIN(MY18,p1_city+p1_grant+p1_mezz)-MIN(MY17,p1_city+p1_grant+p1_mezz))-MY19-MY20</f>
        <v/>
      </c>
      <c r="MZ21" s="44">
        <f>MAX(0,MIN(MZ18,p1_city+p1_grant+p1_mezz)-MIN(MZ17,p1_city+p1_grant+p1_mezz))-MZ19-MZ20</f>
        <v/>
      </c>
      <c r="NA21" s="44">
        <f>MAX(0,MIN(NA18,p1_city+p1_grant+p1_mezz)-MIN(NA17,p1_city+p1_grant+p1_mezz))-NA19-NA20</f>
        <v/>
      </c>
      <c r="NB21" s="44">
        <f>MAX(0,MIN(NB18,p1_city+p1_grant+p1_mezz)-MIN(NB17,p1_city+p1_grant+p1_mezz))-NB19-NB20</f>
        <v/>
      </c>
      <c r="NC21" s="44">
        <f>MAX(0,MIN(NC18,p1_city+p1_grant+p1_mezz)-MIN(NC17,p1_city+p1_grant+p1_mezz))-NC19-NC20</f>
        <v/>
      </c>
      <c r="ND21" s="44">
        <f>MAX(0,MIN(ND18,p1_city+p1_grant+p1_mezz)-MIN(ND17,p1_city+p1_grant+p1_mezz))-ND19-ND20</f>
        <v/>
      </c>
      <c r="NE21" s="44">
        <f>MAX(0,MIN(NE18,p1_city+p1_grant+p1_mezz)-MIN(NE17,p1_city+p1_grant+p1_mezz))-NE19-NE20</f>
        <v/>
      </c>
      <c r="NF21" s="44">
        <f>MAX(0,MIN(NF18,p1_city+p1_grant+p1_mezz)-MIN(NF17,p1_city+p1_grant+p1_mezz))-NF19-NF20</f>
        <v/>
      </c>
      <c r="NG21" s="44">
        <f>MAX(0,MIN(NG18,p1_city+p1_grant+p1_mezz)-MIN(NG17,p1_city+p1_grant+p1_mezz))-NG19-NG20</f>
        <v/>
      </c>
      <c r="NH21" s="44">
        <f>MAX(0,MIN(NH18,p1_city+p1_grant+p1_mezz)-MIN(NH17,p1_city+p1_grant+p1_mezz))-NH19-NH20</f>
        <v/>
      </c>
      <c r="NI21" s="44">
        <f>MAX(0,MIN(NI18,p1_city+p1_grant+p1_mezz)-MIN(NI17,p1_city+p1_grant+p1_mezz))-NI19-NI20</f>
        <v/>
      </c>
      <c r="NJ21" s="44">
        <f>MAX(0,MIN(NJ18,p1_city+p1_grant+p1_mezz)-MIN(NJ17,p1_city+p1_grant+p1_mezz))-NJ19-NJ20</f>
        <v/>
      </c>
      <c r="NK21" s="44">
        <f>MAX(0,MIN(NK18,p1_city+p1_grant+p1_mezz)-MIN(NK17,p1_city+p1_grant+p1_mezz))-NK19-NK20</f>
        <v/>
      </c>
      <c r="NL21" s="44">
        <f>MAX(0,MIN(NL18,p1_city+p1_grant+p1_mezz)-MIN(NL17,p1_city+p1_grant+p1_mezz))-NL19-NL20</f>
        <v/>
      </c>
      <c r="NM21" s="44">
        <f>MAX(0,MIN(NM18,p1_city+p1_grant+p1_mezz)-MIN(NM17,p1_city+p1_grant+p1_mezz))-NM19-NM20</f>
        <v/>
      </c>
      <c r="NN21" s="44">
        <f>MAX(0,MIN(NN18,p1_city+p1_grant+p1_mezz)-MIN(NN17,p1_city+p1_grant+p1_mezz))-NN19-NN20</f>
        <v/>
      </c>
      <c r="NO21" s="44">
        <f>MAX(0,MIN(NO18,p1_city+p1_grant+p1_mezz)-MIN(NO17,p1_city+p1_grant+p1_mezz))-NO19-NO20</f>
        <v/>
      </c>
      <c r="NP21" s="44">
        <f>MAX(0,MIN(NP18,p1_city+p1_grant+p1_mezz)-MIN(NP17,p1_city+p1_grant+p1_mezz))-NP19-NP20</f>
        <v/>
      </c>
      <c r="NQ21" s="44">
        <f>MAX(0,MIN(NQ18,p1_city+p1_grant+p1_mezz)-MIN(NQ17,p1_city+p1_grant+p1_mezz))-NQ19-NQ20</f>
        <v/>
      </c>
      <c r="NR21" s="44">
        <f>MAX(0,MIN(NR18,p1_city+p1_grant+p1_mezz)-MIN(NR17,p1_city+p1_grant+p1_mezz))-NR19-NR20</f>
        <v/>
      </c>
      <c r="NS21" s="44">
        <f>MAX(0,MIN(NS18,p1_city+p1_grant+p1_mezz)-MIN(NS17,p1_city+p1_grant+p1_mezz))-NS19-NS20</f>
        <v/>
      </c>
      <c r="NT21" s="44">
        <f>MAX(0,MIN(NT18,p1_city+p1_grant+p1_mezz)-MIN(NT17,p1_city+p1_grant+p1_mezz))-NT19-NT20</f>
        <v/>
      </c>
      <c r="NU21" s="44">
        <f>MAX(0,MIN(NU18,p1_city+p1_grant+p1_mezz)-MIN(NU17,p1_city+p1_grant+p1_mezz))-NU19-NU20</f>
        <v/>
      </c>
      <c r="NV21" s="44">
        <f>MAX(0,MIN(NV18,p1_city+p1_grant+p1_mezz)-MIN(NV17,p1_city+p1_grant+p1_mezz))-NV19-NV20</f>
        <v/>
      </c>
      <c r="NW21" s="44">
        <f>MAX(0,MIN(NW18,p1_city+p1_grant+p1_mezz)-MIN(NW17,p1_city+p1_grant+p1_mezz))-NW19-NW20</f>
        <v/>
      </c>
      <c r="NX21" s="44">
        <f>MAX(0,MIN(NX18,p1_city+p1_grant+p1_mezz)-MIN(NX17,p1_city+p1_grant+p1_mezz))-NX19-NX20</f>
        <v/>
      </c>
      <c r="NY21" s="44">
        <f>MAX(0,MIN(NY18,p1_city+p1_grant+p1_mezz)-MIN(NY17,p1_city+p1_grant+p1_mezz))-NY19-NY20</f>
        <v/>
      </c>
      <c r="NZ21" s="44">
        <f>MAX(0,MIN(NZ18,p1_city+p1_grant+p1_mezz)-MIN(NZ17,p1_city+p1_grant+p1_mezz))-NZ19-NZ20</f>
        <v/>
      </c>
      <c r="OA21" s="44">
        <f>MAX(0,MIN(OA18,p1_city+p1_grant+p1_mezz)-MIN(OA17,p1_city+p1_grant+p1_mezz))-OA19-OA20</f>
        <v/>
      </c>
      <c r="OB21" s="44">
        <f>MAX(0,MIN(OB18,p1_city+p1_grant+p1_mezz)-MIN(OB17,p1_city+p1_grant+p1_mezz))-OB19-OB20</f>
        <v/>
      </c>
      <c r="OC21" s="44">
        <f>MAX(0,MIN(OC18,p1_city+p1_grant+p1_mezz)-MIN(OC17,p1_city+p1_grant+p1_mezz))-OC19-OC20</f>
        <v/>
      </c>
      <c r="OD21" s="44">
        <f>MAX(0,MIN(OD18,p1_city+p1_grant+p1_mezz)-MIN(OD17,p1_city+p1_grant+p1_mezz))-OD19-OD20</f>
        <v/>
      </c>
      <c r="OE21" s="44">
        <f>MAX(0,MIN(OE18,p1_city+p1_grant+p1_mezz)-MIN(OE17,p1_city+p1_grant+p1_mezz))-OE19-OE20</f>
        <v/>
      </c>
      <c r="OF21" s="44">
        <f>MAX(0,MIN(OF18,p1_city+p1_grant+p1_mezz)-MIN(OF17,p1_city+p1_grant+p1_mezz))-OF19-OF20</f>
        <v/>
      </c>
      <c r="OG21" s="44">
        <f>MAX(0,MIN(OG18,p1_city+p1_grant+p1_mezz)-MIN(OG17,p1_city+p1_grant+p1_mezz))-OG19-OG20</f>
        <v/>
      </c>
      <c r="OH21" s="44">
        <f>MAX(0,MIN(OH18,p1_city+p1_grant+p1_mezz)-MIN(OH17,p1_city+p1_grant+p1_mezz))-OH19-OH20</f>
        <v/>
      </c>
      <c r="OI21" s="44">
        <f>MAX(0,MIN(OI18,p1_city+p1_grant+p1_mezz)-MIN(OI17,p1_city+p1_grant+p1_mezz))-OI19-OI20</f>
        <v/>
      </c>
      <c r="OJ21" s="44">
        <f>MAX(0,MIN(OJ18,p1_city+p1_grant+p1_mezz)-MIN(OJ17,p1_city+p1_grant+p1_mezz))-OJ19-OJ20</f>
        <v/>
      </c>
      <c r="OK21" s="44">
        <f>MAX(0,MIN(OK18,p1_city+p1_grant+p1_mezz)-MIN(OK17,p1_city+p1_grant+p1_mezz))-OK19-OK20</f>
        <v/>
      </c>
      <c r="OL21" s="44">
        <f>MAX(0,MIN(OL18,p1_city+p1_grant+p1_mezz)-MIN(OL17,p1_city+p1_grant+p1_mezz))-OL19-OL20</f>
        <v/>
      </c>
      <c r="OM21" s="44">
        <f>MAX(0,MIN(OM18,p1_city+p1_grant+p1_mezz)-MIN(OM17,p1_city+p1_grant+p1_mezz))-OM19-OM20</f>
        <v/>
      </c>
      <c r="ON21" s="44">
        <f>MAX(0,MIN(ON18,p1_city+p1_grant+p1_mezz)-MIN(ON17,p1_city+p1_grant+p1_mezz))-ON19-ON20</f>
        <v/>
      </c>
      <c r="OO21" s="44">
        <f>MAX(0,MIN(OO18,p1_city+p1_grant+p1_mezz)-MIN(OO17,p1_city+p1_grant+p1_mezz))-OO19-OO20</f>
        <v/>
      </c>
      <c r="OP21" s="44">
        <f>MAX(0,MIN(OP18,p1_city+p1_grant+p1_mezz)-MIN(OP17,p1_city+p1_grant+p1_mezz))-OP19-OP20</f>
        <v/>
      </c>
      <c r="OQ21" s="44">
        <f>MAX(0,MIN(OQ18,p1_city+p1_grant+p1_mezz)-MIN(OQ17,p1_city+p1_grant+p1_mezz))-OQ19-OQ20</f>
        <v/>
      </c>
      <c r="OR21" s="44">
        <f>MAX(0,MIN(OR18,p1_city+p1_grant+p1_mezz)-MIN(OR17,p1_city+p1_grant+p1_mezz))-OR19-OR20</f>
        <v/>
      </c>
      <c r="OS21" s="44">
        <f>MAX(0,MIN(OS18,p1_city+p1_grant+p1_mezz)-MIN(OS17,p1_city+p1_grant+p1_mezz))-OS19-OS20</f>
        <v/>
      </c>
      <c r="OT21" s="44">
        <f>MAX(0,MIN(OT18,p1_city+p1_grant+p1_mezz)-MIN(OT17,p1_city+p1_grant+p1_mezz))-OT19-OT20</f>
        <v/>
      </c>
      <c r="OU21" s="44">
        <f>MAX(0,MIN(OU18,p1_city+p1_grant+p1_mezz)-MIN(OU17,p1_city+p1_grant+p1_mezz))-OU19-OU20</f>
        <v/>
      </c>
      <c r="OV21" s="44">
        <f>MAX(0,MIN(OV18,p1_city+p1_grant+p1_mezz)-MIN(OV17,p1_city+p1_grant+p1_mezz))-OV19-OV20</f>
        <v/>
      </c>
      <c r="OW21" s="44">
        <f>MAX(0,MIN(OW18,p1_city+p1_grant+p1_mezz)-MIN(OW17,p1_city+p1_grant+p1_mezz))-OW19-OW20</f>
        <v/>
      </c>
      <c r="OX21" s="44">
        <f>MAX(0,MIN(OX18,p1_city+p1_grant+p1_mezz)-MIN(OX17,p1_city+p1_grant+p1_mezz))-OX19-OX20</f>
        <v/>
      </c>
      <c r="OY21" s="44">
        <f>MAX(0,MIN(OY18,p1_city+p1_grant+p1_mezz)-MIN(OY17,p1_city+p1_grant+p1_mezz))-OY19-OY20</f>
        <v/>
      </c>
      <c r="OZ21" s="44">
        <f>MAX(0,MIN(OZ18,p1_city+p1_grant+p1_mezz)-MIN(OZ17,p1_city+p1_grant+p1_mezz))-OZ19-OZ20</f>
        <v/>
      </c>
      <c r="PA21" s="44">
        <f>MAX(0,MIN(PA18,p1_city+p1_grant+p1_mezz)-MIN(PA17,p1_city+p1_grant+p1_mezz))-PA19-PA20</f>
        <v/>
      </c>
      <c r="PB21" s="44">
        <f>MAX(0,MIN(PB18,p1_city+p1_grant+p1_mezz)-MIN(PB17,p1_city+p1_grant+p1_mezz))-PB19-PB20</f>
        <v/>
      </c>
      <c r="PC21" s="44">
        <f>MAX(0,MIN(PC18,p1_city+p1_grant+p1_mezz)-MIN(PC17,p1_city+p1_grant+p1_mezz))-PC19-PC20</f>
        <v/>
      </c>
      <c r="PD21" s="44">
        <f>MAX(0,MIN(PD18,p1_city+p1_grant+p1_mezz)-MIN(PD17,p1_city+p1_grant+p1_mezz))-PD19-PD20</f>
        <v/>
      </c>
      <c r="PE21" s="44">
        <f>MAX(0,MIN(PE18,p1_city+p1_grant+p1_mezz)-MIN(PE17,p1_city+p1_grant+p1_mezz))-PE19-PE20</f>
        <v/>
      </c>
      <c r="PF21" s="44">
        <f>MAX(0,MIN(PF18,p1_city+p1_grant+p1_mezz)-MIN(PF17,p1_city+p1_grant+p1_mezz))-PF19-PF20</f>
        <v/>
      </c>
      <c r="PG21" s="44">
        <f>MAX(0,MIN(PG18,p1_city+p1_grant+p1_mezz)-MIN(PG17,p1_city+p1_grant+p1_mezz))-PG19-PG20</f>
        <v/>
      </c>
      <c r="PH21" s="44">
        <f>MAX(0,MIN(PH18,p1_city+p1_grant+p1_mezz)-MIN(PH17,p1_city+p1_grant+p1_mezz))-PH19-PH20</f>
        <v/>
      </c>
      <c r="PI21" s="44">
        <f>MAX(0,MIN(PI18,p1_city+p1_grant+p1_mezz)-MIN(PI17,p1_city+p1_grant+p1_mezz))-PI19-PI20</f>
        <v/>
      </c>
      <c r="PJ21" s="44">
        <f>MAX(0,MIN(PJ18,p1_city+p1_grant+p1_mezz)-MIN(PJ17,p1_city+p1_grant+p1_mezz))-PJ19-PJ20</f>
        <v/>
      </c>
      <c r="PK21" s="44">
        <f>MAX(0,MIN(PK18,p1_city+p1_grant+p1_mezz)-MIN(PK17,p1_city+p1_grant+p1_mezz))-PK19-PK20</f>
        <v/>
      </c>
      <c r="PL21" s="44">
        <f>MAX(0,MIN(PL18,p1_city+p1_grant+p1_mezz)-MIN(PL17,p1_city+p1_grant+p1_mezz))-PL19-PL20</f>
        <v/>
      </c>
      <c r="PM21" s="44">
        <f>MAX(0,MIN(PM18,p1_city+p1_grant+p1_mezz)-MIN(PM17,p1_city+p1_grant+p1_mezz))-PM19-PM20</f>
        <v/>
      </c>
    </row>
    <row r="22">
      <c r="A22" s="9" t="inlineStr">
        <is>
          <t>Source: MLI Select advance (ex interest)</t>
        </is>
      </c>
      <c r="B22" s="9" t="inlineStr">
        <is>
          <t>P1</t>
        </is>
      </c>
      <c r="C22" s="43">
        <f>SUM(D22:PM22)</f>
        <v/>
      </c>
      <c r="D22" s="44">
        <f>D16-D19-D20-D21</f>
        <v/>
      </c>
      <c r="E22" s="44">
        <f>E16-E19-E20-E21</f>
        <v/>
      </c>
      <c r="F22" s="44">
        <f>F16-F19-F20-F21</f>
        <v/>
      </c>
      <c r="G22" s="44">
        <f>G16-G19-G20-G21</f>
        <v/>
      </c>
      <c r="H22" s="44">
        <f>H16-H19-H20-H21</f>
        <v/>
      </c>
      <c r="I22" s="44">
        <f>I16-I19-I20-I21</f>
        <v/>
      </c>
      <c r="J22" s="44">
        <f>J16-J19-J20-J21</f>
        <v/>
      </c>
      <c r="K22" s="44">
        <f>K16-K19-K20-K21</f>
        <v/>
      </c>
      <c r="L22" s="44">
        <f>L16-L19-L20-L21</f>
        <v/>
      </c>
      <c r="M22" s="44">
        <f>M16-M19-M20-M21</f>
        <v/>
      </c>
      <c r="N22" s="44">
        <f>N16-N19-N20-N21</f>
        <v/>
      </c>
      <c r="O22" s="44">
        <f>O16-O19-O20-O21</f>
        <v/>
      </c>
      <c r="P22" s="44">
        <f>P16-P19-P20-P21</f>
        <v/>
      </c>
      <c r="Q22" s="44">
        <f>Q16-Q19-Q20-Q21</f>
        <v/>
      </c>
      <c r="R22" s="44">
        <f>R16-R19-R20-R21</f>
        <v/>
      </c>
      <c r="S22" s="44">
        <f>S16-S19-S20-S21</f>
        <v/>
      </c>
      <c r="T22" s="44">
        <f>T16-T19-T20-T21</f>
        <v/>
      </c>
      <c r="U22" s="44">
        <f>U16-U19-U20-U21</f>
        <v/>
      </c>
      <c r="V22" s="44">
        <f>V16-V19-V20-V21</f>
        <v/>
      </c>
      <c r="W22" s="44">
        <f>W16-W19-W20-W21</f>
        <v/>
      </c>
      <c r="X22" s="44">
        <f>X16-X19-X20-X21</f>
        <v/>
      </c>
      <c r="Y22" s="44">
        <f>Y16-Y19-Y20-Y21</f>
        <v/>
      </c>
      <c r="Z22" s="44">
        <f>Z16-Z19-Z20-Z21</f>
        <v/>
      </c>
      <c r="AA22" s="44">
        <f>AA16-AA19-AA20-AA21</f>
        <v/>
      </c>
      <c r="AB22" s="44">
        <f>AB16-AB19-AB20-AB21</f>
        <v/>
      </c>
      <c r="AC22" s="44">
        <f>AC16-AC19-AC20-AC21</f>
        <v/>
      </c>
      <c r="AD22" s="44">
        <f>AD16-AD19-AD20-AD21</f>
        <v/>
      </c>
      <c r="AE22" s="44">
        <f>AE16-AE19-AE20-AE21</f>
        <v/>
      </c>
      <c r="AF22" s="44">
        <f>AF16-AF19-AF20-AF21</f>
        <v/>
      </c>
      <c r="AG22" s="44">
        <f>AG16-AG19-AG20-AG21</f>
        <v/>
      </c>
      <c r="AH22" s="44">
        <f>AH16-AH19-AH20-AH21</f>
        <v/>
      </c>
      <c r="AI22" s="44">
        <f>AI16-AI19-AI20-AI21</f>
        <v/>
      </c>
      <c r="AJ22" s="44">
        <f>AJ16-AJ19-AJ20-AJ21</f>
        <v/>
      </c>
      <c r="AK22" s="44">
        <f>AK16-AK19-AK20-AK21</f>
        <v/>
      </c>
      <c r="AL22" s="44">
        <f>AL16-AL19-AL20-AL21</f>
        <v/>
      </c>
      <c r="AM22" s="44">
        <f>AM16-AM19-AM20-AM21</f>
        <v/>
      </c>
      <c r="AN22" s="44">
        <f>AN16-AN19-AN20-AN21</f>
        <v/>
      </c>
      <c r="AO22" s="44">
        <f>AO16-AO19-AO20-AO21</f>
        <v/>
      </c>
      <c r="AP22" s="44">
        <f>AP16-AP19-AP20-AP21</f>
        <v/>
      </c>
      <c r="AQ22" s="44">
        <f>AQ16-AQ19-AQ20-AQ21</f>
        <v/>
      </c>
      <c r="AR22" s="44">
        <f>AR16-AR19-AR20-AR21</f>
        <v/>
      </c>
      <c r="AS22" s="44">
        <f>AS16-AS19-AS20-AS21</f>
        <v/>
      </c>
      <c r="AT22" s="44">
        <f>AT16-AT19-AT20-AT21</f>
        <v/>
      </c>
      <c r="AU22" s="44">
        <f>AU16-AU19-AU20-AU21</f>
        <v/>
      </c>
      <c r="AV22" s="44">
        <f>AV16-AV19-AV20-AV21</f>
        <v/>
      </c>
      <c r="AW22" s="44">
        <f>AW16-AW19-AW20-AW21</f>
        <v/>
      </c>
      <c r="AX22" s="44">
        <f>AX16-AX19-AX20-AX21</f>
        <v/>
      </c>
      <c r="AY22" s="44">
        <f>AY16-AY19-AY20-AY21</f>
        <v/>
      </c>
      <c r="AZ22" s="44">
        <f>AZ16-AZ19-AZ20-AZ21</f>
        <v/>
      </c>
      <c r="BA22" s="44">
        <f>BA16-BA19-BA20-BA21</f>
        <v/>
      </c>
      <c r="BB22" s="44">
        <f>BB16-BB19-BB20-BB21</f>
        <v/>
      </c>
      <c r="BC22" s="44">
        <f>BC16-BC19-BC20-BC21</f>
        <v/>
      </c>
      <c r="BD22" s="44">
        <f>BD16-BD19-BD20-BD21</f>
        <v/>
      </c>
      <c r="BE22" s="44">
        <f>BE16-BE19-BE20-BE21</f>
        <v/>
      </c>
      <c r="BF22" s="44">
        <f>BF16-BF19-BF20-BF21</f>
        <v/>
      </c>
      <c r="BG22" s="44">
        <f>BG16-BG19-BG20-BG21</f>
        <v/>
      </c>
      <c r="BH22" s="44">
        <f>BH16-BH19-BH20-BH21</f>
        <v/>
      </c>
      <c r="BI22" s="44">
        <f>BI16-BI19-BI20-BI21</f>
        <v/>
      </c>
      <c r="BJ22" s="44">
        <f>BJ16-BJ19-BJ20-BJ21</f>
        <v/>
      </c>
      <c r="BK22" s="44">
        <f>BK16-BK19-BK20-BK21</f>
        <v/>
      </c>
      <c r="BL22" s="44">
        <f>BL16-BL19-BL20-BL21</f>
        <v/>
      </c>
      <c r="BM22" s="44">
        <f>BM16-BM19-BM20-BM21</f>
        <v/>
      </c>
      <c r="BN22" s="44">
        <f>BN16-BN19-BN20-BN21</f>
        <v/>
      </c>
      <c r="BO22" s="44">
        <f>BO16-BO19-BO20-BO21</f>
        <v/>
      </c>
      <c r="BP22" s="44">
        <f>BP16-BP19-BP20-BP21</f>
        <v/>
      </c>
      <c r="BQ22" s="44">
        <f>BQ16-BQ19-BQ20-BQ21</f>
        <v/>
      </c>
      <c r="BR22" s="44">
        <f>BR16-BR19-BR20-BR21</f>
        <v/>
      </c>
      <c r="BS22" s="44">
        <f>BS16-BS19-BS20-BS21</f>
        <v/>
      </c>
      <c r="BT22" s="44">
        <f>BT16-BT19-BT20-BT21</f>
        <v/>
      </c>
      <c r="BU22" s="44">
        <f>BU16-BU19-BU20-BU21</f>
        <v/>
      </c>
      <c r="BV22" s="44">
        <f>BV16-BV19-BV20-BV21</f>
        <v/>
      </c>
      <c r="BW22" s="44">
        <f>BW16-BW19-BW20-BW21</f>
        <v/>
      </c>
      <c r="BX22" s="44">
        <f>BX16-BX19-BX20-BX21</f>
        <v/>
      </c>
      <c r="BY22" s="44">
        <f>BY16-BY19-BY20-BY21</f>
        <v/>
      </c>
      <c r="BZ22" s="44">
        <f>BZ16-BZ19-BZ20-BZ21</f>
        <v/>
      </c>
      <c r="CA22" s="44">
        <f>CA16-CA19-CA20-CA21</f>
        <v/>
      </c>
      <c r="CB22" s="44">
        <f>CB16-CB19-CB20-CB21</f>
        <v/>
      </c>
      <c r="CC22" s="44">
        <f>CC16-CC19-CC20-CC21</f>
        <v/>
      </c>
      <c r="CD22" s="44">
        <f>CD16-CD19-CD20-CD21</f>
        <v/>
      </c>
      <c r="CE22" s="44">
        <f>CE16-CE19-CE20-CE21</f>
        <v/>
      </c>
      <c r="CF22" s="44">
        <f>CF16-CF19-CF20-CF21</f>
        <v/>
      </c>
      <c r="CG22" s="44">
        <f>CG16-CG19-CG20-CG21</f>
        <v/>
      </c>
      <c r="CH22" s="44">
        <f>CH16-CH19-CH20-CH21</f>
        <v/>
      </c>
      <c r="CI22" s="44">
        <f>CI16-CI19-CI20-CI21</f>
        <v/>
      </c>
      <c r="CJ22" s="44">
        <f>CJ16-CJ19-CJ20-CJ21</f>
        <v/>
      </c>
      <c r="CK22" s="44">
        <f>CK16-CK19-CK20-CK21</f>
        <v/>
      </c>
      <c r="CL22" s="44">
        <f>CL16-CL19-CL20-CL21</f>
        <v/>
      </c>
      <c r="CM22" s="44">
        <f>CM16-CM19-CM20-CM21</f>
        <v/>
      </c>
      <c r="CN22" s="44">
        <f>CN16-CN19-CN20-CN21</f>
        <v/>
      </c>
      <c r="CO22" s="44">
        <f>CO16-CO19-CO20-CO21</f>
        <v/>
      </c>
      <c r="CP22" s="44">
        <f>CP16-CP19-CP20-CP21</f>
        <v/>
      </c>
      <c r="CQ22" s="44">
        <f>CQ16-CQ19-CQ20-CQ21</f>
        <v/>
      </c>
      <c r="CR22" s="44">
        <f>CR16-CR19-CR20-CR21</f>
        <v/>
      </c>
      <c r="CS22" s="44">
        <f>CS16-CS19-CS20-CS21</f>
        <v/>
      </c>
      <c r="CT22" s="44">
        <f>CT16-CT19-CT20-CT21</f>
        <v/>
      </c>
      <c r="CU22" s="44">
        <f>CU16-CU19-CU20-CU21</f>
        <v/>
      </c>
      <c r="CV22" s="44">
        <f>CV16-CV19-CV20-CV21</f>
        <v/>
      </c>
      <c r="CW22" s="44">
        <f>CW16-CW19-CW20-CW21</f>
        <v/>
      </c>
      <c r="CX22" s="44">
        <f>CX16-CX19-CX20-CX21</f>
        <v/>
      </c>
      <c r="CY22" s="44">
        <f>CY16-CY19-CY20-CY21</f>
        <v/>
      </c>
      <c r="CZ22" s="44">
        <f>CZ16-CZ19-CZ20-CZ21</f>
        <v/>
      </c>
      <c r="DA22" s="44">
        <f>DA16-DA19-DA20-DA21</f>
        <v/>
      </c>
      <c r="DB22" s="44">
        <f>DB16-DB19-DB20-DB21</f>
        <v/>
      </c>
      <c r="DC22" s="44">
        <f>DC16-DC19-DC20-DC21</f>
        <v/>
      </c>
      <c r="DD22" s="44">
        <f>DD16-DD19-DD20-DD21</f>
        <v/>
      </c>
      <c r="DE22" s="44">
        <f>DE16-DE19-DE20-DE21</f>
        <v/>
      </c>
      <c r="DF22" s="44">
        <f>DF16-DF19-DF20-DF21</f>
        <v/>
      </c>
      <c r="DG22" s="44">
        <f>DG16-DG19-DG20-DG21</f>
        <v/>
      </c>
      <c r="DH22" s="44">
        <f>DH16-DH19-DH20-DH21</f>
        <v/>
      </c>
      <c r="DI22" s="44">
        <f>DI16-DI19-DI20-DI21</f>
        <v/>
      </c>
      <c r="DJ22" s="44">
        <f>DJ16-DJ19-DJ20-DJ21</f>
        <v/>
      </c>
      <c r="DK22" s="44">
        <f>DK16-DK19-DK20-DK21</f>
        <v/>
      </c>
      <c r="DL22" s="44">
        <f>DL16-DL19-DL20-DL21</f>
        <v/>
      </c>
      <c r="DM22" s="44">
        <f>DM16-DM19-DM20-DM21</f>
        <v/>
      </c>
      <c r="DN22" s="44">
        <f>DN16-DN19-DN20-DN21</f>
        <v/>
      </c>
      <c r="DO22" s="44">
        <f>DO16-DO19-DO20-DO21</f>
        <v/>
      </c>
      <c r="DP22" s="44">
        <f>DP16-DP19-DP20-DP21</f>
        <v/>
      </c>
      <c r="DQ22" s="44">
        <f>DQ16-DQ19-DQ20-DQ21</f>
        <v/>
      </c>
      <c r="DR22" s="44">
        <f>DR16-DR19-DR20-DR21</f>
        <v/>
      </c>
      <c r="DS22" s="44">
        <f>DS16-DS19-DS20-DS21</f>
        <v/>
      </c>
      <c r="DT22" s="44">
        <f>DT16-DT19-DT20-DT21</f>
        <v/>
      </c>
      <c r="DU22" s="44">
        <f>DU16-DU19-DU20-DU21</f>
        <v/>
      </c>
      <c r="DV22" s="44">
        <f>DV16-DV19-DV20-DV21</f>
        <v/>
      </c>
      <c r="DW22" s="44">
        <f>DW16-DW19-DW20-DW21</f>
        <v/>
      </c>
      <c r="DX22" s="44">
        <f>DX16-DX19-DX20-DX21</f>
        <v/>
      </c>
      <c r="DY22" s="44">
        <f>DY16-DY19-DY20-DY21</f>
        <v/>
      </c>
      <c r="DZ22" s="44">
        <f>DZ16-DZ19-DZ20-DZ21</f>
        <v/>
      </c>
      <c r="EA22" s="44">
        <f>EA16-EA19-EA20-EA21</f>
        <v/>
      </c>
      <c r="EB22" s="44">
        <f>EB16-EB19-EB20-EB21</f>
        <v/>
      </c>
      <c r="EC22" s="44">
        <f>EC16-EC19-EC20-EC21</f>
        <v/>
      </c>
      <c r="ED22" s="44">
        <f>ED16-ED19-ED20-ED21</f>
        <v/>
      </c>
      <c r="EE22" s="44">
        <f>EE16-EE19-EE20-EE21</f>
        <v/>
      </c>
      <c r="EF22" s="44">
        <f>EF16-EF19-EF20-EF21</f>
        <v/>
      </c>
      <c r="EG22" s="44">
        <f>EG16-EG19-EG20-EG21</f>
        <v/>
      </c>
      <c r="EH22" s="44">
        <f>EH16-EH19-EH20-EH21</f>
        <v/>
      </c>
      <c r="EI22" s="44">
        <f>EI16-EI19-EI20-EI21</f>
        <v/>
      </c>
      <c r="EJ22" s="44">
        <f>EJ16-EJ19-EJ20-EJ21</f>
        <v/>
      </c>
      <c r="EK22" s="44">
        <f>EK16-EK19-EK20-EK21</f>
        <v/>
      </c>
      <c r="EL22" s="44">
        <f>EL16-EL19-EL20-EL21</f>
        <v/>
      </c>
      <c r="EM22" s="44">
        <f>EM16-EM19-EM20-EM21</f>
        <v/>
      </c>
      <c r="EN22" s="44">
        <f>EN16-EN19-EN20-EN21</f>
        <v/>
      </c>
      <c r="EO22" s="44">
        <f>EO16-EO19-EO20-EO21</f>
        <v/>
      </c>
      <c r="EP22" s="44">
        <f>EP16-EP19-EP20-EP21</f>
        <v/>
      </c>
      <c r="EQ22" s="44">
        <f>EQ16-EQ19-EQ20-EQ21</f>
        <v/>
      </c>
      <c r="ER22" s="44">
        <f>ER16-ER19-ER20-ER21</f>
        <v/>
      </c>
      <c r="ES22" s="44">
        <f>ES16-ES19-ES20-ES21</f>
        <v/>
      </c>
      <c r="ET22" s="44">
        <f>ET16-ET19-ET20-ET21</f>
        <v/>
      </c>
      <c r="EU22" s="44">
        <f>EU16-EU19-EU20-EU21</f>
        <v/>
      </c>
      <c r="EV22" s="44">
        <f>EV16-EV19-EV20-EV21</f>
        <v/>
      </c>
      <c r="EW22" s="44">
        <f>EW16-EW19-EW20-EW21</f>
        <v/>
      </c>
      <c r="EX22" s="44">
        <f>EX16-EX19-EX20-EX21</f>
        <v/>
      </c>
      <c r="EY22" s="44">
        <f>EY16-EY19-EY20-EY21</f>
        <v/>
      </c>
      <c r="EZ22" s="44">
        <f>EZ16-EZ19-EZ20-EZ21</f>
        <v/>
      </c>
      <c r="FA22" s="44">
        <f>FA16-FA19-FA20-FA21</f>
        <v/>
      </c>
      <c r="FB22" s="44">
        <f>FB16-FB19-FB20-FB21</f>
        <v/>
      </c>
      <c r="FC22" s="44">
        <f>FC16-FC19-FC20-FC21</f>
        <v/>
      </c>
      <c r="FD22" s="44">
        <f>FD16-FD19-FD20-FD21</f>
        <v/>
      </c>
      <c r="FE22" s="44">
        <f>FE16-FE19-FE20-FE21</f>
        <v/>
      </c>
      <c r="FF22" s="44">
        <f>FF16-FF19-FF20-FF21</f>
        <v/>
      </c>
      <c r="FG22" s="44">
        <f>FG16-FG19-FG20-FG21</f>
        <v/>
      </c>
      <c r="FH22" s="44">
        <f>FH16-FH19-FH20-FH21</f>
        <v/>
      </c>
      <c r="FI22" s="44">
        <f>FI16-FI19-FI20-FI21</f>
        <v/>
      </c>
      <c r="FJ22" s="44">
        <f>FJ16-FJ19-FJ20-FJ21</f>
        <v/>
      </c>
      <c r="FK22" s="44">
        <f>FK16-FK19-FK20-FK21</f>
        <v/>
      </c>
      <c r="FL22" s="44">
        <f>FL16-FL19-FL20-FL21</f>
        <v/>
      </c>
      <c r="FM22" s="44">
        <f>FM16-FM19-FM20-FM21</f>
        <v/>
      </c>
      <c r="FN22" s="44">
        <f>FN16-FN19-FN20-FN21</f>
        <v/>
      </c>
      <c r="FO22" s="44">
        <f>FO16-FO19-FO20-FO21</f>
        <v/>
      </c>
      <c r="FP22" s="44">
        <f>FP16-FP19-FP20-FP21</f>
        <v/>
      </c>
      <c r="FQ22" s="44">
        <f>FQ16-FQ19-FQ20-FQ21</f>
        <v/>
      </c>
      <c r="FR22" s="44">
        <f>FR16-FR19-FR20-FR21</f>
        <v/>
      </c>
      <c r="FS22" s="44">
        <f>FS16-FS19-FS20-FS21</f>
        <v/>
      </c>
      <c r="FT22" s="44">
        <f>FT16-FT19-FT20-FT21</f>
        <v/>
      </c>
      <c r="FU22" s="44">
        <f>FU16-FU19-FU20-FU21</f>
        <v/>
      </c>
      <c r="FV22" s="44">
        <f>FV16-FV19-FV20-FV21</f>
        <v/>
      </c>
      <c r="FW22" s="44">
        <f>FW16-FW19-FW20-FW21</f>
        <v/>
      </c>
      <c r="FX22" s="44">
        <f>FX16-FX19-FX20-FX21</f>
        <v/>
      </c>
      <c r="FY22" s="44">
        <f>FY16-FY19-FY20-FY21</f>
        <v/>
      </c>
      <c r="FZ22" s="44">
        <f>FZ16-FZ19-FZ20-FZ21</f>
        <v/>
      </c>
      <c r="GA22" s="44">
        <f>GA16-GA19-GA20-GA21</f>
        <v/>
      </c>
      <c r="GB22" s="44">
        <f>GB16-GB19-GB20-GB21</f>
        <v/>
      </c>
      <c r="GC22" s="44">
        <f>GC16-GC19-GC20-GC21</f>
        <v/>
      </c>
      <c r="GD22" s="44">
        <f>GD16-GD19-GD20-GD21</f>
        <v/>
      </c>
      <c r="GE22" s="44">
        <f>GE16-GE19-GE20-GE21</f>
        <v/>
      </c>
      <c r="GF22" s="44">
        <f>GF16-GF19-GF20-GF21</f>
        <v/>
      </c>
      <c r="GG22" s="44">
        <f>GG16-GG19-GG20-GG21</f>
        <v/>
      </c>
      <c r="GH22" s="44">
        <f>GH16-GH19-GH20-GH21</f>
        <v/>
      </c>
      <c r="GI22" s="44">
        <f>GI16-GI19-GI20-GI21</f>
        <v/>
      </c>
      <c r="GJ22" s="44">
        <f>GJ16-GJ19-GJ20-GJ21</f>
        <v/>
      </c>
      <c r="GK22" s="44">
        <f>GK16-GK19-GK20-GK21</f>
        <v/>
      </c>
      <c r="GL22" s="44">
        <f>GL16-GL19-GL20-GL21</f>
        <v/>
      </c>
      <c r="GM22" s="44">
        <f>GM16-GM19-GM20-GM21</f>
        <v/>
      </c>
      <c r="GN22" s="44">
        <f>GN16-GN19-GN20-GN21</f>
        <v/>
      </c>
      <c r="GO22" s="44">
        <f>GO16-GO19-GO20-GO21</f>
        <v/>
      </c>
      <c r="GP22" s="44">
        <f>GP16-GP19-GP20-GP21</f>
        <v/>
      </c>
      <c r="GQ22" s="44">
        <f>GQ16-GQ19-GQ20-GQ21</f>
        <v/>
      </c>
      <c r="GR22" s="44">
        <f>GR16-GR19-GR20-GR21</f>
        <v/>
      </c>
      <c r="GS22" s="44">
        <f>GS16-GS19-GS20-GS21</f>
        <v/>
      </c>
      <c r="GT22" s="44">
        <f>GT16-GT19-GT20-GT21</f>
        <v/>
      </c>
      <c r="GU22" s="44">
        <f>GU16-GU19-GU20-GU21</f>
        <v/>
      </c>
      <c r="GV22" s="44">
        <f>GV16-GV19-GV20-GV21</f>
        <v/>
      </c>
      <c r="GW22" s="44">
        <f>GW16-GW19-GW20-GW21</f>
        <v/>
      </c>
      <c r="GX22" s="44">
        <f>GX16-GX19-GX20-GX21</f>
        <v/>
      </c>
      <c r="GY22" s="44">
        <f>GY16-GY19-GY20-GY21</f>
        <v/>
      </c>
      <c r="GZ22" s="44">
        <f>GZ16-GZ19-GZ20-GZ21</f>
        <v/>
      </c>
      <c r="HA22" s="44">
        <f>HA16-HA19-HA20-HA21</f>
        <v/>
      </c>
      <c r="HB22" s="44">
        <f>HB16-HB19-HB20-HB21</f>
        <v/>
      </c>
      <c r="HC22" s="44">
        <f>HC16-HC19-HC20-HC21</f>
        <v/>
      </c>
      <c r="HD22" s="44">
        <f>HD16-HD19-HD20-HD21</f>
        <v/>
      </c>
      <c r="HE22" s="44">
        <f>HE16-HE19-HE20-HE21</f>
        <v/>
      </c>
      <c r="HF22" s="44">
        <f>HF16-HF19-HF20-HF21</f>
        <v/>
      </c>
      <c r="HG22" s="44">
        <f>HG16-HG19-HG20-HG21</f>
        <v/>
      </c>
      <c r="HH22" s="44">
        <f>HH16-HH19-HH20-HH21</f>
        <v/>
      </c>
      <c r="HI22" s="44">
        <f>HI16-HI19-HI20-HI21</f>
        <v/>
      </c>
      <c r="HJ22" s="44">
        <f>HJ16-HJ19-HJ20-HJ21</f>
        <v/>
      </c>
      <c r="HK22" s="44">
        <f>HK16-HK19-HK20-HK21</f>
        <v/>
      </c>
      <c r="HL22" s="44">
        <f>HL16-HL19-HL20-HL21</f>
        <v/>
      </c>
      <c r="HM22" s="44">
        <f>HM16-HM19-HM20-HM21</f>
        <v/>
      </c>
      <c r="HN22" s="44">
        <f>HN16-HN19-HN20-HN21</f>
        <v/>
      </c>
      <c r="HO22" s="44">
        <f>HO16-HO19-HO20-HO21</f>
        <v/>
      </c>
      <c r="HP22" s="44">
        <f>HP16-HP19-HP20-HP21</f>
        <v/>
      </c>
      <c r="HQ22" s="44">
        <f>HQ16-HQ19-HQ20-HQ21</f>
        <v/>
      </c>
      <c r="HR22" s="44">
        <f>HR16-HR19-HR20-HR21</f>
        <v/>
      </c>
      <c r="HS22" s="44">
        <f>HS16-HS19-HS20-HS21</f>
        <v/>
      </c>
      <c r="HT22" s="44">
        <f>HT16-HT19-HT20-HT21</f>
        <v/>
      </c>
      <c r="HU22" s="44">
        <f>HU16-HU19-HU20-HU21</f>
        <v/>
      </c>
      <c r="HV22" s="44">
        <f>HV16-HV19-HV20-HV21</f>
        <v/>
      </c>
      <c r="HW22" s="44">
        <f>HW16-HW19-HW20-HW21</f>
        <v/>
      </c>
      <c r="HX22" s="44">
        <f>HX16-HX19-HX20-HX21</f>
        <v/>
      </c>
      <c r="HY22" s="44">
        <f>HY16-HY19-HY20-HY21</f>
        <v/>
      </c>
      <c r="HZ22" s="44">
        <f>HZ16-HZ19-HZ20-HZ21</f>
        <v/>
      </c>
      <c r="IA22" s="44">
        <f>IA16-IA19-IA20-IA21</f>
        <v/>
      </c>
      <c r="IB22" s="44">
        <f>IB16-IB19-IB20-IB21</f>
        <v/>
      </c>
      <c r="IC22" s="44">
        <f>IC16-IC19-IC20-IC21</f>
        <v/>
      </c>
      <c r="ID22" s="44">
        <f>ID16-ID19-ID20-ID21</f>
        <v/>
      </c>
      <c r="IE22" s="44">
        <f>IE16-IE19-IE20-IE21</f>
        <v/>
      </c>
      <c r="IF22" s="44">
        <f>IF16-IF19-IF20-IF21</f>
        <v/>
      </c>
      <c r="IG22" s="44">
        <f>IG16-IG19-IG20-IG21</f>
        <v/>
      </c>
      <c r="IH22" s="44">
        <f>IH16-IH19-IH20-IH21</f>
        <v/>
      </c>
      <c r="II22" s="44">
        <f>II16-II19-II20-II21</f>
        <v/>
      </c>
      <c r="IJ22" s="44">
        <f>IJ16-IJ19-IJ20-IJ21</f>
        <v/>
      </c>
      <c r="IK22" s="44">
        <f>IK16-IK19-IK20-IK21</f>
        <v/>
      </c>
      <c r="IL22" s="44">
        <f>IL16-IL19-IL20-IL21</f>
        <v/>
      </c>
      <c r="IM22" s="44">
        <f>IM16-IM19-IM20-IM21</f>
        <v/>
      </c>
      <c r="IN22" s="44">
        <f>IN16-IN19-IN20-IN21</f>
        <v/>
      </c>
      <c r="IO22" s="44">
        <f>IO16-IO19-IO20-IO21</f>
        <v/>
      </c>
      <c r="IP22" s="44">
        <f>IP16-IP19-IP20-IP21</f>
        <v/>
      </c>
      <c r="IQ22" s="44">
        <f>IQ16-IQ19-IQ20-IQ21</f>
        <v/>
      </c>
      <c r="IR22" s="44">
        <f>IR16-IR19-IR20-IR21</f>
        <v/>
      </c>
      <c r="IS22" s="44">
        <f>IS16-IS19-IS20-IS21</f>
        <v/>
      </c>
      <c r="IT22" s="44">
        <f>IT16-IT19-IT20-IT21</f>
        <v/>
      </c>
      <c r="IU22" s="44">
        <f>IU16-IU19-IU20-IU21</f>
        <v/>
      </c>
      <c r="IV22" s="44">
        <f>IV16-IV19-IV20-IV21</f>
        <v/>
      </c>
      <c r="IW22" s="44">
        <f>IW16-IW19-IW20-IW21</f>
        <v/>
      </c>
      <c r="IX22" s="44">
        <f>IX16-IX19-IX20-IX21</f>
        <v/>
      </c>
      <c r="IY22" s="44">
        <f>IY16-IY19-IY20-IY21</f>
        <v/>
      </c>
      <c r="IZ22" s="44">
        <f>IZ16-IZ19-IZ20-IZ21</f>
        <v/>
      </c>
      <c r="JA22" s="44">
        <f>JA16-JA19-JA20-JA21</f>
        <v/>
      </c>
      <c r="JB22" s="44">
        <f>JB16-JB19-JB20-JB21</f>
        <v/>
      </c>
      <c r="JC22" s="44">
        <f>JC16-JC19-JC20-JC21</f>
        <v/>
      </c>
      <c r="JD22" s="44">
        <f>JD16-JD19-JD20-JD21</f>
        <v/>
      </c>
      <c r="JE22" s="44">
        <f>JE16-JE19-JE20-JE21</f>
        <v/>
      </c>
      <c r="JF22" s="44">
        <f>JF16-JF19-JF20-JF21</f>
        <v/>
      </c>
      <c r="JG22" s="44">
        <f>JG16-JG19-JG20-JG21</f>
        <v/>
      </c>
      <c r="JH22" s="44">
        <f>JH16-JH19-JH20-JH21</f>
        <v/>
      </c>
      <c r="JI22" s="44">
        <f>JI16-JI19-JI20-JI21</f>
        <v/>
      </c>
      <c r="JJ22" s="44">
        <f>JJ16-JJ19-JJ20-JJ21</f>
        <v/>
      </c>
      <c r="JK22" s="44">
        <f>JK16-JK19-JK20-JK21</f>
        <v/>
      </c>
      <c r="JL22" s="44">
        <f>JL16-JL19-JL20-JL21</f>
        <v/>
      </c>
      <c r="JM22" s="44">
        <f>JM16-JM19-JM20-JM21</f>
        <v/>
      </c>
      <c r="JN22" s="44">
        <f>JN16-JN19-JN20-JN21</f>
        <v/>
      </c>
      <c r="JO22" s="44">
        <f>JO16-JO19-JO20-JO21</f>
        <v/>
      </c>
      <c r="JP22" s="44">
        <f>JP16-JP19-JP20-JP21</f>
        <v/>
      </c>
      <c r="JQ22" s="44">
        <f>JQ16-JQ19-JQ20-JQ21</f>
        <v/>
      </c>
      <c r="JR22" s="44">
        <f>JR16-JR19-JR20-JR21</f>
        <v/>
      </c>
      <c r="JS22" s="44">
        <f>JS16-JS19-JS20-JS21</f>
        <v/>
      </c>
      <c r="JT22" s="44">
        <f>JT16-JT19-JT20-JT21</f>
        <v/>
      </c>
      <c r="JU22" s="44">
        <f>JU16-JU19-JU20-JU21</f>
        <v/>
      </c>
      <c r="JV22" s="44">
        <f>JV16-JV19-JV20-JV21</f>
        <v/>
      </c>
      <c r="JW22" s="44">
        <f>JW16-JW19-JW20-JW21</f>
        <v/>
      </c>
      <c r="JX22" s="44">
        <f>JX16-JX19-JX20-JX21</f>
        <v/>
      </c>
      <c r="JY22" s="44">
        <f>JY16-JY19-JY20-JY21</f>
        <v/>
      </c>
      <c r="JZ22" s="44">
        <f>JZ16-JZ19-JZ20-JZ21</f>
        <v/>
      </c>
      <c r="KA22" s="44">
        <f>KA16-KA19-KA20-KA21</f>
        <v/>
      </c>
      <c r="KB22" s="44">
        <f>KB16-KB19-KB20-KB21</f>
        <v/>
      </c>
      <c r="KC22" s="44">
        <f>KC16-KC19-KC20-KC21</f>
        <v/>
      </c>
      <c r="KD22" s="44">
        <f>KD16-KD19-KD20-KD21</f>
        <v/>
      </c>
      <c r="KE22" s="44">
        <f>KE16-KE19-KE20-KE21</f>
        <v/>
      </c>
      <c r="KF22" s="44">
        <f>KF16-KF19-KF20-KF21</f>
        <v/>
      </c>
      <c r="KG22" s="44">
        <f>KG16-KG19-KG20-KG21</f>
        <v/>
      </c>
      <c r="KH22" s="44">
        <f>KH16-KH19-KH20-KH21</f>
        <v/>
      </c>
      <c r="KI22" s="44">
        <f>KI16-KI19-KI20-KI21</f>
        <v/>
      </c>
      <c r="KJ22" s="44">
        <f>KJ16-KJ19-KJ20-KJ21</f>
        <v/>
      </c>
      <c r="KK22" s="44">
        <f>KK16-KK19-KK20-KK21</f>
        <v/>
      </c>
      <c r="KL22" s="44">
        <f>KL16-KL19-KL20-KL21</f>
        <v/>
      </c>
      <c r="KM22" s="44">
        <f>KM16-KM19-KM20-KM21</f>
        <v/>
      </c>
      <c r="KN22" s="44">
        <f>KN16-KN19-KN20-KN21</f>
        <v/>
      </c>
      <c r="KO22" s="44">
        <f>KO16-KO19-KO20-KO21</f>
        <v/>
      </c>
      <c r="KP22" s="44">
        <f>KP16-KP19-KP20-KP21</f>
        <v/>
      </c>
      <c r="KQ22" s="44">
        <f>KQ16-KQ19-KQ20-KQ21</f>
        <v/>
      </c>
      <c r="KR22" s="44">
        <f>KR16-KR19-KR20-KR21</f>
        <v/>
      </c>
      <c r="KS22" s="44">
        <f>KS16-KS19-KS20-KS21</f>
        <v/>
      </c>
      <c r="KT22" s="44">
        <f>KT16-KT19-KT20-KT21</f>
        <v/>
      </c>
      <c r="KU22" s="44">
        <f>KU16-KU19-KU20-KU21</f>
        <v/>
      </c>
      <c r="KV22" s="44">
        <f>KV16-KV19-KV20-KV21</f>
        <v/>
      </c>
      <c r="KW22" s="44">
        <f>KW16-KW19-KW20-KW21</f>
        <v/>
      </c>
      <c r="KX22" s="44">
        <f>KX16-KX19-KX20-KX21</f>
        <v/>
      </c>
      <c r="KY22" s="44">
        <f>KY16-KY19-KY20-KY21</f>
        <v/>
      </c>
      <c r="KZ22" s="44">
        <f>KZ16-KZ19-KZ20-KZ21</f>
        <v/>
      </c>
      <c r="LA22" s="44">
        <f>LA16-LA19-LA20-LA21</f>
        <v/>
      </c>
      <c r="LB22" s="44">
        <f>LB16-LB19-LB20-LB21</f>
        <v/>
      </c>
      <c r="LC22" s="44">
        <f>LC16-LC19-LC20-LC21</f>
        <v/>
      </c>
      <c r="LD22" s="44">
        <f>LD16-LD19-LD20-LD21</f>
        <v/>
      </c>
      <c r="LE22" s="44">
        <f>LE16-LE19-LE20-LE21</f>
        <v/>
      </c>
      <c r="LF22" s="44">
        <f>LF16-LF19-LF20-LF21</f>
        <v/>
      </c>
      <c r="LG22" s="44">
        <f>LG16-LG19-LG20-LG21</f>
        <v/>
      </c>
      <c r="LH22" s="44">
        <f>LH16-LH19-LH20-LH21</f>
        <v/>
      </c>
      <c r="LI22" s="44">
        <f>LI16-LI19-LI20-LI21</f>
        <v/>
      </c>
      <c r="LJ22" s="44">
        <f>LJ16-LJ19-LJ20-LJ21</f>
        <v/>
      </c>
      <c r="LK22" s="44">
        <f>LK16-LK19-LK20-LK21</f>
        <v/>
      </c>
      <c r="LL22" s="44">
        <f>LL16-LL19-LL20-LL21</f>
        <v/>
      </c>
      <c r="LM22" s="44">
        <f>LM16-LM19-LM20-LM21</f>
        <v/>
      </c>
      <c r="LN22" s="44">
        <f>LN16-LN19-LN20-LN21</f>
        <v/>
      </c>
      <c r="LO22" s="44">
        <f>LO16-LO19-LO20-LO21</f>
        <v/>
      </c>
      <c r="LP22" s="44">
        <f>LP16-LP19-LP20-LP21</f>
        <v/>
      </c>
      <c r="LQ22" s="44">
        <f>LQ16-LQ19-LQ20-LQ21</f>
        <v/>
      </c>
      <c r="LR22" s="44">
        <f>LR16-LR19-LR20-LR21</f>
        <v/>
      </c>
      <c r="LS22" s="44">
        <f>LS16-LS19-LS20-LS21</f>
        <v/>
      </c>
      <c r="LT22" s="44">
        <f>LT16-LT19-LT20-LT21</f>
        <v/>
      </c>
      <c r="LU22" s="44">
        <f>LU16-LU19-LU20-LU21</f>
        <v/>
      </c>
      <c r="LV22" s="44">
        <f>LV16-LV19-LV20-LV21</f>
        <v/>
      </c>
      <c r="LW22" s="44">
        <f>LW16-LW19-LW20-LW21</f>
        <v/>
      </c>
      <c r="LX22" s="44">
        <f>LX16-LX19-LX20-LX21</f>
        <v/>
      </c>
      <c r="LY22" s="44">
        <f>LY16-LY19-LY20-LY21</f>
        <v/>
      </c>
      <c r="LZ22" s="44">
        <f>LZ16-LZ19-LZ20-LZ21</f>
        <v/>
      </c>
      <c r="MA22" s="44">
        <f>MA16-MA19-MA20-MA21</f>
        <v/>
      </c>
      <c r="MB22" s="44">
        <f>MB16-MB19-MB20-MB21</f>
        <v/>
      </c>
      <c r="MC22" s="44">
        <f>MC16-MC19-MC20-MC21</f>
        <v/>
      </c>
      <c r="MD22" s="44">
        <f>MD16-MD19-MD20-MD21</f>
        <v/>
      </c>
      <c r="ME22" s="44">
        <f>ME16-ME19-ME20-ME21</f>
        <v/>
      </c>
      <c r="MF22" s="44">
        <f>MF16-MF19-MF20-MF21</f>
        <v/>
      </c>
      <c r="MG22" s="44">
        <f>MG16-MG19-MG20-MG21</f>
        <v/>
      </c>
      <c r="MH22" s="44">
        <f>MH16-MH19-MH20-MH21</f>
        <v/>
      </c>
      <c r="MI22" s="44">
        <f>MI16-MI19-MI20-MI21</f>
        <v/>
      </c>
      <c r="MJ22" s="44">
        <f>MJ16-MJ19-MJ20-MJ21</f>
        <v/>
      </c>
      <c r="MK22" s="44">
        <f>MK16-MK19-MK20-MK21</f>
        <v/>
      </c>
      <c r="ML22" s="44">
        <f>ML16-ML19-ML20-ML21</f>
        <v/>
      </c>
      <c r="MM22" s="44">
        <f>MM16-MM19-MM20-MM21</f>
        <v/>
      </c>
      <c r="MN22" s="44">
        <f>MN16-MN19-MN20-MN21</f>
        <v/>
      </c>
      <c r="MO22" s="44">
        <f>MO16-MO19-MO20-MO21</f>
        <v/>
      </c>
      <c r="MP22" s="44">
        <f>MP16-MP19-MP20-MP21</f>
        <v/>
      </c>
      <c r="MQ22" s="44">
        <f>MQ16-MQ19-MQ20-MQ21</f>
        <v/>
      </c>
      <c r="MR22" s="44">
        <f>MR16-MR19-MR20-MR21</f>
        <v/>
      </c>
      <c r="MS22" s="44">
        <f>MS16-MS19-MS20-MS21</f>
        <v/>
      </c>
      <c r="MT22" s="44">
        <f>MT16-MT19-MT20-MT21</f>
        <v/>
      </c>
      <c r="MU22" s="44">
        <f>MU16-MU19-MU20-MU21</f>
        <v/>
      </c>
      <c r="MV22" s="44">
        <f>MV16-MV19-MV20-MV21</f>
        <v/>
      </c>
      <c r="MW22" s="44">
        <f>MW16-MW19-MW20-MW21</f>
        <v/>
      </c>
      <c r="MX22" s="44">
        <f>MX16-MX19-MX20-MX21</f>
        <v/>
      </c>
      <c r="MY22" s="44">
        <f>MY16-MY19-MY20-MY21</f>
        <v/>
      </c>
      <c r="MZ22" s="44">
        <f>MZ16-MZ19-MZ20-MZ21</f>
        <v/>
      </c>
      <c r="NA22" s="44">
        <f>NA16-NA19-NA20-NA21</f>
        <v/>
      </c>
      <c r="NB22" s="44">
        <f>NB16-NB19-NB20-NB21</f>
        <v/>
      </c>
      <c r="NC22" s="44">
        <f>NC16-NC19-NC20-NC21</f>
        <v/>
      </c>
      <c r="ND22" s="44">
        <f>ND16-ND19-ND20-ND21</f>
        <v/>
      </c>
      <c r="NE22" s="44">
        <f>NE16-NE19-NE20-NE21</f>
        <v/>
      </c>
      <c r="NF22" s="44">
        <f>NF16-NF19-NF20-NF21</f>
        <v/>
      </c>
      <c r="NG22" s="44">
        <f>NG16-NG19-NG20-NG21</f>
        <v/>
      </c>
      <c r="NH22" s="44">
        <f>NH16-NH19-NH20-NH21</f>
        <v/>
      </c>
      <c r="NI22" s="44">
        <f>NI16-NI19-NI20-NI21</f>
        <v/>
      </c>
      <c r="NJ22" s="44">
        <f>NJ16-NJ19-NJ20-NJ21</f>
        <v/>
      </c>
      <c r="NK22" s="44">
        <f>NK16-NK19-NK20-NK21</f>
        <v/>
      </c>
      <c r="NL22" s="44">
        <f>NL16-NL19-NL20-NL21</f>
        <v/>
      </c>
      <c r="NM22" s="44">
        <f>NM16-NM19-NM20-NM21</f>
        <v/>
      </c>
      <c r="NN22" s="44">
        <f>NN16-NN19-NN20-NN21</f>
        <v/>
      </c>
      <c r="NO22" s="44">
        <f>NO16-NO19-NO20-NO21</f>
        <v/>
      </c>
      <c r="NP22" s="44">
        <f>NP16-NP19-NP20-NP21</f>
        <v/>
      </c>
      <c r="NQ22" s="44">
        <f>NQ16-NQ19-NQ20-NQ21</f>
        <v/>
      </c>
      <c r="NR22" s="44">
        <f>NR16-NR19-NR20-NR21</f>
        <v/>
      </c>
      <c r="NS22" s="44">
        <f>NS16-NS19-NS20-NS21</f>
        <v/>
      </c>
      <c r="NT22" s="44">
        <f>NT16-NT19-NT20-NT21</f>
        <v/>
      </c>
      <c r="NU22" s="44">
        <f>NU16-NU19-NU20-NU21</f>
        <v/>
      </c>
      <c r="NV22" s="44">
        <f>NV16-NV19-NV20-NV21</f>
        <v/>
      </c>
      <c r="NW22" s="44">
        <f>NW16-NW19-NW20-NW21</f>
        <v/>
      </c>
      <c r="NX22" s="44">
        <f>NX16-NX19-NX20-NX21</f>
        <v/>
      </c>
      <c r="NY22" s="44">
        <f>NY16-NY19-NY20-NY21</f>
        <v/>
      </c>
      <c r="NZ22" s="44">
        <f>NZ16-NZ19-NZ20-NZ21</f>
        <v/>
      </c>
      <c r="OA22" s="44">
        <f>OA16-OA19-OA20-OA21</f>
        <v/>
      </c>
      <c r="OB22" s="44">
        <f>OB16-OB19-OB20-OB21</f>
        <v/>
      </c>
      <c r="OC22" s="44">
        <f>OC16-OC19-OC20-OC21</f>
        <v/>
      </c>
      <c r="OD22" s="44">
        <f>OD16-OD19-OD20-OD21</f>
        <v/>
      </c>
      <c r="OE22" s="44">
        <f>OE16-OE19-OE20-OE21</f>
        <v/>
      </c>
      <c r="OF22" s="44">
        <f>OF16-OF19-OF20-OF21</f>
        <v/>
      </c>
      <c r="OG22" s="44">
        <f>OG16-OG19-OG20-OG21</f>
        <v/>
      </c>
      <c r="OH22" s="44">
        <f>OH16-OH19-OH20-OH21</f>
        <v/>
      </c>
      <c r="OI22" s="44">
        <f>OI16-OI19-OI20-OI21</f>
        <v/>
      </c>
      <c r="OJ22" s="44">
        <f>OJ16-OJ19-OJ20-OJ21</f>
        <v/>
      </c>
      <c r="OK22" s="44">
        <f>OK16-OK19-OK20-OK21</f>
        <v/>
      </c>
      <c r="OL22" s="44">
        <f>OL16-OL19-OL20-OL21</f>
        <v/>
      </c>
      <c r="OM22" s="44">
        <f>OM16-OM19-OM20-OM21</f>
        <v/>
      </c>
      <c r="ON22" s="44">
        <f>ON16-ON19-ON20-ON21</f>
        <v/>
      </c>
      <c r="OO22" s="44">
        <f>OO16-OO19-OO20-OO21</f>
        <v/>
      </c>
      <c r="OP22" s="44">
        <f>OP16-OP19-OP20-OP21</f>
        <v/>
      </c>
      <c r="OQ22" s="44">
        <f>OQ16-OQ19-OQ20-OQ21</f>
        <v/>
      </c>
      <c r="OR22" s="44">
        <f>OR16-OR19-OR20-OR21</f>
        <v/>
      </c>
      <c r="OS22" s="44">
        <f>OS16-OS19-OS20-OS21</f>
        <v/>
      </c>
      <c r="OT22" s="44">
        <f>OT16-OT19-OT20-OT21</f>
        <v/>
      </c>
      <c r="OU22" s="44">
        <f>OU16-OU19-OU20-OU21</f>
        <v/>
      </c>
      <c r="OV22" s="44">
        <f>OV16-OV19-OV20-OV21</f>
        <v/>
      </c>
      <c r="OW22" s="44">
        <f>OW16-OW19-OW20-OW21</f>
        <v/>
      </c>
      <c r="OX22" s="44">
        <f>OX16-OX19-OX20-OX21</f>
        <v/>
      </c>
      <c r="OY22" s="44">
        <f>OY16-OY19-OY20-OY21</f>
        <v/>
      </c>
      <c r="OZ22" s="44">
        <f>OZ16-OZ19-OZ20-OZ21</f>
        <v/>
      </c>
      <c r="PA22" s="44">
        <f>PA16-PA19-PA20-PA21</f>
        <v/>
      </c>
      <c r="PB22" s="44">
        <f>PB16-PB19-PB20-PB21</f>
        <v/>
      </c>
      <c r="PC22" s="44">
        <f>PC16-PC19-PC20-PC21</f>
        <v/>
      </c>
      <c r="PD22" s="44">
        <f>PD16-PD19-PD20-PD21</f>
        <v/>
      </c>
      <c r="PE22" s="44">
        <f>PE16-PE19-PE20-PE21</f>
        <v/>
      </c>
      <c r="PF22" s="44">
        <f>PF16-PF19-PF20-PF21</f>
        <v/>
      </c>
      <c r="PG22" s="44">
        <f>PG16-PG19-PG20-PG21</f>
        <v/>
      </c>
      <c r="PH22" s="44">
        <f>PH16-PH19-PH20-PH21</f>
        <v/>
      </c>
      <c r="PI22" s="44">
        <f>PI16-PI19-PI20-PI21</f>
        <v/>
      </c>
      <c r="PJ22" s="44">
        <f>PJ16-PJ19-PJ20-PJ21</f>
        <v/>
      </c>
      <c r="PK22" s="44">
        <f>PK16-PK19-PK20-PK21</f>
        <v/>
      </c>
      <c r="PL22" s="44">
        <f>PL16-PL19-PL20-PL21</f>
        <v/>
      </c>
      <c r="PM22" s="44">
        <f>PM16-PM19-PM20-PM21</f>
        <v/>
      </c>
    </row>
    <row r="23">
      <c r="A23" s="9" t="inlineStr">
        <is>
          <t>MLI construction interest (capitalized)</t>
        </is>
      </c>
      <c r="B23" s="9" t="inlineStr">
        <is>
          <t>P1</t>
        </is>
      </c>
      <c r="C23" s="43">
        <f>SUM(D23:PM23)</f>
        <v/>
      </c>
      <c r="D23" s="44">
        <f>IF(D9=1,(0+D22)*r_m,0)</f>
        <v/>
      </c>
      <c r="E23" s="44">
        <f>IF(E9=1,(D24+E22)*r_m,0)</f>
        <v/>
      </c>
      <c r="F23" s="44">
        <f>IF(F9=1,(E24+F22)*r_m,0)</f>
        <v/>
      </c>
      <c r="G23" s="44">
        <f>IF(G9=1,(F24+G22)*r_m,0)</f>
        <v/>
      </c>
      <c r="H23" s="44">
        <f>IF(H9=1,(G24+H22)*r_m,0)</f>
        <v/>
      </c>
      <c r="I23" s="44">
        <f>IF(I9=1,(H24+I22)*r_m,0)</f>
        <v/>
      </c>
      <c r="J23" s="44">
        <f>IF(J9=1,(I24+J22)*r_m,0)</f>
        <v/>
      </c>
      <c r="K23" s="44">
        <f>IF(K9=1,(J24+K22)*r_m,0)</f>
        <v/>
      </c>
      <c r="L23" s="44">
        <f>IF(L9=1,(K24+L22)*r_m,0)</f>
        <v/>
      </c>
      <c r="M23" s="44">
        <f>IF(M9=1,(L24+M22)*r_m,0)</f>
        <v/>
      </c>
      <c r="N23" s="44">
        <f>IF(N9=1,(M24+N22)*r_m,0)</f>
        <v/>
      </c>
      <c r="O23" s="44">
        <f>IF(O9=1,(N24+O22)*r_m,0)</f>
        <v/>
      </c>
      <c r="P23" s="44">
        <f>IF(P9=1,(O24+P22)*r_m,0)</f>
        <v/>
      </c>
      <c r="Q23" s="44">
        <f>IF(Q9=1,(P24+Q22)*r_m,0)</f>
        <v/>
      </c>
      <c r="R23" s="44">
        <f>IF(R9=1,(Q24+R22)*r_m,0)</f>
        <v/>
      </c>
      <c r="S23" s="44">
        <f>IF(S9=1,(R24+S22)*r_m,0)</f>
        <v/>
      </c>
      <c r="T23" s="44">
        <f>IF(T9=1,(S24+T22)*r_m,0)</f>
        <v/>
      </c>
      <c r="U23" s="44">
        <f>IF(U9=1,(T24+U22)*r_m,0)</f>
        <v/>
      </c>
      <c r="V23" s="44">
        <f>IF(V9=1,(U24+V22)*r_m,0)</f>
        <v/>
      </c>
      <c r="W23" s="44">
        <f>IF(W9=1,(V24+W22)*r_m,0)</f>
        <v/>
      </c>
      <c r="X23" s="44">
        <f>IF(X9=1,(W24+X22)*r_m,0)</f>
        <v/>
      </c>
      <c r="Y23" s="44">
        <f>IF(Y9=1,(X24+Y22)*r_m,0)</f>
        <v/>
      </c>
      <c r="Z23" s="44">
        <f>IF(Z9=1,(Y24+Z22)*r_m,0)</f>
        <v/>
      </c>
      <c r="AA23" s="44">
        <f>IF(AA9=1,(Z24+AA22)*r_m,0)</f>
        <v/>
      </c>
      <c r="AB23" s="44">
        <f>IF(AB9=1,(AA24+AB22)*r_m,0)</f>
        <v/>
      </c>
      <c r="AC23" s="44">
        <f>IF(AC9=1,(AB24+AC22)*r_m,0)</f>
        <v/>
      </c>
      <c r="AD23" s="44">
        <f>IF(AD9=1,(AC24+AD22)*r_m,0)</f>
        <v/>
      </c>
      <c r="AE23" s="44">
        <f>IF(AE9=1,(AD24+AE22)*r_m,0)</f>
        <v/>
      </c>
      <c r="AF23" s="44">
        <f>IF(AF9=1,(AE24+AF22)*r_m,0)</f>
        <v/>
      </c>
      <c r="AG23" s="44">
        <f>IF(AG9=1,(AF24+AG22)*r_m,0)</f>
        <v/>
      </c>
      <c r="AH23" s="44">
        <f>IF(AH9=1,(AG24+AH22)*r_m,0)</f>
        <v/>
      </c>
      <c r="AI23" s="44">
        <f>IF(AI9=1,(AH24+AI22)*r_m,0)</f>
        <v/>
      </c>
      <c r="AJ23" s="44">
        <f>IF(AJ9=1,(AI24+AJ22)*r_m,0)</f>
        <v/>
      </c>
      <c r="AK23" s="44">
        <f>IF(AK9=1,(AJ24+AK22)*r_m,0)</f>
        <v/>
      </c>
      <c r="AL23" s="44">
        <f>IF(AL9=1,(AK24+AL22)*r_m,0)</f>
        <v/>
      </c>
      <c r="AM23" s="44">
        <f>IF(AM9=1,(AL24+AM22)*r_m,0)</f>
        <v/>
      </c>
      <c r="AN23" s="44">
        <f>IF(AN9=1,(AM24+AN22)*r_m,0)</f>
        <v/>
      </c>
      <c r="AO23" s="44">
        <f>IF(AO9=1,(AN24+AO22)*r_m,0)</f>
        <v/>
      </c>
      <c r="AP23" s="44">
        <f>IF(AP9=1,(AO24+AP22)*r_m,0)</f>
        <v/>
      </c>
      <c r="AQ23" s="44">
        <f>IF(AQ9=1,(AP24+AQ22)*r_m,0)</f>
        <v/>
      </c>
      <c r="AR23" s="44">
        <f>IF(AR9=1,(AQ24+AR22)*r_m,0)</f>
        <v/>
      </c>
      <c r="AS23" s="44">
        <f>IF(AS9=1,(AR24+AS22)*r_m,0)</f>
        <v/>
      </c>
      <c r="AT23" s="44">
        <f>IF(AT9=1,(AS24+AT22)*r_m,0)</f>
        <v/>
      </c>
      <c r="AU23" s="44">
        <f>IF(AU9=1,(AT24+AU22)*r_m,0)</f>
        <v/>
      </c>
      <c r="AV23" s="44">
        <f>IF(AV9=1,(AU24+AV22)*r_m,0)</f>
        <v/>
      </c>
      <c r="AW23" s="44">
        <f>IF(AW9=1,(AV24+AW22)*r_m,0)</f>
        <v/>
      </c>
      <c r="AX23" s="44">
        <f>IF(AX9=1,(AW24+AX22)*r_m,0)</f>
        <v/>
      </c>
      <c r="AY23" s="44">
        <f>IF(AY9=1,(AX24+AY22)*r_m,0)</f>
        <v/>
      </c>
      <c r="AZ23" s="44">
        <f>IF(AZ9=1,(AY24+AZ22)*r_m,0)</f>
        <v/>
      </c>
      <c r="BA23" s="44">
        <f>IF(BA9=1,(AZ24+BA22)*r_m,0)</f>
        <v/>
      </c>
      <c r="BB23" s="44">
        <f>IF(BB9=1,(BA24+BB22)*r_m,0)</f>
        <v/>
      </c>
      <c r="BC23" s="44">
        <f>IF(BC9=1,(BB24+BC22)*r_m,0)</f>
        <v/>
      </c>
      <c r="BD23" s="44">
        <f>IF(BD9=1,(BC24+BD22)*r_m,0)</f>
        <v/>
      </c>
      <c r="BE23" s="44">
        <f>IF(BE9=1,(BD24+BE22)*r_m,0)</f>
        <v/>
      </c>
      <c r="BF23" s="44">
        <f>IF(BF9=1,(BE24+BF22)*r_m,0)</f>
        <v/>
      </c>
      <c r="BG23" s="44">
        <f>IF(BG9=1,(BF24+BG22)*r_m,0)</f>
        <v/>
      </c>
      <c r="BH23" s="44">
        <f>IF(BH9=1,(BG24+BH22)*r_m,0)</f>
        <v/>
      </c>
      <c r="BI23" s="44">
        <f>IF(BI9=1,(BH24+BI22)*r_m,0)</f>
        <v/>
      </c>
      <c r="BJ23" s="44">
        <f>IF(BJ9=1,(BI24+BJ22)*r_m,0)</f>
        <v/>
      </c>
      <c r="BK23" s="44">
        <f>IF(BK9=1,(BJ24+BK22)*r_m,0)</f>
        <v/>
      </c>
      <c r="BL23" s="44">
        <f>IF(BL9=1,(BK24+BL22)*r_m,0)</f>
        <v/>
      </c>
      <c r="BM23" s="44">
        <f>IF(BM9=1,(BL24+BM22)*r_m,0)</f>
        <v/>
      </c>
      <c r="BN23" s="44">
        <f>IF(BN9=1,(BM24+BN22)*r_m,0)</f>
        <v/>
      </c>
      <c r="BO23" s="44">
        <f>IF(BO9=1,(BN24+BO22)*r_m,0)</f>
        <v/>
      </c>
      <c r="BP23" s="44">
        <f>IF(BP9=1,(BO24+BP22)*r_m,0)</f>
        <v/>
      </c>
      <c r="BQ23" s="44">
        <f>IF(BQ9=1,(BP24+BQ22)*r_m,0)</f>
        <v/>
      </c>
      <c r="BR23" s="44">
        <f>IF(BR9=1,(BQ24+BR22)*r_m,0)</f>
        <v/>
      </c>
      <c r="BS23" s="44">
        <f>IF(BS9=1,(BR24+BS22)*r_m,0)</f>
        <v/>
      </c>
      <c r="BT23" s="44">
        <f>IF(BT9=1,(BS24+BT22)*r_m,0)</f>
        <v/>
      </c>
      <c r="BU23" s="44">
        <f>IF(BU9=1,(BT24+BU22)*r_m,0)</f>
        <v/>
      </c>
      <c r="BV23" s="44">
        <f>IF(BV9=1,(BU24+BV22)*r_m,0)</f>
        <v/>
      </c>
      <c r="BW23" s="44">
        <f>IF(BW9=1,(BV24+BW22)*r_m,0)</f>
        <v/>
      </c>
      <c r="BX23" s="44">
        <f>IF(BX9=1,(BW24+BX22)*r_m,0)</f>
        <v/>
      </c>
      <c r="BY23" s="44">
        <f>IF(BY9=1,(BX24+BY22)*r_m,0)</f>
        <v/>
      </c>
      <c r="BZ23" s="44">
        <f>IF(BZ9=1,(BY24+BZ22)*r_m,0)</f>
        <v/>
      </c>
      <c r="CA23" s="44">
        <f>IF(CA9=1,(BZ24+CA22)*r_m,0)</f>
        <v/>
      </c>
      <c r="CB23" s="44">
        <f>IF(CB9=1,(CA24+CB22)*r_m,0)</f>
        <v/>
      </c>
      <c r="CC23" s="44">
        <f>IF(CC9=1,(CB24+CC22)*r_m,0)</f>
        <v/>
      </c>
      <c r="CD23" s="44">
        <f>IF(CD9=1,(CC24+CD22)*r_m,0)</f>
        <v/>
      </c>
      <c r="CE23" s="44">
        <f>IF(CE9=1,(CD24+CE22)*r_m,0)</f>
        <v/>
      </c>
      <c r="CF23" s="44">
        <f>IF(CF9=1,(CE24+CF22)*r_m,0)</f>
        <v/>
      </c>
      <c r="CG23" s="44">
        <f>IF(CG9=1,(CF24+CG22)*r_m,0)</f>
        <v/>
      </c>
      <c r="CH23" s="44">
        <f>IF(CH9=1,(CG24+CH22)*r_m,0)</f>
        <v/>
      </c>
      <c r="CI23" s="44">
        <f>IF(CI9=1,(CH24+CI22)*r_m,0)</f>
        <v/>
      </c>
      <c r="CJ23" s="44">
        <f>IF(CJ9=1,(CI24+CJ22)*r_m,0)</f>
        <v/>
      </c>
      <c r="CK23" s="44">
        <f>IF(CK9=1,(CJ24+CK22)*r_m,0)</f>
        <v/>
      </c>
      <c r="CL23" s="44">
        <f>IF(CL9=1,(CK24+CL22)*r_m,0)</f>
        <v/>
      </c>
      <c r="CM23" s="44">
        <f>IF(CM9=1,(CL24+CM22)*r_m,0)</f>
        <v/>
      </c>
      <c r="CN23" s="44">
        <f>IF(CN9=1,(CM24+CN22)*r_m,0)</f>
        <v/>
      </c>
      <c r="CO23" s="44">
        <f>IF(CO9=1,(CN24+CO22)*r_m,0)</f>
        <v/>
      </c>
      <c r="CP23" s="44">
        <f>IF(CP9=1,(CO24+CP22)*r_m,0)</f>
        <v/>
      </c>
      <c r="CQ23" s="44">
        <f>IF(CQ9=1,(CP24+CQ22)*r_m,0)</f>
        <v/>
      </c>
      <c r="CR23" s="44">
        <f>IF(CR9=1,(CQ24+CR22)*r_m,0)</f>
        <v/>
      </c>
      <c r="CS23" s="44">
        <f>IF(CS9=1,(CR24+CS22)*r_m,0)</f>
        <v/>
      </c>
      <c r="CT23" s="44">
        <f>IF(CT9=1,(CS24+CT22)*r_m,0)</f>
        <v/>
      </c>
      <c r="CU23" s="44">
        <f>IF(CU9=1,(CT24+CU22)*r_m,0)</f>
        <v/>
      </c>
      <c r="CV23" s="44">
        <f>IF(CV9=1,(CU24+CV22)*r_m,0)</f>
        <v/>
      </c>
      <c r="CW23" s="44">
        <f>IF(CW9=1,(CV24+CW22)*r_m,0)</f>
        <v/>
      </c>
      <c r="CX23" s="44">
        <f>IF(CX9=1,(CW24+CX22)*r_m,0)</f>
        <v/>
      </c>
      <c r="CY23" s="44">
        <f>IF(CY9=1,(CX24+CY22)*r_m,0)</f>
        <v/>
      </c>
      <c r="CZ23" s="44">
        <f>IF(CZ9=1,(CY24+CZ22)*r_m,0)</f>
        <v/>
      </c>
      <c r="DA23" s="44">
        <f>IF(DA9=1,(CZ24+DA22)*r_m,0)</f>
        <v/>
      </c>
      <c r="DB23" s="44">
        <f>IF(DB9=1,(DA24+DB22)*r_m,0)</f>
        <v/>
      </c>
      <c r="DC23" s="44">
        <f>IF(DC9=1,(DB24+DC22)*r_m,0)</f>
        <v/>
      </c>
      <c r="DD23" s="44">
        <f>IF(DD9=1,(DC24+DD22)*r_m,0)</f>
        <v/>
      </c>
      <c r="DE23" s="44">
        <f>IF(DE9=1,(DD24+DE22)*r_m,0)</f>
        <v/>
      </c>
      <c r="DF23" s="44">
        <f>IF(DF9=1,(DE24+DF22)*r_m,0)</f>
        <v/>
      </c>
      <c r="DG23" s="44">
        <f>IF(DG9=1,(DF24+DG22)*r_m,0)</f>
        <v/>
      </c>
      <c r="DH23" s="44">
        <f>IF(DH9=1,(DG24+DH22)*r_m,0)</f>
        <v/>
      </c>
      <c r="DI23" s="44">
        <f>IF(DI9=1,(DH24+DI22)*r_m,0)</f>
        <v/>
      </c>
      <c r="DJ23" s="44">
        <f>IF(DJ9=1,(DI24+DJ22)*r_m,0)</f>
        <v/>
      </c>
      <c r="DK23" s="44">
        <f>IF(DK9=1,(DJ24+DK22)*r_m,0)</f>
        <v/>
      </c>
      <c r="DL23" s="44">
        <f>IF(DL9=1,(DK24+DL22)*r_m,0)</f>
        <v/>
      </c>
      <c r="DM23" s="44">
        <f>IF(DM9=1,(DL24+DM22)*r_m,0)</f>
        <v/>
      </c>
      <c r="DN23" s="44">
        <f>IF(DN9=1,(DM24+DN22)*r_m,0)</f>
        <v/>
      </c>
      <c r="DO23" s="44">
        <f>IF(DO9=1,(DN24+DO22)*r_m,0)</f>
        <v/>
      </c>
      <c r="DP23" s="44">
        <f>IF(DP9=1,(DO24+DP22)*r_m,0)</f>
        <v/>
      </c>
      <c r="DQ23" s="44">
        <f>IF(DQ9=1,(DP24+DQ22)*r_m,0)</f>
        <v/>
      </c>
      <c r="DR23" s="44">
        <f>IF(DR9=1,(DQ24+DR22)*r_m,0)</f>
        <v/>
      </c>
      <c r="DS23" s="44">
        <f>IF(DS9=1,(DR24+DS22)*r_m,0)</f>
        <v/>
      </c>
      <c r="DT23" s="44">
        <f>IF(DT9=1,(DS24+DT22)*r_m,0)</f>
        <v/>
      </c>
      <c r="DU23" s="44">
        <f>IF(DU9=1,(DT24+DU22)*r_m,0)</f>
        <v/>
      </c>
      <c r="DV23" s="44">
        <f>IF(DV9=1,(DU24+DV22)*r_m,0)</f>
        <v/>
      </c>
      <c r="DW23" s="44">
        <f>IF(DW9=1,(DV24+DW22)*r_m,0)</f>
        <v/>
      </c>
      <c r="DX23" s="44">
        <f>IF(DX9=1,(DW24+DX22)*r_m,0)</f>
        <v/>
      </c>
      <c r="DY23" s="44">
        <f>IF(DY9=1,(DX24+DY22)*r_m,0)</f>
        <v/>
      </c>
      <c r="DZ23" s="44">
        <f>IF(DZ9=1,(DY24+DZ22)*r_m,0)</f>
        <v/>
      </c>
      <c r="EA23" s="44">
        <f>IF(EA9=1,(DZ24+EA22)*r_m,0)</f>
        <v/>
      </c>
      <c r="EB23" s="44">
        <f>IF(EB9=1,(EA24+EB22)*r_m,0)</f>
        <v/>
      </c>
      <c r="EC23" s="44">
        <f>IF(EC9=1,(EB24+EC22)*r_m,0)</f>
        <v/>
      </c>
      <c r="ED23" s="44">
        <f>IF(ED9=1,(EC24+ED22)*r_m,0)</f>
        <v/>
      </c>
      <c r="EE23" s="44">
        <f>IF(EE9=1,(ED24+EE22)*r_m,0)</f>
        <v/>
      </c>
      <c r="EF23" s="44">
        <f>IF(EF9=1,(EE24+EF22)*r_m,0)</f>
        <v/>
      </c>
      <c r="EG23" s="44">
        <f>IF(EG9=1,(EF24+EG22)*r_m,0)</f>
        <v/>
      </c>
      <c r="EH23" s="44">
        <f>IF(EH9=1,(EG24+EH22)*r_m,0)</f>
        <v/>
      </c>
      <c r="EI23" s="44">
        <f>IF(EI9=1,(EH24+EI22)*r_m,0)</f>
        <v/>
      </c>
      <c r="EJ23" s="44">
        <f>IF(EJ9=1,(EI24+EJ22)*r_m,0)</f>
        <v/>
      </c>
      <c r="EK23" s="44">
        <f>IF(EK9=1,(EJ24+EK22)*r_m,0)</f>
        <v/>
      </c>
      <c r="EL23" s="44">
        <f>IF(EL9=1,(EK24+EL22)*r_m,0)</f>
        <v/>
      </c>
      <c r="EM23" s="44">
        <f>IF(EM9=1,(EL24+EM22)*r_m,0)</f>
        <v/>
      </c>
      <c r="EN23" s="44">
        <f>IF(EN9=1,(EM24+EN22)*r_m,0)</f>
        <v/>
      </c>
      <c r="EO23" s="44">
        <f>IF(EO9=1,(EN24+EO22)*r_m,0)</f>
        <v/>
      </c>
      <c r="EP23" s="44">
        <f>IF(EP9=1,(EO24+EP22)*r_m,0)</f>
        <v/>
      </c>
      <c r="EQ23" s="44">
        <f>IF(EQ9=1,(EP24+EQ22)*r_m,0)</f>
        <v/>
      </c>
      <c r="ER23" s="44">
        <f>IF(ER9=1,(EQ24+ER22)*r_m,0)</f>
        <v/>
      </c>
      <c r="ES23" s="44">
        <f>IF(ES9=1,(ER24+ES22)*r_m,0)</f>
        <v/>
      </c>
      <c r="ET23" s="44">
        <f>IF(ET9=1,(ES24+ET22)*r_m,0)</f>
        <v/>
      </c>
      <c r="EU23" s="44">
        <f>IF(EU9=1,(ET24+EU22)*r_m,0)</f>
        <v/>
      </c>
      <c r="EV23" s="44">
        <f>IF(EV9=1,(EU24+EV22)*r_m,0)</f>
        <v/>
      </c>
      <c r="EW23" s="44">
        <f>IF(EW9=1,(EV24+EW22)*r_m,0)</f>
        <v/>
      </c>
      <c r="EX23" s="44">
        <f>IF(EX9=1,(EW24+EX22)*r_m,0)</f>
        <v/>
      </c>
      <c r="EY23" s="44">
        <f>IF(EY9=1,(EX24+EY22)*r_m,0)</f>
        <v/>
      </c>
      <c r="EZ23" s="44">
        <f>IF(EZ9=1,(EY24+EZ22)*r_m,0)</f>
        <v/>
      </c>
      <c r="FA23" s="44">
        <f>IF(FA9=1,(EZ24+FA22)*r_m,0)</f>
        <v/>
      </c>
      <c r="FB23" s="44">
        <f>IF(FB9=1,(FA24+FB22)*r_m,0)</f>
        <v/>
      </c>
      <c r="FC23" s="44">
        <f>IF(FC9=1,(FB24+FC22)*r_m,0)</f>
        <v/>
      </c>
      <c r="FD23" s="44">
        <f>IF(FD9=1,(FC24+FD22)*r_m,0)</f>
        <v/>
      </c>
      <c r="FE23" s="44">
        <f>IF(FE9=1,(FD24+FE22)*r_m,0)</f>
        <v/>
      </c>
      <c r="FF23" s="44">
        <f>IF(FF9=1,(FE24+FF22)*r_m,0)</f>
        <v/>
      </c>
      <c r="FG23" s="44">
        <f>IF(FG9=1,(FF24+FG22)*r_m,0)</f>
        <v/>
      </c>
      <c r="FH23" s="44">
        <f>IF(FH9=1,(FG24+FH22)*r_m,0)</f>
        <v/>
      </c>
      <c r="FI23" s="44">
        <f>IF(FI9=1,(FH24+FI22)*r_m,0)</f>
        <v/>
      </c>
      <c r="FJ23" s="44">
        <f>IF(FJ9=1,(FI24+FJ22)*r_m,0)</f>
        <v/>
      </c>
      <c r="FK23" s="44">
        <f>IF(FK9=1,(FJ24+FK22)*r_m,0)</f>
        <v/>
      </c>
      <c r="FL23" s="44">
        <f>IF(FL9=1,(FK24+FL22)*r_m,0)</f>
        <v/>
      </c>
      <c r="FM23" s="44">
        <f>IF(FM9=1,(FL24+FM22)*r_m,0)</f>
        <v/>
      </c>
      <c r="FN23" s="44">
        <f>IF(FN9=1,(FM24+FN22)*r_m,0)</f>
        <v/>
      </c>
      <c r="FO23" s="44">
        <f>IF(FO9=1,(FN24+FO22)*r_m,0)</f>
        <v/>
      </c>
      <c r="FP23" s="44">
        <f>IF(FP9=1,(FO24+FP22)*r_m,0)</f>
        <v/>
      </c>
      <c r="FQ23" s="44">
        <f>IF(FQ9=1,(FP24+FQ22)*r_m,0)</f>
        <v/>
      </c>
      <c r="FR23" s="44">
        <f>IF(FR9=1,(FQ24+FR22)*r_m,0)</f>
        <v/>
      </c>
      <c r="FS23" s="44">
        <f>IF(FS9=1,(FR24+FS22)*r_m,0)</f>
        <v/>
      </c>
      <c r="FT23" s="44">
        <f>IF(FT9=1,(FS24+FT22)*r_m,0)</f>
        <v/>
      </c>
      <c r="FU23" s="44">
        <f>IF(FU9=1,(FT24+FU22)*r_m,0)</f>
        <v/>
      </c>
      <c r="FV23" s="44">
        <f>IF(FV9=1,(FU24+FV22)*r_m,0)</f>
        <v/>
      </c>
      <c r="FW23" s="44">
        <f>IF(FW9=1,(FV24+FW22)*r_m,0)</f>
        <v/>
      </c>
      <c r="FX23" s="44">
        <f>IF(FX9=1,(FW24+FX22)*r_m,0)</f>
        <v/>
      </c>
      <c r="FY23" s="44">
        <f>IF(FY9=1,(FX24+FY22)*r_m,0)</f>
        <v/>
      </c>
      <c r="FZ23" s="44">
        <f>IF(FZ9=1,(FY24+FZ22)*r_m,0)</f>
        <v/>
      </c>
      <c r="GA23" s="44">
        <f>IF(GA9=1,(FZ24+GA22)*r_m,0)</f>
        <v/>
      </c>
      <c r="GB23" s="44">
        <f>IF(GB9=1,(GA24+GB22)*r_m,0)</f>
        <v/>
      </c>
      <c r="GC23" s="44">
        <f>IF(GC9=1,(GB24+GC22)*r_m,0)</f>
        <v/>
      </c>
      <c r="GD23" s="44">
        <f>IF(GD9=1,(GC24+GD22)*r_m,0)</f>
        <v/>
      </c>
      <c r="GE23" s="44">
        <f>IF(GE9=1,(GD24+GE22)*r_m,0)</f>
        <v/>
      </c>
      <c r="GF23" s="44">
        <f>IF(GF9=1,(GE24+GF22)*r_m,0)</f>
        <v/>
      </c>
      <c r="GG23" s="44">
        <f>IF(GG9=1,(GF24+GG22)*r_m,0)</f>
        <v/>
      </c>
      <c r="GH23" s="44">
        <f>IF(GH9=1,(GG24+GH22)*r_m,0)</f>
        <v/>
      </c>
      <c r="GI23" s="44">
        <f>IF(GI9=1,(GH24+GI22)*r_m,0)</f>
        <v/>
      </c>
      <c r="GJ23" s="44">
        <f>IF(GJ9=1,(GI24+GJ22)*r_m,0)</f>
        <v/>
      </c>
      <c r="GK23" s="44">
        <f>IF(GK9=1,(GJ24+GK22)*r_m,0)</f>
        <v/>
      </c>
      <c r="GL23" s="44">
        <f>IF(GL9=1,(GK24+GL22)*r_m,0)</f>
        <v/>
      </c>
      <c r="GM23" s="44">
        <f>IF(GM9=1,(GL24+GM22)*r_m,0)</f>
        <v/>
      </c>
      <c r="GN23" s="44">
        <f>IF(GN9=1,(GM24+GN22)*r_m,0)</f>
        <v/>
      </c>
      <c r="GO23" s="44">
        <f>IF(GO9=1,(GN24+GO22)*r_m,0)</f>
        <v/>
      </c>
      <c r="GP23" s="44">
        <f>IF(GP9=1,(GO24+GP22)*r_m,0)</f>
        <v/>
      </c>
      <c r="GQ23" s="44">
        <f>IF(GQ9=1,(GP24+GQ22)*r_m,0)</f>
        <v/>
      </c>
      <c r="GR23" s="44">
        <f>IF(GR9=1,(GQ24+GR22)*r_m,0)</f>
        <v/>
      </c>
      <c r="GS23" s="44">
        <f>IF(GS9=1,(GR24+GS22)*r_m,0)</f>
        <v/>
      </c>
      <c r="GT23" s="44">
        <f>IF(GT9=1,(GS24+GT22)*r_m,0)</f>
        <v/>
      </c>
      <c r="GU23" s="44">
        <f>IF(GU9=1,(GT24+GU22)*r_m,0)</f>
        <v/>
      </c>
      <c r="GV23" s="44">
        <f>IF(GV9=1,(GU24+GV22)*r_m,0)</f>
        <v/>
      </c>
      <c r="GW23" s="44">
        <f>IF(GW9=1,(GV24+GW22)*r_m,0)</f>
        <v/>
      </c>
      <c r="GX23" s="44">
        <f>IF(GX9=1,(GW24+GX22)*r_m,0)</f>
        <v/>
      </c>
      <c r="GY23" s="44">
        <f>IF(GY9=1,(GX24+GY22)*r_m,0)</f>
        <v/>
      </c>
      <c r="GZ23" s="44">
        <f>IF(GZ9=1,(GY24+GZ22)*r_m,0)</f>
        <v/>
      </c>
      <c r="HA23" s="44">
        <f>IF(HA9=1,(GZ24+HA22)*r_m,0)</f>
        <v/>
      </c>
      <c r="HB23" s="44">
        <f>IF(HB9=1,(HA24+HB22)*r_m,0)</f>
        <v/>
      </c>
      <c r="HC23" s="44">
        <f>IF(HC9=1,(HB24+HC22)*r_m,0)</f>
        <v/>
      </c>
      <c r="HD23" s="44">
        <f>IF(HD9=1,(HC24+HD22)*r_m,0)</f>
        <v/>
      </c>
      <c r="HE23" s="44">
        <f>IF(HE9=1,(HD24+HE22)*r_m,0)</f>
        <v/>
      </c>
      <c r="HF23" s="44">
        <f>IF(HF9=1,(HE24+HF22)*r_m,0)</f>
        <v/>
      </c>
      <c r="HG23" s="44">
        <f>IF(HG9=1,(HF24+HG22)*r_m,0)</f>
        <v/>
      </c>
      <c r="HH23" s="44">
        <f>IF(HH9=1,(HG24+HH22)*r_m,0)</f>
        <v/>
      </c>
      <c r="HI23" s="44">
        <f>IF(HI9=1,(HH24+HI22)*r_m,0)</f>
        <v/>
      </c>
      <c r="HJ23" s="44">
        <f>IF(HJ9=1,(HI24+HJ22)*r_m,0)</f>
        <v/>
      </c>
      <c r="HK23" s="44">
        <f>IF(HK9=1,(HJ24+HK22)*r_m,0)</f>
        <v/>
      </c>
      <c r="HL23" s="44">
        <f>IF(HL9=1,(HK24+HL22)*r_m,0)</f>
        <v/>
      </c>
      <c r="HM23" s="44">
        <f>IF(HM9=1,(HL24+HM22)*r_m,0)</f>
        <v/>
      </c>
      <c r="HN23" s="44">
        <f>IF(HN9=1,(HM24+HN22)*r_m,0)</f>
        <v/>
      </c>
      <c r="HO23" s="44">
        <f>IF(HO9=1,(HN24+HO22)*r_m,0)</f>
        <v/>
      </c>
      <c r="HP23" s="44">
        <f>IF(HP9=1,(HO24+HP22)*r_m,0)</f>
        <v/>
      </c>
      <c r="HQ23" s="44">
        <f>IF(HQ9=1,(HP24+HQ22)*r_m,0)</f>
        <v/>
      </c>
      <c r="HR23" s="44">
        <f>IF(HR9=1,(HQ24+HR22)*r_m,0)</f>
        <v/>
      </c>
      <c r="HS23" s="44">
        <f>IF(HS9=1,(HR24+HS22)*r_m,0)</f>
        <v/>
      </c>
      <c r="HT23" s="44">
        <f>IF(HT9=1,(HS24+HT22)*r_m,0)</f>
        <v/>
      </c>
      <c r="HU23" s="44">
        <f>IF(HU9=1,(HT24+HU22)*r_m,0)</f>
        <v/>
      </c>
      <c r="HV23" s="44">
        <f>IF(HV9=1,(HU24+HV22)*r_m,0)</f>
        <v/>
      </c>
      <c r="HW23" s="44">
        <f>IF(HW9=1,(HV24+HW22)*r_m,0)</f>
        <v/>
      </c>
      <c r="HX23" s="44">
        <f>IF(HX9=1,(HW24+HX22)*r_m,0)</f>
        <v/>
      </c>
      <c r="HY23" s="44">
        <f>IF(HY9=1,(HX24+HY22)*r_m,0)</f>
        <v/>
      </c>
      <c r="HZ23" s="44">
        <f>IF(HZ9=1,(HY24+HZ22)*r_m,0)</f>
        <v/>
      </c>
      <c r="IA23" s="44">
        <f>IF(IA9=1,(HZ24+IA22)*r_m,0)</f>
        <v/>
      </c>
      <c r="IB23" s="44">
        <f>IF(IB9=1,(IA24+IB22)*r_m,0)</f>
        <v/>
      </c>
      <c r="IC23" s="44">
        <f>IF(IC9=1,(IB24+IC22)*r_m,0)</f>
        <v/>
      </c>
      <c r="ID23" s="44">
        <f>IF(ID9=1,(IC24+ID22)*r_m,0)</f>
        <v/>
      </c>
      <c r="IE23" s="44">
        <f>IF(IE9=1,(ID24+IE22)*r_m,0)</f>
        <v/>
      </c>
      <c r="IF23" s="44">
        <f>IF(IF9=1,(IE24+IF22)*r_m,0)</f>
        <v/>
      </c>
      <c r="IG23" s="44">
        <f>IF(IG9=1,(IF24+IG22)*r_m,0)</f>
        <v/>
      </c>
      <c r="IH23" s="44">
        <f>IF(IH9=1,(IG24+IH22)*r_m,0)</f>
        <v/>
      </c>
      <c r="II23" s="44">
        <f>IF(II9=1,(IH24+II22)*r_m,0)</f>
        <v/>
      </c>
      <c r="IJ23" s="44">
        <f>IF(IJ9=1,(II24+IJ22)*r_m,0)</f>
        <v/>
      </c>
      <c r="IK23" s="44">
        <f>IF(IK9=1,(IJ24+IK22)*r_m,0)</f>
        <v/>
      </c>
      <c r="IL23" s="44">
        <f>IF(IL9=1,(IK24+IL22)*r_m,0)</f>
        <v/>
      </c>
      <c r="IM23" s="44">
        <f>IF(IM9=1,(IL24+IM22)*r_m,0)</f>
        <v/>
      </c>
      <c r="IN23" s="44">
        <f>IF(IN9=1,(IM24+IN22)*r_m,0)</f>
        <v/>
      </c>
      <c r="IO23" s="44">
        <f>IF(IO9=1,(IN24+IO22)*r_m,0)</f>
        <v/>
      </c>
      <c r="IP23" s="44">
        <f>IF(IP9=1,(IO24+IP22)*r_m,0)</f>
        <v/>
      </c>
      <c r="IQ23" s="44">
        <f>IF(IQ9=1,(IP24+IQ22)*r_m,0)</f>
        <v/>
      </c>
      <c r="IR23" s="44">
        <f>IF(IR9=1,(IQ24+IR22)*r_m,0)</f>
        <v/>
      </c>
      <c r="IS23" s="44">
        <f>IF(IS9=1,(IR24+IS22)*r_m,0)</f>
        <v/>
      </c>
      <c r="IT23" s="44">
        <f>IF(IT9=1,(IS24+IT22)*r_m,0)</f>
        <v/>
      </c>
      <c r="IU23" s="44">
        <f>IF(IU9=1,(IT24+IU22)*r_m,0)</f>
        <v/>
      </c>
      <c r="IV23" s="44">
        <f>IF(IV9=1,(IU24+IV22)*r_m,0)</f>
        <v/>
      </c>
      <c r="IW23" s="44">
        <f>IF(IW9=1,(IV24+IW22)*r_m,0)</f>
        <v/>
      </c>
      <c r="IX23" s="44">
        <f>IF(IX9=1,(IW24+IX22)*r_m,0)</f>
        <v/>
      </c>
      <c r="IY23" s="44">
        <f>IF(IY9=1,(IX24+IY22)*r_m,0)</f>
        <v/>
      </c>
      <c r="IZ23" s="44">
        <f>IF(IZ9=1,(IY24+IZ22)*r_m,0)</f>
        <v/>
      </c>
      <c r="JA23" s="44">
        <f>IF(JA9=1,(IZ24+JA22)*r_m,0)</f>
        <v/>
      </c>
      <c r="JB23" s="44">
        <f>IF(JB9=1,(JA24+JB22)*r_m,0)</f>
        <v/>
      </c>
      <c r="JC23" s="44">
        <f>IF(JC9=1,(JB24+JC22)*r_m,0)</f>
        <v/>
      </c>
      <c r="JD23" s="44">
        <f>IF(JD9=1,(JC24+JD22)*r_m,0)</f>
        <v/>
      </c>
      <c r="JE23" s="44">
        <f>IF(JE9=1,(JD24+JE22)*r_m,0)</f>
        <v/>
      </c>
      <c r="JF23" s="44">
        <f>IF(JF9=1,(JE24+JF22)*r_m,0)</f>
        <v/>
      </c>
      <c r="JG23" s="44">
        <f>IF(JG9=1,(JF24+JG22)*r_m,0)</f>
        <v/>
      </c>
      <c r="JH23" s="44">
        <f>IF(JH9=1,(JG24+JH22)*r_m,0)</f>
        <v/>
      </c>
      <c r="JI23" s="44">
        <f>IF(JI9=1,(JH24+JI22)*r_m,0)</f>
        <v/>
      </c>
      <c r="JJ23" s="44">
        <f>IF(JJ9=1,(JI24+JJ22)*r_m,0)</f>
        <v/>
      </c>
      <c r="JK23" s="44">
        <f>IF(JK9=1,(JJ24+JK22)*r_m,0)</f>
        <v/>
      </c>
      <c r="JL23" s="44">
        <f>IF(JL9=1,(JK24+JL22)*r_m,0)</f>
        <v/>
      </c>
      <c r="JM23" s="44">
        <f>IF(JM9=1,(JL24+JM22)*r_m,0)</f>
        <v/>
      </c>
      <c r="JN23" s="44">
        <f>IF(JN9=1,(JM24+JN22)*r_m,0)</f>
        <v/>
      </c>
      <c r="JO23" s="44">
        <f>IF(JO9=1,(JN24+JO22)*r_m,0)</f>
        <v/>
      </c>
      <c r="JP23" s="44">
        <f>IF(JP9=1,(JO24+JP22)*r_m,0)</f>
        <v/>
      </c>
      <c r="JQ23" s="44">
        <f>IF(JQ9=1,(JP24+JQ22)*r_m,0)</f>
        <v/>
      </c>
      <c r="JR23" s="44">
        <f>IF(JR9=1,(JQ24+JR22)*r_m,0)</f>
        <v/>
      </c>
      <c r="JS23" s="44">
        <f>IF(JS9=1,(JR24+JS22)*r_m,0)</f>
        <v/>
      </c>
      <c r="JT23" s="44">
        <f>IF(JT9=1,(JS24+JT22)*r_m,0)</f>
        <v/>
      </c>
      <c r="JU23" s="44">
        <f>IF(JU9=1,(JT24+JU22)*r_m,0)</f>
        <v/>
      </c>
      <c r="JV23" s="44">
        <f>IF(JV9=1,(JU24+JV22)*r_m,0)</f>
        <v/>
      </c>
      <c r="JW23" s="44">
        <f>IF(JW9=1,(JV24+JW22)*r_m,0)</f>
        <v/>
      </c>
      <c r="JX23" s="44">
        <f>IF(JX9=1,(JW24+JX22)*r_m,0)</f>
        <v/>
      </c>
      <c r="JY23" s="44">
        <f>IF(JY9=1,(JX24+JY22)*r_m,0)</f>
        <v/>
      </c>
      <c r="JZ23" s="44">
        <f>IF(JZ9=1,(JY24+JZ22)*r_m,0)</f>
        <v/>
      </c>
      <c r="KA23" s="44">
        <f>IF(KA9=1,(JZ24+KA22)*r_m,0)</f>
        <v/>
      </c>
      <c r="KB23" s="44">
        <f>IF(KB9=1,(KA24+KB22)*r_m,0)</f>
        <v/>
      </c>
      <c r="KC23" s="44">
        <f>IF(KC9=1,(KB24+KC22)*r_m,0)</f>
        <v/>
      </c>
      <c r="KD23" s="44">
        <f>IF(KD9=1,(KC24+KD22)*r_m,0)</f>
        <v/>
      </c>
      <c r="KE23" s="44">
        <f>IF(KE9=1,(KD24+KE22)*r_m,0)</f>
        <v/>
      </c>
      <c r="KF23" s="44">
        <f>IF(KF9=1,(KE24+KF22)*r_m,0)</f>
        <v/>
      </c>
      <c r="KG23" s="44">
        <f>IF(KG9=1,(KF24+KG22)*r_m,0)</f>
        <v/>
      </c>
      <c r="KH23" s="44">
        <f>IF(KH9=1,(KG24+KH22)*r_m,0)</f>
        <v/>
      </c>
      <c r="KI23" s="44">
        <f>IF(KI9=1,(KH24+KI22)*r_m,0)</f>
        <v/>
      </c>
      <c r="KJ23" s="44">
        <f>IF(KJ9=1,(KI24+KJ22)*r_m,0)</f>
        <v/>
      </c>
      <c r="KK23" s="44">
        <f>IF(KK9=1,(KJ24+KK22)*r_m,0)</f>
        <v/>
      </c>
      <c r="KL23" s="44">
        <f>IF(KL9=1,(KK24+KL22)*r_m,0)</f>
        <v/>
      </c>
      <c r="KM23" s="44">
        <f>IF(KM9=1,(KL24+KM22)*r_m,0)</f>
        <v/>
      </c>
      <c r="KN23" s="44">
        <f>IF(KN9=1,(KM24+KN22)*r_m,0)</f>
        <v/>
      </c>
      <c r="KO23" s="44">
        <f>IF(KO9=1,(KN24+KO22)*r_m,0)</f>
        <v/>
      </c>
      <c r="KP23" s="44">
        <f>IF(KP9=1,(KO24+KP22)*r_m,0)</f>
        <v/>
      </c>
      <c r="KQ23" s="44">
        <f>IF(KQ9=1,(KP24+KQ22)*r_m,0)</f>
        <v/>
      </c>
      <c r="KR23" s="44">
        <f>IF(KR9=1,(KQ24+KR22)*r_m,0)</f>
        <v/>
      </c>
      <c r="KS23" s="44">
        <f>IF(KS9=1,(KR24+KS22)*r_m,0)</f>
        <v/>
      </c>
      <c r="KT23" s="44">
        <f>IF(KT9=1,(KS24+KT22)*r_m,0)</f>
        <v/>
      </c>
      <c r="KU23" s="44">
        <f>IF(KU9=1,(KT24+KU22)*r_m,0)</f>
        <v/>
      </c>
      <c r="KV23" s="44">
        <f>IF(KV9=1,(KU24+KV22)*r_m,0)</f>
        <v/>
      </c>
      <c r="KW23" s="44">
        <f>IF(KW9=1,(KV24+KW22)*r_m,0)</f>
        <v/>
      </c>
      <c r="KX23" s="44">
        <f>IF(KX9=1,(KW24+KX22)*r_m,0)</f>
        <v/>
      </c>
      <c r="KY23" s="44">
        <f>IF(KY9=1,(KX24+KY22)*r_m,0)</f>
        <v/>
      </c>
      <c r="KZ23" s="44">
        <f>IF(KZ9=1,(KY24+KZ22)*r_m,0)</f>
        <v/>
      </c>
      <c r="LA23" s="44">
        <f>IF(LA9=1,(KZ24+LA22)*r_m,0)</f>
        <v/>
      </c>
      <c r="LB23" s="44">
        <f>IF(LB9=1,(LA24+LB22)*r_m,0)</f>
        <v/>
      </c>
      <c r="LC23" s="44">
        <f>IF(LC9=1,(LB24+LC22)*r_m,0)</f>
        <v/>
      </c>
      <c r="LD23" s="44">
        <f>IF(LD9=1,(LC24+LD22)*r_m,0)</f>
        <v/>
      </c>
      <c r="LE23" s="44">
        <f>IF(LE9=1,(LD24+LE22)*r_m,0)</f>
        <v/>
      </c>
      <c r="LF23" s="44">
        <f>IF(LF9=1,(LE24+LF22)*r_m,0)</f>
        <v/>
      </c>
      <c r="LG23" s="44">
        <f>IF(LG9=1,(LF24+LG22)*r_m,0)</f>
        <v/>
      </c>
      <c r="LH23" s="44">
        <f>IF(LH9=1,(LG24+LH22)*r_m,0)</f>
        <v/>
      </c>
      <c r="LI23" s="44">
        <f>IF(LI9=1,(LH24+LI22)*r_m,0)</f>
        <v/>
      </c>
      <c r="LJ23" s="44">
        <f>IF(LJ9=1,(LI24+LJ22)*r_m,0)</f>
        <v/>
      </c>
      <c r="LK23" s="44">
        <f>IF(LK9=1,(LJ24+LK22)*r_m,0)</f>
        <v/>
      </c>
      <c r="LL23" s="44">
        <f>IF(LL9=1,(LK24+LL22)*r_m,0)</f>
        <v/>
      </c>
      <c r="LM23" s="44">
        <f>IF(LM9=1,(LL24+LM22)*r_m,0)</f>
        <v/>
      </c>
      <c r="LN23" s="44">
        <f>IF(LN9=1,(LM24+LN22)*r_m,0)</f>
        <v/>
      </c>
      <c r="LO23" s="44">
        <f>IF(LO9=1,(LN24+LO22)*r_m,0)</f>
        <v/>
      </c>
      <c r="LP23" s="44">
        <f>IF(LP9=1,(LO24+LP22)*r_m,0)</f>
        <v/>
      </c>
      <c r="LQ23" s="44">
        <f>IF(LQ9=1,(LP24+LQ22)*r_m,0)</f>
        <v/>
      </c>
      <c r="LR23" s="44">
        <f>IF(LR9=1,(LQ24+LR22)*r_m,0)</f>
        <v/>
      </c>
      <c r="LS23" s="44">
        <f>IF(LS9=1,(LR24+LS22)*r_m,0)</f>
        <v/>
      </c>
      <c r="LT23" s="44">
        <f>IF(LT9=1,(LS24+LT22)*r_m,0)</f>
        <v/>
      </c>
      <c r="LU23" s="44">
        <f>IF(LU9=1,(LT24+LU22)*r_m,0)</f>
        <v/>
      </c>
      <c r="LV23" s="44">
        <f>IF(LV9=1,(LU24+LV22)*r_m,0)</f>
        <v/>
      </c>
      <c r="LW23" s="44">
        <f>IF(LW9=1,(LV24+LW22)*r_m,0)</f>
        <v/>
      </c>
      <c r="LX23" s="44">
        <f>IF(LX9=1,(LW24+LX22)*r_m,0)</f>
        <v/>
      </c>
      <c r="LY23" s="44">
        <f>IF(LY9=1,(LX24+LY22)*r_m,0)</f>
        <v/>
      </c>
      <c r="LZ23" s="44">
        <f>IF(LZ9=1,(LY24+LZ22)*r_m,0)</f>
        <v/>
      </c>
      <c r="MA23" s="44">
        <f>IF(MA9=1,(LZ24+MA22)*r_m,0)</f>
        <v/>
      </c>
      <c r="MB23" s="44">
        <f>IF(MB9=1,(MA24+MB22)*r_m,0)</f>
        <v/>
      </c>
      <c r="MC23" s="44">
        <f>IF(MC9=1,(MB24+MC22)*r_m,0)</f>
        <v/>
      </c>
      <c r="MD23" s="44">
        <f>IF(MD9=1,(MC24+MD22)*r_m,0)</f>
        <v/>
      </c>
      <c r="ME23" s="44">
        <f>IF(ME9=1,(MD24+ME22)*r_m,0)</f>
        <v/>
      </c>
      <c r="MF23" s="44">
        <f>IF(MF9=1,(ME24+MF22)*r_m,0)</f>
        <v/>
      </c>
      <c r="MG23" s="44">
        <f>IF(MG9=1,(MF24+MG22)*r_m,0)</f>
        <v/>
      </c>
      <c r="MH23" s="44">
        <f>IF(MH9=1,(MG24+MH22)*r_m,0)</f>
        <v/>
      </c>
      <c r="MI23" s="44">
        <f>IF(MI9=1,(MH24+MI22)*r_m,0)</f>
        <v/>
      </c>
      <c r="MJ23" s="44">
        <f>IF(MJ9=1,(MI24+MJ22)*r_m,0)</f>
        <v/>
      </c>
      <c r="MK23" s="44">
        <f>IF(MK9=1,(MJ24+MK22)*r_m,0)</f>
        <v/>
      </c>
      <c r="ML23" s="44">
        <f>IF(ML9=1,(MK24+ML22)*r_m,0)</f>
        <v/>
      </c>
      <c r="MM23" s="44">
        <f>IF(MM9=1,(ML24+MM22)*r_m,0)</f>
        <v/>
      </c>
      <c r="MN23" s="44">
        <f>IF(MN9=1,(MM24+MN22)*r_m,0)</f>
        <v/>
      </c>
      <c r="MO23" s="44">
        <f>IF(MO9=1,(MN24+MO22)*r_m,0)</f>
        <v/>
      </c>
      <c r="MP23" s="44">
        <f>IF(MP9=1,(MO24+MP22)*r_m,0)</f>
        <v/>
      </c>
      <c r="MQ23" s="44">
        <f>IF(MQ9=1,(MP24+MQ22)*r_m,0)</f>
        <v/>
      </c>
      <c r="MR23" s="44">
        <f>IF(MR9=1,(MQ24+MR22)*r_m,0)</f>
        <v/>
      </c>
      <c r="MS23" s="44">
        <f>IF(MS9=1,(MR24+MS22)*r_m,0)</f>
        <v/>
      </c>
      <c r="MT23" s="44">
        <f>IF(MT9=1,(MS24+MT22)*r_m,0)</f>
        <v/>
      </c>
      <c r="MU23" s="44">
        <f>IF(MU9=1,(MT24+MU22)*r_m,0)</f>
        <v/>
      </c>
      <c r="MV23" s="44">
        <f>IF(MV9=1,(MU24+MV22)*r_m,0)</f>
        <v/>
      </c>
      <c r="MW23" s="44">
        <f>IF(MW9=1,(MV24+MW22)*r_m,0)</f>
        <v/>
      </c>
      <c r="MX23" s="44">
        <f>IF(MX9=1,(MW24+MX22)*r_m,0)</f>
        <v/>
      </c>
      <c r="MY23" s="44">
        <f>IF(MY9=1,(MX24+MY22)*r_m,0)</f>
        <v/>
      </c>
      <c r="MZ23" s="44">
        <f>IF(MZ9=1,(MY24+MZ22)*r_m,0)</f>
        <v/>
      </c>
      <c r="NA23" s="44">
        <f>IF(NA9=1,(MZ24+NA22)*r_m,0)</f>
        <v/>
      </c>
      <c r="NB23" s="44">
        <f>IF(NB9=1,(NA24+NB22)*r_m,0)</f>
        <v/>
      </c>
      <c r="NC23" s="44">
        <f>IF(NC9=1,(NB24+NC22)*r_m,0)</f>
        <v/>
      </c>
      <c r="ND23" s="44">
        <f>IF(ND9=1,(NC24+ND22)*r_m,0)</f>
        <v/>
      </c>
      <c r="NE23" s="44">
        <f>IF(NE9=1,(ND24+NE22)*r_m,0)</f>
        <v/>
      </c>
      <c r="NF23" s="44">
        <f>IF(NF9=1,(NE24+NF22)*r_m,0)</f>
        <v/>
      </c>
      <c r="NG23" s="44">
        <f>IF(NG9=1,(NF24+NG22)*r_m,0)</f>
        <v/>
      </c>
      <c r="NH23" s="44">
        <f>IF(NH9=1,(NG24+NH22)*r_m,0)</f>
        <v/>
      </c>
      <c r="NI23" s="44">
        <f>IF(NI9=1,(NH24+NI22)*r_m,0)</f>
        <v/>
      </c>
      <c r="NJ23" s="44">
        <f>IF(NJ9=1,(NI24+NJ22)*r_m,0)</f>
        <v/>
      </c>
      <c r="NK23" s="44">
        <f>IF(NK9=1,(NJ24+NK22)*r_m,0)</f>
        <v/>
      </c>
      <c r="NL23" s="44">
        <f>IF(NL9=1,(NK24+NL22)*r_m,0)</f>
        <v/>
      </c>
      <c r="NM23" s="44">
        <f>IF(NM9=1,(NL24+NM22)*r_m,0)</f>
        <v/>
      </c>
      <c r="NN23" s="44">
        <f>IF(NN9=1,(NM24+NN22)*r_m,0)</f>
        <v/>
      </c>
      <c r="NO23" s="44">
        <f>IF(NO9=1,(NN24+NO22)*r_m,0)</f>
        <v/>
      </c>
      <c r="NP23" s="44">
        <f>IF(NP9=1,(NO24+NP22)*r_m,0)</f>
        <v/>
      </c>
      <c r="NQ23" s="44">
        <f>IF(NQ9=1,(NP24+NQ22)*r_m,0)</f>
        <v/>
      </c>
      <c r="NR23" s="44">
        <f>IF(NR9=1,(NQ24+NR22)*r_m,0)</f>
        <v/>
      </c>
      <c r="NS23" s="44">
        <f>IF(NS9=1,(NR24+NS22)*r_m,0)</f>
        <v/>
      </c>
      <c r="NT23" s="44">
        <f>IF(NT9=1,(NS24+NT22)*r_m,0)</f>
        <v/>
      </c>
      <c r="NU23" s="44">
        <f>IF(NU9=1,(NT24+NU22)*r_m,0)</f>
        <v/>
      </c>
      <c r="NV23" s="44">
        <f>IF(NV9=1,(NU24+NV22)*r_m,0)</f>
        <v/>
      </c>
      <c r="NW23" s="44">
        <f>IF(NW9=1,(NV24+NW22)*r_m,0)</f>
        <v/>
      </c>
      <c r="NX23" s="44">
        <f>IF(NX9=1,(NW24+NX22)*r_m,0)</f>
        <v/>
      </c>
      <c r="NY23" s="44">
        <f>IF(NY9=1,(NX24+NY22)*r_m,0)</f>
        <v/>
      </c>
      <c r="NZ23" s="44">
        <f>IF(NZ9=1,(NY24+NZ22)*r_m,0)</f>
        <v/>
      </c>
      <c r="OA23" s="44">
        <f>IF(OA9=1,(NZ24+OA22)*r_m,0)</f>
        <v/>
      </c>
      <c r="OB23" s="44">
        <f>IF(OB9=1,(OA24+OB22)*r_m,0)</f>
        <v/>
      </c>
      <c r="OC23" s="44">
        <f>IF(OC9=1,(OB24+OC22)*r_m,0)</f>
        <v/>
      </c>
      <c r="OD23" s="44">
        <f>IF(OD9=1,(OC24+OD22)*r_m,0)</f>
        <v/>
      </c>
      <c r="OE23" s="44">
        <f>IF(OE9=1,(OD24+OE22)*r_m,0)</f>
        <v/>
      </c>
      <c r="OF23" s="44">
        <f>IF(OF9=1,(OE24+OF22)*r_m,0)</f>
        <v/>
      </c>
      <c r="OG23" s="44">
        <f>IF(OG9=1,(OF24+OG22)*r_m,0)</f>
        <v/>
      </c>
      <c r="OH23" s="44">
        <f>IF(OH9=1,(OG24+OH22)*r_m,0)</f>
        <v/>
      </c>
      <c r="OI23" s="44">
        <f>IF(OI9=1,(OH24+OI22)*r_m,0)</f>
        <v/>
      </c>
      <c r="OJ23" s="44">
        <f>IF(OJ9=1,(OI24+OJ22)*r_m,0)</f>
        <v/>
      </c>
      <c r="OK23" s="44">
        <f>IF(OK9=1,(OJ24+OK22)*r_m,0)</f>
        <v/>
      </c>
      <c r="OL23" s="44">
        <f>IF(OL9=1,(OK24+OL22)*r_m,0)</f>
        <v/>
      </c>
      <c r="OM23" s="44">
        <f>IF(OM9=1,(OL24+OM22)*r_m,0)</f>
        <v/>
      </c>
      <c r="ON23" s="44">
        <f>IF(ON9=1,(OM24+ON22)*r_m,0)</f>
        <v/>
      </c>
      <c r="OO23" s="44">
        <f>IF(OO9=1,(ON24+OO22)*r_m,0)</f>
        <v/>
      </c>
      <c r="OP23" s="44">
        <f>IF(OP9=1,(OO24+OP22)*r_m,0)</f>
        <v/>
      </c>
      <c r="OQ23" s="44">
        <f>IF(OQ9=1,(OP24+OQ22)*r_m,0)</f>
        <v/>
      </c>
      <c r="OR23" s="44">
        <f>IF(OR9=1,(OQ24+OR22)*r_m,0)</f>
        <v/>
      </c>
      <c r="OS23" s="44">
        <f>IF(OS9=1,(OR24+OS22)*r_m,0)</f>
        <v/>
      </c>
      <c r="OT23" s="44">
        <f>IF(OT9=1,(OS24+OT22)*r_m,0)</f>
        <v/>
      </c>
      <c r="OU23" s="44">
        <f>IF(OU9=1,(OT24+OU22)*r_m,0)</f>
        <v/>
      </c>
      <c r="OV23" s="44">
        <f>IF(OV9=1,(OU24+OV22)*r_m,0)</f>
        <v/>
      </c>
      <c r="OW23" s="44">
        <f>IF(OW9=1,(OV24+OW22)*r_m,0)</f>
        <v/>
      </c>
      <c r="OX23" s="44">
        <f>IF(OX9=1,(OW24+OX22)*r_m,0)</f>
        <v/>
      </c>
      <c r="OY23" s="44">
        <f>IF(OY9=1,(OX24+OY22)*r_m,0)</f>
        <v/>
      </c>
      <c r="OZ23" s="44">
        <f>IF(OZ9=1,(OY24+OZ22)*r_m,0)</f>
        <v/>
      </c>
      <c r="PA23" s="44">
        <f>IF(PA9=1,(OZ24+PA22)*r_m,0)</f>
        <v/>
      </c>
      <c r="PB23" s="44">
        <f>IF(PB9=1,(PA24+PB22)*r_m,0)</f>
        <v/>
      </c>
      <c r="PC23" s="44">
        <f>IF(PC9=1,(PB24+PC22)*r_m,0)</f>
        <v/>
      </c>
      <c r="PD23" s="44">
        <f>IF(PD9=1,(PC24+PD22)*r_m,0)</f>
        <v/>
      </c>
      <c r="PE23" s="44">
        <f>IF(PE9=1,(PD24+PE22)*r_m,0)</f>
        <v/>
      </c>
      <c r="PF23" s="44">
        <f>IF(PF9=1,(PE24+PF22)*r_m,0)</f>
        <v/>
      </c>
      <c r="PG23" s="44">
        <f>IF(PG9=1,(PF24+PG22)*r_m,0)</f>
        <v/>
      </c>
      <c r="PH23" s="44">
        <f>IF(PH9=1,(PG24+PH22)*r_m,0)</f>
        <v/>
      </c>
      <c r="PI23" s="44">
        <f>IF(PI9=1,(PH24+PI22)*r_m,0)</f>
        <v/>
      </c>
      <c r="PJ23" s="44">
        <f>IF(PJ9=1,(PI24+PJ22)*r_m,0)</f>
        <v/>
      </c>
      <c r="PK23" s="44">
        <f>IF(PK9=1,(PJ24+PK22)*r_m,0)</f>
        <v/>
      </c>
      <c r="PL23" s="44">
        <f>IF(PL9=1,(PK24+PL22)*r_m,0)</f>
        <v/>
      </c>
      <c r="PM23" s="44">
        <f>IF(PM9=1,(PL24+PM22)*r_m,0)</f>
        <v/>
      </c>
    </row>
    <row r="24">
      <c r="A24" s="9" t="inlineStr">
        <is>
          <t>MLI construction balance (pre-conversion)</t>
        </is>
      </c>
      <c r="B24" s="9" t="inlineStr">
        <is>
          <t>P1</t>
        </is>
      </c>
      <c r="D24" s="44">
        <f>IF(D9=1,0+D22+D23,0)</f>
        <v/>
      </c>
      <c r="E24" s="44">
        <f>IF(E9=1,D24+E22+E23,0)</f>
        <v/>
      </c>
      <c r="F24" s="44">
        <f>IF(F9=1,E24+F22+F23,0)</f>
        <v/>
      </c>
      <c r="G24" s="44">
        <f>IF(G9=1,F24+G22+G23,0)</f>
        <v/>
      </c>
      <c r="H24" s="44">
        <f>IF(H9=1,G24+H22+H23,0)</f>
        <v/>
      </c>
      <c r="I24" s="44">
        <f>IF(I9=1,H24+I22+I23,0)</f>
        <v/>
      </c>
      <c r="J24" s="44">
        <f>IF(J9=1,I24+J22+J23,0)</f>
        <v/>
      </c>
      <c r="K24" s="44">
        <f>IF(K9=1,J24+K22+K23,0)</f>
        <v/>
      </c>
      <c r="L24" s="44">
        <f>IF(L9=1,K24+L22+L23,0)</f>
        <v/>
      </c>
      <c r="M24" s="44">
        <f>IF(M9=1,L24+M22+M23,0)</f>
        <v/>
      </c>
      <c r="N24" s="44">
        <f>IF(N9=1,M24+N22+N23,0)</f>
        <v/>
      </c>
      <c r="O24" s="44">
        <f>IF(O9=1,N24+O22+O23,0)</f>
        <v/>
      </c>
      <c r="P24" s="44">
        <f>IF(P9=1,O24+P22+P23,0)</f>
        <v/>
      </c>
      <c r="Q24" s="44">
        <f>IF(Q9=1,P24+Q22+Q23,0)</f>
        <v/>
      </c>
      <c r="R24" s="44">
        <f>IF(R9=1,Q24+R22+R23,0)</f>
        <v/>
      </c>
      <c r="S24" s="44">
        <f>IF(S9=1,R24+S22+S23,0)</f>
        <v/>
      </c>
      <c r="T24" s="44">
        <f>IF(T9=1,S24+T22+T23,0)</f>
        <v/>
      </c>
      <c r="U24" s="44">
        <f>IF(U9=1,T24+U22+U23,0)</f>
        <v/>
      </c>
      <c r="V24" s="44">
        <f>IF(V9=1,U24+V22+V23,0)</f>
        <v/>
      </c>
      <c r="W24" s="44">
        <f>IF(W9=1,V24+W22+W23,0)</f>
        <v/>
      </c>
      <c r="X24" s="44">
        <f>IF(X9=1,W24+X22+X23,0)</f>
        <v/>
      </c>
      <c r="Y24" s="44">
        <f>IF(Y9=1,X24+Y22+Y23,0)</f>
        <v/>
      </c>
      <c r="Z24" s="44">
        <f>IF(Z9=1,Y24+Z22+Z23,0)</f>
        <v/>
      </c>
      <c r="AA24" s="44">
        <f>IF(AA9=1,Z24+AA22+AA23,0)</f>
        <v/>
      </c>
      <c r="AB24" s="44">
        <f>IF(AB9=1,AA24+AB22+AB23,0)</f>
        <v/>
      </c>
      <c r="AC24" s="44">
        <f>IF(AC9=1,AB24+AC22+AC23,0)</f>
        <v/>
      </c>
      <c r="AD24" s="44">
        <f>IF(AD9=1,AC24+AD22+AD23,0)</f>
        <v/>
      </c>
      <c r="AE24" s="44">
        <f>IF(AE9=1,AD24+AE22+AE23,0)</f>
        <v/>
      </c>
      <c r="AF24" s="44">
        <f>IF(AF9=1,AE24+AF22+AF23,0)</f>
        <v/>
      </c>
      <c r="AG24" s="44">
        <f>IF(AG9=1,AF24+AG22+AG23,0)</f>
        <v/>
      </c>
      <c r="AH24" s="44">
        <f>IF(AH9=1,AG24+AH22+AH23,0)</f>
        <v/>
      </c>
      <c r="AI24" s="44">
        <f>IF(AI9=1,AH24+AI22+AI23,0)</f>
        <v/>
      </c>
      <c r="AJ24" s="44">
        <f>IF(AJ9=1,AI24+AJ22+AJ23,0)</f>
        <v/>
      </c>
      <c r="AK24" s="44">
        <f>IF(AK9=1,AJ24+AK22+AK23,0)</f>
        <v/>
      </c>
      <c r="AL24" s="44">
        <f>IF(AL9=1,AK24+AL22+AL23,0)</f>
        <v/>
      </c>
      <c r="AM24" s="44">
        <f>IF(AM9=1,AL24+AM22+AM23,0)</f>
        <v/>
      </c>
      <c r="AN24" s="44">
        <f>IF(AN9=1,AM24+AN22+AN23,0)</f>
        <v/>
      </c>
      <c r="AO24" s="44">
        <f>IF(AO9=1,AN24+AO22+AO23,0)</f>
        <v/>
      </c>
      <c r="AP24" s="44">
        <f>IF(AP9=1,AO24+AP22+AP23,0)</f>
        <v/>
      </c>
      <c r="AQ24" s="44">
        <f>IF(AQ9=1,AP24+AQ22+AQ23,0)</f>
        <v/>
      </c>
      <c r="AR24" s="44">
        <f>IF(AR9=1,AQ24+AR22+AR23,0)</f>
        <v/>
      </c>
      <c r="AS24" s="44">
        <f>IF(AS9=1,AR24+AS22+AS23,0)</f>
        <v/>
      </c>
      <c r="AT24" s="44">
        <f>IF(AT9=1,AS24+AT22+AT23,0)</f>
        <v/>
      </c>
      <c r="AU24" s="44">
        <f>IF(AU9=1,AT24+AU22+AU23,0)</f>
        <v/>
      </c>
      <c r="AV24" s="44">
        <f>IF(AV9=1,AU24+AV22+AV23,0)</f>
        <v/>
      </c>
      <c r="AW24" s="44">
        <f>IF(AW9=1,AV24+AW22+AW23,0)</f>
        <v/>
      </c>
      <c r="AX24" s="44">
        <f>IF(AX9=1,AW24+AX22+AX23,0)</f>
        <v/>
      </c>
      <c r="AY24" s="44">
        <f>IF(AY9=1,AX24+AY22+AY23,0)</f>
        <v/>
      </c>
      <c r="AZ24" s="44">
        <f>IF(AZ9=1,AY24+AZ22+AZ23,0)</f>
        <v/>
      </c>
      <c r="BA24" s="44">
        <f>IF(BA9=1,AZ24+BA22+BA23,0)</f>
        <v/>
      </c>
      <c r="BB24" s="44">
        <f>IF(BB9=1,BA24+BB22+BB23,0)</f>
        <v/>
      </c>
      <c r="BC24" s="44">
        <f>IF(BC9=1,BB24+BC22+BC23,0)</f>
        <v/>
      </c>
      <c r="BD24" s="44">
        <f>IF(BD9=1,BC24+BD22+BD23,0)</f>
        <v/>
      </c>
      <c r="BE24" s="44">
        <f>IF(BE9=1,BD24+BE22+BE23,0)</f>
        <v/>
      </c>
      <c r="BF24" s="44">
        <f>IF(BF9=1,BE24+BF22+BF23,0)</f>
        <v/>
      </c>
      <c r="BG24" s="44">
        <f>IF(BG9=1,BF24+BG22+BG23,0)</f>
        <v/>
      </c>
      <c r="BH24" s="44">
        <f>IF(BH9=1,BG24+BH22+BH23,0)</f>
        <v/>
      </c>
      <c r="BI24" s="44">
        <f>IF(BI9=1,BH24+BI22+BI23,0)</f>
        <v/>
      </c>
      <c r="BJ24" s="44">
        <f>IF(BJ9=1,BI24+BJ22+BJ23,0)</f>
        <v/>
      </c>
      <c r="BK24" s="44">
        <f>IF(BK9=1,BJ24+BK22+BK23,0)</f>
        <v/>
      </c>
      <c r="BL24" s="44">
        <f>IF(BL9=1,BK24+BL22+BL23,0)</f>
        <v/>
      </c>
      <c r="BM24" s="44">
        <f>IF(BM9=1,BL24+BM22+BM23,0)</f>
        <v/>
      </c>
      <c r="BN24" s="44">
        <f>IF(BN9=1,BM24+BN22+BN23,0)</f>
        <v/>
      </c>
      <c r="BO24" s="44">
        <f>IF(BO9=1,BN24+BO22+BO23,0)</f>
        <v/>
      </c>
      <c r="BP24" s="44">
        <f>IF(BP9=1,BO24+BP22+BP23,0)</f>
        <v/>
      </c>
      <c r="BQ24" s="44">
        <f>IF(BQ9=1,BP24+BQ22+BQ23,0)</f>
        <v/>
      </c>
      <c r="BR24" s="44">
        <f>IF(BR9=1,BQ24+BR22+BR23,0)</f>
        <v/>
      </c>
      <c r="BS24" s="44">
        <f>IF(BS9=1,BR24+BS22+BS23,0)</f>
        <v/>
      </c>
      <c r="BT24" s="44">
        <f>IF(BT9=1,BS24+BT22+BT23,0)</f>
        <v/>
      </c>
      <c r="BU24" s="44">
        <f>IF(BU9=1,BT24+BU22+BU23,0)</f>
        <v/>
      </c>
      <c r="BV24" s="44">
        <f>IF(BV9=1,BU24+BV22+BV23,0)</f>
        <v/>
      </c>
      <c r="BW24" s="44">
        <f>IF(BW9=1,BV24+BW22+BW23,0)</f>
        <v/>
      </c>
      <c r="BX24" s="44">
        <f>IF(BX9=1,BW24+BX22+BX23,0)</f>
        <v/>
      </c>
      <c r="BY24" s="44">
        <f>IF(BY9=1,BX24+BY22+BY23,0)</f>
        <v/>
      </c>
      <c r="BZ24" s="44">
        <f>IF(BZ9=1,BY24+BZ22+BZ23,0)</f>
        <v/>
      </c>
      <c r="CA24" s="44">
        <f>IF(CA9=1,BZ24+CA22+CA23,0)</f>
        <v/>
      </c>
      <c r="CB24" s="44">
        <f>IF(CB9=1,CA24+CB22+CB23,0)</f>
        <v/>
      </c>
      <c r="CC24" s="44">
        <f>IF(CC9=1,CB24+CC22+CC23,0)</f>
        <v/>
      </c>
      <c r="CD24" s="44">
        <f>IF(CD9=1,CC24+CD22+CD23,0)</f>
        <v/>
      </c>
      <c r="CE24" s="44">
        <f>IF(CE9=1,CD24+CE22+CE23,0)</f>
        <v/>
      </c>
      <c r="CF24" s="44">
        <f>IF(CF9=1,CE24+CF22+CF23,0)</f>
        <v/>
      </c>
      <c r="CG24" s="44">
        <f>IF(CG9=1,CF24+CG22+CG23,0)</f>
        <v/>
      </c>
      <c r="CH24" s="44">
        <f>IF(CH9=1,CG24+CH22+CH23,0)</f>
        <v/>
      </c>
      <c r="CI24" s="44">
        <f>IF(CI9=1,CH24+CI22+CI23,0)</f>
        <v/>
      </c>
      <c r="CJ24" s="44">
        <f>IF(CJ9=1,CI24+CJ22+CJ23,0)</f>
        <v/>
      </c>
      <c r="CK24" s="44">
        <f>IF(CK9=1,CJ24+CK22+CK23,0)</f>
        <v/>
      </c>
      <c r="CL24" s="44">
        <f>IF(CL9=1,CK24+CL22+CL23,0)</f>
        <v/>
      </c>
      <c r="CM24" s="44">
        <f>IF(CM9=1,CL24+CM22+CM23,0)</f>
        <v/>
      </c>
      <c r="CN24" s="44">
        <f>IF(CN9=1,CM24+CN22+CN23,0)</f>
        <v/>
      </c>
      <c r="CO24" s="44">
        <f>IF(CO9=1,CN24+CO22+CO23,0)</f>
        <v/>
      </c>
      <c r="CP24" s="44">
        <f>IF(CP9=1,CO24+CP22+CP23,0)</f>
        <v/>
      </c>
      <c r="CQ24" s="44">
        <f>IF(CQ9=1,CP24+CQ22+CQ23,0)</f>
        <v/>
      </c>
      <c r="CR24" s="44">
        <f>IF(CR9=1,CQ24+CR22+CR23,0)</f>
        <v/>
      </c>
      <c r="CS24" s="44">
        <f>IF(CS9=1,CR24+CS22+CS23,0)</f>
        <v/>
      </c>
      <c r="CT24" s="44">
        <f>IF(CT9=1,CS24+CT22+CT23,0)</f>
        <v/>
      </c>
      <c r="CU24" s="44">
        <f>IF(CU9=1,CT24+CU22+CU23,0)</f>
        <v/>
      </c>
      <c r="CV24" s="44">
        <f>IF(CV9=1,CU24+CV22+CV23,0)</f>
        <v/>
      </c>
      <c r="CW24" s="44">
        <f>IF(CW9=1,CV24+CW22+CW23,0)</f>
        <v/>
      </c>
      <c r="CX24" s="44">
        <f>IF(CX9=1,CW24+CX22+CX23,0)</f>
        <v/>
      </c>
      <c r="CY24" s="44">
        <f>IF(CY9=1,CX24+CY22+CY23,0)</f>
        <v/>
      </c>
      <c r="CZ24" s="44">
        <f>IF(CZ9=1,CY24+CZ22+CZ23,0)</f>
        <v/>
      </c>
      <c r="DA24" s="44">
        <f>IF(DA9=1,CZ24+DA22+DA23,0)</f>
        <v/>
      </c>
      <c r="DB24" s="44">
        <f>IF(DB9=1,DA24+DB22+DB23,0)</f>
        <v/>
      </c>
      <c r="DC24" s="44">
        <f>IF(DC9=1,DB24+DC22+DC23,0)</f>
        <v/>
      </c>
      <c r="DD24" s="44">
        <f>IF(DD9=1,DC24+DD22+DD23,0)</f>
        <v/>
      </c>
      <c r="DE24" s="44">
        <f>IF(DE9=1,DD24+DE22+DE23,0)</f>
        <v/>
      </c>
      <c r="DF24" s="44">
        <f>IF(DF9=1,DE24+DF22+DF23,0)</f>
        <v/>
      </c>
      <c r="DG24" s="44">
        <f>IF(DG9=1,DF24+DG22+DG23,0)</f>
        <v/>
      </c>
      <c r="DH24" s="44">
        <f>IF(DH9=1,DG24+DH22+DH23,0)</f>
        <v/>
      </c>
      <c r="DI24" s="44">
        <f>IF(DI9=1,DH24+DI22+DI23,0)</f>
        <v/>
      </c>
      <c r="DJ24" s="44">
        <f>IF(DJ9=1,DI24+DJ22+DJ23,0)</f>
        <v/>
      </c>
      <c r="DK24" s="44">
        <f>IF(DK9=1,DJ24+DK22+DK23,0)</f>
        <v/>
      </c>
      <c r="DL24" s="44">
        <f>IF(DL9=1,DK24+DL22+DL23,0)</f>
        <v/>
      </c>
      <c r="DM24" s="44">
        <f>IF(DM9=1,DL24+DM22+DM23,0)</f>
        <v/>
      </c>
      <c r="DN24" s="44">
        <f>IF(DN9=1,DM24+DN22+DN23,0)</f>
        <v/>
      </c>
      <c r="DO24" s="44">
        <f>IF(DO9=1,DN24+DO22+DO23,0)</f>
        <v/>
      </c>
      <c r="DP24" s="44">
        <f>IF(DP9=1,DO24+DP22+DP23,0)</f>
        <v/>
      </c>
      <c r="DQ24" s="44">
        <f>IF(DQ9=1,DP24+DQ22+DQ23,0)</f>
        <v/>
      </c>
      <c r="DR24" s="44">
        <f>IF(DR9=1,DQ24+DR22+DR23,0)</f>
        <v/>
      </c>
      <c r="DS24" s="44">
        <f>IF(DS9=1,DR24+DS22+DS23,0)</f>
        <v/>
      </c>
      <c r="DT24" s="44">
        <f>IF(DT9=1,DS24+DT22+DT23,0)</f>
        <v/>
      </c>
      <c r="DU24" s="44">
        <f>IF(DU9=1,DT24+DU22+DU23,0)</f>
        <v/>
      </c>
      <c r="DV24" s="44">
        <f>IF(DV9=1,DU24+DV22+DV23,0)</f>
        <v/>
      </c>
      <c r="DW24" s="44">
        <f>IF(DW9=1,DV24+DW22+DW23,0)</f>
        <v/>
      </c>
      <c r="DX24" s="44">
        <f>IF(DX9=1,DW24+DX22+DX23,0)</f>
        <v/>
      </c>
      <c r="DY24" s="44">
        <f>IF(DY9=1,DX24+DY22+DY23,0)</f>
        <v/>
      </c>
      <c r="DZ24" s="44">
        <f>IF(DZ9=1,DY24+DZ22+DZ23,0)</f>
        <v/>
      </c>
      <c r="EA24" s="44">
        <f>IF(EA9=1,DZ24+EA22+EA23,0)</f>
        <v/>
      </c>
      <c r="EB24" s="44">
        <f>IF(EB9=1,EA24+EB22+EB23,0)</f>
        <v/>
      </c>
      <c r="EC24" s="44">
        <f>IF(EC9=1,EB24+EC22+EC23,0)</f>
        <v/>
      </c>
      <c r="ED24" s="44">
        <f>IF(ED9=1,EC24+ED22+ED23,0)</f>
        <v/>
      </c>
      <c r="EE24" s="44">
        <f>IF(EE9=1,ED24+EE22+EE23,0)</f>
        <v/>
      </c>
      <c r="EF24" s="44">
        <f>IF(EF9=1,EE24+EF22+EF23,0)</f>
        <v/>
      </c>
      <c r="EG24" s="44">
        <f>IF(EG9=1,EF24+EG22+EG23,0)</f>
        <v/>
      </c>
      <c r="EH24" s="44">
        <f>IF(EH9=1,EG24+EH22+EH23,0)</f>
        <v/>
      </c>
      <c r="EI24" s="44">
        <f>IF(EI9=1,EH24+EI22+EI23,0)</f>
        <v/>
      </c>
      <c r="EJ24" s="44">
        <f>IF(EJ9=1,EI24+EJ22+EJ23,0)</f>
        <v/>
      </c>
      <c r="EK24" s="44">
        <f>IF(EK9=1,EJ24+EK22+EK23,0)</f>
        <v/>
      </c>
      <c r="EL24" s="44">
        <f>IF(EL9=1,EK24+EL22+EL23,0)</f>
        <v/>
      </c>
      <c r="EM24" s="44">
        <f>IF(EM9=1,EL24+EM22+EM23,0)</f>
        <v/>
      </c>
      <c r="EN24" s="44">
        <f>IF(EN9=1,EM24+EN22+EN23,0)</f>
        <v/>
      </c>
      <c r="EO24" s="44">
        <f>IF(EO9=1,EN24+EO22+EO23,0)</f>
        <v/>
      </c>
      <c r="EP24" s="44">
        <f>IF(EP9=1,EO24+EP22+EP23,0)</f>
        <v/>
      </c>
      <c r="EQ24" s="44">
        <f>IF(EQ9=1,EP24+EQ22+EQ23,0)</f>
        <v/>
      </c>
      <c r="ER24" s="44">
        <f>IF(ER9=1,EQ24+ER22+ER23,0)</f>
        <v/>
      </c>
      <c r="ES24" s="44">
        <f>IF(ES9=1,ER24+ES22+ES23,0)</f>
        <v/>
      </c>
      <c r="ET24" s="44">
        <f>IF(ET9=1,ES24+ET22+ET23,0)</f>
        <v/>
      </c>
      <c r="EU24" s="44">
        <f>IF(EU9=1,ET24+EU22+EU23,0)</f>
        <v/>
      </c>
      <c r="EV24" s="44">
        <f>IF(EV9=1,EU24+EV22+EV23,0)</f>
        <v/>
      </c>
      <c r="EW24" s="44">
        <f>IF(EW9=1,EV24+EW22+EW23,0)</f>
        <v/>
      </c>
      <c r="EX24" s="44">
        <f>IF(EX9=1,EW24+EX22+EX23,0)</f>
        <v/>
      </c>
      <c r="EY24" s="44">
        <f>IF(EY9=1,EX24+EY22+EY23,0)</f>
        <v/>
      </c>
      <c r="EZ24" s="44">
        <f>IF(EZ9=1,EY24+EZ22+EZ23,0)</f>
        <v/>
      </c>
      <c r="FA24" s="44">
        <f>IF(FA9=1,EZ24+FA22+FA23,0)</f>
        <v/>
      </c>
      <c r="FB24" s="44">
        <f>IF(FB9=1,FA24+FB22+FB23,0)</f>
        <v/>
      </c>
      <c r="FC24" s="44">
        <f>IF(FC9=1,FB24+FC22+FC23,0)</f>
        <v/>
      </c>
      <c r="FD24" s="44">
        <f>IF(FD9=1,FC24+FD22+FD23,0)</f>
        <v/>
      </c>
      <c r="FE24" s="44">
        <f>IF(FE9=1,FD24+FE22+FE23,0)</f>
        <v/>
      </c>
      <c r="FF24" s="44">
        <f>IF(FF9=1,FE24+FF22+FF23,0)</f>
        <v/>
      </c>
      <c r="FG24" s="44">
        <f>IF(FG9=1,FF24+FG22+FG23,0)</f>
        <v/>
      </c>
      <c r="FH24" s="44">
        <f>IF(FH9=1,FG24+FH22+FH23,0)</f>
        <v/>
      </c>
      <c r="FI24" s="44">
        <f>IF(FI9=1,FH24+FI22+FI23,0)</f>
        <v/>
      </c>
      <c r="FJ24" s="44">
        <f>IF(FJ9=1,FI24+FJ22+FJ23,0)</f>
        <v/>
      </c>
      <c r="FK24" s="44">
        <f>IF(FK9=1,FJ24+FK22+FK23,0)</f>
        <v/>
      </c>
      <c r="FL24" s="44">
        <f>IF(FL9=1,FK24+FL22+FL23,0)</f>
        <v/>
      </c>
      <c r="FM24" s="44">
        <f>IF(FM9=1,FL24+FM22+FM23,0)</f>
        <v/>
      </c>
      <c r="FN24" s="44">
        <f>IF(FN9=1,FM24+FN22+FN23,0)</f>
        <v/>
      </c>
      <c r="FO24" s="44">
        <f>IF(FO9=1,FN24+FO22+FO23,0)</f>
        <v/>
      </c>
      <c r="FP24" s="44">
        <f>IF(FP9=1,FO24+FP22+FP23,0)</f>
        <v/>
      </c>
      <c r="FQ24" s="44">
        <f>IF(FQ9=1,FP24+FQ22+FQ23,0)</f>
        <v/>
      </c>
      <c r="FR24" s="44">
        <f>IF(FR9=1,FQ24+FR22+FR23,0)</f>
        <v/>
      </c>
      <c r="FS24" s="44">
        <f>IF(FS9=1,FR24+FS22+FS23,0)</f>
        <v/>
      </c>
      <c r="FT24" s="44">
        <f>IF(FT9=1,FS24+FT22+FT23,0)</f>
        <v/>
      </c>
      <c r="FU24" s="44">
        <f>IF(FU9=1,FT24+FU22+FU23,0)</f>
        <v/>
      </c>
      <c r="FV24" s="44">
        <f>IF(FV9=1,FU24+FV22+FV23,0)</f>
        <v/>
      </c>
      <c r="FW24" s="44">
        <f>IF(FW9=1,FV24+FW22+FW23,0)</f>
        <v/>
      </c>
      <c r="FX24" s="44">
        <f>IF(FX9=1,FW24+FX22+FX23,0)</f>
        <v/>
      </c>
      <c r="FY24" s="44">
        <f>IF(FY9=1,FX24+FY22+FY23,0)</f>
        <v/>
      </c>
      <c r="FZ24" s="44">
        <f>IF(FZ9=1,FY24+FZ22+FZ23,0)</f>
        <v/>
      </c>
      <c r="GA24" s="44">
        <f>IF(GA9=1,FZ24+GA22+GA23,0)</f>
        <v/>
      </c>
      <c r="GB24" s="44">
        <f>IF(GB9=1,GA24+GB22+GB23,0)</f>
        <v/>
      </c>
      <c r="GC24" s="44">
        <f>IF(GC9=1,GB24+GC22+GC23,0)</f>
        <v/>
      </c>
      <c r="GD24" s="44">
        <f>IF(GD9=1,GC24+GD22+GD23,0)</f>
        <v/>
      </c>
      <c r="GE24" s="44">
        <f>IF(GE9=1,GD24+GE22+GE23,0)</f>
        <v/>
      </c>
      <c r="GF24" s="44">
        <f>IF(GF9=1,GE24+GF22+GF23,0)</f>
        <v/>
      </c>
      <c r="GG24" s="44">
        <f>IF(GG9=1,GF24+GG22+GG23,0)</f>
        <v/>
      </c>
      <c r="GH24" s="44">
        <f>IF(GH9=1,GG24+GH22+GH23,0)</f>
        <v/>
      </c>
      <c r="GI24" s="44">
        <f>IF(GI9=1,GH24+GI22+GI23,0)</f>
        <v/>
      </c>
      <c r="GJ24" s="44">
        <f>IF(GJ9=1,GI24+GJ22+GJ23,0)</f>
        <v/>
      </c>
      <c r="GK24" s="44">
        <f>IF(GK9=1,GJ24+GK22+GK23,0)</f>
        <v/>
      </c>
      <c r="GL24" s="44">
        <f>IF(GL9=1,GK24+GL22+GL23,0)</f>
        <v/>
      </c>
      <c r="GM24" s="44">
        <f>IF(GM9=1,GL24+GM22+GM23,0)</f>
        <v/>
      </c>
      <c r="GN24" s="44">
        <f>IF(GN9=1,GM24+GN22+GN23,0)</f>
        <v/>
      </c>
      <c r="GO24" s="44">
        <f>IF(GO9=1,GN24+GO22+GO23,0)</f>
        <v/>
      </c>
      <c r="GP24" s="44">
        <f>IF(GP9=1,GO24+GP22+GP23,0)</f>
        <v/>
      </c>
      <c r="GQ24" s="44">
        <f>IF(GQ9=1,GP24+GQ22+GQ23,0)</f>
        <v/>
      </c>
      <c r="GR24" s="44">
        <f>IF(GR9=1,GQ24+GR22+GR23,0)</f>
        <v/>
      </c>
      <c r="GS24" s="44">
        <f>IF(GS9=1,GR24+GS22+GS23,0)</f>
        <v/>
      </c>
      <c r="GT24" s="44">
        <f>IF(GT9=1,GS24+GT22+GT23,0)</f>
        <v/>
      </c>
      <c r="GU24" s="44">
        <f>IF(GU9=1,GT24+GU22+GU23,0)</f>
        <v/>
      </c>
      <c r="GV24" s="44">
        <f>IF(GV9=1,GU24+GV22+GV23,0)</f>
        <v/>
      </c>
      <c r="GW24" s="44">
        <f>IF(GW9=1,GV24+GW22+GW23,0)</f>
        <v/>
      </c>
      <c r="GX24" s="44">
        <f>IF(GX9=1,GW24+GX22+GX23,0)</f>
        <v/>
      </c>
      <c r="GY24" s="44">
        <f>IF(GY9=1,GX24+GY22+GY23,0)</f>
        <v/>
      </c>
      <c r="GZ24" s="44">
        <f>IF(GZ9=1,GY24+GZ22+GZ23,0)</f>
        <v/>
      </c>
      <c r="HA24" s="44">
        <f>IF(HA9=1,GZ24+HA22+HA23,0)</f>
        <v/>
      </c>
      <c r="HB24" s="44">
        <f>IF(HB9=1,HA24+HB22+HB23,0)</f>
        <v/>
      </c>
      <c r="HC24" s="44">
        <f>IF(HC9=1,HB24+HC22+HC23,0)</f>
        <v/>
      </c>
      <c r="HD24" s="44">
        <f>IF(HD9=1,HC24+HD22+HD23,0)</f>
        <v/>
      </c>
      <c r="HE24" s="44">
        <f>IF(HE9=1,HD24+HE22+HE23,0)</f>
        <v/>
      </c>
      <c r="HF24" s="44">
        <f>IF(HF9=1,HE24+HF22+HF23,0)</f>
        <v/>
      </c>
      <c r="HG24" s="44">
        <f>IF(HG9=1,HF24+HG22+HG23,0)</f>
        <v/>
      </c>
      <c r="HH24" s="44">
        <f>IF(HH9=1,HG24+HH22+HH23,0)</f>
        <v/>
      </c>
      <c r="HI24" s="44">
        <f>IF(HI9=1,HH24+HI22+HI23,0)</f>
        <v/>
      </c>
      <c r="HJ24" s="44">
        <f>IF(HJ9=1,HI24+HJ22+HJ23,0)</f>
        <v/>
      </c>
      <c r="HK24" s="44">
        <f>IF(HK9=1,HJ24+HK22+HK23,0)</f>
        <v/>
      </c>
      <c r="HL24" s="44">
        <f>IF(HL9=1,HK24+HL22+HL23,0)</f>
        <v/>
      </c>
      <c r="HM24" s="44">
        <f>IF(HM9=1,HL24+HM22+HM23,0)</f>
        <v/>
      </c>
      <c r="HN24" s="44">
        <f>IF(HN9=1,HM24+HN22+HN23,0)</f>
        <v/>
      </c>
      <c r="HO24" s="44">
        <f>IF(HO9=1,HN24+HO22+HO23,0)</f>
        <v/>
      </c>
      <c r="HP24" s="44">
        <f>IF(HP9=1,HO24+HP22+HP23,0)</f>
        <v/>
      </c>
      <c r="HQ24" s="44">
        <f>IF(HQ9=1,HP24+HQ22+HQ23,0)</f>
        <v/>
      </c>
      <c r="HR24" s="44">
        <f>IF(HR9=1,HQ24+HR22+HR23,0)</f>
        <v/>
      </c>
      <c r="HS24" s="44">
        <f>IF(HS9=1,HR24+HS22+HS23,0)</f>
        <v/>
      </c>
      <c r="HT24" s="44">
        <f>IF(HT9=1,HS24+HT22+HT23,0)</f>
        <v/>
      </c>
      <c r="HU24" s="44">
        <f>IF(HU9=1,HT24+HU22+HU23,0)</f>
        <v/>
      </c>
      <c r="HV24" s="44">
        <f>IF(HV9=1,HU24+HV22+HV23,0)</f>
        <v/>
      </c>
      <c r="HW24" s="44">
        <f>IF(HW9=1,HV24+HW22+HW23,0)</f>
        <v/>
      </c>
      <c r="HX24" s="44">
        <f>IF(HX9=1,HW24+HX22+HX23,0)</f>
        <v/>
      </c>
      <c r="HY24" s="44">
        <f>IF(HY9=1,HX24+HY22+HY23,0)</f>
        <v/>
      </c>
      <c r="HZ24" s="44">
        <f>IF(HZ9=1,HY24+HZ22+HZ23,0)</f>
        <v/>
      </c>
      <c r="IA24" s="44">
        <f>IF(IA9=1,HZ24+IA22+IA23,0)</f>
        <v/>
      </c>
      <c r="IB24" s="44">
        <f>IF(IB9=1,IA24+IB22+IB23,0)</f>
        <v/>
      </c>
      <c r="IC24" s="44">
        <f>IF(IC9=1,IB24+IC22+IC23,0)</f>
        <v/>
      </c>
      <c r="ID24" s="44">
        <f>IF(ID9=1,IC24+ID22+ID23,0)</f>
        <v/>
      </c>
      <c r="IE24" s="44">
        <f>IF(IE9=1,ID24+IE22+IE23,0)</f>
        <v/>
      </c>
      <c r="IF24" s="44">
        <f>IF(IF9=1,IE24+IF22+IF23,0)</f>
        <v/>
      </c>
      <c r="IG24" s="44">
        <f>IF(IG9=1,IF24+IG22+IG23,0)</f>
        <v/>
      </c>
      <c r="IH24" s="44">
        <f>IF(IH9=1,IG24+IH22+IH23,0)</f>
        <v/>
      </c>
      <c r="II24" s="44">
        <f>IF(II9=1,IH24+II22+II23,0)</f>
        <v/>
      </c>
      <c r="IJ24" s="44">
        <f>IF(IJ9=1,II24+IJ22+IJ23,0)</f>
        <v/>
      </c>
      <c r="IK24" s="44">
        <f>IF(IK9=1,IJ24+IK22+IK23,0)</f>
        <v/>
      </c>
      <c r="IL24" s="44">
        <f>IF(IL9=1,IK24+IL22+IL23,0)</f>
        <v/>
      </c>
      <c r="IM24" s="44">
        <f>IF(IM9=1,IL24+IM22+IM23,0)</f>
        <v/>
      </c>
      <c r="IN24" s="44">
        <f>IF(IN9=1,IM24+IN22+IN23,0)</f>
        <v/>
      </c>
      <c r="IO24" s="44">
        <f>IF(IO9=1,IN24+IO22+IO23,0)</f>
        <v/>
      </c>
      <c r="IP24" s="44">
        <f>IF(IP9=1,IO24+IP22+IP23,0)</f>
        <v/>
      </c>
      <c r="IQ24" s="44">
        <f>IF(IQ9=1,IP24+IQ22+IQ23,0)</f>
        <v/>
      </c>
      <c r="IR24" s="44">
        <f>IF(IR9=1,IQ24+IR22+IR23,0)</f>
        <v/>
      </c>
      <c r="IS24" s="44">
        <f>IF(IS9=1,IR24+IS22+IS23,0)</f>
        <v/>
      </c>
      <c r="IT24" s="44">
        <f>IF(IT9=1,IS24+IT22+IT23,0)</f>
        <v/>
      </c>
      <c r="IU24" s="44">
        <f>IF(IU9=1,IT24+IU22+IU23,0)</f>
        <v/>
      </c>
      <c r="IV24" s="44">
        <f>IF(IV9=1,IU24+IV22+IV23,0)</f>
        <v/>
      </c>
      <c r="IW24" s="44">
        <f>IF(IW9=1,IV24+IW22+IW23,0)</f>
        <v/>
      </c>
      <c r="IX24" s="44">
        <f>IF(IX9=1,IW24+IX22+IX23,0)</f>
        <v/>
      </c>
      <c r="IY24" s="44">
        <f>IF(IY9=1,IX24+IY22+IY23,0)</f>
        <v/>
      </c>
      <c r="IZ24" s="44">
        <f>IF(IZ9=1,IY24+IZ22+IZ23,0)</f>
        <v/>
      </c>
      <c r="JA24" s="44">
        <f>IF(JA9=1,IZ24+JA22+JA23,0)</f>
        <v/>
      </c>
      <c r="JB24" s="44">
        <f>IF(JB9=1,JA24+JB22+JB23,0)</f>
        <v/>
      </c>
      <c r="JC24" s="44">
        <f>IF(JC9=1,JB24+JC22+JC23,0)</f>
        <v/>
      </c>
      <c r="JD24" s="44">
        <f>IF(JD9=1,JC24+JD22+JD23,0)</f>
        <v/>
      </c>
      <c r="JE24" s="44">
        <f>IF(JE9=1,JD24+JE22+JE23,0)</f>
        <v/>
      </c>
      <c r="JF24" s="44">
        <f>IF(JF9=1,JE24+JF22+JF23,0)</f>
        <v/>
      </c>
      <c r="JG24" s="44">
        <f>IF(JG9=1,JF24+JG22+JG23,0)</f>
        <v/>
      </c>
      <c r="JH24" s="44">
        <f>IF(JH9=1,JG24+JH22+JH23,0)</f>
        <v/>
      </c>
      <c r="JI24" s="44">
        <f>IF(JI9=1,JH24+JI22+JI23,0)</f>
        <v/>
      </c>
      <c r="JJ24" s="44">
        <f>IF(JJ9=1,JI24+JJ22+JJ23,0)</f>
        <v/>
      </c>
      <c r="JK24" s="44">
        <f>IF(JK9=1,JJ24+JK22+JK23,0)</f>
        <v/>
      </c>
      <c r="JL24" s="44">
        <f>IF(JL9=1,JK24+JL22+JL23,0)</f>
        <v/>
      </c>
      <c r="JM24" s="44">
        <f>IF(JM9=1,JL24+JM22+JM23,0)</f>
        <v/>
      </c>
      <c r="JN24" s="44">
        <f>IF(JN9=1,JM24+JN22+JN23,0)</f>
        <v/>
      </c>
      <c r="JO24" s="44">
        <f>IF(JO9=1,JN24+JO22+JO23,0)</f>
        <v/>
      </c>
      <c r="JP24" s="44">
        <f>IF(JP9=1,JO24+JP22+JP23,0)</f>
        <v/>
      </c>
      <c r="JQ24" s="44">
        <f>IF(JQ9=1,JP24+JQ22+JQ23,0)</f>
        <v/>
      </c>
      <c r="JR24" s="44">
        <f>IF(JR9=1,JQ24+JR22+JR23,0)</f>
        <v/>
      </c>
      <c r="JS24" s="44">
        <f>IF(JS9=1,JR24+JS22+JS23,0)</f>
        <v/>
      </c>
      <c r="JT24" s="44">
        <f>IF(JT9=1,JS24+JT22+JT23,0)</f>
        <v/>
      </c>
      <c r="JU24" s="44">
        <f>IF(JU9=1,JT24+JU22+JU23,0)</f>
        <v/>
      </c>
      <c r="JV24" s="44">
        <f>IF(JV9=1,JU24+JV22+JV23,0)</f>
        <v/>
      </c>
      <c r="JW24" s="44">
        <f>IF(JW9=1,JV24+JW22+JW23,0)</f>
        <v/>
      </c>
      <c r="JX24" s="44">
        <f>IF(JX9=1,JW24+JX22+JX23,0)</f>
        <v/>
      </c>
      <c r="JY24" s="44">
        <f>IF(JY9=1,JX24+JY22+JY23,0)</f>
        <v/>
      </c>
      <c r="JZ24" s="44">
        <f>IF(JZ9=1,JY24+JZ22+JZ23,0)</f>
        <v/>
      </c>
      <c r="KA24" s="44">
        <f>IF(KA9=1,JZ24+KA22+KA23,0)</f>
        <v/>
      </c>
      <c r="KB24" s="44">
        <f>IF(KB9=1,KA24+KB22+KB23,0)</f>
        <v/>
      </c>
      <c r="KC24" s="44">
        <f>IF(KC9=1,KB24+KC22+KC23,0)</f>
        <v/>
      </c>
      <c r="KD24" s="44">
        <f>IF(KD9=1,KC24+KD22+KD23,0)</f>
        <v/>
      </c>
      <c r="KE24" s="44">
        <f>IF(KE9=1,KD24+KE22+KE23,0)</f>
        <v/>
      </c>
      <c r="KF24" s="44">
        <f>IF(KF9=1,KE24+KF22+KF23,0)</f>
        <v/>
      </c>
      <c r="KG24" s="44">
        <f>IF(KG9=1,KF24+KG22+KG23,0)</f>
        <v/>
      </c>
      <c r="KH24" s="44">
        <f>IF(KH9=1,KG24+KH22+KH23,0)</f>
        <v/>
      </c>
      <c r="KI24" s="44">
        <f>IF(KI9=1,KH24+KI22+KI23,0)</f>
        <v/>
      </c>
      <c r="KJ24" s="44">
        <f>IF(KJ9=1,KI24+KJ22+KJ23,0)</f>
        <v/>
      </c>
      <c r="KK24" s="44">
        <f>IF(KK9=1,KJ24+KK22+KK23,0)</f>
        <v/>
      </c>
      <c r="KL24" s="44">
        <f>IF(KL9=1,KK24+KL22+KL23,0)</f>
        <v/>
      </c>
      <c r="KM24" s="44">
        <f>IF(KM9=1,KL24+KM22+KM23,0)</f>
        <v/>
      </c>
      <c r="KN24" s="44">
        <f>IF(KN9=1,KM24+KN22+KN23,0)</f>
        <v/>
      </c>
      <c r="KO24" s="44">
        <f>IF(KO9=1,KN24+KO22+KO23,0)</f>
        <v/>
      </c>
      <c r="KP24" s="44">
        <f>IF(KP9=1,KO24+KP22+KP23,0)</f>
        <v/>
      </c>
      <c r="KQ24" s="44">
        <f>IF(KQ9=1,KP24+KQ22+KQ23,0)</f>
        <v/>
      </c>
      <c r="KR24" s="44">
        <f>IF(KR9=1,KQ24+KR22+KR23,0)</f>
        <v/>
      </c>
      <c r="KS24" s="44">
        <f>IF(KS9=1,KR24+KS22+KS23,0)</f>
        <v/>
      </c>
      <c r="KT24" s="44">
        <f>IF(KT9=1,KS24+KT22+KT23,0)</f>
        <v/>
      </c>
      <c r="KU24" s="44">
        <f>IF(KU9=1,KT24+KU22+KU23,0)</f>
        <v/>
      </c>
      <c r="KV24" s="44">
        <f>IF(KV9=1,KU24+KV22+KV23,0)</f>
        <v/>
      </c>
      <c r="KW24" s="44">
        <f>IF(KW9=1,KV24+KW22+KW23,0)</f>
        <v/>
      </c>
      <c r="KX24" s="44">
        <f>IF(KX9=1,KW24+KX22+KX23,0)</f>
        <v/>
      </c>
      <c r="KY24" s="44">
        <f>IF(KY9=1,KX24+KY22+KY23,0)</f>
        <v/>
      </c>
      <c r="KZ24" s="44">
        <f>IF(KZ9=1,KY24+KZ22+KZ23,0)</f>
        <v/>
      </c>
      <c r="LA24" s="44">
        <f>IF(LA9=1,KZ24+LA22+LA23,0)</f>
        <v/>
      </c>
      <c r="LB24" s="44">
        <f>IF(LB9=1,LA24+LB22+LB23,0)</f>
        <v/>
      </c>
      <c r="LC24" s="44">
        <f>IF(LC9=1,LB24+LC22+LC23,0)</f>
        <v/>
      </c>
      <c r="LD24" s="44">
        <f>IF(LD9=1,LC24+LD22+LD23,0)</f>
        <v/>
      </c>
      <c r="LE24" s="44">
        <f>IF(LE9=1,LD24+LE22+LE23,0)</f>
        <v/>
      </c>
      <c r="LF24" s="44">
        <f>IF(LF9=1,LE24+LF22+LF23,0)</f>
        <v/>
      </c>
      <c r="LG24" s="44">
        <f>IF(LG9=1,LF24+LG22+LG23,0)</f>
        <v/>
      </c>
      <c r="LH24" s="44">
        <f>IF(LH9=1,LG24+LH22+LH23,0)</f>
        <v/>
      </c>
      <c r="LI24" s="44">
        <f>IF(LI9=1,LH24+LI22+LI23,0)</f>
        <v/>
      </c>
      <c r="LJ24" s="44">
        <f>IF(LJ9=1,LI24+LJ22+LJ23,0)</f>
        <v/>
      </c>
      <c r="LK24" s="44">
        <f>IF(LK9=1,LJ24+LK22+LK23,0)</f>
        <v/>
      </c>
      <c r="LL24" s="44">
        <f>IF(LL9=1,LK24+LL22+LL23,0)</f>
        <v/>
      </c>
      <c r="LM24" s="44">
        <f>IF(LM9=1,LL24+LM22+LM23,0)</f>
        <v/>
      </c>
      <c r="LN24" s="44">
        <f>IF(LN9=1,LM24+LN22+LN23,0)</f>
        <v/>
      </c>
      <c r="LO24" s="44">
        <f>IF(LO9=1,LN24+LO22+LO23,0)</f>
        <v/>
      </c>
      <c r="LP24" s="44">
        <f>IF(LP9=1,LO24+LP22+LP23,0)</f>
        <v/>
      </c>
      <c r="LQ24" s="44">
        <f>IF(LQ9=1,LP24+LQ22+LQ23,0)</f>
        <v/>
      </c>
      <c r="LR24" s="44">
        <f>IF(LR9=1,LQ24+LR22+LR23,0)</f>
        <v/>
      </c>
      <c r="LS24" s="44">
        <f>IF(LS9=1,LR24+LS22+LS23,0)</f>
        <v/>
      </c>
      <c r="LT24" s="44">
        <f>IF(LT9=1,LS24+LT22+LT23,0)</f>
        <v/>
      </c>
      <c r="LU24" s="44">
        <f>IF(LU9=1,LT24+LU22+LU23,0)</f>
        <v/>
      </c>
      <c r="LV24" s="44">
        <f>IF(LV9=1,LU24+LV22+LV23,0)</f>
        <v/>
      </c>
      <c r="LW24" s="44">
        <f>IF(LW9=1,LV24+LW22+LW23,0)</f>
        <v/>
      </c>
      <c r="LX24" s="44">
        <f>IF(LX9=1,LW24+LX22+LX23,0)</f>
        <v/>
      </c>
      <c r="LY24" s="44">
        <f>IF(LY9=1,LX24+LY22+LY23,0)</f>
        <v/>
      </c>
      <c r="LZ24" s="44">
        <f>IF(LZ9=1,LY24+LZ22+LZ23,0)</f>
        <v/>
      </c>
      <c r="MA24" s="44">
        <f>IF(MA9=1,LZ24+MA22+MA23,0)</f>
        <v/>
      </c>
      <c r="MB24" s="44">
        <f>IF(MB9=1,MA24+MB22+MB23,0)</f>
        <v/>
      </c>
      <c r="MC24" s="44">
        <f>IF(MC9=1,MB24+MC22+MC23,0)</f>
        <v/>
      </c>
      <c r="MD24" s="44">
        <f>IF(MD9=1,MC24+MD22+MD23,0)</f>
        <v/>
      </c>
      <c r="ME24" s="44">
        <f>IF(ME9=1,MD24+ME22+ME23,0)</f>
        <v/>
      </c>
      <c r="MF24" s="44">
        <f>IF(MF9=1,ME24+MF22+MF23,0)</f>
        <v/>
      </c>
      <c r="MG24" s="44">
        <f>IF(MG9=1,MF24+MG22+MG23,0)</f>
        <v/>
      </c>
      <c r="MH24" s="44">
        <f>IF(MH9=1,MG24+MH22+MH23,0)</f>
        <v/>
      </c>
      <c r="MI24" s="44">
        <f>IF(MI9=1,MH24+MI22+MI23,0)</f>
        <v/>
      </c>
      <c r="MJ24" s="44">
        <f>IF(MJ9=1,MI24+MJ22+MJ23,0)</f>
        <v/>
      </c>
      <c r="MK24" s="44">
        <f>IF(MK9=1,MJ24+MK22+MK23,0)</f>
        <v/>
      </c>
      <c r="ML24" s="44">
        <f>IF(ML9=1,MK24+ML22+ML23,0)</f>
        <v/>
      </c>
      <c r="MM24" s="44">
        <f>IF(MM9=1,ML24+MM22+MM23,0)</f>
        <v/>
      </c>
      <c r="MN24" s="44">
        <f>IF(MN9=1,MM24+MN22+MN23,0)</f>
        <v/>
      </c>
      <c r="MO24" s="44">
        <f>IF(MO9=1,MN24+MO22+MO23,0)</f>
        <v/>
      </c>
      <c r="MP24" s="44">
        <f>IF(MP9=1,MO24+MP22+MP23,0)</f>
        <v/>
      </c>
      <c r="MQ24" s="44">
        <f>IF(MQ9=1,MP24+MQ22+MQ23,0)</f>
        <v/>
      </c>
      <c r="MR24" s="44">
        <f>IF(MR9=1,MQ24+MR22+MR23,0)</f>
        <v/>
      </c>
      <c r="MS24" s="44">
        <f>IF(MS9=1,MR24+MS22+MS23,0)</f>
        <v/>
      </c>
      <c r="MT24" s="44">
        <f>IF(MT9=1,MS24+MT22+MT23,0)</f>
        <v/>
      </c>
      <c r="MU24" s="44">
        <f>IF(MU9=1,MT24+MU22+MU23,0)</f>
        <v/>
      </c>
      <c r="MV24" s="44">
        <f>IF(MV9=1,MU24+MV22+MV23,0)</f>
        <v/>
      </c>
      <c r="MW24" s="44">
        <f>IF(MW9=1,MV24+MW22+MW23,0)</f>
        <v/>
      </c>
      <c r="MX24" s="44">
        <f>IF(MX9=1,MW24+MX22+MX23,0)</f>
        <v/>
      </c>
      <c r="MY24" s="44">
        <f>IF(MY9=1,MX24+MY22+MY23,0)</f>
        <v/>
      </c>
      <c r="MZ24" s="44">
        <f>IF(MZ9=1,MY24+MZ22+MZ23,0)</f>
        <v/>
      </c>
      <c r="NA24" s="44">
        <f>IF(NA9=1,MZ24+NA22+NA23,0)</f>
        <v/>
      </c>
      <c r="NB24" s="44">
        <f>IF(NB9=1,NA24+NB22+NB23,0)</f>
        <v/>
      </c>
      <c r="NC24" s="44">
        <f>IF(NC9=1,NB24+NC22+NC23,0)</f>
        <v/>
      </c>
      <c r="ND24" s="44">
        <f>IF(ND9=1,NC24+ND22+ND23,0)</f>
        <v/>
      </c>
      <c r="NE24" s="44">
        <f>IF(NE9=1,ND24+NE22+NE23,0)</f>
        <v/>
      </c>
      <c r="NF24" s="44">
        <f>IF(NF9=1,NE24+NF22+NF23,0)</f>
        <v/>
      </c>
      <c r="NG24" s="44">
        <f>IF(NG9=1,NF24+NG22+NG23,0)</f>
        <v/>
      </c>
      <c r="NH24" s="44">
        <f>IF(NH9=1,NG24+NH22+NH23,0)</f>
        <v/>
      </c>
      <c r="NI24" s="44">
        <f>IF(NI9=1,NH24+NI22+NI23,0)</f>
        <v/>
      </c>
      <c r="NJ24" s="44">
        <f>IF(NJ9=1,NI24+NJ22+NJ23,0)</f>
        <v/>
      </c>
      <c r="NK24" s="44">
        <f>IF(NK9=1,NJ24+NK22+NK23,0)</f>
        <v/>
      </c>
      <c r="NL24" s="44">
        <f>IF(NL9=1,NK24+NL22+NL23,0)</f>
        <v/>
      </c>
      <c r="NM24" s="44">
        <f>IF(NM9=1,NL24+NM22+NM23,0)</f>
        <v/>
      </c>
      <c r="NN24" s="44">
        <f>IF(NN9=1,NM24+NN22+NN23,0)</f>
        <v/>
      </c>
      <c r="NO24" s="44">
        <f>IF(NO9=1,NN24+NO22+NO23,0)</f>
        <v/>
      </c>
      <c r="NP24" s="44">
        <f>IF(NP9=1,NO24+NP22+NP23,0)</f>
        <v/>
      </c>
      <c r="NQ24" s="44">
        <f>IF(NQ9=1,NP24+NQ22+NQ23,0)</f>
        <v/>
      </c>
      <c r="NR24" s="44">
        <f>IF(NR9=1,NQ24+NR22+NR23,0)</f>
        <v/>
      </c>
      <c r="NS24" s="44">
        <f>IF(NS9=1,NR24+NS22+NS23,0)</f>
        <v/>
      </c>
      <c r="NT24" s="44">
        <f>IF(NT9=1,NS24+NT22+NT23,0)</f>
        <v/>
      </c>
      <c r="NU24" s="44">
        <f>IF(NU9=1,NT24+NU22+NU23,0)</f>
        <v/>
      </c>
      <c r="NV24" s="44">
        <f>IF(NV9=1,NU24+NV22+NV23,0)</f>
        <v/>
      </c>
      <c r="NW24" s="44">
        <f>IF(NW9=1,NV24+NW22+NW23,0)</f>
        <v/>
      </c>
      <c r="NX24" s="44">
        <f>IF(NX9=1,NW24+NX22+NX23,0)</f>
        <v/>
      </c>
      <c r="NY24" s="44">
        <f>IF(NY9=1,NX24+NY22+NY23,0)</f>
        <v/>
      </c>
      <c r="NZ24" s="44">
        <f>IF(NZ9=1,NY24+NZ22+NZ23,0)</f>
        <v/>
      </c>
      <c r="OA24" s="44">
        <f>IF(OA9=1,NZ24+OA22+OA23,0)</f>
        <v/>
      </c>
      <c r="OB24" s="44">
        <f>IF(OB9=1,OA24+OB22+OB23,0)</f>
        <v/>
      </c>
      <c r="OC24" s="44">
        <f>IF(OC9=1,OB24+OC22+OC23,0)</f>
        <v/>
      </c>
      <c r="OD24" s="44">
        <f>IF(OD9=1,OC24+OD22+OD23,0)</f>
        <v/>
      </c>
      <c r="OE24" s="44">
        <f>IF(OE9=1,OD24+OE22+OE23,0)</f>
        <v/>
      </c>
      <c r="OF24" s="44">
        <f>IF(OF9=1,OE24+OF22+OF23,0)</f>
        <v/>
      </c>
      <c r="OG24" s="44">
        <f>IF(OG9=1,OF24+OG22+OG23,0)</f>
        <v/>
      </c>
      <c r="OH24" s="44">
        <f>IF(OH9=1,OG24+OH22+OH23,0)</f>
        <v/>
      </c>
      <c r="OI24" s="44">
        <f>IF(OI9=1,OH24+OI22+OI23,0)</f>
        <v/>
      </c>
      <c r="OJ24" s="44">
        <f>IF(OJ9=1,OI24+OJ22+OJ23,0)</f>
        <v/>
      </c>
      <c r="OK24" s="44">
        <f>IF(OK9=1,OJ24+OK22+OK23,0)</f>
        <v/>
      </c>
      <c r="OL24" s="44">
        <f>IF(OL9=1,OK24+OL22+OL23,0)</f>
        <v/>
      </c>
      <c r="OM24" s="44">
        <f>IF(OM9=1,OL24+OM22+OM23,0)</f>
        <v/>
      </c>
      <c r="ON24" s="44">
        <f>IF(ON9=1,OM24+ON22+ON23,0)</f>
        <v/>
      </c>
      <c r="OO24" s="44">
        <f>IF(OO9=1,ON24+OO22+OO23,0)</f>
        <v/>
      </c>
      <c r="OP24" s="44">
        <f>IF(OP9=1,OO24+OP22+OP23,0)</f>
        <v/>
      </c>
      <c r="OQ24" s="44">
        <f>IF(OQ9=1,OP24+OQ22+OQ23,0)</f>
        <v/>
      </c>
      <c r="OR24" s="44">
        <f>IF(OR9=1,OQ24+OR22+OR23,0)</f>
        <v/>
      </c>
      <c r="OS24" s="44">
        <f>IF(OS9=1,OR24+OS22+OS23,0)</f>
        <v/>
      </c>
      <c r="OT24" s="44">
        <f>IF(OT9=1,OS24+OT22+OT23,0)</f>
        <v/>
      </c>
      <c r="OU24" s="44">
        <f>IF(OU9=1,OT24+OU22+OU23,0)</f>
        <v/>
      </c>
      <c r="OV24" s="44">
        <f>IF(OV9=1,OU24+OV22+OV23,0)</f>
        <v/>
      </c>
      <c r="OW24" s="44">
        <f>IF(OW9=1,OV24+OW22+OW23,0)</f>
        <v/>
      </c>
      <c r="OX24" s="44">
        <f>IF(OX9=1,OW24+OX22+OX23,0)</f>
        <v/>
      </c>
      <c r="OY24" s="44">
        <f>IF(OY9=1,OX24+OY22+OY23,0)</f>
        <v/>
      </c>
      <c r="OZ24" s="44">
        <f>IF(OZ9=1,OY24+OZ22+OZ23,0)</f>
        <v/>
      </c>
      <c r="PA24" s="44">
        <f>IF(PA9=1,OZ24+PA22+PA23,0)</f>
        <v/>
      </c>
      <c r="PB24" s="44">
        <f>IF(PB9=1,PA24+PB22+PB23,0)</f>
        <v/>
      </c>
      <c r="PC24" s="44">
        <f>IF(PC9=1,PB24+PC22+PC23,0)</f>
        <v/>
      </c>
      <c r="PD24" s="44">
        <f>IF(PD9=1,PC24+PD22+PD23,0)</f>
        <v/>
      </c>
      <c r="PE24" s="44">
        <f>IF(PE9=1,PD24+PE22+PE23,0)</f>
        <v/>
      </c>
      <c r="PF24" s="44">
        <f>IF(PF9=1,PE24+PF22+PF23,0)</f>
        <v/>
      </c>
      <c r="PG24" s="44">
        <f>IF(PG9=1,PF24+PG22+PG23,0)</f>
        <v/>
      </c>
      <c r="PH24" s="44">
        <f>IF(PH9=1,PG24+PH22+PH23,0)</f>
        <v/>
      </c>
      <c r="PI24" s="44">
        <f>IF(PI9=1,PH24+PI22+PI23,0)</f>
        <v/>
      </c>
      <c r="PJ24" s="44">
        <f>IF(PJ9=1,PI24+PJ22+PJ23,0)</f>
        <v/>
      </c>
      <c r="PK24" s="44">
        <f>IF(PK9=1,PJ24+PK22+PK23,0)</f>
        <v/>
      </c>
      <c r="PL24" s="44">
        <f>IF(PL9=1,PK24+PL22+PL23,0)</f>
        <v/>
      </c>
      <c r="PM24" s="44">
        <f>IF(PM9=1,PL24+PM22+PM23,0)</f>
        <v/>
      </c>
    </row>
    <row r="25">
      <c r="A25" s="5" t="inlineStr">
        <is>
          <t>TOTAL USES (incl. capitalized interest)</t>
        </is>
      </c>
      <c r="B25" s="9" t="inlineStr">
        <is>
          <t>P1</t>
        </is>
      </c>
      <c r="C25" s="43">
        <f>SUM(D25:PM25)</f>
        <v/>
      </c>
      <c r="D25" s="45">
        <f>D16+D23</f>
        <v/>
      </c>
      <c r="E25" s="45">
        <f>E16+E23</f>
        <v/>
      </c>
      <c r="F25" s="45">
        <f>F16+F23</f>
        <v/>
      </c>
      <c r="G25" s="45">
        <f>G16+G23</f>
        <v/>
      </c>
      <c r="H25" s="45">
        <f>H16+H23</f>
        <v/>
      </c>
      <c r="I25" s="45">
        <f>I16+I23</f>
        <v/>
      </c>
      <c r="J25" s="45">
        <f>J16+J23</f>
        <v/>
      </c>
      <c r="K25" s="45">
        <f>K16+K23</f>
        <v/>
      </c>
      <c r="L25" s="45">
        <f>L16+L23</f>
        <v/>
      </c>
      <c r="M25" s="45">
        <f>M16+M23</f>
        <v/>
      </c>
      <c r="N25" s="45">
        <f>N16+N23</f>
        <v/>
      </c>
      <c r="O25" s="45">
        <f>O16+O23</f>
        <v/>
      </c>
      <c r="P25" s="45">
        <f>P16+P23</f>
        <v/>
      </c>
      <c r="Q25" s="45">
        <f>Q16+Q23</f>
        <v/>
      </c>
      <c r="R25" s="45">
        <f>R16+R23</f>
        <v/>
      </c>
      <c r="S25" s="45">
        <f>S16+S23</f>
        <v/>
      </c>
      <c r="T25" s="45">
        <f>T16+T23</f>
        <v/>
      </c>
      <c r="U25" s="45">
        <f>U16+U23</f>
        <v/>
      </c>
      <c r="V25" s="45">
        <f>V16+V23</f>
        <v/>
      </c>
      <c r="W25" s="45">
        <f>W16+W23</f>
        <v/>
      </c>
      <c r="X25" s="45">
        <f>X16+X23</f>
        <v/>
      </c>
      <c r="Y25" s="45">
        <f>Y16+Y23</f>
        <v/>
      </c>
      <c r="Z25" s="45">
        <f>Z16+Z23</f>
        <v/>
      </c>
      <c r="AA25" s="45">
        <f>AA16+AA23</f>
        <v/>
      </c>
      <c r="AB25" s="45">
        <f>AB16+AB23</f>
        <v/>
      </c>
      <c r="AC25" s="45">
        <f>AC16+AC23</f>
        <v/>
      </c>
      <c r="AD25" s="45">
        <f>AD16+AD23</f>
        <v/>
      </c>
      <c r="AE25" s="45">
        <f>AE16+AE23</f>
        <v/>
      </c>
      <c r="AF25" s="45">
        <f>AF16+AF23</f>
        <v/>
      </c>
      <c r="AG25" s="45">
        <f>AG16+AG23</f>
        <v/>
      </c>
      <c r="AH25" s="45">
        <f>AH16+AH23</f>
        <v/>
      </c>
      <c r="AI25" s="45">
        <f>AI16+AI23</f>
        <v/>
      </c>
      <c r="AJ25" s="45">
        <f>AJ16+AJ23</f>
        <v/>
      </c>
      <c r="AK25" s="45">
        <f>AK16+AK23</f>
        <v/>
      </c>
      <c r="AL25" s="45">
        <f>AL16+AL23</f>
        <v/>
      </c>
      <c r="AM25" s="45">
        <f>AM16+AM23</f>
        <v/>
      </c>
      <c r="AN25" s="45">
        <f>AN16+AN23</f>
        <v/>
      </c>
      <c r="AO25" s="45">
        <f>AO16+AO23</f>
        <v/>
      </c>
      <c r="AP25" s="45">
        <f>AP16+AP23</f>
        <v/>
      </c>
      <c r="AQ25" s="45">
        <f>AQ16+AQ23</f>
        <v/>
      </c>
      <c r="AR25" s="45">
        <f>AR16+AR23</f>
        <v/>
      </c>
      <c r="AS25" s="45">
        <f>AS16+AS23</f>
        <v/>
      </c>
      <c r="AT25" s="45">
        <f>AT16+AT23</f>
        <v/>
      </c>
      <c r="AU25" s="45">
        <f>AU16+AU23</f>
        <v/>
      </c>
      <c r="AV25" s="45">
        <f>AV16+AV23</f>
        <v/>
      </c>
      <c r="AW25" s="45">
        <f>AW16+AW23</f>
        <v/>
      </c>
      <c r="AX25" s="45">
        <f>AX16+AX23</f>
        <v/>
      </c>
      <c r="AY25" s="45">
        <f>AY16+AY23</f>
        <v/>
      </c>
      <c r="AZ25" s="45">
        <f>AZ16+AZ23</f>
        <v/>
      </c>
      <c r="BA25" s="45">
        <f>BA16+BA23</f>
        <v/>
      </c>
      <c r="BB25" s="45">
        <f>BB16+BB23</f>
        <v/>
      </c>
      <c r="BC25" s="45">
        <f>BC16+BC23</f>
        <v/>
      </c>
      <c r="BD25" s="45">
        <f>BD16+BD23</f>
        <v/>
      </c>
      <c r="BE25" s="45">
        <f>BE16+BE23</f>
        <v/>
      </c>
      <c r="BF25" s="45">
        <f>BF16+BF23</f>
        <v/>
      </c>
      <c r="BG25" s="45">
        <f>BG16+BG23</f>
        <v/>
      </c>
      <c r="BH25" s="45">
        <f>BH16+BH23</f>
        <v/>
      </c>
      <c r="BI25" s="45">
        <f>BI16+BI23</f>
        <v/>
      </c>
      <c r="BJ25" s="45">
        <f>BJ16+BJ23</f>
        <v/>
      </c>
      <c r="BK25" s="45">
        <f>BK16+BK23</f>
        <v/>
      </c>
      <c r="BL25" s="45">
        <f>BL16+BL23</f>
        <v/>
      </c>
      <c r="BM25" s="45">
        <f>BM16+BM23</f>
        <v/>
      </c>
      <c r="BN25" s="45">
        <f>BN16+BN23</f>
        <v/>
      </c>
      <c r="BO25" s="45">
        <f>BO16+BO23</f>
        <v/>
      </c>
      <c r="BP25" s="45">
        <f>BP16+BP23</f>
        <v/>
      </c>
      <c r="BQ25" s="45">
        <f>BQ16+BQ23</f>
        <v/>
      </c>
      <c r="BR25" s="45">
        <f>BR16+BR23</f>
        <v/>
      </c>
      <c r="BS25" s="45">
        <f>BS16+BS23</f>
        <v/>
      </c>
      <c r="BT25" s="45">
        <f>BT16+BT23</f>
        <v/>
      </c>
      <c r="BU25" s="45">
        <f>BU16+BU23</f>
        <v/>
      </c>
      <c r="BV25" s="45">
        <f>BV16+BV23</f>
        <v/>
      </c>
      <c r="BW25" s="45">
        <f>BW16+BW23</f>
        <v/>
      </c>
      <c r="BX25" s="45">
        <f>BX16+BX23</f>
        <v/>
      </c>
      <c r="BY25" s="45">
        <f>BY16+BY23</f>
        <v/>
      </c>
      <c r="BZ25" s="45">
        <f>BZ16+BZ23</f>
        <v/>
      </c>
      <c r="CA25" s="45">
        <f>CA16+CA23</f>
        <v/>
      </c>
      <c r="CB25" s="45">
        <f>CB16+CB23</f>
        <v/>
      </c>
      <c r="CC25" s="45">
        <f>CC16+CC23</f>
        <v/>
      </c>
      <c r="CD25" s="45">
        <f>CD16+CD23</f>
        <v/>
      </c>
      <c r="CE25" s="45">
        <f>CE16+CE23</f>
        <v/>
      </c>
      <c r="CF25" s="45">
        <f>CF16+CF23</f>
        <v/>
      </c>
      <c r="CG25" s="45">
        <f>CG16+CG23</f>
        <v/>
      </c>
      <c r="CH25" s="45">
        <f>CH16+CH23</f>
        <v/>
      </c>
      <c r="CI25" s="45">
        <f>CI16+CI23</f>
        <v/>
      </c>
      <c r="CJ25" s="45">
        <f>CJ16+CJ23</f>
        <v/>
      </c>
      <c r="CK25" s="45">
        <f>CK16+CK23</f>
        <v/>
      </c>
      <c r="CL25" s="45">
        <f>CL16+CL23</f>
        <v/>
      </c>
      <c r="CM25" s="45">
        <f>CM16+CM23</f>
        <v/>
      </c>
      <c r="CN25" s="45">
        <f>CN16+CN23</f>
        <v/>
      </c>
      <c r="CO25" s="45">
        <f>CO16+CO23</f>
        <v/>
      </c>
      <c r="CP25" s="45">
        <f>CP16+CP23</f>
        <v/>
      </c>
      <c r="CQ25" s="45">
        <f>CQ16+CQ23</f>
        <v/>
      </c>
      <c r="CR25" s="45">
        <f>CR16+CR23</f>
        <v/>
      </c>
      <c r="CS25" s="45">
        <f>CS16+CS23</f>
        <v/>
      </c>
      <c r="CT25" s="45">
        <f>CT16+CT23</f>
        <v/>
      </c>
      <c r="CU25" s="45">
        <f>CU16+CU23</f>
        <v/>
      </c>
      <c r="CV25" s="45">
        <f>CV16+CV23</f>
        <v/>
      </c>
      <c r="CW25" s="45">
        <f>CW16+CW23</f>
        <v/>
      </c>
      <c r="CX25" s="45">
        <f>CX16+CX23</f>
        <v/>
      </c>
      <c r="CY25" s="45">
        <f>CY16+CY23</f>
        <v/>
      </c>
      <c r="CZ25" s="45">
        <f>CZ16+CZ23</f>
        <v/>
      </c>
      <c r="DA25" s="45">
        <f>DA16+DA23</f>
        <v/>
      </c>
      <c r="DB25" s="45">
        <f>DB16+DB23</f>
        <v/>
      </c>
      <c r="DC25" s="45">
        <f>DC16+DC23</f>
        <v/>
      </c>
      <c r="DD25" s="45">
        <f>DD16+DD23</f>
        <v/>
      </c>
      <c r="DE25" s="45">
        <f>DE16+DE23</f>
        <v/>
      </c>
      <c r="DF25" s="45">
        <f>DF16+DF23</f>
        <v/>
      </c>
      <c r="DG25" s="45">
        <f>DG16+DG23</f>
        <v/>
      </c>
      <c r="DH25" s="45">
        <f>DH16+DH23</f>
        <v/>
      </c>
      <c r="DI25" s="45">
        <f>DI16+DI23</f>
        <v/>
      </c>
      <c r="DJ25" s="45">
        <f>DJ16+DJ23</f>
        <v/>
      </c>
      <c r="DK25" s="45">
        <f>DK16+DK23</f>
        <v/>
      </c>
      <c r="DL25" s="45">
        <f>DL16+DL23</f>
        <v/>
      </c>
      <c r="DM25" s="45">
        <f>DM16+DM23</f>
        <v/>
      </c>
      <c r="DN25" s="45">
        <f>DN16+DN23</f>
        <v/>
      </c>
      <c r="DO25" s="45">
        <f>DO16+DO23</f>
        <v/>
      </c>
      <c r="DP25" s="45">
        <f>DP16+DP23</f>
        <v/>
      </c>
      <c r="DQ25" s="45">
        <f>DQ16+DQ23</f>
        <v/>
      </c>
      <c r="DR25" s="45">
        <f>DR16+DR23</f>
        <v/>
      </c>
      <c r="DS25" s="45">
        <f>DS16+DS23</f>
        <v/>
      </c>
      <c r="DT25" s="45">
        <f>DT16+DT23</f>
        <v/>
      </c>
      <c r="DU25" s="45">
        <f>DU16+DU23</f>
        <v/>
      </c>
      <c r="DV25" s="45">
        <f>DV16+DV23</f>
        <v/>
      </c>
      <c r="DW25" s="45">
        <f>DW16+DW23</f>
        <v/>
      </c>
      <c r="DX25" s="45">
        <f>DX16+DX23</f>
        <v/>
      </c>
      <c r="DY25" s="45">
        <f>DY16+DY23</f>
        <v/>
      </c>
      <c r="DZ25" s="45">
        <f>DZ16+DZ23</f>
        <v/>
      </c>
      <c r="EA25" s="45">
        <f>EA16+EA23</f>
        <v/>
      </c>
      <c r="EB25" s="45">
        <f>EB16+EB23</f>
        <v/>
      </c>
      <c r="EC25" s="45">
        <f>EC16+EC23</f>
        <v/>
      </c>
      <c r="ED25" s="45">
        <f>ED16+ED23</f>
        <v/>
      </c>
      <c r="EE25" s="45">
        <f>EE16+EE23</f>
        <v/>
      </c>
      <c r="EF25" s="45">
        <f>EF16+EF23</f>
        <v/>
      </c>
      <c r="EG25" s="45">
        <f>EG16+EG23</f>
        <v/>
      </c>
      <c r="EH25" s="45">
        <f>EH16+EH23</f>
        <v/>
      </c>
      <c r="EI25" s="45">
        <f>EI16+EI23</f>
        <v/>
      </c>
      <c r="EJ25" s="45">
        <f>EJ16+EJ23</f>
        <v/>
      </c>
      <c r="EK25" s="45">
        <f>EK16+EK23</f>
        <v/>
      </c>
      <c r="EL25" s="45">
        <f>EL16+EL23</f>
        <v/>
      </c>
      <c r="EM25" s="45">
        <f>EM16+EM23</f>
        <v/>
      </c>
      <c r="EN25" s="45">
        <f>EN16+EN23</f>
        <v/>
      </c>
      <c r="EO25" s="45">
        <f>EO16+EO23</f>
        <v/>
      </c>
      <c r="EP25" s="45">
        <f>EP16+EP23</f>
        <v/>
      </c>
      <c r="EQ25" s="45">
        <f>EQ16+EQ23</f>
        <v/>
      </c>
      <c r="ER25" s="45">
        <f>ER16+ER23</f>
        <v/>
      </c>
      <c r="ES25" s="45">
        <f>ES16+ES23</f>
        <v/>
      </c>
      <c r="ET25" s="45">
        <f>ET16+ET23</f>
        <v/>
      </c>
      <c r="EU25" s="45">
        <f>EU16+EU23</f>
        <v/>
      </c>
      <c r="EV25" s="45">
        <f>EV16+EV23</f>
        <v/>
      </c>
      <c r="EW25" s="45">
        <f>EW16+EW23</f>
        <v/>
      </c>
      <c r="EX25" s="45">
        <f>EX16+EX23</f>
        <v/>
      </c>
      <c r="EY25" s="45">
        <f>EY16+EY23</f>
        <v/>
      </c>
      <c r="EZ25" s="45">
        <f>EZ16+EZ23</f>
        <v/>
      </c>
      <c r="FA25" s="45">
        <f>FA16+FA23</f>
        <v/>
      </c>
      <c r="FB25" s="45">
        <f>FB16+FB23</f>
        <v/>
      </c>
      <c r="FC25" s="45">
        <f>FC16+FC23</f>
        <v/>
      </c>
      <c r="FD25" s="45">
        <f>FD16+FD23</f>
        <v/>
      </c>
      <c r="FE25" s="45">
        <f>FE16+FE23</f>
        <v/>
      </c>
      <c r="FF25" s="45">
        <f>FF16+FF23</f>
        <v/>
      </c>
      <c r="FG25" s="45">
        <f>FG16+FG23</f>
        <v/>
      </c>
      <c r="FH25" s="45">
        <f>FH16+FH23</f>
        <v/>
      </c>
      <c r="FI25" s="45">
        <f>FI16+FI23</f>
        <v/>
      </c>
      <c r="FJ25" s="45">
        <f>FJ16+FJ23</f>
        <v/>
      </c>
      <c r="FK25" s="45">
        <f>FK16+FK23</f>
        <v/>
      </c>
      <c r="FL25" s="45">
        <f>FL16+FL23</f>
        <v/>
      </c>
      <c r="FM25" s="45">
        <f>FM16+FM23</f>
        <v/>
      </c>
      <c r="FN25" s="45">
        <f>FN16+FN23</f>
        <v/>
      </c>
      <c r="FO25" s="45">
        <f>FO16+FO23</f>
        <v/>
      </c>
      <c r="FP25" s="45">
        <f>FP16+FP23</f>
        <v/>
      </c>
      <c r="FQ25" s="45">
        <f>FQ16+FQ23</f>
        <v/>
      </c>
      <c r="FR25" s="45">
        <f>FR16+FR23</f>
        <v/>
      </c>
      <c r="FS25" s="45">
        <f>FS16+FS23</f>
        <v/>
      </c>
      <c r="FT25" s="45">
        <f>FT16+FT23</f>
        <v/>
      </c>
      <c r="FU25" s="45">
        <f>FU16+FU23</f>
        <v/>
      </c>
      <c r="FV25" s="45">
        <f>FV16+FV23</f>
        <v/>
      </c>
      <c r="FW25" s="45">
        <f>FW16+FW23</f>
        <v/>
      </c>
      <c r="FX25" s="45">
        <f>FX16+FX23</f>
        <v/>
      </c>
      <c r="FY25" s="45">
        <f>FY16+FY23</f>
        <v/>
      </c>
      <c r="FZ25" s="45">
        <f>FZ16+FZ23</f>
        <v/>
      </c>
      <c r="GA25" s="45">
        <f>GA16+GA23</f>
        <v/>
      </c>
      <c r="GB25" s="45">
        <f>GB16+GB23</f>
        <v/>
      </c>
      <c r="GC25" s="45">
        <f>GC16+GC23</f>
        <v/>
      </c>
      <c r="GD25" s="45">
        <f>GD16+GD23</f>
        <v/>
      </c>
      <c r="GE25" s="45">
        <f>GE16+GE23</f>
        <v/>
      </c>
      <c r="GF25" s="45">
        <f>GF16+GF23</f>
        <v/>
      </c>
      <c r="GG25" s="45">
        <f>GG16+GG23</f>
        <v/>
      </c>
      <c r="GH25" s="45">
        <f>GH16+GH23</f>
        <v/>
      </c>
      <c r="GI25" s="45">
        <f>GI16+GI23</f>
        <v/>
      </c>
      <c r="GJ25" s="45">
        <f>GJ16+GJ23</f>
        <v/>
      </c>
      <c r="GK25" s="45">
        <f>GK16+GK23</f>
        <v/>
      </c>
      <c r="GL25" s="45">
        <f>GL16+GL23</f>
        <v/>
      </c>
      <c r="GM25" s="45">
        <f>GM16+GM23</f>
        <v/>
      </c>
      <c r="GN25" s="45">
        <f>GN16+GN23</f>
        <v/>
      </c>
      <c r="GO25" s="45">
        <f>GO16+GO23</f>
        <v/>
      </c>
      <c r="GP25" s="45">
        <f>GP16+GP23</f>
        <v/>
      </c>
      <c r="GQ25" s="45">
        <f>GQ16+GQ23</f>
        <v/>
      </c>
      <c r="GR25" s="45">
        <f>GR16+GR23</f>
        <v/>
      </c>
      <c r="GS25" s="45">
        <f>GS16+GS23</f>
        <v/>
      </c>
      <c r="GT25" s="45">
        <f>GT16+GT23</f>
        <v/>
      </c>
      <c r="GU25" s="45">
        <f>GU16+GU23</f>
        <v/>
      </c>
      <c r="GV25" s="45">
        <f>GV16+GV23</f>
        <v/>
      </c>
      <c r="GW25" s="45">
        <f>GW16+GW23</f>
        <v/>
      </c>
      <c r="GX25" s="45">
        <f>GX16+GX23</f>
        <v/>
      </c>
      <c r="GY25" s="45">
        <f>GY16+GY23</f>
        <v/>
      </c>
      <c r="GZ25" s="45">
        <f>GZ16+GZ23</f>
        <v/>
      </c>
      <c r="HA25" s="45">
        <f>HA16+HA23</f>
        <v/>
      </c>
      <c r="HB25" s="45">
        <f>HB16+HB23</f>
        <v/>
      </c>
      <c r="HC25" s="45">
        <f>HC16+HC23</f>
        <v/>
      </c>
      <c r="HD25" s="45">
        <f>HD16+HD23</f>
        <v/>
      </c>
      <c r="HE25" s="45">
        <f>HE16+HE23</f>
        <v/>
      </c>
      <c r="HF25" s="45">
        <f>HF16+HF23</f>
        <v/>
      </c>
      <c r="HG25" s="45">
        <f>HG16+HG23</f>
        <v/>
      </c>
      <c r="HH25" s="45">
        <f>HH16+HH23</f>
        <v/>
      </c>
      <c r="HI25" s="45">
        <f>HI16+HI23</f>
        <v/>
      </c>
      <c r="HJ25" s="45">
        <f>HJ16+HJ23</f>
        <v/>
      </c>
      <c r="HK25" s="45">
        <f>HK16+HK23</f>
        <v/>
      </c>
      <c r="HL25" s="45">
        <f>HL16+HL23</f>
        <v/>
      </c>
      <c r="HM25" s="45">
        <f>HM16+HM23</f>
        <v/>
      </c>
      <c r="HN25" s="45">
        <f>HN16+HN23</f>
        <v/>
      </c>
      <c r="HO25" s="45">
        <f>HO16+HO23</f>
        <v/>
      </c>
      <c r="HP25" s="45">
        <f>HP16+HP23</f>
        <v/>
      </c>
      <c r="HQ25" s="45">
        <f>HQ16+HQ23</f>
        <v/>
      </c>
      <c r="HR25" s="45">
        <f>HR16+HR23</f>
        <v/>
      </c>
      <c r="HS25" s="45">
        <f>HS16+HS23</f>
        <v/>
      </c>
      <c r="HT25" s="45">
        <f>HT16+HT23</f>
        <v/>
      </c>
      <c r="HU25" s="45">
        <f>HU16+HU23</f>
        <v/>
      </c>
      <c r="HV25" s="45">
        <f>HV16+HV23</f>
        <v/>
      </c>
      <c r="HW25" s="45">
        <f>HW16+HW23</f>
        <v/>
      </c>
      <c r="HX25" s="45">
        <f>HX16+HX23</f>
        <v/>
      </c>
      <c r="HY25" s="45">
        <f>HY16+HY23</f>
        <v/>
      </c>
      <c r="HZ25" s="45">
        <f>HZ16+HZ23</f>
        <v/>
      </c>
      <c r="IA25" s="45">
        <f>IA16+IA23</f>
        <v/>
      </c>
      <c r="IB25" s="45">
        <f>IB16+IB23</f>
        <v/>
      </c>
      <c r="IC25" s="45">
        <f>IC16+IC23</f>
        <v/>
      </c>
      <c r="ID25" s="45">
        <f>ID16+ID23</f>
        <v/>
      </c>
      <c r="IE25" s="45">
        <f>IE16+IE23</f>
        <v/>
      </c>
      <c r="IF25" s="45">
        <f>IF16+IF23</f>
        <v/>
      </c>
      <c r="IG25" s="45">
        <f>IG16+IG23</f>
        <v/>
      </c>
      <c r="IH25" s="45">
        <f>IH16+IH23</f>
        <v/>
      </c>
      <c r="II25" s="45">
        <f>II16+II23</f>
        <v/>
      </c>
      <c r="IJ25" s="45">
        <f>IJ16+IJ23</f>
        <v/>
      </c>
      <c r="IK25" s="45">
        <f>IK16+IK23</f>
        <v/>
      </c>
      <c r="IL25" s="45">
        <f>IL16+IL23</f>
        <v/>
      </c>
      <c r="IM25" s="45">
        <f>IM16+IM23</f>
        <v/>
      </c>
      <c r="IN25" s="45">
        <f>IN16+IN23</f>
        <v/>
      </c>
      <c r="IO25" s="45">
        <f>IO16+IO23</f>
        <v/>
      </c>
      <c r="IP25" s="45">
        <f>IP16+IP23</f>
        <v/>
      </c>
      <c r="IQ25" s="45">
        <f>IQ16+IQ23</f>
        <v/>
      </c>
      <c r="IR25" s="45">
        <f>IR16+IR23</f>
        <v/>
      </c>
      <c r="IS25" s="45">
        <f>IS16+IS23</f>
        <v/>
      </c>
      <c r="IT25" s="45">
        <f>IT16+IT23</f>
        <v/>
      </c>
      <c r="IU25" s="45">
        <f>IU16+IU23</f>
        <v/>
      </c>
      <c r="IV25" s="45">
        <f>IV16+IV23</f>
        <v/>
      </c>
      <c r="IW25" s="45">
        <f>IW16+IW23</f>
        <v/>
      </c>
      <c r="IX25" s="45">
        <f>IX16+IX23</f>
        <v/>
      </c>
      <c r="IY25" s="45">
        <f>IY16+IY23</f>
        <v/>
      </c>
      <c r="IZ25" s="45">
        <f>IZ16+IZ23</f>
        <v/>
      </c>
      <c r="JA25" s="45">
        <f>JA16+JA23</f>
        <v/>
      </c>
      <c r="JB25" s="45">
        <f>JB16+JB23</f>
        <v/>
      </c>
      <c r="JC25" s="45">
        <f>JC16+JC23</f>
        <v/>
      </c>
      <c r="JD25" s="45">
        <f>JD16+JD23</f>
        <v/>
      </c>
      <c r="JE25" s="45">
        <f>JE16+JE23</f>
        <v/>
      </c>
      <c r="JF25" s="45">
        <f>JF16+JF23</f>
        <v/>
      </c>
      <c r="JG25" s="45">
        <f>JG16+JG23</f>
        <v/>
      </c>
      <c r="JH25" s="45">
        <f>JH16+JH23</f>
        <v/>
      </c>
      <c r="JI25" s="45">
        <f>JI16+JI23</f>
        <v/>
      </c>
      <c r="JJ25" s="45">
        <f>JJ16+JJ23</f>
        <v/>
      </c>
      <c r="JK25" s="45">
        <f>JK16+JK23</f>
        <v/>
      </c>
      <c r="JL25" s="45">
        <f>JL16+JL23</f>
        <v/>
      </c>
      <c r="JM25" s="45">
        <f>JM16+JM23</f>
        <v/>
      </c>
      <c r="JN25" s="45">
        <f>JN16+JN23</f>
        <v/>
      </c>
      <c r="JO25" s="45">
        <f>JO16+JO23</f>
        <v/>
      </c>
      <c r="JP25" s="45">
        <f>JP16+JP23</f>
        <v/>
      </c>
      <c r="JQ25" s="45">
        <f>JQ16+JQ23</f>
        <v/>
      </c>
      <c r="JR25" s="45">
        <f>JR16+JR23</f>
        <v/>
      </c>
      <c r="JS25" s="45">
        <f>JS16+JS23</f>
        <v/>
      </c>
      <c r="JT25" s="45">
        <f>JT16+JT23</f>
        <v/>
      </c>
      <c r="JU25" s="45">
        <f>JU16+JU23</f>
        <v/>
      </c>
      <c r="JV25" s="45">
        <f>JV16+JV23</f>
        <v/>
      </c>
      <c r="JW25" s="45">
        <f>JW16+JW23</f>
        <v/>
      </c>
      <c r="JX25" s="45">
        <f>JX16+JX23</f>
        <v/>
      </c>
      <c r="JY25" s="45">
        <f>JY16+JY23</f>
        <v/>
      </c>
      <c r="JZ25" s="45">
        <f>JZ16+JZ23</f>
        <v/>
      </c>
      <c r="KA25" s="45">
        <f>KA16+KA23</f>
        <v/>
      </c>
      <c r="KB25" s="45">
        <f>KB16+KB23</f>
        <v/>
      </c>
      <c r="KC25" s="45">
        <f>KC16+KC23</f>
        <v/>
      </c>
      <c r="KD25" s="45">
        <f>KD16+KD23</f>
        <v/>
      </c>
      <c r="KE25" s="45">
        <f>KE16+KE23</f>
        <v/>
      </c>
      <c r="KF25" s="45">
        <f>KF16+KF23</f>
        <v/>
      </c>
      <c r="KG25" s="45">
        <f>KG16+KG23</f>
        <v/>
      </c>
      <c r="KH25" s="45">
        <f>KH16+KH23</f>
        <v/>
      </c>
      <c r="KI25" s="45">
        <f>KI16+KI23</f>
        <v/>
      </c>
      <c r="KJ25" s="45">
        <f>KJ16+KJ23</f>
        <v/>
      </c>
      <c r="KK25" s="45">
        <f>KK16+KK23</f>
        <v/>
      </c>
      <c r="KL25" s="45">
        <f>KL16+KL23</f>
        <v/>
      </c>
      <c r="KM25" s="45">
        <f>KM16+KM23</f>
        <v/>
      </c>
      <c r="KN25" s="45">
        <f>KN16+KN23</f>
        <v/>
      </c>
      <c r="KO25" s="45">
        <f>KO16+KO23</f>
        <v/>
      </c>
      <c r="KP25" s="45">
        <f>KP16+KP23</f>
        <v/>
      </c>
      <c r="KQ25" s="45">
        <f>KQ16+KQ23</f>
        <v/>
      </c>
      <c r="KR25" s="45">
        <f>KR16+KR23</f>
        <v/>
      </c>
      <c r="KS25" s="45">
        <f>KS16+KS23</f>
        <v/>
      </c>
      <c r="KT25" s="45">
        <f>KT16+KT23</f>
        <v/>
      </c>
      <c r="KU25" s="45">
        <f>KU16+KU23</f>
        <v/>
      </c>
      <c r="KV25" s="45">
        <f>KV16+KV23</f>
        <v/>
      </c>
      <c r="KW25" s="45">
        <f>KW16+KW23</f>
        <v/>
      </c>
      <c r="KX25" s="45">
        <f>KX16+KX23</f>
        <v/>
      </c>
      <c r="KY25" s="45">
        <f>KY16+KY23</f>
        <v/>
      </c>
      <c r="KZ25" s="45">
        <f>KZ16+KZ23</f>
        <v/>
      </c>
      <c r="LA25" s="45">
        <f>LA16+LA23</f>
        <v/>
      </c>
      <c r="LB25" s="45">
        <f>LB16+LB23</f>
        <v/>
      </c>
      <c r="LC25" s="45">
        <f>LC16+LC23</f>
        <v/>
      </c>
      <c r="LD25" s="45">
        <f>LD16+LD23</f>
        <v/>
      </c>
      <c r="LE25" s="45">
        <f>LE16+LE23</f>
        <v/>
      </c>
      <c r="LF25" s="45">
        <f>LF16+LF23</f>
        <v/>
      </c>
      <c r="LG25" s="45">
        <f>LG16+LG23</f>
        <v/>
      </c>
      <c r="LH25" s="45">
        <f>LH16+LH23</f>
        <v/>
      </c>
      <c r="LI25" s="45">
        <f>LI16+LI23</f>
        <v/>
      </c>
      <c r="LJ25" s="45">
        <f>LJ16+LJ23</f>
        <v/>
      </c>
      <c r="LK25" s="45">
        <f>LK16+LK23</f>
        <v/>
      </c>
      <c r="LL25" s="45">
        <f>LL16+LL23</f>
        <v/>
      </c>
      <c r="LM25" s="45">
        <f>LM16+LM23</f>
        <v/>
      </c>
      <c r="LN25" s="45">
        <f>LN16+LN23</f>
        <v/>
      </c>
      <c r="LO25" s="45">
        <f>LO16+LO23</f>
        <v/>
      </c>
      <c r="LP25" s="45">
        <f>LP16+LP23</f>
        <v/>
      </c>
      <c r="LQ25" s="45">
        <f>LQ16+LQ23</f>
        <v/>
      </c>
      <c r="LR25" s="45">
        <f>LR16+LR23</f>
        <v/>
      </c>
      <c r="LS25" s="45">
        <f>LS16+LS23</f>
        <v/>
      </c>
      <c r="LT25" s="45">
        <f>LT16+LT23</f>
        <v/>
      </c>
      <c r="LU25" s="45">
        <f>LU16+LU23</f>
        <v/>
      </c>
      <c r="LV25" s="45">
        <f>LV16+LV23</f>
        <v/>
      </c>
      <c r="LW25" s="45">
        <f>LW16+LW23</f>
        <v/>
      </c>
      <c r="LX25" s="45">
        <f>LX16+LX23</f>
        <v/>
      </c>
      <c r="LY25" s="45">
        <f>LY16+LY23</f>
        <v/>
      </c>
      <c r="LZ25" s="45">
        <f>LZ16+LZ23</f>
        <v/>
      </c>
      <c r="MA25" s="45">
        <f>MA16+MA23</f>
        <v/>
      </c>
      <c r="MB25" s="45">
        <f>MB16+MB23</f>
        <v/>
      </c>
      <c r="MC25" s="45">
        <f>MC16+MC23</f>
        <v/>
      </c>
      <c r="MD25" s="45">
        <f>MD16+MD23</f>
        <v/>
      </c>
      <c r="ME25" s="45">
        <f>ME16+ME23</f>
        <v/>
      </c>
      <c r="MF25" s="45">
        <f>MF16+MF23</f>
        <v/>
      </c>
      <c r="MG25" s="45">
        <f>MG16+MG23</f>
        <v/>
      </c>
      <c r="MH25" s="45">
        <f>MH16+MH23</f>
        <v/>
      </c>
      <c r="MI25" s="45">
        <f>MI16+MI23</f>
        <v/>
      </c>
      <c r="MJ25" s="45">
        <f>MJ16+MJ23</f>
        <v/>
      </c>
      <c r="MK25" s="45">
        <f>MK16+MK23</f>
        <v/>
      </c>
      <c r="ML25" s="45">
        <f>ML16+ML23</f>
        <v/>
      </c>
      <c r="MM25" s="45">
        <f>MM16+MM23</f>
        <v/>
      </c>
      <c r="MN25" s="45">
        <f>MN16+MN23</f>
        <v/>
      </c>
      <c r="MO25" s="45">
        <f>MO16+MO23</f>
        <v/>
      </c>
      <c r="MP25" s="45">
        <f>MP16+MP23</f>
        <v/>
      </c>
      <c r="MQ25" s="45">
        <f>MQ16+MQ23</f>
        <v/>
      </c>
      <c r="MR25" s="45">
        <f>MR16+MR23</f>
        <v/>
      </c>
      <c r="MS25" s="45">
        <f>MS16+MS23</f>
        <v/>
      </c>
      <c r="MT25" s="45">
        <f>MT16+MT23</f>
        <v/>
      </c>
      <c r="MU25" s="45">
        <f>MU16+MU23</f>
        <v/>
      </c>
      <c r="MV25" s="45">
        <f>MV16+MV23</f>
        <v/>
      </c>
      <c r="MW25" s="45">
        <f>MW16+MW23</f>
        <v/>
      </c>
      <c r="MX25" s="45">
        <f>MX16+MX23</f>
        <v/>
      </c>
      <c r="MY25" s="45">
        <f>MY16+MY23</f>
        <v/>
      </c>
      <c r="MZ25" s="45">
        <f>MZ16+MZ23</f>
        <v/>
      </c>
      <c r="NA25" s="45">
        <f>NA16+NA23</f>
        <v/>
      </c>
      <c r="NB25" s="45">
        <f>NB16+NB23</f>
        <v/>
      </c>
      <c r="NC25" s="45">
        <f>NC16+NC23</f>
        <v/>
      </c>
      <c r="ND25" s="45">
        <f>ND16+ND23</f>
        <v/>
      </c>
      <c r="NE25" s="45">
        <f>NE16+NE23</f>
        <v/>
      </c>
      <c r="NF25" s="45">
        <f>NF16+NF23</f>
        <v/>
      </c>
      <c r="NG25" s="45">
        <f>NG16+NG23</f>
        <v/>
      </c>
      <c r="NH25" s="45">
        <f>NH16+NH23</f>
        <v/>
      </c>
      <c r="NI25" s="45">
        <f>NI16+NI23</f>
        <v/>
      </c>
      <c r="NJ25" s="45">
        <f>NJ16+NJ23</f>
        <v/>
      </c>
      <c r="NK25" s="45">
        <f>NK16+NK23</f>
        <v/>
      </c>
      <c r="NL25" s="45">
        <f>NL16+NL23</f>
        <v/>
      </c>
      <c r="NM25" s="45">
        <f>NM16+NM23</f>
        <v/>
      </c>
      <c r="NN25" s="45">
        <f>NN16+NN23</f>
        <v/>
      </c>
      <c r="NO25" s="45">
        <f>NO16+NO23</f>
        <v/>
      </c>
      <c r="NP25" s="45">
        <f>NP16+NP23</f>
        <v/>
      </c>
      <c r="NQ25" s="45">
        <f>NQ16+NQ23</f>
        <v/>
      </c>
      <c r="NR25" s="45">
        <f>NR16+NR23</f>
        <v/>
      </c>
      <c r="NS25" s="45">
        <f>NS16+NS23</f>
        <v/>
      </c>
      <c r="NT25" s="45">
        <f>NT16+NT23</f>
        <v/>
      </c>
      <c r="NU25" s="45">
        <f>NU16+NU23</f>
        <v/>
      </c>
      <c r="NV25" s="45">
        <f>NV16+NV23</f>
        <v/>
      </c>
      <c r="NW25" s="45">
        <f>NW16+NW23</f>
        <v/>
      </c>
      <c r="NX25" s="45">
        <f>NX16+NX23</f>
        <v/>
      </c>
      <c r="NY25" s="45">
        <f>NY16+NY23</f>
        <v/>
      </c>
      <c r="NZ25" s="45">
        <f>NZ16+NZ23</f>
        <v/>
      </c>
      <c r="OA25" s="45">
        <f>OA16+OA23</f>
        <v/>
      </c>
      <c r="OB25" s="45">
        <f>OB16+OB23</f>
        <v/>
      </c>
      <c r="OC25" s="45">
        <f>OC16+OC23</f>
        <v/>
      </c>
      <c r="OD25" s="45">
        <f>OD16+OD23</f>
        <v/>
      </c>
      <c r="OE25" s="45">
        <f>OE16+OE23</f>
        <v/>
      </c>
      <c r="OF25" s="45">
        <f>OF16+OF23</f>
        <v/>
      </c>
      <c r="OG25" s="45">
        <f>OG16+OG23</f>
        <v/>
      </c>
      <c r="OH25" s="45">
        <f>OH16+OH23</f>
        <v/>
      </c>
      <c r="OI25" s="45">
        <f>OI16+OI23</f>
        <v/>
      </c>
      <c r="OJ25" s="45">
        <f>OJ16+OJ23</f>
        <v/>
      </c>
      <c r="OK25" s="45">
        <f>OK16+OK23</f>
        <v/>
      </c>
      <c r="OL25" s="45">
        <f>OL16+OL23</f>
        <v/>
      </c>
      <c r="OM25" s="45">
        <f>OM16+OM23</f>
        <v/>
      </c>
      <c r="ON25" s="45">
        <f>ON16+ON23</f>
        <v/>
      </c>
      <c r="OO25" s="45">
        <f>OO16+OO23</f>
        <v/>
      </c>
      <c r="OP25" s="45">
        <f>OP16+OP23</f>
        <v/>
      </c>
      <c r="OQ25" s="45">
        <f>OQ16+OQ23</f>
        <v/>
      </c>
      <c r="OR25" s="45">
        <f>OR16+OR23</f>
        <v/>
      </c>
      <c r="OS25" s="45">
        <f>OS16+OS23</f>
        <v/>
      </c>
      <c r="OT25" s="45">
        <f>OT16+OT23</f>
        <v/>
      </c>
      <c r="OU25" s="45">
        <f>OU16+OU23</f>
        <v/>
      </c>
      <c r="OV25" s="45">
        <f>OV16+OV23</f>
        <v/>
      </c>
      <c r="OW25" s="45">
        <f>OW16+OW23</f>
        <v/>
      </c>
      <c r="OX25" s="45">
        <f>OX16+OX23</f>
        <v/>
      </c>
      <c r="OY25" s="45">
        <f>OY16+OY23</f>
        <v/>
      </c>
      <c r="OZ25" s="45">
        <f>OZ16+OZ23</f>
        <v/>
      </c>
      <c r="PA25" s="45">
        <f>PA16+PA23</f>
        <v/>
      </c>
      <c r="PB25" s="45">
        <f>PB16+PB23</f>
        <v/>
      </c>
      <c r="PC25" s="45">
        <f>PC16+PC23</f>
        <v/>
      </c>
      <c r="PD25" s="45">
        <f>PD16+PD23</f>
        <v/>
      </c>
      <c r="PE25" s="45">
        <f>PE16+PE23</f>
        <v/>
      </c>
      <c r="PF25" s="45">
        <f>PF16+PF23</f>
        <v/>
      </c>
      <c r="PG25" s="45">
        <f>PG16+PG23</f>
        <v/>
      </c>
      <c r="PH25" s="45">
        <f>PH16+PH23</f>
        <v/>
      </c>
      <c r="PI25" s="45">
        <f>PI16+PI23</f>
        <v/>
      </c>
      <c r="PJ25" s="45">
        <f>PJ16+PJ23</f>
        <v/>
      </c>
      <c r="PK25" s="45">
        <f>PK16+PK23</f>
        <v/>
      </c>
      <c r="PL25" s="45">
        <f>PL16+PL23</f>
        <v/>
      </c>
      <c r="PM25" s="45">
        <f>PM16+PM23</f>
        <v/>
      </c>
    </row>
    <row r="26">
      <c r="A26" s="5" t="inlineStr">
        <is>
          <t>TOTAL SOURCES</t>
        </is>
      </c>
      <c r="B26" s="9" t="inlineStr">
        <is>
          <t>P1</t>
        </is>
      </c>
      <c r="C26" s="43">
        <f>SUM(D26:PM26)</f>
        <v/>
      </c>
      <c r="D26" s="45">
        <f>D19+D20+D21+D22+D23</f>
        <v/>
      </c>
      <c r="E26" s="45">
        <f>E19+E20+E21+E22+E23</f>
        <v/>
      </c>
      <c r="F26" s="45">
        <f>F19+F20+F21+F22+F23</f>
        <v/>
      </c>
      <c r="G26" s="45">
        <f>G19+G20+G21+G22+G23</f>
        <v/>
      </c>
      <c r="H26" s="45">
        <f>H19+H20+H21+H22+H23</f>
        <v/>
      </c>
      <c r="I26" s="45">
        <f>I19+I20+I21+I22+I23</f>
        <v/>
      </c>
      <c r="J26" s="45">
        <f>J19+J20+J21+J22+J23</f>
        <v/>
      </c>
      <c r="K26" s="45">
        <f>K19+K20+K21+K22+K23</f>
        <v/>
      </c>
      <c r="L26" s="45">
        <f>L19+L20+L21+L22+L23</f>
        <v/>
      </c>
      <c r="M26" s="45">
        <f>M19+M20+M21+M22+M23</f>
        <v/>
      </c>
      <c r="N26" s="45">
        <f>N19+N20+N21+N22+N23</f>
        <v/>
      </c>
      <c r="O26" s="45">
        <f>O19+O20+O21+O22+O23</f>
        <v/>
      </c>
      <c r="P26" s="45">
        <f>P19+P20+P21+P22+P23</f>
        <v/>
      </c>
      <c r="Q26" s="45">
        <f>Q19+Q20+Q21+Q22+Q23</f>
        <v/>
      </c>
      <c r="R26" s="45">
        <f>R19+R20+R21+R22+R23</f>
        <v/>
      </c>
      <c r="S26" s="45">
        <f>S19+S20+S21+S22+S23</f>
        <v/>
      </c>
      <c r="T26" s="45">
        <f>T19+T20+T21+T22+T23</f>
        <v/>
      </c>
      <c r="U26" s="45">
        <f>U19+U20+U21+U22+U23</f>
        <v/>
      </c>
      <c r="V26" s="45">
        <f>V19+V20+V21+V22+V23</f>
        <v/>
      </c>
      <c r="W26" s="45">
        <f>W19+W20+W21+W22+W23</f>
        <v/>
      </c>
      <c r="X26" s="45">
        <f>X19+X20+X21+X22+X23</f>
        <v/>
      </c>
      <c r="Y26" s="45">
        <f>Y19+Y20+Y21+Y22+Y23</f>
        <v/>
      </c>
      <c r="Z26" s="45">
        <f>Z19+Z20+Z21+Z22+Z23</f>
        <v/>
      </c>
      <c r="AA26" s="45">
        <f>AA19+AA20+AA21+AA22+AA23</f>
        <v/>
      </c>
      <c r="AB26" s="45">
        <f>AB19+AB20+AB21+AB22+AB23</f>
        <v/>
      </c>
      <c r="AC26" s="45">
        <f>AC19+AC20+AC21+AC22+AC23</f>
        <v/>
      </c>
      <c r="AD26" s="45">
        <f>AD19+AD20+AD21+AD22+AD23</f>
        <v/>
      </c>
      <c r="AE26" s="45">
        <f>AE19+AE20+AE21+AE22+AE23</f>
        <v/>
      </c>
      <c r="AF26" s="45">
        <f>AF19+AF20+AF21+AF22+AF23</f>
        <v/>
      </c>
      <c r="AG26" s="45">
        <f>AG19+AG20+AG21+AG22+AG23</f>
        <v/>
      </c>
      <c r="AH26" s="45">
        <f>AH19+AH20+AH21+AH22+AH23</f>
        <v/>
      </c>
      <c r="AI26" s="45">
        <f>AI19+AI20+AI21+AI22+AI23</f>
        <v/>
      </c>
      <c r="AJ26" s="45">
        <f>AJ19+AJ20+AJ21+AJ22+AJ23</f>
        <v/>
      </c>
      <c r="AK26" s="45">
        <f>AK19+AK20+AK21+AK22+AK23</f>
        <v/>
      </c>
      <c r="AL26" s="45">
        <f>AL19+AL20+AL21+AL22+AL23</f>
        <v/>
      </c>
      <c r="AM26" s="45">
        <f>AM19+AM20+AM21+AM22+AM23</f>
        <v/>
      </c>
      <c r="AN26" s="45">
        <f>AN19+AN20+AN21+AN22+AN23</f>
        <v/>
      </c>
      <c r="AO26" s="45">
        <f>AO19+AO20+AO21+AO22+AO23</f>
        <v/>
      </c>
      <c r="AP26" s="45">
        <f>AP19+AP20+AP21+AP22+AP23</f>
        <v/>
      </c>
      <c r="AQ26" s="45">
        <f>AQ19+AQ20+AQ21+AQ22+AQ23</f>
        <v/>
      </c>
      <c r="AR26" s="45">
        <f>AR19+AR20+AR21+AR22+AR23</f>
        <v/>
      </c>
      <c r="AS26" s="45">
        <f>AS19+AS20+AS21+AS22+AS23</f>
        <v/>
      </c>
      <c r="AT26" s="45">
        <f>AT19+AT20+AT21+AT22+AT23</f>
        <v/>
      </c>
      <c r="AU26" s="45">
        <f>AU19+AU20+AU21+AU22+AU23</f>
        <v/>
      </c>
      <c r="AV26" s="45">
        <f>AV19+AV20+AV21+AV22+AV23</f>
        <v/>
      </c>
      <c r="AW26" s="45">
        <f>AW19+AW20+AW21+AW22+AW23</f>
        <v/>
      </c>
      <c r="AX26" s="45">
        <f>AX19+AX20+AX21+AX22+AX23</f>
        <v/>
      </c>
      <c r="AY26" s="45">
        <f>AY19+AY20+AY21+AY22+AY23</f>
        <v/>
      </c>
      <c r="AZ26" s="45">
        <f>AZ19+AZ20+AZ21+AZ22+AZ23</f>
        <v/>
      </c>
      <c r="BA26" s="45">
        <f>BA19+BA20+BA21+BA22+BA23</f>
        <v/>
      </c>
      <c r="BB26" s="45">
        <f>BB19+BB20+BB21+BB22+BB23</f>
        <v/>
      </c>
      <c r="BC26" s="45">
        <f>BC19+BC20+BC21+BC22+BC23</f>
        <v/>
      </c>
      <c r="BD26" s="45">
        <f>BD19+BD20+BD21+BD22+BD23</f>
        <v/>
      </c>
      <c r="BE26" s="45">
        <f>BE19+BE20+BE21+BE22+BE23</f>
        <v/>
      </c>
      <c r="BF26" s="45">
        <f>BF19+BF20+BF21+BF22+BF23</f>
        <v/>
      </c>
      <c r="BG26" s="45">
        <f>BG19+BG20+BG21+BG22+BG23</f>
        <v/>
      </c>
      <c r="BH26" s="45">
        <f>BH19+BH20+BH21+BH22+BH23</f>
        <v/>
      </c>
      <c r="BI26" s="45">
        <f>BI19+BI20+BI21+BI22+BI23</f>
        <v/>
      </c>
      <c r="BJ26" s="45">
        <f>BJ19+BJ20+BJ21+BJ22+BJ23</f>
        <v/>
      </c>
      <c r="BK26" s="45">
        <f>BK19+BK20+BK21+BK22+BK23</f>
        <v/>
      </c>
      <c r="BL26" s="45">
        <f>BL19+BL20+BL21+BL22+BL23</f>
        <v/>
      </c>
      <c r="BM26" s="45">
        <f>BM19+BM20+BM21+BM22+BM23</f>
        <v/>
      </c>
      <c r="BN26" s="45">
        <f>BN19+BN20+BN21+BN22+BN23</f>
        <v/>
      </c>
      <c r="BO26" s="45">
        <f>BO19+BO20+BO21+BO22+BO23</f>
        <v/>
      </c>
      <c r="BP26" s="45">
        <f>BP19+BP20+BP21+BP22+BP23</f>
        <v/>
      </c>
      <c r="BQ26" s="45">
        <f>BQ19+BQ20+BQ21+BQ22+BQ23</f>
        <v/>
      </c>
      <c r="BR26" s="45">
        <f>BR19+BR20+BR21+BR22+BR23</f>
        <v/>
      </c>
      <c r="BS26" s="45">
        <f>BS19+BS20+BS21+BS22+BS23</f>
        <v/>
      </c>
      <c r="BT26" s="45">
        <f>BT19+BT20+BT21+BT22+BT23</f>
        <v/>
      </c>
      <c r="BU26" s="45">
        <f>BU19+BU20+BU21+BU22+BU23</f>
        <v/>
      </c>
      <c r="BV26" s="45">
        <f>BV19+BV20+BV21+BV22+BV23</f>
        <v/>
      </c>
      <c r="BW26" s="45">
        <f>BW19+BW20+BW21+BW22+BW23</f>
        <v/>
      </c>
      <c r="BX26" s="45">
        <f>BX19+BX20+BX21+BX22+BX23</f>
        <v/>
      </c>
      <c r="BY26" s="45">
        <f>BY19+BY20+BY21+BY22+BY23</f>
        <v/>
      </c>
      <c r="BZ26" s="45">
        <f>BZ19+BZ20+BZ21+BZ22+BZ23</f>
        <v/>
      </c>
      <c r="CA26" s="45">
        <f>CA19+CA20+CA21+CA22+CA23</f>
        <v/>
      </c>
      <c r="CB26" s="45">
        <f>CB19+CB20+CB21+CB22+CB23</f>
        <v/>
      </c>
      <c r="CC26" s="45">
        <f>CC19+CC20+CC21+CC22+CC23</f>
        <v/>
      </c>
      <c r="CD26" s="45">
        <f>CD19+CD20+CD21+CD22+CD23</f>
        <v/>
      </c>
      <c r="CE26" s="45">
        <f>CE19+CE20+CE21+CE22+CE23</f>
        <v/>
      </c>
      <c r="CF26" s="45">
        <f>CF19+CF20+CF21+CF22+CF23</f>
        <v/>
      </c>
      <c r="CG26" s="45">
        <f>CG19+CG20+CG21+CG22+CG23</f>
        <v/>
      </c>
      <c r="CH26" s="45">
        <f>CH19+CH20+CH21+CH22+CH23</f>
        <v/>
      </c>
      <c r="CI26" s="45">
        <f>CI19+CI20+CI21+CI22+CI23</f>
        <v/>
      </c>
      <c r="CJ26" s="45">
        <f>CJ19+CJ20+CJ21+CJ22+CJ23</f>
        <v/>
      </c>
      <c r="CK26" s="45">
        <f>CK19+CK20+CK21+CK22+CK23</f>
        <v/>
      </c>
      <c r="CL26" s="45">
        <f>CL19+CL20+CL21+CL22+CL23</f>
        <v/>
      </c>
      <c r="CM26" s="45">
        <f>CM19+CM20+CM21+CM22+CM23</f>
        <v/>
      </c>
      <c r="CN26" s="45">
        <f>CN19+CN20+CN21+CN22+CN23</f>
        <v/>
      </c>
      <c r="CO26" s="45">
        <f>CO19+CO20+CO21+CO22+CO23</f>
        <v/>
      </c>
      <c r="CP26" s="45">
        <f>CP19+CP20+CP21+CP22+CP23</f>
        <v/>
      </c>
      <c r="CQ26" s="45">
        <f>CQ19+CQ20+CQ21+CQ22+CQ23</f>
        <v/>
      </c>
      <c r="CR26" s="45">
        <f>CR19+CR20+CR21+CR22+CR23</f>
        <v/>
      </c>
      <c r="CS26" s="45">
        <f>CS19+CS20+CS21+CS22+CS23</f>
        <v/>
      </c>
      <c r="CT26" s="45">
        <f>CT19+CT20+CT21+CT22+CT23</f>
        <v/>
      </c>
      <c r="CU26" s="45">
        <f>CU19+CU20+CU21+CU22+CU23</f>
        <v/>
      </c>
      <c r="CV26" s="45">
        <f>CV19+CV20+CV21+CV22+CV23</f>
        <v/>
      </c>
      <c r="CW26" s="45">
        <f>CW19+CW20+CW21+CW22+CW23</f>
        <v/>
      </c>
      <c r="CX26" s="45">
        <f>CX19+CX20+CX21+CX22+CX23</f>
        <v/>
      </c>
      <c r="CY26" s="45">
        <f>CY19+CY20+CY21+CY22+CY23</f>
        <v/>
      </c>
      <c r="CZ26" s="45">
        <f>CZ19+CZ20+CZ21+CZ22+CZ23</f>
        <v/>
      </c>
      <c r="DA26" s="45">
        <f>DA19+DA20+DA21+DA22+DA23</f>
        <v/>
      </c>
      <c r="DB26" s="45">
        <f>DB19+DB20+DB21+DB22+DB23</f>
        <v/>
      </c>
      <c r="DC26" s="45">
        <f>DC19+DC20+DC21+DC22+DC23</f>
        <v/>
      </c>
      <c r="DD26" s="45">
        <f>DD19+DD20+DD21+DD22+DD23</f>
        <v/>
      </c>
      <c r="DE26" s="45">
        <f>DE19+DE20+DE21+DE22+DE23</f>
        <v/>
      </c>
      <c r="DF26" s="45">
        <f>DF19+DF20+DF21+DF22+DF23</f>
        <v/>
      </c>
      <c r="DG26" s="45">
        <f>DG19+DG20+DG21+DG22+DG23</f>
        <v/>
      </c>
      <c r="DH26" s="45">
        <f>DH19+DH20+DH21+DH22+DH23</f>
        <v/>
      </c>
      <c r="DI26" s="45">
        <f>DI19+DI20+DI21+DI22+DI23</f>
        <v/>
      </c>
      <c r="DJ26" s="45">
        <f>DJ19+DJ20+DJ21+DJ22+DJ23</f>
        <v/>
      </c>
      <c r="DK26" s="45">
        <f>DK19+DK20+DK21+DK22+DK23</f>
        <v/>
      </c>
      <c r="DL26" s="45">
        <f>DL19+DL20+DL21+DL22+DL23</f>
        <v/>
      </c>
      <c r="DM26" s="45">
        <f>DM19+DM20+DM21+DM22+DM23</f>
        <v/>
      </c>
      <c r="DN26" s="45">
        <f>DN19+DN20+DN21+DN22+DN23</f>
        <v/>
      </c>
      <c r="DO26" s="45">
        <f>DO19+DO20+DO21+DO22+DO23</f>
        <v/>
      </c>
      <c r="DP26" s="45">
        <f>DP19+DP20+DP21+DP22+DP23</f>
        <v/>
      </c>
      <c r="DQ26" s="45">
        <f>DQ19+DQ20+DQ21+DQ22+DQ23</f>
        <v/>
      </c>
      <c r="DR26" s="45">
        <f>DR19+DR20+DR21+DR22+DR23</f>
        <v/>
      </c>
      <c r="DS26" s="45">
        <f>DS19+DS20+DS21+DS22+DS23</f>
        <v/>
      </c>
      <c r="DT26" s="45">
        <f>DT19+DT20+DT21+DT22+DT23</f>
        <v/>
      </c>
      <c r="DU26" s="45">
        <f>DU19+DU20+DU21+DU22+DU23</f>
        <v/>
      </c>
      <c r="DV26" s="45">
        <f>DV19+DV20+DV21+DV22+DV23</f>
        <v/>
      </c>
      <c r="DW26" s="45">
        <f>DW19+DW20+DW21+DW22+DW23</f>
        <v/>
      </c>
      <c r="DX26" s="45">
        <f>DX19+DX20+DX21+DX22+DX23</f>
        <v/>
      </c>
      <c r="DY26" s="45">
        <f>DY19+DY20+DY21+DY22+DY23</f>
        <v/>
      </c>
      <c r="DZ26" s="45">
        <f>DZ19+DZ20+DZ21+DZ22+DZ23</f>
        <v/>
      </c>
      <c r="EA26" s="45">
        <f>EA19+EA20+EA21+EA22+EA23</f>
        <v/>
      </c>
      <c r="EB26" s="45">
        <f>EB19+EB20+EB21+EB22+EB23</f>
        <v/>
      </c>
      <c r="EC26" s="45">
        <f>EC19+EC20+EC21+EC22+EC23</f>
        <v/>
      </c>
      <c r="ED26" s="45">
        <f>ED19+ED20+ED21+ED22+ED23</f>
        <v/>
      </c>
      <c r="EE26" s="45">
        <f>EE19+EE20+EE21+EE22+EE23</f>
        <v/>
      </c>
      <c r="EF26" s="45">
        <f>EF19+EF20+EF21+EF22+EF23</f>
        <v/>
      </c>
      <c r="EG26" s="45">
        <f>EG19+EG20+EG21+EG22+EG23</f>
        <v/>
      </c>
      <c r="EH26" s="45">
        <f>EH19+EH20+EH21+EH22+EH23</f>
        <v/>
      </c>
      <c r="EI26" s="45">
        <f>EI19+EI20+EI21+EI22+EI23</f>
        <v/>
      </c>
      <c r="EJ26" s="45">
        <f>EJ19+EJ20+EJ21+EJ22+EJ23</f>
        <v/>
      </c>
      <c r="EK26" s="45">
        <f>EK19+EK20+EK21+EK22+EK23</f>
        <v/>
      </c>
      <c r="EL26" s="45">
        <f>EL19+EL20+EL21+EL22+EL23</f>
        <v/>
      </c>
      <c r="EM26" s="45">
        <f>EM19+EM20+EM21+EM22+EM23</f>
        <v/>
      </c>
      <c r="EN26" s="45">
        <f>EN19+EN20+EN21+EN22+EN23</f>
        <v/>
      </c>
      <c r="EO26" s="45">
        <f>EO19+EO20+EO21+EO22+EO23</f>
        <v/>
      </c>
      <c r="EP26" s="45">
        <f>EP19+EP20+EP21+EP22+EP23</f>
        <v/>
      </c>
      <c r="EQ26" s="45">
        <f>EQ19+EQ20+EQ21+EQ22+EQ23</f>
        <v/>
      </c>
      <c r="ER26" s="45">
        <f>ER19+ER20+ER21+ER22+ER23</f>
        <v/>
      </c>
      <c r="ES26" s="45">
        <f>ES19+ES20+ES21+ES22+ES23</f>
        <v/>
      </c>
      <c r="ET26" s="45">
        <f>ET19+ET20+ET21+ET22+ET23</f>
        <v/>
      </c>
      <c r="EU26" s="45">
        <f>EU19+EU20+EU21+EU22+EU23</f>
        <v/>
      </c>
      <c r="EV26" s="45">
        <f>EV19+EV20+EV21+EV22+EV23</f>
        <v/>
      </c>
      <c r="EW26" s="45">
        <f>EW19+EW20+EW21+EW22+EW23</f>
        <v/>
      </c>
      <c r="EX26" s="45">
        <f>EX19+EX20+EX21+EX22+EX23</f>
        <v/>
      </c>
      <c r="EY26" s="45">
        <f>EY19+EY20+EY21+EY22+EY23</f>
        <v/>
      </c>
      <c r="EZ26" s="45">
        <f>EZ19+EZ20+EZ21+EZ22+EZ23</f>
        <v/>
      </c>
      <c r="FA26" s="45">
        <f>FA19+FA20+FA21+FA22+FA23</f>
        <v/>
      </c>
      <c r="FB26" s="45">
        <f>FB19+FB20+FB21+FB22+FB23</f>
        <v/>
      </c>
      <c r="FC26" s="45">
        <f>FC19+FC20+FC21+FC22+FC23</f>
        <v/>
      </c>
      <c r="FD26" s="45">
        <f>FD19+FD20+FD21+FD22+FD23</f>
        <v/>
      </c>
      <c r="FE26" s="45">
        <f>FE19+FE20+FE21+FE22+FE23</f>
        <v/>
      </c>
      <c r="FF26" s="45">
        <f>FF19+FF20+FF21+FF22+FF23</f>
        <v/>
      </c>
      <c r="FG26" s="45">
        <f>FG19+FG20+FG21+FG22+FG23</f>
        <v/>
      </c>
      <c r="FH26" s="45">
        <f>FH19+FH20+FH21+FH22+FH23</f>
        <v/>
      </c>
      <c r="FI26" s="45">
        <f>FI19+FI20+FI21+FI22+FI23</f>
        <v/>
      </c>
      <c r="FJ26" s="45">
        <f>FJ19+FJ20+FJ21+FJ22+FJ23</f>
        <v/>
      </c>
      <c r="FK26" s="45">
        <f>FK19+FK20+FK21+FK22+FK23</f>
        <v/>
      </c>
      <c r="FL26" s="45">
        <f>FL19+FL20+FL21+FL22+FL23</f>
        <v/>
      </c>
      <c r="FM26" s="45">
        <f>FM19+FM20+FM21+FM22+FM23</f>
        <v/>
      </c>
      <c r="FN26" s="45">
        <f>FN19+FN20+FN21+FN22+FN23</f>
        <v/>
      </c>
      <c r="FO26" s="45">
        <f>FO19+FO20+FO21+FO22+FO23</f>
        <v/>
      </c>
      <c r="FP26" s="45">
        <f>FP19+FP20+FP21+FP22+FP23</f>
        <v/>
      </c>
      <c r="FQ26" s="45">
        <f>FQ19+FQ20+FQ21+FQ22+FQ23</f>
        <v/>
      </c>
      <c r="FR26" s="45">
        <f>FR19+FR20+FR21+FR22+FR23</f>
        <v/>
      </c>
      <c r="FS26" s="45">
        <f>FS19+FS20+FS21+FS22+FS23</f>
        <v/>
      </c>
      <c r="FT26" s="45">
        <f>FT19+FT20+FT21+FT22+FT23</f>
        <v/>
      </c>
      <c r="FU26" s="45">
        <f>FU19+FU20+FU21+FU22+FU23</f>
        <v/>
      </c>
      <c r="FV26" s="45">
        <f>FV19+FV20+FV21+FV22+FV23</f>
        <v/>
      </c>
      <c r="FW26" s="45">
        <f>FW19+FW20+FW21+FW22+FW23</f>
        <v/>
      </c>
      <c r="FX26" s="45">
        <f>FX19+FX20+FX21+FX22+FX23</f>
        <v/>
      </c>
      <c r="FY26" s="45">
        <f>FY19+FY20+FY21+FY22+FY23</f>
        <v/>
      </c>
      <c r="FZ26" s="45">
        <f>FZ19+FZ20+FZ21+FZ22+FZ23</f>
        <v/>
      </c>
      <c r="GA26" s="45">
        <f>GA19+GA20+GA21+GA22+GA23</f>
        <v/>
      </c>
      <c r="GB26" s="45">
        <f>GB19+GB20+GB21+GB22+GB23</f>
        <v/>
      </c>
      <c r="GC26" s="45">
        <f>GC19+GC20+GC21+GC22+GC23</f>
        <v/>
      </c>
      <c r="GD26" s="45">
        <f>GD19+GD20+GD21+GD22+GD23</f>
        <v/>
      </c>
      <c r="GE26" s="45">
        <f>GE19+GE20+GE21+GE22+GE23</f>
        <v/>
      </c>
      <c r="GF26" s="45">
        <f>GF19+GF20+GF21+GF22+GF23</f>
        <v/>
      </c>
      <c r="GG26" s="45">
        <f>GG19+GG20+GG21+GG22+GG23</f>
        <v/>
      </c>
      <c r="GH26" s="45">
        <f>GH19+GH20+GH21+GH22+GH23</f>
        <v/>
      </c>
      <c r="GI26" s="45">
        <f>GI19+GI20+GI21+GI22+GI23</f>
        <v/>
      </c>
      <c r="GJ26" s="45">
        <f>GJ19+GJ20+GJ21+GJ22+GJ23</f>
        <v/>
      </c>
      <c r="GK26" s="45">
        <f>GK19+GK20+GK21+GK22+GK23</f>
        <v/>
      </c>
      <c r="GL26" s="45">
        <f>GL19+GL20+GL21+GL22+GL23</f>
        <v/>
      </c>
      <c r="GM26" s="45">
        <f>GM19+GM20+GM21+GM22+GM23</f>
        <v/>
      </c>
      <c r="GN26" s="45">
        <f>GN19+GN20+GN21+GN22+GN23</f>
        <v/>
      </c>
      <c r="GO26" s="45">
        <f>GO19+GO20+GO21+GO22+GO23</f>
        <v/>
      </c>
      <c r="GP26" s="45">
        <f>GP19+GP20+GP21+GP22+GP23</f>
        <v/>
      </c>
      <c r="GQ26" s="45">
        <f>GQ19+GQ20+GQ21+GQ22+GQ23</f>
        <v/>
      </c>
      <c r="GR26" s="45">
        <f>GR19+GR20+GR21+GR22+GR23</f>
        <v/>
      </c>
      <c r="GS26" s="45">
        <f>GS19+GS20+GS21+GS22+GS23</f>
        <v/>
      </c>
      <c r="GT26" s="45">
        <f>GT19+GT20+GT21+GT22+GT23</f>
        <v/>
      </c>
      <c r="GU26" s="45">
        <f>GU19+GU20+GU21+GU22+GU23</f>
        <v/>
      </c>
      <c r="GV26" s="45">
        <f>GV19+GV20+GV21+GV22+GV23</f>
        <v/>
      </c>
      <c r="GW26" s="45">
        <f>GW19+GW20+GW21+GW22+GW23</f>
        <v/>
      </c>
      <c r="GX26" s="45">
        <f>GX19+GX20+GX21+GX22+GX23</f>
        <v/>
      </c>
      <c r="GY26" s="45">
        <f>GY19+GY20+GY21+GY22+GY23</f>
        <v/>
      </c>
      <c r="GZ26" s="45">
        <f>GZ19+GZ20+GZ21+GZ22+GZ23</f>
        <v/>
      </c>
      <c r="HA26" s="45">
        <f>HA19+HA20+HA21+HA22+HA23</f>
        <v/>
      </c>
      <c r="HB26" s="45">
        <f>HB19+HB20+HB21+HB22+HB23</f>
        <v/>
      </c>
      <c r="HC26" s="45">
        <f>HC19+HC20+HC21+HC22+HC23</f>
        <v/>
      </c>
      <c r="HD26" s="45">
        <f>HD19+HD20+HD21+HD22+HD23</f>
        <v/>
      </c>
      <c r="HE26" s="45">
        <f>HE19+HE20+HE21+HE22+HE23</f>
        <v/>
      </c>
      <c r="HF26" s="45">
        <f>HF19+HF20+HF21+HF22+HF23</f>
        <v/>
      </c>
      <c r="HG26" s="45">
        <f>HG19+HG20+HG21+HG22+HG23</f>
        <v/>
      </c>
      <c r="HH26" s="45">
        <f>HH19+HH20+HH21+HH22+HH23</f>
        <v/>
      </c>
      <c r="HI26" s="45">
        <f>HI19+HI20+HI21+HI22+HI23</f>
        <v/>
      </c>
      <c r="HJ26" s="45">
        <f>HJ19+HJ20+HJ21+HJ22+HJ23</f>
        <v/>
      </c>
      <c r="HK26" s="45">
        <f>HK19+HK20+HK21+HK22+HK23</f>
        <v/>
      </c>
      <c r="HL26" s="45">
        <f>HL19+HL20+HL21+HL22+HL23</f>
        <v/>
      </c>
      <c r="HM26" s="45">
        <f>HM19+HM20+HM21+HM22+HM23</f>
        <v/>
      </c>
      <c r="HN26" s="45">
        <f>HN19+HN20+HN21+HN22+HN23</f>
        <v/>
      </c>
      <c r="HO26" s="45">
        <f>HO19+HO20+HO21+HO22+HO23</f>
        <v/>
      </c>
      <c r="HP26" s="45">
        <f>HP19+HP20+HP21+HP22+HP23</f>
        <v/>
      </c>
      <c r="HQ26" s="45">
        <f>HQ19+HQ20+HQ21+HQ22+HQ23</f>
        <v/>
      </c>
      <c r="HR26" s="45">
        <f>HR19+HR20+HR21+HR22+HR23</f>
        <v/>
      </c>
      <c r="HS26" s="45">
        <f>HS19+HS20+HS21+HS22+HS23</f>
        <v/>
      </c>
      <c r="HT26" s="45">
        <f>HT19+HT20+HT21+HT22+HT23</f>
        <v/>
      </c>
      <c r="HU26" s="45">
        <f>HU19+HU20+HU21+HU22+HU23</f>
        <v/>
      </c>
      <c r="HV26" s="45">
        <f>HV19+HV20+HV21+HV22+HV23</f>
        <v/>
      </c>
      <c r="HW26" s="45">
        <f>HW19+HW20+HW21+HW22+HW23</f>
        <v/>
      </c>
      <c r="HX26" s="45">
        <f>HX19+HX20+HX21+HX22+HX23</f>
        <v/>
      </c>
      <c r="HY26" s="45">
        <f>HY19+HY20+HY21+HY22+HY23</f>
        <v/>
      </c>
      <c r="HZ26" s="45">
        <f>HZ19+HZ20+HZ21+HZ22+HZ23</f>
        <v/>
      </c>
      <c r="IA26" s="45">
        <f>IA19+IA20+IA21+IA22+IA23</f>
        <v/>
      </c>
      <c r="IB26" s="45">
        <f>IB19+IB20+IB21+IB22+IB23</f>
        <v/>
      </c>
      <c r="IC26" s="45">
        <f>IC19+IC20+IC21+IC22+IC23</f>
        <v/>
      </c>
      <c r="ID26" s="45">
        <f>ID19+ID20+ID21+ID22+ID23</f>
        <v/>
      </c>
      <c r="IE26" s="45">
        <f>IE19+IE20+IE21+IE22+IE23</f>
        <v/>
      </c>
      <c r="IF26" s="45">
        <f>IF19+IF20+IF21+IF22+IF23</f>
        <v/>
      </c>
      <c r="IG26" s="45">
        <f>IG19+IG20+IG21+IG22+IG23</f>
        <v/>
      </c>
      <c r="IH26" s="45">
        <f>IH19+IH20+IH21+IH22+IH23</f>
        <v/>
      </c>
      <c r="II26" s="45">
        <f>II19+II20+II21+II22+II23</f>
        <v/>
      </c>
      <c r="IJ26" s="45">
        <f>IJ19+IJ20+IJ21+IJ22+IJ23</f>
        <v/>
      </c>
      <c r="IK26" s="45">
        <f>IK19+IK20+IK21+IK22+IK23</f>
        <v/>
      </c>
      <c r="IL26" s="45">
        <f>IL19+IL20+IL21+IL22+IL23</f>
        <v/>
      </c>
      <c r="IM26" s="45">
        <f>IM19+IM20+IM21+IM22+IM23</f>
        <v/>
      </c>
      <c r="IN26" s="45">
        <f>IN19+IN20+IN21+IN22+IN23</f>
        <v/>
      </c>
      <c r="IO26" s="45">
        <f>IO19+IO20+IO21+IO22+IO23</f>
        <v/>
      </c>
      <c r="IP26" s="45">
        <f>IP19+IP20+IP21+IP22+IP23</f>
        <v/>
      </c>
      <c r="IQ26" s="45">
        <f>IQ19+IQ20+IQ21+IQ22+IQ23</f>
        <v/>
      </c>
      <c r="IR26" s="45">
        <f>IR19+IR20+IR21+IR22+IR23</f>
        <v/>
      </c>
      <c r="IS26" s="45">
        <f>IS19+IS20+IS21+IS22+IS23</f>
        <v/>
      </c>
      <c r="IT26" s="45">
        <f>IT19+IT20+IT21+IT22+IT23</f>
        <v/>
      </c>
      <c r="IU26" s="45">
        <f>IU19+IU20+IU21+IU22+IU23</f>
        <v/>
      </c>
      <c r="IV26" s="45">
        <f>IV19+IV20+IV21+IV22+IV23</f>
        <v/>
      </c>
      <c r="IW26" s="45">
        <f>IW19+IW20+IW21+IW22+IW23</f>
        <v/>
      </c>
      <c r="IX26" s="45">
        <f>IX19+IX20+IX21+IX22+IX23</f>
        <v/>
      </c>
      <c r="IY26" s="45">
        <f>IY19+IY20+IY21+IY22+IY23</f>
        <v/>
      </c>
      <c r="IZ26" s="45">
        <f>IZ19+IZ20+IZ21+IZ22+IZ23</f>
        <v/>
      </c>
      <c r="JA26" s="45">
        <f>JA19+JA20+JA21+JA22+JA23</f>
        <v/>
      </c>
      <c r="JB26" s="45">
        <f>JB19+JB20+JB21+JB22+JB23</f>
        <v/>
      </c>
      <c r="JC26" s="45">
        <f>JC19+JC20+JC21+JC22+JC23</f>
        <v/>
      </c>
      <c r="JD26" s="45">
        <f>JD19+JD20+JD21+JD22+JD23</f>
        <v/>
      </c>
      <c r="JE26" s="45">
        <f>JE19+JE20+JE21+JE22+JE23</f>
        <v/>
      </c>
      <c r="JF26" s="45">
        <f>JF19+JF20+JF21+JF22+JF23</f>
        <v/>
      </c>
      <c r="JG26" s="45">
        <f>JG19+JG20+JG21+JG22+JG23</f>
        <v/>
      </c>
      <c r="JH26" s="45">
        <f>JH19+JH20+JH21+JH22+JH23</f>
        <v/>
      </c>
      <c r="JI26" s="45">
        <f>JI19+JI20+JI21+JI22+JI23</f>
        <v/>
      </c>
      <c r="JJ26" s="45">
        <f>JJ19+JJ20+JJ21+JJ22+JJ23</f>
        <v/>
      </c>
      <c r="JK26" s="45">
        <f>JK19+JK20+JK21+JK22+JK23</f>
        <v/>
      </c>
      <c r="JL26" s="45">
        <f>JL19+JL20+JL21+JL22+JL23</f>
        <v/>
      </c>
      <c r="JM26" s="45">
        <f>JM19+JM20+JM21+JM22+JM23</f>
        <v/>
      </c>
      <c r="JN26" s="45">
        <f>JN19+JN20+JN21+JN22+JN23</f>
        <v/>
      </c>
      <c r="JO26" s="45">
        <f>JO19+JO20+JO21+JO22+JO23</f>
        <v/>
      </c>
      <c r="JP26" s="45">
        <f>JP19+JP20+JP21+JP22+JP23</f>
        <v/>
      </c>
      <c r="JQ26" s="45">
        <f>JQ19+JQ20+JQ21+JQ22+JQ23</f>
        <v/>
      </c>
      <c r="JR26" s="45">
        <f>JR19+JR20+JR21+JR22+JR23</f>
        <v/>
      </c>
      <c r="JS26" s="45">
        <f>JS19+JS20+JS21+JS22+JS23</f>
        <v/>
      </c>
      <c r="JT26" s="45">
        <f>JT19+JT20+JT21+JT22+JT23</f>
        <v/>
      </c>
      <c r="JU26" s="45">
        <f>JU19+JU20+JU21+JU22+JU23</f>
        <v/>
      </c>
      <c r="JV26" s="45">
        <f>JV19+JV20+JV21+JV22+JV23</f>
        <v/>
      </c>
      <c r="JW26" s="45">
        <f>JW19+JW20+JW21+JW22+JW23</f>
        <v/>
      </c>
      <c r="JX26" s="45">
        <f>JX19+JX20+JX21+JX22+JX23</f>
        <v/>
      </c>
      <c r="JY26" s="45">
        <f>JY19+JY20+JY21+JY22+JY23</f>
        <v/>
      </c>
      <c r="JZ26" s="45">
        <f>JZ19+JZ20+JZ21+JZ22+JZ23</f>
        <v/>
      </c>
      <c r="KA26" s="45">
        <f>KA19+KA20+KA21+KA22+KA23</f>
        <v/>
      </c>
      <c r="KB26" s="45">
        <f>KB19+KB20+KB21+KB22+KB23</f>
        <v/>
      </c>
      <c r="KC26" s="45">
        <f>KC19+KC20+KC21+KC22+KC23</f>
        <v/>
      </c>
      <c r="KD26" s="45">
        <f>KD19+KD20+KD21+KD22+KD23</f>
        <v/>
      </c>
      <c r="KE26" s="45">
        <f>KE19+KE20+KE21+KE22+KE23</f>
        <v/>
      </c>
      <c r="KF26" s="45">
        <f>KF19+KF20+KF21+KF22+KF23</f>
        <v/>
      </c>
      <c r="KG26" s="45">
        <f>KG19+KG20+KG21+KG22+KG23</f>
        <v/>
      </c>
      <c r="KH26" s="45">
        <f>KH19+KH20+KH21+KH22+KH23</f>
        <v/>
      </c>
      <c r="KI26" s="45">
        <f>KI19+KI20+KI21+KI22+KI23</f>
        <v/>
      </c>
      <c r="KJ26" s="45">
        <f>KJ19+KJ20+KJ21+KJ22+KJ23</f>
        <v/>
      </c>
      <c r="KK26" s="45">
        <f>KK19+KK20+KK21+KK22+KK23</f>
        <v/>
      </c>
      <c r="KL26" s="45">
        <f>KL19+KL20+KL21+KL22+KL23</f>
        <v/>
      </c>
      <c r="KM26" s="45">
        <f>KM19+KM20+KM21+KM22+KM23</f>
        <v/>
      </c>
      <c r="KN26" s="45">
        <f>KN19+KN20+KN21+KN22+KN23</f>
        <v/>
      </c>
      <c r="KO26" s="45">
        <f>KO19+KO20+KO21+KO22+KO23</f>
        <v/>
      </c>
      <c r="KP26" s="45">
        <f>KP19+KP20+KP21+KP22+KP23</f>
        <v/>
      </c>
      <c r="KQ26" s="45">
        <f>KQ19+KQ20+KQ21+KQ22+KQ23</f>
        <v/>
      </c>
      <c r="KR26" s="45">
        <f>KR19+KR20+KR21+KR22+KR23</f>
        <v/>
      </c>
      <c r="KS26" s="45">
        <f>KS19+KS20+KS21+KS22+KS23</f>
        <v/>
      </c>
      <c r="KT26" s="45">
        <f>KT19+KT20+KT21+KT22+KT23</f>
        <v/>
      </c>
      <c r="KU26" s="45">
        <f>KU19+KU20+KU21+KU22+KU23</f>
        <v/>
      </c>
      <c r="KV26" s="45">
        <f>KV19+KV20+KV21+KV22+KV23</f>
        <v/>
      </c>
      <c r="KW26" s="45">
        <f>KW19+KW20+KW21+KW22+KW23</f>
        <v/>
      </c>
      <c r="KX26" s="45">
        <f>KX19+KX20+KX21+KX22+KX23</f>
        <v/>
      </c>
      <c r="KY26" s="45">
        <f>KY19+KY20+KY21+KY22+KY23</f>
        <v/>
      </c>
      <c r="KZ26" s="45">
        <f>KZ19+KZ20+KZ21+KZ22+KZ23</f>
        <v/>
      </c>
      <c r="LA26" s="45">
        <f>LA19+LA20+LA21+LA22+LA23</f>
        <v/>
      </c>
      <c r="LB26" s="45">
        <f>LB19+LB20+LB21+LB22+LB23</f>
        <v/>
      </c>
      <c r="LC26" s="45">
        <f>LC19+LC20+LC21+LC22+LC23</f>
        <v/>
      </c>
      <c r="LD26" s="45">
        <f>LD19+LD20+LD21+LD22+LD23</f>
        <v/>
      </c>
      <c r="LE26" s="45">
        <f>LE19+LE20+LE21+LE22+LE23</f>
        <v/>
      </c>
      <c r="LF26" s="45">
        <f>LF19+LF20+LF21+LF22+LF23</f>
        <v/>
      </c>
      <c r="LG26" s="45">
        <f>LG19+LG20+LG21+LG22+LG23</f>
        <v/>
      </c>
      <c r="LH26" s="45">
        <f>LH19+LH20+LH21+LH22+LH23</f>
        <v/>
      </c>
      <c r="LI26" s="45">
        <f>LI19+LI20+LI21+LI22+LI23</f>
        <v/>
      </c>
      <c r="LJ26" s="45">
        <f>LJ19+LJ20+LJ21+LJ22+LJ23</f>
        <v/>
      </c>
      <c r="LK26" s="45">
        <f>LK19+LK20+LK21+LK22+LK23</f>
        <v/>
      </c>
      <c r="LL26" s="45">
        <f>LL19+LL20+LL21+LL22+LL23</f>
        <v/>
      </c>
      <c r="LM26" s="45">
        <f>LM19+LM20+LM21+LM22+LM23</f>
        <v/>
      </c>
      <c r="LN26" s="45">
        <f>LN19+LN20+LN21+LN22+LN23</f>
        <v/>
      </c>
      <c r="LO26" s="45">
        <f>LO19+LO20+LO21+LO22+LO23</f>
        <v/>
      </c>
      <c r="LP26" s="45">
        <f>LP19+LP20+LP21+LP22+LP23</f>
        <v/>
      </c>
      <c r="LQ26" s="45">
        <f>LQ19+LQ20+LQ21+LQ22+LQ23</f>
        <v/>
      </c>
      <c r="LR26" s="45">
        <f>LR19+LR20+LR21+LR22+LR23</f>
        <v/>
      </c>
      <c r="LS26" s="45">
        <f>LS19+LS20+LS21+LS22+LS23</f>
        <v/>
      </c>
      <c r="LT26" s="45">
        <f>LT19+LT20+LT21+LT22+LT23</f>
        <v/>
      </c>
      <c r="LU26" s="45">
        <f>LU19+LU20+LU21+LU22+LU23</f>
        <v/>
      </c>
      <c r="LV26" s="45">
        <f>LV19+LV20+LV21+LV22+LV23</f>
        <v/>
      </c>
      <c r="LW26" s="45">
        <f>LW19+LW20+LW21+LW22+LW23</f>
        <v/>
      </c>
      <c r="LX26" s="45">
        <f>LX19+LX20+LX21+LX22+LX23</f>
        <v/>
      </c>
      <c r="LY26" s="45">
        <f>LY19+LY20+LY21+LY22+LY23</f>
        <v/>
      </c>
      <c r="LZ26" s="45">
        <f>LZ19+LZ20+LZ21+LZ22+LZ23</f>
        <v/>
      </c>
      <c r="MA26" s="45">
        <f>MA19+MA20+MA21+MA22+MA23</f>
        <v/>
      </c>
      <c r="MB26" s="45">
        <f>MB19+MB20+MB21+MB22+MB23</f>
        <v/>
      </c>
      <c r="MC26" s="45">
        <f>MC19+MC20+MC21+MC22+MC23</f>
        <v/>
      </c>
      <c r="MD26" s="45">
        <f>MD19+MD20+MD21+MD22+MD23</f>
        <v/>
      </c>
      <c r="ME26" s="45">
        <f>ME19+ME20+ME21+ME22+ME23</f>
        <v/>
      </c>
      <c r="MF26" s="45">
        <f>MF19+MF20+MF21+MF22+MF23</f>
        <v/>
      </c>
      <c r="MG26" s="45">
        <f>MG19+MG20+MG21+MG22+MG23</f>
        <v/>
      </c>
      <c r="MH26" s="45">
        <f>MH19+MH20+MH21+MH22+MH23</f>
        <v/>
      </c>
      <c r="MI26" s="45">
        <f>MI19+MI20+MI21+MI22+MI23</f>
        <v/>
      </c>
      <c r="MJ26" s="45">
        <f>MJ19+MJ20+MJ21+MJ22+MJ23</f>
        <v/>
      </c>
      <c r="MK26" s="45">
        <f>MK19+MK20+MK21+MK22+MK23</f>
        <v/>
      </c>
      <c r="ML26" s="45">
        <f>ML19+ML20+ML21+ML22+ML23</f>
        <v/>
      </c>
      <c r="MM26" s="45">
        <f>MM19+MM20+MM21+MM22+MM23</f>
        <v/>
      </c>
      <c r="MN26" s="45">
        <f>MN19+MN20+MN21+MN22+MN23</f>
        <v/>
      </c>
      <c r="MO26" s="45">
        <f>MO19+MO20+MO21+MO22+MO23</f>
        <v/>
      </c>
      <c r="MP26" s="45">
        <f>MP19+MP20+MP21+MP22+MP23</f>
        <v/>
      </c>
      <c r="MQ26" s="45">
        <f>MQ19+MQ20+MQ21+MQ22+MQ23</f>
        <v/>
      </c>
      <c r="MR26" s="45">
        <f>MR19+MR20+MR21+MR22+MR23</f>
        <v/>
      </c>
      <c r="MS26" s="45">
        <f>MS19+MS20+MS21+MS22+MS23</f>
        <v/>
      </c>
      <c r="MT26" s="45">
        <f>MT19+MT20+MT21+MT22+MT23</f>
        <v/>
      </c>
      <c r="MU26" s="45">
        <f>MU19+MU20+MU21+MU22+MU23</f>
        <v/>
      </c>
      <c r="MV26" s="45">
        <f>MV19+MV20+MV21+MV22+MV23</f>
        <v/>
      </c>
      <c r="MW26" s="45">
        <f>MW19+MW20+MW21+MW22+MW23</f>
        <v/>
      </c>
      <c r="MX26" s="45">
        <f>MX19+MX20+MX21+MX22+MX23</f>
        <v/>
      </c>
      <c r="MY26" s="45">
        <f>MY19+MY20+MY21+MY22+MY23</f>
        <v/>
      </c>
      <c r="MZ26" s="45">
        <f>MZ19+MZ20+MZ21+MZ22+MZ23</f>
        <v/>
      </c>
      <c r="NA26" s="45">
        <f>NA19+NA20+NA21+NA22+NA23</f>
        <v/>
      </c>
      <c r="NB26" s="45">
        <f>NB19+NB20+NB21+NB22+NB23</f>
        <v/>
      </c>
      <c r="NC26" s="45">
        <f>NC19+NC20+NC21+NC22+NC23</f>
        <v/>
      </c>
      <c r="ND26" s="45">
        <f>ND19+ND20+ND21+ND22+ND23</f>
        <v/>
      </c>
      <c r="NE26" s="45">
        <f>NE19+NE20+NE21+NE22+NE23</f>
        <v/>
      </c>
      <c r="NF26" s="45">
        <f>NF19+NF20+NF21+NF22+NF23</f>
        <v/>
      </c>
      <c r="NG26" s="45">
        <f>NG19+NG20+NG21+NG22+NG23</f>
        <v/>
      </c>
      <c r="NH26" s="45">
        <f>NH19+NH20+NH21+NH22+NH23</f>
        <v/>
      </c>
      <c r="NI26" s="45">
        <f>NI19+NI20+NI21+NI22+NI23</f>
        <v/>
      </c>
      <c r="NJ26" s="45">
        <f>NJ19+NJ20+NJ21+NJ22+NJ23</f>
        <v/>
      </c>
      <c r="NK26" s="45">
        <f>NK19+NK20+NK21+NK22+NK23</f>
        <v/>
      </c>
      <c r="NL26" s="45">
        <f>NL19+NL20+NL21+NL22+NL23</f>
        <v/>
      </c>
      <c r="NM26" s="45">
        <f>NM19+NM20+NM21+NM22+NM23</f>
        <v/>
      </c>
      <c r="NN26" s="45">
        <f>NN19+NN20+NN21+NN22+NN23</f>
        <v/>
      </c>
      <c r="NO26" s="45">
        <f>NO19+NO20+NO21+NO22+NO23</f>
        <v/>
      </c>
      <c r="NP26" s="45">
        <f>NP19+NP20+NP21+NP22+NP23</f>
        <v/>
      </c>
      <c r="NQ26" s="45">
        <f>NQ19+NQ20+NQ21+NQ22+NQ23</f>
        <v/>
      </c>
      <c r="NR26" s="45">
        <f>NR19+NR20+NR21+NR22+NR23</f>
        <v/>
      </c>
      <c r="NS26" s="45">
        <f>NS19+NS20+NS21+NS22+NS23</f>
        <v/>
      </c>
      <c r="NT26" s="45">
        <f>NT19+NT20+NT21+NT22+NT23</f>
        <v/>
      </c>
      <c r="NU26" s="45">
        <f>NU19+NU20+NU21+NU22+NU23</f>
        <v/>
      </c>
      <c r="NV26" s="45">
        <f>NV19+NV20+NV21+NV22+NV23</f>
        <v/>
      </c>
      <c r="NW26" s="45">
        <f>NW19+NW20+NW21+NW22+NW23</f>
        <v/>
      </c>
      <c r="NX26" s="45">
        <f>NX19+NX20+NX21+NX22+NX23</f>
        <v/>
      </c>
      <c r="NY26" s="45">
        <f>NY19+NY20+NY21+NY22+NY23</f>
        <v/>
      </c>
      <c r="NZ26" s="45">
        <f>NZ19+NZ20+NZ21+NZ22+NZ23</f>
        <v/>
      </c>
      <c r="OA26" s="45">
        <f>OA19+OA20+OA21+OA22+OA23</f>
        <v/>
      </c>
      <c r="OB26" s="45">
        <f>OB19+OB20+OB21+OB22+OB23</f>
        <v/>
      </c>
      <c r="OC26" s="45">
        <f>OC19+OC20+OC21+OC22+OC23</f>
        <v/>
      </c>
      <c r="OD26" s="45">
        <f>OD19+OD20+OD21+OD22+OD23</f>
        <v/>
      </c>
      <c r="OE26" s="45">
        <f>OE19+OE20+OE21+OE22+OE23</f>
        <v/>
      </c>
      <c r="OF26" s="45">
        <f>OF19+OF20+OF21+OF22+OF23</f>
        <v/>
      </c>
      <c r="OG26" s="45">
        <f>OG19+OG20+OG21+OG22+OG23</f>
        <v/>
      </c>
      <c r="OH26" s="45">
        <f>OH19+OH20+OH21+OH22+OH23</f>
        <v/>
      </c>
      <c r="OI26" s="45">
        <f>OI19+OI20+OI21+OI22+OI23</f>
        <v/>
      </c>
      <c r="OJ26" s="45">
        <f>OJ19+OJ20+OJ21+OJ22+OJ23</f>
        <v/>
      </c>
      <c r="OK26" s="45">
        <f>OK19+OK20+OK21+OK22+OK23</f>
        <v/>
      </c>
      <c r="OL26" s="45">
        <f>OL19+OL20+OL21+OL22+OL23</f>
        <v/>
      </c>
      <c r="OM26" s="45">
        <f>OM19+OM20+OM21+OM22+OM23</f>
        <v/>
      </c>
      <c r="ON26" s="45">
        <f>ON19+ON20+ON21+ON22+ON23</f>
        <v/>
      </c>
      <c r="OO26" s="45">
        <f>OO19+OO20+OO21+OO22+OO23</f>
        <v/>
      </c>
      <c r="OP26" s="45">
        <f>OP19+OP20+OP21+OP22+OP23</f>
        <v/>
      </c>
      <c r="OQ26" s="45">
        <f>OQ19+OQ20+OQ21+OQ22+OQ23</f>
        <v/>
      </c>
      <c r="OR26" s="45">
        <f>OR19+OR20+OR21+OR22+OR23</f>
        <v/>
      </c>
      <c r="OS26" s="45">
        <f>OS19+OS20+OS21+OS22+OS23</f>
        <v/>
      </c>
      <c r="OT26" s="45">
        <f>OT19+OT20+OT21+OT22+OT23</f>
        <v/>
      </c>
      <c r="OU26" s="45">
        <f>OU19+OU20+OU21+OU22+OU23</f>
        <v/>
      </c>
      <c r="OV26" s="45">
        <f>OV19+OV20+OV21+OV22+OV23</f>
        <v/>
      </c>
      <c r="OW26" s="45">
        <f>OW19+OW20+OW21+OW22+OW23</f>
        <v/>
      </c>
      <c r="OX26" s="45">
        <f>OX19+OX20+OX21+OX22+OX23</f>
        <v/>
      </c>
      <c r="OY26" s="45">
        <f>OY19+OY20+OY21+OY22+OY23</f>
        <v/>
      </c>
      <c r="OZ26" s="45">
        <f>OZ19+OZ20+OZ21+OZ22+OZ23</f>
        <v/>
      </c>
      <c r="PA26" s="45">
        <f>PA19+PA20+PA21+PA22+PA23</f>
        <v/>
      </c>
      <c r="PB26" s="45">
        <f>PB19+PB20+PB21+PB22+PB23</f>
        <v/>
      </c>
      <c r="PC26" s="45">
        <f>PC19+PC20+PC21+PC22+PC23</f>
        <v/>
      </c>
      <c r="PD26" s="45">
        <f>PD19+PD20+PD21+PD22+PD23</f>
        <v/>
      </c>
      <c r="PE26" s="45">
        <f>PE19+PE20+PE21+PE22+PE23</f>
        <v/>
      </c>
      <c r="PF26" s="45">
        <f>PF19+PF20+PF21+PF22+PF23</f>
        <v/>
      </c>
      <c r="PG26" s="45">
        <f>PG19+PG20+PG21+PG22+PG23</f>
        <v/>
      </c>
      <c r="PH26" s="45">
        <f>PH19+PH20+PH21+PH22+PH23</f>
        <v/>
      </c>
      <c r="PI26" s="45">
        <f>PI19+PI20+PI21+PI22+PI23</f>
        <v/>
      </c>
      <c r="PJ26" s="45">
        <f>PJ19+PJ20+PJ21+PJ22+PJ23</f>
        <v/>
      </c>
      <c r="PK26" s="45">
        <f>PK19+PK20+PK21+PK22+PK23</f>
        <v/>
      </c>
      <c r="PL26" s="45">
        <f>PL19+PL20+PL21+PL22+PL23</f>
        <v/>
      </c>
      <c r="PM26" s="45">
        <f>PM19+PM20+PM21+PM22+PM23</f>
        <v/>
      </c>
    </row>
    <row r="27">
      <c r="A27" s="9" t="inlineStr">
        <is>
          <t>MLI permanent interest</t>
        </is>
      </c>
      <c r="B27" s="9" t="inlineStr">
        <is>
          <t>P1</t>
        </is>
      </c>
      <c r="C27" s="43">
        <f>SUM(D27:PM27)</f>
        <v/>
      </c>
      <c r="D27" s="44">
        <f>IF(D10=1,IF(D$4=p1_complete+1,p1_perm,0)*r_m,0)</f>
        <v/>
      </c>
      <c r="E27" s="44">
        <f>IF(E10=1,IF(E$4=p1_complete+1,p1_perm,D30)*r_m,0)</f>
        <v/>
      </c>
      <c r="F27" s="44">
        <f>IF(F10=1,IF(F$4=p1_complete+1,p1_perm,E30)*r_m,0)</f>
        <v/>
      </c>
      <c r="G27" s="44">
        <f>IF(G10=1,IF(G$4=p1_complete+1,p1_perm,F30)*r_m,0)</f>
        <v/>
      </c>
      <c r="H27" s="44">
        <f>IF(H10=1,IF(H$4=p1_complete+1,p1_perm,G30)*r_m,0)</f>
        <v/>
      </c>
      <c r="I27" s="44">
        <f>IF(I10=1,IF(I$4=p1_complete+1,p1_perm,H30)*r_m,0)</f>
        <v/>
      </c>
      <c r="J27" s="44">
        <f>IF(J10=1,IF(J$4=p1_complete+1,p1_perm,I30)*r_m,0)</f>
        <v/>
      </c>
      <c r="K27" s="44">
        <f>IF(K10=1,IF(K$4=p1_complete+1,p1_perm,J30)*r_m,0)</f>
        <v/>
      </c>
      <c r="L27" s="44">
        <f>IF(L10=1,IF(L$4=p1_complete+1,p1_perm,K30)*r_m,0)</f>
        <v/>
      </c>
      <c r="M27" s="44">
        <f>IF(M10=1,IF(M$4=p1_complete+1,p1_perm,L30)*r_m,0)</f>
        <v/>
      </c>
      <c r="N27" s="44">
        <f>IF(N10=1,IF(N$4=p1_complete+1,p1_perm,M30)*r_m,0)</f>
        <v/>
      </c>
      <c r="O27" s="44">
        <f>IF(O10=1,IF(O$4=p1_complete+1,p1_perm,N30)*r_m,0)</f>
        <v/>
      </c>
      <c r="P27" s="44">
        <f>IF(P10=1,IF(P$4=p1_complete+1,p1_perm,O30)*r_m,0)</f>
        <v/>
      </c>
      <c r="Q27" s="44">
        <f>IF(Q10=1,IF(Q$4=p1_complete+1,p1_perm,P30)*r_m,0)</f>
        <v/>
      </c>
      <c r="R27" s="44">
        <f>IF(R10=1,IF(R$4=p1_complete+1,p1_perm,Q30)*r_m,0)</f>
        <v/>
      </c>
      <c r="S27" s="44">
        <f>IF(S10=1,IF(S$4=p1_complete+1,p1_perm,R30)*r_m,0)</f>
        <v/>
      </c>
      <c r="T27" s="44">
        <f>IF(T10=1,IF(T$4=p1_complete+1,p1_perm,S30)*r_m,0)</f>
        <v/>
      </c>
      <c r="U27" s="44">
        <f>IF(U10=1,IF(U$4=p1_complete+1,p1_perm,T30)*r_m,0)</f>
        <v/>
      </c>
      <c r="V27" s="44">
        <f>IF(V10=1,IF(V$4=p1_complete+1,p1_perm,U30)*r_m,0)</f>
        <v/>
      </c>
      <c r="W27" s="44">
        <f>IF(W10=1,IF(W$4=p1_complete+1,p1_perm,V30)*r_m,0)</f>
        <v/>
      </c>
      <c r="X27" s="44">
        <f>IF(X10=1,IF(X$4=p1_complete+1,p1_perm,W30)*r_m,0)</f>
        <v/>
      </c>
      <c r="Y27" s="44">
        <f>IF(Y10=1,IF(Y$4=p1_complete+1,p1_perm,X30)*r_m,0)</f>
        <v/>
      </c>
      <c r="Z27" s="44">
        <f>IF(Z10=1,IF(Z$4=p1_complete+1,p1_perm,Y30)*r_m,0)</f>
        <v/>
      </c>
      <c r="AA27" s="44">
        <f>IF(AA10=1,IF(AA$4=p1_complete+1,p1_perm,Z30)*r_m,0)</f>
        <v/>
      </c>
      <c r="AB27" s="44">
        <f>IF(AB10=1,IF(AB$4=p1_complete+1,p1_perm,AA30)*r_m,0)</f>
        <v/>
      </c>
      <c r="AC27" s="44">
        <f>IF(AC10=1,IF(AC$4=p1_complete+1,p1_perm,AB30)*r_m,0)</f>
        <v/>
      </c>
      <c r="AD27" s="44">
        <f>IF(AD10=1,IF(AD$4=p1_complete+1,p1_perm,AC30)*r_m,0)</f>
        <v/>
      </c>
      <c r="AE27" s="44">
        <f>IF(AE10=1,IF(AE$4=p1_complete+1,p1_perm,AD30)*r_m,0)</f>
        <v/>
      </c>
      <c r="AF27" s="44">
        <f>IF(AF10=1,IF(AF$4=p1_complete+1,p1_perm,AE30)*r_m,0)</f>
        <v/>
      </c>
      <c r="AG27" s="44">
        <f>IF(AG10=1,IF(AG$4=p1_complete+1,p1_perm,AF30)*r_m,0)</f>
        <v/>
      </c>
      <c r="AH27" s="44">
        <f>IF(AH10=1,IF(AH$4=p1_complete+1,p1_perm,AG30)*r_m,0)</f>
        <v/>
      </c>
      <c r="AI27" s="44">
        <f>IF(AI10=1,IF(AI$4=p1_complete+1,p1_perm,AH30)*r_m,0)</f>
        <v/>
      </c>
      <c r="AJ27" s="44">
        <f>IF(AJ10=1,IF(AJ$4=p1_complete+1,p1_perm,AI30)*r_m,0)</f>
        <v/>
      </c>
      <c r="AK27" s="44">
        <f>IF(AK10=1,IF(AK$4=p1_complete+1,p1_perm,AJ30)*r_m,0)</f>
        <v/>
      </c>
      <c r="AL27" s="44">
        <f>IF(AL10=1,IF(AL$4=p1_complete+1,p1_perm,AK30)*r_m,0)</f>
        <v/>
      </c>
      <c r="AM27" s="44">
        <f>IF(AM10=1,IF(AM$4=p1_complete+1,p1_perm,AL30)*r_m,0)</f>
        <v/>
      </c>
      <c r="AN27" s="44">
        <f>IF(AN10=1,IF(AN$4=p1_complete+1,p1_perm,AM30)*r_m,0)</f>
        <v/>
      </c>
      <c r="AO27" s="44">
        <f>IF(AO10=1,IF(AO$4=p1_complete+1,p1_perm,AN30)*r_m,0)</f>
        <v/>
      </c>
      <c r="AP27" s="44">
        <f>IF(AP10=1,IF(AP$4=p1_complete+1,p1_perm,AO30)*r_m,0)</f>
        <v/>
      </c>
      <c r="AQ27" s="44">
        <f>IF(AQ10=1,IF(AQ$4=p1_complete+1,p1_perm,AP30)*r_m,0)</f>
        <v/>
      </c>
      <c r="AR27" s="44">
        <f>IF(AR10=1,IF(AR$4=p1_complete+1,p1_perm,AQ30)*r_m,0)</f>
        <v/>
      </c>
      <c r="AS27" s="44">
        <f>IF(AS10=1,IF(AS$4=p1_complete+1,p1_perm,AR30)*r_m,0)</f>
        <v/>
      </c>
      <c r="AT27" s="44">
        <f>IF(AT10=1,IF(AT$4=p1_complete+1,p1_perm,AS30)*r_m,0)</f>
        <v/>
      </c>
      <c r="AU27" s="44">
        <f>IF(AU10=1,IF(AU$4=p1_complete+1,p1_perm,AT30)*r_m,0)</f>
        <v/>
      </c>
      <c r="AV27" s="44">
        <f>IF(AV10=1,IF(AV$4=p1_complete+1,p1_perm,AU30)*r_m,0)</f>
        <v/>
      </c>
      <c r="AW27" s="44">
        <f>IF(AW10=1,IF(AW$4=p1_complete+1,p1_perm,AV30)*r_m,0)</f>
        <v/>
      </c>
      <c r="AX27" s="44">
        <f>IF(AX10=1,IF(AX$4=p1_complete+1,p1_perm,AW30)*r_m,0)</f>
        <v/>
      </c>
      <c r="AY27" s="44">
        <f>IF(AY10=1,IF(AY$4=p1_complete+1,p1_perm,AX30)*r_m,0)</f>
        <v/>
      </c>
      <c r="AZ27" s="44">
        <f>IF(AZ10=1,IF(AZ$4=p1_complete+1,p1_perm,AY30)*r_m,0)</f>
        <v/>
      </c>
      <c r="BA27" s="44">
        <f>IF(BA10=1,IF(BA$4=p1_complete+1,p1_perm,AZ30)*r_m,0)</f>
        <v/>
      </c>
      <c r="BB27" s="44">
        <f>IF(BB10=1,IF(BB$4=p1_complete+1,p1_perm,BA30)*r_m,0)</f>
        <v/>
      </c>
      <c r="BC27" s="44">
        <f>IF(BC10=1,IF(BC$4=p1_complete+1,p1_perm,BB30)*r_m,0)</f>
        <v/>
      </c>
      <c r="BD27" s="44">
        <f>IF(BD10=1,IF(BD$4=p1_complete+1,p1_perm,BC30)*r_m,0)</f>
        <v/>
      </c>
      <c r="BE27" s="44">
        <f>IF(BE10=1,IF(BE$4=p1_complete+1,p1_perm,BD30)*r_m,0)</f>
        <v/>
      </c>
      <c r="BF27" s="44">
        <f>IF(BF10=1,IF(BF$4=p1_complete+1,p1_perm,BE30)*r_m,0)</f>
        <v/>
      </c>
      <c r="BG27" s="44">
        <f>IF(BG10=1,IF(BG$4=p1_complete+1,p1_perm,BF30)*r_m,0)</f>
        <v/>
      </c>
      <c r="BH27" s="44">
        <f>IF(BH10=1,IF(BH$4=p1_complete+1,p1_perm,BG30)*r_m,0)</f>
        <v/>
      </c>
      <c r="BI27" s="44">
        <f>IF(BI10=1,IF(BI$4=p1_complete+1,p1_perm,BH30)*r_m,0)</f>
        <v/>
      </c>
      <c r="BJ27" s="44">
        <f>IF(BJ10=1,IF(BJ$4=p1_complete+1,p1_perm,BI30)*r_m,0)</f>
        <v/>
      </c>
      <c r="BK27" s="44">
        <f>IF(BK10=1,IF(BK$4=p1_complete+1,p1_perm,BJ30)*r_m,0)</f>
        <v/>
      </c>
      <c r="BL27" s="44">
        <f>IF(BL10=1,IF(BL$4=p1_complete+1,p1_perm,BK30)*r_m,0)</f>
        <v/>
      </c>
      <c r="BM27" s="44">
        <f>IF(BM10=1,IF(BM$4=p1_complete+1,p1_perm,BL30)*r_m,0)</f>
        <v/>
      </c>
      <c r="BN27" s="44">
        <f>IF(BN10=1,IF(BN$4=p1_complete+1,p1_perm,BM30)*r_m,0)</f>
        <v/>
      </c>
      <c r="BO27" s="44">
        <f>IF(BO10=1,IF(BO$4=p1_complete+1,p1_perm,BN30)*r_m,0)</f>
        <v/>
      </c>
      <c r="BP27" s="44">
        <f>IF(BP10=1,IF(BP$4=p1_complete+1,p1_perm,BO30)*r_m,0)</f>
        <v/>
      </c>
      <c r="BQ27" s="44">
        <f>IF(BQ10=1,IF(BQ$4=p1_complete+1,p1_perm,BP30)*r_m,0)</f>
        <v/>
      </c>
      <c r="BR27" s="44">
        <f>IF(BR10=1,IF(BR$4=p1_complete+1,p1_perm,BQ30)*r_m,0)</f>
        <v/>
      </c>
      <c r="BS27" s="44">
        <f>IF(BS10=1,IF(BS$4=p1_complete+1,p1_perm,BR30)*r_m,0)</f>
        <v/>
      </c>
      <c r="BT27" s="44">
        <f>IF(BT10=1,IF(BT$4=p1_complete+1,p1_perm,BS30)*r_m,0)</f>
        <v/>
      </c>
      <c r="BU27" s="44">
        <f>IF(BU10=1,IF(BU$4=p1_complete+1,p1_perm,BT30)*r_m,0)</f>
        <v/>
      </c>
      <c r="BV27" s="44">
        <f>IF(BV10=1,IF(BV$4=p1_complete+1,p1_perm,BU30)*r_m,0)</f>
        <v/>
      </c>
      <c r="BW27" s="44">
        <f>IF(BW10=1,IF(BW$4=p1_complete+1,p1_perm,BV30)*r_m,0)</f>
        <v/>
      </c>
      <c r="BX27" s="44">
        <f>IF(BX10=1,IF(BX$4=p1_complete+1,p1_perm,BW30)*r_m,0)</f>
        <v/>
      </c>
      <c r="BY27" s="44">
        <f>IF(BY10=1,IF(BY$4=p1_complete+1,p1_perm,BX30)*r_m,0)</f>
        <v/>
      </c>
      <c r="BZ27" s="44">
        <f>IF(BZ10=1,IF(BZ$4=p1_complete+1,p1_perm,BY30)*r_m,0)</f>
        <v/>
      </c>
      <c r="CA27" s="44">
        <f>IF(CA10=1,IF(CA$4=p1_complete+1,p1_perm,BZ30)*r_m,0)</f>
        <v/>
      </c>
      <c r="CB27" s="44">
        <f>IF(CB10=1,IF(CB$4=p1_complete+1,p1_perm,CA30)*r_m,0)</f>
        <v/>
      </c>
      <c r="CC27" s="44">
        <f>IF(CC10=1,IF(CC$4=p1_complete+1,p1_perm,CB30)*r_m,0)</f>
        <v/>
      </c>
      <c r="CD27" s="44">
        <f>IF(CD10=1,IF(CD$4=p1_complete+1,p1_perm,CC30)*r_m,0)</f>
        <v/>
      </c>
      <c r="CE27" s="44">
        <f>IF(CE10=1,IF(CE$4=p1_complete+1,p1_perm,CD30)*r_m,0)</f>
        <v/>
      </c>
      <c r="CF27" s="44">
        <f>IF(CF10=1,IF(CF$4=p1_complete+1,p1_perm,CE30)*r_m,0)</f>
        <v/>
      </c>
      <c r="CG27" s="44">
        <f>IF(CG10=1,IF(CG$4=p1_complete+1,p1_perm,CF30)*r_m,0)</f>
        <v/>
      </c>
      <c r="CH27" s="44">
        <f>IF(CH10=1,IF(CH$4=p1_complete+1,p1_perm,CG30)*r_m,0)</f>
        <v/>
      </c>
      <c r="CI27" s="44">
        <f>IF(CI10=1,IF(CI$4=p1_complete+1,p1_perm,CH30)*r_m,0)</f>
        <v/>
      </c>
      <c r="CJ27" s="44">
        <f>IF(CJ10=1,IF(CJ$4=p1_complete+1,p1_perm,CI30)*r_m,0)</f>
        <v/>
      </c>
      <c r="CK27" s="44">
        <f>IF(CK10=1,IF(CK$4=p1_complete+1,p1_perm,CJ30)*r_m,0)</f>
        <v/>
      </c>
      <c r="CL27" s="44">
        <f>IF(CL10=1,IF(CL$4=p1_complete+1,p1_perm,CK30)*r_m,0)</f>
        <v/>
      </c>
      <c r="CM27" s="44">
        <f>IF(CM10=1,IF(CM$4=p1_complete+1,p1_perm,CL30)*r_m,0)</f>
        <v/>
      </c>
      <c r="CN27" s="44">
        <f>IF(CN10=1,IF(CN$4=p1_complete+1,p1_perm,CM30)*r_m,0)</f>
        <v/>
      </c>
      <c r="CO27" s="44">
        <f>IF(CO10=1,IF(CO$4=p1_complete+1,p1_perm,CN30)*r_m,0)</f>
        <v/>
      </c>
      <c r="CP27" s="44">
        <f>IF(CP10=1,IF(CP$4=p1_complete+1,p1_perm,CO30)*r_m,0)</f>
        <v/>
      </c>
      <c r="CQ27" s="44">
        <f>IF(CQ10=1,IF(CQ$4=p1_complete+1,p1_perm,CP30)*r_m,0)</f>
        <v/>
      </c>
      <c r="CR27" s="44">
        <f>IF(CR10=1,IF(CR$4=p1_complete+1,p1_perm,CQ30)*r_m,0)</f>
        <v/>
      </c>
      <c r="CS27" s="44">
        <f>IF(CS10=1,IF(CS$4=p1_complete+1,p1_perm,CR30)*r_m,0)</f>
        <v/>
      </c>
      <c r="CT27" s="44">
        <f>IF(CT10=1,IF(CT$4=p1_complete+1,p1_perm,CS30)*r_m,0)</f>
        <v/>
      </c>
      <c r="CU27" s="44">
        <f>IF(CU10=1,IF(CU$4=p1_complete+1,p1_perm,CT30)*r_m,0)</f>
        <v/>
      </c>
      <c r="CV27" s="44">
        <f>IF(CV10=1,IF(CV$4=p1_complete+1,p1_perm,CU30)*r_m,0)</f>
        <v/>
      </c>
      <c r="CW27" s="44">
        <f>IF(CW10=1,IF(CW$4=p1_complete+1,p1_perm,CV30)*r_m,0)</f>
        <v/>
      </c>
      <c r="CX27" s="44">
        <f>IF(CX10=1,IF(CX$4=p1_complete+1,p1_perm,CW30)*r_m,0)</f>
        <v/>
      </c>
      <c r="CY27" s="44">
        <f>IF(CY10=1,IF(CY$4=p1_complete+1,p1_perm,CX30)*r_m,0)</f>
        <v/>
      </c>
      <c r="CZ27" s="44">
        <f>IF(CZ10=1,IF(CZ$4=p1_complete+1,p1_perm,CY30)*r_m,0)</f>
        <v/>
      </c>
      <c r="DA27" s="44">
        <f>IF(DA10=1,IF(DA$4=p1_complete+1,p1_perm,CZ30)*r_m,0)</f>
        <v/>
      </c>
      <c r="DB27" s="44">
        <f>IF(DB10=1,IF(DB$4=p1_complete+1,p1_perm,DA30)*r_m,0)</f>
        <v/>
      </c>
      <c r="DC27" s="44">
        <f>IF(DC10=1,IF(DC$4=p1_complete+1,p1_perm,DB30)*r_m,0)</f>
        <v/>
      </c>
      <c r="DD27" s="44">
        <f>IF(DD10=1,IF(DD$4=p1_complete+1,p1_perm,DC30)*r_m,0)</f>
        <v/>
      </c>
      <c r="DE27" s="44">
        <f>IF(DE10=1,IF(DE$4=p1_complete+1,p1_perm,DD30)*r_m,0)</f>
        <v/>
      </c>
      <c r="DF27" s="44">
        <f>IF(DF10=1,IF(DF$4=p1_complete+1,p1_perm,DE30)*r_m,0)</f>
        <v/>
      </c>
      <c r="DG27" s="44">
        <f>IF(DG10=1,IF(DG$4=p1_complete+1,p1_perm,DF30)*r_m,0)</f>
        <v/>
      </c>
      <c r="DH27" s="44">
        <f>IF(DH10=1,IF(DH$4=p1_complete+1,p1_perm,DG30)*r_m,0)</f>
        <v/>
      </c>
      <c r="DI27" s="44">
        <f>IF(DI10=1,IF(DI$4=p1_complete+1,p1_perm,DH30)*r_m,0)</f>
        <v/>
      </c>
      <c r="DJ27" s="44">
        <f>IF(DJ10=1,IF(DJ$4=p1_complete+1,p1_perm,DI30)*r_m,0)</f>
        <v/>
      </c>
      <c r="DK27" s="44">
        <f>IF(DK10=1,IF(DK$4=p1_complete+1,p1_perm,DJ30)*r_m,0)</f>
        <v/>
      </c>
      <c r="DL27" s="44">
        <f>IF(DL10=1,IF(DL$4=p1_complete+1,p1_perm,DK30)*r_m,0)</f>
        <v/>
      </c>
      <c r="DM27" s="44">
        <f>IF(DM10=1,IF(DM$4=p1_complete+1,p1_perm,DL30)*r_m,0)</f>
        <v/>
      </c>
      <c r="DN27" s="44">
        <f>IF(DN10=1,IF(DN$4=p1_complete+1,p1_perm,DM30)*r_m,0)</f>
        <v/>
      </c>
      <c r="DO27" s="44">
        <f>IF(DO10=1,IF(DO$4=p1_complete+1,p1_perm,DN30)*r_m,0)</f>
        <v/>
      </c>
      <c r="DP27" s="44">
        <f>IF(DP10=1,IF(DP$4=p1_complete+1,p1_perm,DO30)*r_m,0)</f>
        <v/>
      </c>
      <c r="DQ27" s="44">
        <f>IF(DQ10=1,IF(DQ$4=p1_complete+1,p1_perm,DP30)*r_m,0)</f>
        <v/>
      </c>
      <c r="DR27" s="44">
        <f>IF(DR10=1,IF(DR$4=p1_complete+1,p1_perm,DQ30)*r_m,0)</f>
        <v/>
      </c>
      <c r="DS27" s="44">
        <f>IF(DS10=1,IF(DS$4=p1_complete+1,p1_perm,DR30)*r_m,0)</f>
        <v/>
      </c>
      <c r="DT27" s="44">
        <f>IF(DT10=1,IF(DT$4=p1_complete+1,p1_perm,DS30)*r_m,0)</f>
        <v/>
      </c>
      <c r="DU27" s="44">
        <f>IF(DU10=1,IF(DU$4=p1_complete+1,p1_perm,DT30)*r_m,0)</f>
        <v/>
      </c>
      <c r="DV27" s="44">
        <f>IF(DV10=1,IF(DV$4=p1_complete+1,p1_perm,DU30)*r_m,0)</f>
        <v/>
      </c>
      <c r="DW27" s="44">
        <f>IF(DW10=1,IF(DW$4=p1_complete+1,p1_perm,DV30)*r_m,0)</f>
        <v/>
      </c>
      <c r="DX27" s="44">
        <f>IF(DX10=1,IF(DX$4=p1_complete+1,p1_perm,DW30)*r_m,0)</f>
        <v/>
      </c>
      <c r="DY27" s="44">
        <f>IF(DY10=1,IF(DY$4=p1_complete+1,p1_perm,DX30)*r_m,0)</f>
        <v/>
      </c>
      <c r="DZ27" s="44">
        <f>IF(DZ10=1,IF(DZ$4=p1_complete+1,p1_perm,DY30)*r_m,0)</f>
        <v/>
      </c>
      <c r="EA27" s="44">
        <f>IF(EA10=1,IF(EA$4=p1_complete+1,p1_perm,DZ30)*r_m,0)</f>
        <v/>
      </c>
      <c r="EB27" s="44">
        <f>IF(EB10=1,IF(EB$4=p1_complete+1,p1_perm,EA30)*r_m,0)</f>
        <v/>
      </c>
      <c r="EC27" s="44">
        <f>IF(EC10=1,IF(EC$4=p1_complete+1,p1_perm,EB30)*r_m,0)</f>
        <v/>
      </c>
      <c r="ED27" s="44">
        <f>IF(ED10=1,IF(ED$4=p1_complete+1,p1_perm,EC30)*r_m,0)</f>
        <v/>
      </c>
      <c r="EE27" s="44">
        <f>IF(EE10=1,IF(EE$4=p1_complete+1,p1_perm,ED30)*r_m,0)</f>
        <v/>
      </c>
      <c r="EF27" s="44">
        <f>IF(EF10=1,IF(EF$4=p1_complete+1,p1_perm,EE30)*r_m,0)</f>
        <v/>
      </c>
      <c r="EG27" s="44">
        <f>IF(EG10=1,IF(EG$4=p1_complete+1,p1_perm,EF30)*r_m,0)</f>
        <v/>
      </c>
      <c r="EH27" s="44">
        <f>IF(EH10=1,IF(EH$4=p1_complete+1,p1_perm,EG30)*r_m,0)</f>
        <v/>
      </c>
      <c r="EI27" s="44">
        <f>IF(EI10=1,IF(EI$4=p1_complete+1,p1_perm,EH30)*r_m,0)</f>
        <v/>
      </c>
      <c r="EJ27" s="44">
        <f>IF(EJ10=1,IF(EJ$4=p1_complete+1,p1_perm,EI30)*r_m,0)</f>
        <v/>
      </c>
      <c r="EK27" s="44">
        <f>IF(EK10=1,IF(EK$4=p1_complete+1,p1_perm,EJ30)*r_m,0)</f>
        <v/>
      </c>
      <c r="EL27" s="44">
        <f>IF(EL10=1,IF(EL$4=p1_complete+1,p1_perm,EK30)*r_m,0)</f>
        <v/>
      </c>
      <c r="EM27" s="44">
        <f>IF(EM10=1,IF(EM$4=p1_complete+1,p1_perm,EL30)*r_m,0)</f>
        <v/>
      </c>
      <c r="EN27" s="44">
        <f>IF(EN10=1,IF(EN$4=p1_complete+1,p1_perm,EM30)*r_m,0)</f>
        <v/>
      </c>
      <c r="EO27" s="44">
        <f>IF(EO10=1,IF(EO$4=p1_complete+1,p1_perm,EN30)*r_m,0)</f>
        <v/>
      </c>
      <c r="EP27" s="44">
        <f>IF(EP10=1,IF(EP$4=p1_complete+1,p1_perm,EO30)*r_m,0)</f>
        <v/>
      </c>
      <c r="EQ27" s="44">
        <f>IF(EQ10=1,IF(EQ$4=p1_complete+1,p1_perm,EP30)*r_m,0)</f>
        <v/>
      </c>
      <c r="ER27" s="44">
        <f>IF(ER10=1,IF(ER$4=p1_complete+1,p1_perm,EQ30)*r_m,0)</f>
        <v/>
      </c>
      <c r="ES27" s="44">
        <f>IF(ES10=1,IF(ES$4=p1_complete+1,p1_perm,ER30)*r_m,0)</f>
        <v/>
      </c>
      <c r="ET27" s="44">
        <f>IF(ET10=1,IF(ET$4=p1_complete+1,p1_perm,ES30)*r_m,0)</f>
        <v/>
      </c>
      <c r="EU27" s="44">
        <f>IF(EU10=1,IF(EU$4=p1_complete+1,p1_perm,ET30)*r_m,0)</f>
        <v/>
      </c>
      <c r="EV27" s="44">
        <f>IF(EV10=1,IF(EV$4=p1_complete+1,p1_perm,EU30)*r_m,0)</f>
        <v/>
      </c>
      <c r="EW27" s="44">
        <f>IF(EW10=1,IF(EW$4=p1_complete+1,p1_perm,EV30)*r_m,0)</f>
        <v/>
      </c>
      <c r="EX27" s="44">
        <f>IF(EX10=1,IF(EX$4=p1_complete+1,p1_perm,EW30)*r_m,0)</f>
        <v/>
      </c>
      <c r="EY27" s="44">
        <f>IF(EY10=1,IF(EY$4=p1_complete+1,p1_perm,EX30)*r_m,0)</f>
        <v/>
      </c>
      <c r="EZ27" s="44">
        <f>IF(EZ10=1,IF(EZ$4=p1_complete+1,p1_perm,EY30)*r_m,0)</f>
        <v/>
      </c>
      <c r="FA27" s="44">
        <f>IF(FA10=1,IF(FA$4=p1_complete+1,p1_perm,EZ30)*r_m,0)</f>
        <v/>
      </c>
      <c r="FB27" s="44">
        <f>IF(FB10=1,IF(FB$4=p1_complete+1,p1_perm,FA30)*r_m,0)</f>
        <v/>
      </c>
      <c r="FC27" s="44">
        <f>IF(FC10=1,IF(FC$4=p1_complete+1,p1_perm,FB30)*r_m,0)</f>
        <v/>
      </c>
      <c r="FD27" s="44">
        <f>IF(FD10=1,IF(FD$4=p1_complete+1,p1_perm,FC30)*r_m,0)</f>
        <v/>
      </c>
      <c r="FE27" s="44">
        <f>IF(FE10=1,IF(FE$4=p1_complete+1,p1_perm,FD30)*r_m,0)</f>
        <v/>
      </c>
      <c r="FF27" s="44">
        <f>IF(FF10=1,IF(FF$4=p1_complete+1,p1_perm,FE30)*r_m,0)</f>
        <v/>
      </c>
      <c r="FG27" s="44">
        <f>IF(FG10=1,IF(FG$4=p1_complete+1,p1_perm,FF30)*r_m,0)</f>
        <v/>
      </c>
      <c r="FH27" s="44">
        <f>IF(FH10=1,IF(FH$4=p1_complete+1,p1_perm,FG30)*r_m,0)</f>
        <v/>
      </c>
      <c r="FI27" s="44">
        <f>IF(FI10=1,IF(FI$4=p1_complete+1,p1_perm,FH30)*r_m,0)</f>
        <v/>
      </c>
      <c r="FJ27" s="44">
        <f>IF(FJ10=1,IF(FJ$4=p1_complete+1,p1_perm,FI30)*r_m,0)</f>
        <v/>
      </c>
      <c r="FK27" s="44">
        <f>IF(FK10=1,IF(FK$4=p1_complete+1,p1_perm,FJ30)*r_m,0)</f>
        <v/>
      </c>
      <c r="FL27" s="44">
        <f>IF(FL10=1,IF(FL$4=p1_complete+1,p1_perm,FK30)*r_m,0)</f>
        <v/>
      </c>
      <c r="FM27" s="44">
        <f>IF(FM10=1,IF(FM$4=p1_complete+1,p1_perm,FL30)*r_m,0)</f>
        <v/>
      </c>
      <c r="FN27" s="44">
        <f>IF(FN10=1,IF(FN$4=p1_complete+1,p1_perm,FM30)*r_m,0)</f>
        <v/>
      </c>
      <c r="FO27" s="44">
        <f>IF(FO10=1,IF(FO$4=p1_complete+1,p1_perm,FN30)*r_m,0)</f>
        <v/>
      </c>
      <c r="FP27" s="44">
        <f>IF(FP10=1,IF(FP$4=p1_complete+1,p1_perm,FO30)*r_m,0)</f>
        <v/>
      </c>
      <c r="FQ27" s="44">
        <f>IF(FQ10=1,IF(FQ$4=p1_complete+1,p1_perm,FP30)*r_m,0)</f>
        <v/>
      </c>
      <c r="FR27" s="44">
        <f>IF(FR10=1,IF(FR$4=p1_complete+1,p1_perm,FQ30)*r_m,0)</f>
        <v/>
      </c>
      <c r="FS27" s="44">
        <f>IF(FS10=1,IF(FS$4=p1_complete+1,p1_perm,FR30)*r_m,0)</f>
        <v/>
      </c>
      <c r="FT27" s="44">
        <f>IF(FT10=1,IF(FT$4=p1_complete+1,p1_perm,FS30)*r_m,0)</f>
        <v/>
      </c>
      <c r="FU27" s="44">
        <f>IF(FU10=1,IF(FU$4=p1_complete+1,p1_perm,FT30)*r_m,0)</f>
        <v/>
      </c>
      <c r="FV27" s="44">
        <f>IF(FV10=1,IF(FV$4=p1_complete+1,p1_perm,FU30)*r_m,0)</f>
        <v/>
      </c>
      <c r="FW27" s="44">
        <f>IF(FW10=1,IF(FW$4=p1_complete+1,p1_perm,FV30)*r_m,0)</f>
        <v/>
      </c>
      <c r="FX27" s="44">
        <f>IF(FX10=1,IF(FX$4=p1_complete+1,p1_perm,FW30)*r_m,0)</f>
        <v/>
      </c>
      <c r="FY27" s="44">
        <f>IF(FY10=1,IF(FY$4=p1_complete+1,p1_perm,FX30)*r_m,0)</f>
        <v/>
      </c>
      <c r="FZ27" s="44">
        <f>IF(FZ10=1,IF(FZ$4=p1_complete+1,p1_perm,FY30)*r_m,0)</f>
        <v/>
      </c>
      <c r="GA27" s="44">
        <f>IF(GA10=1,IF(GA$4=p1_complete+1,p1_perm,FZ30)*r_m,0)</f>
        <v/>
      </c>
      <c r="GB27" s="44">
        <f>IF(GB10=1,IF(GB$4=p1_complete+1,p1_perm,GA30)*r_m,0)</f>
        <v/>
      </c>
      <c r="GC27" s="44">
        <f>IF(GC10=1,IF(GC$4=p1_complete+1,p1_perm,GB30)*r_m,0)</f>
        <v/>
      </c>
      <c r="GD27" s="44">
        <f>IF(GD10=1,IF(GD$4=p1_complete+1,p1_perm,GC30)*r_m,0)</f>
        <v/>
      </c>
      <c r="GE27" s="44">
        <f>IF(GE10=1,IF(GE$4=p1_complete+1,p1_perm,GD30)*r_m,0)</f>
        <v/>
      </c>
      <c r="GF27" s="44">
        <f>IF(GF10=1,IF(GF$4=p1_complete+1,p1_perm,GE30)*r_m,0)</f>
        <v/>
      </c>
      <c r="GG27" s="44">
        <f>IF(GG10=1,IF(GG$4=p1_complete+1,p1_perm,GF30)*r_m,0)</f>
        <v/>
      </c>
      <c r="GH27" s="44">
        <f>IF(GH10=1,IF(GH$4=p1_complete+1,p1_perm,GG30)*r_m,0)</f>
        <v/>
      </c>
      <c r="GI27" s="44">
        <f>IF(GI10=1,IF(GI$4=p1_complete+1,p1_perm,GH30)*r_m,0)</f>
        <v/>
      </c>
      <c r="GJ27" s="44">
        <f>IF(GJ10=1,IF(GJ$4=p1_complete+1,p1_perm,GI30)*r_m,0)</f>
        <v/>
      </c>
      <c r="GK27" s="44">
        <f>IF(GK10=1,IF(GK$4=p1_complete+1,p1_perm,GJ30)*r_m,0)</f>
        <v/>
      </c>
      <c r="GL27" s="44">
        <f>IF(GL10=1,IF(GL$4=p1_complete+1,p1_perm,GK30)*r_m,0)</f>
        <v/>
      </c>
      <c r="GM27" s="44">
        <f>IF(GM10=1,IF(GM$4=p1_complete+1,p1_perm,GL30)*r_m,0)</f>
        <v/>
      </c>
      <c r="GN27" s="44">
        <f>IF(GN10=1,IF(GN$4=p1_complete+1,p1_perm,GM30)*r_m,0)</f>
        <v/>
      </c>
      <c r="GO27" s="44">
        <f>IF(GO10=1,IF(GO$4=p1_complete+1,p1_perm,GN30)*r_m,0)</f>
        <v/>
      </c>
      <c r="GP27" s="44">
        <f>IF(GP10=1,IF(GP$4=p1_complete+1,p1_perm,GO30)*r_m,0)</f>
        <v/>
      </c>
      <c r="GQ27" s="44">
        <f>IF(GQ10=1,IF(GQ$4=p1_complete+1,p1_perm,GP30)*r_m,0)</f>
        <v/>
      </c>
      <c r="GR27" s="44">
        <f>IF(GR10=1,IF(GR$4=p1_complete+1,p1_perm,GQ30)*r_m,0)</f>
        <v/>
      </c>
      <c r="GS27" s="44">
        <f>IF(GS10=1,IF(GS$4=p1_complete+1,p1_perm,GR30)*r_m,0)</f>
        <v/>
      </c>
      <c r="GT27" s="44">
        <f>IF(GT10=1,IF(GT$4=p1_complete+1,p1_perm,GS30)*r_m,0)</f>
        <v/>
      </c>
      <c r="GU27" s="44">
        <f>IF(GU10=1,IF(GU$4=p1_complete+1,p1_perm,GT30)*r_m,0)</f>
        <v/>
      </c>
      <c r="GV27" s="44">
        <f>IF(GV10=1,IF(GV$4=p1_complete+1,p1_perm,GU30)*r_m,0)</f>
        <v/>
      </c>
      <c r="GW27" s="44">
        <f>IF(GW10=1,IF(GW$4=p1_complete+1,p1_perm,GV30)*r_m,0)</f>
        <v/>
      </c>
      <c r="GX27" s="44">
        <f>IF(GX10=1,IF(GX$4=p1_complete+1,p1_perm,GW30)*r_m,0)</f>
        <v/>
      </c>
      <c r="GY27" s="44">
        <f>IF(GY10=1,IF(GY$4=p1_complete+1,p1_perm,GX30)*r_m,0)</f>
        <v/>
      </c>
      <c r="GZ27" s="44">
        <f>IF(GZ10=1,IF(GZ$4=p1_complete+1,p1_perm,GY30)*r_m,0)</f>
        <v/>
      </c>
      <c r="HA27" s="44">
        <f>IF(HA10=1,IF(HA$4=p1_complete+1,p1_perm,GZ30)*r_m,0)</f>
        <v/>
      </c>
      <c r="HB27" s="44">
        <f>IF(HB10=1,IF(HB$4=p1_complete+1,p1_perm,HA30)*r_m,0)</f>
        <v/>
      </c>
      <c r="HC27" s="44">
        <f>IF(HC10=1,IF(HC$4=p1_complete+1,p1_perm,HB30)*r_m,0)</f>
        <v/>
      </c>
      <c r="HD27" s="44">
        <f>IF(HD10=1,IF(HD$4=p1_complete+1,p1_perm,HC30)*r_m,0)</f>
        <v/>
      </c>
      <c r="HE27" s="44">
        <f>IF(HE10=1,IF(HE$4=p1_complete+1,p1_perm,HD30)*r_m,0)</f>
        <v/>
      </c>
      <c r="HF27" s="44">
        <f>IF(HF10=1,IF(HF$4=p1_complete+1,p1_perm,HE30)*r_m,0)</f>
        <v/>
      </c>
      <c r="HG27" s="44">
        <f>IF(HG10=1,IF(HG$4=p1_complete+1,p1_perm,HF30)*r_m,0)</f>
        <v/>
      </c>
      <c r="HH27" s="44">
        <f>IF(HH10=1,IF(HH$4=p1_complete+1,p1_perm,HG30)*r_m,0)</f>
        <v/>
      </c>
      <c r="HI27" s="44">
        <f>IF(HI10=1,IF(HI$4=p1_complete+1,p1_perm,HH30)*r_m,0)</f>
        <v/>
      </c>
      <c r="HJ27" s="44">
        <f>IF(HJ10=1,IF(HJ$4=p1_complete+1,p1_perm,HI30)*r_m,0)</f>
        <v/>
      </c>
      <c r="HK27" s="44">
        <f>IF(HK10=1,IF(HK$4=p1_complete+1,p1_perm,HJ30)*r_m,0)</f>
        <v/>
      </c>
      <c r="HL27" s="44">
        <f>IF(HL10=1,IF(HL$4=p1_complete+1,p1_perm,HK30)*r_m,0)</f>
        <v/>
      </c>
      <c r="HM27" s="44">
        <f>IF(HM10=1,IF(HM$4=p1_complete+1,p1_perm,HL30)*r_m,0)</f>
        <v/>
      </c>
      <c r="HN27" s="44">
        <f>IF(HN10=1,IF(HN$4=p1_complete+1,p1_perm,HM30)*r_m,0)</f>
        <v/>
      </c>
      <c r="HO27" s="44">
        <f>IF(HO10=1,IF(HO$4=p1_complete+1,p1_perm,HN30)*r_m,0)</f>
        <v/>
      </c>
      <c r="HP27" s="44">
        <f>IF(HP10=1,IF(HP$4=p1_complete+1,p1_perm,HO30)*r_m,0)</f>
        <v/>
      </c>
      <c r="HQ27" s="44">
        <f>IF(HQ10=1,IF(HQ$4=p1_complete+1,p1_perm,HP30)*r_m,0)</f>
        <v/>
      </c>
      <c r="HR27" s="44">
        <f>IF(HR10=1,IF(HR$4=p1_complete+1,p1_perm,HQ30)*r_m,0)</f>
        <v/>
      </c>
      <c r="HS27" s="44">
        <f>IF(HS10=1,IF(HS$4=p1_complete+1,p1_perm,HR30)*r_m,0)</f>
        <v/>
      </c>
      <c r="HT27" s="44">
        <f>IF(HT10=1,IF(HT$4=p1_complete+1,p1_perm,HS30)*r_m,0)</f>
        <v/>
      </c>
      <c r="HU27" s="44">
        <f>IF(HU10=1,IF(HU$4=p1_complete+1,p1_perm,HT30)*r_m,0)</f>
        <v/>
      </c>
      <c r="HV27" s="44">
        <f>IF(HV10=1,IF(HV$4=p1_complete+1,p1_perm,HU30)*r_m,0)</f>
        <v/>
      </c>
      <c r="HW27" s="44">
        <f>IF(HW10=1,IF(HW$4=p1_complete+1,p1_perm,HV30)*r_m,0)</f>
        <v/>
      </c>
      <c r="HX27" s="44">
        <f>IF(HX10=1,IF(HX$4=p1_complete+1,p1_perm,HW30)*r_m,0)</f>
        <v/>
      </c>
      <c r="HY27" s="44">
        <f>IF(HY10=1,IF(HY$4=p1_complete+1,p1_perm,HX30)*r_m,0)</f>
        <v/>
      </c>
      <c r="HZ27" s="44">
        <f>IF(HZ10=1,IF(HZ$4=p1_complete+1,p1_perm,HY30)*r_m,0)</f>
        <v/>
      </c>
      <c r="IA27" s="44">
        <f>IF(IA10=1,IF(IA$4=p1_complete+1,p1_perm,HZ30)*r_m,0)</f>
        <v/>
      </c>
      <c r="IB27" s="44">
        <f>IF(IB10=1,IF(IB$4=p1_complete+1,p1_perm,IA30)*r_m,0)</f>
        <v/>
      </c>
      <c r="IC27" s="44">
        <f>IF(IC10=1,IF(IC$4=p1_complete+1,p1_perm,IB30)*r_m,0)</f>
        <v/>
      </c>
      <c r="ID27" s="44">
        <f>IF(ID10=1,IF(ID$4=p1_complete+1,p1_perm,IC30)*r_m,0)</f>
        <v/>
      </c>
      <c r="IE27" s="44">
        <f>IF(IE10=1,IF(IE$4=p1_complete+1,p1_perm,ID30)*r_m,0)</f>
        <v/>
      </c>
      <c r="IF27" s="44">
        <f>IF(IF10=1,IF(IF$4=p1_complete+1,p1_perm,IE30)*r_m,0)</f>
        <v/>
      </c>
      <c r="IG27" s="44">
        <f>IF(IG10=1,IF(IG$4=p1_complete+1,p1_perm,IF30)*r_m,0)</f>
        <v/>
      </c>
      <c r="IH27" s="44">
        <f>IF(IH10=1,IF(IH$4=p1_complete+1,p1_perm,IG30)*r_m,0)</f>
        <v/>
      </c>
      <c r="II27" s="44">
        <f>IF(II10=1,IF(II$4=p1_complete+1,p1_perm,IH30)*r_m,0)</f>
        <v/>
      </c>
      <c r="IJ27" s="44">
        <f>IF(IJ10=1,IF(IJ$4=p1_complete+1,p1_perm,II30)*r_m,0)</f>
        <v/>
      </c>
      <c r="IK27" s="44">
        <f>IF(IK10=1,IF(IK$4=p1_complete+1,p1_perm,IJ30)*r_m,0)</f>
        <v/>
      </c>
      <c r="IL27" s="44">
        <f>IF(IL10=1,IF(IL$4=p1_complete+1,p1_perm,IK30)*r_m,0)</f>
        <v/>
      </c>
      <c r="IM27" s="44">
        <f>IF(IM10=1,IF(IM$4=p1_complete+1,p1_perm,IL30)*r_m,0)</f>
        <v/>
      </c>
      <c r="IN27" s="44">
        <f>IF(IN10=1,IF(IN$4=p1_complete+1,p1_perm,IM30)*r_m,0)</f>
        <v/>
      </c>
      <c r="IO27" s="44">
        <f>IF(IO10=1,IF(IO$4=p1_complete+1,p1_perm,IN30)*r_m,0)</f>
        <v/>
      </c>
      <c r="IP27" s="44">
        <f>IF(IP10=1,IF(IP$4=p1_complete+1,p1_perm,IO30)*r_m,0)</f>
        <v/>
      </c>
      <c r="IQ27" s="44">
        <f>IF(IQ10=1,IF(IQ$4=p1_complete+1,p1_perm,IP30)*r_m,0)</f>
        <v/>
      </c>
      <c r="IR27" s="44">
        <f>IF(IR10=1,IF(IR$4=p1_complete+1,p1_perm,IQ30)*r_m,0)</f>
        <v/>
      </c>
      <c r="IS27" s="44">
        <f>IF(IS10=1,IF(IS$4=p1_complete+1,p1_perm,IR30)*r_m,0)</f>
        <v/>
      </c>
      <c r="IT27" s="44">
        <f>IF(IT10=1,IF(IT$4=p1_complete+1,p1_perm,IS30)*r_m,0)</f>
        <v/>
      </c>
      <c r="IU27" s="44">
        <f>IF(IU10=1,IF(IU$4=p1_complete+1,p1_perm,IT30)*r_m,0)</f>
        <v/>
      </c>
      <c r="IV27" s="44">
        <f>IF(IV10=1,IF(IV$4=p1_complete+1,p1_perm,IU30)*r_m,0)</f>
        <v/>
      </c>
      <c r="IW27" s="44">
        <f>IF(IW10=1,IF(IW$4=p1_complete+1,p1_perm,IV30)*r_m,0)</f>
        <v/>
      </c>
      <c r="IX27" s="44">
        <f>IF(IX10=1,IF(IX$4=p1_complete+1,p1_perm,IW30)*r_m,0)</f>
        <v/>
      </c>
      <c r="IY27" s="44">
        <f>IF(IY10=1,IF(IY$4=p1_complete+1,p1_perm,IX30)*r_m,0)</f>
        <v/>
      </c>
      <c r="IZ27" s="44">
        <f>IF(IZ10=1,IF(IZ$4=p1_complete+1,p1_perm,IY30)*r_m,0)</f>
        <v/>
      </c>
      <c r="JA27" s="44">
        <f>IF(JA10=1,IF(JA$4=p1_complete+1,p1_perm,IZ30)*r_m,0)</f>
        <v/>
      </c>
      <c r="JB27" s="44">
        <f>IF(JB10=1,IF(JB$4=p1_complete+1,p1_perm,JA30)*r_m,0)</f>
        <v/>
      </c>
      <c r="JC27" s="44">
        <f>IF(JC10=1,IF(JC$4=p1_complete+1,p1_perm,JB30)*r_m,0)</f>
        <v/>
      </c>
      <c r="JD27" s="44">
        <f>IF(JD10=1,IF(JD$4=p1_complete+1,p1_perm,JC30)*r_m,0)</f>
        <v/>
      </c>
      <c r="JE27" s="44">
        <f>IF(JE10=1,IF(JE$4=p1_complete+1,p1_perm,JD30)*r_m,0)</f>
        <v/>
      </c>
      <c r="JF27" s="44">
        <f>IF(JF10=1,IF(JF$4=p1_complete+1,p1_perm,JE30)*r_m,0)</f>
        <v/>
      </c>
      <c r="JG27" s="44">
        <f>IF(JG10=1,IF(JG$4=p1_complete+1,p1_perm,JF30)*r_m,0)</f>
        <v/>
      </c>
      <c r="JH27" s="44">
        <f>IF(JH10=1,IF(JH$4=p1_complete+1,p1_perm,JG30)*r_m,0)</f>
        <v/>
      </c>
      <c r="JI27" s="44">
        <f>IF(JI10=1,IF(JI$4=p1_complete+1,p1_perm,JH30)*r_m,0)</f>
        <v/>
      </c>
      <c r="JJ27" s="44">
        <f>IF(JJ10=1,IF(JJ$4=p1_complete+1,p1_perm,JI30)*r_m,0)</f>
        <v/>
      </c>
      <c r="JK27" s="44">
        <f>IF(JK10=1,IF(JK$4=p1_complete+1,p1_perm,JJ30)*r_m,0)</f>
        <v/>
      </c>
      <c r="JL27" s="44">
        <f>IF(JL10=1,IF(JL$4=p1_complete+1,p1_perm,JK30)*r_m,0)</f>
        <v/>
      </c>
      <c r="JM27" s="44">
        <f>IF(JM10=1,IF(JM$4=p1_complete+1,p1_perm,JL30)*r_m,0)</f>
        <v/>
      </c>
      <c r="JN27" s="44">
        <f>IF(JN10=1,IF(JN$4=p1_complete+1,p1_perm,JM30)*r_m,0)</f>
        <v/>
      </c>
      <c r="JO27" s="44">
        <f>IF(JO10=1,IF(JO$4=p1_complete+1,p1_perm,JN30)*r_m,0)</f>
        <v/>
      </c>
      <c r="JP27" s="44">
        <f>IF(JP10=1,IF(JP$4=p1_complete+1,p1_perm,JO30)*r_m,0)</f>
        <v/>
      </c>
      <c r="JQ27" s="44">
        <f>IF(JQ10=1,IF(JQ$4=p1_complete+1,p1_perm,JP30)*r_m,0)</f>
        <v/>
      </c>
      <c r="JR27" s="44">
        <f>IF(JR10=1,IF(JR$4=p1_complete+1,p1_perm,JQ30)*r_m,0)</f>
        <v/>
      </c>
      <c r="JS27" s="44">
        <f>IF(JS10=1,IF(JS$4=p1_complete+1,p1_perm,JR30)*r_m,0)</f>
        <v/>
      </c>
      <c r="JT27" s="44">
        <f>IF(JT10=1,IF(JT$4=p1_complete+1,p1_perm,JS30)*r_m,0)</f>
        <v/>
      </c>
      <c r="JU27" s="44">
        <f>IF(JU10=1,IF(JU$4=p1_complete+1,p1_perm,JT30)*r_m,0)</f>
        <v/>
      </c>
      <c r="JV27" s="44">
        <f>IF(JV10=1,IF(JV$4=p1_complete+1,p1_perm,JU30)*r_m,0)</f>
        <v/>
      </c>
      <c r="JW27" s="44">
        <f>IF(JW10=1,IF(JW$4=p1_complete+1,p1_perm,JV30)*r_m,0)</f>
        <v/>
      </c>
      <c r="JX27" s="44">
        <f>IF(JX10=1,IF(JX$4=p1_complete+1,p1_perm,JW30)*r_m,0)</f>
        <v/>
      </c>
      <c r="JY27" s="44">
        <f>IF(JY10=1,IF(JY$4=p1_complete+1,p1_perm,JX30)*r_m,0)</f>
        <v/>
      </c>
      <c r="JZ27" s="44">
        <f>IF(JZ10=1,IF(JZ$4=p1_complete+1,p1_perm,JY30)*r_m,0)</f>
        <v/>
      </c>
      <c r="KA27" s="44">
        <f>IF(KA10=1,IF(KA$4=p1_complete+1,p1_perm,JZ30)*r_m,0)</f>
        <v/>
      </c>
      <c r="KB27" s="44">
        <f>IF(KB10=1,IF(KB$4=p1_complete+1,p1_perm,KA30)*r_m,0)</f>
        <v/>
      </c>
      <c r="KC27" s="44">
        <f>IF(KC10=1,IF(KC$4=p1_complete+1,p1_perm,KB30)*r_m,0)</f>
        <v/>
      </c>
      <c r="KD27" s="44">
        <f>IF(KD10=1,IF(KD$4=p1_complete+1,p1_perm,KC30)*r_m,0)</f>
        <v/>
      </c>
      <c r="KE27" s="44">
        <f>IF(KE10=1,IF(KE$4=p1_complete+1,p1_perm,KD30)*r_m,0)</f>
        <v/>
      </c>
      <c r="KF27" s="44">
        <f>IF(KF10=1,IF(KF$4=p1_complete+1,p1_perm,KE30)*r_m,0)</f>
        <v/>
      </c>
      <c r="KG27" s="44">
        <f>IF(KG10=1,IF(KG$4=p1_complete+1,p1_perm,KF30)*r_m,0)</f>
        <v/>
      </c>
      <c r="KH27" s="44">
        <f>IF(KH10=1,IF(KH$4=p1_complete+1,p1_perm,KG30)*r_m,0)</f>
        <v/>
      </c>
      <c r="KI27" s="44">
        <f>IF(KI10=1,IF(KI$4=p1_complete+1,p1_perm,KH30)*r_m,0)</f>
        <v/>
      </c>
      <c r="KJ27" s="44">
        <f>IF(KJ10=1,IF(KJ$4=p1_complete+1,p1_perm,KI30)*r_m,0)</f>
        <v/>
      </c>
      <c r="KK27" s="44">
        <f>IF(KK10=1,IF(KK$4=p1_complete+1,p1_perm,KJ30)*r_m,0)</f>
        <v/>
      </c>
      <c r="KL27" s="44">
        <f>IF(KL10=1,IF(KL$4=p1_complete+1,p1_perm,KK30)*r_m,0)</f>
        <v/>
      </c>
      <c r="KM27" s="44">
        <f>IF(KM10=1,IF(KM$4=p1_complete+1,p1_perm,KL30)*r_m,0)</f>
        <v/>
      </c>
      <c r="KN27" s="44">
        <f>IF(KN10=1,IF(KN$4=p1_complete+1,p1_perm,KM30)*r_m,0)</f>
        <v/>
      </c>
      <c r="KO27" s="44">
        <f>IF(KO10=1,IF(KO$4=p1_complete+1,p1_perm,KN30)*r_m,0)</f>
        <v/>
      </c>
      <c r="KP27" s="44">
        <f>IF(KP10=1,IF(KP$4=p1_complete+1,p1_perm,KO30)*r_m,0)</f>
        <v/>
      </c>
      <c r="KQ27" s="44">
        <f>IF(KQ10=1,IF(KQ$4=p1_complete+1,p1_perm,KP30)*r_m,0)</f>
        <v/>
      </c>
      <c r="KR27" s="44">
        <f>IF(KR10=1,IF(KR$4=p1_complete+1,p1_perm,KQ30)*r_m,0)</f>
        <v/>
      </c>
      <c r="KS27" s="44">
        <f>IF(KS10=1,IF(KS$4=p1_complete+1,p1_perm,KR30)*r_m,0)</f>
        <v/>
      </c>
      <c r="KT27" s="44">
        <f>IF(KT10=1,IF(KT$4=p1_complete+1,p1_perm,KS30)*r_m,0)</f>
        <v/>
      </c>
      <c r="KU27" s="44">
        <f>IF(KU10=1,IF(KU$4=p1_complete+1,p1_perm,KT30)*r_m,0)</f>
        <v/>
      </c>
      <c r="KV27" s="44">
        <f>IF(KV10=1,IF(KV$4=p1_complete+1,p1_perm,KU30)*r_m,0)</f>
        <v/>
      </c>
      <c r="KW27" s="44">
        <f>IF(KW10=1,IF(KW$4=p1_complete+1,p1_perm,KV30)*r_m,0)</f>
        <v/>
      </c>
      <c r="KX27" s="44">
        <f>IF(KX10=1,IF(KX$4=p1_complete+1,p1_perm,KW30)*r_m,0)</f>
        <v/>
      </c>
      <c r="KY27" s="44">
        <f>IF(KY10=1,IF(KY$4=p1_complete+1,p1_perm,KX30)*r_m,0)</f>
        <v/>
      </c>
      <c r="KZ27" s="44">
        <f>IF(KZ10=1,IF(KZ$4=p1_complete+1,p1_perm,KY30)*r_m,0)</f>
        <v/>
      </c>
      <c r="LA27" s="44">
        <f>IF(LA10=1,IF(LA$4=p1_complete+1,p1_perm,KZ30)*r_m,0)</f>
        <v/>
      </c>
      <c r="LB27" s="44">
        <f>IF(LB10=1,IF(LB$4=p1_complete+1,p1_perm,LA30)*r_m,0)</f>
        <v/>
      </c>
      <c r="LC27" s="44">
        <f>IF(LC10=1,IF(LC$4=p1_complete+1,p1_perm,LB30)*r_m,0)</f>
        <v/>
      </c>
      <c r="LD27" s="44">
        <f>IF(LD10=1,IF(LD$4=p1_complete+1,p1_perm,LC30)*r_m,0)</f>
        <v/>
      </c>
      <c r="LE27" s="44">
        <f>IF(LE10=1,IF(LE$4=p1_complete+1,p1_perm,LD30)*r_m,0)</f>
        <v/>
      </c>
      <c r="LF27" s="44">
        <f>IF(LF10=1,IF(LF$4=p1_complete+1,p1_perm,LE30)*r_m,0)</f>
        <v/>
      </c>
      <c r="LG27" s="44">
        <f>IF(LG10=1,IF(LG$4=p1_complete+1,p1_perm,LF30)*r_m,0)</f>
        <v/>
      </c>
      <c r="LH27" s="44">
        <f>IF(LH10=1,IF(LH$4=p1_complete+1,p1_perm,LG30)*r_m,0)</f>
        <v/>
      </c>
      <c r="LI27" s="44">
        <f>IF(LI10=1,IF(LI$4=p1_complete+1,p1_perm,LH30)*r_m,0)</f>
        <v/>
      </c>
      <c r="LJ27" s="44">
        <f>IF(LJ10=1,IF(LJ$4=p1_complete+1,p1_perm,LI30)*r_m,0)</f>
        <v/>
      </c>
      <c r="LK27" s="44">
        <f>IF(LK10=1,IF(LK$4=p1_complete+1,p1_perm,LJ30)*r_m,0)</f>
        <v/>
      </c>
      <c r="LL27" s="44">
        <f>IF(LL10=1,IF(LL$4=p1_complete+1,p1_perm,LK30)*r_m,0)</f>
        <v/>
      </c>
      <c r="LM27" s="44">
        <f>IF(LM10=1,IF(LM$4=p1_complete+1,p1_perm,LL30)*r_m,0)</f>
        <v/>
      </c>
      <c r="LN27" s="44">
        <f>IF(LN10=1,IF(LN$4=p1_complete+1,p1_perm,LM30)*r_m,0)</f>
        <v/>
      </c>
      <c r="LO27" s="44">
        <f>IF(LO10=1,IF(LO$4=p1_complete+1,p1_perm,LN30)*r_m,0)</f>
        <v/>
      </c>
      <c r="LP27" s="44">
        <f>IF(LP10=1,IF(LP$4=p1_complete+1,p1_perm,LO30)*r_m,0)</f>
        <v/>
      </c>
      <c r="LQ27" s="44">
        <f>IF(LQ10=1,IF(LQ$4=p1_complete+1,p1_perm,LP30)*r_m,0)</f>
        <v/>
      </c>
      <c r="LR27" s="44">
        <f>IF(LR10=1,IF(LR$4=p1_complete+1,p1_perm,LQ30)*r_m,0)</f>
        <v/>
      </c>
      <c r="LS27" s="44">
        <f>IF(LS10=1,IF(LS$4=p1_complete+1,p1_perm,LR30)*r_m,0)</f>
        <v/>
      </c>
      <c r="LT27" s="44">
        <f>IF(LT10=1,IF(LT$4=p1_complete+1,p1_perm,LS30)*r_m,0)</f>
        <v/>
      </c>
      <c r="LU27" s="44">
        <f>IF(LU10=1,IF(LU$4=p1_complete+1,p1_perm,LT30)*r_m,0)</f>
        <v/>
      </c>
      <c r="LV27" s="44">
        <f>IF(LV10=1,IF(LV$4=p1_complete+1,p1_perm,LU30)*r_m,0)</f>
        <v/>
      </c>
      <c r="LW27" s="44">
        <f>IF(LW10=1,IF(LW$4=p1_complete+1,p1_perm,LV30)*r_m,0)</f>
        <v/>
      </c>
      <c r="LX27" s="44">
        <f>IF(LX10=1,IF(LX$4=p1_complete+1,p1_perm,LW30)*r_m,0)</f>
        <v/>
      </c>
      <c r="LY27" s="44">
        <f>IF(LY10=1,IF(LY$4=p1_complete+1,p1_perm,LX30)*r_m,0)</f>
        <v/>
      </c>
      <c r="LZ27" s="44">
        <f>IF(LZ10=1,IF(LZ$4=p1_complete+1,p1_perm,LY30)*r_m,0)</f>
        <v/>
      </c>
      <c r="MA27" s="44">
        <f>IF(MA10=1,IF(MA$4=p1_complete+1,p1_perm,LZ30)*r_m,0)</f>
        <v/>
      </c>
      <c r="MB27" s="44">
        <f>IF(MB10=1,IF(MB$4=p1_complete+1,p1_perm,MA30)*r_m,0)</f>
        <v/>
      </c>
      <c r="MC27" s="44">
        <f>IF(MC10=1,IF(MC$4=p1_complete+1,p1_perm,MB30)*r_m,0)</f>
        <v/>
      </c>
      <c r="MD27" s="44">
        <f>IF(MD10=1,IF(MD$4=p1_complete+1,p1_perm,MC30)*r_m,0)</f>
        <v/>
      </c>
      <c r="ME27" s="44">
        <f>IF(ME10=1,IF(ME$4=p1_complete+1,p1_perm,MD30)*r_m,0)</f>
        <v/>
      </c>
      <c r="MF27" s="44">
        <f>IF(MF10=1,IF(MF$4=p1_complete+1,p1_perm,ME30)*r_m,0)</f>
        <v/>
      </c>
      <c r="MG27" s="44">
        <f>IF(MG10=1,IF(MG$4=p1_complete+1,p1_perm,MF30)*r_m,0)</f>
        <v/>
      </c>
      <c r="MH27" s="44">
        <f>IF(MH10=1,IF(MH$4=p1_complete+1,p1_perm,MG30)*r_m,0)</f>
        <v/>
      </c>
      <c r="MI27" s="44">
        <f>IF(MI10=1,IF(MI$4=p1_complete+1,p1_perm,MH30)*r_m,0)</f>
        <v/>
      </c>
      <c r="MJ27" s="44">
        <f>IF(MJ10=1,IF(MJ$4=p1_complete+1,p1_perm,MI30)*r_m,0)</f>
        <v/>
      </c>
      <c r="MK27" s="44">
        <f>IF(MK10=1,IF(MK$4=p1_complete+1,p1_perm,MJ30)*r_m,0)</f>
        <v/>
      </c>
      <c r="ML27" s="44">
        <f>IF(ML10=1,IF(ML$4=p1_complete+1,p1_perm,MK30)*r_m,0)</f>
        <v/>
      </c>
      <c r="MM27" s="44">
        <f>IF(MM10=1,IF(MM$4=p1_complete+1,p1_perm,ML30)*r_m,0)</f>
        <v/>
      </c>
      <c r="MN27" s="44">
        <f>IF(MN10=1,IF(MN$4=p1_complete+1,p1_perm,MM30)*r_m,0)</f>
        <v/>
      </c>
      <c r="MO27" s="44">
        <f>IF(MO10=1,IF(MO$4=p1_complete+1,p1_perm,MN30)*r_m,0)</f>
        <v/>
      </c>
      <c r="MP27" s="44">
        <f>IF(MP10=1,IF(MP$4=p1_complete+1,p1_perm,MO30)*r_m,0)</f>
        <v/>
      </c>
      <c r="MQ27" s="44">
        <f>IF(MQ10=1,IF(MQ$4=p1_complete+1,p1_perm,MP30)*r_m,0)</f>
        <v/>
      </c>
      <c r="MR27" s="44">
        <f>IF(MR10=1,IF(MR$4=p1_complete+1,p1_perm,MQ30)*r_m,0)</f>
        <v/>
      </c>
      <c r="MS27" s="44">
        <f>IF(MS10=1,IF(MS$4=p1_complete+1,p1_perm,MR30)*r_m,0)</f>
        <v/>
      </c>
      <c r="MT27" s="44">
        <f>IF(MT10=1,IF(MT$4=p1_complete+1,p1_perm,MS30)*r_m,0)</f>
        <v/>
      </c>
      <c r="MU27" s="44">
        <f>IF(MU10=1,IF(MU$4=p1_complete+1,p1_perm,MT30)*r_m,0)</f>
        <v/>
      </c>
      <c r="MV27" s="44">
        <f>IF(MV10=1,IF(MV$4=p1_complete+1,p1_perm,MU30)*r_m,0)</f>
        <v/>
      </c>
      <c r="MW27" s="44">
        <f>IF(MW10=1,IF(MW$4=p1_complete+1,p1_perm,MV30)*r_m,0)</f>
        <v/>
      </c>
      <c r="MX27" s="44">
        <f>IF(MX10=1,IF(MX$4=p1_complete+1,p1_perm,MW30)*r_m,0)</f>
        <v/>
      </c>
      <c r="MY27" s="44">
        <f>IF(MY10=1,IF(MY$4=p1_complete+1,p1_perm,MX30)*r_m,0)</f>
        <v/>
      </c>
      <c r="MZ27" s="44">
        <f>IF(MZ10=1,IF(MZ$4=p1_complete+1,p1_perm,MY30)*r_m,0)</f>
        <v/>
      </c>
      <c r="NA27" s="44">
        <f>IF(NA10=1,IF(NA$4=p1_complete+1,p1_perm,MZ30)*r_m,0)</f>
        <v/>
      </c>
      <c r="NB27" s="44">
        <f>IF(NB10=1,IF(NB$4=p1_complete+1,p1_perm,NA30)*r_m,0)</f>
        <v/>
      </c>
      <c r="NC27" s="44">
        <f>IF(NC10=1,IF(NC$4=p1_complete+1,p1_perm,NB30)*r_m,0)</f>
        <v/>
      </c>
      <c r="ND27" s="44">
        <f>IF(ND10=1,IF(ND$4=p1_complete+1,p1_perm,NC30)*r_m,0)</f>
        <v/>
      </c>
      <c r="NE27" s="44">
        <f>IF(NE10=1,IF(NE$4=p1_complete+1,p1_perm,ND30)*r_m,0)</f>
        <v/>
      </c>
      <c r="NF27" s="44">
        <f>IF(NF10=1,IF(NF$4=p1_complete+1,p1_perm,NE30)*r_m,0)</f>
        <v/>
      </c>
      <c r="NG27" s="44">
        <f>IF(NG10=1,IF(NG$4=p1_complete+1,p1_perm,NF30)*r_m,0)</f>
        <v/>
      </c>
      <c r="NH27" s="44">
        <f>IF(NH10=1,IF(NH$4=p1_complete+1,p1_perm,NG30)*r_m,0)</f>
        <v/>
      </c>
      <c r="NI27" s="44">
        <f>IF(NI10=1,IF(NI$4=p1_complete+1,p1_perm,NH30)*r_m,0)</f>
        <v/>
      </c>
      <c r="NJ27" s="44">
        <f>IF(NJ10=1,IF(NJ$4=p1_complete+1,p1_perm,NI30)*r_m,0)</f>
        <v/>
      </c>
      <c r="NK27" s="44">
        <f>IF(NK10=1,IF(NK$4=p1_complete+1,p1_perm,NJ30)*r_m,0)</f>
        <v/>
      </c>
      <c r="NL27" s="44">
        <f>IF(NL10=1,IF(NL$4=p1_complete+1,p1_perm,NK30)*r_m,0)</f>
        <v/>
      </c>
      <c r="NM27" s="44">
        <f>IF(NM10=1,IF(NM$4=p1_complete+1,p1_perm,NL30)*r_m,0)</f>
        <v/>
      </c>
      <c r="NN27" s="44">
        <f>IF(NN10=1,IF(NN$4=p1_complete+1,p1_perm,NM30)*r_m,0)</f>
        <v/>
      </c>
      <c r="NO27" s="44">
        <f>IF(NO10=1,IF(NO$4=p1_complete+1,p1_perm,NN30)*r_m,0)</f>
        <v/>
      </c>
      <c r="NP27" s="44">
        <f>IF(NP10=1,IF(NP$4=p1_complete+1,p1_perm,NO30)*r_m,0)</f>
        <v/>
      </c>
      <c r="NQ27" s="44">
        <f>IF(NQ10=1,IF(NQ$4=p1_complete+1,p1_perm,NP30)*r_m,0)</f>
        <v/>
      </c>
      <c r="NR27" s="44">
        <f>IF(NR10=1,IF(NR$4=p1_complete+1,p1_perm,NQ30)*r_m,0)</f>
        <v/>
      </c>
      <c r="NS27" s="44">
        <f>IF(NS10=1,IF(NS$4=p1_complete+1,p1_perm,NR30)*r_m,0)</f>
        <v/>
      </c>
      <c r="NT27" s="44">
        <f>IF(NT10=1,IF(NT$4=p1_complete+1,p1_perm,NS30)*r_m,0)</f>
        <v/>
      </c>
      <c r="NU27" s="44">
        <f>IF(NU10=1,IF(NU$4=p1_complete+1,p1_perm,NT30)*r_m,0)</f>
        <v/>
      </c>
      <c r="NV27" s="44">
        <f>IF(NV10=1,IF(NV$4=p1_complete+1,p1_perm,NU30)*r_m,0)</f>
        <v/>
      </c>
      <c r="NW27" s="44">
        <f>IF(NW10=1,IF(NW$4=p1_complete+1,p1_perm,NV30)*r_m,0)</f>
        <v/>
      </c>
      <c r="NX27" s="44">
        <f>IF(NX10=1,IF(NX$4=p1_complete+1,p1_perm,NW30)*r_m,0)</f>
        <v/>
      </c>
      <c r="NY27" s="44">
        <f>IF(NY10=1,IF(NY$4=p1_complete+1,p1_perm,NX30)*r_m,0)</f>
        <v/>
      </c>
      <c r="NZ27" s="44">
        <f>IF(NZ10=1,IF(NZ$4=p1_complete+1,p1_perm,NY30)*r_m,0)</f>
        <v/>
      </c>
      <c r="OA27" s="44">
        <f>IF(OA10=1,IF(OA$4=p1_complete+1,p1_perm,NZ30)*r_m,0)</f>
        <v/>
      </c>
      <c r="OB27" s="44">
        <f>IF(OB10=1,IF(OB$4=p1_complete+1,p1_perm,OA30)*r_m,0)</f>
        <v/>
      </c>
      <c r="OC27" s="44">
        <f>IF(OC10=1,IF(OC$4=p1_complete+1,p1_perm,OB30)*r_m,0)</f>
        <v/>
      </c>
      <c r="OD27" s="44">
        <f>IF(OD10=1,IF(OD$4=p1_complete+1,p1_perm,OC30)*r_m,0)</f>
        <v/>
      </c>
      <c r="OE27" s="44">
        <f>IF(OE10=1,IF(OE$4=p1_complete+1,p1_perm,OD30)*r_m,0)</f>
        <v/>
      </c>
      <c r="OF27" s="44">
        <f>IF(OF10=1,IF(OF$4=p1_complete+1,p1_perm,OE30)*r_m,0)</f>
        <v/>
      </c>
      <c r="OG27" s="44">
        <f>IF(OG10=1,IF(OG$4=p1_complete+1,p1_perm,OF30)*r_m,0)</f>
        <v/>
      </c>
      <c r="OH27" s="44">
        <f>IF(OH10=1,IF(OH$4=p1_complete+1,p1_perm,OG30)*r_m,0)</f>
        <v/>
      </c>
      <c r="OI27" s="44">
        <f>IF(OI10=1,IF(OI$4=p1_complete+1,p1_perm,OH30)*r_m,0)</f>
        <v/>
      </c>
      <c r="OJ27" s="44">
        <f>IF(OJ10=1,IF(OJ$4=p1_complete+1,p1_perm,OI30)*r_m,0)</f>
        <v/>
      </c>
      <c r="OK27" s="44">
        <f>IF(OK10=1,IF(OK$4=p1_complete+1,p1_perm,OJ30)*r_m,0)</f>
        <v/>
      </c>
      <c r="OL27" s="44">
        <f>IF(OL10=1,IF(OL$4=p1_complete+1,p1_perm,OK30)*r_m,0)</f>
        <v/>
      </c>
      <c r="OM27" s="44">
        <f>IF(OM10=1,IF(OM$4=p1_complete+1,p1_perm,OL30)*r_m,0)</f>
        <v/>
      </c>
      <c r="ON27" s="44">
        <f>IF(ON10=1,IF(ON$4=p1_complete+1,p1_perm,OM30)*r_m,0)</f>
        <v/>
      </c>
      <c r="OO27" s="44">
        <f>IF(OO10=1,IF(OO$4=p1_complete+1,p1_perm,ON30)*r_m,0)</f>
        <v/>
      </c>
      <c r="OP27" s="44">
        <f>IF(OP10=1,IF(OP$4=p1_complete+1,p1_perm,OO30)*r_m,0)</f>
        <v/>
      </c>
      <c r="OQ27" s="44">
        <f>IF(OQ10=1,IF(OQ$4=p1_complete+1,p1_perm,OP30)*r_m,0)</f>
        <v/>
      </c>
      <c r="OR27" s="44">
        <f>IF(OR10=1,IF(OR$4=p1_complete+1,p1_perm,OQ30)*r_m,0)</f>
        <v/>
      </c>
      <c r="OS27" s="44">
        <f>IF(OS10=1,IF(OS$4=p1_complete+1,p1_perm,OR30)*r_m,0)</f>
        <v/>
      </c>
      <c r="OT27" s="44">
        <f>IF(OT10=1,IF(OT$4=p1_complete+1,p1_perm,OS30)*r_m,0)</f>
        <v/>
      </c>
      <c r="OU27" s="44">
        <f>IF(OU10=1,IF(OU$4=p1_complete+1,p1_perm,OT30)*r_m,0)</f>
        <v/>
      </c>
      <c r="OV27" s="44">
        <f>IF(OV10=1,IF(OV$4=p1_complete+1,p1_perm,OU30)*r_m,0)</f>
        <v/>
      </c>
      <c r="OW27" s="44">
        <f>IF(OW10=1,IF(OW$4=p1_complete+1,p1_perm,OV30)*r_m,0)</f>
        <v/>
      </c>
      <c r="OX27" s="44">
        <f>IF(OX10=1,IF(OX$4=p1_complete+1,p1_perm,OW30)*r_m,0)</f>
        <v/>
      </c>
      <c r="OY27" s="44">
        <f>IF(OY10=1,IF(OY$4=p1_complete+1,p1_perm,OX30)*r_m,0)</f>
        <v/>
      </c>
      <c r="OZ27" s="44">
        <f>IF(OZ10=1,IF(OZ$4=p1_complete+1,p1_perm,OY30)*r_m,0)</f>
        <v/>
      </c>
      <c r="PA27" s="44">
        <f>IF(PA10=1,IF(PA$4=p1_complete+1,p1_perm,OZ30)*r_m,0)</f>
        <v/>
      </c>
      <c r="PB27" s="44">
        <f>IF(PB10=1,IF(PB$4=p1_complete+1,p1_perm,PA30)*r_m,0)</f>
        <v/>
      </c>
      <c r="PC27" s="44">
        <f>IF(PC10=1,IF(PC$4=p1_complete+1,p1_perm,PB30)*r_m,0)</f>
        <v/>
      </c>
      <c r="PD27" s="44">
        <f>IF(PD10=1,IF(PD$4=p1_complete+1,p1_perm,PC30)*r_m,0)</f>
        <v/>
      </c>
      <c r="PE27" s="44">
        <f>IF(PE10=1,IF(PE$4=p1_complete+1,p1_perm,PD30)*r_m,0)</f>
        <v/>
      </c>
      <c r="PF27" s="44">
        <f>IF(PF10=1,IF(PF$4=p1_complete+1,p1_perm,PE30)*r_m,0)</f>
        <v/>
      </c>
      <c r="PG27" s="44">
        <f>IF(PG10=1,IF(PG$4=p1_complete+1,p1_perm,PF30)*r_m,0)</f>
        <v/>
      </c>
      <c r="PH27" s="44">
        <f>IF(PH10=1,IF(PH$4=p1_complete+1,p1_perm,PG30)*r_m,0)</f>
        <v/>
      </c>
      <c r="PI27" s="44">
        <f>IF(PI10=1,IF(PI$4=p1_complete+1,p1_perm,PH30)*r_m,0)</f>
        <v/>
      </c>
      <c r="PJ27" s="44">
        <f>IF(PJ10=1,IF(PJ$4=p1_complete+1,p1_perm,PI30)*r_m,0)</f>
        <v/>
      </c>
      <c r="PK27" s="44">
        <f>IF(PK10=1,IF(PK$4=p1_complete+1,p1_perm,PJ30)*r_m,0)</f>
        <v/>
      </c>
      <c r="PL27" s="44">
        <f>IF(PL10=1,IF(PL$4=p1_complete+1,p1_perm,PK30)*r_m,0)</f>
        <v/>
      </c>
      <c r="PM27" s="44">
        <f>IF(PM10=1,IF(PM$4=p1_complete+1,p1_perm,PL30)*r_m,0)</f>
        <v/>
      </c>
    </row>
    <row r="28">
      <c r="A28" s="9" t="inlineStr">
        <is>
          <t>MLI principal</t>
        </is>
      </c>
      <c r="B28" s="9" t="inlineStr">
        <is>
          <t>P1</t>
        </is>
      </c>
      <c r="C28" s="43">
        <f>SUM(D28:PM28)</f>
        <v/>
      </c>
      <c r="D28" s="44">
        <f>IF(D10=1,p1_pmt-D27,0)</f>
        <v/>
      </c>
      <c r="E28" s="44">
        <f>IF(E10=1,p1_pmt-E27,0)</f>
        <v/>
      </c>
      <c r="F28" s="44">
        <f>IF(F10=1,p1_pmt-F27,0)</f>
        <v/>
      </c>
      <c r="G28" s="44">
        <f>IF(G10=1,p1_pmt-G27,0)</f>
        <v/>
      </c>
      <c r="H28" s="44">
        <f>IF(H10=1,p1_pmt-H27,0)</f>
        <v/>
      </c>
      <c r="I28" s="44">
        <f>IF(I10=1,p1_pmt-I27,0)</f>
        <v/>
      </c>
      <c r="J28" s="44">
        <f>IF(J10=1,p1_pmt-J27,0)</f>
        <v/>
      </c>
      <c r="K28" s="44">
        <f>IF(K10=1,p1_pmt-K27,0)</f>
        <v/>
      </c>
      <c r="L28" s="44">
        <f>IF(L10=1,p1_pmt-L27,0)</f>
        <v/>
      </c>
      <c r="M28" s="44">
        <f>IF(M10=1,p1_pmt-M27,0)</f>
        <v/>
      </c>
      <c r="N28" s="44">
        <f>IF(N10=1,p1_pmt-N27,0)</f>
        <v/>
      </c>
      <c r="O28" s="44">
        <f>IF(O10=1,p1_pmt-O27,0)</f>
        <v/>
      </c>
      <c r="P28" s="44">
        <f>IF(P10=1,p1_pmt-P27,0)</f>
        <v/>
      </c>
      <c r="Q28" s="44">
        <f>IF(Q10=1,p1_pmt-Q27,0)</f>
        <v/>
      </c>
      <c r="R28" s="44">
        <f>IF(R10=1,p1_pmt-R27,0)</f>
        <v/>
      </c>
      <c r="S28" s="44">
        <f>IF(S10=1,p1_pmt-S27,0)</f>
        <v/>
      </c>
      <c r="T28" s="44">
        <f>IF(T10=1,p1_pmt-T27,0)</f>
        <v/>
      </c>
      <c r="U28" s="44">
        <f>IF(U10=1,p1_pmt-U27,0)</f>
        <v/>
      </c>
      <c r="V28" s="44">
        <f>IF(V10=1,p1_pmt-V27,0)</f>
        <v/>
      </c>
      <c r="W28" s="44">
        <f>IF(W10=1,p1_pmt-W27,0)</f>
        <v/>
      </c>
      <c r="X28" s="44">
        <f>IF(X10=1,p1_pmt-X27,0)</f>
        <v/>
      </c>
      <c r="Y28" s="44">
        <f>IF(Y10=1,p1_pmt-Y27,0)</f>
        <v/>
      </c>
      <c r="Z28" s="44">
        <f>IF(Z10=1,p1_pmt-Z27,0)</f>
        <v/>
      </c>
      <c r="AA28" s="44">
        <f>IF(AA10=1,p1_pmt-AA27,0)</f>
        <v/>
      </c>
      <c r="AB28" s="44">
        <f>IF(AB10=1,p1_pmt-AB27,0)</f>
        <v/>
      </c>
      <c r="AC28" s="44">
        <f>IF(AC10=1,p1_pmt-AC27,0)</f>
        <v/>
      </c>
      <c r="AD28" s="44">
        <f>IF(AD10=1,p1_pmt-AD27,0)</f>
        <v/>
      </c>
      <c r="AE28" s="44">
        <f>IF(AE10=1,p1_pmt-AE27,0)</f>
        <v/>
      </c>
      <c r="AF28" s="44">
        <f>IF(AF10=1,p1_pmt-AF27,0)</f>
        <v/>
      </c>
      <c r="AG28" s="44">
        <f>IF(AG10=1,p1_pmt-AG27,0)</f>
        <v/>
      </c>
      <c r="AH28" s="44">
        <f>IF(AH10=1,p1_pmt-AH27,0)</f>
        <v/>
      </c>
      <c r="AI28" s="44">
        <f>IF(AI10=1,p1_pmt-AI27,0)</f>
        <v/>
      </c>
      <c r="AJ28" s="44">
        <f>IF(AJ10=1,p1_pmt-AJ27,0)</f>
        <v/>
      </c>
      <c r="AK28" s="44">
        <f>IF(AK10=1,p1_pmt-AK27,0)</f>
        <v/>
      </c>
      <c r="AL28" s="44">
        <f>IF(AL10=1,p1_pmt-AL27,0)</f>
        <v/>
      </c>
      <c r="AM28" s="44">
        <f>IF(AM10=1,p1_pmt-AM27,0)</f>
        <v/>
      </c>
      <c r="AN28" s="44">
        <f>IF(AN10=1,p1_pmt-AN27,0)</f>
        <v/>
      </c>
      <c r="AO28" s="44">
        <f>IF(AO10=1,p1_pmt-AO27,0)</f>
        <v/>
      </c>
      <c r="AP28" s="44">
        <f>IF(AP10=1,p1_pmt-AP27,0)</f>
        <v/>
      </c>
      <c r="AQ28" s="44">
        <f>IF(AQ10=1,p1_pmt-AQ27,0)</f>
        <v/>
      </c>
      <c r="AR28" s="44">
        <f>IF(AR10=1,p1_pmt-AR27,0)</f>
        <v/>
      </c>
      <c r="AS28" s="44">
        <f>IF(AS10=1,p1_pmt-AS27,0)</f>
        <v/>
      </c>
      <c r="AT28" s="44">
        <f>IF(AT10=1,p1_pmt-AT27,0)</f>
        <v/>
      </c>
      <c r="AU28" s="44">
        <f>IF(AU10=1,p1_pmt-AU27,0)</f>
        <v/>
      </c>
      <c r="AV28" s="44">
        <f>IF(AV10=1,p1_pmt-AV27,0)</f>
        <v/>
      </c>
      <c r="AW28" s="44">
        <f>IF(AW10=1,p1_pmt-AW27,0)</f>
        <v/>
      </c>
      <c r="AX28" s="44">
        <f>IF(AX10=1,p1_pmt-AX27,0)</f>
        <v/>
      </c>
      <c r="AY28" s="44">
        <f>IF(AY10=1,p1_pmt-AY27,0)</f>
        <v/>
      </c>
      <c r="AZ28" s="44">
        <f>IF(AZ10=1,p1_pmt-AZ27,0)</f>
        <v/>
      </c>
      <c r="BA28" s="44">
        <f>IF(BA10=1,p1_pmt-BA27,0)</f>
        <v/>
      </c>
      <c r="BB28" s="44">
        <f>IF(BB10=1,p1_pmt-BB27,0)</f>
        <v/>
      </c>
      <c r="BC28" s="44">
        <f>IF(BC10=1,p1_pmt-BC27,0)</f>
        <v/>
      </c>
      <c r="BD28" s="44">
        <f>IF(BD10=1,p1_pmt-BD27,0)</f>
        <v/>
      </c>
      <c r="BE28" s="44">
        <f>IF(BE10=1,p1_pmt-BE27,0)</f>
        <v/>
      </c>
      <c r="BF28" s="44">
        <f>IF(BF10=1,p1_pmt-BF27,0)</f>
        <v/>
      </c>
      <c r="BG28" s="44">
        <f>IF(BG10=1,p1_pmt-BG27,0)</f>
        <v/>
      </c>
      <c r="BH28" s="44">
        <f>IF(BH10=1,p1_pmt-BH27,0)</f>
        <v/>
      </c>
      <c r="BI28" s="44">
        <f>IF(BI10=1,p1_pmt-BI27,0)</f>
        <v/>
      </c>
      <c r="BJ28" s="44">
        <f>IF(BJ10=1,p1_pmt-BJ27,0)</f>
        <v/>
      </c>
      <c r="BK28" s="44">
        <f>IF(BK10=1,p1_pmt-BK27,0)</f>
        <v/>
      </c>
      <c r="BL28" s="44">
        <f>IF(BL10=1,p1_pmt-BL27,0)</f>
        <v/>
      </c>
      <c r="BM28" s="44">
        <f>IF(BM10=1,p1_pmt-BM27,0)</f>
        <v/>
      </c>
      <c r="BN28" s="44">
        <f>IF(BN10=1,p1_pmt-BN27,0)</f>
        <v/>
      </c>
      <c r="BO28" s="44">
        <f>IF(BO10=1,p1_pmt-BO27,0)</f>
        <v/>
      </c>
      <c r="BP28" s="44">
        <f>IF(BP10=1,p1_pmt-BP27,0)</f>
        <v/>
      </c>
      <c r="BQ28" s="44">
        <f>IF(BQ10=1,p1_pmt-BQ27,0)</f>
        <v/>
      </c>
      <c r="BR28" s="44">
        <f>IF(BR10=1,p1_pmt-BR27,0)</f>
        <v/>
      </c>
      <c r="BS28" s="44">
        <f>IF(BS10=1,p1_pmt-BS27,0)</f>
        <v/>
      </c>
      <c r="BT28" s="44">
        <f>IF(BT10=1,p1_pmt-BT27,0)</f>
        <v/>
      </c>
      <c r="BU28" s="44">
        <f>IF(BU10=1,p1_pmt-BU27,0)</f>
        <v/>
      </c>
      <c r="BV28" s="44">
        <f>IF(BV10=1,p1_pmt-BV27,0)</f>
        <v/>
      </c>
      <c r="BW28" s="44">
        <f>IF(BW10=1,p1_pmt-BW27,0)</f>
        <v/>
      </c>
      <c r="BX28" s="44">
        <f>IF(BX10=1,p1_pmt-BX27,0)</f>
        <v/>
      </c>
      <c r="BY28" s="44">
        <f>IF(BY10=1,p1_pmt-BY27,0)</f>
        <v/>
      </c>
      <c r="BZ28" s="44">
        <f>IF(BZ10=1,p1_pmt-BZ27,0)</f>
        <v/>
      </c>
      <c r="CA28" s="44">
        <f>IF(CA10=1,p1_pmt-CA27,0)</f>
        <v/>
      </c>
      <c r="CB28" s="44">
        <f>IF(CB10=1,p1_pmt-CB27,0)</f>
        <v/>
      </c>
      <c r="CC28" s="44">
        <f>IF(CC10=1,p1_pmt-CC27,0)</f>
        <v/>
      </c>
      <c r="CD28" s="44">
        <f>IF(CD10=1,p1_pmt-CD27,0)</f>
        <v/>
      </c>
      <c r="CE28" s="44">
        <f>IF(CE10=1,p1_pmt-CE27,0)</f>
        <v/>
      </c>
      <c r="CF28" s="44">
        <f>IF(CF10=1,p1_pmt-CF27,0)</f>
        <v/>
      </c>
      <c r="CG28" s="44">
        <f>IF(CG10=1,p1_pmt-CG27,0)</f>
        <v/>
      </c>
      <c r="CH28" s="44">
        <f>IF(CH10=1,p1_pmt-CH27,0)</f>
        <v/>
      </c>
      <c r="CI28" s="44">
        <f>IF(CI10=1,p1_pmt-CI27,0)</f>
        <v/>
      </c>
      <c r="CJ28" s="44">
        <f>IF(CJ10=1,p1_pmt-CJ27,0)</f>
        <v/>
      </c>
      <c r="CK28" s="44">
        <f>IF(CK10=1,p1_pmt-CK27,0)</f>
        <v/>
      </c>
      <c r="CL28" s="44">
        <f>IF(CL10=1,p1_pmt-CL27,0)</f>
        <v/>
      </c>
      <c r="CM28" s="44">
        <f>IF(CM10=1,p1_pmt-CM27,0)</f>
        <v/>
      </c>
      <c r="CN28" s="44">
        <f>IF(CN10=1,p1_pmt-CN27,0)</f>
        <v/>
      </c>
      <c r="CO28" s="44">
        <f>IF(CO10=1,p1_pmt-CO27,0)</f>
        <v/>
      </c>
      <c r="CP28" s="44">
        <f>IF(CP10=1,p1_pmt-CP27,0)</f>
        <v/>
      </c>
      <c r="CQ28" s="44">
        <f>IF(CQ10=1,p1_pmt-CQ27,0)</f>
        <v/>
      </c>
      <c r="CR28" s="44">
        <f>IF(CR10=1,p1_pmt-CR27,0)</f>
        <v/>
      </c>
      <c r="CS28" s="44">
        <f>IF(CS10=1,p1_pmt-CS27,0)</f>
        <v/>
      </c>
      <c r="CT28" s="44">
        <f>IF(CT10=1,p1_pmt-CT27,0)</f>
        <v/>
      </c>
      <c r="CU28" s="44">
        <f>IF(CU10=1,p1_pmt-CU27,0)</f>
        <v/>
      </c>
      <c r="CV28" s="44">
        <f>IF(CV10=1,p1_pmt-CV27,0)</f>
        <v/>
      </c>
      <c r="CW28" s="44">
        <f>IF(CW10=1,p1_pmt-CW27,0)</f>
        <v/>
      </c>
      <c r="CX28" s="44">
        <f>IF(CX10=1,p1_pmt-CX27,0)</f>
        <v/>
      </c>
      <c r="CY28" s="44">
        <f>IF(CY10=1,p1_pmt-CY27,0)</f>
        <v/>
      </c>
      <c r="CZ28" s="44">
        <f>IF(CZ10=1,p1_pmt-CZ27,0)</f>
        <v/>
      </c>
      <c r="DA28" s="44">
        <f>IF(DA10=1,p1_pmt-DA27,0)</f>
        <v/>
      </c>
      <c r="DB28" s="44">
        <f>IF(DB10=1,p1_pmt-DB27,0)</f>
        <v/>
      </c>
      <c r="DC28" s="44">
        <f>IF(DC10=1,p1_pmt-DC27,0)</f>
        <v/>
      </c>
      <c r="DD28" s="44">
        <f>IF(DD10=1,p1_pmt-DD27,0)</f>
        <v/>
      </c>
      <c r="DE28" s="44">
        <f>IF(DE10=1,p1_pmt-DE27,0)</f>
        <v/>
      </c>
      <c r="DF28" s="44">
        <f>IF(DF10=1,p1_pmt-DF27,0)</f>
        <v/>
      </c>
      <c r="DG28" s="44">
        <f>IF(DG10=1,p1_pmt-DG27,0)</f>
        <v/>
      </c>
      <c r="DH28" s="44">
        <f>IF(DH10=1,p1_pmt-DH27,0)</f>
        <v/>
      </c>
      <c r="DI28" s="44">
        <f>IF(DI10=1,p1_pmt-DI27,0)</f>
        <v/>
      </c>
      <c r="DJ28" s="44">
        <f>IF(DJ10=1,p1_pmt-DJ27,0)</f>
        <v/>
      </c>
      <c r="DK28" s="44">
        <f>IF(DK10=1,p1_pmt-DK27,0)</f>
        <v/>
      </c>
      <c r="DL28" s="44">
        <f>IF(DL10=1,p1_pmt-DL27,0)</f>
        <v/>
      </c>
      <c r="DM28" s="44">
        <f>IF(DM10=1,p1_pmt-DM27,0)</f>
        <v/>
      </c>
      <c r="DN28" s="44">
        <f>IF(DN10=1,p1_pmt-DN27,0)</f>
        <v/>
      </c>
      <c r="DO28" s="44">
        <f>IF(DO10=1,p1_pmt-DO27,0)</f>
        <v/>
      </c>
      <c r="DP28" s="44">
        <f>IF(DP10=1,p1_pmt-DP27,0)</f>
        <v/>
      </c>
      <c r="DQ28" s="44">
        <f>IF(DQ10=1,p1_pmt-DQ27,0)</f>
        <v/>
      </c>
      <c r="DR28" s="44">
        <f>IF(DR10=1,p1_pmt-DR27,0)</f>
        <v/>
      </c>
      <c r="DS28" s="44">
        <f>IF(DS10=1,p1_pmt-DS27,0)</f>
        <v/>
      </c>
      <c r="DT28" s="44">
        <f>IF(DT10=1,p1_pmt-DT27,0)</f>
        <v/>
      </c>
      <c r="DU28" s="44">
        <f>IF(DU10=1,p1_pmt-DU27,0)</f>
        <v/>
      </c>
      <c r="DV28" s="44">
        <f>IF(DV10=1,p1_pmt-DV27,0)</f>
        <v/>
      </c>
      <c r="DW28" s="44">
        <f>IF(DW10=1,p1_pmt-DW27,0)</f>
        <v/>
      </c>
      <c r="DX28" s="44">
        <f>IF(DX10=1,p1_pmt-DX27,0)</f>
        <v/>
      </c>
      <c r="DY28" s="44">
        <f>IF(DY10=1,p1_pmt-DY27,0)</f>
        <v/>
      </c>
      <c r="DZ28" s="44">
        <f>IF(DZ10=1,p1_pmt-DZ27,0)</f>
        <v/>
      </c>
      <c r="EA28" s="44">
        <f>IF(EA10=1,p1_pmt-EA27,0)</f>
        <v/>
      </c>
      <c r="EB28" s="44">
        <f>IF(EB10=1,p1_pmt-EB27,0)</f>
        <v/>
      </c>
      <c r="EC28" s="44">
        <f>IF(EC10=1,p1_pmt-EC27,0)</f>
        <v/>
      </c>
      <c r="ED28" s="44">
        <f>IF(ED10=1,p1_pmt-ED27,0)</f>
        <v/>
      </c>
      <c r="EE28" s="44">
        <f>IF(EE10=1,p1_pmt-EE27,0)</f>
        <v/>
      </c>
      <c r="EF28" s="44">
        <f>IF(EF10=1,p1_pmt-EF27,0)</f>
        <v/>
      </c>
      <c r="EG28" s="44">
        <f>IF(EG10=1,p1_pmt-EG27,0)</f>
        <v/>
      </c>
      <c r="EH28" s="44">
        <f>IF(EH10=1,p1_pmt-EH27,0)</f>
        <v/>
      </c>
      <c r="EI28" s="44">
        <f>IF(EI10=1,p1_pmt-EI27,0)</f>
        <v/>
      </c>
      <c r="EJ28" s="44">
        <f>IF(EJ10=1,p1_pmt-EJ27,0)</f>
        <v/>
      </c>
      <c r="EK28" s="44">
        <f>IF(EK10=1,p1_pmt-EK27,0)</f>
        <v/>
      </c>
      <c r="EL28" s="44">
        <f>IF(EL10=1,p1_pmt-EL27,0)</f>
        <v/>
      </c>
      <c r="EM28" s="44">
        <f>IF(EM10=1,p1_pmt-EM27,0)</f>
        <v/>
      </c>
      <c r="EN28" s="44">
        <f>IF(EN10=1,p1_pmt-EN27,0)</f>
        <v/>
      </c>
      <c r="EO28" s="44">
        <f>IF(EO10=1,p1_pmt-EO27,0)</f>
        <v/>
      </c>
      <c r="EP28" s="44">
        <f>IF(EP10=1,p1_pmt-EP27,0)</f>
        <v/>
      </c>
      <c r="EQ28" s="44">
        <f>IF(EQ10=1,p1_pmt-EQ27,0)</f>
        <v/>
      </c>
      <c r="ER28" s="44">
        <f>IF(ER10=1,p1_pmt-ER27,0)</f>
        <v/>
      </c>
      <c r="ES28" s="44">
        <f>IF(ES10=1,p1_pmt-ES27,0)</f>
        <v/>
      </c>
      <c r="ET28" s="44">
        <f>IF(ET10=1,p1_pmt-ET27,0)</f>
        <v/>
      </c>
      <c r="EU28" s="44">
        <f>IF(EU10=1,p1_pmt-EU27,0)</f>
        <v/>
      </c>
      <c r="EV28" s="44">
        <f>IF(EV10=1,p1_pmt-EV27,0)</f>
        <v/>
      </c>
      <c r="EW28" s="44">
        <f>IF(EW10=1,p1_pmt-EW27,0)</f>
        <v/>
      </c>
      <c r="EX28" s="44">
        <f>IF(EX10=1,p1_pmt-EX27,0)</f>
        <v/>
      </c>
      <c r="EY28" s="44">
        <f>IF(EY10=1,p1_pmt-EY27,0)</f>
        <v/>
      </c>
      <c r="EZ28" s="44">
        <f>IF(EZ10=1,p1_pmt-EZ27,0)</f>
        <v/>
      </c>
      <c r="FA28" s="44">
        <f>IF(FA10=1,p1_pmt-FA27,0)</f>
        <v/>
      </c>
      <c r="FB28" s="44">
        <f>IF(FB10=1,p1_pmt-FB27,0)</f>
        <v/>
      </c>
      <c r="FC28" s="44">
        <f>IF(FC10=1,p1_pmt-FC27,0)</f>
        <v/>
      </c>
      <c r="FD28" s="44">
        <f>IF(FD10=1,p1_pmt-FD27,0)</f>
        <v/>
      </c>
      <c r="FE28" s="44">
        <f>IF(FE10=1,p1_pmt-FE27,0)</f>
        <v/>
      </c>
      <c r="FF28" s="44">
        <f>IF(FF10=1,p1_pmt-FF27,0)</f>
        <v/>
      </c>
      <c r="FG28" s="44">
        <f>IF(FG10=1,p1_pmt-FG27,0)</f>
        <v/>
      </c>
      <c r="FH28" s="44">
        <f>IF(FH10=1,p1_pmt-FH27,0)</f>
        <v/>
      </c>
      <c r="FI28" s="44">
        <f>IF(FI10=1,p1_pmt-FI27,0)</f>
        <v/>
      </c>
      <c r="FJ28" s="44">
        <f>IF(FJ10=1,p1_pmt-FJ27,0)</f>
        <v/>
      </c>
      <c r="FK28" s="44">
        <f>IF(FK10=1,p1_pmt-FK27,0)</f>
        <v/>
      </c>
      <c r="FL28" s="44">
        <f>IF(FL10=1,p1_pmt-FL27,0)</f>
        <v/>
      </c>
      <c r="FM28" s="44">
        <f>IF(FM10=1,p1_pmt-FM27,0)</f>
        <v/>
      </c>
      <c r="FN28" s="44">
        <f>IF(FN10=1,p1_pmt-FN27,0)</f>
        <v/>
      </c>
      <c r="FO28" s="44">
        <f>IF(FO10=1,p1_pmt-FO27,0)</f>
        <v/>
      </c>
      <c r="FP28" s="44">
        <f>IF(FP10=1,p1_pmt-FP27,0)</f>
        <v/>
      </c>
      <c r="FQ28" s="44">
        <f>IF(FQ10=1,p1_pmt-FQ27,0)</f>
        <v/>
      </c>
      <c r="FR28" s="44">
        <f>IF(FR10=1,p1_pmt-FR27,0)</f>
        <v/>
      </c>
      <c r="FS28" s="44">
        <f>IF(FS10=1,p1_pmt-FS27,0)</f>
        <v/>
      </c>
      <c r="FT28" s="44">
        <f>IF(FT10=1,p1_pmt-FT27,0)</f>
        <v/>
      </c>
      <c r="FU28" s="44">
        <f>IF(FU10=1,p1_pmt-FU27,0)</f>
        <v/>
      </c>
      <c r="FV28" s="44">
        <f>IF(FV10=1,p1_pmt-FV27,0)</f>
        <v/>
      </c>
      <c r="FW28" s="44">
        <f>IF(FW10=1,p1_pmt-FW27,0)</f>
        <v/>
      </c>
      <c r="FX28" s="44">
        <f>IF(FX10=1,p1_pmt-FX27,0)</f>
        <v/>
      </c>
      <c r="FY28" s="44">
        <f>IF(FY10=1,p1_pmt-FY27,0)</f>
        <v/>
      </c>
      <c r="FZ28" s="44">
        <f>IF(FZ10=1,p1_pmt-FZ27,0)</f>
        <v/>
      </c>
      <c r="GA28" s="44">
        <f>IF(GA10=1,p1_pmt-GA27,0)</f>
        <v/>
      </c>
      <c r="GB28" s="44">
        <f>IF(GB10=1,p1_pmt-GB27,0)</f>
        <v/>
      </c>
      <c r="GC28" s="44">
        <f>IF(GC10=1,p1_pmt-GC27,0)</f>
        <v/>
      </c>
      <c r="GD28" s="44">
        <f>IF(GD10=1,p1_pmt-GD27,0)</f>
        <v/>
      </c>
      <c r="GE28" s="44">
        <f>IF(GE10=1,p1_pmt-GE27,0)</f>
        <v/>
      </c>
      <c r="GF28" s="44">
        <f>IF(GF10=1,p1_pmt-GF27,0)</f>
        <v/>
      </c>
      <c r="GG28" s="44">
        <f>IF(GG10=1,p1_pmt-GG27,0)</f>
        <v/>
      </c>
      <c r="GH28" s="44">
        <f>IF(GH10=1,p1_pmt-GH27,0)</f>
        <v/>
      </c>
      <c r="GI28" s="44">
        <f>IF(GI10=1,p1_pmt-GI27,0)</f>
        <v/>
      </c>
      <c r="GJ28" s="44">
        <f>IF(GJ10=1,p1_pmt-GJ27,0)</f>
        <v/>
      </c>
      <c r="GK28" s="44">
        <f>IF(GK10=1,p1_pmt-GK27,0)</f>
        <v/>
      </c>
      <c r="GL28" s="44">
        <f>IF(GL10=1,p1_pmt-GL27,0)</f>
        <v/>
      </c>
      <c r="GM28" s="44">
        <f>IF(GM10=1,p1_pmt-GM27,0)</f>
        <v/>
      </c>
      <c r="GN28" s="44">
        <f>IF(GN10=1,p1_pmt-GN27,0)</f>
        <v/>
      </c>
      <c r="GO28" s="44">
        <f>IF(GO10=1,p1_pmt-GO27,0)</f>
        <v/>
      </c>
      <c r="GP28" s="44">
        <f>IF(GP10=1,p1_pmt-GP27,0)</f>
        <v/>
      </c>
      <c r="GQ28" s="44">
        <f>IF(GQ10=1,p1_pmt-GQ27,0)</f>
        <v/>
      </c>
      <c r="GR28" s="44">
        <f>IF(GR10=1,p1_pmt-GR27,0)</f>
        <v/>
      </c>
      <c r="GS28" s="44">
        <f>IF(GS10=1,p1_pmt-GS27,0)</f>
        <v/>
      </c>
      <c r="GT28" s="44">
        <f>IF(GT10=1,p1_pmt-GT27,0)</f>
        <v/>
      </c>
      <c r="GU28" s="44">
        <f>IF(GU10=1,p1_pmt-GU27,0)</f>
        <v/>
      </c>
      <c r="GV28" s="44">
        <f>IF(GV10=1,p1_pmt-GV27,0)</f>
        <v/>
      </c>
      <c r="GW28" s="44">
        <f>IF(GW10=1,p1_pmt-GW27,0)</f>
        <v/>
      </c>
      <c r="GX28" s="44">
        <f>IF(GX10=1,p1_pmt-GX27,0)</f>
        <v/>
      </c>
      <c r="GY28" s="44">
        <f>IF(GY10=1,p1_pmt-GY27,0)</f>
        <v/>
      </c>
      <c r="GZ28" s="44">
        <f>IF(GZ10=1,p1_pmt-GZ27,0)</f>
        <v/>
      </c>
      <c r="HA28" s="44">
        <f>IF(HA10=1,p1_pmt-HA27,0)</f>
        <v/>
      </c>
      <c r="HB28" s="44">
        <f>IF(HB10=1,p1_pmt-HB27,0)</f>
        <v/>
      </c>
      <c r="HC28" s="44">
        <f>IF(HC10=1,p1_pmt-HC27,0)</f>
        <v/>
      </c>
      <c r="HD28" s="44">
        <f>IF(HD10=1,p1_pmt-HD27,0)</f>
        <v/>
      </c>
      <c r="HE28" s="44">
        <f>IF(HE10=1,p1_pmt-HE27,0)</f>
        <v/>
      </c>
      <c r="HF28" s="44">
        <f>IF(HF10=1,p1_pmt-HF27,0)</f>
        <v/>
      </c>
      <c r="HG28" s="44">
        <f>IF(HG10=1,p1_pmt-HG27,0)</f>
        <v/>
      </c>
      <c r="HH28" s="44">
        <f>IF(HH10=1,p1_pmt-HH27,0)</f>
        <v/>
      </c>
      <c r="HI28" s="44">
        <f>IF(HI10=1,p1_pmt-HI27,0)</f>
        <v/>
      </c>
      <c r="HJ28" s="44">
        <f>IF(HJ10=1,p1_pmt-HJ27,0)</f>
        <v/>
      </c>
      <c r="HK28" s="44">
        <f>IF(HK10=1,p1_pmt-HK27,0)</f>
        <v/>
      </c>
      <c r="HL28" s="44">
        <f>IF(HL10=1,p1_pmt-HL27,0)</f>
        <v/>
      </c>
      <c r="HM28" s="44">
        <f>IF(HM10=1,p1_pmt-HM27,0)</f>
        <v/>
      </c>
      <c r="HN28" s="44">
        <f>IF(HN10=1,p1_pmt-HN27,0)</f>
        <v/>
      </c>
      <c r="HO28" s="44">
        <f>IF(HO10=1,p1_pmt-HO27,0)</f>
        <v/>
      </c>
      <c r="HP28" s="44">
        <f>IF(HP10=1,p1_pmt-HP27,0)</f>
        <v/>
      </c>
      <c r="HQ28" s="44">
        <f>IF(HQ10=1,p1_pmt-HQ27,0)</f>
        <v/>
      </c>
      <c r="HR28" s="44">
        <f>IF(HR10=1,p1_pmt-HR27,0)</f>
        <v/>
      </c>
      <c r="HS28" s="44">
        <f>IF(HS10=1,p1_pmt-HS27,0)</f>
        <v/>
      </c>
      <c r="HT28" s="44">
        <f>IF(HT10=1,p1_pmt-HT27,0)</f>
        <v/>
      </c>
      <c r="HU28" s="44">
        <f>IF(HU10=1,p1_pmt-HU27,0)</f>
        <v/>
      </c>
      <c r="HV28" s="44">
        <f>IF(HV10=1,p1_pmt-HV27,0)</f>
        <v/>
      </c>
      <c r="HW28" s="44">
        <f>IF(HW10=1,p1_pmt-HW27,0)</f>
        <v/>
      </c>
      <c r="HX28" s="44">
        <f>IF(HX10=1,p1_pmt-HX27,0)</f>
        <v/>
      </c>
      <c r="HY28" s="44">
        <f>IF(HY10=1,p1_pmt-HY27,0)</f>
        <v/>
      </c>
      <c r="HZ28" s="44">
        <f>IF(HZ10=1,p1_pmt-HZ27,0)</f>
        <v/>
      </c>
      <c r="IA28" s="44">
        <f>IF(IA10=1,p1_pmt-IA27,0)</f>
        <v/>
      </c>
      <c r="IB28" s="44">
        <f>IF(IB10=1,p1_pmt-IB27,0)</f>
        <v/>
      </c>
      <c r="IC28" s="44">
        <f>IF(IC10=1,p1_pmt-IC27,0)</f>
        <v/>
      </c>
      <c r="ID28" s="44">
        <f>IF(ID10=1,p1_pmt-ID27,0)</f>
        <v/>
      </c>
      <c r="IE28" s="44">
        <f>IF(IE10=1,p1_pmt-IE27,0)</f>
        <v/>
      </c>
      <c r="IF28" s="44">
        <f>IF(IF10=1,p1_pmt-IF27,0)</f>
        <v/>
      </c>
      <c r="IG28" s="44">
        <f>IF(IG10=1,p1_pmt-IG27,0)</f>
        <v/>
      </c>
      <c r="IH28" s="44">
        <f>IF(IH10=1,p1_pmt-IH27,0)</f>
        <v/>
      </c>
      <c r="II28" s="44">
        <f>IF(II10=1,p1_pmt-II27,0)</f>
        <v/>
      </c>
      <c r="IJ28" s="44">
        <f>IF(IJ10=1,p1_pmt-IJ27,0)</f>
        <v/>
      </c>
      <c r="IK28" s="44">
        <f>IF(IK10=1,p1_pmt-IK27,0)</f>
        <v/>
      </c>
      <c r="IL28" s="44">
        <f>IF(IL10=1,p1_pmt-IL27,0)</f>
        <v/>
      </c>
      <c r="IM28" s="44">
        <f>IF(IM10=1,p1_pmt-IM27,0)</f>
        <v/>
      </c>
      <c r="IN28" s="44">
        <f>IF(IN10=1,p1_pmt-IN27,0)</f>
        <v/>
      </c>
      <c r="IO28" s="44">
        <f>IF(IO10=1,p1_pmt-IO27,0)</f>
        <v/>
      </c>
      <c r="IP28" s="44">
        <f>IF(IP10=1,p1_pmt-IP27,0)</f>
        <v/>
      </c>
      <c r="IQ28" s="44">
        <f>IF(IQ10=1,p1_pmt-IQ27,0)</f>
        <v/>
      </c>
      <c r="IR28" s="44">
        <f>IF(IR10=1,p1_pmt-IR27,0)</f>
        <v/>
      </c>
      <c r="IS28" s="44">
        <f>IF(IS10=1,p1_pmt-IS27,0)</f>
        <v/>
      </c>
      <c r="IT28" s="44">
        <f>IF(IT10=1,p1_pmt-IT27,0)</f>
        <v/>
      </c>
      <c r="IU28" s="44">
        <f>IF(IU10=1,p1_pmt-IU27,0)</f>
        <v/>
      </c>
      <c r="IV28" s="44">
        <f>IF(IV10=1,p1_pmt-IV27,0)</f>
        <v/>
      </c>
      <c r="IW28" s="44">
        <f>IF(IW10=1,p1_pmt-IW27,0)</f>
        <v/>
      </c>
      <c r="IX28" s="44">
        <f>IF(IX10=1,p1_pmt-IX27,0)</f>
        <v/>
      </c>
      <c r="IY28" s="44">
        <f>IF(IY10=1,p1_pmt-IY27,0)</f>
        <v/>
      </c>
      <c r="IZ28" s="44">
        <f>IF(IZ10=1,p1_pmt-IZ27,0)</f>
        <v/>
      </c>
      <c r="JA28" s="44">
        <f>IF(JA10=1,p1_pmt-JA27,0)</f>
        <v/>
      </c>
      <c r="JB28" s="44">
        <f>IF(JB10=1,p1_pmt-JB27,0)</f>
        <v/>
      </c>
      <c r="JC28" s="44">
        <f>IF(JC10=1,p1_pmt-JC27,0)</f>
        <v/>
      </c>
      <c r="JD28" s="44">
        <f>IF(JD10=1,p1_pmt-JD27,0)</f>
        <v/>
      </c>
      <c r="JE28" s="44">
        <f>IF(JE10=1,p1_pmt-JE27,0)</f>
        <v/>
      </c>
      <c r="JF28" s="44">
        <f>IF(JF10=1,p1_pmt-JF27,0)</f>
        <v/>
      </c>
      <c r="JG28" s="44">
        <f>IF(JG10=1,p1_pmt-JG27,0)</f>
        <v/>
      </c>
      <c r="JH28" s="44">
        <f>IF(JH10=1,p1_pmt-JH27,0)</f>
        <v/>
      </c>
      <c r="JI28" s="44">
        <f>IF(JI10=1,p1_pmt-JI27,0)</f>
        <v/>
      </c>
      <c r="JJ28" s="44">
        <f>IF(JJ10=1,p1_pmt-JJ27,0)</f>
        <v/>
      </c>
      <c r="JK28" s="44">
        <f>IF(JK10=1,p1_pmt-JK27,0)</f>
        <v/>
      </c>
      <c r="JL28" s="44">
        <f>IF(JL10=1,p1_pmt-JL27,0)</f>
        <v/>
      </c>
      <c r="JM28" s="44">
        <f>IF(JM10=1,p1_pmt-JM27,0)</f>
        <v/>
      </c>
      <c r="JN28" s="44">
        <f>IF(JN10=1,p1_pmt-JN27,0)</f>
        <v/>
      </c>
      <c r="JO28" s="44">
        <f>IF(JO10=1,p1_pmt-JO27,0)</f>
        <v/>
      </c>
      <c r="JP28" s="44">
        <f>IF(JP10=1,p1_pmt-JP27,0)</f>
        <v/>
      </c>
      <c r="JQ28" s="44">
        <f>IF(JQ10=1,p1_pmt-JQ27,0)</f>
        <v/>
      </c>
      <c r="JR28" s="44">
        <f>IF(JR10=1,p1_pmt-JR27,0)</f>
        <v/>
      </c>
      <c r="JS28" s="44">
        <f>IF(JS10=1,p1_pmt-JS27,0)</f>
        <v/>
      </c>
      <c r="JT28" s="44">
        <f>IF(JT10=1,p1_pmt-JT27,0)</f>
        <v/>
      </c>
      <c r="JU28" s="44">
        <f>IF(JU10=1,p1_pmt-JU27,0)</f>
        <v/>
      </c>
      <c r="JV28" s="44">
        <f>IF(JV10=1,p1_pmt-JV27,0)</f>
        <v/>
      </c>
      <c r="JW28" s="44">
        <f>IF(JW10=1,p1_pmt-JW27,0)</f>
        <v/>
      </c>
      <c r="JX28" s="44">
        <f>IF(JX10=1,p1_pmt-JX27,0)</f>
        <v/>
      </c>
      <c r="JY28" s="44">
        <f>IF(JY10=1,p1_pmt-JY27,0)</f>
        <v/>
      </c>
      <c r="JZ28" s="44">
        <f>IF(JZ10=1,p1_pmt-JZ27,0)</f>
        <v/>
      </c>
      <c r="KA28" s="44">
        <f>IF(KA10=1,p1_pmt-KA27,0)</f>
        <v/>
      </c>
      <c r="KB28" s="44">
        <f>IF(KB10=1,p1_pmt-KB27,0)</f>
        <v/>
      </c>
      <c r="KC28" s="44">
        <f>IF(KC10=1,p1_pmt-KC27,0)</f>
        <v/>
      </c>
      <c r="KD28" s="44">
        <f>IF(KD10=1,p1_pmt-KD27,0)</f>
        <v/>
      </c>
      <c r="KE28" s="44">
        <f>IF(KE10=1,p1_pmt-KE27,0)</f>
        <v/>
      </c>
      <c r="KF28" s="44">
        <f>IF(KF10=1,p1_pmt-KF27,0)</f>
        <v/>
      </c>
      <c r="KG28" s="44">
        <f>IF(KG10=1,p1_pmt-KG27,0)</f>
        <v/>
      </c>
      <c r="KH28" s="44">
        <f>IF(KH10=1,p1_pmt-KH27,0)</f>
        <v/>
      </c>
      <c r="KI28" s="44">
        <f>IF(KI10=1,p1_pmt-KI27,0)</f>
        <v/>
      </c>
      <c r="KJ28" s="44">
        <f>IF(KJ10=1,p1_pmt-KJ27,0)</f>
        <v/>
      </c>
      <c r="KK28" s="44">
        <f>IF(KK10=1,p1_pmt-KK27,0)</f>
        <v/>
      </c>
      <c r="KL28" s="44">
        <f>IF(KL10=1,p1_pmt-KL27,0)</f>
        <v/>
      </c>
      <c r="KM28" s="44">
        <f>IF(KM10=1,p1_pmt-KM27,0)</f>
        <v/>
      </c>
      <c r="KN28" s="44">
        <f>IF(KN10=1,p1_pmt-KN27,0)</f>
        <v/>
      </c>
      <c r="KO28" s="44">
        <f>IF(KO10=1,p1_pmt-KO27,0)</f>
        <v/>
      </c>
      <c r="KP28" s="44">
        <f>IF(KP10=1,p1_pmt-KP27,0)</f>
        <v/>
      </c>
      <c r="KQ28" s="44">
        <f>IF(KQ10=1,p1_pmt-KQ27,0)</f>
        <v/>
      </c>
      <c r="KR28" s="44">
        <f>IF(KR10=1,p1_pmt-KR27,0)</f>
        <v/>
      </c>
      <c r="KS28" s="44">
        <f>IF(KS10=1,p1_pmt-KS27,0)</f>
        <v/>
      </c>
      <c r="KT28" s="44">
        <f>IF(KT10=1,p1_pmt-KT27,0)</f>
        <v/>
      </c>
      <c r="KU28" s="44">
        <f>IF(KU10=1,p1_pmt-KU27,0)</f>
        <v/>
      </c>
      <c r="KV28" s="44">
        <f>IF(KV10=1,p1_pmt-KV27,0)</f>
        <v/>
      </c>
      <c r="KW28" s="44">
        <f>IF(KW10=1,p1_pmt-KW27,0)</f>
        <v/>
      </c>
      <c r="KX28" s="44">
        <f>IF(KX10=1,p1_pmt-KX27,0)</f>
        <v/>
      </c>
      <c r="KY28" s="44">
        <f>IF(KY10=1,p1_pmt-KY27,0)</f>
        <v/>
      </c>
      <c r="KZ28" s="44">
        <f>IF(KZ10=1,p1_pmt-KZ27,0)</f>
        <v/>
      </c>
      <c r="LA28" s="44">
        <f>IF(LA10=1,p1_pmt-LA27,0)</f>
        <v/>
      </c>
      <c r="LB28" s="44">
        <f>IF(LB10=1,p1_pmt-LB27,0)</f>
        <v/>
      </c>
      <c r="LC28" s="44">
        <f>IF(LC10=1,p1_pmt-LC27,0)</f>
        <v/>
      </c>
      <c r="LD28" s="44">
        <f>IF(LD10=1,p1_pmt-LD27,0)</f>
        <v/>
      </c>
      <c r="LE28" s="44">
        <f>IF(LE10=1,p1_pmt-LE27,0)</f>
        <v/>
      </c>
      <c r="LF28" s="44">
        <f>IF(LF10=1,p1_pmt-LF27,0)</f>
        <v/>
      </c>
      <c r="LG28" s="44">
        <f>IF(LG10=1,p1_pmt-LG27,0)</f>
        <v/>
      </c>
      <c r="LH28" s="44">
        <f>IF(LH10=1,p1_pmt-LH27,0)</f>
        <v/>
      </c>
      <c r="LI28" s="44">
        <f>IF(LI10=1,p1_pmt-LI27,0)</f>
        <v/>
      </c>
      <c r="LJ28" s="44">
        <f>IF(LJ10=1,p1_pmt-LJ27,0)</f>
        <v/>
      </c>
      <c r="LK28" s="44">
        <f>IF(LK10=1,p1_pmt-LK27,0)</f>
        <v/>
      </c>
      <c r="LL28" s="44">
        <f>IF(LL10=1,p1_pmt-LL27,0)</f>
        <v/>
      </c>
      <c r="LM28" s="44">
        <f>IF(LM10=1,p1_pmt-LM27,0)</f>
        <v/>
      </c>
      <c r="LN28" s="44">
        <f>IF(LN10=1,p1_pmt-LN27,0)</f>
        <v/>
      </c>
      <c r="LO28" s="44">
        <f>IF(LO10=1,p1_pmt-LO27,0)</f>
        <v/>
      </c>
      <c r="LP28" s="44">
        <f>IF(LP10=1,p1_pmt-LP27,0)</f>
        <v/>
      </c>
      <c r="LQ28" s="44">
        <f>IF(LQ10=1,p1_pmt-LQ27,0)</f>
        <v/>
      </c>
      <c r="LR28" s="44">
        <f>IF(LR10=1,p1_pmt-LR27,0)</f>
        <v/>
      </c>
      <c r="LS28" s="44">
        <f>IF(LS10=1,p1_pmt-LS27,0)</f>
        <v/>
      </c>
      <c r="LT28" s="44">
        <f>IF(LT10=1,p1_pmt-LT27,0)</f>
        <v/>
      </c>
      <c r="LU28" s="44">
        <f>IF(LU10=1,p1_pmt-LU27,0)</f>
        <v/>
      </c>
      <c r="LV28" s="44">
        <f>IF(LV10=1,p1_pmt-LV27,0)</f>
        <v/>
      </c>
      <c r="LW28" s="44">
        <f>IF(LW10=1,p1_pmt-LW27,0)</f>
        <v/>
      </c>
      <c r="LX28" s="44">
        <f>IF(LX10=1,p1_pmt-LX27,0)</f>
        <v/>
      </c>
      <c r="LY28" s="44">
        <f>IF(LY10=1,p1_pmt-LY27,0)</f>
        <v/>
      </c>
      <c r="LZ28" s="44">
        <f>IF(LZ10=1,p1_pmt-LZ27,0)</f>
        <v/>
      </c>
      <c r="MA28" s="44">
        <f>IF(MA10=1,p1_pmt-MA27,0)</f>
        <v/>
      </c>
      <c r="MB28" s="44">
        <f>IF(MB10=1,p1_pmt-MB27,0)</f>
        <v/>
      </c>
      <c r="MC28" s="44">
        <f>IF(MC10=1,p1_pmt-MC27,0)</f>
        <v/>
      </c>
      <c r="MD28" s="44">
        <f>IF(MD10=1,p1_pmt-MD27,0)</f>
        <v/>
      </c>
      <c r="ME28" s="44">
        <f>IF(ME10=1,p1_pmt-ME27,0)</f>
        <v/>
      </c>
      <c r="MF28" s="44">
        <f>IF(MF10=1,p1_pmt-MF27,0)</f>
        <v/>
      </c>
      <c r="MG28" s="44">
        <f>IF(MG10=1,p1_pmt-MG27,0)</f>
        <v/>
      </c>
      <c r="MH28" s="44">
        <f>IF(MH10=1,p1_pmt-MH27,0)</f>
        <v/>
      </c>
      <c r="MI28" s="44">
        <f>IF(MI10=1,p1_pmt-MI27,0)</f>
        <v/>
      </c>
      <c r="MJ28" s="44">
        <f>IF(MJ10=1,p1_pmt-MJ27,0)</f>
        <v/>
      </c>
      <c r="MK28" s="44">
        <f>IF(MK10=1,p1_pmt-MK27,0)</f>
        <v/>
      </c>
      <c r="ML28" s="44">
        <f>IF(ML10=1,p1_pmt-ML27,0)</f>
        <v/>
      </c>
      <c r="MM28" s="44">
        <f>IF(MM10=1,p1_pmt-MM27,0)</f>
        <v/>
      </c>
      <c r="MN28" s="44">
        <f>IF(MN10=1,p1_pmt-MN27,0)</f>
        <v/>
      </c>
      <c r="MO28" s="44">
        <f>IF(MO10=1,p1_pmt-MO27,0)</f>
        <v/>
      </c>
      <c r="MP28" s="44">
        <f>IF(MP10=1,p1_pmt-MP27,0)</f>
        <v/>
      </c>
      <c r="MQ28" s="44">
        <f>IF(MQ10=1,p1_pmt-MQ27,0)</f>
        <v/>
      </c>
      <c r="MR28" s="44">
        <f>IF(MR10=1,p1_pmt-MR27,0)</f>
        <v/>
      </c>
      <c r="MS28" s="44">
        <f>IF(MS10=1,p1_pmt-MS27,0)</f>
        <v/>
      </c>
      <c r="MT28" s="44">
        <f>IF(MT10=1,p1_pmt-MT27,0)</f>
        <v/>
      </c>
      <c r="MU28" s="44">
        <f>IF(MU10=1,p1_pmt-MU27,0)</f>
        <v/>
      </c>
      <c r="MV28" s="44">
        <f>IF(MV10=1,p1_pmt-MV27,0)</f>
        <v/>
      </c>
      <c r="MW28" s="44">
        <f>IF(MW10=1,p1_pmt-MW27,0)</f>
        <v/>
      </c>
      <c r="MX28" s="44">
        <f>IF(MX10=1,p1_pmt-MX27,0)</f>
        <v/>
      </c>
      <c r="MY28" s="44">
        <f>IF(MY10=1,p1_pmt-MY27,0)</f>
        <v/>
      </c>
      <c r="MZ28" s="44">
        <f>IF(MZ10=1,p1_pmt-MZ27,0)</f>
        <v/>
      </c>
      <c r="NA28" s="44">
        <f>IF(NA10=1,p1_pmt-NA27,0)</f>
        <v/>
      </c>
      <c r="NB28" s="44">
        <f>IF(NB10=1,p1_pmt-NB27,0)</f>
        <v/>
      </c>
      <c r="NC28" s="44">
        <f>IF(NC10=1,p1_pmt-NC27,0)</f>
        <v/>
      </c>
      <c r="ND28" s="44">
        <f>IF(ND10=1,p1_pmt-ND27,0)</f>
        <v/>
      </c>
      <c r="NE28" s="44">
        <f>IF(NE10=1,p1_pmt-NE27,0)</f>
        <v/>
      </c>
      <c r="NF28" s="44">
        <f>IF(NF10=1,p1_pmt-NF27,0)</f>
        <v/>
      </c>
      <c r="NG28" s="44">
        <f>IF(NG10=1,p1_pmt-NG27,0)</f>
        <v/>
      </c>
      <c r="NH28" s="44">
        <f>IF(NH10=1,p1_pmt-NH27,0)</f>
        <v/>
      </c>
      <c r="NI28" s="44">
        <f>IF(NI10=1,p1_pmt-NI27,0)</f>
        <v/>
      </c>
      <c r="NJ28" s="44">
        <f>IF(NJ10=1,p1_pmt-NJ27,0)</f>
        <v/>
      </c>
      <c r="NK28" s="44">
        <f>IF(NK10=1,p1_pmt-NK27,0)</f>
        <v/>
      </c>
      <c r="NL28" s="44">
        <f>IF(NL10=1,p1_pmt-NL27,0)</f>
        <v/>
      </c>
      <c r="NM28" s="44">
        <f>IF(NM10=1,p1_pmt-NM27,0)</f>
        <v/>
      </c>
      <c r="NN28" s="44">
        <f>IF(NN10=1,p1_pmt-NN27,0)</f>
        <v/>
      </c>
      <c r="NO28" s="44">
        <f>IF(NO10=1,p1_pmt-NO27,0)</f>
        <v/>
      </c>
      <c r="NP28" s="44">
        <f>IF(NP10=1,p1_pmt-NP27,0)</f>
        <v/>
      </c>
      <c r="NQ28" s="44">
        <f>IF(NQ10=1,p1_pmt-NQ27,0)</f>
        <v/>
      </c>
      <c r="NR28" s="44">
        <f>IF(NR10=1,p1_pmt-NR27,0)</f>
        <v/>
      </c>
      <c r="NS28" s="44">
        <f>IF(NS10=1,p1_pmt-NS27,0)</f>
        <v/>
      </c>
      <c r="NT28" s="44">
        <f>IF(NT10=1,p1_pmt-NT27,0)</f>
        <v/>
      </c>
      <c r="NU28" s="44">
        <f>IF(NU10=1,p1_pmt-NU27,0)</f>
        <v/>
      </c>
      <c r="NV28" s="44">
        <f>IF(NV10=1,p1_pmt-NV27,0)</f>
        <v/>
      </c>
      <c r="NW28" s="44">
        <f>IF(NW10=1,p1_pmt-NW27,0)</f>
        <v/>
      </c>
      <c r="NX28" s="44">
        <f>IF(NX10=1,p1_pmt-NX27,0)</f>
        <v/>
      </c>
      <c r="NY28" s="44">
        <f>IF(NY10=1,p1_pmt-NY27,0)</f>
        <v/>
      </c>
      <c r="NZ28" s="44">
        <f>IF(NZ10=1,p1_pmt-NZ27,0)</f>
        <v/>
      </c>
      <c r="OA28" s="44">
        <f>IF(OA10=1,p1_pmt-OA27,0)</f>
        <v/>
      </c>
      <c r="OB28" s="44">
        <f>IF(OB10=1,p1_pmt-OB27,0)</f>
        <v/>
      </c>
      <c r="OC28" s="44">
        <f>IF(OC10=1,p1_pmt-OC27,0)</f>
        <v/>
      </c>
      <c r="OD28" s="44">
        <f>IF(OD10=1,p1_pmt-OD27,0)</f>
        <v/>
      </c>
      <c r="OE28" s="44">
        <f>IF(OE10=1,p1_pmt-OE27,0)</f>
        <v/>
      </c>
      <c r="OF28" s="44">
        <f>IF(OF10=1,p1_pmt-OF27,0)</f>
        <v/>
      </c>
      <c r="OG28" s="44">
        <f>IF(OG10=1,p1_pmt-OG27,0)</f>
        <v/>
      </c>
      <c r="OH28" s="44">
        <f>IF(OH10=1,p1_pmt-OH27,0)</f>
        <v/>
      </c>
      <c r="OI28" s="44">
        <f>IF(OI10=1,p1_pmt-OI27,0)</f>
        <v/>
      </c>
      <c r="OJ28" s="44">
        <f>IF(OJ10=1,p1_pmt-OJ27,0)</f>
        <v/>
      </c>
      <c r="OK28" s="44">
        <f>IF(OK10=1,p1_pmt-OK27,0)</f>
        <v/>
      </c>
      <c r="OL28" s="44">
        <f>IF(OL10=1,p1_pmt-OL27,0)</f>
        <v/>
      </c>
      <c r="OM28" s="44">
        <f>IF(OM10=1,p1_pmt-OM27,0)</f>
        <v/>
      </c>
      <c r="ON28" s="44">
        <f>IF(ON10=1,p1_pmt-ON27,0)</f>
        <v/>
      </c>
      <c r="OO28" s="44">
        <f>IF(OO10=1,p1_pmt-OO27,0)</f>
        <v/>
      </c>
      <c r="OP28" s="44">
        <f>IF(OP10=1,p1_pmt-OP27,0)</f>
        <v/>
      </c>
      <c r="OQ28" s="44">
        <f>IF(OQ10=1,p1_pmt-OQ27,0)</f>
        <v/>
      </c>
      <c r="OR28" s="44">
        <f>IF(OR10=1,p1_pmt-OR27,0)</f>
        <v/>
      </c>
      <c r="OS28" s="44">
        <f>IF(OS10=1,p1_pmt-OS27,0)</f>
        <v/>
      </c>
      <c r="OT28" s="44">
        <f>IF(OT10=1,p1_pmt-OT27,0)</f>
        <v/>
      </c>
      <c r="OU28" s="44">
        <f>IF(OU10=1,p1_pmt-OU27,0)</f>
        <v/>
      </c>
      <c r="OV28" s="44">
        <f>IF(OV10=1,p1_pmt-OV27,0)</f>
        <v/>
      </c>
      <c r="OW28" s="44">
        <f>IF(OW10=1,p1_pmt-OW27,0)</f>
        <v/>
      </c>
      <c r="OX28" s="44">
        <f>IF(OX10=1,p1_pmt-OX27,0)</f>
        <v/>
      </c>
      <c r="OY28" s="44">
        <f>IF(OY10=1,p1_pmt-OY27,0)</f>
        <v/>
      </c>
      <c r="OZ28" s="44">
        <f>IF(OZ10=1,p1_pmt-OZ27,0)</f>
        <v/>
      </c>
      <c r="PA28" s="44">
        <f>IF(PA10=1,p1_pmt-PA27,0)</f>
        <v/>
      </c>
      <c r="PB28" s="44">
        <f>IF(PB10=1,p1_pmt-PB27,0)</f>
        <v/>
      </c>
      <c r="PC28" s="44">
        <f>IF(PC10=1,p1_pmt-PC27,0)</f>
        <v/>
      </c>
      <c r="PD28" s="44">
        <f>IF(PD10=1,p1_pmt-PD27,0)</f>
        <v/>
      </c>
      <c r="PE28" s="44">
        <f>IF(PE10=1,p1_pmt-PE27,0)</f>
        <v/>
      </c>
      <c r="PF28" s="44">
        <f>IF(PF10=1,p1_pmt-PF27,0)</f>
        <v/>
      </c>
      <c r="PG28" s="44">
        <f>IF(PG10=1,p1_pmt-PG27,0)</f>
        <v/>
      </c>
      <c r="PH28" s="44">
        <f>IF(PH10=1,p1_pmt-PH27,0)</f>
        <v/>
      </c>
      <c r="PI28" s="44">
        <f>IF(PI10=1,p1_pmt-PI27,0)</f>
        <v/>
      </c>
      <c r="PJ28" s="44">
        <f>IF(PJ10=1,p1_pmt-PJ27,0)</f>
        <v/>
      </c>
      <c r="PK28" s="44">
        <f>IF(PK10=1,p1_pmt-PK27,0)</f>
        <v/>
      </c>
      <c r="PL28" s="44">
        <f>IF(PL10=1,p1_pmt-PL27,0)</f>
        <v/>
      </c>
      <c r="PM28" s="44">
        <f>IF(PM10=1,p1_pmt-PM27,0)</f>
        <v/>
      </c>
    </row>
    <row r="29">
      <c r="A29" s="9" t="inlineStr">
        <is>
          <t>MLI debt service</t>
        </is>
      </c>
      <c r="B29" s="9" t="inlineStr">
        <is>
          <t>P1</t>
        </is>
      </c>
      <c r="C29" s="43">
        <f>SUM(D29:PM29)</f>
        <v/>
      </c>
      <c r="D29" s="44">
        <f>IF(D10=1,p1_pmt,0)</f>
        <v/>
      </c>
      <c r="E29" s="44">
        <f>IF(E10=1,p1_pmt,0)</f>
        <v/>
      </c>
      <c r="F29" s="44">
        <f>IF(F10=1,p1_pmt,0)</f>
        <v/>
      </c>
      <c r="G29" s="44">
        <f>IF(G10=1,p1_pmt,0)</f>
        <v/>
      </c>
      <c r="H29" s="44">
        <f>IF(H10=1,p1_pmt,0)</f>
        <v/>
      </c>
      <c r="I29" s="44">
        <f>IF(I10=1,p1_pmt,0)</f>
        <v/>
      </c>
      <c r="J29" s="44">
        <f>IF(J10=1,p1_pmt,0)</f>
        <v/>
      </c>
      <c r="K29" s="44">
        <f>IF(K10=1,p1_pmt,0)</f>
        <v/>
      </c>
      <c r="L29" s="44">
        <f>IF(L10=1,p1_pmt,0)</f>
        <v/>
      </c>
      <c r="M29" s="44">
        <f>IF(M10=1,p1_pmt,0)</f>
        <v/>
      </c>
      <c r="N29" s="44">
        <f>IF(N10=1,p1_pmt,0)</f>
        <v/>
      </c>
      <c r="O29" s="44">
        <f>IF(O10=1,p1_pmt,0)</f>
        <v/>
      </c>
      <c r="P29" s="44">
        <f>IF(P10=1,p1_pmt,0)</f>
        <v/>
      </c>
      <c r="Q29" s="44">
        <f>IF(Q10=1,p1_pmt,0)</f>
        <v/>
      </c>
      <c r="R29" s="44">
        <f>IF(R10=1,p1_pmt,0)</f>
        <v/>
      </c>
      <c r="S29" s="44">
        <f>IF(S10=1,p1_pmt,0)</f>
        <v/>
      </c>
      <c r="T29" s="44">
        <f>IF(T10=1,p1_pmt,0)</f>
        <v/>
      </c>
      <c r="U29" s="44">
        <f>IF(U10=1,p1_pmt,0)</f>
        <v/>
      </c>
      <c r="V29" s="44">
        <f>IF(V10=1,p1_pmt,0)</f>
        <v/>
      </c>
      <c r="W29" s="44">
        <f>IF(W10=1,p1_pmt,0)</f>
        <v/>
      </c>
      <c r="X29" s="44">
        <f>IF(X10=1,p1_pmt,0)</f>
        <v/>
      </c>
      <c r="Y29" s="44">
        <f>IF(Y10=1,p1_pmt,0)</f>
        <v/>
      </c>
      <c r="Z29" s="44">
        <f>IF(Z10=1,p1_pmt,0)</f>
        <v/>
      </c>
      <c r="AA29" s="44">
        <f>IF(AA10=1,p1_pmt,0)</f>
        <v/>
      </c>
      <c r="AB29" s="44">
        <f>IF(AB10=1,p1_pmt,0)</f>
        <v/>
      </c>
      <c r="AC29" s="44">
        <f>IF(AC10=1,p1_pmt,0)</f>
        <v/>
      </c>
      <c r="AD29" s="44">
        <f>IF(AD10=1,p1_pmt,0)</f>
        <v/>
      </c>
      <c r="AE29" s="44">
        <f>IF(AE10=1,p1_pmt,0)</f>
        <v/>
      </c>
      <c r="AF29" s="44">
        <f>IF(AF10=1,p1_pmt,0)</f>
        <v/>
      </c>
      <c r="AG29" s="44">
        <f>IF(AG10=1,p1_pmt,0)</f>
        <v/>
      </c>
      <c r="AH29" s="44">
        <f>IF(AH10=1,p1_pmt,0)</f>
        <v/>
      </c>
      <c r="AI29" s="44">
        <f>IF(AI10=1,p1_pmt,0)</f>
        <v/>
      </c>
      <c r="AJ29" s="44">
        <f>IF(AJ10=1,p1_pmt,0)</f>
        <v/>
      </c>
      <c r="AK29" s="44">
        <f>IF(AK10=1,p1_pmt,0)</f>
        <v/>
      </c>
      <c r="AL29" s="44">
        <f>IF(AL10=1,p1_pmt,0)</f>
        <v/>
      </c>
      <c r="AM29" s="44">
        <f>IF(AM10=1,p1_pmt,0)</f>
        <v/>
      </c>
      <c r="AN29" s="44">
        <f>IF(AN10=1,p1_pmt,0)</f>
        <v/>
      </c>
      <c r="AO29" s="44">
        <f>IF(AO10=1,p1_pmt,0)</f>
        <v/>
      </c>
      <c r="AP29" s="44">
        <f>IF(AP10=1,p1_pmt,0)</f>
        <v/>
      </c>
      <c r="AQ29" s="44">
        <f>IF(AQ10=1,p1_pmt,0)</f>
        <v/>
      </c>
      <c r="AR29" s="44">
        <f>IF(AR10=1,p1_pmt,0)</f>
        <v/>
      </c>
      <c r="AS29" s="44">
        <f>IF(AS10=1,p1_pmt,0)</f>
        <v/>
      </c>
      <c r="AT29" s="44">
        <f>IF(AT10=1,p1_pmt,0)</f>
        <v/>
      </c>
      <c r="AU29" s="44">
        <f>IF(AU10=1,p1_pmt,0)</f>
        <v/>
      </c>
      <c r="AV29" s="44">
        <f>IF(AV10=1,p1_pmt,0)</f>
        <v/>
      </c>
      <c r="AW29" s="44">
        <f>IF(AW10=1,p1_pmt,0)</f>
        <v/>
      </c>
      <c r="AX29" s="44">
        <f>IF(AX10=1,p1_pmt,0)</f>
        <v/>
      </c>
      <c r="AY29" s="44">
        <f>IF(AY10=1,p1_pmt,0)</f>
        <v/>
      </c>
      <c r="AZ29" s="44">
        <f>IF(AZ10=1,p1_pmt,0)</f>
        <v/>
      </c>
      <c r="BA29" s="44">
        <f>IF(BA10=1,p1_pmt,0)</f>
        <v/>
      </c>
      <c r="BB29" s="44">
        <f>IF(BB10=1,p1_pmt,0)</f>
        <v/>
      </c>
      <c r="BC29" s="44">
        <f>IF(BC10=1,p1_pmt,0)</f>
        <v/>
      </c>
      <c r="BD29" s="44">
        <f>IF(BD10=1,p1_pmt,0)</f>
        <v/>
      </c>
      <c r="BE29" s="44">
        <f>IF(BE10=1,p1_pmt,0)</f>
        <v/>
      </c>
      <c r="BF29" s="44">
        <f>IF(BF10=1,p1_pmt,0)</f>
        <v/>
      </c>
      <c r="BG29" s="44">
        <f>IF(BG10=1,p1_pmt,0)</f>
        <v/>
      </c>
      <c r="BH29" s="44">
        <f>IF(BH10=1,p1_pmt,0)</f>
        <v/>
      </c>
      <c r="BI29" s="44">
        <f>IF(BI10=1,p1_pmt,0)</f>
        <v/>
      </c>
      <c r="BJ29" s="44">
        <f>IF(BJ10=1,p1_pmt,0)</f>
        <v/>
      </c>
      <c r="BK29" s="44">
        <f>IF(BK10=1,p1_pmt,0)</f>
        <v/>
      </c>
      <c r="BL29" s="44">
        <f>IF(BL10=1,p1_pmt,0)</f>
        <v/>
      </c>
      <c r="BM29" s="44">
        <f>IF(BM10=1,p1_pmt,0)</f>
        <v/>
      </c>
      <c r="BN29" s="44">
        <f>IF(BN10=1,p1_pmt,0)</f>
        <v/>
      </c>
      <c r="BO29" s="44">
        <f>IF(BO10=1,p1_pmt,0)</f>
        <v/>
      </c>
      <c r="BP29" s="44">
        <f>IF(BP10=1,p1_pmt,0)</f>
        <v/>
      </c>
      <c r="BQ29" s="44">
        <f>IF(BQ10=1,p1_pmt,0)</f>
        <v/>
      </c>
      <c r="BR29" s="44">
        <f>IF(BR10=1,p1_pmt,0)</f>
        <v/>
      </c>
      <c r="BS29" s="44">
        <f>IF(BS10=1,p1_pmt,0)</f>
        <v/>
      </c>
      <c r="BT29" s="44">
        <f>IF(BT10=1,p1_pmt,0)</f>
        <v/>
      </c>
      <c r="BU29" s="44">
        <f>IF(BU10=1,p1_pmt,0)</f>
        <v/>
      </c>
      <c r="BV29" s="44">
        <f>IF(BV10=1,p1_pmt,0)</f>
        <v/>
      </c>
      <c r="BW29" s="44">
        <f>IF(BW10=1,p1_pmt,0)</f>
        <v/>
      </c>
      <c r="BX29" s="44">
        <f>IF(BX10=1,p1_pmt,0)</f>
        <v/>
      </c>
      <c r="BY29" s="44">
        <f>IF(BY10=1,p1_pmt,0)</f>
        <v/>
      </c>
      <c r="BZ29" s="44">
        <f>IF(BZ10=1,p1_pmt,0)</f>
        <v/>
      </c>
      <c r="CA29" s="44">
        <f>IF(CA10=1,p1_pmt,0)</f>
        <v/>
      </c>
      <c r="CB29" s="44">
        <f>IF(CB10=1,p1_pmt,0)</f>
        <v/>
      </c>
      <c r="CC29" s="44">
        <f>IF(CC10=1,p1_pmt,0)</f>
        <v/>
      </c>
      <c r="CD29" s="44">
        <f>IF(CD10=1,p1_pmt,0)</f>
        <v/>
      </c>
      <c r="CE29" s="44">
        <f>IF(CE10=1,p1_pmt,0)</f>
        <v/>
      </c>
      <c r="CF29" s="44">
        <f>IF(CF10=1,p1_pmt,0)</f>
        <v/>
      </c>
      <c r="CG29" s="44">
        <f>IF(CG10=1,p1_pmt,0)</f>
        <v/>
      </c>
      <c r="CH29" s="44">
        <f>IF(CH10=1,p1_pmt,0)</f>
        <v/>
      </c>
      <c r="CI29" s="44">
        <f>IF(CI10=1,p1_pmt,0)</f>
        <v/>
      </c>
      <c r="CJ29" s="44">
        <f>IF(CJ10=1,p1_pmt,0)</f>
        <v/>
      </c>
      <c r="CK29" s="44">
        <f>IF(CK10=1,p1_pmt,0)</f>
        <v/>
      </c>
      <c r="CL29" s="44">
        <f>IF(CL10=1,p1_pmt,0)</f>
        <v/>
      </c>
      <c r="CM29" s="44">
        <f>IF(CM10=1,p1_pmt,0)</f>
        <v/>
      </c>
      <c r="CN29" s="44">
        <f>IF(CN10=1,p1_pmt,0)</f>
        <v/>
      </c>
      <c r="CO29" s="44">
        <f>IF(CO10=1,p1_pmt,0)</f>
        <v/>
      </c>
      <c r="CP29" s="44">
        <f>IF(CP10=1,p1_pmt,0)</f>
        <v/>
      </c>
      <c r="CQ29" s="44">
        <f>IF(CQ10=1,p1_pmt,0)</f>
        <v/>
      </c>
      <c r="CR29" s="44">
        <f>IF(CR10=1,p1_pmt,0)</f>
        <v/>
      </c>
      <c r="CS29" s="44">
        <f>IF(CS10=1,p1_pmt,0)</f>
        <v/>
      </c>
      <c r="CT29" s="44">
        <f>IF(CT10=1,p1_pmt,0)</f>
        <v/>
      </c>
      <c r="CU29" s="44">
        <f>IF(CU10=1,p1_pmt,0)</f>
        <v/>
      </c>
      <c r="CV29" s="44">
        <f>IF(CV10=1,p1_pmt,0)</f>
        <v/>
      </c>
      <c r="CW29" s="44">
        <f>IF(CW10=1,p1_pmt,0)</f>
        <v/>
      </c>
      <c r="CX29" s="44">
        <f>IF(CX10=1,p1_pmt,0)</f>
        <v/>
      </c>
      <c r="CY29" s="44">
        <f>IF(CY10=1,p1_pmt,0)</f>
        <v/>
      </c>
      <c r="CZ29" s="44">
        <f>IF(CZ10=1,p1_pmt,0)</f>
        <v/>
      </c>
      <c r="DA29" s="44">
        <f>IF(DA10=1,p1_pmt,0)</f>
        <v/>
      </c>
      <c r="DB29" s="44">
        <f>IF(DB10=1,p1_pmt,0)</f>
        <v/>
      </c>
      <c r="DC29" s="44">
        <f>IF(DC10=1,p1_pmt,0)</f>
        <v/>
      </c>
      <c r="DD29" s="44">
        <f>IF(DD10=1,p1_pmt,0)</f>
        <v/>
      </c>
      <c r="DE29" s="44">
        <f>IF(DE10=1,p1_pmt,0)</f>
        <v/>
      </c>
      <c r="DF29" s="44">
        <f>IF(DF10=1,p1_pmt,0)</f>
        <v/>
      </c>
      <c r="DG29" s="44">
        <f>IF(DG10=1,p1_pmt,0)</f>
        <v/>
      </c>
      <c r="DH29" s="44">
        <f>IF(DH10=1,p1_pmt,0)</f>
        <v/>
      </c>
      <c r="DI29" s="44">
        <f>IF(DI10=1,p1_pmt,0)</f>
        <v/>
      </c>
      <c r="DJ29" s="44">
        <f>IF(DJ10=1,p1_pmt,0)</f>
        <v/>
      </c>
      <c r="DK29" s="44">
        <f>IF(DK10=1,p1_pmt,0)</f>
        <v/>
      </c>
      <c r="DL29" s="44">
        <f>IF(DL10=1,p1_pmt,0)</f>
        <v/>
      </c>
      <c r="DM29" s="44">
        <f>IF(DM10=1,p1_pmt,0)</f>
        <v/>
      </c>
      <c r="DN29" s="44">
        <f>IF(DN10=1,p1_pmt,0)</f>
        <v/>
      </c>
      <c r="DO29" s="44">
        <f>IF(DO10=1,p1_pmt,0)</f>
        <v/>
      </c>
      <c r="DP29" s="44">
        <f>IF(DP10=1,p1_pmt,0)</f>
        <v/>
      </c>
      <c r="DQ29" s="44">
        <f>IF(DQ10=1,p1_pmt,0)</f>
        <v/>
      </c>
      <c r="DR29" s="44">
        <f>IF(DR10=1,p1_pmt,0)</f>
        <v/>
      </c>
      <c r="DS29" s="44">
        <f>IF(DS10=1,p1_pmt,0)</f>
        <v/>
      </c>
      <c r="DT29" s="44">
        <f>IF(DT10=1,p1_pmt,0)</f>
        <v/>
      </c>
      <c r="DU29" s="44">
        <f>IF(DU10=1,p1_pmt,0)</f>
        <v/>
      </c>
      <c r="DV29" s="44">
        <f>IF(DV10=1,p1_pmt,0)</f>
        <v/>
      </c>
      <c r="DW29" s="44">
        <f>IF(DW10=1,p1_pmt,0)</f>
        <v/>
      </c>
      <c r="DX29" s="44">
        <f>IF(DX10=1,p1_pmt,0)</f>
        <v/>
      </c>
      <c r="DY29" s="44">
        <f>IF(DY10=1,p1_pmt,0)</f>
        <v/>
      </c>
      <c r="DZ29" s="44">
        <f>IF(DZ10=1,p1_pmt,0)</f>
        <v/>
      </c>
      <c r="EA29" s="44">
        <f>IF(EA10=1,p1_pmt,0)</f>
        <v/>
      </c>
      <c r="EB29" s="44">
        <f>IF(EB10=1,p1_pmt,0)</f>
        <v/>
      </c>
      <c r="EC29" s="44">
        <f>IF(EC10=1,p1_pmt,0)</f>
        <v/>
      </c>
      <c r="ED29" s="44">
        <f>IF(ED10=1,p1_pmt,0)</f>
        <v/>
      </c>
      <c r="EE29" s="44">
        <f>IF(EE10=1,p1_pmt,0)</f>
        <v/>
      </c>
      <c r="EF29" s="44">
        <f>IF(EF10=1,p1_pmt,0)</f>
        <v/>
      </c>
      <c r="EG29" s="44">
        <f>IF(EG10=1,p1_pmt,0)</f>
        <v/>
      </c>
      <c r="EH29" s="44">
        <f>IF(EH10=1,p1_pmt,0)</f>
        <v/>
      </c>
      <c r="EI29" s="44">
        <f>IF(EI10=1,p1_pmt,0)</f>
        <v/>
      </c>
      <c r="EJ29" s="44">
        <f>IF(EJ10=1,p1_pmt,0)</f>
        <v/>
      </c>
      <c r="EK29" s="44">
        <f>IF(EK10=1,p1_pmt,0)</f>
        <v/>
      </c>
      <c r="EL29" s="44">
        <f>IF(EL10=1,p1_pmt,0)</f>
        <v/>
      </c>
      <c r="EM29" s="44">
        <f>IF(EM10=1,p1_pmt,0)</f>
        <v/>
      </c>
      <c r="EN29" s="44">
        <f>IF(EN10=1,p1_pmt,0)</f>
        <v/>
      </c>
      <c r="EO29" s="44">
        <f>IF(EO10=1,p1_pmt,0)</f>
        <v/>
      </c>
      <c r="EP29" s="44">
        <f>IF(EP10=1,p1_pmt,0)</f>
        <v/>
      </c>
      <c r="EQ29" s="44">
        <f>IF(EQ10=1,p1_pmt,0)</f>
        <v/>
      </c>
      <c r="ER29" s="44">
        <f>IF(ER10=1,p1_pmt,0)</f>
        <v/>
      </c>
      <c r="ES29" s="44">
        <f>IF(ES10=1,p1_pmt,0)</f>
        <v/>
      </c>
      <c r="ET29" s="44">
        <f>IF(ET10=1,p1_pmt,0)</f>
        <v/>
      </c>
      <c r="EU29" s="44">
        <f>IF(EU10=1,p1_pmt,0)</f>
        <v/>
      </c>
      <c r="EV29" s="44">
        <f>IF(EV10=1,p1_pmt,0)</f>
        <v/>
      </c>
      <c r="EW29" s="44">
        <f>IF(EW10=1,p1_pmt,0)</f>
        <v/>
      </c>
      <c r="EX29" s="44">
        <f>IF(EX10=1,p1_pmt,0)</f>
        <v/>
      </c>
      <c r="EY29" s="44">
        <f>IF(EY10=1,p1_pmt,0)</f>
        <v/>
      </c>
      <c r="EZ29" s="44">
        <f>IF(EZ10=1,p1_pmt,0)</f>
        <v/>
      </c>
      <c r="FA29" s="44">
        <f>IF(FA10=1,p1_pmt,0)</f>
        <v/>
      </c>
      <c r="FB29" s="44">
        <f>IF(FB10=1,p1_pmt,0)</f>
        <v/>
      </c>
      <c r="FC29" s="44">
        <f>IF(FC10=1,p1_pmt,0)</f>
        <v/>
      </c>
      <c r="FD29" s="44">
        <f>IF(FD10=1,p1_pmt,0)</f>
        <v/>
      </c>
      <c r="FE29" s="44">
        <f>IF(FE10=1,p1_pmt,0)</f>
        <v/>
      </c>
      <c r="FF29" s="44">
        <f>IF(FF10=1,p1_pmt,0)</f>
        <v/>
      </c>
      <c r="FG29" s="44">
        <f>IF(FG10=1,p1_pmt,0)</f>
        <v/>
      </c>
      <c r="FH29" s="44">
        <f>IF(FH10=1,p1_pmt,0)</f>
        <v/>
      </c>
      <c r="FI29" s="44">
        <f>IF(FI10=1,p1_pmt,0)</f>
        <v/>
      </c>
      <c r="FJ29" s="44">
        <f>IF(FJ10=1,p1_pmt,0)</f>
        <v/>
      </c>
      <c r="FK29" s="44">
        <f>IF(FK10=1,p1_pmt,0)</f>
        <v/>
      </c>
      <c r="FL29" s="44">
        <f>IF(FL10=1,p1_pmt,0)</f>
        <v/>
      </c>
      <c r="FM29" s="44">
        <f>IF(FM10=1,p1_pmt,0)</f>
        <v/>
      </c>
      <c r="FN29" s="44">
        <f>IF(FN10=1,p1_pmt,0)</f>
        <v/>
      </c>
      <c r="FO29" s="44">
        <f>IF(FO10=1,p1_pmt,0)</f>
        <v/>
      </c>
      <c r="FP29" s="44">
        <f>IF(FP10=1,p1_pmt,0)</f>
        <v/>
      </c>
      <c r="FQ29" s="44">
        <f>IF(FQ10=1,p1_pmt,0)</f>
        <v/>
      </c>
      <c r="FR29" s="44">
        <f>IF(FR10=1,p1_pmt,0)</f>
        <v/>
      </c>
      <c r="FS29" s="44">
        <f>IF(FS10=1,p1_pmt,0)</f>
        <v/>
      </c>
      <c r="FT29" s="44">
        <f>IF(FT10=1,p1_pmt,0)</f>
        <v/>
      </c>
      <c r="FU29" s="44">
        <f>IF(FU10=1,p1_pmt,0)</f>
        <v/>
      </c>
      <c r="FV29" s="44">
        <f>IF(FV10=1,p1_pmt,0)</f>
        <v/>
      </c>
      <c r="FW29" s="44">
        <f>IF(FW10=1,p1_pmt,0)</f>
        <v/>
      </c>
      <c r="FX29" s="44">
        <f>IF(FX10=1,p1_pmt,0)</f>
        <v/>
      </c>
      <c r="FY29" s="44">
        <f>IF(FY10=1,p1_pmt,0)</f>
        <v/>
      </c>
      <c r="FZ29" s="44">
        <f>IF(FZ10=1,p1_pmt,0)</f>
        <v/>
      </c>
      <c r="GA29" s="44">
        <f>IF(GA10=1,p1_pmt,0)</f>
        <v/>
      </c>
      <c r="GB29" s="44">
        <f>IF(GB10=1,p1_pmt,0)</f>
        <v/>
      </c>
      <c r="GC29" s="44">
        <f>IF(GC10=1,p1_pmt,0)</f>
        <v/>
      </c>
      <c r="GD29" s="44">
        <f>IF(GD10=1,p1_pmt,0)</f>
        <v/>
      </c>
      <c r="GE29" s="44">
        <f>IF(GE10=1,p1_pmt,0)</f>
        <v/>
      </c>
      <c r="GF29" s="44">
        <f>IF(GF10=1,p1_pmt,0)</f>
        <v/>
      </c>
      <c r="GG29" s="44">
        <f>IF(GG10=1,p1_pmt,0)</f>
        <v/>
      </c>
      <c r="GH29" s="44">
        <f>IF(GH10=1,p1_pmt,0)</f>
        <v/>
      </c>
      <c r="GI29" s="44">
        <f>IF(GI10=1,p1_pmt,0)</f>
        <v/>
      </c>
      <c r="GJ29" s="44">
        <f>IF(GJ10=1,p1_pmt,0)</f>
        <v/>
      </c>
      <c r="GK29" s="44">
        <f>IF(GK10=1,p1_pmt,0)</f>
        <v/>
      </c>
      <c r="GL29" s="44">
        <f>IF(GL10=1,p1_pmt,0)</f>
        <v/>
      </c>
      <c r="GM29" s="44">
        <f>IF(GM10=1,p1_pmt,0)</f>
        <v/>
      </c>
      <c r="GN29" s="44">
        <f>IF(GN10=1,p1_pmt,0)</f>
        <v/>
      </c>
      <c r="GO29" s="44">
        <f>IF(GO10=1,p1_pmt,0)</f>
        <v/>
      </c>
      <c r="GP29" s="44">
        <f>IF(GP10=1,p1_pmt,0)</f>
        <v/>
      </c>
      <c r="GQ29" s="44">
        <f>IF(GQ10=1,p1_pmt,0)</f>
        <v/>
      </c>
      <c r="GR29" s="44">
        <f>IF(GR10=1,p1_pmt,0)</f>
        <v/>
      </c>
      <c r="GS29" s="44">
        <f>IF(GS10=1,p1_pmt,0)</f>
        <v/>
      </c>
      <c r="GT29" s="44">
        <f>IF(GT10=1,p1_pmt,0)</f>
        <v/>
      </c>
      <c r="GU29" s="44">
        <f>IF(GU10=1,p1_pmt,0)</f>
        <v/>
      </c>
      <c r="GV29" s="44">
        <f>IF(GV10=1,p1_pmt,0)</f>
        <v/>
      </c>
      <c r="GW29" s="44">
        <f>IF(GW10=1,p1_pmt,0)</f>
        <v/>
      </c>
      <c r="GX29" s="44">
        <f>IF(GX10=1,p1_pmt,0)</f>
        <v/>
      </c>
      <c r="GY29" s="44">
        <f>IF(GY10=1,p1_pmt,0)</f>
        <v/>
      </c>
      <c r="GZ29" s="44">
        <f>IF(GZ10=1,p1_pmt,0)</f>
        <v/>
      </c>
      <c r="HA29" s="44">
        <f>IF(HA10=1,p1_pmt,0)</f>
        <v/>
      </c>
      <c r="HB29" s="44">
        <f>IF(HB10=1,p1_pmt,0)</f>
        <v/>
      </c>
      <c r="HC29" s="44">
        <f>IF(HC10=1,p1_pmt,0)</f>
        <v/>
      </c>
      <c r="HD29" s="44">
        <f>IF(HD10=1,p1_pmt,0)</f>
        <v/>
      </c>
      <c r="HE29" s="44">
        <f>IF(HE10=1,p1_pmt,0)</f>
        <v/>
      </c>
      <c r="HF29" s="44">
        <f>IF(HF10=1,p1_pmt,0)</f>
        <v/>
      </c>
      <c r="HG29" s="44">
        <f>IF(HG10=1,p1_pmt,0)</f>
        <v/>
      </c>
      <c r="HH29" s="44">
        <f>IF(HH10=1,p1_pmt,0)</f>
        <v/>
      </c>
      <c r="HI29" s="44">
        <f>IF(HI10=1,p1_pmt,0)</f>
        <v/>
      </c>
      <c r="HJ29" s="44">
        <f>IF(HJ10=1,p1_pmt,0)</f>
        <v/>
      </c>
      <c r="HK29" s="44">
        <f>IF(HK10=1,p1_pmt,0)</f>
        <v/>
      </c>
      <c r="HL29" s="44">
        <f>IF(HL10=1,p1_pmt,0)</f>
        <v/>
      </c>
      <c r="HM29" s="44">
        <f>IF(HM10=1,p1_pmt,0)</f>
        <v/>
      </c>
      <c r="HN29" s="44">
        <f>IF(HN10=1,p1_pmt,0)</f>
        <v/>
      </c>
      <c r="HO29" s="44">
        <f>IF(HO10=1,p1_pmt,0)</f>
        <v/>
      </c>
      <c r="HP29" s="44">
        <f>IF(HP10=1,p1_pmt,0)</f>
        <v/>
      </c>
      <c r="HQ29" s="44">
        <f>IF(HQ10=1,p1_pmt,0)</f>
        <v/>
      </c>
      <c r="HR29" s="44">
        <f>IF(HR10=1,p1_pmt,0)</f>
        <v/>
      </c>
      <c r="HS29" s="44">
        <f>IF(HS10=1,p1_pmt,0)</f>
        <v/>
      </c>
      <c r="HT29" s="44">
        <f>IF(HT10=1,p1_pmt,0)</f>
        <v/>
      </c>
      <c r="HU29" s="44">
        <f>IF(HU10=1,p1_pmt,0)</f>
        <v/>
      </c>
      <c r="HV29" s="44">
        <f>IF(HV10=1,p1_pmt,0)</f>
        <v/>
      </c>
      <c r="HW29" s="44">
        <f>IF(HW10=1,p1_pmt,0)</f>
        <v/>
      </c>
      <c r="HX29" s="44">
        <f>IF(HX10=1,p1_pmt,0)</f>
        <v/>
      </c>
      <c r="HY29" s="44">
        <f>IF(HY10=1,p1_pmt,0)</f>
        <v/>
      </c>
      <c r="HZ29" s="44">
        <f>IF(HZ10=1,p1_pmt,0)</f>
        <v/>
      </c>
      <c r="IA29" s="44">
        <f>IF(IA10=1,p1_pmt,0)</f>
        <v/>
      </c>
      <c r="IB29" s="44">
        <f>IF(IB10=1,p1_pmt,0)</f>
        <v/>
      </c>
      <c r="IC29" s="44">
        <f>IF(IC10=1,p1_pmt,0)</f>
        <v/>
      </c>
      <c r="ID29" s="44">
        <f>IF(ID10=1,p1_pmt,0)</f>
        <v/>
      </c>
      <c r="IE29" s="44">
        <f>IF(IE10=1,p1_pmt,0)</f>
        <v/>
      </c>
      <c r="IF29" s="44">
        <f>IF(IF10=1,p1_pmt,0)</f>
        <v/>
      </c>
      <c r="IG29" s="44">
        <f>IF(IG10=1,p1_pmt,0)</f>
        <v/>
      </c>
      <c r="IH29" s="44">
        <f>IF(IH10=1,p1_pmt,0)</f>
        <v/>
      </c>
      <c r="II29" s="44">
        <f>IF(II10=1,p1_pmt,0)</f>
        <v/>
      </c>
      <c r="IJ29" s="44">
        <f>IF(IJ10=1,p1_pmt,0)</f>
        <v/>
      </c>
      <c r="IK29" s="44">
        <f>IF(IK10=1,p1_pmt,0)</f>
        <v/>
      </c>
      <c r="IL29" s="44">
        <f>IF(IL10=1,p1_pmt,0)</f>
        <v/>
      </c>
      <c r="IM29" s="44">
        <f>IF(IM10=1,p1_pmt,0)</f>
        <v/>
      </c>
      <c r="IN29" s="44">
        <f>IF(IN10=1,p1_pmt,0)</f>
        <v/>
      </c>
      <c r="IO29" s="44">
        <f>IF(IO10=1,p1_pmt,0)</f>
        <v/>
      </c>
      <c r="IP29" s="44">
        <f>IF(IP10=1,p1_pmt,0)</f>
        <v/>
      </c>
      <c r="IQ29" s="44">
        <f>IF(IQ10=1,p1_pmt,0)</f>
        <v/>
      </c>
      <c r="IR29" s="44">
        <f>IF(IR10=1,p1_pmt,0)</f>
        <v/>
      </c>
      <c r="IS29" s="44">
        <f>IF(IS10=1,p1_pmt,0)</f>
        <v/>
      </c>
      <c r="IT29" s="44">
        <f>IF(IT10=1,p1_pmt,0)</f>
        <v/>
      </c>
      <c r="IU29" s="44">
        <f>IF(IU10=1,p1_pmt,0)</f>
        <v/>
      </c>
      <c r="IV29" s="44">
        <f>IF(IV10=1,p1_pmt,0)</f>
        <v/>
      </c>
      <c r="IW29" s="44">
        <f>IF(IW10=1,p1_pmt,0)</f>
        <v/>
      </c>
      <c r="IX29" s="44">
        <f>IF(IX10=1,p1_pmt,0)</f>
        <v/>
      </c>
      <c r="IY29" s="44">
        <f>IF(IY10=1,p1_pmt,0)</f>
        <v/>
      </c>
      <c r="IZ29" s="44">
        <f>IF(IZ10=1,p1_pmt,0)</f>
        <v/>
      </c>
      <c r="JA29" s="44">
        <f>IF(JA10=1,p1_pmt,0)</f>
        <v/>
      </c>
      <c r="JB29" s="44">
        <f>IF(JB10=1,p1_pmt,0)</f>
        <v/>
      </c>
      <c r="JC29" s="44">
        <f>IF(JC10=1,p1_pmt,0)</f>
        <v/>
      </c>
      <c r="JD29" s="44">
        <f>IF(JD10=1,p1_pmt,0)</f>
        <v/>
      </c>
      <c r="JE29" s="44">
        <f>IF(JE10=1,p1_pmt,0)</f>
        <v/>
      </c>
      <c r="JF29" s="44">
        <f>IF(JF10=1,p1_pmt,0)</f>
        <v/>
      </c>
      <c r="JG29" s="44">
        <f>IF(JG10=1,p1_pmt,0)</f>
        <v/>
      </c>
      <c r="JH29" s="44">
        <f>IF(JH10=1,p1_pmt,0)</f>
        <v/>
      </c>
      <c r="JI29" s="44">
        <f>IF(JI10=1,p1_pmt,0)</f>
        <v/>
      </c>
      <c r="JJ29" s="44">
        <f>IF(JJ10=1,p1_pmt,0)</f>
        <v/>
      </c>
      <c r="JK29" s="44">
        <f>IF(JK10=1,p1_pmt,0)</f>
        <v/>
      </c>
      <c r="JL29" s="44">
        <f>IF(JL10=1,p1_pmt,0)</f>
        <v/>
      </c>
      <c r="JM29" s="44">
        <f>IF(JM10=1,p1_pmt,0)</f>
        <v/>
      </c>
      <c r="JN29" s="44">
        <f>IF(JN10=1,p1_pmt,0)</f>
        <v/>
      </c>
      <c r="JO29" s="44">
        <f>IF(JO10=1,p1_pmt,0)</f>
        <v/>
      </c>
      <c r="JP29" s="44">
        <f>IF(JP10=1,p1_pmt,0)</f>
        <v/>
      </c>
      <c r="JQ29" s="44">
        <f>IF(JQ10=1,p1_pmt,0)</f>
        <v/>
      </c>
      <c r="JR29" s="44">
        <f>IF(JR10=1,p1_pmt,0)</f>
        <v/>
      </c>
      <c r="JS29" s="44">
        <f>IF(JS10=1,p1_pmt,0)</f>
        <v/>
      </c>
      <c r="JT29" s="44">
        <f>IF(JT10=1,p1_pmt,0)</f>
        <v/>
      </c>
      <c r="JU29" s="44">
        <f>IF(JU10=1,p1_pmt,0)</f>
        <v/>
      </c>
      <c r="JV29" s="44">
        <f>IF(JV10=1,p1_pmt,0)</f>
        <v/>
      </c>
      <c r="JW29" s="44">
        <f>IF(JW10=1,p1_pmt,0)</f>
        <v/>
      </c>
      <c r="JX29" s="44">
        <f>IF(JX10=1,p1_pmt,0)</f>
        <v/>
      </c>
      <c r="JY29" s="44">
        <f>IF(JY10=1,p1_pmt,0)</f>
        <v/>
      </c>
      <c r="JZ29" s="44">
        <f>IF(JZ10=1,p1_pmt,0)</f>
        <v/>
      </c>
      <c r="KA29" s="44">
        <f>IF(KA10=1,p1_pmt,0)</f>
        <v/>
      </c>
      <c r="KB29" s="44">
        <f>IF(KB10=1,p1_pmt,0)</f>
        <v/>
      </c>
      <c r="KC29" s="44">
        <f>IF(KC10=1,p1_pmt,0)</f>
        <v/>
      </c>
      <c r="KD29" s="44">
        <f>IF(KD10=1,p1_pmt,0)</f>
        <v/>
      </c>
      <c r="KE29" s="44">
        <f>IF(KE10=1,p1_pmt,0)</f>
        <v/>
      </c>
      <c r="KF29" s="44">
        <f>IF(KF10=1,p1_pmt,0)</f>
        <v/>
      </c>
      <c r="KG29" s="44">
        <f>IF(KG10=1,p1_pmt,0)</f>
        <v/>
      </c>
      <c r="KH29" s="44">
        <f>IF(KH10=1,p1_pmt,0)</f>
        <v/>
      </c>
      <c r="KI29" s="44">
        <f>IF(KI10=1,p1_pmt,0)</f>
        <v/>
      </c>
      <c r="KJ29" s="44">
        <f>IF(KJ10=1,p1_pmt,0)</f>
        <v/>
      </c>
      <c r="KK29" s="44">
        <f>IF(KK10=1,p1_pmt,0)</f>
        <v/>
      </c>
      <c r="KL29" s="44">
        <f>IF(KL10=1,p1_pmt,0)</f>
        <v/>
      </c>
      <c r="KM29" s="44">
        <f>IF(KM10=1,p1_pmt,0)</f>
        <v/>
      </c>
      <c r="KN29" s="44">
        <f>IF(KN10=1,p1_pmt,0)</f>
        <v/>
      </c>
      <c r="KO29" s="44">
        <f>IF(KO10=1,p1_pmt,0)</f>
        <v/>
      </c>
      <c r="KP29" s="44">
        <f>IF(KP10=1,p1_pmt,0)</f>
        <v/>
      </c>
      <c r="KQ29" s="44">
        <f>IF(KQ10=1,p1_pmt,0)</f>
        <v/>
      </c>
      <c r="KR29" s="44">
        <f>IF(KR10=1,p1_pmt,0)</f>
        <v/>
      </c>
      <c r="KS29" s="44">
        <f>IF(KS10=1,p1_pmt,0)</f>
        <v/>
      </c>
      <c r="KT29" s="44">
        <f>IF(KT10=1,p1_pmt,0)</f>
        <v/>
      </c>
      <c r="KU29" s="44">
        <f>IF(KU10=1,p1_pmt,0)</f>
        <v/>
      </c>
      <c r="KV29" s="44">
        <f>IF(KV10=1,p1_pmt,0)</f>
        <v/>
      </c>
      <c r="KW29" s="44">
        <f>IF(KW10=1,p1_pmt,0)</f>
        <v/>
      </c>
      <c r="KX29" s="44">
        <f>IF(KX10=1,p1_pmt,0)</f>
        <v/>
      </c>
      <c r="KY29" s="44">
        <f>IF(KY10=1,p1_pmt,0)</f>
        <v/>
      </c>
      <c r="KZ29" s="44">
        <f>IF(KZ10=1,p1_pmt,0)</f>
        <v/>
      </c>
      <c r="LA29" s="44">
        <f>IF(LA10=1,p1_pmt,0)</f>
        <v/>
      </c>
      <c r="LB29" s="44">
        <f>IF(LB10=1,p1_pmt,0)</f>
        <v/>
      </c>
      <c r="LC29" s="44">
        <f>IF(LC10=1,p1_pmt,0)</f>
        <v/>
      </c>
      <c r="LD29" s="44">
        <f>IF(LD10=1,p1_pmt,0)</f>
        <v/>
      </c>
      <c r="LE29" s="44">
        <f>IF(LE10=1,p1_pmt,0)</f>
        <v/>
      </c>
      <c r="LF29" s="44">
        <f>IF(LF10=1,p1_pmt,0)</f>
        <v/>
      </c>
      <c r="LG29" s="44">
        <f>IF(LG10=1,p1_pmt,0)</f>
        <v/>
      </c>
      <c r="LH29" s="44">
        <f>IF(LH10=1,p1_pmt,0)</f>
        <v/>
      </c>
      <c r="LI29" s="44">
        <f>IF(LI10=1,p1_pmt,0)</f>
        <v/>
      </c>
      <c r="LJ29" s="44">
        <f>IF(LJ10=1,p1_pmt,0)</f>
        <v/>
      </c>
      <c r="LK29" s="44">
        <f>IF(LK10=1,p1_pmt,0)</f>
        <v/>
      </c>
      <c r="LL29" s="44">
        <f>IF(LL10=1,p1_pmt,0)</f>
        <v/>
      </c>
      <c r="LM29" s="44">
        <f>IF(LM10=1,p1_pmt,0)</f>
        <v/>
      </c>
      <c r="LN29" s="44">
        <f>IF(LN10=1,p1_pmt,0)</f>
        <v/>
      </c>
      <c r="LO29" s="44">
        <f>IF(LO10=1,p1_pmt,0)</f>
        <v/>
      </c>
      <c r="LP29" s="44">
        <f>IF(LP10=1,p1_pmt,0)</f>
        <v/>
      </c>
      <c r="LQ29" s="44">
        <f>IF(LQ10=1,p1_pmt,0)</f>
        <v/>
      </c>
      <c r="LR29" s="44">
        <f>IF(LR10=1,p1_pmt,0)</f>
        <v/>
      </c>
      <c r="LS29" s="44">
        <f>IF(LS10=1,p1_pmt,0)</f>
        <v/>
      </c>
      <c r="LT29" s="44">
        <f>IF(LT10=1,p1_pmt,0)</f>
        <v/>
      </c>
      <c r="LU29" s="44">
        <f>IF(LU10=1,p1_pmt,0)</f>
        <v/>
      </c>
      <c r="LV29" s="44">
        <f>IF(LV10=1,p1_pmt,0)</f>
        <v/>
      </c>
      <c r="LW29" s="44">
        <f>IF(LW10=1,p1_pmt,0)</f>
        <v/>
      </c>
      <c r="LX29" s="44">
        <f>IF(LX10=1,p1_pmt,0)</f>
        <v/>
      </c>
      <c r="LY29" s="44">
        <f>IF(LY10=1,p1_pmt,0)</f>
        <v/>
      </c>
      <c r="LZ29" s="44">
        <f>IF(LZ10=1,p1_pmt,0)</f>
        <v/>
      </c>
      <c r="MA29" s="44">
        <f>IF(MA10=1,p1_pmt,0)</f>
        <v/>
      </c>
      <c r="MB29" s="44">
        <f>IF(MB10=1,p1_pmt,0)</f>
        <v/>
      </c>
      <c r="MC29" s="44">
        <f>IF(MC10=1,p1_pmt,0)</f>
        <v/>
      </c>
      <c r="MD29" s="44">
        <f>IF(MD10=1,p1_pmt,0)</f>
        <v/>
      </c>
      <c r="ME29" s="44">
        <f>IF(ME10=1,p1_pmt,0)</f>
        <v/>
      </c>
      <c r="MF29" s="44">
        <f>IF(MF10=1,p1_pmt,0)</f>
        <v/>
      </c>
      <c r="MG29" s="44">
        <f>IF(MG10=1,p1_pmt,0)</f>
        <v/>
      </c>
      <c r="MH29" s="44">
        <f>IF(MH10=1,p1_pmt,0)</f>
        <v/>
      </c>
      <c r="MI29" s="44">
        <f>IF(MI10=1,p1_pmt,0)</f>
        <v/>
      </c>
      <c r="MJ29" s="44">
        <f>IF(MJ10=1,p1_pmt,0)</f>
        <v/>
      </c>
      <c r="MK29" s="44">
        <f>IF(MK10=1,p1_pmt,0)</f>
        <v/>
      </c>
      <c r="ML29" s="44">
        <f>IF(ML10=1,p1_pmt,0)</f>
        <v/>
      </c>
      <c r="MM29" s="44">
        <f>IF(MM10=1,p1_pmt,0)</f>
        <v/>
      </c>
      <c r="MN29" s="44">
        <f>IF(MN10=1,p1_pmt,0)</f>
        <v/>
      </c>
      <c r="MO29" s="44">
        <f>IF(MO10=1,p1_pmt,0)</f>
        <v/>
      </c>
      <c r="MP29" s="44">
        <f>IF(MP10=1,p1_pmt,0)</f>
        <v/>
      </c>
      <c r="MQ29" s="44">
        <f>IF(MQ10=1,p1_pmt,0)</f>
        <v/>
      </c>
      <c r="MR29" s="44">
        <f>IF(MR10=1,p1_pmt,0)</f>
        <v/>
      </c>
      <c r="MS29" s="44">
        <f>IF(MS10=1,p1_pmt,0)</f>
        <v/>
      </c>
      <c r="MT29" s="44">
        <f>IF(MT10=1,p1_pmt,0)</f>
        <v/>
      </c>
      <c r="MU29" s="44">
        <f>IF(MU10=1,p1_pmt,0)</f>
        <v/>
      </c>
      <c r="MV29" s="44">
        <f>IF(MV10=1,p1_pmt,0)</f>
        <v/>
      </c>
      <c r="MW29" s="44">
        <f>IF(MW10=1,p1_pmt,0)</f>
        <v/>
      </c>
      <c r="MX29" s="44">
        <f>IF(MX10=1,p1_pmt,0)</f>
        <v/>
      </c>
      <c r="MY29" s="44">
        <f>IF(MY10=1,p1_pmt,0)</f>
        <v/>
      </c>
      <c r="MZ29" s="44">
        <f>IF(MZ10=1,p1_pmt,0)</f>
        <v/>
      </c>
      <c r="NA29" s="44">
        <f>IF(NA10=1,p1_pmt,0)</f>
        <v/>
      </c>
      <c r="NB29" s="44">
        <f>IF(NB10=1,p1_pmt,0)</f>
        <v/>
      </c>
      <c r="NC29" s="44">
        <f>IF(NC10=1,p1_pmt,0)</f>
        <v/>
      </c>
      <c r="ND29" s="44">
        <f>IF(ND10=1,p1_pmt,0)</f>
        <v/>
      </c>
      <c r="NE29" s="44">
        <f>IF(NE10=1,p1_pmt,0)</f>
        <v/>
      </c>
      <c r="NF29" s="44">
        <f>IF(NF10=1,p1_pmt,0)</f>
        <v/>
      </c>
      <c r="NG29" s="44">
        <f>IF(NG10=1,p1_pmt,0)</f>
        <v/>
      </c>
      <c r="NH29" s="44">
        <f>IF(NH10=1,p1_pmt,0)</f>
        <v/>
      </c>
      <c r="NI29" s="44">
        <f>IF(NI10=1,p1_pmt,0)</f>
        <v/>
      </c>
      <c r="NJ29" s="44">
        <f>IF(NJ10=1,p1_pmt,0)</f>
        <v/>
      </c>
      <c r="NK29" s="44">
        <f>IF(NK10=1,p1_pmt,0)</f>
        <v/>
      </c>
      <c r="NL29" s="44">
        <f>IF(NL10=1,p1_pmt,0)</f>
        <v/>
      </c>
      <c r="NM29" s="44">
        <f>IF(NM10=1,p1_pmt,0)</f>
        <v/>
      </c>
      <c r="NN29" s="44">
        <f>IF(NN10=1,p1_pmt,0)</f>
        <v/>
      </c>
      <c r="NO29" s="44">
        <f>IF(NO10=1,p1_pmt,0)</f>
        <v/>
      </c>
      <c r="NP29" s="44">
        <f>IF(NP10=1,p1_pmt,0)</f>
        <v/>
      </c>
      <c r="NQ29" s="44">
        <f>IF(NQ10=1,p1_pmt,0)</f>
        <v/>
      </c>
      <c r="NR29" s="44">
        <f>IF(NR10=1,p1_pmt,0)</f>
        <v/>
      </c>
      <c r="NS29" s="44">
        <f>IF(NS10=1,p1_pmt,0)</f>
        <v/>
      </c>
      <c r="NT29" s="44">
        <f>IF(NT10=1,p1_pmt,0)</f>
        <v/>
      </c>
      <c r="NU29" s="44">
        <f>IF(NU10=1,p1_pmt,0)</f>
        <v/>
      </c>
      <c r="NV29" s="44">
        <f>IF(NV10=1,p1_pmt,0)</f>
        <v/>
      </c>
      <c r="NW29" s="44">
        <f>IF(NW10=1,p1_pmt,0)</f>
        <v/>
      </c>
      <c r="NX29" s="44">
        <f>IF(NX10=1,p1_pmt,0)</f>
        <v/>
      </c>
      <c r="NY29" s="44">
        <f>IF(NY10=1,p1_pmt,0)</f>
        <v/>
      </c>
      <c r="NZ29" s="44">
        <f>IF(NZ10=1,p1_pmt,0)</f>
        <v/>
      </c>
      <c r="OA29" s="44">
        <f>IF(OA10=1,p1_pmt,0)</f>
        <v/>
      </c>
      <c r="OB29" s="44">
        <f>IF(OB10=1,p1_pmt,0)</f>
        <v/>
      </c>
      <c r="OC29" s="44">
        <f>IF(OC10=1,p1_pmt,0)</f>
        <v/>
      </c>
      <c r="OD29" s="44">
        <f>IF(OD10=1,p1_pmt,0)</f>
        <v/>
      </c>
      <c r="OE29" s="44">
        <f>IF(OE10=1,p1_pmt,0)</f>
        <v/>
      </c>
      <c r="OF29" s="44">
        <f>IF(OF10=1,p1_pmt,0)</f>
        <v/>
      </c>
      <c r="OG29" s="44">
        <f>IF(OG10=1,p1_pmt,0)</f>
        <v/>
      </c>
      <c r="OH29" s="44">
        <f>IF(OH10=1,p1_pmt,0)</f>
        <v/>
      </c>
      <c r="OI29" s="44">
        <f>IF(OI10=1,p1_pmt,0)</f>
        <v/>
      </c>
      <c r="OJ29" s="44">
        <f>IF(OJ10=1,p1_pmt,0)</f>
        <v/>
      </c>
      <c r="OK29" s="44">
        <f>IF(OK10=1,p1_pmt,0)</f>
        <v/>
      </c>
      <c r="OL29" s="44">
        <f>IF(OL10=1,p1_pmt,0)</f>
        <v/>
      </c>
      <c r="OM29" s="44">
        <f>IF(OM10=1,p1_pmt,0)</f>
        <v/>
      </c>
      <c r="ON29" s="44">
        <f>IF(ON10=1,p1_pmt,0)</f>
        <v/>
      </c>
      <c r="OO29" s="44">
        <f>IF(OO10=1,p1_pmt,0)</f>
        <v/>
      </c>
      <c r="OP29" s="44">
        <f>IF(OP10=1,p1_pmt,0)</f>
        <v/>
      </c>
      <c r="OQ29" s="44">
        <f>IF(OQ10=1,p1_pmt,0)</f>
        <v/>
      </c>
      <c r="OR29" s="44">
        <f>IF(OR10=1,p1_pmt,0)</f>
        <v/>
      </c>
      <c r="OS29" s="44">
        <f>IF(OS10=1,p1_pmt,0)</f>
        <v/>
      </c>
      <c r="OT29" s="44">
        <f>IF(OT10=1,p1_pmt,0)</f>
        <v/>
      </c>
      <c r="OU29" s="44">
        <f>IF(OU10=1,p1_pmt,0)</f>
        <v/>
      </c>
      <c r="OV29" s="44">
        <f>IF(OV10=1,p1_pmt,0)</f>
        <v/>
      </c>
      <c r="OW29" s="44">
        <f>IF(OW10=1,p1_pmt,0)</f>
        <v/>
      </c>
      <c r="OX29" s="44">
        <f>IF(OX10=1,p1_pmt,0)</f>
        <v/>
      </c>
      <c r="OY29" s="44">
        <f>IF(OY10=1,p1_pmt,0)</f>
        <v/>
      </c>
      <c r="OZ29" s="44">
        <f>IF(OZ10=1,p1_pmt,0)</f>
        <v/>
      </c>
      <c r="PA29" s="44">
        <f>IF(PA10=1,p1_pmt,0)</f>
        <v/>
      </c>
      <c r="PB29" s="44">
        <f>IF(PB10=1,p1_pmt,0)</f>
        <v/>
      </c>
      <c r="PC29" s="44">
        <f>IF(PC10=1,p1_pmt,0)</f>
        <v/>
      </c>
      <c r="PD29" s="44">
        <f>IF(PD10=1,p1_pmt,0)</f>
        <v/>
      </c>
      <c r="PE29" s="44">
        <f>IF(PE10=1,p1_pmt,0)</f>
        <v/>
      </c>
      <c r="PF29" s="44">
        <f>IF(PF10=1,p1_pmt,0)</f>
        <v/>
      </c>
      <c r="PG29" s="44">
        <f>IF(PG10=1,p1_pmt,0)</f>
        <v/>
      </c>
      <c r="PH29" s="44">
        <f>IF(PH10=1,p1_pmt,0)</f>
        <v/>
      </c>
      <c r="PI29" s="44">
        <f>IF(PI10=1,p1_pmt,0)</f>
        <v/>
      </c>
      <c r="PJ29" s="44">
        <f>IF(PJ10=1,p1_pmt,0)</f>
        <v/>
      </c>
      <c r="PK29" s="44">
        <f>IF(PK10=1,p1_pmt,0)</f>
        <v/>
      </c>
      <c r="PL29" s="44">
        <f>IF(PL10=1,p1_pmt,0)</f>
        <v/>
      </c>
      <c r="PM29" s="44">
        <f>IF(PM10=1,p1_pmt,0)</f>
        <v/>
      </c>
    </row>
    <row r="30">
      <c r="A30" s="9" t="inlineStr">
        <is>
          <t>MLI balance (end of month)</t>
        </is>
      </c>
      <c r="B30" s="9" t="inlineStr">
        <is>
          <t>P1</t>
        </is>
      </c>
      <c r="D30" s="44">
        <f>IF(D9=1,D24,IF(D10=1,IF(D$4=p1_complete+1,p1_perm,0)-D28,0))</f>
        <v/>
      </c>
      <c r="E30" s="44">
        <f>IF(E9=1,E24,IF(E10=1,IF(E$4=p1_complete+1,p1_perm,D30)-E28,0))</f>
        <v/>
      </c>
      <c r="F30" s="44">
        <f>IF(F9=1,F24,IF(F10=1,IF(F$4=p1_complete+1,p1_perm,E30)-F28,0))</f>
        <v/>
      </c>
      <c r="G30" s="44">
        <f>IF(G9=1,G24,IF(G10=1,IF(G$4=p1_complete+1,p1_perm,F30)-G28,0))</f>
        <v/>
      </c>
      <c r="H30" s="44">
        <f>IF(H9=1,H24,IF(H10=1,IF(H$4=p1_complete+1,p1_perm,G30)-H28,0))</f>
        <v/>
      </c>
      <c r="I30" s="44">
        <f>IF(I9=1,I24,IF(I10=1,IF(I$4=p1_complete+1,p1_perm,H30)-I28,0))</f>
        <v/>
      </c>
      <c r="J30" s="44">
        <f>IF(J9=1,J24,IF(J10=1,IF(J$4=p1_complete+1,p1_perm,I30)-J28,0))</f>
        <v/>
      </c>
      <c r="K30" s="44">
        <f>IF(K9=1,K24,IF(K10=1,IF(K$4=p1_complete+1,p1_perm,J30)-K28,0))</f>
        <v/>
      </c>
      <c r="L30" s="44">
        <f>IF(L9=1,L24,IF(L10=1,IF(L$4=p1_complete+1,p1_perm,K30)-L28,0))</f>
        <v/>
      </c>
      <c r="M30" s="44">
        <f>IF(M9=1,M24,IF(M10=1,IF(M$4=p1_complete+1,p1_perm,L30)-M28,0))</f>
        <v/>
      </c>
      <c r="N30" s="44">
        <f>IF(N9=1,N24,IF(N10=1,IF(N$4=p1_complete+1,p1_perm,M30)-N28,0))</f>
        <v/>
      </c>
      <c r="O30" s="44">
        <f>IF(O9=1,O24,IF(O10=1,IF(O$4=p1_complete+1,p1_perm,N30)-O28,0))</f>
        <v/>
      </c>
      <c r="P30" s="44">
        <f>IF(P9=1,P24,IF(P10=1,IF(P$4=p1_complete+1,p1_perm,O30)-P28,0))</f>
        <v/>
      </c>
      <c r="Q30" s="44">
        <f>IF(Q9=1,Q24,IF(Q10=1,IF(Q$4=p1_complete+1,p1_perm,P30)-Q28,0))</f>
        <v/>
      </c>
      <c r="R30" s="44">
        <f>IF(R9=1,R24,IF(R10=1,IF(R$4=p1_complete+1,p1_perm,Q30)-R28,0))</f>
        <v/>
      </c>
      <c r="S30" s="44">
        <f>IF(S9=1,S24,IF(S10=1,IF(S$4=p1_complete+1,p1_perm,R30)-S28,0))</f>
        <v/>
      </c>
      <c r="T30" s="44">
        <f>IF(T9=1,T24,IF(T10=1,IF(T$4=p1_complete+1,p1_perm,S30)-T28,0))</f>
        <v/>
      </c>
      <c r="U30" s="44">
        <f>IF(U9=1,U24,IF(U10=1,IF(U$4=p1_complete+1,p1_perm,T30)-U28,0))</f>
        <v/>
      </c>
      <c r="V30" s="44">
        <f>IF(V9=1,V24,IF(V10=1,IF(V$4=p1_complete+1,p1_perm,U30)-V28,0))</f>
        <v/>
      </c>
      <c r="W30" s="44">
        <f>IF(W9=1,W24,IF(W10=1,IF(W$4=p1_complete+1,p1_perm,V30)-W28,0))</f>
        <v/>
      </c>
      <c r="X30" s="44">
        <f>IF(X9=1,X24,IF(X10=1,IF(X$4=p1_complete+1,p1_perm,W30)-X28,0))</f>
        <v/>
      </c>
      <c r="Y30" s="44">
        <f>IF(Y9=1,Y24,IF(Y10=1,IF(Y$4=p1_complete+1,p1_perm,X30)-Y28,0))</f>
        <v/>
      </c>
      <c r="Z30" s="44">
        <f>IF(Z9=1,Z24,IF(Z10=1,IF(Z$4=p1_complete+1,p1_perm,Y30)-Z28,0))</f>
        <v/>
      </c>
      <c r="AA30" s="44">
        <f>IF(AA9=1,AA24,IF(AA10=1,IF(AA$4=p1_complete+1,p1_perm,Z30)-AA28,0))</f>
        <v/>
      </c>
      <c r="AB30" s="44">
        <f>IF(AB9=1,AB24,IF(AB10=1,IF(AB$4=p1_complete+1,p1_perm,AA30)-AB28,0))</f>
        <v/>
      </c>
      <c r="AC30" s="44">
        <f>IF(AC9=1,AC24,IF(AC10=1,IF(AC$4=p1_complete+1,p1_perm,AB30)-AC28,0))</f>
        <v/>
      </c>
      <c r="AD30" s="44">
        <f>IF(AD9=1,AD24,IF(AD10=1,IF(AD$4=p1_complete+1,p1_perm,AC30)-AD28,0))</f>
        <v/>
      </c>
      <c r="AE30" s="44">
        <f>IF(AE9=1,AE24,IF(AE10=1,IF(AE$4=p1_complete+1,p1_perm,AD30)-AE28,0))</f>
        <v/>
      </c>
      <c r="AF30" s="44">
        <f>IF(AF9=1,AF24,IF(AF10=1,IF(AF$4=p1_complete+1,p1_perm,AE30)-AF28,0))</f>
        <v/>
      </c>
      <c r="AG30" s="44">
        <f>IF(AG9=1,AG24,IF(AG10=1,IF(AG$4=p1_complete+1,p1_perm,AF30)-AG28,0))</f>
        <v/>
      </c>
      <c r="AH30" s="44">
        <f>IF(AH9=1,AH24,IF(AH10=1,IF(AH$4=p1_complete+1,p1_perm,AG30)-AH28,0))</f>
        <v/>
      </c>
      <c r="AI30" s="44">
        <f>IF(AI9=1,AI24,IF(AI10=1,IF(AI$4=p1_complete+1,p1_perm,AH30)-AI28,0))</f>
        <v/>
      </c>
      <c r="AJ30" s="44">
        <f>IF(AJ9=1,AJ24,IF(AJ10=1,IF(AJ$4=p1_complete+1,p1_perm,AI30)-AJ28,0))</f>
        <v/>
      </c>
      <c r="AK30" s="44">
        <f>IF(AK9=1,AK24,IF(AK10=1,IF(AK$4=p1_complete+1,p1_perm,AJ30)-AK28,0))</f>
        <v/>
      </c>
      <c r="AL30" s="44">
        <f>IF(AL9=1,AL24,IF(AL10=1,IF(AL$4=p1_complete+1,p1_perm,AK30)-AL28,0))</f>
        <v/>
      </c>
      <c r="AM30" s="44">
        <f>IF(AM9=1,AM24,IF(AM10=1,IF(AM$4=p1_complete+1,p1_perm,AL30)-AM28,0))</f>
        <v/>
      </c>
      <c r="AN30" s="44">
        <f>IF(AN9=1,AN24,IF(AN10=1,IF(AN$4=p1_complete+1,p1_perm,AM30)-AN28,0))</f>
        <v/>
      </c>
      <c r="AO30" s="44">
        <f>IF(AO9=1,AO24,IF(AO10=1,IF(AO$4=p1_complete+1,p1_perm,AN30)-AO28,0))</f>
        <v/>
      </c>
      <c r="AP30" s="44">
        <f>IF(AP9=1,AP24,IF(AP10=1,IF(AP$4=p1_complete+1,p1_perm,AO30)-AP28,0))</f>
        <v/>
      </c>
      <c r="AQ30" s="44">
        <f>IF(AQ9=1,AQ24,IF(AQ10=1,IF(AQ$4=p1_complete+1,p1_perm,AP30)-AQ28,0))</f>
        <v/>
      </c>
      <c r="AR30" s="44">
        <f>IF(AR9=1,AR24,IF(AR10=1,IF(AR$4=p1_complete+1,p1_perm,AQ30)-AR28,0))</f>
        <v/>
      </c>
      <c r="AS30" s="44">
        <f>IF(AS9=1,AS24,IF(AS10=1,IF(AS$4=p1_complete+1,p1_perm,AR30)-AS28,0))</f>
        <v/>
      </c>
      <c r="AT30" s="44">
        <f>IF(AT9=1,AT24,IF(AT10=1,IF(AT$4=p1_complete+1,p1_perm,AS30)-AT28,0))</f>
        <v/>
      </c>
      <c r="AU30" s="44">
        <f>IF(AU9=1,AU24,IF(AU10=1,IF(AU$4=p1_complete+1,p1_perm,AT30)-AU28,0))</f>
        <v/>
      </c>
      <c r="AV30" s="44">
        <f>IF(AV9=1,AV24,IF(AV10=1,IF(AV$4=p1_complete+1,p1_perm,AU30)-AV28,0))</f>
        <v/>
      </c>
      <c r="AW30" s="44">
        <f>IF(AW9=1,AW24,IF(AW10=1,IF(AW$4=p1_complete+1,p1_perm,AV30)-AW28,0))</f>
        <v/>
      </c>
      <c r="AX30" s="44">
        <f>IF(AX9=1,AX24,IF(AX10=1,IF(AX$4=p1_complete+1,p1_perm,AW30)-AX28,0))</f>
        <v/>
      </c>
      <c r="AY30" s="44">
        <f>IF(AY9=1,AY24,IF(AY10=1,IF(AY$4=p1_complete+1,p1_perm,AX30)-AY28,0))</f>
        <v/>
      </c>
      <c r="AZ30" s="44">
        <f>IF(AZ9=1,AZ24,IF(AZ10=1,IF(AZ$4=p1_complete+1,p1_perm,AY30)-AZ28,0))</f>
        <v/>
      </c>
      <c r="BA30" s="44">
        <f>IF(BA9=1,BA24,IF(BA10=1,IF(BA$4=p1_complete+1,p1_perm,AZ30)-BA28,0))</f>
        <v/>
      </c>
      <c r="BB30" s="44">
        <f>IF(BB9=1,BB24,IF(BB10=1,IF(BB$4=p1_complete+1,p1_perm,BA30)-BB28,0))</f>
        <v/>
      </c>
      <c r="BC30" s="44">
        <f>IF(BC9=1,BC24,IF(BC10=1,IF(BC$4=p1_complete+1,p1_perm,BB30)-BC28,0))</f>
        <v/>
      </c>
      <c r="BD30" s="44">
        <f>IF(BD9=1,BD24,IF(BD10=1,IF(BD$4=p1_complete+1,p1_perm,BC30)-BD28,0))</f>
        <v/>
      </c>
      <c r="BE30" s="44">
        <f>IF(BE9=1,BE24,IF(BE10=1,IF(BE$4=p1_complete+1,p1_perm,BD30)-BE28,0))</f>
        <v/>
      </c>
      <c r="BF30" s="44">
        <f>IF(BF9=1,BF24,IF(BF10=1,IF(BF$4=p1_complete+1,p1_perm,BE30)-BF28,0))</f>
        <v/>
      </c>
      <c r="BG30" s="44">
        <f>IF(BG9=1,BG24,IF(BG10=1,IF(BG$4=p1_complete+1,p1_perm,BF30)-BG28,0))</f>
        <v/>
      </c>
      <c r="BH30" s="44">
        <f>IF(BH9=1,BH24,IF(BH10=1,IF(BH$4=p1_complete+1,p1_perm,BG30)-BH28,0))</f>
        <v/>
      </c>
      <c r="BI30" s="44">
        <f>IF(BI9=1,BI24,IF(BI10=1,IF(BI$4=p1_complete+1,p1_perm,BH30)-BI28,0))</f>
        <v/>
      </c>
      <c r="BJ30" s="44">
        <f>IF(BJ9=1,BJ24,IF(BJ10=1,IF(BJ$4=p1_complete+1,p1_perm,BI30)-BJ28,0))</f>
        <v/>
      </c>
      <c r="BK30" s="44">
        <f>IF(BK9=1,BK24,IF(BK10=1,IF(BK$4=p1_complete+1,p1_perm,BJ30)-BK28,0))</f>
        <v/>
      </c>
      <c r="BL30" s="44">
        <f>IF(BL9=1,BL24,IF(BL10=1,IF(BL$4=p1_complete+1,p1_perm,BK30)-BL28,0))</f>
        <v/>
      </c>
      <c r="BM30" s="44">
        <f>IF(BM9=1,BM24,IF(BM10=1,IF(BM$4=p1_complete+1,p1_perm,BL30)-BM28,0))</f>
        <v/>
      </c>
      <c r="BN30" s="44">
        <f>IF(BN9=1,BN24,IF(BN10=1,IF(BN$4=p1_complete+1,p1_perm,BM30)-BN28,0))</f>
        <v/>
      </c>
      <c r="BO30" s="44">
        <f>IF(BO9=1,BO24,IF(BO10=1,IF(BO$4=p1_complete+1,p1_perm,BN30)-BO28,0))</f>
        <v/>
      </c>
      <c r="BP30" s="44">
        <f>IF(BP9=1,BP24,IF(BP10=1,IF(BP$4=p1_complete+1,p1_perm,BO30)-BP28,0))</f>
        <v/>
      </c>
      <c r="BQ30" s="44">
        <f>IF(BQ9=1,BQ24,IF(BQ10=1,IF(BQ$4=p1_complete+1,p1_perm,BP30)-BQ28,0))</f>
        <v/>
      </c>
      <c r="BR30" s="44">
        <f>IF(BR9=1,BR24,IF(BR10=1,IF(BR$4=p1_complete+1,p1_perm,BQ30)-BR28,0))</f>
        <v/>
      </c>
      <c r="BS30" s="44">
        <f>IF(BS9=1,BS24,IF(BS10=1,IF(BS$4=p1_complete+1,p1_perm,BR30)-BS28,0))</f>
        <v/>
      </c>
      <c r="BT30" s="44">
        <f>IF(BT9=1,BT24,IF(BT10=1,IF(BT$4=p1_complete+1,p1_perm,BS30)-BT28,0))</f>
        <v/>
      </c>
      <c r="BU30" s="44">
        <f>IF(BU9=1,BU24,IF(BU10=1,IF(BU$4=p1_complete+1,p1_perm,BT30)-BU28,0))</f>
        <v/>
      </c>
      <c r="BV30" s="44">
        <f>IF(BV9=1,BV24,IF(BV10=1,IF(BV$4=p1_complete+1,p1_perm,BU30)-BV28,0))</f>
        <v/>
      </c>
      <c r="BW30" s="44">
        <f>IF(BW9=1,BW24,IF(BW10=1,IF(BW$4=p1_complete+1,p1_perm,BV30)-BW28,0))</f>
        <v/>
      </c>
      <c r="BX30" s="44">
        <f>IF(BX9=1,BX24,IF(BX10=1,IF(BX$4=p1_complete+1,p1_perm,BW30)-BX28,0))</f>
        <v/>
      </c>
      <c r="BY30" s="44">
        <f>IF(BY9=1,BY24,IF(BY10=1,IF(BY$4=p1_complete+1,p1_perm,BX30)-BY28,0))</f>
        <v/>
      </c>
      <c r="BZ30" s="44">
        <f>IF(BZ9=1,BZ24,IF(BZ10=1,IF(BZ$4=p1_complete+1,p1_perm,BY30)-BZ28,0))</f>
        <v/>
      </c>
      <c r="CA30" s="44">
        <f>IF(CA9=1,CA24,IF(CA10=1,IF(CA$4=p1_complete+1,p1_perm,BZ30)-CA28,0))</f>
        <v/>
      </c>
      <c r="CB30" s="44">
        <f>IF(CB9=1,CB24,IF(CB10=1,IF(CB$4=p1_complete+1,p1_perm,CA30)-CB28,0))</f>
        <v/>
      </c>
      <c r="CC30" s="44">
        <f>IF(CC9=1,CC24,IF(CC10=1,IF(CC$4=p1_complete+1,p1_perm,CB30)-CC28,0))</f>
        <v/>
      </c>
      <c r="CD30" s="44">
        <f>IF(CD9=1,CD24,IF(CD10=1,IF(CD$4=p1_complete+1,p1_perm,CC30)-CD28,0))</f>
        <v/>
      </c>
      <c r="CE30" s="44">
        <f>IF(CE9=1,CE24,IF(CE10=1,IF(CE$4=p1_complete+1,p1_perm,CD30)-CE28,0))</f>
        <v/>
      </c>
      <c r="CF30" s="44">
        <f>IF(CF9=1,CF24,IF(CF10=1,IF(CF$4=p1_complete+1,p1_perm,CE30)-CF28,0))</f>
        <v/>
      </c>
      <c r="CG30" s="44">
        <f>IF(CG9=1,CG24,IF(CG10=1,IF(CG$4=p1_complete+1,p1_perm,CF30)-CG28,0))</f>
        <v/>
      </c>
      <c r="CH30" s="44">
        <f>IF(CH9=1,CH24,IF(CH10=1,IF(CH$4=p1_complete+1,p1_perm,CG30)-CH28,0))</f>
        <v/>
      </c>
      <c r="CI30" s="44">
        <f>IF(CI9=1,CI24,IF(CI10=1,IF(CI$4=p1_complete+1,p1_perm,CH30)-CI28,0))</f>
        <v/>
      </c>
      <c r="CJ30" s="44">
        <f>IF(CJ9=1,CJ24,IF(CJ10=1,IF(CJ$4=p1_complete+1,p1_perm,CI30)-CJ28,0))</f>
        <v/>
      </c>
      <c r="CK30" s="44">
        <f>IF(CK9=1,CK24,IF(CK10=1,IF(CK$4=p1_complete+1,p1_perm,CJ30)-CK28,0))</f>
        <v/>
      </c>
      <c r="CL30" s="44">
        <f>IF(CL9=1,CL24,IF(CL10=1,IF(CL$4=p1_complete+1,p1_perm,CK30)-CL28,0))</f>
        <v/>
      </c>
      <c r="CM30" s="44">
        <f>IF(CM9=1,CM24,IF(CM10=1,IF(CM$4=p1_complete+1,p1_perm,CL30)-CM28,0))</f>
        <v/>
      </c>
      <c r="CN30" s="44">
        <f>IF(CN9=1,CN24,IF(CN10=1,IF(CN$4=p1_complete+1,p1_perm,CM30)-CN28,0))</f>
        <v/>
      </c>
      <c r="CO30" s="44">
        <f>IF(CO9=1,CO24,IF(CO10=1,IF(CO$4=p1_complete+1,p1_perm,CN30)-CO28,0))</f>
        <v/>
      </c>
      <c r="CP30" s="44">
        <f>IF(CP9=1,CP24,IF(CP10=1,IF(CP$4=p1_complete+1,p1_perm,CO30)-CP28,0))</f>
        <v/>
      </c>
      <c r="CQ30" s="44">
        <f>IF(CQ9=1,CQ24,IF(CQ10=1,IF(CQ$4=p1_complete+1,p1_perm,CP30)-CQ28,0))</f>
        <v/>
      </c>
      <c r="CR30" s="44">
        <f>IF(CR9=1,CR24,IF(CR10=1,IF(CR$4=p1_complete+1,p1_perm,CQ30)-CR28,0))</f>
        <v/>
      </c>
      <c r="CS30" s="44">
        <f>IF(CS9=1,CS24,IF(CS10=1,IF(CS$4=p1_complete+1,p1_perm,CR30)-CS28,0))</f>
        <v/>
      </c>
      <c r="CT30" s="44">
        <f>IF(CT9=1,CT24,IF(CT10=1,IF(CT$4=p1_complete+1,p1_perm,CS30)-CT28,0))</f>
        <v/>
      </c>
      <c r="CU30" s="44">
        <f>IF(CU9=1,CU24,IF(CU10=1,IF(CU$4=p1_complete+1,p1_perm,CT30)-CU28,0))</f>
        <v/>
      </c>
      <c r="CV30" s="44">
        <f>IF(CV9=1,CV24,IF(CV10=1,IF(CV$4=p1_complete+1,p1_perm,CU30)-CV28,0))</f>
        <v/>
      </c>
      <c r="CW30" s="44">
        <f>IF(CW9=1,CW24,IF(CW10=1,IF(CW$4=p1_complete+1,p1_perm,CV30)-CW28,0))</f>
        <v/>
      </c>
      <c r="CX30" s="44">
        <f>IF(CX9=1,CX24,IF(CX10=1,IF(CX$4=p1_complete+1,p1_perm,CW30)-CX28,0))</f>
        <v/>
      </c>
      <c r="CY30" s="44">
        <f>IF(CY9=1,CY24,IF(CY10=1,IF(CY$4=p1_complete+1,p1_perm,CX30)-CY28,0))</f>
        <v/>
      </c>
      <c r="CZ30" s="44">
        <f>IF(CZ9=1,CZ24,IF(CZ10=1,IF(CZ$4=p1_complete+1,p1_perm,CY30)-CZ28,0))</f>
        <v/>
      </c>
      <c r="DA30" s="44">
        <f>IF(DA9=1,DA24,IF(DA10=1,IF(DA$4=p1_complete+1,p1_perm,CZ30)-DA28,0))</f>
        <v/>
      </c>
      <c r="DB30" s="44">
        <f>IF(DB9=1,DB24,IF(DB10=1,IF(DB$4=p1_complete+1,p1_perm,DA30)-DB28,0))</f>
        <v/>
      </c>
      <c r="DC30" s="44">
        <f>IF(DC9=1,DC24,IF(DC10=1,IF(DC$4=p1_complete+1,p1_perm,DB30)-DC28,0))</f>
        <v/>
      </c>
      <c r="DD30" s="44">
        <f>IF(DD9=1,DD24,IF(DD10=1,IF(DD$4=p1_complete+1,p1_perm,DC30)-DD28,0))</f>
        <v/>
      </c>
      <c r="DE30" s="44">
        <f>IF(DE9=1,DE24,IF(DE10=1,IF(DE$4=p1_complete+1,p1_perm,DD30)-DE28,0))</f>
        <v/>
      </c>
      <c r="DF30" s="44">
        <f>IF(DF9=1,DF24,IF(DF10=1,IF(DF$4=p1_complete+1,p1_perm,DE30)-DF28,0))</f>
        <v/>
      </c>
      <c r="DG30" s="44">
        <f>IF(DG9=1,DG24,IF(DG10=1,IF(DG$4=p1_complete+1,p1_perm,DF30)-DG28,0))</f>
        <v/>
      </c>
      <c r="DH30" s="44">
        <f>IF(DH9=1,DH24,IF(DH10=1,IF(DH$4=p1_complete+1,p1_perm,DG30)-DH28,0))</f>
        <v/>
      </c>
      <c r="DI30" s="44">
        <f>IF(DI9=1,DI24,IF(DI10=1,IF(DI$4=p1_complete+1,p1_perm,DH30)-DI28,0))</f>
        <v/>
      </c>
      <c r="DJ30" s="44">
        <f>IF(DJ9=1,DJ24,IF(DJ10=1,IF(DJ$4=p1_complete+1,p1_perm,DI30)-DJ28,0))</f>
        <v/>
      </c>
      <c r="DK30" s="44">
        <f>IF(DK9=1,DK24,IF(DK10=1,IF(DK$4=p1_complete+1,p1_perm,DJ30)-DK28,0))</f>
        <v/>
      </c>
      <c r="DL30" s="44">
        <f>IF(DL9=1,DL24,IF(DL10=1,IF(DL$4=p1_complete+1,p1_perm,DK30)-DL28,0))</f>
        <v/>
      </c>
      <c r="DM30" s="44">
        <f>IF(DM9=1,DM24,IF(DM10=1,IF(DM$4=p1_complete+1,p1_perm,DL30)-DM28,0))</f>
        <v/>
      </c>
      <c r="DN30" s="44">
        <f>IF(DN9=1,DN24,IF(DN10=1,IF(DN$4=p1_complete+1,p1_perm,DM30)-DN28,0))</f>
        <v/>
      </c>
      <c r="DO30" s="44">
        <f>IF(DO9=1,DO24,IF(DO10=1,IF(DO$4=p1_complete+1,p1_perm,DN30)-DO28,0))</f>
        <v/>
      </c>
      <c r="DP30" s="44">
        <f>IF(DP9=1,DP24,IF(DP10=1,IF(DP$4=p1_complete+1,p1_perm,DO30)-DP28,0))</f>
        <v/>
      </c>
      <c r="DQ30" s="44">
        <f>IF(DQ9=1,DQ24,IF(DQ10=1,IF(DQ$4=p1_complete+1,p1_perm,DP30)-DQ28,0))</f>
        <v/>
      </c>
      <c r="DR30" s="44">
        <f>IF(DR9=1,DR24,IF(DR10=1,IF(DR$4=p1_complete+1,p1_perm,DQ30)-DR28,0))</f>
        <v/>
      </c>
      <c r="DS30" s="44">
        <f>IF(DS9=1,DS24,IF(DS10=1,IF(DS$4=p1_complete+1,p1_perm,DR30)-DS28,0))</f>
        <v/>
      </c>
      <c r="DT30" s="44">
        <f>IF(DT9=1,DT24,IF(DT10=1,IF(DT$4=p1_complete+1,p1_perm,DS30)-DT28,0))</f>
        <v/>
      </c>
      <c r="DU30" s="44">
        <f>IF(DU9=1,DU24,IF(DU10=1,IF(DU$4=p1_complete+1,p1_perm,DT30)-DU28,0))</f>
        <v/>
      </c>
      <c r="DV30" s="44">
        <f>IF(DV9=1,DV24,IF(DV10=1,IF(DV$4=p1_complete+1,p1_perm,DU30)-DV28,0))</f>
        <v/>
      </c>
      <c r="DW30" s="44">
        <f>IF(DW9=1,DW24,IF(DW10=1,IF(DW$4=p1_complete+1,p1_perm,DV30)-DW28,0))</f>
        <v/>
      </c>
      <c r="DX30" s="44">
        <f>IF(DX9=1,DX24,IF(DX10=1,IF(DX$4=p1_complete+1,p1_perm,DW30)-DX28,0))</f>
        <v/>
      </c>
      <c r="DY30" s="44">
        <f>IF(DY9=1,DY24,IF(DY10=1,IF(DY$4=p1_complete+1,p1_perm,DX30)-DY28,0))</f>
        <v/>
      </c>
      <c r="DZ30" s="44">
        <f>IF(DZ9=1,DZ24,IF(DZ10=1,IF(DZ$4=p1_complete+1,p1_perm,DY30)-DZ28,0))</f>
        <v/>
      </c>
      <c r="EA30" s="44">
        <f>IF(EA9=1,EA24,IF(EA10=1,IF(EA$4=p1_complete+1,p1_perm,DZ30)-EA28,0))</f>
        <v/>
      </c>
      <c r="EB30" s="44">
        <f>IF(EB9=1,EB24,IF(EB10=1,IF(EB$4=p1_complete+1,p1_perm,EA30)-EB28,0))</f>
        <v/>
      </c>
      <c r="EC30" s="44">
        <f>IF(EC9=1,EC24,IF(EC10=1,IF(EC$4=p1_complete+1,p1_perm,EB30)-EC28,0))</f>
        <v/>
      </c>
      <c r="ED30" s="44">
        <f>IF(ED9=1,ED24,IF(ED10=1,IF(ED$4=p1_complete+1,p1_perm,EC30)-ED28,0))</f>
        <v/>
      </c>
      <c r="EE30" s="44">
        <f>IF(EE9=1,EE24,IF(EE10=1,IF(EE$4=p1_complete+1,p1_perm,ED30)-EE28,0))</f>
        <v/>
      </c>
      <c r="EF30" s="44">
        <f>IF(EF9=1,EF24,IF(EF10=1,IF(EF$4=p1_complete+1,p1_perm,EE30)-EF28,0))</f>
        <v/>
      </c>
      <c r="EG30" s="44">
        <f>IF(EG9=1,EG24,IF(EG10=1,IF(EG$4=p1_complete+1,p1_perm,EF30)-EG28,0))</f>
        <v/>
      </c>
      <c r="EH30" s="44">
        <f>IF(EH9=1,EH24,IF(EH10=1,IF(EH$4=p1_complete+1,p1_perm,EG30)-EH28,0))</f>
        <v/>
      </c>
      <c r="EI30" s="44">
        <f>IF(EI9=1,EI24,IF(EI10=1,IF(EI$4=p1_complete+1,p1_perm,EH30)-EI28,0))</f>
        <v/>
      </c>
      <c r="EJ30" s="44">
        <f>IF(EJ9=1,EJ24,IF(EJ10=1,IF(EJ$4=p1_complete+1,p1_perm,EI30)-EJ28,0))</f>
        <v/>
      </c>
      <c r="EK30" s="44">
        <f>IF(EK9=1,EK24,IF(EK10=1,IF(EK$4=p1_complete+1,p1_perm,EJ30)-EK28,0))</f>
        <v/>
      </c>
      <c r="EL30" s="44">
        <f>IF(EL9=1,EL24,IF(EL10=1,IF(EL$4=p1_complete+1,p1_perm,EK30)-EL28,0))</f>
        <v/>
      </c>
      <c r="EM30" s="44">
        <f>IF(EM9=1,EM24,IF(EM10=1,IF(EM$4=p1_complete+1,p1_perm,EL30)-EM28,0))</f>
        <v/>
      </c>
      <c r="EN30" s="44">
        <f>IF(EN9=1,EN24,IF(EN10=1,IF(EN$4=p1_complete+1,p1_perm,EM30)-EN28,0))</f>
        <v/>
      </c>
      <c r="EO30" s="44">
        <f>IF(EO9=1,EO24,IF(EO10=1,IF(EO$4=p1_complete+1,p1_perm,EN30)-EO28,0))</f>
        <v/>
      </c>
      <c r="EP30" s="44">
        <f>IF(EP9=1,EP24,IF(EP10=1,IF(EP$4=p1_complete+1,p1_perm,EO30)-EP28,0))</f>
        <v/>
      </c>
      <c r="EQ30" s="44">
        <f>IF(EQ9=1,EQ24,IF(EQ10=1,IF(EQ$4=p1_complete+1,p1_perm,EP30)-EQ28,0))</f>
        <v/>
      </c>
      <c r="ER30" s="44">
        <f>IF(ER9=1,ER24,IF(ER10=1,IF(ER$4=p1_complete+1,p1_perm,EQ30)-ER28,0))</f>
        <v/>
      </c>
      <c r="ES30" s="44">
        <f>IF(ES9=1,ES24,IF(ES10=1,IF(ES$4=p1_complete+1,p1_perm,ER30)-ES28,0))</f>
        <v/>
      </c>
      <c r="ET30" s="44">
        <f>IF(ET9=1,ET24,IF(ET10=1,IF(ET$4=p1_complete+1,p1_perm,ES30)-ET28,0))</f>
        <v/>
      </c>
      <c r="EU30" s="44">
        <f>IF(EU9=1,EU24,IF(EU10=1,IF(EU$4=p1_complete+1,p1_perm,ET30)-EU28,0))</f>
        <v/>
      </c>
      <c r="EV30" s="44">
        <f>IF(EV9=1,EV24,IF(EV10=1,IF(EV$4=p1_complete+1,p1_perm,EU30)-EV28,0))</f>
        <v/>
      </c>
      <c r="EW30" s="44">
        <f>IF(EW9=1,EW24,IF(EW10=1,IF(EW$4=p1_complete+1,p1_perm,EV30)-EW28,0))</f>
        <v/>
      </c>
      <c r="EX30" s="44">
        <f>IF(EX9=1,EX24,IF(EX10=1,IF(EX$4=p1_complete+1,p1_perm,EW30)-EX28,0))</f>
        <v/>
      </c>
      <c r="EY30" s="44">
        <f>IF(EY9=1,EY24,IF(EY10=1,IF(EY$4=p1_complete+1,p1_perm,EX30)-EY28,0))</f>
        <v/>
      </c>
      <c r="EZ30" s="44">
        <f>IF(EZ9=1,EZ24,IF(EZ10=1,IF(EZ$4=p1_complete+1,p1_perm,EY30)-EZ28,0))</f>
        <v/>
      </c>
      <c r="FA30" s="44">
        <f>IF(FA9=1,FA24,IF(FA10=1,IF(FA$4=p1_complete+1,p1_perm,EZ30)-FA28,0))</f>
        <v/>
      </c>
      <c r="FB30" s="44">
        <f>IF(FB9=1,FB24,IF(FB10=1,IF(FB$4=p1_complete+1,p1_perm,FA30)-FB28,0))</f>
        <v/>
      </c>
      <c r="FC30" s="44">
        <f>IF(FC9=1,FC24,IF(FC10=1,IF(FC$4=p1_complete+1,p1_perm,FB30)-FC28,0))</f>
        <v/>
      </c>
      <c r="FD30" s="44">
        <f>IF(FD9=1,FD24,IF(FD10=1,IF(FD$4=p1_complete+1,p1_perm,FC30)-FD28,0))</f>
        <v/>
      </c>
      <c r="FE30" s="44">
        <f>IF(FE9=1,FE24,IF(FE10=1,IF(FE$4=p1_complete+1,p1_perm,FD30)-FE28,0))</f>
        <v/>
      </c>
      <c r="FF30" s="44">
        <f>IF(FF9=1,FF24,IF(FF10=1,IF(FF$4=p1_complete+1,p1_perm,FE30)-FF28,0))</f>
        <v/>
      </c>
      <c r="FG30" s="44">
        <f>IF(FG9=1,FG24,IF(FG10=1,IF(FG$4=p1_complete+1,p1_perm,FF30)-FG28,0))</f>
        <v/>
      </c>
      <c r="FH30" s="44">
        <f>IF(FH9=1,FH24,IF(FH10=1,IF(FH$4=p1_complete+1,p1_perm,FG30)-FH28,0))</f>
        <v/>
      </c>
      <c r="FI30" s="44">
        <f>IF(FI9=1,FI24,IF(FI10=1,IF(FI$4=p1_complete+1,p1_perm,FH30)-FI28,0))</f>
        <v/>
      </c>
      <c r="FJ30" s="44">
        <f>IF(FJ9=1,FJ24,IF(FJ10=1,IF(FJ$4=p1_complete+1,p1_perm,FI30)-FJ28,0))</f>
        <v/>
      </c>
      <c r="FK30" s="44">
        <f>IF(FK9=1,FK24,IF(FK10=1,IF(FK$4=p1_complete+1,p1_perm,FJ30)-FK28,0))</f>
        <v/>
      </c>
      <c r="FL30" s="44">
        <f>IF(FL9=1,FL24,IF(FL10=1,IF(FL$4=p1_complete+1,p1_perm,FK30)-FL28,0))</f>
        <v/>
      </c>
      <c r="FM30" s="44">
        <f>IF(FM9=1,FM24,IF(FM10=1,IF(FM$4=p1_complete+1,p1_perm,FL30)-FM28,0))</f>
        <v/>
      </c>
      <c r="FN30" s="44">
        <f>IF(FN9=1,FN24,IF(FN10=1,IF(FN$4=p1_complete+1,p1_perm,FM30)-FN28,0))</f>
        <v/>
      </c>
      <c r="FO30" s="44">
        <f>IF(FO9=1,FO24,IF(FO10=1,IF(FO$4=p1_complete+1,p1_perm,FN30)-FO28,0))</f>
        <v/>
      </c>
      <c r="FP30" s="44">
        <f>IF(FP9=1,FP24,IF(FP10=1,IF(FP$4=p1_complete+1,p1_perm,FO30)-FP28,0))</f>
        <v/>
      </c>
      <c r="FQ30" s="44">
        <f>IF(FQ9=1,FQ24,IF(FQ10=1,IF(FQ$4=p1_complete+1,p1_perm,FP30)-FQ28,0))</f>
        <v/>
      </c>
      <c r="FR30" s="44">
        <f>IF(FR9=1,FR24,IF(FR10=1,IF(FR$4=p1_complete+1,p1_perm,FQ30)-FR28,0))</f>
        <v/>
      </c>
      <c r="FS30" s="44">
        <f>IF(FS9=1,FS24,IF(FS10=1,IF(FS$4=p1_complete+1,p1_perm,FR30)-FS28,0))</f>
        <v/>
      </c>
      <c r="FT30" s="44">
        <f>IF(FT9=1,FT24,IF(FT10=1,IF(FT$4=p1_complete+1,p1_perm,FS30)-FT28,0))</f>
        <v/>
      </c>
      <c r="FU30" s="44">
        <f>IF(FU9=1,FU24,IF(FU10=1,IF(FU$4=p1_complete+1,p1_perm,FT30)-FU28,0))</f>
        <v/>
      </c>
      <c r="FV30" s="44">
        <f>IF(FV9=1,FV24,IF(FV10=1,IF(FV$4=p1_complete+1,p1_perm,FU30)-FV28,0))</f>
        <v/>
      </c>
      <c r="FW30" s="44">
        <f>IF(FW9=1,FW24,IF(FW10=1,IF(FW$4=p1_complete+1,p1_perm,FV30)-FW28,0))</f>
        <v/>
      </c>
      <c r="FX30" s="44">
        <f>IF(FX9=1,FX24,IF(FX10=1,IF(FX$4=p1_complete+1,p1_perm,FW30)-FX28,0))</f>
        <v/>
      </c>
      <c r="FY30" s="44">
        <f>IF(FY9=1,FY24,IF(FY10=1,IF(FY$4=p1_complete+1,p1_perm,FX30)-FY28,0))</f>
        <v/>
      </c>
      <c r="FZ30" s="44">
        <f>IF(FZ9=1,FZ24,IF(FZ10=1,IF(FZ$4=p1_complete+1,p1_perm,FY30)-FZ28,0))</f>
        <v/>
      </c>
      <c r="GA30" s="44">
        <f>IF(GA9=1,GA24,IF(GA10=1,IF(GA$4=p1_complete+1,p1_perm,FZ30)-GA28,0))</f>
        <v/>
      </c>
      <c r="GB30" s="44">
        <f>IF(GB9=1,GB24,IF(GB10=1,IF(GB$4=p1_complete+1,p1_perm,GA30)-GB28,0))</f>
        <v/>
      </c>
      <c r="GC30" s="44">
        <f>IF(GC9=1,GC24,IF(GC10=1,IF(GC$4=p1_complete+1,p1_perm,GB30)-GC28,0))</f>
        <v/>
      </c>
      <c r="GD30" s="44">
        <f>IF(GD9=1,GD24,IF(GD10=1,IF(GD$4=p1_complete+1,p1_perm,GC30)-GD28,0))</f>
        <v/>
      </c>
      <c r="GE30" s="44">
        <f>IF(GE9=1,GE24,IF(GE10=1,IF(GE$4=p1_complete+1,p1_perm,GD30)-GE28,0))</f>
        <v/>
      </c>
      <c r="GF30" s="44">
        <f>IF(GF9=1,GF24,IF(GF10=1,IF(GF$4=p1_complete+1,p1_perm,GE30)-GF28,0))</f>
        <v/>
      </c>
      <c r="GG30" s="44">
        <f>IF(GG9=1,GG24,IF(GG10=1,IF(GG$4=p1_complete+1,p1_perm,GF30)-GG28,0))</f>
        <v/>
      </c>
      <c r="GH30" s="44">
        <f>IF(GH9=1,GH24,IF(GH10=1,IF(GH$4=p1_complete+1,p1_perm,GG30)-GH28,0))</f>
        <v/>
      </c>
      <c r="GI30" s="44">
        <f>IF(GI9=1,GI24,IF(GI10=1,IF(GI$4=p1_complete+1,p1_perm,GH30)-GI28,0))</f>
        <v/>
      </c>
      <c r="GJ30" s="44">
        <f>IF(GJ9=1,GJ24,IF(GJ10=1,IF(GJ$4=p1_complete+1,p1_perm,GI30)-GJ28,0))</f>
        <v/>
      </c>
      <c r="GK30" s="44">
        <f>IF(GK9=1,GK24,IF(GK10=1,IF(GK$4=p1_complete+1,p1_perm,GJ30)-GK28,0))</f>
        <v/>
      </c>
      <c r="GL30" s="44">
        <f>IF(GL9=1,GL24,IF(GL10=1,IF(GL$4=p1_complete+1,p1_perm,GK30)-GL28,0))</f>
        <v/>
      </c>
      <c r="GM30" s="44">
        <f>IF(GM9=1,GM24,IF(GM10=1,IF(GM$4=p1_complete+1,p1_perm,GL30)-GM28,0))</f>
        <v/>
      </c>
      <c r="GN30" s="44">
        <f>IF(GN9=1,GN24,IF(GN10=1,IF(GN$4=p1_complete+1,p1_perm,GM30)-GN28,0))</f>
        <v/>
      </c>
      <c r="GO30" s="44">
        <f>IF(GO9=1,GO24,IF(GO10=1,IF(GO$4=p1_complete+1,p1_perm,GN30)-GO28,0))</f>
        <v/>
      </c>
      <c r="GP30" s="44">
        <f>IF(GP9=1,GP24,IF(GP10=1,IF(GP$4=p1_complete+1,p1_perm,GO30)-GP28,0))</f>
        <v/>
      </c>
      <c r="GQ30" s="44">
        <f>IF(GQ9=1,GQ24,IF(GQ10=1,IF(GQ$4=p1_complete+1,p1_perm,GP30)-GQ28,0))</f>
        <v/>
      </c>
      <c r="GR30" s="44">
        <f>IF(GR9=1,GR24,IF(GR10=1,IF(GR$4=p1_complete+1,p1_perm,GQ30)-GR28,0))</f>
        <v/>
      </c>
      <c r="GS30" s="44">
        <f>IF(GS9=1,GS24,IF(GS10=1,IF(GS$4=p1_complete+1,p1_perm,GR30)-GS28,0))</f>
        <v/>
      </c>
      <c r="GT30" s="44">
        <f>IF(GT9=1,GT24,IF(GT10=1,IF(GT$4=p1_complete+1,p1_perm,GS30)-GT28,0))</f>
        <v/>
      </c>
      <c r="GU30" s="44">
        <f>IF(GU9=1,GU24,IF(GU10=1,IF(GU$4=p1_complete+1,p1_perm,GT30)-GU28,0))</f>
        <v/>
      </c>
      <c r="GV30" s="44">
        <f>IF(GV9=1,GV24,IF(GV10=1,IF(GV$4=p1_complete+1,p1_perm,GU30)-GV28,0))</f>
        <v/>
      </c>
      <c r="GW30" s="44">
        <f>IF(GW9=1,GW24,IF(GW10=1,IF(GW$4=p1_complete+1,p1_perm,GV30)-GW28,0))</f>
        <v/>
      </c>
      <c r="GX30" s="44">
        <f>IF(GX9=1,GX24,IF(GX10=1,IF(GX$4=p1_complete+1,p1_perm,GW30)-GX28,0))</f>
        <v/>
      </c>
      <c r="GY30" s="44">
        <f>IF(GY9=1,GY24,IF(GY10=1,IF(GY$4=p1_complete+1,p1_perm,GX30)-GY28,0))</f>
        <v/>
      </c>
      <c r="GZ30" s="44">
        <f>IF(GZ9=1,GZ24,IF(GZ10=1,IF(GZ$4=p1_complete+1,p1_perm,GY30)-GZ28,0))</f>
        <v/>
      </c>
      <c r="HA30" s="44">
        <f>IF(HA9=1,HA24,IF(HA10=1,IF(HA$4=p1_complete+1,p1_perm,GZ30)-HA28,0))</f>
        <v/>
      </c>
      <c r="HB30" s="44">
        <f>IF(HB9=1,HB24,IF(HB10=1,IF(HB$4=p1_complete+1,p1_perm,HA30)-HB28,0))</f>
        <v/>
      </c>
      <c r="HC30" s="44">
        <f>IF(HC9=1,HC24,IF(HC10=1,IF(HC$4=p1_complete+1,p1_perm,HB30)-HC28,0))</f>
        <v/>
      </c>
      <c r="HD30" s="44">
        <f>IF(HD9=1,HD24,IF(HD10=1,IF(HD$4=p1_complete+1,p1_perm,HC30)-HD28,0))</f>
        <v/>
      </c>
      <c r="HE30" s="44">
        <f>IF(HE9=1,HE24,IF(HE10=1,IF(HE$4=p1_complete+1,p1_perm,HD30)-HE28,0))</f>
        <v/>
      </c>
      <c r="HF30" s="44">
        <f>IF(HF9=1,HF24,IF(HF10=1,IF(HF$4=p1_complete+1,p1_perm,HE30)-HF28,0))</f>
        <v/>
      </c>
      <c r="HG30" s="44">
        <f>IF(HG9=1,HG24,IF(HG10=1,IF(HG$4=p1_complete+1,p1_perm,HF30)-HG28,0))</f>
        <v/>
      </c>
      <c r="HH30" s="44">
        <f>IF(HH9=1,HH24,IF(HH10=1,IF(HH$4=p1_complete+1,p1_perm,HG30)-HH28,0))</f>
        <v/>
      </c>
      <c r="HI30" s="44">
        <f>IF(HI9=1,HI24,IF(HI10=1,IF(HI$4=p1_complete+1,p1_perm,HH30)-HI28,0))</f>
        <v/>
      </c>
      <c r="HJ30" s="44">
        <f>IF(HJ9=1,HJ24,IF(HJ10=1,IF(HJ$4=p1_complete+1,p1_perm,HI30)-HJ28,0))</f>
        <v/>
      </c>
      <c r="HK30" s="44">
        <f>IF(HK9=1,HK24,IF(HK10=1,IF(HK$4=p1_complete+1,p1_perm,HJ30)-HK28,0))</f>
        <v/>
      </c>
      <c r="HL30" s="44">
        <f>IF(HL9=1,HL24,IF(HL10=1,IF(HL$4=p1_complete+1,p1_perm,HK30)-HL28,0))</f>
        <v/>
      </c>
      <c r="HM30" s="44">
        <f>IF(HM9=1,HM24,IF(HM10=1,IF(HM$4=p1_complete+1,p1_perm,HL30)-HM28,0))</f>
        <v/>
      </c>
      <c r="HN30" s="44">
        <f>IF(HN9=1,HN24,IF(HN10=1,IF(HN$4=p1_complete+1,p1_perm,HM30)-HN28,0))</f>
        <v/>
      </c>
      <c r="HO30" s="44">
        <f>IF(HO9=1,HO24,IF(HO10=1,IF(HO$4=p1_complete+1,p1_perm,HN30)-HO28,0))</f>
        <v/>
      </c>
      <c r="HP30" s="44">
        <f>IF(HP9=1,HP24,IF(HP10=1,IF(HP$4=p1_complete+1,p1_perm,HO30)-HP28,0))</f>
        <v/>
      </c>
      <c r="HQ30" s="44">
        <f>IF(HQ9=1,HQ24,IF(HQ10=1,IF(HQ$4=p1_complete+1,p1_perm,HP30)-HQ28,0))</f>
        <v/>
      </c>
      <c r="HR30" s="44">
        <f>IF(HR9=1,HR24,IF(HR10=1,IF(HR$4=p1_complete+1,p1_perm,HQ30)-HR28,0))</f>
        <v/>
      </c>
      <c r="HS30" s="44">
        <f>IF(HS9=1,HS24,IF(HS10=1,IF(HS$4=p1_complete+1,p1_perm,HR30)-HS28,0))</f>
        <v/>
      </c>
      <c r="HT30" s="44">
        <f>IF(HT9=1,HT24,IF(HT10=1,IF(HT$4=p1_complete+1,p1_perm,HS30)-HT28,0))</f>
        <v/>
      </c>
      <c r="HU30" s="44">
        <f>IF(HU9=1,HU24,IF(HU10=1,IF(HU$4=p1_complete+1,p1_perm,HT30)-HU28,0))</f>
        <v/>
      </c>
      <c r="HV30" s="44">
        <f>IF(HV9=1,HV24,IF(HV10=1,IF(HV$4=p1_complete+1,p1_perm,HU30)-HV28,0))</f>
        <v/>
      </c>
      <c r="HW30" s="44">
        <f>IF(HW9=1,HW24,IF(HW10=1,IF(HW$4=p1_complete+1,p1_perm,HV30)-HW28,0))</f>
        <v/>
      </c>
      <c r="HX30" s="44">
        <f>IF(HX9=1,HX24,IF(HX10=1,IF(HX$4=p1_complete+1,p1_perm,HW30)-HX28,0))</f>
        <v/>
      </c>
      <c r="HY30" s="44">
        <f>IF(HY9=1,HY24,IF(HY10=1,IF(HY$4=p1_complete+1,p1_perm,HX30)-HY28,0))</f>
        <v/>
      </c>
      <c r="HZ30" s="44">
        <f>IF(HZ9=1,HZ24,IF(HZ10=1,IF(HZ$4=p1_complete+1,p1_perm,HY30)-HZ28,0))</f>
        <v/>
      </c>
      <c r="IA30" s="44">
        <f>IF(IA9=1,IA24,IF(IA10=1,IF(IA$4=p1_complete+1,p1_perm,HZ30)-IA28,0))</f>
        <v/>
      </c>
      <c r="IB30" s="44">
        <f>IF(IB9=1,IB24,IF(IB10=1,IF(IB$4=p1_complete+1,p1_perm,IA30)-IB28,0))</f>
        <v/>
      </c>
      <c r="IC30" s="44">
        <f>IF(IC9=1,IC24,IF(IC10=1,IF(IC$4=p1_complete+1,p1_perm,IB30)-IC28,0))</f>
        <v/>
      </c>
      <c r="ID30" s="44">
        <f>IF(ID9=1,ID24,IF(ID10=1,IF(ID$4=p1_complete+1,p1_perm,IC30)-ID28,0))</f>
        <v/>
      </c>
      <c r="IE30" s="44">
        <f>IF(IE9=1,IE24,IF(IE10=1,IF(IE$4=p1_complete+1,p1_perm,ID30)-IE28,0))</f>
        <v/>
      </c>
      <c r="IF30" s="44">
        <f>IF(IF9=1,IF24,IF(IF10=1,IF(IF$4=p1_complete+1,p1_perm,IE30)-IF28,0))</f>
        <v/>
      </c>
      <c r="IG30" s="44">
        <f>IF(IG9=1,IG24,IF(IG10=1,IF(IG$4=p1_complete+1,p1_perm,IF30)-IG28,0))</f>
        <v/>
      </c>
      <c r="IH30" s="44">
        <f>IF(IH9=1,IH24,IF(IH10=1,IF(IH$4=p1_complete+1,p1_perm,IG30)-IH28,0))</f>
        <v/>
      </c>
      <c r="II30" s="44">
        <f>IF(II9=1,II24,IF(II10=1,IF(II$4=p1_complete+1,p1_perm,IH30)-II28,0))</f>
        <v/>
      </c>
      <c r="IJ30" s="44">
        <f>IF(IJ9=1,IJ24,IF(IJ10=1,IF(IJ$4=p1_complete+1,p1_perm,II30)-IJ28,0))</f>
        <v/>
      </c>
      <c r="IK30" s="44">
        <f>IF(IK9=1,IK24,IF(IK10=1,IF(IK$4=p1_complete+1,p1_perm,IJ30)-IK28,0))</f>
        <v/>
      </c>
      <c r="IL30" s="44">
        <f>IF(IL9=1,IL24,IF(IL10=1,IF(IL$4=p1_complete+1,p1_perm,IK30)-IL28,0))</f>
        <v/>
      </c>
      <c r="IM30" s="44">
        <f>IF(IM9=1,IM24,IF(IM10=1,IF(IM$4=p1_complete+1,p1_perm,IL30)-IM28,0))</f>
        <v/>
      </c>
      <c r="IN30" s="44">
        <f>IF(IN9=1,IN24,IF(IN10=1,IF(IN$4=p1_complete+1,p1_perm,IM30)-IN28,0))</f>
        <v/>
      </c>
      <c r="IO30" s="44">
        <f>IF(IO9=1,IO24,IF(IO10=1,IF(IO$4=p1_complete+1,p1_perm,IN30)-IO28,0))</f>
        <v/>
      </c>
      <c r="IP30" s="44">
        <f>IF(IP9=1,IP24,IF(IP10=1,IF(IP$4=p1_complete+1,p1_perm,IO30)-IP28,0))</f>
        <v/>
      </c>
      <c r="IQ30" s="44">
        <f>IF(IQ9=1,IQ24,IF(IQ10=1,IF(IQ$4=p1_complete+1,p1_perm,IP30)-IQ28,0))</f>
        <v/>
      </c>
      <c r="IR30" s="44">
        <f>IF(IR9=1,IR24,IF(IR10=1,IF(IR$4=p1_complete+1,p1_perm,IQ30)-IR28,0))</f>
        <v/>
      </c>
      <c r="IS30" s="44">
        <f>IF(IS9=1,IS24,IF(IS10=1,IF(IS$4=p1_complete+1,p1_perm,IR30)-IS28,0))</f>
        <v/>
      </c>
      <c r="IT30" s="44">
        <f>IF(IT9=1,IT24,IF(IT10=1,IF(IT$4=p1_complete+1,p1_perm,IS30)-IT28,0))</f>
        <v/>
      </c>
      <c r="IU30" s="44">
        <f>IF(IU9=1,IU24,IF(IU10=1,IF(IU$4=p1_complete+1,p1_perm,IT30)-IU28,0))</f>
        <v/>
      </c>
      <c r="IV30" s="44">
        <f>IF(IV9=1,IV24,IF(IV10=1,IF(IV$4=p1_complete+1,p1_perm,IU30)-IV28,0))</f>
        <v/>
      </c>
      <c r="IW30" s="44">
        <f>IF(IW9=1,IW24,IF(IW10=1,IF(IW$4=p1_complete+1,p1_perm,IV30)-IW28,0))</f>
        <v/>
      </c>
      <c r="IX30" s="44">
        <f>IF(IX9=1,IX24,IF(IX10=1,IF(IX$4=p1_complete+1,p1_perm,IW30)-IX28,0))</f>
        <v/>
      </c>
      <c r="IY30" s="44">
        <f>IF(IY9=1,IY24,IF(IY10=1,IF(IY$4=p1_complete+1,p1_perm,IX30)-IY28,0))</f>
        <v/>
      </c>
      <c r="IZ30" s="44">
        <f>IF(IZ9=1,IZ24,IF(IZ10=1,IF(IZ$4=p1_complete+1,p1_perm,IY30)-IZ28,0))</f>
        <v/>
      </c>
      <c r="JA30" s="44">
        <f>IF(JA9=1,JA24,IF(JA10=1,IF(JA$4=p1_complete+1,p1_perm,IZ30)-JA28,0))</f>
        <v/>
      </c>
      <c r="JB30" s="44">
        <f>IF(JB9=1,JB24,IF(JB10=1,IF(JB$4=p1_complete+1,p1_perm,JA30)-JB28,0))</f>
        <v/>
      </c>
      <c r="JC30" s="44">
        <f>IF(JC9=1,JC24,IF(JC10=1,IF(JC$4=p1_complete+1,p1_perm,JB30)-JC28,0))</f>
        <v/>
      </c>
      <c r="JD30" s="44">
        <f>IF(JD9=1,JD24,IF(JD10=1,IF(JD$4=p1_complete+1,p1_perm,JC30)-JD28,0))</f>
        <v/>
      </c>
      <c r="JE30" s="44">
        <f>IF(JE9=1,JE24,IF(JE10=1,IF(JE$4=p1_complete+1,p1_perm,JD30)-JE28,0))</f>
        <v/>
      </c>
      <c r="JF30" s="44">
        <f>IF(JF9=1,JF24,IF(JF10=1,IF(JF$4=p1_complete+1,p1_perm,JE30)-JF28,0))</f>
        <v/>
      </c>
      <c r="JG30" s="44">
        <f>IF(JG9=1,JG24,IF(JG10=1,IF(JG$4=p1_complete+1,p1_perm,JF30)-JG28,0))</f>
        <v/>
      </c>
      <c r="JH30" s="44">
        <f>IF(JH9=1,JH24,IF(JH10=1,IF(JH$4=p1_complete+1,p1_perm,JG30)-JH28,0))</f>
        <v/>
      </c>
      <c r="JI30" s="44">
        <f>IF(JI9=1,JI24,IF(JI10=1,IF(JI$4=p1_complete+1,p1_perm,JH30)-JI28,0))</f>
        <v/>
      </c>
      <c r="JJ30" s="44">
        <f>IF(JJ9=1,JJ24,IF(JJ10=1,IF(JJ$4=p1_complete+1,p1_perm,JI30)-JJ28,0))</f>
        <v/>
      </c>
      <c r="JK30" s="44">
        <f>IF(JK9=1,JK24,IF(JK10=1,IF(JK$4=p1_complete+1,p1_perm,JJ30)-JK28,0))</f>
        <v/>
      </c>
      <c r="JL30" s="44">
        <f>IF(JL9=1,JL24,IF(JL10=1,IF(JL$4=p1_complete+1,p1_perm,JK30)-JL28,0))</f>
        <v/>
      </c>
      <c r="JM30" s="44">
        <f>IF(JM9=1,JM24,IF(JM10=1,IF(JM$4=p1_complete+1,p1_perm,JL30)-JM28,0))</f>
        <v/>
      </c>
      <c r="JN30" s="44">
        <f>IF(JN9=1,JN24,IF(JN10=1,IF(JN$4=p1_complete+1,p1_perm,JM30)-JN28,0))</f>
        <v/>
      </c>
      <c r="JO30" s="44">
        <f>IF(JO9=1,JO24,IF(JO10=1,IF(JO$4=p1_complete+1,p1_perm,JN30)-JO28,0))</f>
        <v/>
      </c>
      <c r="JP30" s="44">
        <f>IF(JP9=1,JP24,IF(JP10=1,IF(JP$4=p1_complete+1,p1_perm,JO30)-JP28,0))</f>
        <v/>
      </c>
      <c r="JQ30" s="44">
        <f>IF(JQ9=1,JQ24,IF(JQ10=1,IF(JQ$4=p1_complete+1,p1_perm,JP30)-JQ28,0))</f>
        <v/>
      </c>
      <c r="JR30" s="44">
        <f>IF(JR9=1,JR24,IF(JR10=1,IF(JR$4=p1_complete+1,p1_perm,JQ30)-JR28,0))</f>
        <v/>
      </c>
      <c r="JS30" s="44">
        <f>IF(JS9=1,JS24,IF(JS10=1,IF(JS$4=p1_complete+1,p1_perm,JR30)-JS28,0))</f>
        <v/>
      </c>
      <c r="JT30" s="44">
        <f>IF(JT9=1,JT24,IF(JT10=1,IF(JT$4=p1_complete+1,p1_perm,JS30)-JT28,0))</f>
        <v/>
      </c>
      <c r="JU30" s="44">
        <f>IF(JU9=1,JU24,IF(JU10=1,IF(JU$4=p1_complete+1,p1_perm,JT30)-JU28,0))</f>
        <v/>
      </c>
      <c r="JV30" s="44">
        <f>IF(JV9=1,JV24,IF(JV10=1,IF(JV$4=p1_complete+1,p1_perm,JU30)-JV28,0))</f>
        <v/>
      </c>
      <c r="JW30" s="44">
        <f>IF(JW9=1,JW24,IF(JW10=1,IF(JW$4=p1_complete+1,p1_perm,JV30)-JW28,0))</f>
        <v/>
      </c>
      <c r="JX30" s="44">
        <f>IF(JX9=1,JX24,IF(JX10=1,IF(JX$4=p1_complete+1,p1_perm,JW30)-JX28,0))</f>
        <v/>
      </c>
      <c r="JY30" s="44">
        <f>IF(JY9=1,JY24,IF(JY10=1,IF(JY$4=p1_complete+1,p1_perm,JX30)-JY28,0))</f>
        <v/>
      </c>
      <c r="JZ30" s="44">
        <f>IF(JZ9=1,JZ24,IF(JZ10=1,IF(JZ$4=p1_complete+1,p1_perm,JY30)-JZ28,0))</f>
        <v/>
      </c>
      <c r="KA30" s="44">
        <f>IF(KA9=1,KA24,IF(KA10=1,IF(KA$4=p1_complete+1,p1_perm,JZ30)-KA28,0))</f>
        <v/>
      </c>
      <c r="KB30" s="44">
        <f>IF(KB9=1,KB24,IF(KB10=1,IF(KB$4=p1_complete+1,p1_perm,KA30)-KB28,0))</f>
        <v/>
      </c>
      <c r="KC30" s="44">
        <f>IF(KC9=1,KC24,IF(KC10=1,IF(KC$4=p1_complete+1,p1_perm,KB30)-KC28,0))</f>
        <v/>
      </c>
      <c r="KD30" s="44">
        <f>IF(KD9=1,KD24,IF(KD10=1,IF(KD$4=p1_complete+1,p1_perm,KC30)-KD28,0))</f>
        <v/>
      </c>
      <c r="KE30" s="44">
        <f>IF(KE9=1,KE24,IF(KE10=1,IF(KE$4=p1_complete+1,p1_perm,KD30)-KE28,0))</f>
        <v/>
      </c>
      <c r="KF30" s="44">
        <f>IF(KF9=1,KF24,IF(KF10=1,IF(KF$4=p1_complete+1,p1_perm,KE30)-KF28,0))</f>
        <v/>
      </c>
      <c r="KG30" s="44">
        <f>IF(KG9=1,KG24,IF(KG10=1,IF(KG$4=p1_complete+1,p1_perm,KF30)-KG28,0))</f>
        <v/>
      </c>
      <c r="KH30" s="44">
        <f>IF(KH9=1,KH24,IF(KH10=1,IF(KH$4=p1_complete+1,p1_perm,KG30)-KH28,0))</f>
        <v/>
      </c>
      <c r="KI30" s="44">
        <f>IF(KI9=1,KI24,IF(KI10=1,IF(KI$4=p1_complete+1,p1_perm,KH30)-KI28,0))</f>
        <v/>
      </c>
      <c r="KJ30" s="44">
        <f>IF(KJ9=1,KJ24,IF(KJ10=1,IF(KJ$4=p1_complete+1,p1_perm,KI30)-KJ28,0))</f>
        <v/>
      </c>
      <c r="KK30" s="44">
        <f>IF(KK9=1,KK24,IF(KK10=1,IF(KK$4=p1_complete+1,p1_perm,KJ30)-KK28,0))</f>
        <v/>
      </c>
      <c r="KL30" s="44">
        <f>IF(KL9=1,KL24,IF(KL10=1,IF(KL$4=p1_complete+1,p1_perm,KK30)-KL28,0))</f>
        <v/>
      </c>
      <c r="KM30" s="44">
        <f>IF(KM9=1,KM24,IF(KM10=1,IF(KM$4=p1_complete+1,p1_perm,KL30)-KM28,0))</f>
        <v/>
      </c>
      <c r="KN30" s="44">
        <f>IF(KN9=1,KN24,IF(KN10=1,IF(KN$4=p1_complete+1,p1_perm,KM30)-KN28,0))</f>
        <v/>
      </c>
      <c r="KO30" s="44">
        <f>IF(KO9=1,KO24,IF(KO10=1,IF(KO$4=p1_complete+1,p1_perm,KN30)-KO28,0))</f>
        <v/>
      </c>
      <c r="KP30" s="44">
        <f>IF(KP9=1,KP24,IF(KP10=1,IF(KP$4=p1_complete+1,p1_perm,KO30)-KP28,0))</f>
        <v/>
      </c>
      <c r="KQ30" s="44">
        <f>IF(KQ9=1,KQ24,IF(KQ10=1,IF(KQ$4=p1_complete+1,p1_perm,KP30)-KQ28,0))</f>
        <v/>
      </c>
      <c r="KR30" s="44">
        <f>IF(KR9=1,KR24,IF(KR10=1,IF(KR$4=p1_complete+1,p1_perm,KQ30)-KR28,0))</f>
        <v/>
      </c>
      <c r="KS30" s="44">
        <f>IF(KS9=1,KS24,IF(KS10=1,IF(KS$4=p1_complete+1,p1_perm,KR30)-KS28,0))</f>
        <v/>
      </c>
      <c r="KT30" s="44">
        <f>IF(KT9=1,KT24,IF(KT10=1,IF(KT$4=p1_complete+1,p1_perm,KS30)-KT28,0))</f>
        <v/>
      </c>
      <c r="KU30" s="44">
        <f>IF(KU9=1,KU24,IF(KU10=1,IF(KU$4=p1_complete+1,p1_perm,KT30)-KU28,0))</f>
        <v/>
      </c>
      <c r="KV30" s="44">
        <f>IF(KV9=1,KV24,IF(KV10=1,IF(KV$4=p1_complete+1,p1_perm,KU30)-KV28,0))</f>
        <v/>
      </c>
      <c r="KW30" s="44">
        <f>IF(KW9=1,KW24,IF(KW10=1,IF(KW$4=p1_complete+1,p1_perm,KV30)-KW28,0))</f>
        <v/>
      </c>
      <c r="KX30" s="44">
        <f>IF(KX9=1,KX24,IF(KX10=1,IF(KX$4=p1_complete+1,p1_perm,KW30)-KX28,0))</f>
        <v/>
      </c>
      <c r="KY30" s="44">
        <f>IF(KY9=1,KY24,IF(KY10=1,IF(KY$4=p1_complete+1,p1_perm,KX30)-KY28,0))</f>
        <v/>
      </c>
      <c r="KZ30" s="44">
        <f>IF(KZ9=1,KZ24,IF(KZ10=1,IF(KZ$4=p1_complete+1,p1_perm,KY30)-KZ28,0))</f>
        <v/>
      </c>
      <c r="LA30" s="44">
        <f>IF(LA9=1,LA24,IF(LA10=1,IF(LA$4=p1_complete+1,p1_perm,KZ30)-LA28,0))</f>
        <v/>
      </c>
      <c r="LB30" s="44">
        <f>IF(LB9=1,LB24,IF(LB10=1,IF(LB$4=p1_complete+1,p1_perm,LA30)-LB28,0))</f>
        <v/>
      </c>
      <c r="LC30" s="44">
        <f>IF(LC9=1,LC24,IF(LC10=1,IF(LC$4=p1_complete+1,p1_perm,LB30)-LC28,0))</f>
        <v/>
      </c>
      <c r="LD30" s="44">
        <f>IF(LD9=1,LD24,IF(LD10=1,IF(LD$4=p1_complete+1,p1_perm,LC30)-LD28,0))</f>
        <v/>
      </c>
      <c r="LE30" s="44">
        <f>IF(LE9=1,LE24,IF(LE10=1,IF(LE$4=p1_complete+1,p1_perm,LD30)-LE28,0))</f>
        <v/>
      </c>
      <c r="LF30" s="44">
        <f>IF(LF9=1,LF24,IF(LF10=1,IF(LF$4=p1_complete+1,p1_perm,LE30)-LF28,0))</f>
        <v/>
      </c>
      <c r="LG30" s="44">
        <f>IF(LG9=1,LG24,IF(LG10=1,IF(LG$4=p1_complete+1,p1_perm,LF30)-LG28,0))</f>
        <v/>
      </c>
      <c r="LH30" s="44">
        <f>IF(LH9=1,LH24,IF(LH10=1,IF(LH$4=p1_complete+1,p1_perm,LG30)-LH28,0))</f>
        <v/>
      </c>
      <c r="LI30" s="44">
        <f>IF(LI9=1,LI24,IF(LI10=1,IF(LI$4=p1_complete+1,p1_perm,LH30)-LI28,0))</f>
        <v/>
      </c>
      <c r="LJ30" s="44">
        <f>IF(LJ9=1,LJ24,IF(LJ10=1,IF(LJ$4=p1_complete+1,p1_perm,LI30)-LJ28,0))</f>
        <v/>
      </c>
      <c r="LK30" s="44">
        <f>IF(LK9=1,LK24,IF(LK10=1,IF(LK$4=p1_complete+1,p1_perm,LJ30)-LK28,0))</f>
        <v/>
      </c>
      <c r="LL30" s="44">
        <f>IF(LL9=1,LL24,IF(LL10=1,IF(LL$4=p1_complete+1,p1_perm,LK30)-LL28,0))</f>
        <v/>
      </c>
      <c r="LM30" s="44">
        <f>IF(LM9=1,LM24,IF(LM10=1,IF(LM$4=p1_complete+1,p1_perm,LL30)-LM28,0))</f>
        <v/>
      </c>
      <c r="LN30" s="44">
        <f>IF(LN9=1,LN24,IF(LN10=1,IF(LN$4=p1_complete+1,p1_perm,LM30)-LN28,0))</f>
        <v/>
      </c>
      <c r="LO30" s="44">
        <f>IF(LO9=1,LO24,IF(LO10=1,IF(LO$4=p1_complete+1,p1_perm,LN30)-LO28,0))</f>
        <v/>
      </c>
      <c r="LP30" s="44">
        <f>IF(LP9=1,LP24,IF(LP10=1,IF(LP$4=p1_complete+1,p1_perm,LO30)-LP28,0))</f>
        <v/>
      </c>
      <c r="LQ30" s="44">
        <f>IF(LQ9=1,LQ24,IF(LQ10=1,IF(LQ$4=p1_complete+1,p1_perm,LP30)-LQ28,0))</f>
        <v/>
      </c>
      <c r="LR30" s="44">
        <f>IF(LR9=1,LR24,IF(LR10=1,IF(LR$4=p1_complete+1,p1_perm,LQ30)-LR28,0))</f>
        <v/>
      </c>
      <c r="LS30" s="44">
        <f>IF(LS9=1,LS24,IF(LS10=1,IF(LS$4=p1_complete+1,p1_perm,LR30)-LS28,0))</f>
        <v/>
      </c>
      <c r="LT30" s="44">
        <f>IF(LT9=1,LT24,IF(LT10=1,IF(LT$4=p1_complete+1,p1_perm,LS30)-LT28,0))</f>
        <v/>
      </c>
      <c r="LU30" s="44">
        <f>IF(LU9=1,LU24,IF(LU10=1,IF(LU$4=p1_complete+1,p1_perm,LT30)-LU28,0))</f>
        <v/>
      </c>
      <c r="LV30" s="44">
        <f>IF(LV9=1,LV24,IF(LV10=1,IF(LV$4=p1_complete+1,p1_perm,LU30)-LV28,0))</f>
        <v/>
      </c>
      <c r="LW30" s="44">
        <f>IF(LW9=1,LW24,IF(LW10=1,IF(LW$4=p1_complete+1,p1_perm,LV30)-LW28,0))</f>
        <v/>
      </c>
      <c r="LX30" s="44">
        <f>IF(LX9=1,LX24,IF(LX10=1,IF(LX$4=p1_complete+1,p1_perm,LW30)-LX28,0))</f>
        <v/>
      </c>
      <c r="LY30" s="44">
        <f>IF(LY9=1,LY24,IF(LY10=1,IF(LY$4=p1_complete+1,p1_perm,LX30)-LY28,0))</f>
        <v/>
      </c>
      <c r="LZ30" s="44">
        <f>IF(LZ9=1,LZ24,IF(LZ10=1,IF(LZ$4=p1_complete+1,p1_perm,LY30)-LZ28,0))</f>
        <v/>
      </c>
      <c r="MA30" s="44">
        <f>IF(MA9=1,MA24,IF(MA10=1,IF(MA$4=p1_complete+1,p1_perm,LZ30)-MA28,0))</f>
        <v/>
      </c>
      <c r="MB30" s="44">
        <f>IF(MB9=1,MB24,IF(MB10=1,IF(MB$4=p1_complete+1,p1_perm,MA30)-MB28,0))</f>
        <v/>
      </c>
      <c r="MC30" s="44">
        <f>IF(MC9=1,MC24,IF(MC10=1,IF(MC$4=p1_complete+1,p1_perm,MB30)-MC28,0))</f>
        <v/>
      </c>
      <c r="MD30" s="44">
        <f>IF(MD9=1,MD24,IF(MD10=1,IF(MD$4=p1_complete+1,p1_perm,MC30)-MD28,0))</f>
        <v/>
      </c>
      <c r="ME30" s="44">
        <f>IF(ME9=1,ME24,IF(ME10=1,IF(ME$4=p1_complete+1,p1_perm,MD30)-ME28,0))</f>
        <v/>
      </c>
      <c r="MF30" s="44">
        <f>IF(MF9=1,MF24,IF(MF10=1,IF(MF$4=p1_complete+1,p1_perm,ME30)-MF28,0))</f>
        <v/>
      </c>
      <c r="MG30" s="44">
        <f>IF(MG9=1,MG24,IF(MG10=1,IF(MG$4=p1_complete+1,p1_perm,MF30)-MG28,0))</f>
        <v/>
      </c>
      <c r="MH30" s="44">
        <f>IF(MH9=1,MH24,IF(MH10=1,IF(MH$4=p1_complete+1,p1_perm,MG30)-MH28,0))</f>
        <v/>
      </c>
      <c r="MI30" s="44">
        <f>IF(MI9=1,MI24,IF(MI10=1,IF(MI$4=p1_complete+1,p1_perm,MH30)-MI28,0))</f>
        <v/>
      </c>
      <c r="MJ30" s="44">
        <f>IF(MJ9=1,MJ24,IF(MJ10=1,IF(MJ$4=p1_complete+1,p1_perm,MI30)-MJ28,0))</f>
        <v/>
      </c>
      <c r="MK30" s="44">
        <f>IF(MK9=1,MK24,IF(MK10=1,IF(MK$4=p1_complete+1,p1_perm,MJ30)-MK28,0))</f>
        <v/>
      </c>
      <c r="ML30" s="44">
        <f>IF(ML9=1,ML24,IF(ML10=1,IF(ML$4=p1_complete+1,p1_perm,MK30)-ML28,0))</f>
        <v/>
      </c>
      <c r="MM30" s="44">
        <f>IF(MM9=1,MM24,IF(MM10=1,IF(MM$4=p1_complete+1,p1_perm,ML30)-MM28,0))</f>
        <v/>
      </c>
      <c r="MN30" s="44">
        <f>IF(MN9=1,MN24,IF(MN10=1,IF(MN$4=p1_complete+1,p1_perm,MM30)-MN28,0))</f>
        <v/>
      </c>
      <c r="MO30" s="44">
        <f>IF(MO9=1,MO24,IF(MO10=1,IF(MO$4=p1_complete+1,p1_perm,MN30)-MO28,0))</f>
        <v/>
      </c>
      <c r="MP30" s="44">
        <f>IF(MP9=1,MP24,IF(MP10=1,IF(MP$4=p1_complete+1,p1_perm,MO30)-MP28,0))</f>
        <v/>
      </c>
      <c r="MQ30" s="44">
        <f>IF(MQ9=1,MQ24,IF(MQ10=1,IF(MQ$4=p1_complete+1,p1_perm,MP30)-MQ28,0))</f>
        <v/>
      </c>
      <c r="MR30" s="44">
        <f>IF(MR9=1,MR24,IF(MR10=1,IF(MR$4=p1_complete+1,p1_perm,MQ30)-MR28,0))</f>
        <v/>
      </c>
      <c r="MS30" s="44">
        <f>IF(MS9=1,MS24,IF(MS10=1,IF(MS$4=p1_complete+1,p1_perm,MR30)-MS28,0))</f>
        <v/>
      </c>
      <c r="MT30" s="44">
        <f>IF(MT9=1,MT24,IF(MT10=1,IF(MT$4=p1_complete+1,p1_perm,MS30)-MT28,0))</f>
        <v/>
      </c>
      <c r="MU30" s="44">
        <f>IF(MU9=1,MU24,IF(MU10=1,IF(MU$4=p1_complete+1,p1_perm,MT30)-MU28,0))</f>
        <v/>
      </c>
      <c r="MV30" s="44">
        <f>IF(MV9=1,MV24,IF(MV10=1,IF(MV$4=p1_complete+1,p1_perm,MU30)-MV28,0))</f>
        <v/>
      </c>
      <c r="MW30" s="44">
        <f>IF(MW9=1,MW24,IF(MW10=1,IF(MW$4=p1_complete+1,p1_perm,MV30)-MW28,0))</f>
        <v/>
      </c>
      <c r="MX30" s="44">
        <f>IF(MX9=1,MX24,IF(MX10=1,IF(MX$4=p1_complete+1,p1_perm,MW30)-MX28,0))</f>
        <v/>
      </c>
      <c r="MY30" s="44">
        <f>IF(MY9=1,MY24,IF(MY10=1,IF(MY$4=p1_complete+1,p1_perm,MX30)-MY28,0))</f>
        <v/>
      </c>
      <c r="MZ30" s="44">
        <f>IF(MZ9=1,MZ24,IF(MZ10=1,IF(MZ$4=p1_complete+1,p1_perm,MY30)-MZ28,0))</f>
        <v/>
      </c>
      <c r="NA30" s="44">
        <f>IF(NA9=1,NA24,IF(NA10=1,IF(NA$4=p1_complete+1,p1_perm,MZ30)-NA28,0))</f>
        <v/>
      </c>
      <c r="NB30" s="44">
        <f>IF(NB9=1,NB24,IF(NB10=1,IF(NB$4=p1_complete+1,p1_perm,NA30)-NB28,0))</f>
        <v/>
      </c>
      <c r="NC30" s="44">
        <f>IF(NC9=1,NC24,IF(NC10=1,IF(NC$4=p1_complete+1,p1_perm,NB30)-NC28,0))</f>
        <v/>
      </c>
      <c r="ND30" s="44">
        <f>IF(ND9=1,ND24,IF(ND10=1,IF(ND$4=p1_complete+1,p1_perm,NC30)-ND28,0))</f>
        <v/>
      </c>
      <c r="NE30" s="44">
        <f>IF(NE9=1,NE24,IF(NE10=1,IF(NE$4=p1_complete+1,p1_perm,ND30)-NE28,0))</f>
        <v/>
      </c>
      <c r="NF30" s="44">
        <f>IF(NF9=1,NF24,IF(NF10=1,IF(NF$4=p1_complete+1,p1_perm,NE30)-NF28,0))</f>
        <v/>
      </c>
      <c r="NG30" s="44">
        <f>IF(NG9=1,NG24,IF(NG10=1,IF(NG$4=p1_complete+1,p1_perm,NF30)-NG28,0))</f>
        <v/>
      </c>
      <c r="NH30" s="44">
        <f>IF(NH9=1,NH24,IF(NH10=1,IF(NH$4=p1_complete+1,p1_perm,NG30)-NH28,0))</f>
        <v/>
      </c>
      <c r="NI30" s="44">
        <f>IF(NI9=1,NI24,IF(NI10=1,IF(NI$4=p1_complete+1,p1_perm,NH30)-NI28,0))</f>
        <v/>
      </c>
      <c r="NJ30" s="44">
        <f>IF(NJ9=1,NJ24,IF(NJ10=1,IF(NJ$4=p1_complete+1,p1_perm,NI30)-NJ28,0))</f>
        <v/>
      </c>
      <c r="NK30" s="44">
        <f>IF(NK9=1,NK24,IF(NK10=1,IF(NK$4=p1_complete+1,p1_perm,NJ30)-NK28,0))</f>
        <v/>
      </c>
      <c r="NL30" s="44">
        <f>IF(NL9=1,NL24,IF(NL10=1,IF(NL$4=p1_complete+1,p1_perm,NK30)-NL28,0))</f>
        <v/>
      </c>
      <c r="NM30" s="44">
        <f>IF(NM9=1,NM24,IF(NM10=1,IF(NM$4=p1_complete+1,p1_perm,NL30)-NM28,0))</f>
        <v/>
      </c>
      <c r="NN30" s="44">
        <f>IF(NN9=1,NN24,IF(NN10=1,IF(NN$4=p1_complete+1,p1_perm,NM30)-NN28,0))</f>
        <v/>
      </c>
      <c r="NO30" s="44">
        <f>IF(NO9=1,NO24,IF(NO10=1,IF(NO$4=p1_complete+1,p1_perm,NN30)-NO28,0))</f>
        <v/>
      </c>
      <c r="NP30" s="44">
        <f>IF(NP9=1,NP24,IF(NP10=1,IF(NP$4=p1_complete+1,p1_perm,NO30)-NP28,0))</f>
        <v/>
      </c>
      <c r="NQ30" s="44">
        <f>IF(NQ9=1,NQ24,IF(NQ10=1,IF(NQ$4=p1_complete+1,p1_perm,NP30)-NQ28,0))</f>
        <v/>
      </c>
      <c r="NR30" s="44">
        <f>IF(NR9=1,NR24,IF(NR10=1,IF(NR$4=p1_complete+1,p1_perm,NQ30)-NR28,0))</f>
        <v/>
      </c>
      <c r="NS30" s="44">
        <f>IF(NS9=1,NS24,IF(NS10=1,IF(NS$4=p1_complete+1,p1_perm,NR30)-NS28,0))</f>
        <v/>
      </c>
      <c r="NT30" s="44">
        <f>IF(NT9=1,NT24,IF(NT10=1,IF(NT$4=p1_complete+1,p1_perm,NS30)-NT28,0))</f>
        <v/>
      </c>
      <c r="NU30" s="44">
        <f>IF(NU9=1,NU24,IF(NU10=1,IF(NU$4=p1_complete+1,p1_perm,NT30)-NU28,0))</f>
        <v/>
      </c>
      <c r="NV30" s="44">
        <f>IF(NV9=1,NV24,IF(NV10=1,IF(NV$4=p1_complete+1,p1_perm,NU30)-NV28,0))</f>
        <v/>
      </c>
      <c r="NW30" s="44">
        <f>IF(NW9=1,NW24,IF(NW10=1,IF(NW$4=p1_complete+1,p1_perm,NV30)-NW28,0))</f>
        <v/>
      </c>
      <c r="NX30" s="44">
        <f>IF(NX9=1,NX24,IF(NX10=1,IF(NX$4=p1_complete+1,p1_perm,NW30)-NX28,0))</f>
        <v/>
      </c>
      <c r="NY30" s="44">
        <f>IF(NY9=1,NY24,IF(NY10=1,IF(NY$4=p1_complete+1,p1_perm,NX30)-NY28,0))</f>
        <v/>
      </c>
      <c r="NZ30" s="44">
        <f>IF(NZ9=1,NZ24,IF(NZ10=1,IF(NZ$4=p1_complete+1,p1_perm,NY30)-NZ28,0))</f>
        <v/>
      </c>
      <c r="OA30" s="44">
        <f>IF(OA9=1,OA24,IF(OA10=1,IF(OA$4=p1_complete+1,p1_perm,NZ30)-OA28,0))</f>
        <v/>
      </c>
      <c r="OB30" s="44">
        <f>IF(OB9=1,OB24,IF(OB10=1,IF(OB$4=p1_complete+1,p1_perm,OA30)-OB28,0))</f>
        <v/>
      </c>
      <c r="OC30" s="44">
        <f>IF(OC9=1,OC24,IF(OC10=1,IF(OC$4=p1_complete+1,p1_perm,OB30)-OC28,0))</f>
        <v/>
      </c>
      <c r="OD30" s="44">
        <f>IF(OD9=1,OD24,IF(OD10=1,IF(OD$4=p1_complete+1,p1_perm,OC30)-OD28,0))</f>
        <v/>
      </c>
      <c r="OE30" s="44">
        <f>IF(OE9=1,OE24,IF(OE10=1,IF(OE$4=p1_complete+1,p1_perm,OD30)-OE28,0))</f>
        <v/>
      </c>
      <c r="OF30" s="44">
        <f>IF(OF9=1,OF24,IF(OF10=1,IF(OF$4=p1_complete+1,p1_perm,OE30)-OF28,0))</f>
        <v/>
      </c>
      <c r="OG30" s="44">
        <f>IF(OG9=1,OG24,IF(OG10=1,IF(OG$4=p1_complete+1,p1_perm,OF30)-OG28,0))</f>
        <v/>
      </c>
      <c r="OH30" s="44">
        <f>IF(OH9=1,OH24,IF(OH10=1,IF(OH$4=p1_complete+1,p1_perm,OG30)-OH28,0))</f>
        <v/>
      </c>
      <c r="OI30" s="44">
        <f>IF(OI9=1,OI24,IF(OI10=1,IF(OI$4=p1_complete+1,p1_perm,OH30)-OI28,0))</f>
        <v/>
      </c>
      <c r="OJ30" s="44">
        <f>IF(OJ9=1,OJ24,IF(OJ10=1,IF(OJ$4=p1_complete+1,p1_perm,OI30)-OJ28,0))</f>
        <v/>
      </c>
      <c r="OK30" s="44">
        <f>IF(OK9=1,OK24,IF(OK10=1,IF(OK$4=p1_complete+1,p1_perm,OJ30)-OK28,0))</f>
        <v/>
      </c>
      <c r="OL30" s="44">
        <f>IF(OL9=1,OL24,IF(OL10=1,IF(OL$4=p1_complete+1,p1_perm,OK30)-OL28,0))</f>
        <v/>
      </c>
      <c r="OM30" s="44">
        <f>IF(OM9=1,OM24,IF(OM10=1,IF(OM$4=p1_complete+1,p1_perm,OL30)-OM28,0))</f>
        <v/>
      </c>
      <c r="ON30" s="44">
        <f>IF(ON9=1,ON24,IF(ON10=1,IF(ON$4=p1_complete+1,p1_perm,OM30)-ON28,0))</f>
        <v/>
      </c>
      <c r="OO30" s="44">
        <f>IF(OO9=1,OO24,IF(OO10=1,IF(OO$4=p1_complete+1,p1_perm,ON30)-OO28,0))</f>
        <v/>
      </c>
      <c r="OP30" s="44">
        <f>IF(OP9=1,OP24,IF(OP10=1,IF(OP$4=p1_complete+1,p1_perm,OO30)-OP28,0))</f>
        <v/>
      </c>
      <c r="OQ30" s="44">
        <f>IF(OQ9=1,OQ24,IF(OQ10=1,IF(OQ$4=p1_complete+1,p1_perm,OP30)-OQ28,0))</f>
        <v/>
      </c>
      <c r="OR30" s="44">
        <f>IF(OR9=1,OR24,IF(OR10=1,IF(OR$4=p1_complete+1,p1_perm,OQ30)-OR28,0))</f>
        <v/>
      </c>
      <c r="OS30" s="44">
        <f>IF(OS9=1,OS24,IF(OS10=1,IF(OS$4=p1_complete+1,p1_perm,OR30)-OS28,0))</f>
        <v/>
      </c>
      <c r="OT30" s="44">
        <f>IF(OT9=1,OT24,IF(OT10=1,IF(OT$4=p1_complete+1,p1_perm,OS30)-OT28,0))</f>
        <v/>
      </c>
      <c r="OU30" s="44">
        <f>IF(OU9=1,OU24,IF(OU10=1,IF(OU$4=p1_complete+1,p1_perm,OT30)-OU28,0))</f>
        <v/>
      </c>
      <c r="OV30" s="44">
        <f>IF(OV9=1,OV24,IF(OV10=1,IF(OV$4=p1_complete+1,p1_perm,OU30)-OV28,0))</f>
        <v/>
      </c>
      <c r="OW30" s="44">
        <f>IF(OW9=1,OW24,IF(OW10=1,IF(OW$4=p1_complete+1,p1_perm,OV30)-OW28,0))</f>
        <v/>
      </c>
      <c r="OX30" s="44">
        <f>IF(OX9=1,OX24,IF(OX10=1,IF(OX$4=p1_complete+1,p1_perm,OW30)-OX28,0))</f>
        <v/>
      </c>
      <c r="OY30" s="44">
        <f>IF(OY9=1,OY24,IF(OY10=1,IF(OY$4=p1_complete+1,p1_perm,OX30)-OY28,0))</f>
        <v/>
      </c>
      <c r="OZ30" s="44">
        <f>IF(OZ9=1,OZ24,IF(OZ10=1,IF(OZ$4=p1_complete+1,p1_perm,OY30)-OZ28,0))</f>
        <v/>
      </c>
      <c r="PA30" s="44">
        <f>IF(PA9=1,PA24,IF(PA10=1,IF(PA$4=p1_complete+1,p1_perm,OZ30)-PA28,0))</f>
        <v/>
      </c>
      <c r="PB30" s="44">
        <f>IF(PB9=1,PB24,IF(PB10=1,IF(PB$4=p1_complete+1,p1_perm,PA30)-PB28,0))</f>
        <v/>
      </c>
      <c r="PC30" s="44">
        <f>IF(PC9=1,PC24,IF(PC10=1,IF(PC$4=p1_complete+1,p1_perm,PB30)-PC28,0))</f>
        <v/>
      </c>
      <c r="PD30" s="44">
        <f>IF(PD9=1,PD24,IF(PD10=1,IF(PD$4=p1_complete+1,p1_perm,PC30)-PD28,0))</f>
        <v/>
      </c>
      <c r="PE30" s="44">
        <f>IF(PE9=1,PE24,IF(PE10=1,IF(PE$4=p1_complete+1,p1_perm,PD30)-PE28,0))</f>
        <v/>
      </c>
      <c r="PF30" s="44">
        <f>IF(PF9=1,PF24,IF(PF10=1,IF(PF$4=p1_complete+1,p1_perm,PE30)-PF28,0))</f>
        <v/>
      </c>
      <c r="PG30" s="44">
        <f>IF(PG9=1,PG24,IF(PG10=1,IF(PG$4=p1_complete+1,p1_perm,PF30)-PG28,0))</f>
        <v/>
      </c>
      <c r="PH30" s="44">
        <f>IF(PH9=1,PH24,IF(PH10=1,IF(PH$4=p1_complete+1,p1_perm,PG30)-PH28,0))</f>
        <v/>
      </c>
      <c r="PI30" s="44">
        <f>IF(PI9=1,PI24,IF(PI10=1,IF(PI$4=p1_complete+1,p1_perm,PH30)-PI28,0))</f>
        <v/>
      </c>
      <c r="PJ30" s="44">
        <f>IF(PJ9=1,PJ24,IF(PJ10=1,IF(PJ$4=p1_complete+1,p1_perm,PI30)-PJ28,0))</f>
        <v/>
      </c>
      <c r="PK30" s="44">
        <f>IF(PK9=1,PK24,IF(PK10=1,IF(PK$4=p1_complete+1,p1_perm,PJ30)-PK28,0))</f>
        <v/>
      </c>
      <c r="PL30" s="44">
        <f>IF(PL9=1,PL24,IF(PL10=1,IF(PL$4=p1_complete+1,p1_perm,PK30)-PL28,0))</f>
        <v/>
      </c>
      <c r="PM30" s="44">
        <f>IF(PM9=1,PM24,IF(PM10=1,IF(PM$4=p1_complete+1,p1_perm,PL30)-PM28,0))</f>
        <v/>
      </c>
    </row>
    <row r="31">
      <c r="A31" s="9" t="inlineStr">
        <is>
          <t>Homes delivered</t>
        </is>
      </c>
      <c r="B31" s="9" t="inlineStr">
        <is>
          <t>P1</t>
        </is>
      </c>
      <c r="D31" s="42">
        <f>D10*p1_homes</f>
        <v/>
      </c>
      <c r="E31" s="42">
        <f>E10*p1_homes</f>
        <v/>
      </c>
      <c r="F31" s="42">
        <f>F10*p1_homes</f>
        <v/>
      </c>
      <c r="G31" s="42">
        <f>G10*p1_homes</f>
        <v/>
      </c>
      <c r="H31" s="42">
        <f>H10*p1_homes</f>
        <v/>
      </c>
      <c r="I31" s="42">
        <f>I10*p1_homes</f>
        <v/>
      </c>
      <c r="J31" s="42">
        <f>J10*p1_homes</f>
        <v/>
      </c>
      <c r="K31" s="42">
        <f>K10*p1_homes</f>
        <v/>
      </c>
      <c r="L31" s="42">
        <f>L10*p1_homes</f>
        <v/>
      </c>
      <c r="M31" s="42">
        <f>M10*p1_homes</f>
        <v/>
      </c>
      <c r="N31" s="42">
        <f>N10*p1_homes</f>
        <v/>
      </c>
      <c r="O31" s="42">
        <f>O10*p1_homes</f>
        <v/>
      </c>
      <c r="P31" s="42">
        <f>P10*p1_homes</f>
        <v/>
      </c>
      <c r="Q31" s="42">
        <f>Q10*p1_homes</f>
        <v/>
      </c>
      <c r="R31" s="42">
        <f>R10*p1_homes</f>
        <v/>
      </c>
      <c r="S31" s="42">
        <f>S10*p1_homes</f>
        <v/>
      </c>
      <c r="T31" s="42">
        <f>T10*p1_homes</f>
        <v/>
      </c>
      <c r="U31" s="42">
        <f>U10*p1_homes</f>
        <v/>
      </c>
      <c r="V31" s="42">
        <f>V10*p1_homes</f>
        <v/>
      </c>
      <c r="W31" s="42">
        <f>W10*p1_homes</f>
        <v/>
      </c>
      <c r="X31" s="42">
        <f>X10*p1_homes</f>
        <v/>
      </c>
      <c r="Y31" s="42">
        <f>Y10*p1_homes</f>
        <v/>
      </c>
      <c r="Z31" s="42">
        <f>Z10*p1_homes</f>
        <v/>
      </c>
      <c r="AA31" s="42">
        <f>AA10*p1_homes</f>
        <v/>
      </c>
      <c r="AB31" s="42">
        <f>AB10*p1_homes</f>
        <v/>
      </c>
      <c r="AC31" s="42">
        <f>AC10*p1_homes</f>
        <v/>
      </c>
      <c r="AD31" s="42">
        <f>AD10*p1_homes</f>
        <v/>
      </c>
      <c r="AE31" s="42">
        <f>AE10*p1_homes</f>
        <v/>
      </c>
      <c r="AF31" s="42">
        <f>AF10*p1_homes</f>
        <v/>
      </c>
      <c r="AG31" s="42">
        <f>AG10*p1_homes</f>
        <v/>
      </c>
      <c r="AH31" s="42">
        <f>AH10*p1_homes</f>
        <v/>
      </c>
      <c r="AI31" s="42">
        <f>AI10*p1_homes</f>
        <v/>
      </c>
      <c r="AJ31" s="42">
        <f>AJ10*p1_homes</f>
        <v/>
      </c>
      <c r="AK31" s="42">
        <f>AK10*p1_homes</f>
        <v/>
      </c>
      <c r="AL31" s="42">
        <f>AL10*p1_homes</f>
        <v/>
      </c>
      <c r="AM31" s="42">
        <f>AM10*p1_homes</f>
        <v/>
      </c>
      <c r="AN31" s="42">
        <f>AN10*p1_homes</f>
        <v/>
      </c>
      <c r="AO31" s="42">
        <f>AO10*p1_homes</f>
        <v/>
      </c>
      <c r="AP31" s="42">
        <f>AP10*p1_homes</f>
        <v/>
      </c>
      <c r="AQ31" s="42">
        <f>AQ10*p1_homes</f>
        <v/>
      </c>
      <c r="AR31" s="42">
        <f>AR10*p1_homes</f>
        <v/>
      </c>
      <c r="AS31" s="42">
        <f>AS10*p1_homes</f>
        <v/>
      </c>
      <c r="AT31" s="42">
        <f>AT10*p1_homes</f>
        <v/>
      </c>
      <c r="AU31" s="42">
        <f>AU10*p1_homes</f>
        <v/>
      </c>
      <c r="AV31" s="42">
        <f>AV10*p1_homes</f>
        <v/>
      </c>
      <c r="AW31" s="42">
        <f>AW10*p1_homes</f>
        <v/>
      </c>
      <c r="AX31" s="42">
        <f>AX10*p1_homes</f>
        <v/>
      </c>
      <c r="AY31" s="42">
        <f>AY10*p1_homes</f>
        <v/>
      </c>
      <c r="AZ31" s="42">
        <f>AZ10*p1_homes</f>
        <v/>
      </c>
      <c r="BA31" s="42">
        <f>BA10*p1_homes</f>
        <v/>
      </c>
      <c r="BB31" s="42">
        <f>BB10*p1_homes</f>
        <v/>
      </c>
      <c r="BC31" s="42">
        <f>BC10*p1_homes</f>
        <v/>
      </c>
      <c r="BD31" s="42">
        <f>BD10*p1_homes</f>
        <v/>
      </c>
      <c r="BE31" s="42">
        <f>BE10*p1_homes</f>
        <v/>
      </c>
      <c r="BF31" s="42">
        <f>BF10*p1_homes</f>
        <v/>
      </c>
      <c r="BG31" s="42">
        <f>BG10*p1_homes</f>
        <v/>
      </c>
      <c r="BH31" s="42">
        <f>BH10*p1_homes</f>
        <v/>
      </c>
      <c r="BI31" s="42">
        <f>BI10*p1_homes</f>
        <v/>
      </c>
      <c r="BJ31" s="42">
        <f>BJ10*p1_homes</f>
        <v/>
      </c>
      <c r="BK31" s="42">
        <f>BK10*p1_homes</f>
        <v/>
      </c>
      <c r="BL31" s="42">
        <f>BL10*p1_homes</f>
        <v/>
      </c>
      <c r="BM31" s="42">
        <f>BM10*p1_homes</f>
        <v/>
      </c>
      <c r="BN31" s="42">
        <f>BN10*p1_homes</f>
        <v/>
      </c>
      <c r="BO31" s="42">
        <f>BO10*p1_homes</f>
        <v/>
      </c>
      <c r="BP31" s="42">
        <f>BP10*p1_homes</f>
        <v/>
      </c>
      <c r="BQ31" s="42">
        <f>BQ10*p1_homes</f>
        <v/>
      </c>
      <c r="BR31" s="42">
        <f>BR10*p1_homes</f>
        <v/>
      </c>
      <c r="BS31" s="42">
        <f>BS10*p1_homes</f>
        <v/>
      </c>
      <c r="BT31" s="42">
        <f>BT10*p1_homes</f>
        <v/>
      </c>
      <c r="BU31" s="42">
        <f>BU10*p1_homes</f>
        <v/>
      </c>
      <c r="BV31" s="42">
        <f>BV10*p1_homes</f>
        <v/>
      </c>
      <c r="BW31" s="42">
        <f>BW10*p1_homes</f>
        <v/>
      </c>
      <c r="BX31" s="42">
        <f>BX10*p1_homes</f>
        <v/>
      </c>
      <c r="BY31" s="42">
        <f>BY10*p1_homes</f>
        <v/>
      </c>
      <c r="BZ31" s="42">
        <f>BZ10*p1_homes</f>
        <v/>
      </c>
      <c r="CA31" s="42">
        <f>CA10*p1_homes</f>
        <v/>
      </c>
      <c r="CB31" s="42">
        <f>CB10*p1_homes</f>
        <v/>
      </c>
      <c r="CC31" s="42">
        <f>CC10*p1_homes</f>
        <v/>
      </c>
      <c r="CD31" s="42">
        <f>CD10*p1_homes</f>
        <v/>
      </c>
      <c r="CE31" s="42">
        <f>CE10*p1_homes</f>
        <v/>
      </c>
      <c r="CF31" s="42">
        <f>CF10*p1_homes</f>
        <v/>
      </c>
      <c r="CG31" s="42">
        <f>CG10*p1_homes</f>
        <v/>
      </c>
      <c r="CH31" s="42">
        <f>CH10*p1_homes</f>
        <v/>
      </c>
      <c r="CI31" s="42">
        <f>CI10*p1_homes</f>
        <v/>
      </c>
      <c r="CJ31" s="42">
        <f>CJ10*p1_homes</f>
        <v/>
      </c>
      <c r="CK31" s="42">
        <f>CK10*p1_homes</f>
        <v/>
      </c>
      <c r="CL31" s="42">
        <f>CL10*p1_homes</f>
        <v/>
      </c>
      <c r="CM31" s="42">
        <f>CM10*p1_homes</f>
        <v/>
      </c>
      <c r="CN31" s="42">
        <f>CN10*p1_homes</f>
        <v/>
      </c>
      <c r="CO31" s="42">
        <f>CO10*p1_homes</f>
        <v/>
      </c>
      <c r="CP31" s="42">
        <f>CP10*p1_homes</f>
        <v/>
      </c>
      <c r="CQ31" s="42">
        <f>CQ10*p1_homes</f>
        <v/>
      </c>
      <c r="CR31" s="42">
        <f>CR10*p1_homes</f>
        <v/>
      </c>
      <c r="CS31" s="42">
        <f>CS10*p1_homes</f>
        <v/>
      </c>
      <c r="CT31" s="42">
        <f>CT10*p1_homes</f>
        <v/>
      </c>
      <c r="CU31" s="42">
        <f>CU10*p1_homes</f>
        <v/>
      </c>
      <c r="CV31" s="42">
        <f>CV10*p1_homes</f>
        <v/>
      </c>
      <c r="CW31" s="42">
        <f>CW10*p1_homes</f>
        <v/>
      </c>
      <c r="CX31" s="42">
        <f>CX10*p1_homes</f>
        <v/>
      </c>
      <c r="CY31" s="42">
        <f>CY10*p1_homes</f>
        <v/>
      </c>
      <c r="CZ31" s="42">
        <f>CZ10*p1_homes</f>
        <v/>
      </c>
      <c r="DA31" s="42">
        <f>DA10*p1_homes</f>
        <v/>
      </c>
      <c r="DB31" s="42">
        <f>DB10*p1_homes</f>
        <v/>
      </c>
      <c r="DC31" s="42">
        <f>DC10*p1_homes</f>
        <v/>
      </c>
      <c r="DD31" s="42">
        <f>DD10*p1_homes</f>
        <v/>
      </c>
      <c r="DE31" s="42">
        <f>DE10*p1_homes</f>
        <v/>
      </c>
      <c r="DF31" s="42">
        <f>DF10*p1_homes</f>
        <v/>
      </c>
      <c r="DG31" s="42">
        <f>DG10*p1_homes</f>
        <v/>
      </c>
      <c r="DH31" s="42">
        <f>DH10*p1_homes</f>
        <v/>
      </c>
      <c r="DI31" s="42">
        <f>DI10*p1_homes</f>
        <v/>
      </c>
      <c r="DJ31" s="42">
        <f>DJ10*p1_homes</f>
        <v/>
      </c>
      <c r="DK31" s="42">
        <f>DK10*p1_homes</f>
        <v/>
      </c>
      <c r="DL31" s="42">
        <f>DL10*p1_homes</f>
        <v/>
      </c>
      <c r="DM31" s="42">
        <f>DM10*p1_homes</f>
        <v/>
      </c>
      <c r="DN31" s="42">
        <f>DN10*p1_homes</f>
        <v/>
      </c>
      <c r="DO31" s="42">
        <f>DO10*p1_homes</f>
        <v/>
      </c>
      <c r="DP31" s="42">
        <f>DP10*p1_homes</f>
        <v/>
      </c>
      <c r="DQ31" s="42">
        <f>DQ10*p1_homes</f>
        <v/>
      </c>
      <c r="DR31" s="42">
        <f>DR10*p1_homes</f>
        <v/>
      </c>
      <c r="DS31" s="42">
        <f>DS10*p1_homes</f>
        <v/>
      </c>
      <c r="DT31" s="42">
        <f>DT10*p1_homes</f>
        <v/>
      </c>
      <c r="DU31" s="42">
        <f>DU10*p1_homes</f>
        <v/>
      </c>
      <c r="DV31" s="42">
        <f>DV10*p1_homes</f>
        <v/>
      </c>
      <c r="DW31" s="42">
        <f>DW10*p1_homes</f>
        <v/>
      </c>
      <c r="DX31" s="42">
        <f>DX10*p1_homes</f>
        <v/>
      </c>
      <c r="DY31" s="42">
        <f>DY10*p1_homes</f>
        <v/>
      </c>
      <c r="DZ31" s="42">
        <f>DZ10*p1_homes</f>
        <v/>
      </c>
      <c r="EA31" s="42">
        <f>EA10*p1_homes</f>
        <v/>
      </c>
      <c r="EB31" s="42">
        <f>EB10*p1_homes</f>
        <v/>
      </c>
      <c r="EC31" s="42">
        <f>EC10*p1_homes</f>
        <v/>
      </c>
      <c r="ED31" s="42">
        <f>ED10*p1_homes</f>
        <v/>
      </c>
      <c r="EE31" s="42">
        <f>EE10*p1_homes</f>
        <v/>
      </c>
      <c r="EF31" s="42">
        <f>EF10*p1_homes</f>
        <v/>
      </c>
      <c r="EG31" s="42">
        <f>EG10*p1_homes</f>
        <v/>
      </c>
      <c r="EH31" s="42">
        <f>EH10*p1_homes</f>
        <v/>
      </c>
      <c r="EI31" s="42">
        <f>EI10*p1_homes</f>
        <v/>
      </c>
      <c r="EJ31" s="42">
        <f>EJ10*p1_homes</f>
        <v/>
      </c>
      <c r="EK31" s="42">
        <f>EK10*p1_homes</f>
        <v/>
      </c>
      <c r="EL31" s="42">
        <f>EL10*p1_homes</f>
        <v/>
      </c>
      <c r="EM31" s="42">
        <f>EM10*p1_homes</f>
        <v/>
      </c>
      <c r="EN31" s="42">
        <f>EN10*p1_homes</f>
        <v/>
      </c>
      <c r="EO31" s="42">
        <f>EO10*p1_homes</f>
        <v/>
      </c>
      <c r="EP31" s="42">
        <f>EP10*p1_homes</f>
        <v/>
      </c>
      <c r="EQ31" s="42">
        <f>EQ10*p1_homes</f>
        <v/>
      </c>
      <c r="ER31" s="42">
        <f>ER10*p1_homes</f>
        <v/>
      </c>
      <c r="ES31" s="42">
        <f>ES10*p1_homes</f>
        <v/>
      </c>
      <c r="ET31" s="42">
        <f>ET10*p1_homes</f>
        <v/>
      </c>
      <c r="EU31" s="42">
        <f>EU10*p1_homes</f>
        <v/>
      </c>
      <c r="EV31" s="42">
        <f>EV10*p1_homes</f>
        <v/>
      </c>
      <c r="EW31" s="42">
        <f>EW10*p1_homes</f>
        <v/>
      </c>
      <c r="EX31" s="42">
        <f>EX10*p1_homes</f>
        <v/>
      </c>
      <c r="EY31" s="42">
        <f>EY10*p1_homes</f>
        <v/>
      </c>
      <c r="EZ31" s="42">
        <f>EZ10*p1_homes</f>
        <v/>
      </c>
      <c r="FA31" s="42">
        <f>FA10*p1_homes</f>
        <v/>
      </c>
      <c r="FB31" s="42">
        <f>FB10*p1_homes</f>
        <v/>
      </c>
      <c r="FC31" s="42">
        <f>FC10*p1_homes</f>
        <v/>
      </c>
      <c r="FD31" s="42">
        <f>FD10*p1_homes</f>
        <v/>
      </c>
      <c r="FE31" s="42">
        <f>FE10*p1_homes</f>
        <v/>
      </c>
      <c r="FF31" s="42">
        <f>FF10*p1_homes</f>
        <v/>
      </c>
      <c r="FG31" s="42">
        <f>FG10*p1_homes</f>
        <v/>
      </c>
      <c r="FH31" s="42">
        <f>FH10*p1_homes</f>
        <v/>
      </c>
      <c r="FI31" s="42">
        <f>FI10*p1_homes</f>
        <v/>
      </c>
      <c r="FJ31" s="42">
        <f>FJ10*p1_homes</f>
        <v/>
      </c>
      <c r="FK31" s="42">
        <f>FK10*p1_homes</f>
        <v/>
      </c>
      <c r="FL31" s="42">
        <f>FL10*p1_homes</f>
        <v/>
      </c>
      <c r="FM31" s="42">
        <f>FM10*p1_homes</f>
        <v/>
      </c>
      <c r="FN31" s="42">
        <f>FN10*p1_homes</f>
        <v/>
      </c>
      <c r="FO31" s="42">
        <f>FO10*p1_homes</f>
        <v/>
      </c>
      <c r="FP31" s="42">
        <f>FP10*p1_homes</f>
        <v/>
      </c>
      <c r="FQ31" s="42">
        <f>FQ10*p1_homes</f>
        <v/>
      </c>
      <c r="FR31" s="42">
        <f>FR10*p1_homes</f>
        <v/>
      </c>
      <c r="FS31" s="42">
        <f>FS10*p1_homes</f>
        <v/>
      </c>
      <c r="FT31" s="42">
        <f>FT10*p1_homes</f>
        <v/>
      </c>
      <c r="FU31" s="42">
        <f>FU10*p1_homes</f>
        <v/>
      </c>
      <c r="FV31" s="42">
        <f>FV10*p1_homes</f>
        <v/>
      </c>
      <c r="FW31" s="42">
        <f>FW10*p1_homes</f>
        <v/>
      </c>
      <c r="FX31" s="42">
        <f>FX10*p1_homes</f>
        <v/>
      </c>
      <c r="FY31" s="42">
        <f>FY10*p1_homes</f>
        <v/>
      </c>
      <c r="FZ31" s="42">
        <f>FZ10*p1_homes</f>
        <v/>
      </c>
      <c r="GA31" s="42">
        <f>GA10*p1_homes</f>
        <v/>
      </c>
      <c r="GB31" s="42">
        <f>GB10*p1_homes</f>
        <v/>
      </c>
      <c r="GC31" s="42">
        <f>GC10*p1_homes</f>
        <v/>
      </c>
      <c r="GD31" s="42">
        <f>GD10*p1_homes</f>
        <v/>
      </c>
      <c r="GE31" s="42">
        <f>GE10*p1_homes</f>
        <v/>
      </c>
      <c r="GF31" s="42">
        <f>GF10*p1_homes</f>
        <v/>
      </c>
      <c r="GG31" s="42">
        <f>GG10*p1_homes</f>
        <v/>
      </c>
      <c r="GH31" s="42">
        <f>GH10*p1_homes</f>
        <v/>
      </c>
      <c r="GI31" s="42">
        <f>GI10*p1_homes</f>
        <v/>
      </c>
      <c r="GJ31" s="42">
        <f>GJ10*p1_homes</f>
        <v/>
      </c>
      <c r="GK31" s="42">
        <f>GK10*p1_homes</f>
        <v/>
      </c>
      <c r="GL31" s="42">
        <f>GL10*p1_homes</f>
        <v/>
      </c>
      <c r="GM31" s="42">
        <f>GM10*p1_homes</f>
        <v/>
      </c>
      <c r="GN31" s="42">
        <f>GN10*p1_homes</f>
        <v/>
      </c>
      <c r="GO31" s="42">
        <f>GO10*p1_homes</f>
        <v/>
      </c>
      <c r="GP31" s="42">
        <f>GP10*p1_homes</f>
        <v/>
      </c>
      <c r="GQ31" s="42">
        <f>GQ10*p1_homes</f>
        <v/>
      </c>
      <c r="GR31" s="42">
        <f>GR10*p1_homes</f>
        <v/>
      </c>
      <c r="GS31" s="42">
        <f>GS10*p1_homes</f>
        <v/>
      </c>
      <c r="GT31" s="42">
        <f>GT10*p1_homes</f>
        <v/>
      </c>
      <c r="GU31" s="42">
        <f>GU10*p1_homes</f>
        <v/>
      </c>
      <c r="GV31" s="42">
        <f>GV10*p1_homes</f>
        <v/>
      </c>
      <c r="GW31" s="42">
        <f>GW10*p1_homes</f>
        <v/>
      </c>
      <c r="GX31" s="42">
        <f>GX10*p1_homes</f>
        <v/>
      </c>
      <c r="GY31" s="42">
        <f>GY10*p1_homes</f>
        <v/>
      </c>
      <c r="GZ31" s="42">
        <f>GZ10*p1_homes</f>
        <v/>
      </c>
      <c r="HA31" s="42">
        <f>HA10*p1_homes</f>
        <v/>
      </c>
      <c r="HB31" s="42">
        <f>HB10*p1_homes</f>
        <v/>
      </c>
      <c r="HC31" s="42">
        <f>HC10*p1_homes</f>
        <v/>
      </c>
      <c r="HD31" s="42">
        <f>HD10*p1_homes</f>
        <v/>
      </c>
      <c r="HE31" s="42">
        <f>HE10*p1_homes</f>
        <v/>
      </c>
      <c r="HF31" s="42">
        <f>HF10*p1_homes</f>
        <v/>
      </c>
      <c r="HG31" s="42">
        <f>HG10*p1_homes</f>
        <v/>
      </c>
      <c r="HH31" s="42">
        <f>HH10*p1_homes</f>
        <v/>
      </c>
      <c r="HI31" s="42">
        <f>HI10*p1_homes</f>
        <v/>
      </c>
      <c r="HJ31" s="42">
        <f>HJ10*p1_homes</f>
        <v/>
      </c>
      <c r="HK31" s="42">
        <f>HK10*p1_homes</f>
        <v/>
      </c>
      <c r="HL31" s="42">
        <f>HL10*p1_homes</f>
        <v/>
      </c>
      <c r="HM31" s="42">
        <f>HM10*p1_homes</f>
        <v/>
      </c>
      <c r="HN31" s="42">
        <f>HN10*p1_homes</f>
        <v/>
      </c>
      <c r="HO31" s="42">
        <f>HO10*p1_homes</f>
        <v/>
      </c>
      <c r="HP31" s="42">
        <f>HP10*p1_homes</f>
        <v/>
      </c>
      <c r="HQ31" s="42">
        <f>HQ10*p1_homes</f>
        <v/>
      </c>
      <c r="HR31" s="42">
        <f>HR10*p1_homes</f>
        <v/>
      </c>
      <c r="HS31" s="42">
        <f>HS10*p1_homes</f>
        <v/>
      </c>
      <c r="HT31" s="42">
        <f>HT10*p1_homes</f>
        <v/>
      </c>
      <c r="HU31" s="42">
        <f>HU10*p1_homes</f>
        <v/>
      </c>
      <c r="HV31" s="42">
        <f>HV10*p1_homes</f>
        <v/>
      </c>
      <c r="HW31" s="42">
        <f>HW10*p1_homes</f>
        <v/>
      </c>
      <c r="HX31" s="42">
        <f>HX10*p1_homes</f>
        <v/>
      </c>
      <c r="HY31" s="42">
        <f>HY10*p1_homes</f>
        <v/>
      </c>
      <c r="HZ31" s="42">
        <f>HZ10*p1_homes</f>
        <v/>
      </c>
      <c r="IA31" s="42">
        <f>IA10*p1_homes</f>
        <v/>
      </c>
      <c r="IB31" s="42">
        <f>IB10*p1_homes</f>
        <v/>
      </c>
      <c r="IC31" s="42">
        <f>IC10*p1_homes</f>
        <v/>
      </c>
      <c r="ID31" s="42">
        <f>ID10*p1_homes</f>
        <v/>
      </c>
      <c r="IE31" s="42">
        <f>IE10*p1_homes</f>
        <v/>
      </c>
      <c r="IF31" s="42">
        <f>IF10*p1_homes</f>
        <v/>
      </c>
      <c r="IG31" s="42">
        <f>IG10*p1_homes</f>
        <v/>
      </c>
      <c r="IH31" s="42">
        <f>IH10*p1_homes</f>
        <v/>
      </c>
      <c r="II31" s="42">
        <f>II10*p1_homes</f>
        <v/>
      </c>
      <c r="IJ31" s="42">
        <f>IJ10*p1_homes</f>
        <v/>
      </c>
      <c r="IK31" s="42">
        <f>IK10*p1_homes</f>
        <v/>
      </c>
      <c r="IL31" s="42">
        <f>IL10*p1_homes</f>
        <v/>
      </c>
      <c r="IM31" s="42">
        <f>IM10*p1_homes</f>
        <v/>
      </c>
      <c r="IN31" s="42">
        <f>IN10*p1_homes</f>
        <v/>
      </c>
      <c r="IO31" s="42">
        <f>IO10*p1_homes</f>
        <v/>
      </c>
      <c r="IP31" s="42">
        <f>IP10*p1_homes</f>
        <v/>
      </c>
      <c r="IQ31" s="42">
        <f>IQ10*p1_homes</f>
        <v/>
      </c>
      <c r="IR31" s="42">
        <f>IR10*p1_homes</f>
        <v/>
      </c>
      <c r="IS31" s="42">
        <f>IS10*p1_homes</f>
        <v/>
      </c>
      <c r="IT31" s="42">
        <f>IT10*p1_homes</f>
        <v/>
      </c>
      <c r="IU31" s="42">
        <f>IU10*p1_homes</f>
        <v/>
      </c>
      <c r="IV31" s="42">
        <f>IV10*p1_homes</f>
        <v/>
      </c>
      <c r="IW31" s="42">
        <f>IW10*p1_homes</f>
        <v/>
      </c>
      <c r="IX31" s="42">
        <f>IX10*p1_homes</f>
        <v/>
      </c>
      <c r="IY31" s="42">
        <f>IY10*p1_homes</f>
        <v/>
      </c>
      <c r="IZ31" s="42">
        <f>IZ10*p1_homes</f>
        <v/>
      </c>
      <c r="JA31" s="42">
        <f>JA10*p1_homes</f>
        <v/>
      </c>
      <c r="JB31" s="42">
        <f>JB10*p1_homes</f>
        <v/>
      </c>
      <c r="JC31" s="42">
        <f>JC10*p1_homes</f>
        <v/>
      </c>
      <c r="JD31" s="42">
        <f>JD10*p1_homes</f>
        <v/>
      </c>
      <c r="JE31" s="42">
        <f>JE10*p1_homes</f>
        <v/>
      </c>
      <c r="JF31" s="42">
        <f>JF10*p1_homes</f>
        <v/>
      </c>
      <c r="JG31" s="42">
        <f>JG10*p1_homes</f>
        <v/>
      </c>
      <c r="JH31" s="42">
        <f>JH10*p1_homes</f>
        <v/>
      </c>
      <c r="JI31" s="42">
        <f>JI10*p1_homes</f>
        <v/>
      </c>
      <c r="JJ31" s="42">
        <f>JJ10*p1_homes</f>
        <v/>
      </c>
      <c r="JK31" s="42">
        <f>JK10*p1_homes</f>
        <v/>
      </c>
      <c r="JL31" s="42">
        <f>JL10*p1_homes</f>
        <v/>
      </c>
      <c r="JM31" s="42">
        <f>JM10*p1_homes</f>
        <v/>
      </c>
      <c r="JN31" s="42">
        <f>JN10*p1_homes</f>
        <v/>
      </c>
      <c r="JO31" s="42">
        <f>JO10*p1_homes</f>
        <v/>
      </c>
      <c r="JP31" s="42">
        <f>JP10*p1_homes</f>
        <v/>
      </c>
      <c r="JQ31" s="42">
        <f>JQ10*p1_homes</f>
        <v/>
      </c>
      <c r="JR31" s="42">
        <f>JR10*p1_homes</f>
        <v/>
      </c>
      <c r="JS31" s="42">
        <f>JS10*p1_homes</f>
        <v/>
      </c>
      <c r="JT31" s="42">
        <f>JT10*p1_homes</f>
        <v/>
      </c>
      <c r="JU31" s="42">
        <f>JU10*p1_homes</f>
        <v/>
      </c>
      <c r="JV31" s="42">
        <f>JV10*p1_homes</f>
        <v/>
      </c>
      <c r="JW31" s="42">
        <f>JW10*p1_homes</f>
        <v/>
      </c>
      <c r="JX31" s="42">
        <f>JX10*p1_homes</f>
        <v/>
      </c>
      <c r="JY31" s="42">
        <f>JY10*p1_homes</f>
        <v/>
      </c>
      <c r="JZ31" s="42">
        <f>JZ10*p1_homes</f>
        <v/>
      </c>
      <c r="KA31" s="42">
        <f>KA10*p1_homes</f>
        <v/>
      </c>
      <c r="KB31" s="42">
        <f>KB10*p1_homes</f>
        <v/>
      </c>
      <c r="KC31" s="42">
        <f>KC10*p1_homes</f>
        <v/>
      </c>
      <c r="KD31" s="42">
        <f>KD10*p1_homes</f>
        <v/>
      </c>
      <c r="KE31" s="42">
        <f>KE10*p1_homes</f>
        <v/>
      </c>
      <c r="KF31" s="42">
        <f>KF10*p1_homes</f>
        <v/>
      </c>
      <c r="KG31" s="42">
        <f>KG10*p1_homes</f>
        <v/>
      </c>
      <c r="KH31" s="42">
        <f>KH10*p1_homes</f>
        <v/>
      </c>
      <c r="KI31" s="42">
        <f>KI10*p1_homes</f>
        <v/>
      </c>
      <c r="KJ31" s="42">
        <f>KJ10*p1_homes</f>
        <v/>
      </c>
      <c r="KK31" s="42">
        <f>KK10*p1_homes</f>
        <v/>
      </c>
      <c r="KL31" s="42">
        <f>KL10*p1_homes</f>
        <v/>
      </c>
      <c r="KM31" s="42">
        <f>KM10*p1_homes</f>
        <v/>
      </c>
      <c r="KN31" s="42">
        <f>KN10*p1_homes</f>
        <v/>
      </c>
      <c r="KO31" s="42">
        <f>KO10*p1_homes</f>
        <v/>
      </c>
      <c r="KP31" s="42">
        <f>KP10*p1_homes</f>
        <v/>
      </c>
      <c r="KQ31" s="42">
        <f>KQ10*p1_homes</f>
        <v/>
      </c>
      <c r="KR31" s="42">
        <f>KR10*p1_homes</f>
        <v/>
      </c>
      <c r="KS31" s="42">
        <f>KS10*p1_homes</f>
        <v/>
      </c>
      <c r="KT31" s="42">
        <f>KT10*p1_homes</f>
        <v/>
      </c>
      <c r="KU31" s="42">
        <f>KU10*p1_homes</f>
        <v/>
      </c>
      <c r="KV31" s="42">
        <f>KV10*p1_homes</f>
        <v/>
      </c>
      <c r="KW31" s="42">
        <f>KW10*p1_homes</f>
        <v/>
      </c>
      <c r="KX31" s="42">
        <f>KX10*p1_homes</f>
        <v/>
      </c>
      <c r="KY31" s="42">
        <f>KY10*p1_homes</f>
        <v/>
      </c>
      <c r="KZ31" s="42">
        <f>KZ10*p1_homes</f>
        <v/>
      </c>
      <c r="LA31" s="42">
        <f>LA10*p1_homes</f>
        <v/>
      </c>
      <c r="LB31" s="42">
        <f>LB10*p1_homes</f>
        <v/>
      </c>
      <c r="LC31" s="42">
        <f>LC10*p1_homes</f>
        <v/>
      </c>
      <c r="LD31" s="42">
        <f>LD10*p1_homes</f>
        <v/>
      </c>
      <c r="LE31" s="42">
        <f>LE10*p1_homes</f>
        <v/>
      </c>
      <c r="LF31" s="42">
        <f>LF10*p1_homes</f>
        <v/>
      </c>
      <c r="LG31" s="42">
        <f>LG10*p1_homes</f>
        <v/>
      </c>
      <c r="LH31" s="42">
        <f>LH10*p1_homes</f>
        <v/>
      </c>
      <c r="LI31" s="42">
        <f>LI10*p1_homes</f>
        <v/>
      </c>
      <c r="LJ31" s="42">
        <f>LJ10*p1_homes</f>
        <v/>
      </c>
      <c r="LK31" s="42">
        <f>LK10*p1_homes</f>
        <v/>
      </c>
      <c r="LL31" s="42">
        <f>LL10*p1_homes</f>
        <v/>
      </c>
      <c r="LM31" s="42">
        <f>LM10*p1_homes</f>
        <v/>
      </c>
      <c r="LN31" s="42">
        <f>LN10*p1_homes</f>
        <v/>
      </c>
      <c r="LO31" s="42">
        <f>LO10*p1_homes</f>
        <v/>
      </c>
      <c r="LP31" s="42">
        <f>LP10*p1_homes</f>
        <v/>
      </c>
      <c r="LQ31" s="42">
        <f>LQ10*p1_homes</f>
        <v/>
      </c>
      <c r="LR31" s="42">
        <f>LR10*p1_homes</f>
        <v/>
      </c>
      <c r="LS31" s="42">
        <f>LS10*p1_homes</f>
        <v/>
      </c>
      <c r="LT31" s="42">
        <f>LT10*p1_homes</f>
        <v/>
      </c>
      <c r="LU31" s="42">
        <f>LU10*p1_homes</f>
        <v/>
      </c>
      <c r="LV31" s="42">
        <f>LV10*p1_homes</f>
        <v/>
      </c>
      <c r="LW31" s="42">
        <f>LW10*p1_homes</f>
        <v/>
      </c>
      <c r="LX31" s="42">
        <f>LX10*p1_homes</f>
        <v/>
      </c>
      <c r="LY31" s="42">
        <f>LY10*p1_homes</f>
        <v/>
      </c>
      <c r="LZ31" s="42">
        <f>LZ10*p1_homes</f>
        <v/>
      </c>
      <c r="MA31" s="42">
        <f>MA10*p1_homes</f>
        <v/>
      </c>
      <c r="MB31" s="42">
        <f>MB10*p1_homes</f>
        <v/>
      </c>
      <c r="MC31" s="42">
        <f>MC10*p1_homes</f>
        <v/>
      </c>
      <c r="MD31" s="42">
        <f>MD10*p1_homes</f>
        <v/>
      </c>
      <c r="ME31" s="42">
        <f>ME10*p1_homes</f>
        <v/>
      </c>
      <c r="MF31" s="42">
        <f>MF10*p1_homes</f>
        <v/>
      </c>
      <c r="MG31" s="42">
        <f>MG10*p1_homes</f>
        <v/>
      </c>
      <c r="MH31" s="42">
        <f>MH10*p1_homes</f>
        <v/>
      </c>
      <c r="MI31" s="42">
        <f>MI10*p1_homes</f>
        <v/>
      </c>
      <c r="MJ31" s="42">
        <f>MJ10*p1_homes</f>
        <v/>
      </c>
      <c r="MK31" s="42">
        <f>MK10*p1_homes</f>
        <v/>
      </c>
      <c r="ML31" s="42">
        <f>ML10*p1_homes</f>
        <v/>
      </c>
      <c r="MM31" s="42">
        <f>MM10*p1_homes</f>
        <v/>
      </c>
      <c r="MN31" s="42">
        <f>MN10*p1_homes</f>
        <v/>
      </c>
      <c r="MO31" s="42">
        <f>MO10*p1_homes</f>
        <v/>
      </c>
      <c r="MP31" s="42">
        <f>MP10*p1_homes</f>
        <v/>
      </c>
      <c r="MQ31" s="42">
        <f>MQ10*p1_homes</f>
        <v/>
      </c>
      <c r="MR31" s="42">
        <f>MR10*p1_homes</f>
        <v/>
      </c>
      <c r="MS31" s="42">
        <f>MS10*p1_homes</f>
        <v/>
      </c>
      <c r="MT31" s="42">
        <f>MT10*p1_homes</f>
        <v/>
      </c>
      <c r="MU31" s="42">
        <f>MU10*p1_homes</f>
        <v/>
      </c>
      <c r="MV31" s="42">
        <f>MV10*p1_homes</f>
        <v/>
      </c>
      <c r="MW31" s="42">
        <f>MW10*p1_homes</f>
        <v/>
      </c>
      <c r="MX31" s="42">
        <f>MX10*p1_homes</f>
        <v/>
      </c>
      <c r="MY31" s="42">
        <f>MY10*p1_homes</f>
        <v/>
      </c>
      <c r="MZ31" s="42">
        <f>MZ10*p1_homes</f>
        <v/>
      </c>
      <c r="NA31" s="42">
        <f>NA10*p1_homes</f>
        <v/>
      </c>
      <c r="NB31" s="42">
        <f>NB10*p1_homes</f>
        <v/>
      </c>
      <c r="NC31" s="42">
        <f>NC10*p1_homes</f>
        <v/>
      </c>
      <c r="ND31" s="42">
        <f>ND10*p1_homes</f>
        <v/>
      </c>
      <c r="NE31" s="42">
        <f>NE10*p1_homes</f>
        <v/>
      </c>
      <c r="NF31" s="42">
        <f>NF10*p1_homes</f>
        <v/>
      </c>
      <c r="NG31" s="42">
        <f>NG10*p1_homes</f>
        <v/>
      </c>
      <c r="NH31" s="42">
        <f>NH10*p1_homes</f>
        <v/>
      </c>
      <c r="NI31" s="42">
        <f>NI10*p1_homes</f>
        <v/>
      </c>
      <c r="NJ31" s="42">
        <f>NJ10*p1_homes</f>
        <v/>
      </c>
      <c r="NK31" s="42">
        <f>NK10*p1_homes</f>
        <v/>
      </c>
      <c r="NL31" s="42">
        <f>NL10*p1_homes</f>
        <v/>
      </c>
      <c r="NM31" s="42">
        <f>NM10*p1_homes</f>
        <v/>
      </c>
      <c r="NN31" s="42">
        <f>NN10*p1_homes</f>
        <v/>
      </c>
      <c r="NO31" s="42">
        <f>NO10*p1_homes</f>
        <v/>
      </c>
      <c r="NP31" s="42">
        <f>NP10*p1_homes</f>
        <v/>
      </c>
      <c r="NQ31" s="42">
        <f>NQ10*p1_homes</f>
        <v/>
      </c>
      <c r="NR31" s="42">
        <f>NR10*p1_homes</f>
        <v/>
      </c>
      <c r="NS31" s="42">
        <f>NS10*p1_homes</f>
        <v/>
      </c>
      <c r="NT31" s="42">
        <f>NT10*p1_homes</f>
        <v/>
      </c>
      <c r="NU31" s="42">
        <f>NU10*p1_homes</f>
        <v/>
      </c>
      <c r="NV31" s="42">
        <f>NV10*p1_homes</f>
        <v/>
      </c>
      <c r="NW31" s="42">
        <f>NW10*p1_homes</f>
        <v/>
      </c>
      <c r="NX31" s="42">
        <f>NX10*p1_homes</f>
        <v/>
      </c>
      <c r="NY31" s="42">
        <f>NY10*p1_homes</f>
        <v/>
      </c>
      <c r="NZ31" s="42">
        <f>NZ10*p1_homes</f>
        <v/>
      </c>
      <c r="OA31" s="42">
        <f>OA10*p1_homes</f>
        <v/>
      </c>
      <c r="OB31" s="42">
        <f>OB10*p1_homes</f>
        <v/>
      </c>
      <c r="OC31" s="42">
        <f>OC10*p1_homes</f>
        <v/>
      </c>
      <c r="OD31" s="42">
        <f>OD10*p1_homes</f>
        <v/>
      </c>
      <c r="OE31" s="42">
        <f>OE10*p1_homes</f>
        <v/>
      </c>
      <c r="OF31" s="42">
        <f>OF10*p1_homes</f>
        <v/>
      </c>
      <c r="OG31" s="42">
        <f>OG10*p1_homes</f>
        <v/>
      </c>
      <c r="OH31" s="42">
        <f>OH10*p1_homes</f>
        <v/>
      </c>
      <c r="OI31" s="42">
        <f>OI10*p1_homes</f>
        <v/>
      </c>
      <c r="OJ31" s="42">
        <f>OJ10*p1_homes</f>
        <v/>
      </c>
      <c r="OK31" s="42">
        <f>OK10*p1_homes</f>
        <v/>
      </c>
      <c r="OL31" s="42">
        <f>OL10*p1_homes</f>
        <v/>
      </c>
      <c r="OM31" s="42">
        <f>OM10*p1_homes</f>
        <v/>
      </c>
      <c r="ON31" s="42">
        <f>ON10*p1_homes</f>
        <v/>
      </c>
      <c r="OO31" s="42">
        <f>OO10*p1_homes</f>
        <v/>
      </c>
      <c r="OP31" s="42">
        <f>OP10*p1_homes</f>
        <v/>
      </c>
      <c r="OQ31" s="42">
        <f>OQ10*p1_homes</f>
        <v/>
      </c>
      <c r="OR31" s="42">
        <f>OR10*p1_homes</f>
        <v/>
      </c>
      <c r="OS31" s="42">
        <f>OS10*p1_homes</f>
        <v/>
      </c>
      <c r="OT31" s="42">
        <f>OT10*p1_homes</f>
        <v/>
      </c>
      <c r="OU31" s="42">
        <f>OU10*p1_homes</f>
        <v/>
      </c>
      <c r="OV31" s="42">
        <f>OV10*p1_homes</f>
        <v/>
      </c>
      <c r="OW31" s="42">
        <f>OW10*p1_homes</f>
        <v/>
      </c>
      <c r="OX31" s="42">
        <f>OX10*p1_homes</f>
        <v/>
      </c>
      <c r="OY31" s="42">
        <f>OY10*p1_homes</f>
        <v/>
      </c>
      <c r="OZ31" s="42">
        <f>OZ10*p1_homes</f>
        <v/>
      </c>
      <c r="PA31" s="42">
        <f>PA10*p1_homes</f>
        <v/>
      </c>
      <c r="PB31" s="42">
        <f>PB10*p1_homes</f>
        <v/>
      </c>
      <c r="PC31" s="42">
        <f>PC10*p1_homes</f>
        <v/>
      </c>
      <c r="PD31" s="42">
        <f>PD10*p1_homes</f>
        <v/>
      </c>
      <c r="PE31" s="42">
        <f>PE10*p1_homes</f>
        <v/>
      </c>
      <c r="PF31" s="42">
        <f>PF10*p1_homes</f>
        <v/>
      </c>
      <c r="PG31" s="42">
        <f>PG10*p1_homes</f>
        <v/>
      </c>
      <c r="PH31" s="42">
        <f>PH10*p1_homes</f>
        <v/>
      </c>
      <c r="PI31" s="42">
        <f>PI10*p1_homes</f>
        <v/>
      </c>
      <c r="PJ31" s="42">
        <f>PJ10*p1_homes</f>
        <v/>
      </c>
      <c r="PK31" s="42">
        <f>PK10*p1_homes</f>
        <v/>
      </c>
      <c r="PL31" s="42">
        <f>PL10*p1_homes</f>
        <v/>
      </c>
      <c r="PM31" s="42">
        <f>PM10*p1_homes</f>
        <v/>
      </c>
    </row>
    <row r="32">
      <c r="A32" s="9" t="inlineStr">
        <is>
          <t>Homes occupied (sitewide leasing capacity, phase priority)</t>
        </is>
      </c>
      <c r="B32" s="9" t="inlineStr">
        <is>
          <t>P1</t>
        </is>
      </c>
      <c r="D32" s="46">
        <f>IF(D10=1,MIN(p1_homes*stab_occ,0+MAX(0,cap_m)),0)</f>
        <v/>
      </c>
      <c r="E32" s="46">
        <f>IF(E10=1,MIN(p1_homes*stab_occ,D32+MAX(0,cap_m)),0)</f>
        <v/>
      </c>
      <c r="F32" s="46">
        <f>IF(F10=1,MIN(p1_homes*stab_occ,E32+MAX(0,cap_m)),0)</f>
        <v/>
      </c>
      <c r="G32" s="46">
        <f>IF(G10=1,MIN(p1_homes*stab_occ,F32+MAX(0,cap_m)),0)</f>
        <v/>
      </c>
      <c r="H32" s="46">
        <f>IF(H10=1,MIN(p1_homes*stab_occ,G32+MAX(0,cap_m)),0)</f>
        <v/>
      </c>
      <c r="I32" s="46">
        <f>IF(I10=1,MIN(p1_homes*stab_occ,H32+MAX(0,cap_m)),0)</f>
        <v/>
      </c>
      <c r="J32" s="46">
        <f>IF(J10=1,MIN(p1_homes*stab_occ,I32+MAX(0,cap_m)),0)</f>
        <v/>
      </c>
      <c r="K32" s="46">
        <f>IF(K10=1,MIN(p1_homes*stab_occ,J32+MAX(0,cap_m)),0)</f>
        <v/>
      </c>
      <c r="L32" s="46">
        <f>IF(L10=1,MIN(p1_homes*stab_occ,K32+MAX(0,cap_m)),0)</f>
        <v/>
      </c>
      <c r="M32" s="46">
        <f>IF(M10=1,MIN(p1_homes*stab_occ,L32+MAX(0,cap_m)),0)</f>
        <v/>
      </c>
      <c r="N32" s="46">
        <f>IF(N10=1,MIN(p1_homes*stab_occ,M32+MAX(0,cap_m)),0)</f>
        <v/>
      </c>
      <c r="O32" s="46">
        <f>IF(O10=1,MIN(p1_homes*stab_occ,N32+MAX(0,cap_m)),0)</f>
        <v/>
      </c>
      <c r="P32" s="46">
        <f>IF(P10=1,MIN(p1_homes*stab_occ,O32+MAX(0,cap_m)),0)</f>
        <v/>
      </c>
      <c r="Q32" s="46">
        <f>IF(Q10=1,MIN(p1_homes*stab_occ,P32+MAX(0,cap_m)),0)</f>
        <v/>
      </c>
      <c r="R32" s="46">
        <f>IF(R10=1,MIN(p1_homes*stab_occ,Q32+MAX(0,cap_m)),0)</f>
        <v/>
      </c>
      <c r="S32" s="46">
        <f>IF(S10=1,MIN(p1_homes*stab_occ,R32+MAX(0,cap_m)),0)</f>
        <v/>
      </c>
      <c r="T32" s="46">
        <f>IF(T10=1,MIN(p1_homes*stab_occ,S32+MAX(0,cap_m)),0)</f>
        <v/>
      </c>
      <c r="U32" s="46">
        <f>IF(U10=1,MIN(p1_homes*stab_occ,T32+MAX(0,cap_m)),0)</f>
        <v/>
      </c>
      <c r="V32" s="46">
        <f>IF(V10=1,MIN(p1_homes*stab_occ,U32+MAX(0,cap_m)),0)</f>
        <v/>
      </c>
      <c r="W32" s="46">
        <f>IF(W10=1,MIN(p1_homes*stab_occ,V32+MAX(0,cap_m)),0)</f>
        <v/>
      </c>
      <c r="X32" s="46">
        <f>IF(X10=1,MIN(p1_homes*stab_occ,W32+MAX(0,cap_m)),0)</f>
        <v/>
      </c>
      <c r="Y32" s="46">
        <f>IF(Y10=1,MIN(p1_homes*stab_occ,X32+MAX(0,cap_m)),0)</f>
        <v/>
      </c>
      <c r="Z32" s="46">
        <f>IF(Z10=1,MIN(p1_homes*stab_occ,Y32+MAX(0,cap_m)),0)</f>
        <v/>
      </c>
      <c r="AA32" s="46">
        <f>IF(AA10=1,MIN(p1_homes*stab_occ,Z32+MAX(0,cap_m)),0)</f>
        <v/>
      </c>
      <c r="AB32" s="46">
        <f>IF(AB10=1,MIN(p1_homes*stab_occ,AA32+MAX(0,cap_m)),0)</f>
        <v/>
      </c>
      <c r="AC32" s="46">
        <f>IF(AC10=1,MIN(p1_homes*stab_occ,AB32+MAX(0,cap_m)),0)</f>
        <v/>
      </c>
      <c r="AD32" s="46">
        <f>IF(AD10=1,MIN(p1_homes*stab_occ,AC32+MAX(0,cap_m)),0)</f>
        <v/>
      </c>
      <c r="AE32" s="46">
        <f>IF(AE10=1,MIN(p1_homes*stab_occ,AD32+MAX(0,cap_m)),0)</f>
        <v/>
      </c>
      <c r="AF32" s="46">
        <f>IF(AF10=1,MIN(p1_homes*stab_occ,AE32+MAX(0,cap_m)),0)</f>
        <v/>
      </c>
      <c r="AG32" s="46">
        <f>IF(AG10=1,MIN(p1_homes*stab_occ,AF32+MAX(0,cap_m)),0)</f>
        <v/>
      </c>
      <c r="AH32" s="46">
        <f>IF(AH10=1,MIN(p1_homes*stab_occ,AG32+MAX(0,cap_m)),0)</f>
        <v/>
      </c>
      <c r="AI32" s="46">
        <f>IF(AI10=1,MIN(p1_homes*stab_occ,AH32+MAX(0,cap_m)),0)</f>
        <v/>
      </c>
      <c r="AJ32" s="46">
        <f>IF(AJ10=1,MIN(p1_homes*stab_occ,AI32+MAX(0,cap_m)),0)</f>
        <v/>
      </c>
      <c r="AK32" s="46">
        <f>IF(AK10=1,MIN(p1_homes*stab_occ,AJ32+MAX(0,cap_m)),0)</f>
        <v/>
      </c>
      <c r="AL32" s="46">
        <f>IF(AL10=1,MIN(p1_homes*stab_occ,AK32+MAX(0,cap_m)),0)</f>
        <v/>
      </c>
      <c r="AM32" s="46">
        <f>IF(AM10=1,MIN(p1_homes*stab_occ,AL32+MAX(0,cap_m)),0)</f>
        <v/>
      </c>
      <c r="AN32" s="46">
        <f>IF(AN10=1,MIN(p1_homes*stab_occ,AM32+MAX(0,cap_m)),0)</f>
        <v/>
      </c>
      <c r="AO32" s="46">
        <f>IF(AO10=1,MIN(p1_homes*stab_occ,AN32+MAX(0,cap_m)),0)</f>
        <v/>
      </c>
      <c r="AP32" s="46">
        <f>IF(AP10=1,MIN(p1_homes*stab_occ,AO32+MAX(0,cap_m)),0)</f>
        <v/>
      </c>
      <c r="AQ32" s="46">
        <f>IF(AQ10=1,MIN(p1_homes*stab_occ,AP32+MAX(0,cap_m)),0)</f>
        <v/>
      </c>
      <c r="AR32" s="46">
        <f>IF(AR10=1,MIN(p1_homes*stab_occ,AQ32+MAX(0,cap_m)),0)</f>
        <v/>
      </c>
      <c r="AS32" s="46">
        <f>IF(AS10=1,MIN(p1_homes*stab_occ,AR32+MAX(0,cap_m)),0)</f>
        <v/>
      </c>
      <c r="AT32" s="46">
        <f>IF(AT10=1,MIN(p1_homes*stab_occ,AS32+MAX(0,cap_m)),0)</f>
        <v/>
      </c>
      <c r="AU32" s="46">
        <f>IF(AU10=1,MIN(p1_homes*stab_occ,AT32+MAX(0,cap_m)),0)</f>
        <v/>
      </c>
      <c r="AV32" s="46">
        <f>IF(AV10=1,MIN(p1_homes*stab_occ,AU32+MAX(0,cap_m)),0)</f>
        <v/>
      </c>
      <c r="AW32" s="46">
        <f>IF(AW10=1,MIN(p1_homes*stab_occ,AV32+MAX(0,cap_m)),0)</f>
        <v/>
      </c>
      <c r="AX32" s="46">
        <f>IF(AX10=1,MIN(p1_homes*stab_occ,AW32+MAX(0,cap_m)),0)</f>
        <v/>
      </c>
      <c r="AY32" s="46">
        <f>IF(AY10=1,MIN(p1_homes*stab_occ,AX32+MAX(0,cap_m)),0)</f>
        <v/>
      </c>
      <c r="AZ32" s="46">
        <f>IF(AZ10=1,MIN(p1_homes*stab_occ,AY32+MAX(0,cap_m)),0)</f>
        <v/>
      </c>
      <c r="BA32" s="46">
        <f>IF(BA10=1,MIN(p1_homes*stab_occ,AZ32+MAX(0,cap_m)),0)</f>
        <v/>
      </c>
      <c r="BB32" s="46">
        <f>IF(BB10=1,MIN(p1_homes*stab_occ,BA32+MAX(0,cap_m)),0)</f>
        <v/>
      </c>
      <c r="BC32" s="46">
        <f>IF(BC10=1,MIN(p1_homes*stab_occ,BB32+MAX(0,cap_m)),0)</f>
        <v/>
      </c>
      <c r="BD32" s="46">
        <f>IF(BD10=1,MIN(p1_homes*stab_occ,BC32+MAX(0,cap_m)),0)</f>
        <v/>
      </c>
      <c r="BE32" s="46">
        <f>IF(BE10=1,MIN(p1_homes*stab_occ,BD32+MAX(0,cap_m)),0)</f>
        <v/>
      </c>
      <c r="BF32" s="46">
        <f>IF(BF10=1,MIN(p1_homes*stab_occ,BE32+MAX(0,cap_m)),0)</f>
        <v/>
      </c>
      <c r="BG32" s="46">
        <f>IF(BG10=1,MIN(p1_homes*stab_occ,BF32+MAX(0,cap_m)),0)</f>
        <v/>
      </c>
      <c r="BH32" s="46">
        <f>IF(BH10=1,MIN(p1_homes*stab_occ,BG32+MAX(0,cap_m)),0)</f>
        <v/>
      </c>
      <c r="BI32" s="46">
        <f>IF(BI10=1,MIN(p1_homes*stab_occ,BH32+MAX(0,cap_m)),0)</f>
        <v/>
      </c>
      <c r="BJ32" s="46">
        <f>IF(BJ10=1,MIN(p1_homes*stab_occ,BI32+MAX(0,cap_m)),0)</f>
        <v/>
      </c>
      <c r="BK32" s="46">
        <f>IF(BK10=1,MIN(p1_homes*stab_occ,BJ32+MAX(0,cap_m)),0)</f>
        <v/>
      </c>
      <c r="BL32" s="46">
        <f>IF(BL10=1,MIN(p1_homes*stab_occ,BK32+MAX(0,cap_m)),0)</f>
        <v/>
      </c>
      <c r="BM32" s="46">
        <f>IF(BM10=1,MIN(p1_homes*stab_occ,BL32+MAX(0,cap_m)),0)</f>
        <v/>
      </c>
      <c r="BN32" s="46">
        <f>IF(BN10=1,MIN(p1_homes*stab_occ,BM32+MAX(0,cap_m)),0)</f>
        <v/>
      </c>
      <c r="BO32" s="46">
        <f>IF(BO10=1,MIN(p1_homes*stab_occ,BN32+MAX(0,cap_m)),0)</f>
        <v/>
      </c>
      <c r="BP32" s="46">
        <f>IF(BP10=1,MIN(p1_homes*stab_occ,BO32+MAX(0,cap_m)),0)</f>
        <v/>
      </c>
      <c r="BQ32" s="46">
        <f>IF(BQ10=1,MIN(p1_homes*stab_occ,BP32+MAX(0,cap_m)),0)</f>
        <v/>
      </c>
      <c r="BR32" s="46">
        <f>IF(BR10=1,MIN(p1_homes*stab_occ,BQ32+MAX(0,cap_m)),0)</f>
        <v/>
      </c>
      <c r="BS32" s="46">
        <f>IF(BS10=1,MIN(p1_homes*stab_occ,BR32+MAX(0,cap_m)),0)</f>
        <v/>
      </c>
      <c r="BT32" s="46">
        <f>IF(BT10=1,MIN(p1_homes*stab_occ,BS32+MAX(0,cap_m)),0)</f>
        <v/>
      </c>
      <c r="BU32" s="46">
        <f>IF(BU10=1,MIN(p1_homes*stab_occ,BT32+MAX(0,cap_m)),0)</f>
        <v/>
      </c>
      <c r="BV32" s="46">
        <f>IF(BV10=1,MIN(p1_homes*stab_occ,BU32+MAX(0,cap_m)),0)</f>
        <v/>
      </c>
      <c r="BW32" s="46">
        <f>IF(BW10=1,MIN(p1_homes*stab_occ,BV32+MAX(0,cap_m)),0)</f>
        <v/>
      </c>
      <c r="BX32" s="46">
        <f>IF(BX10=1,MIN(p1_homes*stab_occ,BW32+MAX(0,cap_m)),0)</f>
        <v/>
      </c>
      <c r="BY32" s="46">
        <f>IF(BY10=1,MIN(p1_homes*stab_occ,BX32+MAX(0,cap_m)),0)</f>
        <v/>
      </c>
      <c r="BZ32" s="46">
        <f>IF(BZ10=1,MIN(p1_homes*stab_occ,BY32+MAX(0,cap_m)),0)</f>
        <v/>
      </c>
      <c r="CA32" s="46">
        <f>IF(CA10=1,MIN(p1_homes*stab_occ,BZ32+MAX(0,cap_m)),0)</f>
        <v/>
      </c>
      <c r="CB32" s="46">
        <f>IF(CB10=1,MIN(p1_homes*stab_occ,CA32+MAX(0,cap_m)),0)</f>
        <v/>
      </c>
      <c r="CC32" s="46">
        <f>IF(CC10=1,MIN(p1_homes*stab_occ,CB32+MAX(0,cap_m)),0)</f>
        <v/>
      </c>
      <c r="CD32" s="46">
        <f>IF(CD10=1,MIN(p1_homes*stab_occ,CC32+MAX(0,cap_m)),0)</f>
        <v/>
      </c>
      <c r="CE32" s="46">
        <f>IF(CE10=1,MIN(p1_homes*stab_occ,CD32+MAX(0,cap_m)),0)</f>
        <v/>
      </c>
      <c r="CF32" s="46">
        <f>IF(CF10=1,MIN(p1_homes*stab_occ,CE32+MAX(0,cap_m)),0)</f>
        <v/>
      </c>
      <c r="CG32" s="46">
        <f>IF(CG10=1,MIN(p1_homes*stab_occ,CF32+MAX(0,cap_m)),0)</f>
        <v/>
      </c>
      <c r="CH32" s="46">
        <f>IF(CH10=1,MIN(p1_homes*stab_occ,CG32+MAX(0,cap_m)),0)</f>
        <v/>
      </c>
      <c r="CI32" s="46">
        <f>IF(CI10=1,MIN(p1_homes*stab_occ,CH32+MAX(0,cap_m)),0)</f>
        <v/>
      </c>
      <c r="CJ32" s="46">
        <f>IF(CJ10=1,MIN(p1_homes*stab_occ,CI32+MAX(0,cap_m)),0)</f>
        <v/>
      </c>
      <c r="CK32" s="46">
        <f>IF(CK10=1,MIN(p1_homes*stab_occ,CJ32+MAX(0,cap_m)),0)</f>
        <v/>
      </c>
      <c r="CL32" s="46">
        <f>IF(CL10=1,MIN(p1_homes*stab_occ,CK32+MAX(0,cap_m)),0)</f>
        <v/>
      </c>
      <c r="CM32" s="46">
        <f>IF(CM10=1,MIN(p1_homes*stab_occ,CL32+MAX(0,cap_m)),0)</f>
        <v/>
      </c>
      <c r="CN32" s="46">
        <f>IF(CN10=1,MIN(p1_homes*stab_occ,CM32+MAX(0,cap_m)),0)</f>
        <v/>
      </c>
      <c r="CO32" s="46">
        <f>IF(CO10=1,MIN(p1_homes*stab_occ,CN32+MAX(0,cap_m)),0)</f>
        <v/>
      </c>
      <c r="CP32" s="46">
        <f>IF(CP10=1,MIN(p1_homes*stab_occ,CO32+MAX(0,cap_m)),0)</f>
        <v/>
      </c>
      <c r="CQ32" s="46">
        <f>IF(CQ10=1,MIN(p1_homes*stab_occ,CP32+MAX(0,cap_m)),0)</f>
        <v/>
      </c>
      <c r="CR32" s="46">
        <f>IF(CR10=1,MIN(p1_homes*stab_occ,CQ32+MAX(0,cap_m)),0)</f>
        <v/>
      </c>
      <c r="CS32" s="46">
        <f>IF(CS10=1,MIN(p1_homes*stab_occ,CR32+MAX(0,cap_m)),0)</f>
        <v/>
      </c>
      <c r="CT32" s="46">
        <f>IF(CT10=1,MIN(p1_homes*stab_occ,CS32+MAX(0,cap_m)),0)</f>
        <v/>
      </c>
      <c r="CU32" s="46">
        <f>IF(CU10=1,MIN(p1_homes*stab_occ,CT32+MAX(0,cap_m)),0)</f>
        <v/>
      </c>
      <c r="CV32" s="46">
        <f>IF(CV10=1,MIN(p1_homes*stab_occ,CU32+MAX(0,cap_m)),0)</f>
        <v/>
      </c>
      <c r="CW32" s="46">
        <f>IF(CW10=1,MIN(p1_homes*stab_occ,CV32+MAX(0,cap_m)),0)</f>
        <v/>
      </c>
      <c r="CX32" s="46">
        <f>IF(CX10=1,MIN(p1_homes*stab_occ,CW32+MAX(0,cap_m)),0)</f>
        <v/>
      </c>
      <c r="CY32" s="46">
        <f>IF(CY10=1,MIN(p1_homes*stab_occ,CX32+MAX(0,cap_m)),0)</f>
        <v/>
      </c>
      <c r="CZ32" s="46">
        <f>IF(CZ10=1,MIN(p1_homes*stab_occ,CY32+MAX(0,cap_m)),0)</f>
        <v/>
      </c>
      <c r="DA32" s="46">
        <f>IF(DA10=1,MIN(p1_homes*stab_occ,CZ32+MAX(0,cap_m)),0)</f>
        <v/>
      </c>
      <c r="DB32" s="46">
        <f>IF(DB10=1,MIN(p1_homes*stab_occ,DA32+MAX(0,cap_m)),0)</f>
        <v/>
      </c>
      <c r="DC32" s="46">
        <f>IF(DC10=1,MIN(p1_homes*stab_occ,DB32+MAX(0,cap_m)),0)</f>
        <v/>
      </c>
      <c r="DD32" s="46">
        <f>IF(DD10=1,MIN(p1_homes*stab_occ,DC32+MAX(0,cap_m)),0)</f>
        <v/>
      </c>
      <c r="DE32" s="46">
        <f>IF(DE10=1,MIN(p1_homes*stab_occ,DD32+MAX(0,cap_m)),0)</f>
        <v/>
      </c>
      <c r="DF32" s="46">
        <f>IF(DF10=1,MIN(p1_homes*stab_occ,DE32+MAX(0,cap_m)),0)</f>
        <v/>
      </c>
      <c r="DG32" s="46">
        <f>IF(DG10=1,MIN(p1_homes*stab_occ,DF32+MAX(0,cap_m)),0)</f>
        <v/>
      </c>
      <c r="DH32" s="46">
        <f>IF(DH10=1,MIN(p1_homes*stab_occ,DG32+MAX(0,cap_m)),0)</f>
        <v/>
      </c>
      <c r="DI32" s="46">
        <f>IF(DI10=1,MIN(p1_homes*stab_occ,DH32+MAX(0,cap_m)),0)</f>
        <v/>
      </c>
      <c r="DJ32" s="46">
        <f>IF(DJ10=1,MIN(p1_homes*stab_occ,DI32+MAX(0,cap_m)),0)</f>
        <v/>
      </c>
      <c r="DK32" s="46">
        <f>IF(DK10=1,MIN(p1_homes*stab_occ,DJ32+MAX(0,cap_m)),0)</f>
        <v/>
      </c>
      <c r="DL32" s="46">
        <f>IF(DL10=1,MIN(p1_homes*stab_occ,DK32+MAX(0,cap_m)),0)</f>
        <v/>
      </c>
      <c r="DM32" s="46">
        <f>IF(DM10=1,MIN(p1_homes*stab_occ,DL32+MAX(0,cap_m)),0)</f>
        <v/>
      </c>
      <c r="DN32" s="46">
        <f>IF(DN10=1,MIN(p1_homes*stab_occ,DM32+MAX(0,cap_m)),0)</f>
        <v/>
      </c>
      <c r="DO32" s="46">
        <f>IF(DO10=1,MIN(p1_homes*stab_occ,DN32+MAX(0,cap_m)),0)</f>
        <v/>
      </c>
      <c r="DP32" s="46">
        <f>IF(DP10=1,MIN(p1_homes*stab_occ,DO32+MAX(0,cap_m)),0)</f>
        <v/>
      </c>
      <c r="DQ32" s="46">
        <f>IF(DQ10=1,MIN(p1_homes*stab_occ,DP32+MAX(0,cap_m)),0)</f>
        <v/>
      </c>
      <c r="DR32" s="46">
        <f>IF(DR10=1,MIN(p1_homes*stab_occ,DQ32+MAX(0,cap_m)),0)</f>
        <v/>
      </c>
      <c r="DS32" s="46">
        <f>IF(DS10=1,MIN(p1_homes*stab_occ,DR32+MAX(0,cap_m)),0)</f>
        <v/>
      </c>
      <c r="DT32" s="46">
        <f>IF(DT10=1,MIN(p1_homes*stab_occ,DS32+MAX(0,cap_m)),0)</f>
        <v/>
      </c>
      <c r="DU32" s="46">
        <f>IF(DU10=1,MIN(p1_homes*stab_occ,DT32+MAX(0,cap_m)),0)</f>
        <v/>
      </c>
      <c r="DV32" s="46">
        <f>IF(DV10=1,MIN(p1_homes*stab_occ,DU32+MAX(0,cap_m)),0)</f>
        <v/>
      </c>
      <c r="DW32" s="46">
        <f>IF(DW10=1,MIN(p1_homes*stab_occ,DV32+MAX(0,cap_m)),0)</f>
        <v/>
      </c>
      <c r="DX32" s="46">
        <f>IF(DX10=1,MIN(p1_homes*stab_occ,DW32+MAX(0,cap_m)),0)</f>
        <v/>
      </c>
      <c r="DY32" s="46">
        <f>IF(DY10=1,MIN(p1_homes*stab_occ,DX32+MAX(0,cap_m)),0)</f>
        <v/>
      </c>
      <c r="DZ32" s="46">
        <f>IF(DZ10=1,MIN(p1_homes*stab_occ,DY32+MAX(0,cap_m)),0)</f>
        <v/>
      </c>
      <c r="EA32" s="46">
        <f>IF(EA10=1,MIN(p1_homes*stab_occ,DZ32+MAX(0,cap_m)),0)</f>
        <v/>
      </c>
      <c r="EB32" s="46">
        <f>IF(EB10=1,MIN(p1_homes*stab_occ,EA32+MAX(0,cap_m)),0)</f>
        <v/>
      </c>
      <c r="EC32" s="46">
        <f>IF(EC10=1,MIN(p1_homes*stab_occ,EB32+MAX(0,cap_m)),0)</f>
        <v/>
      </c>
      <c r="ED32" s="46">
        <f>IF(ED10=1,MIN(p1_homes*stab_occ,EC32+MAX(0,cap_m)),0)</f>
        <v/>
      </c>
      <c r="EE32" s="46">
        <f>IF(EE10=1,MIN(p1_homes*stab_occ,ED32+MAX(0,cap_m)),0)</f>
        <v/>
      </c>
      <c r="EF32" s="46">
        <f>IF(EF10=1,MIN(p1_homes*stab_occ,EE32+MAX(0,cap_m)),0)</f>
        <v/>
      </c>
      <c r="EG32" s="46">
        <f>IF(EG10=1,MIN(p1_homes*stab_occ,EF32+MAX(0,cap_m)),0)</f>
        <v/>
      </c>
      <c r="EH32" s="46">
        <f>IF(EH10=1,MIN(p1_homes*stab_occ,EG32+MAX(0,cap_m)),0)</f>
        <v/>
      </c>
      <c r="EI32" s="46">
        <f>IF(EI10=1,MIN(p1_homes*stab_occ,EH32+MAX(0,cap_m)),0)</f>
        <v/>
      </c>
      <c r="EJ32" s="46">
        <f>IF(EJ10=1,MIN(p1_homes*stab_occ,EI32+MAX(0,cap_m)),0)</f>
        <v/>
      </c>
      <c r="EK32" s="46">
        <f>IF(EK10=1,MIN(p1_homes*stab_occ,EJ32+MAX(0,cap_m)),0)</f>
        <v/>
      </c>
      <c r="EL32" s="46">
        <f>IF(EL10=1,MIN(p1_homes*stab_occ,EK32+MAX(0,cap_m)),0)</f>
        <v/>
      </c>
      <c r="EM32" s="46">
        <f>IF(EM10=1,MIN(p1_homes*stab_occ,EL32+MAX(0,cap_m)),0)</f>
        <v/>
      </c>
      <c r="EN32" s="46">
        <f>IF(EN10=1,MIN(p1_homes*stab_occ,EM32+MAX(0,cap_m)),0)</f>
        <v/>
      </c>
      <c r="EO32" s="46">
        <f>IF(EO10=1,MIN(p1_homes*stab_occ,EN32+MAX(0,cap_m)),0)</f>
        <v/>
      </c>
      <c r="EP32" s="46">
        <f>IF(EP10=1,MIN(p1_homes*stab_occ,EO32+MAX(0,cap_m)),0)</f>
        <v/>
      </c>
      <c r="EQ32" s="46">
        <f>IF(EQ10=1,MIN(p1_homes*stab_occ,EP32+MAX(0,cap_m)),0)</f>
        <v/>
      </c>
      <c r="ER32" s="46">
        <f>IF(ER10=1,MIN(p1_homes*stab_occ,EQ32+MAX(0,cap_m)),0)</f>
        <v/>
      </c>
      <c r="ES32" s="46">
        <f>IF(ES10=1,MIN(p1_homes*stab_occ,ER32+MAX(0,cap_m)),0)</f>
        <v/>
      </c>
      <c r="ET32" s="46">
        <f>IF(ET10=1,MIN(p1_homes*stab_occ,ES32+MAX(0,cap_m)),0)</f>
        <v/>
      </c>
      <c r="EU32" s="46">
        <f>IF(EU10=1,MIN(p1_homes*stab_occ,ET32+MAX(0,cap_m)),0)</f>
        <v/>
      </c>
      <c r="EV32" s="46">
        <f>IF(EV10=1,MIN(p1_homes*stab_occ,EU32+MAX(0,cap_m)),0)</f>
        <v/>
      </c>
      <c r="EW32" s="46">
        <f>IF(EW10=1,MIN(p1_homes*stab_occ,EV32+MAX(0,cap_m)),0)</f>
        <v/>
      </c>
      <c r="EX32" s="46">
        <f>IF(EX10=1,MIN(p1_homes*stab_occ,EW32+MAX(0,cap_m)),0)</f>
        <v/>
      </c>
      <c r="EY32" s="46">
        <f>IF(EY10=1,MIN(p1_homes*stab_occ,EX32+MAX(0,cap_m)),0)</f>
        <v/>
      </c>
      <c r="EZ32" s="46">
        <f>IF(EZ10=1,MIN(p1_homes*stab_occ,EY32+MAX(0,cap_m)),0)</f>
        <v/>
      </c>
      <c r="FA32" s="46">
        <f>IF(FA10=1,MIN(p1_homes*stab_occ,EZ32+MAX(0,cap_m)),0)</f>
        <v/>
      </c>
      <c r="FB32" s="46">
        <f>IF(FB10=1,MIN(p1_homes*stab_occ,FA32+MAX(0,cap_m)),0)</f>
        <v/>
      </c>
      <c r="FC32" s="46">
        <f>IF(FC10=1,MIN(p1_homes*stab_occ,FB32+MAX(0,cap_m)),0)</f>
        <v/>
      </c>
      <c r="FD32" s="46">
        <f>IF(FD10=1,MIN(p1_homes*stab_occ,FC32+MAX(0,cap_m)),0)</f>
        <v/>
      </c>
      <c r="FE32" s="46">
        <f>IF(FE10=1,MIN(p1_homes*stab_occ,FD32+MAX(0,cap_m)),0)</f>
        <v/>
      </c>
      <c r="FF32" s="46">
        <f>IF(FF10=1,MIN(p1_homes*stab_occ,FE32+MAX(0,cap_m)),0)</f>
        <v/>
      </c>
      <c r="FG32" s="46">
        <f>IF(FG10=1,MIN(p1_homes*stab_occ,FF32+MAX(0,cap_m)),0)</f>
        <v/>
      </c>
      <c r="FH32" s="46">
        <f>IF(FH10=1,MIN(p1_homes*stab_occ,FG32+MAX(0,cap_m)),0)</f>
        <v/>
      </c>
      <c r="FI32" s="46">
        <f>IF(FI10=1,MIN(p1_homes*stab_occ,FH32+MAX(0,cap_m)),0)</f>
        <v/>
      </c>
      <c r="FJ32" s="46">
        <f>IF(FJ10=1,MIN(p1_homes*stab_occ,FI32+MAX(0,cap_m)),0)</f>
        <v/>
      </c>
      <c r="FK32" s="46">
        <f>IF(FK10=1,MIN(p1_homes*stab_occ,FJ32+MAX(0,cap_m)),0)</f>
        <v/>
      </c>
      <c r="FL32" s="46">
        <f>IF(FL10=1,MIN(p1_homes*stab_occ,FK32+MAX(0,cap_m)),0)</f>
        <v/>
      </c>
      <c r="FM32" s="46">
        <f>IF(FM10=1,MIN(p1_homes*stab_occ,FL32+MAX(0,cap_m)),0)</f>
        <v/>
      </c>
      <c r="FN32" s="46">
        <f>IF(FN10=1,MIN(p1_homes*stab_occ,FM32+MAX(0,cap_m)),0)</f>
        <v/>
      </c>
      <c r="FO32" s="46">
        <f>IF(FO10=1,MIN(p1_homes*stab_occ,FN32+MAX(0,cap_m)),0)</f>
        <v/>
      </c>
      <c r="FP32" s="46">
        <f>IF(FP10=1,MIN(p1_homes*stab_occ,FO32+MAX(0,cap_m)),0)</f>
        <v/>
      </c>
      <c r="FQ32" s="46">
        <f>IF(FQ10=1,MIN(p1_homes*stab_occ,FP32+MAX(0,cap_m)),0)</f>
        <v/>
      </c>
      <c r="FR32" s="46">
        <f>IF(FR10=1,MIN(p1_homes*stab_occ,FQ32+MAX(0,cap_m)),0)</f>
        <v/>
      </c>
      <c r="FS32" s="46">
        <f>IF(FS10=1,MIN(p1_homes*stab_occ,FR32+MAX(0,cap_m)),0)</f>
        <v/>
      </c>
      <c r="FT32" s="46">
        <f>IF(FT10=1,MIN(p1_homes*stab_occ,FS32+MAX(0,cap_m)),0)</f>
        <v/>
      </c>
      <c r="FU32" s="46">
        <f>IF(FU10=1,MIN(p1_homes*stab_occ,FT32+MAX(0,cap_m)),0)</f>
        <v/>
      </c>
      <c r="FV32" s="46">
        <f>IF(FV10=1,MIN(p1_homes*stab_occ,FU32+MAX(0,cap_m)),0)</f>
        <v/>
      </c>
      <c r="FW32" s="46">
        <f>IF(FW10=1,MIN(p1_homes*stab_occ,FV32+MAX(0,cap_m)),0)</f>
        <v/>
      </c>
      <c r="FX32" s="46">
        <f>IF(FX10=1,MIN(p1_homes*stab_occ,FW32+MAX(0,cap_m)),0)</f>
        <v/>
      </c>
      <c r="FY32" s="46">
        <f>IF(FY10=1,MIN(p1_homes*stab_occ,FX32+MAX(0,cap_m)),0)</f>
        <v/>
      </c>
      <c r="FZ32" s="46">
        <f>IF(FZ10=1,MIN(p1_homes*stab_occ,FY32+MAX(0,cap_m)),0)</f>
        <v/>
      </c>
      <c r="GA32" s="46">
        <f>IF(GA10=1,MIN(p1_homes*stab_occ,FZ32+MAX(0,cap_m)),0)</f>
        <v/>
      </c>
      <c r="GB32" s="46">
        <f>IF(GB10=1,MIN(p1_homes*stab_occ,GA32+MAX(0,cap_m)),0)</f>
        <v/>
      </c>
      <c r="GC32" s="46">
        <f>IF(GC10=1,MIN(p1_homes*stab_occ,GB32+MAX(0,cap_m)),0)</f>
        <v/>
      </c>
      <c r="GD32" s="46">
        <f>IF(GD10=1,MIN(p1_homes*stab_occ,GC32+MAX(0,cap_m)),0)</f>
        <v/>
      </c>
      <c r="GE32" s="46">
        <f>IF(GE10=1,MIN(p1_homes*stab_occ,GD32+MAX(0,cap_m)),0)</f>
        <v/>
      </c>
      <c r="GF32" s="46">
        <f>IF(GF10=1,MIN(p1_homes*stab_occ,GE32+MAX(0,cap_m)),0)</f>
        <v/>
      </c>
      <c r="GG32" s="46">
        <f>IF(GG10=1,MIN(p1_homes*stab_occ,GF32+MAX(0,cap_m)),0)</f>
        <v/>
      </c>
      <c r="GH32" s="46">
        <f>IF(GH10=1,MIN(p1_homes*stab_occ,GG32+MAX(0,cap_m)),0)</f>
        <v/>
      </c>
      <c r="GI32" s="46">
        <f>IF(GI10=1,MIN(p1_homes*stab_occ,GH32+MAX(0,cap_m)),0)</f>
        <v/>
      </c>
      <c r="GJ32" s="46">
        <f>IF(GJ10=1,MIN(p1_homes*stab_occ,GI32+MAX(0,cap_m)),0)</f>
        <v/>
      </c>
      <c r="GK32" s="46">
        <f>IF(GK10=1,MIN(p1_homes*stab_occ,GJ32+MAX(0,cap_m)),0)</f>
        <v/>
      </c>
      <c r="GL32" s="46">
        <f>IF(GL10=1,MIN(p1_homes*stab_occ,GK32+MAX(0,cap_m)),0)</f>
        <v/>
      </c>
      <c r="GM32" s="46">
        <f>IF(GM10=1,MIN(p1_homes*stab_occ,GL32+MAX(0,cap_m)),0)</f>
        <v/>
      </c>
      <c r="GN32" s="46">
        <f>IF(GN10=1,MIN(p1_homes*stab_occ,GM32+MAX(0,cap_m)),0)</f>
        <v/>
      </c>
      <c r="GO32" s="46">
        <f>IF(GO10=1,MIN(p1_homes*stab_occ,GN32+MAX(0,cap_m)),0)</f>
        <v/>
      </c>
      <c r="GP32" s="46">
        <f>IF(GP10=1,MIN(p1_homes*stab_occ,GO32+MAX(0,cap_m)),0)</f>
        <v/>
      </c>
      <c r="GQ32" s="46">
        <f>IF(GQ10=1,MIN(p1_homes*stab_occ,GP32+MAX(0,cap_m)),0)</f>
        <v/>
      </c>
      <c r="GR32" s="46">
        <f>IF(GR10=1,MIN(p1_homes*stab_occ,GQ32+MAX(0,cap_m)),0)</f>
        <v/>
      </c>
      <c r="GS32" s="46">
        <f>IF(GS10=1,MIN(p1_homes*stab_occ,GR32+MAX(0,cap_m)),0)</f>
        <v/>
      </c>
      <c r="GT32" s="46">
        <f>IF(GT10=1,MIN(p1_homes*stab_occ,GS32+MAX(0,cap_m)),0)</f>
        <v/>
      </c>
      <c r="GU32" s="46">
        <f>IF(GU10=1,MIN(p1_homes*stab_occ,GT32+MAX(0,cap_m)),0)</f>
        <v/>
      </c>
      <c r="GV32" s="46">
        <f>IF(GV10=1,MIN(p1_homes*stab_occ,GU32+MAX(0,cap_m)),0)</f>
        <v/>
      </c>
      <c r="GW32" s="46">
        <f>IF(GW10=1,MIN(p1_homes*stab_occ,GV32+MAX(0,cap_m)),0)</f>
        <v/>
      </c>
      <c r="GX32" s="46">
        <f>IF(GX10=1,MIN(p1_homes*stab_occ,GW32+MAX(0,cap_m)),0)</f>
        <v/>
      </c>
      <c r="GY32" s="46">
        <f>IF(GY10=1,MIN(p1_homes*stab_occ,GX32+MAX(0,cap_m)),0)</f>
        <v/>
      </c>
      <c r="GZ32" s="46">
        <f>IF(GZ10=1,MIN(p1_homes*stab_occ,GY32+MAX(0,cap_m)),0)</f>
        <v/>
      </c>
      <c r="HA32" s="46">
        <f>IF(HA10=1,MIN(p1_homes*stab_occ,GZ32+MAX(0,cap_m)),0)</f>
        <v/>
      </c>
      <c r="HB32" s="46">
        <f>IF(HB10=1,MIN(p1_homes*stab_occ,HA32+MAX(0,cap_m)),0)</f>
        <v/>
      </c>
      <c r="HC32" s="46">
        <f>IF(HC10=1,MIN(p1_homes*stab_occ,HB32+MAX(0,cap_m)),0)</f>
        <v/>
      </c>
      <c r="HD32" s="46">
        <f>IF(HD10=1,MIN(p1_homes*stab_occ,HC32+MAX(0,cap_m)),0)</f>
        <v/>
      </c>
      <c r="HE32" s="46">
        <f>IF(HE10=1,MIN(p1_homes*stab_occ,HD32+MAX(0,cap_m)),0)</f>
        <v/>
      </c>
      <c r="HF32" s="46">
        <f>IF(HF10=1,MIN(p1_homes*stab_occ,HE32+MAX(0,cap_m)),0)</f>
        <v/>
      </c>
      <c r="HG32" s="46">
        <f>IF(HG10=1,MIN(p1_homes*stab_occ,HF32+MAX(0,cap_m)),0)</f>
        <v/>
      </c>
      <c r="HH32" s="46">
        <f>IF(HH10=1,MIN(p1_homes*stab_occ,HG32+MAX(0,cap_m)),0)</f>
        <v/>
      </c>
      <c r="HI32" s="46">
        <f>IF(HI10=1,MIN(p1_homes*stab_occ,HH32+MAX(0,cap_m)),0)</f>
        <v/>
      </c>
      <c r="HJ32" s="46">
        <f>IF(HJ10=1,MIN(p1_homes*stab_occ,HI32+MAX(0,cap_m)),0)</f>
        <v/>
      </c>
      <c r="HK32" s="46">
        <f>IF(HK10=1,MIN(p1_homes*stab_occ,HJ32+MAX(0,cap_m)),0)</f>
        <v/>
      </c>
      <c r="HL32" s="46">
        <f>IF(HL10=1,MIN(p1_homes*stab_occ,HK32+MAX(0,cap_m)),0)</f>
        <v/>
      </c>
      <c r="HM32" s="46">
        <f>IF(HM10=1,MIN(p1_homes*stab_occ,HL32+MAX(0,cap_m)),0)</f>
        <v/>
      </c>
      <c r="HN32" s="46">
        <f>IF(HN10=1,MIN(p1_homes*stab_occ,HM32+MAX(0,cap_m)),0)</f>
        <v/>
      </c>
      <c r="HO32" s="46">
        <f>IF(HO10=1,MIN(p1_homes*stab_occ,HN32+MAX(0,cap_m)),0)</f>
        <v/>
      </c>
      <c r="HP32" s="46">
        <f>IF(HP10=1,MIN(p1_homes*stab_occ,HO32+MAX(0,cap_m)),0)</f>
        <v/>
      </c>
      <c r="HQ32" s="46">
        <f>IF(HQ10=1,MIN(p1_homes*stab_occ,HP32+MAX(0,cap_m)),0)</f>
        <v/>
      </c>
      <c r="HR32" s="46">
        <f>IF(HR10=1,MIN(p1_homes*stab_occ,HQ32+MAX(0,cap_m)),0)</f>
        <v/>
      </c>
      <c r="HS32" s="46">
        <f>IF(HS10=1,MIN(p1_homes*stab_occ,HR32+MAX(0,cap_m)),0)</f>
        <v/>
      </c>
      <c r="HT32" s="46">
        <f>IF(HT10=1,MIN(p1_homes*stab_occ,HS32+MAX(0,cap_m)),0)</f>
        <v/>
      </c>
      <c r="HU32" s="46">
        <f>IF(HU10=1,MIN(p1_homes*stab_occ,HT32+MAX(0,cap_m)),0)</f>
        <v/>
      </c>
      <c r="HV32" s="46">
        <f>IF(HV10=1,MIN(p1_homes*stab_occ,HU32+MAX(0,cap_m)),0)</f>
        <v/>
      </c>
      <c r="HW32" s="46">
        <f>IF(HW10=1,MIN(p1_homes*stab_occ,HV32+MAX(0,cap_m)),0)</f>
        <v/>
      </c>
      <c r="HX32" s="46">
        <f>IF(HX10=1,MIN(p1_homes*stab_occ,HW32+MAX(0,cap_m)),0)</f>
        <v/>
      </c>
      <c r="HY32" s="46">
        <f>IF(HY10=1,MIN(p1_homes*stab_occ,HX32+MAX(0,cap_m)),0)</f>
        <v/>
      </c>
      <c r="HZ32" s="46">
        <f>IF(HZ10=1,MIN(p1_homes*stab_occ,HY32+MAX(0,cap_m)),0)</f>
        <v/>
      </c>
      <c r="IA32" s="46">
        <f>IF(IA10=1,MIN(p1_homes*stab_occ,HZ32+MAX(0,cap_m)),0)</f>
        <v/>
      </c>
      <c r="IB32" s="46">
        <f>IF(IB10=1,MIN(p1_homes*stab_occ,IA32+MAX(0,cap_m)),0)</f>
        <v/>
      </c>
      <c r="IC32" s="46">
        <f>IF(IC10=1,MIN(p1_homes*stab_occ,IB32+MAX(0,cap_m)),0)</f>
        <v/>
      </c>
      <c r="ID32" s="46">
        <f>IF(ID10=1,MIN(p1_homes*stab_occ,IC32+MAX(0,cap_m)),0)</f>
        <v/>
      </c>
      <c r="IE32" s="46">
        <f>IF(IE10=1,MIN(p1_homes*stab_occ,ID32+MAX(0,cap_m)),0)</f>
        <v/>
      </c>
      <c r="IF32" s="46">
        <f>IF(IF10=1,MIN(p1_homes*stab_occ,IE32+MAX(0,cap_m)),0)</f>
        <v/>
      </c>
      <c r="IG32" s="46">
        <f>IF(IG10=1,MIN(p1_homes*stab_occ,IF32+MAX(0,cap_m)),0)</f>
        <v/>
      </c>
      <c r="IH32" s="46">
        <f>IF(IH10=1,MIN(p1_homes*stab_occ,IG32+MAX(0,cap_m)),0)</f>
        <v/>
      </c>
      <c r="II32" s="46">
        <f>IF(II10=1,MIN(p1_homes*stab_occ,IH32+MAX(0,cap_m)),0)</f>
        <v/>
      </c>
      <c r="IJ32" s="46">
        <f>IF(IJ10=1,MIN(p1_homes*stab_occ,II32+MAX(0,cap_m)),0)</f>
        <v/>
      </c>
      <c r="IK32" s="46">
        <f>IF(IK10=1,MIN(p1_homes*stab_occ,IJ32+MAX(0,cap_m)),0)</f>
        <v/>
      </c>
      <c r="IL32" s="46">
        <f>IF(IL10=1,MIN(p1_homes*stab_occ,IK32+MAX(0,cap_m)),0)</f>
        <v/>
      </c>
      <c r="IM32" s="46">
        <f>IF(IM10=1,MIN(p1_homes*stab_occ,IL32+MAX(0,cap_m)),0)</f>
        <v/>
      </c>
      <c r="IN32" s="46">
        <f>IF(IN10=1,MIN(p1_homes*stab_occ,IM32+MAX(0,cap_m)),0)</f>
        <v/>
      </c>
      <c r="IO32" s="46">
        <f>IF(IO10=1,MIN(p1_homes*stab_occ,IN32+MAX(0,cap_m)),0)</f>
        <v/>
      </c>
      <c r="IP32" s="46">
        <f>IF(IP10=1,MIN(p1_homes*stab_occ,IO32+MAX(0,cap_m)),0)</f>
        <v/>
      </c>
      <c r="IQ32" s="46">
        <f>IF(IQ10=1,MIN(p1_homes*stab_occ,IP32+MAX(0,cap_m)),0)</f>
        <v/>
      </c>
      <c r="IR32" s="46">
        <f>IF(IR10=1,MIN(p1_homes*stab_occ,IQ32+MAX(0,cap_m)),0)</f>
        <v/>
      </c>
      <c r="IS32" s="46">
        <f>IF(IS10=1,MIN(p1_homes*stab_occ,IR32+MAX(0,cap_m)),0)</f>
        <v/>
      </c>
      <c r="IT32" s="46">
        <f>IF(IT10=1,MIN(p1_homes*stab_occ,IS32+MAX(0,cap_m)),0)</f>
        <v/>
      </c>
      <c r="IU32" s="46">
        <f>IF(IU10=1,MIN(p1_homes*stab_occ,IT32+MAX(0,cap_m)),0)</f>
        <v/>
      </c>
      <c r="IV32" s="46">
        <f>IF(IV10=1,MIN(p1_homes*stab_occ,IU32+MAX(0,cap_m)),0)</f>
        <v/>
      </c>
      <c r="IW32" s="46">
        <f>IF(IW10=1,MIN(p1_homes*stab_occ,IV32+MAX(0,cap_m)),0)</f>
        <v/>
      </c>
      <c r="IX32" s="46">
        <f>IF(IX10=1,MIN(p1_homes*stab_occ,IW32+MAX(0,cap_m)),0)</f>
        <v/>
      </c>
      <c r="IY32" s="46">
        <f>IF(IY10=1,MIN(p1_homes*stab_occ,IX32+MAX(0,cap_m)),0)</f>
        <v/>
      </c>
      <c r="IZ32" s="46">
        <f>IF(IZ10=1,MIN(p1_homes*stab_occ,IY32+MAX(0,cap_m)),0)</f>
        <v/>
      </c>
      <c r="JA32" s="46">
        <f>IF(JA10=1,MIN(p1_homes*stab_occ,IZ32+MAX(0,cap_m)),0)</f>
        <v/>
      </c>
      <c r="JB32" s="46">
        <f>IF(JB10=1,MIN(p1_homes*stab_occ,JA32+MAX(0,cap_m)),0)</f>
        <v/>
      </c>
      <c r="JC32" s="46">
        <f>IF(JC10=1,MIN(p1_homes*stab_occ,JB32+MAX(0,cap_m)),0)</f>
        <v/>
      </c>
      <c r="JD32" s="46">
        <f>IF(JD10=1,MIN(p1_homes*stab_occ,JC32+MAX(0,cap_m)),0)</f>
        <v/>
      </c>
      <c r="JE32" s="46">
        <f>IF(JE10=1,MIN(p1_homes*stab_occ,JD32+MAX(0,cap_m)),0)</f>
        <v/>
      </c>
      <c r="JF32" s="46">
        <f>IF(JF10=1,MIN(p1_homes*stab_occ,JE32+MAX(0,cap_m)),0)</f>
        <v/>
      </c>
      <c r="JG32" s="46">
        <f>IF(JG10=1,MIN(p1_homes*stab_occ,JF32+MAX(0,cap_m)),0)</f>
        <v/>
      </c>
      <c r="JH32" s="46">
        <f>IF(JH10=1,MIN(p1_homes*stab_occ,JG32+MAX(0,cap_m)),0)</f>
        <v/>
      </c>
      <c r="JI32" s="46">
        <f>IF(JI10=1,MIN(p1_homes*stab_occ,JH32+MAX(0,cap_m)),0)</f>
        <v/>
      </c>
      <c r="JJ32" s="46">
        <f>IF(JJ10=1,MIN(p1_homes*stab_occ,JI32+MAX(0,cap_m)),0)</f>
        <v/>
      </c>
      <c r="JK32" s="46">
        <f>IF(JK10=1,MIN(p1_homes*stab_occ,JJ32+MAX(0,cap_m)),0)</f>
        <v/>
      </c>
      <c r="JL32" s="46">
        <f>IF(JL10=1,MIN(p1_homes*stab_occ,JK32+MAX(0,cap_m)),0)</f>
        <v/>
      </c>
      <c r="JM32" s="46">
        <f>IF(JM10=1,MIN(p1_homes*stab_occ,JL32+MAX(0,cap_m)),0)</f>
        <v/>
      </c>
      <c r="JN32" s="46">
        <f>IF(JN10=1,MIN(p1_homes*stab_occ,JM32+MAX(0,cap_m)),0)</f>
        <v/>
      </c>
      <c r="JO32" s="46">
        <f>IF(JO10=1,MIN(p1_homes*stab_occ,JN32+MAX(0,cap_m)),0)</f>
        <v/>
      </c>
      <c r="JP32" s="46">
        <f>IF(JP10=1,MIN(p1_homes*stab_occ,JO32+MAX(0,cap_m)),0)</f>
        <v/>
      </c>
      <c r="JQ32" s="46">
        <f>IF(JQ10=1,MIN(p1_homes*stab_occ,JP32+MAX(0,cap_m)),0)</f>
        <v/>
      </c>
      <c r="JR32" s="46">
        <f>IF(JR10=1,MIN(p1_homes*stab_occ,JQ32+MAX(0,cap_m)),0)</f>
        <v/>
      </c>
      <c r="JS32" s="46">
        <f>IF(JS10=1,MIN(p1_homes*stab_occ,JR32+MAX(0,cap_m)),0)</f>
        <v/>
      </c>
      <c r="JT32" s="46">
        <f>IF(JT10=1,MIN(p1_homes*stab_occ,JS32+MAX(0,cap_m)),0)</f>
        <v/>
      </c>
      <c r="JU32" s="46">
        <f>IF(JU10=1,MIN(p1_homes*stab_occ,JT32+MAX(0,cap_m)),0)</f>
        <v/>
      </c>
      <c r="JV32" s="46">
        <f>IF(JV10=1,MIN(p1_homes*stab_occ,JU32+MAX(0,cap_m)),0)</f>
        <v/>
      </c>
      <c r="JW32" s="46">
        <f>IF(JW10=1,MIN(p1_homes*stab_occ,JV32+MAX(0,cap_m)),0)</f>
        <v/>
      </c>
      <c r="JX32" s="46">
        <f>IF(JX10=1,MIN(p1_homes*stab_occ,JW32+MAX(0,cap_m)),0)</f>
        <v/>
      </c>
      <c r="JY32" s="46">
        <f>IF(JY10=1,MIN(p1_homes*stab_occ,JX32+MAX(0,cap_m)),0)</f>
        <v/>
      </c>
      <c r="JZ32" s="46">
        <f>IF(JZ10=1,MIN(p1_homes*stab_occ,JY32+MAX(0,cap_m)),0)</f>
        <v/>
      </c>
      <c r="KA32" s="46">
        <f>IF(KA10=1,MIN(p1_homes*stab_occ,JZ32+MAX(0,cap_m)),0)</f>
        <v/>
      </c>
      <c r="KB32" s="46">
        <f>IF(KB10=1,MIN(p1_homes*stab_occ,KA32+MAX(0,cap_m)),0)</f>
        <v/>
      </c>
      <c r="KC32" s="46">
        <f>IF(KC10=1,MIN(p1_homes*stab_occ,KB32+MAX(0,cap_m)),0)</f>
        <v/>
      </c>
      <c r="KD32" s="46">
        <f>IF(KD10=1,MIN(p1_homes*stab_occ,KC32+MAX(0,cap_m)),0)</f>
        <v/>
      </c>
      <c r="KE32" s="46">
        <f>IF(KE10=1,MIN(p1_homes*stab_occ,KD32+MAX(0,cap_m)),0)</f>
        <v/>
      </c>
      <c r="KF32" s="46">
        <f>IF(KF10=1,MIN(p1_homes*stab_occ,KE32+MAX(0,cap_m)),0)</f>
        <v/>
      </c>
      <c r="KG32" s="46">
        <f>IF(KG10=1,MIN(p1_homes*stab_occ,KF32+MAX(0,cap_m)),0)</f>
        <v/>
      </c>
      <c r="KH32" s="46">
        <f>IF(KH10=1,MIN(p1_homes*stab_occ,KG32+MAX(0,cap_m)),0)</f>
        <v/>
      </c>
      <c r="KI32" s="46">
        <f>IF(KI10=1,MIN(p1_homes*stab_occ,KH32+MAX(0,cap_m)),0)</f>
        <v/>
      </c>
      <c r="KJ32" s="46">
        <f>IF(KJ10=1,MIN(p1_homes*stab_occ,KI32+MAX(0,cap_m)),0)</f>
        <v/>
      </c>
      <c r="KK32" s="46">
        <f>IF(KK10=1,MIN(p1_homes*stab_occ,KJ32+MAX(0,cap_m)),0)</f>
        <v/>
      </c>
      <c r="KL32" s="46">
        <f>IF(KL10=1,MIN(p1_homes*stab_occ,KK32+MAX(0,cap_m)),0)</f>
        <v/>
      </c>
      <c r="KM32" s="46">
        <f>IF(KM10=1,MIN(p1_homes*stab_occ,KL32+MAX(0,cap_m)),0)</f>
        <v/>
      </c>
      <c r="KN32" s="46">
        <f>IF(KN10=1,MIN(p1_homes*stab_occ,KM32+MAX(0,cap_m)),0)</f>
        <v/>
      </c>
      <c r="KO32" s="46">
        <f>IF(KO10=1,MIN(p1_homes*stab_occ,KN32+MAX(0,cap_m)),0)</f>
        <v/>
      </c>
      <c r="KP32" s="46">
        <f>IF(KP10=1,MIN(p1_homes*stab_occ,KO32+MAX(0,cap_m)),0)</f>
        <v/>
      </c>
      <c r="KQ32" s="46">
        <f>IF(KQ10=1,MIN(p1_homes*stab_occ,KP32+MAX(0,cap_m)),0)</f>
        <v/>
      </c>
      <c r="KR32" s="46">
        <f>IF(KR10=1,MIN(p1_homes*stab_occ,KQ32+MAX(0,cap_m)),0)</f>
        <v/>
      </c>
      <c r="KS32" s="46">
        <f>IF(KS10=1,MIN(p1_homes*stab_occ,KR32+MAX(0,cap_m)),0)</f>
        <v/>
      </c>
      <c r="KT32" s="46">
        <f>IF(KT10=1,MIN(p1_homes*stab_occ,KS32+MAX(0,cap_m)),0)</f>
        <v/>
      </c>
      <c r="KU32" s="46">
        <f>IF(KU10=1,MIN(p1_homes*stab_occ,KT32+MAX(0,cap_m)),0)</f>
        <v/>
      </c>
      <c r="KV32" s="46">
        <f>IF(KV10=1,MIN(p1_homes*stab_occ,KU32+MAX(0,cap_m)),0)</f>
        <v/>
      </c>
      <c r="KW32" s="46">
        <f>IF(KW10=1,MIN(p1_homes*stab_occ,KV32+MAX(0,cap_m)),0)</f>
        <v/>
      </c>
      <c r="KX32" s="46">
        <f>IF(KX10=1,MIN(p1_homes*stab_occ,KW32+MAX(0,cap_m)),0)</f>
        <v/>
      </c>
      <c r="KY32" s="46">
        <f>IF(KY10=1,MIN(p1_homes*stab_occ,KX32+MAX(0,cap_m)),0)</f>
        <v/>
      </c>
      <c r="KZ32" s="46">
        <f>IF(KZ10=1,MIN(p1_homes*stab_occ,KY32+MAX(0,cap_m)),0)</f>
        <v/>
      </c>
      <c r="LA32" s="46">
        <f>IF(LA10=1,MIN(p1_homes*stab_occ,KZ32+MAX(0,cap_m)),0)</f>
        <v/>
      </c>
      <c r="LB32" s="46">
        <f>IF(LB10=1,MIN(p1_homes*stab_occ,LA32+MAX(0,cap_m)),0)</f>
        <v/>
      </c>
      <c r="LC32" s="46">
        <f>IF(LC10=1,MIN(p1_homes*stab_occ,LB32+MAX(0,cap_m)),0)</f>
        <v/>
      </c>
      <c r="LD32" s="46">
        <f>IF(LD10=1,MIN(p1_homes*stab_occ,LC32+MAX(0,cap_m)),0)</f>
        <v/>
      </c>
      <c r="LE32" s="46">
        <f>IF(LE10=1,MIN(p1_homes*stab_occ,LD32+MAX(0,cap_m)),0)</f>
        <v/>
      </c>
      <c r="LF32" s="46">
        <f>IF(LF10=1,MIN(p1_homes*stab_occ,LE32+MAX(0,cap_m)),0)</f>
        <v/>
      </c>
      <c r="LG32" s="46">
        <f>IF(LG10=1,MIN(p1_homes*stab_occ,LF32+MAX(0,cap_m)),0)</f>
        <v/>
      </c>
      <c r="LH32" s="46">
        <f>IF(LH10=1,MIN(p1_homes*stab_occ,LG32+MAX(0,cap_m)),0)</f>
        <v/>
      </c>
      <c r="LI32" s="46">
        <f>IF(LI10=1,MIN(p1_homes*stab_occ,LH32+MAX(0,cap_m)),0)</f>
        <v/>
      </c>
      <c r="LJ32" s="46">
        <f>IF(LJ10=1,MIN(p1_homes*stab_occ,LI32+MAX(0,cap_m)),0)</f>
        <v/>
      </c>
      <c r="LK32" s="46">
        <f>IF(LK10=1,MIN(p1_homes*stab_occ,LJ32+MAX(0,cap_m)),0)</f>
        <v/>
      </c>
      <c r="LL32" s="46">
        <f>IF(LL10=1,MIN(p1_homes*stab_occ,LK32+MAX(0,cap_m)),0)</f>
        <v/>
      </c>
      <c r="LM32" s="46">
        <f>IF(LM10=1,MIN(p1_homes*stab_occ,LL32+MAX(0,cap_m)),0)</f>
        <v/>
      </c>
      <c r="LN32" s="46">
        <f>IF(LN10=1,MIN(p1_homes*stab_occ,LM32+MAX(0,cap_m)),0)</f>
        <v/>
      </c>
      <c r="LO32" s="46">
        <f>IF(LO10=1,MIN(p1_homes*stab_occ,LN32+MAX(0,cap_m)),0)</f>
        <v/>
      </c>
      <c r="LP32" s="46">
        <f>IF(LP10=1,MIN(p1_homes*stab_occ,LO32+MAX(0,cap_m)),0)</f>
        <v/>
      </c>
      <c r="LQ32" s="46">
        <f>IF(LQ10=1,MIN(p1_homes*stab_occ,LP32+MAX(0,cap_m)),0)</f>
        <v/>
      </c>
      <c r="LR32" s="46">
        <f>IF(LR10=1,MIN(p1_homes*stab_occ,LQ32+MAX(0,cap_m)),0)</f>
        <v/>
      </c>
      <c r="LS32" s="46">
        <f>IF(LS10=1,MIN(p1_homes*stab_occ,LR32+MAX(0,cap_m)),0)</f>
        <v/>
      </c>
      <c r="LT32" s="46">
        <f>IF(LT10=1,MIN(p1_homes*stab_occ,LS32+MAX(0,cap_m)),0)</f>
        <v/>
      </c>
      <c r="LU32" s="46">
        <f>IF(LU10=1,MIN(p1_homes*stab_occ,LT32+MAX(0,cap_m)),0)</f>
        <v/>
      </c>
      <c r="LV32" s="46">
        <f>IF(LV10=1,MIN(p1_homes*stab_occ,LU32+MAX(0,cap_m)),0)</f>
        <v/>
      </c>
      <c r="LW32" s="46">
        <f>IF(LW10=1,MIN(p1_homes*stab_occ,LV32+MAX(0,cap_m)),0)</f>
        <v/>
      </c>
      <c r="LX32" s="46">
        <f>IF(LX10=1,MIN(p1_homes*stab_occ,LW32+MAX(0,cap_m)),0)</f>
        <v/>
      </c>
      <c r="LY32" s="46">
        <f>IF(LY10=1,MIN(p1_homes*stab_occ,LX32+MAX(0,cap_m)),0)</f>
        <v/>
      </c>
      <c r="LZ32" s="46">
        <f>IF(LZ10=1,MIN(p1_homes*stab_occ,LY32+MAX(0,cap_m)),0)</f>
        <v/>
      </c>
      <c r="MA32" s="46">
        <f>IF(MA10=1,MIN(p1_homes*stab_occ,LZ32+MAX(0,cap_m)),0)</f>
        <v/>
      </c>
      <c r="MB32" s="46">
        <f>IF(MB10=1,MIN(p1_homes*stab_occ,MA32+MAX(0,cap_m)),0)</f>
        <v/>
      </c>
      <c r="MC32" s="46">
        <f>IF(MC10=1,MIN(p1_homes*stab_occ,MB32+MAX(0,cap_m)),0)</f>
        <v/>
      </c>
      <c r="MD32" s="46">
        <f>IF(MD10=1,MIN(p1_homes*stab_occ,MC32+MAX(0,cap_m)),0)</f>
        <v/>
      </c>
      <c r="ME32" s="46">
        <f>IF(ME10=1,MIN(p1_homes*stab_occ,MD32+MAX(0,cap_m)),0)</f>
        <v/>
      </c>
      <c r="MF32" s="46">
        <f>IF(MF10=1,MIN(p1_homes*stab_occ,ME32+MAX(0,cap_m)),0)</f>
        <v/>
      </c>
      <c r="MG32" s="46">
        <f>IF(MG10=1,MIN(p1_homes*stab_occ,MF32+MAX(0,cap_m)),0)</f>
        <v/>
      </c>
      <c r="MH32" s="46">
        <f>IF(MH10=1,MIN(p1_homes*stab_occ,MG32+MAX(0,cap_m)),0)</f>
        <v/>
      </c>
      <c r="MI32" s="46">
        <f>IF(MI10=1,MIN(p1_homes*stab_occ,MH32+MAX(0,cap_m)),0)</f>
        <v/>
      </c>
      <c r="MJ32" s="46">
        <f>IF(MJ10=1,MIN(p1_homes*stab_occ,MI32+MAX(0,cap_m)),0)</f>
        <v/>
      </c>
      <c r="MK32" s="46">
        <f>IF(MK10=1,MIN(p1_homes*stab_occ,MJ32+MAX(0,cap_m)),0)</f>
        <v/>
      </c>
      <c r="ML32" s="46">
        <f>IF(ML10=1,MIN(p1_homes*stab_occ,MK32+MAX(0,cap_m)),0)</f>
        <v/>
      </c>
      <c r="MM32" s="46">
        <f>IF(MM10=1,MIN(p1_homes*stab_occ,ML32+MAX(0,cap_m)),0)</f>
        <v/>
      </c>
      <c r="MN32" s="46">
        <f>IF(MN10=1,MIN(p1_homes*stab_occ,MM32+MAX(0,cap_m)),0)</f>
        <v/>
      </c>
      <c r="MO32" s="46">
        <f>IF(MO10=1,MIN(p1_homes*stab_occ,MN32+MAX(0,cap_m)),0)</f>
        <v/>
      </c>
      <c r="MP32" s="46">
        <f>IF(MP10=1,MIN(p1_homes*stab_occ,MO32+MAX(0,cap_m)),0)</f>
        <v/>
      </c>
      <c r="MQ32" s="46">
        <f>IF(MQ10=1,MIN(p1_homes*stab_occ,MP32+MAX(0,cap_m)),0)</f>
        <v/>
      </c>
      <c r="MR32" s="46">
        <f>IF(MR10=1,MIN(p1_homes*stab_occ,MQ32+MAX(0,cap_m)),0)</f>
        <v/>
      </c>
      <c r="MS32" s="46">
        <f>IF(MS10=1,MIN(p1_homes*stab_occ,MR32+MAX(0,cap_m)),0)</f>
        <v/>
      </c>
      <c r="MT32" s="46">
        <f>IF(MT10=1,MIN(p1_homes*stab_occ,MS32+MAX(0,cap_m)),0)</f>
        <v/>
      </c>
      <c r="MU32" s="46">
        <f>IF(MU10=1,MIN(p1_homes*stab_occ,MT32+MAX(0,cap_m)),0)</f>
        <v/>
      </c>
      <c r="MV32" s="46">
        <f>IF(MV10=1,MIN(p1_homes*stab_occ,MU32+MAX(0,cap_m)),0)</f>
        <v/>
      </c>
      <c r="MW32" s="46">
        <f>IF(MW10=1,MIN(p1_homes*stab_occ,MV32+MAX(0,cap_m)),0)</f>
        <v/>
      </c>
      <c r="MX32" s="46">
        <f>IF(MX10=1,MIN(p1_homes*stab_occ,MW32+MAX(0,cap_m)),0)</f>
        <v/>
      </c>
      <c r="MY32" s="46">
        <f>IF(MY10=1,MIN(p1_homes*stab_occ,MX32+MAX(0,cap_m)),0)</f>
        <v/>
      </c>
      <c r="MZ32" s="46">
        <f>IF(MZ10=1,MIN(p1_homes*stab_occ,MY32+MAX(0,cap_m)),0)</f>
        <v/>
      </c>
      <c r="NA32" s="46">
        <f>IF(NA10=1,MIN(p1_homes*stab_occ,MZ32+MAX(0,cap_m)),0)</f>
        <v/>
      </c>
      <c r="NB32" s="46">
        <f>IF(NB10=1,MIN(p1_homes*stab_occ,NA32+MAX(0,cap_m)),0)</f>
        <v/>
      </c>
      <c r="NC32" s="46">
        <f>IF(NC10=1,MIN(p1_homes*stab_occ,NB32+MAX(0,cap_m)),0)</f>
        <v/>
      </c>
      <c r="ND32" s="46">
        <f>IF(ND10=1,MIN(p1_homes*stab_occ,NC32+MAX(0,cap_m)),0)</f>
        <v/>
      </c>
      <c r="NE32" s="46">
        <f>IF(NE10=1,MIN(p1_homes*stab_occ,ND32+MAX(0,cap_m)),0)</f>
        <v/>
      </c>
      <c r="NF32" s="46">
        <f>IF(NF10=1,MIN(p1_homes*stab_occ,NE32+MAX(0,cap_m)),0)</f>
        <v/>
      </c>
      <c r="NG32" s="46">
        <f>IF(NG10=1,MIN(p1_homes*stab_occ,NF32+MAX(0,cap_m)),0)</f>
        <v/>
      </c>
      <c r="NH32" s="46">
        <f>IF(NH10=1,MIN(p1_homes*stab_occ,NG32+MAX(0,cap_m)),0)</f>
        <v/>
      </c>
      <c r="NI32" s="46">
        <f>IF(NI10=1,MIN(p1_homes*stab_occ,NH32+MAX(0,cap_m)),0)</f>
        <v/>
      </c>
      <c r="NJ32" s="46">
        <f>IF(NJ10=1,MIN(p1_homes*stab_occ,NI32+MAX(0,cap_m)),0)</f>
        <v/>
      </c>
      <c r="NK32" s="46">
        <f>IF(NK10=1,MIN(p1_homes*stab_occ,NJ32+MAX(0,cap_m)),0)</f>
        <v/>
      </c>
      <c r="NL32" s="46">
        <f>IF(NL10=1,MIN(p1_homes*stab_occ,NK32+MAX(0,cap_m)),0)</f>
        <v/>
      </c>
      <c r="NM32" s="46">
        <f>IF(NM10=1,MIN(p1_homes*stab_occ,NL32+MAX(0,cap_m)),0)</f>
        <v/>
      </c>
      <c r="NN32" s="46">
        <f>IF(NN10=1,MIN(p1_homes*stab_occ,NM32+MAX(0,cap_m)),0)</f>
        <v/>
      </c>
      <c r="NO32" s="46">
        <f>IF(NO10=1,MIN(p1_homes*stab_occ,NN32+MAX(0,cap_m)),0)</f>
        <v/>
      </c>
      <c r="NP32" s="46">
        <f>IF(NP10=1,MIN(p1_homes*stab_occ,NO32+MAX(0,cap_m)),0)</f>
        <v/>
      </c>
      <c r="NQ32" s="46">
        <f>IF(NQ10=1,MIN(p1_homes*stab_occ,NP32+MAX(0,cap_m)),0)</f>
        <v/>
      </c>
      <c r="NR32" s="46">
        <f>IF(NR10=1,MIN(p1_homes*stab_occ,NQ32+MAX(0,cap_m)),0)</f>
        <v/>
      </c>
      <c r="NS32" s="46">
        <f>IF(NS10=1,MIN(p1_homes*stab_occ,NR32+MAX(0,cap_m)),0)</f>
        <v/>
      </c>
      <c r="NT32" s="46">
        <f>IF(NT10=1,MIN(p1_homes*stab_occ,NS32+MAX(0,cap_m)),0)</f>
        <v/>
      </c>
      <c r="NU32" s="46">
        <f>IF(NU10=1,MIN(p1_homes*stab_occ,NT32+MAX(0,cap_m)),0)</f>
        <v/>
      </c>
      <c r="NV32" s="46">
        <f>IF(NV10=1,MIN(p1_homes*stab_occ,NU32+MAX(0,cap_m)),0)</f>
        <v/>
      </c>
      <c r="NW32" s="46">
        <f>IF(NW10=1,MIN(p1_homes*stab_occ,NV32+MAX(0,cap_m)),0)</f>
        <v/>
      </c>
      <c r="NX32" s="46">
        <f>IF(NX10=1,MIN(p1_homes*stab_occ,NW32+MAX(0,cap_m)),0)</f>
        <v/>
      </c>
      <c r="NY32" s="46">
        <f>IF(NY10=1,MIN(p1_homes*stab_occ,NX32+MAX(0,cap_m)),0)</f>
        <v/>
      </c>
      <c r="NZ32" s="46">
        <f>IF(NZ10=1,MIN(p1_homes*stab_occ,NY32+MAX(0,cap_m)),0)</f>
        <v/>
      </c>
      <c r="OA32" s="46">
        <f>IF(OA10=1,MIN(p1_homes*stab_occ,NZ32+MAX(0,cap_m)),0)</f>
        <v/>
      </c>
      <c r="OB32" s="46">
        <f>IF(OB10=1,MIN(p1_homes*stab_occ,OA32+MAX(0,cap_m)),0)</f>
        <v/>
      </c>
      <c r="OC32" s="46">
        <f>IF(OC10=1,MIN(p1_homes*stab_occ,OB32+MAX(0,cap_m)),0)</f>
        <v/>
      </c>
      <c r="OD32" s="46">
        <f>IF(OD10=1,MIN(p1_homes*stab_occ,OC32+MAX(0,cap_m)),0)</f>
        <v/>
      </c>
      <c r="OE32" s="46">
        <f>IF(OE10=1,MIN(p1_homes*stab_occ,OD32+MAX(0,cap_m)),0)</f>
        <v/>
      </c>
      <c r="OF32" s="46">
        <f>IF(OF10=1,MIN(p1_homes*stab_occ,OE32+MAX(0,cap_m)),0)</f>
        <v/>
      </c>
      <c r="OG32" s="46">
        <f>IF(OG10=1,MIN(p1_homes*stab_occ,OF32+MAX(0,cap_m)),0)</f>
        <v/>
      </c>
      <c r="OH32" s="46">
        <f>IF(OH10=1,MIN(p1_homes*stab_occ,OG32+MAX(0,cap_m)),0)</f>
        <v/>
      </c>
      <c r="OI32" s="46">
        <f>IF(OI10=1,MIN(p1_homes*stab_occ,OH32+MAX(0,cap_m)),0)</f>
        <v/>
      </c>
      <c r="OJ32" s="46">
        <f>IF(OJ10=1,MIN(p1_homes*stab_occ,OI32+MAX(0,cap_m)),0)</f>
        <v/>
      </c>
      <c r="OK32" s="46">
        <f>IF(OK10=1,MIN(p1_homes*stab_occ,OJ32+MAX(0,cap_m)),0)</f>
        <v/>
      </c>
      <c r="OL32" s="46">
        <f>IF(OL10=1,MIN(p1_homes*stab_occ,OK32+MAX(0,cap_m)),0)</f>
        <v/>
      </c>
      <c r="OM32" s="46">
        <f>IF(OM10=1,MIN(p1_homes*stab_occ,OL32+MAX(0,cap_m)),0)</f>
        <v/>
      </c>
      <c r="ON32" s="46">
        <f>IF(ON10=1,MIN(p1_homes*stab_occ,OM32+MAX(0,cap_m)),0)</f>
        <v/>
      </c>
      <c r="OO32" s="46">
        <f>IF(OO10=1,MIN(p1_homes*stab_occ,ON32+MAX(0,cap_m)),0)</f>
        <v/>
      </c>
      <c r="OP32" s="46">
        <f>IF(OP10=1,MIN(p1_homes*stab_occ,OO32+MAX(0,cap_m)),0)</f>
        <v/>
      </c>
      <c r="OQ32" s="46">
        <f>IF(OQ10=1,MIN(p1_homes*stab_occ,OP32+MAX(0,cap_m)),0)</f>
        <v/>
      </c>
      <c r="OR32" s="46">
        <f>IF(OR10=1,MIN(p1_homes*stab_occ,OQ32+MAX(0,cap_m)),0)</f>
        <v/>
      </c>
      <c r="OS32" s="46">
        <f>IF(OS10=1,MIN(p1_homes*stab_occ,OR32+MAX(0,cap_m)),0)</f>
        <v/>
      </c>
      <c r="OT32" s="46">
        <f>IF(OT10=1,MIN(p1_homes*stab_occ,OS32+MAX(0,cap_m)),0)</f>
        <v/>
      </c>
      <c r="OU32" s="46">
        <f>IF(OU10=1,MIN(p1_homes*stab_occ,OT32+MAX(0,cap_m)),0)</f>
        <v/>
      </c>
      <c r="OV32" s="46">
        <f>IF(OV10=1,MIN(p1_homes*stab_occ,OU32+MAX(0,cap_m)),0)</f>
        <v/>
      </c>
      <c r="OW32" s="46">
        <f>IF(OW10=1,MIN(p1_homes*stab_occ,OV32+MAX(0,cap_m)),0)</f>
        <v/>
      </c>
      <c r="OX32" s="46">
        <f>IF(OX10=1,MIN(p1_homes*stab_occ,OW32+MAX(0,cap_m)),0)</f>
        <v/>
      </c>
      <c r="OY32" s="46">
        <f>IF(OY10=1,MIN(p1_homes*stab_occ,OX32+MAX(0,cap_m)),0)</f>
        <v/>
      </c>
      <c r="OZ32" s="46">
        <f>IF(OZ10=1,MIN(p1_homes*stab_occ,OY32+MAX(0,cap_m)),0)</f>
        <v/>
      </c>
      <c r="PA32" s="46">
        <f>IF(PA10=1,MIN(p1_homes*stab_occ,OZ32+MAX(0,cap_m)),0)</f>
        <v/>
      </c>
      <c r="PB32" s="46">
        <f>IF(PB10=1,MIN(p1_homes*stab_occ,PA32+MAX(0,cap_m)),0)</f>
        <v/>
      </c>
      <c r="PC32" s="46">
        <f>IF(PC10=1,MIN(p1_homes*stab_occ,PB32+MAX(0,cap_m)),0)</f>
        <v/>
      </c>
      <c r="PD32" s="46">
        <f>IF(PD10=1,MIN(p1_homes*stab_occ,PC32+MAX(0,cap_m)),0)</f>
        <v/>
      </c>
      <c r="PE32" s="46">
        <f>IF(PE10=1,MIN(p1_homes*stab_occ,PD32+MAX(0,cap_m)),0)</f>
        <v/>
      </c>
      <c r="PF32" s="46">
        <f>IF(PF10=1,MIN(p1_homes*stab_occ,PE32+MAX(0,cap_m)),0)</f>
        <v/>
      </c>
      <c r="PG32" s="46">
        <f>IF(PG10=1,MIN(p1_homes*stab_occ,PF32+MAX(0,cap_m)),0)</f>
        <v/>
      </c>
      <c r="PH32" s="46">
        <f>IF(PH10=1,MIN(p1_homes*stab_occ,PG32+MAX(0,cap_m)),0)</f>
        <v/>
      </c>
      <c r="PI32" s="46">
        <f>IF(PI10=1,MIN(p1_homes*stab_occ,PH32+MAX(0,cap_m)),0)</f>
        <v/>
      </c>
      <c r="PJ32" s="46">
        <f>IF(PJ10=1,MIN(p1_homes*stab_occ,PI32+MAX(0,cap_m)),0)</f>
        <v/>
      </c>
      <c r="PK32" s="46">
        <f>IF(PK10=1,MIN(p1_homes*stab_occ,PJ32+MAX(0,cap_m)),0)</f>
        <v/>
      </c>
      <c r="PL32" s="46">
        <f>IF(PL10=1,MIN(p1_homes*stab_occ,PK32+MAX(0,cap_m)),0)</f>
        <v/>
      </c>
      <c r="PM32" s="46">
        <f>IF(PM10=1,MIN(p1_homes*stab_occ,PL32+MAX(0,cap_m)),0)</f>
        <v/>
      </c>
    </row>
    <row r="33">
      <c r="A33" s="9" t="inlineStr">
        <is>
          <t>Net absorption</t>
        </is>
      </c>
      <c r="B33" s="9" t="inlineStr">
        <is>
          <t>P1</t>
        </is>
      </c>
      <c r="C33" s="47">
        <f>SUM(D33:PM33)</f>
        <v/>
      </c>
      <c r="D33" s="46">
        <f>D32-0</f>
        <v/>
      </c>
      <c r="E33" s="46">
        <f>E32-D32</f>
        <v/>
      </c>
      <c r="F33" s="46">
        <f>F32-E32</f>
        <v/>
      </c>
      <c r="G33" s="46">
        <f>G32-F32</f>
        <v/>
      </c>
      <c r="H33" s="46">
        <f>H32-G32</f>
        <v/>
      </c>
      <c r="I33" s="46">
        <f>I32-H32</f>
        <v/>
      </c>
      <c r="J33" s="46">
        <f>J32-I32</f>
        <v/>
      </c>
      <c r="K33" s="46">
        <f>K32-J32</f>
        <v/>
      </c>
      <c r="L33" s="46">
        <f>L32-K32</f>
        <v/>
      </c>
      <c r="M33" s="46">
        <f>M32-L32</f>
        <v/>
      </c>
      <c r="N33" s="46">
        <f>N32-M32</f>
        <v/>
      </c>
      <c r="O33" s="46">
        <f>O32-N32</f>
        <v/>
      </c>
      <c r="P33" s="46">
        <f>P32-O32</f>
        <v/>
      </c>
      <c r="Q33" s="46">
        <f>Q32-P32</f>
        <v/>
      </c>
      <c r="R33" s="46">
        <f>R32-Q32</f>
        <v/>
      </c>
      <c r="S33" s="46">
        <f>S32-R32</f>
        <v/>
      </c>
      <c r="T33" s="46">
        <f>T32-S32</f>
        <v/>
      </c>
      <c r="U33" s="46">
        <f>U32-T32</f>
        <v/>
      </c>
      <c r="V33" s="46">
        <f>V32-U32</f>
        <v/>
      </c>
      <c r="W33" s="46">
        <f>W32-V32</f>
        <v/>
      </c>
      <c r="X33" s="46">
        <f>X32-W32</f>
        <v/>
      </c>
      <c r="Y33" s="46">
        <f>Y32-X32</f>
        <v/>
      </c>
      <c r="Z33" s="46">
        <f>Z32-Y32</f>
        <v/>
      </c>
      <c r="AA33" s="46">
        <f>AA32-Z32</f>
        <v/>
      </c>
      <c r="AB33" s="46">
        <f>AB32-AA32</f>
        <v/>
      </c>
      <c r="AC33" s="46">
        <f>AC32-AB32</f>
        <v/>
      </c>
      <c r="AD33" s="46">
        <f>AD32-AC32</f>
        <v/>
      </c>
      <c r="AE33" s="46">
        <f>AE32-AD32</f>
        <v/>
      </c>
      <c r="AF33" s="46">
        <f>AF32-AE32</f>
        <v/>
      </c>
      <c r="AG33" s="46">
        <f>AG32-AF32</f>
        <v/>
      </c>
      <c r="AH33" s="46">
        <f>AH32-AG32</f>
        <v/>
      </c>
      <c r="AI33" s="46">
        <f>AI32-AH32</f>
        <v/>
      </c>
      <c r="AJ33" s="46">
        <f>AJ32-AI32</f>
        <v/>
      </c>
      <c r="AK33" s="46">
        <f>AK32-AJ32</f>
        <v/>
      </c>
      <c r="AL33" s="46">
        <f>AL32-AK32</f>
        <v/>
      </c>
      <c r="AM33" s="46">
        <f>AM32-AL32</f>
        <v/>
      </c>
      <c r="AN33" s="46">
        <f>AN32-AM32</f>
        <v/>
      </c>
      <c r="AO33" s="46">
        <f>AO32-AN32</f>
        <v/>
      </c>
      <c r="AP33" s="46">
        <f>AP32-AO32</f>
        <v/>
      </c>
      <c r="AQ33" s="46">
        <f>AQ32-AP32</f>
        <v/>
      </c>
      <c r="AR33" s="46">
        <f>AR32-AQ32</f>
        <v/>
      </c>
      <c r="AS33" s="46">
        <f>AS32-AR32</f>
        <v/>
      </c>
      <c r="AT33" s="46">
        <f>AT32-AS32</f>
        <v/>
      </c>
      <c r="AU33" s="46">
        <f>AU32-AT32</f>
        <v/>
      </c>
      <c r="AV33" s="46">
        <f>AV32-AU32</f>
        <v/>
      </c>
      <c r="AW33" s="46">
        <f>AW32-AV32</f>
        <v/>
      </c>
      <c r="AX33" s="46">
        <f>AX32-AW32</f>
        <v/>
      </c>
      <c r="AY33" s="46">
        <f>AY32-AX32</f>
        <v/>
      </c>
      <c r="AZ33" s="46">
        <f>AZ32-AY32</f>
        <v/>
      </c>
      <c r="BA33" s="46">
        <f>BA32-AZ32</f>
        <v/>
      </c>
      <c r="BB33" s="46">
        <f>BB32-BA32</f>
        <v/>
      </c>
      <c r="BC33" s="46">
        <f>BC32-BB32</f>
        <v/>
      </c>
      <c r="BD33" s="46">
        <f>BD32-BC32</f>
        <v/>
      </c>
      <c r="BE33" s="46">
        <f>BE32-BD32</f>
        <v/>
      </c>
      <c r="BF33" s="46">
        <f>BF32-BE32</f>
        <v/>
      </c>
      <c r="BG33" s="46">
        <f>BG32-BF32</f>
        <v/>
      </c>
      <c r="BH33" s="46">
        <f>BH32-BG32</f>
        <v/>
      </c>
      <c r="BI33" s="46">
        <f>BI32-BH32</f>
        <v/>
      </c>
      <c r="BJ33" s="46">
        <f>BJ32-BI32</f>
        <v/>
      </c>
      <c r="BK33" s="46">
        <f>BK32-BJ32</f>
        <v/>
      </c>
      <c r="BL33" s="46">
        <f>BL32-BK32</f>
        <v/>
      </c>
      <c r="BM33" s="46">
        <f>BM32-BL32</f>
        <v/>
      </c>
      <c r="BN33" s="46">
        <f>BN32-BM32</f>
        <v/>
      </c>
      <c r="BO33" s="46">
        <f>BO32-BN32</f>
        <v/>
      </c>
      <c r="BP33" s="46">
        <f>BP32-BO32</f>
        <v/>
      </c>
      <c r="BQ33" s="46">
        <f>BQ32-BP32</f>
        <v/>
      </c>
      <c r="BR33" s="46">
        <f>BR32-BQ32</f>
        <v/>
      </c>
      <c r="BS33" s="46">
        <f>BS32-BR32</f>
        <v/>
      </c>
      <c r="BT33" s="46">
        <f>BT32-BS32</f>
        <v/>
      </c>
      <c r="BU33" s="46">
        <f>BU32-BT32</f>
        <v/>
      </c>
      <c r="BV33" s="46">
        <f>BV32-BU32</f>
        <v/>
      </c>
      <c r="BW33" s="46">
        <f>BW32-BV32</f>
        <v/>
      </c>
      <c r="BX33" s="46">
        <f>BX32-BW32</f>
        <v/>
      </c>
      <c r="BY33" s="46">
        <f>BY32-BX32</f>
        <v/>
      </c>
      <c r="BZ33" s="46">
        <f>BZ32-BY32</f>
        <v/>
      </c>
      <c r="CA33" s="46">
        <f>CA32-BZ32</f>
        <v/>
      </c>
      <c r="CB33" s="46">
        <f>CB32-CA32</f>
        <v/>
      </c>
      <c r="CC33" s="46">
        <f>CC32-CB32</f>
        <v/>
      </c>
      <c r="CD33" s="46">
        <f>CD32-CC32</f>
        <v/>
      </c>
      <c r="CE33" s="46">
        <f>CE32-CD32</f>
        <v/>
      </c>
      <c r="CF33" s="46">
        <f>CF32-CE32</f>
        <v/>
      </c>
      <c r="CG33" s="46">
        <f>CG32-CF32</f>
        <v/>
      </c>
      <c r="CH33" s="46">
        <f>CH32-CG32</f>
        <v/>
      </c>
      <c r="CI33" s="46">
        <f>CI32-CH32</f>
        <v/>
      </c>
      <c r="CJ33" s="46">
        <f>CJ32-CI32</f>
        <v/>
      </c>
      <c r="CK33" s="46">
        <f>CK32-CJ32</f>
        <v/>
      </c>
      <c r="CL33" s="46">
        <f>CL32-CK32</f>
        <v/>
      </c>
      <c r="CM33" s="46">
        <f>CM32-CL32</f>
        <v/>
      </c>
      <c r="CN33" s="46">
        <f>CN32-CM32</f>
        <v/>
      </c>
      <c r="CO33" s="46">
        <f>CO32-CN32</f>
        <v/>
      </c>
      <c r="CP33" s="46">
        <f>CP32-CO32</f>
        <v/>
      </c>
      <c r="CQ33" s="46">
        <f>CQ32-CP32</f>
        <v/>
      </c>
      <c r="CR33" s="46">
        <f>CR32-CQ32</f>
        <v/>
      </c>
      <c r="CS33" s="46">
        <f>CS32-CR32</f>
        <v/>
      </c>
      <c r="CT33" s="46">
        <f>CT32-CS32</f>
        <v/>
      </c>
      <c r="CU33" s="46">
        <f>CU32-CT32</f>
        <v/>
      </c>
      <c r="CV33" s="46">
        <f>CV32-CU32</f>
        <v/>
      </c>
      <c r="CW33" s="46">
        <f>CW32-CV32</f>
        <v/>
      </c>
      <c r="CX33" s="46">
        <f>CX32-CW32</f>
        <v/>
      </c>
      <c r="CY33" s="46">
        <f>CY32-CX32</f>
        <v/>
      </c>
      <c r="CZ33" s="46">
        <f>CZ32-CY32</f>
        <v/>
      </c>
      <c r="DA33" s="46">
        <f>DA32-CZ32</f>
        <v/>
      </c>
      <c r="DB33" s="46">
        <f>DB32-DA32</f>
        <v/>
      </c>
      <c r="DC33" s="46">
        <f>DC32-DB32</f>
        <v/>
      </c>
      <c r="DD33" s="46">
        <f>DD32-DC32</f>
        <v/>
      </c>
      <c r="DE33" s="46">
        <f>DE32-DD32</f>
        <v/>
      </c>
      <c r="DF33" s="46">
        <f>DF32-DE32</f>
        <v/>
      </c>
      <c r="DG33" s="46">
        <f>DG32-DF32</f>
        <v/>
      </c>
      <c r="DH33" s="46">
        <f>DH32-DG32</f>
        <v/>
      </c>
      <c r="DI33" s="46">
        <f>DI32-DH32</f>
        <v/>
      </c>
      <c r="DJ33" s="46">
        <f>DJ32-DI32</f>
        <v/>
      </c>
      <c r="DK33" s="46">
        <f>DK32-DJ32</f>
        <v/>
      </c>
      <c r="DL33" s="46">
        <f>DL32-DK32</f>
        <v/>
      </c>
      <c r="DM33" s="46">
        <f>DM32-DL32</f>
        <v/>
      </c>
      <c r="DN33" s="46">
        <f>DN32-DM32</f>
        <v/>
      </c>
      <c r="DO33" s="46">
        <f>DO32-DN32</f>
        <v/>
      </c>
      <c r="DP33" s="46">
        <f>DP32-DO32</f>
        <v/>
      </c>
      <c r="DQ33" s="46">
        <f>DQ32-DP32</f>
        <v/>
      </c>
      <c r="DR33" s="46">
        <f>DR32-DQ32</f>
        <v/>
      </c>
      <c r="DS33" s="46">
        <f>DS32-DR32</f>
        <v/>
      </c>
      <c r="DT33" s="46">
        <f>DT32-DS32</f>
        <v/>
      </c>
      <c r="DU33" s="46">
        <f>DU32-DT32</f>
        <v/>
      </c>
      <c r="DV33" s="46">
        <f>DV32-DU32</f>
        <v/>
      </c>
      <c r="DW33" s="46">
        <f>DW32-DV32</f>
        <v/>
      </c>
      <c r="DX33" s="46">
        <f>DX32-DW32</f>
        <v/>
      </c>
      <c r="DY33" s="46">
        <f>DY32-DX32</f>
        <v/>
      </c>
      <c r="DZ33" s="46">
        <f>DZ32-DY32</f>
        <v/>
      </c>
      <c r="EA33" s="46">
        <f>EA32-DZ32</f>
        <v/>
      </c>
      <c r="EB33" s="46">
        <f>EB32-EA32</f>
        <v/>
      </c>
      <c r="EC33" s="46">
        <f>EC32-EB32</f>
        <v/>
      </c>
      <c r="ED33" s="46">
        <f>ED32-EC32</f>
        <v/>
      </c>
      <c r="EE33" s="46">
        <f>EE32-ED32</f>
        <v/>
      </c>
      <c r="EF33" s="46">
        <f>EF32-EE32</f>
        <v/>
      </c>
      <c r="EG33" s="46">
        <f>EG32-EF32</f>
        <v/>
      </c>
      <c r="EH33" s="46">
        <f>EH32-EG32</f>
        <v/>
      </c>
      <c r="EI33" s="46">
        <f>EI32-EH32</f>
        <v/>
      </c>
      <c r="EJ33" s="46">
        <f>EJ32-EI32</f>
        <v/>
      </c>
      <c r="EK33" s="46">
        <f>EK32-EJ32</f>
        <v/>
      </c>
      <c r="EL33" s="46">
        <f>EL32-EK32</f>
        <v/>
      </c>
      <c r="EM33" s="46">
        <f>EM32-EL32</f>
        <v/>
      </c>
      <c r="EN33" s="46">
        <f>EN32-EM32</f>
        <v/>
      </c>
      <c r="EO33" s="46">
        <f>EO32-EN32</f>
        <v/>
      </c>
      <c r="EP33" s="46">
        <f>EP32-EO32</f>
        <v/>
      </c>
      <c r="EQ33" s="46">
        <f>EQ32-EP32</f>
        <v/>
      </c>
      <c r="ER33" s="46">
        <f>ER32-EQ32</f>
        <v/>
      </c>
      <c r="ES33" s="46">
        <f>ES32-ER32</f>
        <v/>
      </c>
      <c r="ET33" s="46">
        <f>ET32-ES32</f>
        <v/>
      </c>
      <c r="EU33" s="46">
        <f>EU32-ET32</f>
        <v/>
      </c>
      <c r="EV33" s="46">
        <f>EV32-EU32</f>
        <v/>
      </c>
      <c r="EW33" s="46">
        <f>EW32-EV32</f>
        <v/>
      </c>
      <c r="EX33" s="46">
        <f>EX32-EW32</f>
        <v/>
      </c>
      <c r="EY33" s="46">
        <f>EY32-EX32</f>
        <v/>
      </c>
      <c r="EZ33" s="46">
        <f>EZ32-EY32</f>
        <v/>
      </c>
      <c r="FA33" s="46">
        <f>FA32-EZ32</f>
        <v/>
      </c>
      <c r="FB33" s="46">
        <f>FB32-FA32</f>
        <v/>
      </c>
      <c r="FC33" s="46">
        <f>FC32-FB32</f>
        <v/>
      </c>
      <c r="FD33" s="46">
        <f>FD32-FC32</f>
        <v/>
      </c>
      <c r="FE33" s="46">
        <f>FE32-FD32</f>
        <v/>
      </c>
      <c r="FF33" s="46">
        <f>FF32-FE32</f>
        <v/>
      </c>
      <c r="FG33" s="46">
        <f>FG32-FF32</f>
        <v/>
      </c>
      <c r="FH33" s="46">
        <f>FH32-FG32</f>
        <v/>
      </c>
      <c r="FI33" s="46">
        <f>FI32-FH32</f>
        <v/>
      </c>
      <c r="FJ33" s="46">
        <f>FJ32-FI32</f>
        <v/>
      </c>
      <c r="FK33" s="46">
        <f>FK32-FJ32</f>
        <v/>
      </c>
      <c r="FL33" s="46">
        <f>FL32-FK32</f>
        <v/>
      </c>
      <c r="FM33" s="46">
        <f>FM32-FL32</f>
        <v/>
      </c>
      <c r="FN33" s="46">
        <f>FN32-FM32</f>
        <v/>
      </c>
      <c r="FO33" s="46">
        <f>FO32-FN32</f>
        <v/>
      </c>
      <c r="FP33" s="46">
        <f>FP32-FO32</f>
        <v/>
      </c>
      <c r="FQ33" s="46">
        <f>FQ32-FP32</f>
        <v/>
      </c>
      <c r="FR33" s="46">
        <f>FR32-FQ32</f>
        <v/>
      </c>
      <c r="FS33" s="46">
        <f>FS32-FR32</f>
        <v/>
      </c>
      <c r="FT33" s="46">
        <f>FT32-FS32</f>
        <v/>
      </c>
      <c r="FU33" s="46">
        <f>FU32-FT32</f>
        <v/>
      </c>
      <c r="FV33" s="46">
        <f>FV32-FU32</f>
        <v/>
      </c>
      <c r="FW33" s="46">
        <f>FW32-FV32</f>
        <v/>
      </c>
      <c r="FX33" s="46">
        <f>FX32-FW32</f>
        <v/>
      </c>
      <c r="FY33" s="46">
        <f>FY32-FX32</f>
        <v/>
      </c>
      <c r="FZ33" s="46">
        <f>FZ32-FY32</f>
        <v/>
      </c>
      <c r="GA33" s="46">
        <f>GA32-FZ32</f>
        <v/>
      </c>
      <c r="GB33" s="46">
        <f>GB32-GA32</f>
        <v/>
      </c>
      <c r="GC33" s="46">
        <f>GC32-GB32</f>
        <v/>
      </c>
      <c r="GD33" s="46">
        <f>GD32-GC32</f>
        <v/>
      </c>
      <c r="GE33" s="46">
        <f>GE32-GD32</f>
        <v/>
      </c>
      <c r="GF33" s="46">
        <f>GF32-GE32</f>
        <v/>
      </c>
      <c r="GG33" s="46">
        <f>GG32-GF32</f>
        <v/>
      </c>
      <c r="GH33" s="46">
        <f>GH32-GG32</f>
        <v/>
      </c>
      <c r="GI33" s="46">
        <f>GI32-GH32</f>
        <v/>
      </c>
      <c r="GJ33" s="46">
        <f>GJ32-GI32</f>
        <v/>
      </c>
      <c r="GK33" s="46">
        <f>GK32-GJ32</f>
        <v/>
      </c>
      <c r="GL33" s="46">
        <f>GL32-GK32</f>
        <v/>
      </c>
      <c r="GM33" s="46">
        <f>GM32-GL32</f>
        <v/>
      </c>
      <c r="GN33" s="46">
        <f>GN32-GM32</f>
        <v/>
      </c>
      <c r="GO33" s="46">
        <f>GO32-GN32</f>
        <v/>
      </c>
      <c r="GP33" s="46">
        <f>GP32-GO32</f>
        <v/>
      </c>
      <c r="GQ33" s="46">
        <f>GQ32-GP32</f>
        <v/>
      </c>
      <c r="GR33" s="46">
        <f>GR32-GQ32</f>
        <v/>
      </c>
      <c r="GS33" s="46">
        <f>GS32-GR32</f>
        <v/>
      </c>
      <c r="GT33" s="46">
        <f>GT32-GS32</f>
        <v/>
      </c>
      <c r="GU33" s="46">
        <f>GU32-GT32</f>
        <v/>
      </c>
      <c r="GV33" s="46">
        <f>GV32-GU32</f>
        <v/>
      </c>
      <c r="GW33" s="46">
        <f>GW32-GV32</f>
        <v/>
      </c>
      <c r="GX33" s="46">
        <f>GX32-GW32</f>
        <v/>
      </c>
      <c r="GY33" s="46">
        <f>GY32-GX32</f>
        <v/>
      </c>
      <c r="GZ33" s="46">
        <f>GZ32-GY32</f>
        <v/>
      </c>
      <c r="HA33" s="46">
        <f>HA32-GZ32</f>
        <v/>
      </c>
      <c r="HB33" s="46">
        <f>HB32-HA32</f>
        <v/>
      </c>
      <c r="HC33" s="46">
        <f>HC32-HB32</f>
        <v/>
      </c>
      <c r="HD33" s="46">
        <f>HD32-HC32</f>
        <v/>
      </c>
      <c r="HE33" s="46">
        <f>HE32-HD32</f>
        <v/>
      </c>
      <c r="HF33" s="46">
        <f>HF32-HE32</f>
        <v/>
      </c>
      <c r="HG33" s="46">
        <f>HG32-HF32</f>
        <v/>
      </c>
      <c r="HH33" s="46">
        <f>HH32-HG32</f>
        <v/>
      </c>
      <c r="HI33" s="46">
        <f>HI32-HH32</f>
        <v/>
      </c>
      <c r="HJ33" s="46">
        <f>HJ32-HI32</f>
        <v/>
      </c>
      <c r="HK33" s="46">
        <f>HK32-HJ32</f>
        <v/>
      </c>
      <c r="HL33" s="46">
        <f>HL32-HK32</f>
        <v/>
      </c>
      <c r="HM33" s="46">
        <f>HM32-HL32</f>
        <v/>
      </c>
      <c r="HN33" s="46">
        <f>HN32-HM32</f>
        <v/>
      </c>
      <c r="HO33" s="46">
        <f>HO32-HN32</f>
        <v/>
      </c>
      <c r="HP33" s="46">
        <f>HP32-HO32</f>
        <v/>
      </c>
      <c r="HQ33" s="46">
        <f>HQ32-HP32</f>
        <v/>
      </c>
      <c r="HR33" s="46">
        <f>HR32-HQ32</f>
        <v/>
      </c>
      <c r="HS33" s="46">
        <f>HS32-HR32</f>
        <v/>
      </c>
      <c r="HT33" s="46">
        <f>HT32-HS32</f>
        <v/>
      </c>
      <c r="HU33" s="46">
        <f>HU32-HT32</f>
        <v/>
      </c>
      <c r="HV33" s="46">
        <f>HV32-HU32</f>
        <v/>
      </c>
      <c r="HW33" s="46">
        <f>HW32-HV32</f>
        <v/>
      </c>
      <c r="HX33" s="46">
        <f>HX32-HW32</f>
        <v/>
      </c>
      <c r="HY33" s="46">
        <f>HY32-HX32</f>
        <v/>
      </c>
      <c r="HZ33" s="46">
        <f>HZ32-HY32</f>
        <v/>
      </c>
      <c r="IA33" s="46">
        <f>IA32-HZ32</f>
        <v/>
      </c>
      <c r="IB33" s="46">
        <f>IB32-IA32</f>
        <v/>
      </c>
      <c r="IC33" s="46">
        <f>IC32-IB32</f>
        <v/>
      </c>
      <c r="ID33" s="46">
        <f>ID32-IC32</f>
        <v/>
      </c>
      <c r="IE33" s="46">
        <f>IE32-ID32</f>
        <v/>
      </c>
      <c r="IF33" s="46">
        <f>IF32-IE32</f>
        <v/>
      </c>
      <c r="IG33" s="46">
        <f>IG32-IF32</f>
        <v/>
      </c>
      <c r="IH33" s="46">
        <f>IH32-IG32</f>
        <v/>
      </c>
      <c r="II33" s="46">
        <f>II32-IH32</f>
        <v/>
      </c>
      <c r="IJ33" s="46">
        <f>IJ32-II32</f>
        <v/>
      </c>
      <c r="IK33" s="46">
        <f>IK32-IJ32</f>
        <v/>
      </c>
      <c r="IL33" s="46">
        <f>IL32-IK32</f>
        <v/>
      </c>
      <c r="IM33" s="46">
        <f>IM32-IL32</f>
        <v/>
      </c>
      <c r="IN33" s="46">
        <f>IN32-IM32</f>
        <v/>
      </c>
      <c r="IO33" s="46">
        <f>IO32-IN32</f>
        <v/>
      </c>
      <c r="IP33" s="46">
        <f>IP32-IO32</f>
        <v/>
      </c>
      <c r="IQ33" s="46">
        <f>IQ32-IP32</f>
        <v/>
      </c>
      <c r="IR33" s="46">
        <f>IR32-IQ32</f>
        <v/>
      </c>
      <c r="IS33" s="46">
        <f>IS32-IR32</f>
        <v/>
      </c>
      <c r="IT33" s="46">
        <f>IT32-IS32</f>
        <v/>
      </c>
      <c r="IU33" s="46">
        <f>IU32-IT32</f>
        <v/>
      </c>
      <c r="IV33" s="46">
        <f>IV32-IU32</f>
        <v/>
      </c>
      <c r="IW33" s="46">
        <f>IW32-IV32</f>
        <v/>
      </c>
      <c r="IX33" s="46">
        <f>IX32-IW32</f>
        <v/>
      </c>
      <c r="IY33" s="46">
        <f>IY32-IX32</f>
        <v/>
      </c>
      <c r="IZ33" s="46">
        <f>IZ32-IY32</f>
        <v/>
      </c>
      <c r="JA33" s="46">
        <f>JA32-IZ32</f>
        <v/>
      </c>
      <c r="JB33" s="46">
        <f>JB32-JA32</f>
        <v/>
      </c>
      <c r="JC33" s="46">
        <f>JC32-JB32</f>
        <v/>
      </c>
      <c r="JD33" s="46">
        <f>JD32-JC32</f>
        <v/>
      </c>
      <c r="JE33" s="46">
        <f>JE32-JD32</f>
        <v/>
      </c>
      <c r="JF33" s="46">
        <f>JF32-JE32</f>
        <v/>
      </c>
      <c r="JG33" s="46">
        <f>JG32-JF32</f>
        <v/>
      </c>
      <c r="JH33" s="46">
        <f>JH32-JG32</f>
        <v/>
      </c>
      <c r="JI33" s="46">
        <f>JI32-JH32</f>
        <v/>
      </c>
      <c r="JJ33" s="46">
        <f>JJ32-JI32</f>
        <v/>
      </c>
      <c r="JK33" s="46">
        <f>JK32-JJ32</f>
        <v/>
      </c>
      <c r="JL33" s="46">
        <f>JL32-JK32</f>
        <v/>
      </c>
      <c r="JM33" s="46">
        <f>JM32-JL32</f>
        <v/>
      </c>
      <c r="JN33" s="46">
        <f>JN32-JM32</f>
        <v/>
      </c>
      <c r="JO33" s="46">
        <f>JO32-JN32</f>
        <v/>
      </c>
      <c r="JP33" s="46">
        <f>JP32-JO32</f>
        <v/>
      </c>
      <c r="JQ33" s="46">
        <f>JQ32-JP32</f>
        <v/>
      </c>
      <c r="JR33" s="46">
        <f>JR32-JQ32</f>
        <v/>
      </c>
      <c r="JS33" s="46">
        <f>JS32-JR32</f>
        <v/>
      </c>
      <c r="JT33" s="46">
        <f>JT32-JS32</f>
        <v/>
      </c>
      <c r="JU33" s="46">
        <f>JU32-JT32</f>
        <v/>
      </c>
      <c r="JV33" s="46">
        <f>JV32-JU32</f>
        <v/>
      </c>
      <c r="JW33" s="46">
        <f>JW32-JV32</f>
        <v/>
      </c>
      <c r="JX33" s="46">
        <f>JX32-JW32</f>
        <v/>
      </c>
      <c r="JY33" s="46">
        <f>JY32-JX32</f>
        <v/>
      </c>
      <c r="JZ33" s="46">
        <f>JZ32-JY32</f>
        <v/>
      </c>
      <c r="KA33" s="46">
        <f>KA32-JZ32</f>
        <v/>
      </c>
      <c r="KB33" s="46">
        <f>KB32-KA32</f>
        <v/>
      </c>
      <c r="KC33" s="46">
        <f>KC32-KB32</f>
        <v/>
      </c>
      <c r="KD33" s="46">
        <f>KD32-KC32</f>
        <v/>
      </c>
      <c r="KE33" s="46">
        <f>KE32-KD32</f>
        <v/>
      </c>
      <c r="KF33" s="46">
        <f>KF32-KE32</f>
        <v/>
      </c>
      <c r="KG33" s="46">
        <f>KG32-KF32</f>
        <v/>
      </c>
      <c r="KH33" s="46">
        <f>KH32-KG32</f>
        <v/>
      </c>
      <c r="KI33" s="46">
        <f>KI32-KH32</f>
        <v/>
      </c>
      <c r="KJ33" s="46">
        <f>KJ32-KI32</f>
        <v/>
      </c>
      <c r="KK33" s="46">
        <f>KK32-KJ32</f>
        <v/>
      </c>
      <c r="KL33" s="46">
        <f>KL32-KK32</f>
        <v/>
      </c>
      <c r="KM33" s="46">
        <f>KM32-KL32</f>
        <v/>
      </c>
      <c r="KN33" s="46">
        <f>KN32-KM32</f>
        <v/>
      </c>
      <c r="KO33" s="46">
        <f>KO32-KN32</f>
        <v/>
      </c>
      <c r="KP33" s="46">
        <f>KP32-KO32</f>
        <v/>
      </c>
      <c r="KQ33" s="46">
        <f>KQ32-KP32</f>
        <v/>
      </c>
      <c r="KR33" s="46">
        <f>KR32-KQ32</f>
        <v/>
      </c>
      <c r="KS33" s="46">
        <f>KS32-KR32</f>
        <v/>
      </c>
      <c r="KT33" s="46">
        <f>KT32-KS32</f>
        <v/>
      </c>
      <c r="KU33" s="46">
        <f>KU32-KT32</f>
        <v/>
      </c>
      <c r="KV33" s="46">
        <f>KV32-KU32</f>
        <v/>
      </c>
      <c r="KW33" s="46">
        <f>KW32-KV32</f>
        <v/>
      </c>
      <c r="KX33" s="46">
        <f>KX32-KW32</f>
        <v/>
      </c>
      <c r="KY33" s="46">
        <f>KY32-KX32</f>
        <v/>
      </c>
      <c r="KZ33" s="46">
        <f>KZ32-KY32</f>
        <v/>
      </c>
      <c r="LA33" s="46">
        <f>LA32-KZ32</f>
        <v/>
      </c>
      <c r="LB33" s="46">
        <f>LB32-LA32</f>
        <v/>
      </c>
      <c r="LC33" s="46">
        <f>LC32-LB32</f>
        <v/>
      </c>
      <c r="LD33" s="46">
        <f>LD32-LC32</f>
        <v/>
      </c>
      <c r="LE33" s="46">
        <f>LE32-LD32</f>
        <v/>
      </c>
      <c r="LF33" s="46">
        <f>LF32-LE32</f>
        <v/>
      </c>
      <c r="LG33" s="46">
        <f>LG32-LF32</f>
        <v/>
      </c>
      <c r="LH33" s="46">
        <f>LH32-LG32</f>
        <v/>
      </c>
      <c r="LI33" s="46">
        <f>LI32-LH32</f>
        <v/>
      </c>
      <c r="LJ33" s="46">
        <f>LJ32-LI32</f>
        <v/>
      </c>
      <c r="LK33" s="46">
        <f>LK32-LJ32</f>
        <v/>
      </c>
      <c r="LL33" s="46">
        <f>LL32-LK32</f>
        <v/>
      </c>
      <c r="LM33" s="46">
        <f>LM32-LL32</f>
        <v/>
      </c>
      <c r="LN33" s="46">
        <f>LN32-LM32</f>
        <v/>
      </c>
      <c r="LO33" s="46">
        <f>LO32-LN32</f>
        <v/>
      </c>
      <c r="LP33" s="46">
        <f>LP32-LO32</f>
        <v/>
      </c>
      <c r="LQ33" s="46">
        <f>LQ32-LP32</f>
        <v/>
      </c>
      <c r="LR33" s="46">
        <f>LR32-LQ32</f>
        <v/>
      </c>
      <c r="LS33" s="46">
        <f>LS32-LR32</f>
        <v/>
      </c>
      <c r="LT33" s="46">
        <f>LT32-LS32</f>
        <v/>
      </c>
      <c r="LU33" s="46">
        <f>LU32-LT32</f>
        <v/>
      </c>
      <c r="LV33" s="46">
        <f>LV32-LU32</f>
        <v/>
      </c>
      <c r="LW33" s="46">
        <f>LW32-LV32</f>
        <v/>
      </c>
      <c r="LX33" s="46">
        <f>LX32-LW32</f>
        <v/>
      </c>
      <c r="LY33" s="46">
        <f>LY32-LX32</f>
        <v/>
      </c>
      <c r="LZ33" s="46">
        <f>LZ32-LY32</f>
        <v/>
      </c>
      <c r="MA33" s="46">
        <f>MA32-LZ32</f>
        <v/>
      </c>
      <c r="MB33" s="46">
        <f>MB32-MA32</f>
        <v/>
      </c>
      <c r="MC33" s="46">
        <f>MC32-MB32</f>
        <v/>
      </c>
      <c r="MD33" s="46">
        <f>MD32-MC32</f>
        <v/>
      </c>
      <c r="ME33" s="46">
        <f>ME32-MD32</f>
        <v/>
      </c>
      <c r="MF33" s="46">
        <f>MF32-ME32</f>
        <v/>
      </c>
      <c r="MG33" s="46">
        <f>MG32-MF32</f>
        <v/>
      </c>
      <c r="MH33" s="46">
        <f>MH32-MG32</f>
        <v/>
      </c>
      <c r="MI33" s="46">
        <f>MI32-MH32</f>
        <v/>
      </c>
      <c r="MJ33" s="46">
        <f>MJ32-MI32</f>
        <v/>
      </c>
      <c r="MK33" s="46">
        <f>MK32-MJ32</f>
        <v/>
      </c>
      <c r="ML33" s="46">
        <f>ML32-MK32</f>
        <v/>
      </c>
      <c r="MM33" s="46">
        <f>MM32-ML32</f>
        <v/>
      </c>
      <c r="MN33" s="46">
        <f>MN32-MM32</f>
        <v/>
      </c>
      <c r="MO33" s="46">
        <f>MO32-MN32</f>
        <v/>
      </c>
      <c r="MP33" s="46">
        <f>MP32-MO32</f>
        <v/>
      </c>
      <c r="MQ33" s="46">
        <f>MQ32-MP32</f>
        <v/>
      </c>
      <c r="MR33" s="46">
        <f>MR32-MQ32</f>
        <v/>
      </c>
      <c r="MS33" s="46">
        <f>MS32-MR32</f>
        <v/>
      </c>
      <c r="MT33" s="46">
        <f>MT32-MS32</f>
        <v/>
      </c>
      <c r="MU33" s="46">
        <f>MU32-MT32</f>
        <v/>
      </c>
      <c r="MV33" s="46">
        <f>MV32-MU32</f>
        <v/>
      </c>
      <c r="MW33" s="46">
        <f>MW32-MV32</f>
        <v/>
      </c>
      <c r="MX33" s="46">
        <f>MX32-MW32</f>
        <v/>
      </c>
      <c r="MY33" s="46">
        <f>MY32-MX32</f>
        <v/>
      </c>
      <c r="MZ33" s="46">
        <f>MZ32-MY32</f>
        <v/>
      </c>
      <c r="NA33" s="46">
        <f>NA32-MZ32</f>
        <v/>
      </c>
      <c r="NB33" s="46">
        <f>NB32-NA32</f>
        <v/>
      </c>
      <c r="NC33" s="46">
        <f>NC32-NB32</f>
        <v/>
      </c>
      <c r="ND33" s="46">
        <f>ND32-NC32</f>
        <v/>
      </c>
      <c r="NE33" s="46">
        <f>NE32-ND32</f>
        <v/>
      </c>
      <c r="NF33" s="46">
        <f>NF32-NE32</f>
        <v/>
      </c>
      <c r="NG33" s="46">
        <f>NG32-NF32</f>
        <v/>
      </c>
      <c r="NH33" s="46">
        <f>NH32-NG32</f>
        <v/>
      </c>
      <c r="NI33" s="46">
        <f>NI32-NH32</f>
        <v/>
      </c>
      <c r="NJ33" s="46">
        <f>NJ32-NI32</f>
        <v/>
      </c>
      <c r="NK33" s="46">
        <f>NK32-NJ32</f>
        <v/>
      </c>
      <c r="NL33" s="46">
        <f>NL32-NK32</f>
        <v/>
      </c>
      <c r="NM33" s="46">
        <f>NM32-NL32</f>
        <v/>
      </c>
      <c r="NN33" s="46">
        <f>NN32-NM32</f>
        <v/>
      </c>
      <c r="NO33" s="46">
        <f>NO32-NN32</f>
        <v/>
      </c>
      <c r="NP33" s="46">
        <f>NP32-NO32</f>
        <v/>
      </c>
      <c r="NQ33" s="46">
        <f>NQ32-NP32</f>
        <v/>
      </c>
      <c r="NR33" s="46">
        <f>NR32-NQ32</f>
        <v/>
      </c>
      <c r="NS33" s="46">
        <f>NS32-NR32</f>
        <v/>
      </c>
      <c r="NT33" s="46">
        <f>NT32-NS32</f>
        <v/>
      </c>
      <c r="NU33" s="46">
        <f>NU32-NT32</f>
        <v/>
      </c>
      <c r="NV33" s="46">
        <f>NV32-NU32</f>
        <v/>
      </c>
      <c r="NW33" s="46">
        <f>NW32-NV32</f>
        <v/>
      </c>
      <c r="NX33" s="46">
        <f>NX32-NW32</f>
        <v/>
      </c>
      <c r="NY33" s="46">
        <f>NY32-NX32</f>
        <v/>
      </c>
      <c r="NZ33" s="46">
        <f>NZ32-NY32</f>
        <v/>
      </c>
      <c r="OA33" s="46">
        <f>OA32-NZ32</f>
        <v/>
      </c>
      <c r="OB33" s="46">
        <f>OB32-OA32</f>
        <v/>
      </c>
      <c r="OC33" s="46">
        <f>OC32-OB32</f>
        <v/>
      </c>
      <c r="OD33" s="46">
        <f>OD32-OC32</f>
        <v/>
      </c>
      <c r="OE33" s="46">
        <f>OE32-OD32</f>
        <v/>
      </c>
      <c r="OF33" s="46">
        <f>OF32-OE32</f>
        <v/>
      </c>
      <c r="OG33" s="46">
        <f>OG32-OF32</f>
        <v/>
      </c>
      <c r="OH33" s="46">
        <f>OH32-OG32</f>
        <v/>
      </c>
      <c r="OI33" s="46">
        <f>OI32-OH32</f>
        <v/>
      </c>
      <c r="OJ33" s="46">
        <f>OJ32-OI32</f>
        <v/>
      </c>
      <c r="OK33" s="46">
        <f>OK32-OJ32</f>
        <v/>
      </c>
      <c r="OL33" s="46">
        <f>OL32-OK32</f>
        <v/>
      </c>
      <c r="OM33" s="46">
        <f>OM32-OL32</f>
        <v/>
      </c>
      <c r="ON33" s="46">
        <f>ON32-OM32</f>
        <v/>
      </c>
      <c r="OO33" s="46">
        <f>OO32-ON32</f>
        <v/>
      </c>
      <c r="OP33" s="46">
        <f>OP32-OO32</f>
        <v/>
      </c>
      <c r="OQ33" s="46">
        <f>OQ32-OP32</f>
        <v/>
      </c>
      <c r="OR33" s="46">
        <f>OR32-OQ32</f>
        <v/>
      </c>
      <c r="OS33" s="46">
        <f>OS32-OR32</f>
        <v/>
      </c>
      <c r="OT33" s="46">
        <f>OT32-OS32</f>
        <v/>
      </c>
      <c r="OU33" s="46">
        <f>OU32-OT32</f>
        <v/>
      </c>
      <c r="OV33" s="46">
        <f>OV32-OU32</f>
        <v/>
      </c>
      <c r="OW33" s="46">
        <f>OW32-OV32</f>
        <v/>
      </c>
      <c r="OX33" s="46">
        <f>OX32-OW32</f>
        <v/>
      </c>
      <c r="OY33" s="46">
        <f>OY32-OX32</f>
        <v/>
      </c>
      <c r="OZ33" s="46">
        <f>OZ32-OY32</f>
        <v/>
      </c>
      <c r="PA33" s="46">
        <f>PA32-OZ32</f>
        <v/>
      </c>
      <c r="PB33" s="46">
        <f>PB32-PA32</f>
        <v/>
      </c>
      <c r="PC33" s="46">
        <f>PC32-PB32</f>
        <v/>
      </c>
      <c r="PD33" s="46">
        <f>PD32-PC32</f>
        <v/>
      </c>
      <c r="PE33" s="46">
        <f>PE32-PD32</f>
        <v/>
      </c>
      <c r="PF33" s="46">
        <f>PF32-PE32</f>
        <v/>
      </c>
      <c r="PG33" s="46">
        <f>PG32-PF32</f>
        <v/>
      </c>
      <c r="PH33" s="46">
        <f>PH32-PG32</f>
        <v/>
      </c>
      <c r="PI33" s="46">
        <f>PI32-PH32</f>
        <v/>
      </c>
      <c r="PJ33" s="46">
        <f>PJ32-PI32</f>
        <v/>
      </c>
      <c r="PK33" s="46">
        <f>PK32-PJ32</f>
        <v/>
      </c>
      <c r="PL33" s="46">
        <f>PL32-PK32</f>
        <v/>
      </c>
      <c r="PM33" s="46">
        <f>PM32-PL32</f>
        <v/>
      </c>
    </row>
    <row r="34">
      <c r="A34" s="9" t="inlineStr">
        <is>
          <t>Stabilized flag</t>
        </is>
      </c>
      <c r="B34" s="9" t="inlineStr">
        <is>
          <t>P1</t>
        </is>
      </c>
      <c r="D34" s="42">
        <f>IF(AND(D10=1,D32&gt;=p1_homes*stab_occ-0.001),1,0)</f>
        <v/>
      </c>
      <c r="E34" s="42">
        <f>IF(AND(E10=1,E32&gt;=p1_homes*stab_occ-0.001),1,0)</f>
        <v/>
      </c>
      <c r="F34" s="42">
        <f>IF(AND(F10=1,F32&gt;=p1_homes*stab_occ-0.001),1,0)</f>
        <v/>
      </c>
      <c r="G34" s="42">
        <f>IF(AND(G10=1,G32&gt;=p1_homes*stab_occ-0.001),1,0)</f>
        <v/>
      </c>
      <c r="H34" s="42">
        <f>IF(AND(H10=1,H32&gt;=p1_homes*stab_occ-0.001),1,0)</f>
        <v/>
      </c>
      <c r="I34" s="42">
        <f>IF(AND(I10=1,I32&gt;=p1_homes*stab_occ-0.001),1,0)</f>
        <v/>
      </c>
      <c r="J34" s="42">
        <f>IF(AND(J10=1,J32&gt;=p1_homes*stab_occ-0.001),1,0)</f>
        <v/>
      </c>
      <c r="K34" s="42">
        <f>IF(AND(K10=1,K32&gt;=p1_homes*stab_occ-0.001),1,0)</f>
        <v/>
      </c>
      <c r="L34" s="42">
        <f>IF(AND(L10=1,L32&gt;=p1_homes*stab_occ-0.001),1,0)</f>
        <v/>
      </c>
      <c r="M34" s="42">
        <f>IF(AND(M10=1,M32&gt;=p1_homes*stab_occ-0.001),1,0)</f>
        <v/>
      </c>
      <c r="N34" s="42">
        <f>IF(AND(N10=1,N32&gt;=p1_homes*stab_occ-0.001),1,0)</f>
        <v/>
      </c>
      <c r="O34" s="42">
        <f>IF(AND(O10=1,O32&gt;=p1_homes*stab_occ-0.001),1,0)</f>
        <v/>
      </c>
      <c r="P34" s="42">
        <f>IF(AND(P10=1,P32&gt;=p1_homes*stab_occ-0.001),1,0)</f>
        <v/>
      </c>
      <c r="Q34" s="42">
        <f>IF(AND(Q10=1,Q32&gt;=p1_homes*stab_occ-0.001),1,0)</f>
        <v/>
      </c>
      <c r="R34" s="42">
        <f>IF(AND(R10=1,R32&gt;=p1_homes*stab_occ-0.001),1,0)</f>
        <v/>
      </c>
      <c r="S34" s="42">
        <f>IF(AND(S10=1,S32&gt;=p1_homes*stab_occ-0.001),1,0)</f>
        <v/>
      </c>
      <c r="T34" s="42">
        <f>IF(AND(T10=1,T32&gt;=p1_homes*stab_occ-0.001),1,0)</f>
        <v/>
      </c>
      <c r="U34" s="42">
        <f>IF(AND(U10=1,U32&gt;=p1_homes*stab_occ-0.001),1,0)</f>
        <v/>
      </c>
      <c r="V34" s="42">
        <f>IF(AND(V10=1,V32&gt;=p1_homes*stab_occ-0.001),1,0)</f>
        <v/>
      </c>
      <c r="W34" s="42">
        <f>IF(AND(W10=1,W32&gt;=p1_homes*stab_occ-0.001),1,0)</f>
        <v/>
      </c>
      <c r="X34" s="42">
        <f>IF(AND(X10=1,X32&gt;=p1_homes*stab_occ-0.001),1,0)</f>
        <v/>
      </c>
      <c r="Y34" s="42">
        <f>IF(AND(Y10=1,Y32&gt;=p1_homes*stab_occ-0.001),1,0)</f>
        <v/>
      </c>
      <c r="Z34" s="42">
        <f>IF(AND(Z10=1,Z32&gt;=p1_homes*stab_occ-0.001),1,0)</f>
        <v/>
      </c>
      <c r="AA34" s="42">
        <f>IF(AND(AA10=1,AA32&gt;=p1_homes*stab_occ-0.001),1,0)</f>
        <v/>
      </c>
      <c r="AB34" s="42">
        <f>IF(AND(AB10=1,AB32&gt;=p1_homes*stab_occ-0.001),1,0)</f>
        <v/>
      </c>
      <c r="AC34" s="42">
        <f>IF(AND(AC10=1,AC32&gt;=p1_homes*stab_occ-0.001),1,0)</f>
        <v/>
      </c>
      <c r="AD34" s="42">
        <f>IF(AND(AD10=1,AD32&gt;=p1_homes*stab_occ-0.001),1,0)</f>
        <v/>
      </c>
      <c r="AE34" s="42">
        <f>IF(AND(AE10=1,AE32&gt;=p1_homes*stab_occ-0.001),1,0)</f>
        <v/>
      </c>
      <c r="AF34" s="42">
        <f>IF(AND(AF10=1,AF32&gt;=p1_homes*stab_occ-0.001),1,0)</f>
        <v/>
      </c>
      <c r="AG34" s="42">
        <f>IF(AND(AG10=1,AG32&gt;=p1_homes*stab_occ-0.001),1,0)</f>
        <v/>
      </c>
      <c r="AH34" s="42">
        <f>IF(AND(AH10=1,AH32&gt;=p1_homes*stab_occ-0.001),1,0)</f>
        <v/>
      </c>
      <c r="AI34" s="42">
        <f>IF(AND(AI10=1,AI32&gt;=p1_homes*stab_occ-0.001),1,0)</f>
        <v/>
      </c>
      <c r="AJ34" s="42">
        <f>IF(AND(AJ10=1,AJ32&gt;=p1_homes*stab_occ-0.001),1,0)</f>
        <v/>
      </c>
      <c r="AK34" s="42">
        <f>IF(AND(AK10=1,AK32&gt;=p1_homes*stab_occ-0.001),1,0)</f>
        <v/>
      </c>
      <c r="AL34" s="42">
        <f>IF(AND(AL10=1,AL32&gt;=p1_homes*stab_occ-0.001),1,0)</f>
        <v/>
      </c>
      <c r="AM34" s="42">
        <f>IF(AND(AM10=1,AM32&gt;=p1_homes*stab_occ-0.001),1,0)</f>
        <v/>
      </c>
      <c r="AN34" s="42">
        <f>IF(AND(AN10=1,AN32&gt;=p1_homes*stab_occ-0.001),1,0)</f>
        <v/>
      </c>
      <c r="AO34" s="42">
        <f>IF(AND(AO10=1,AO32&gt;=p1_homes*stab_occ-0.001),1,0)</f>
        <v/>
      </c>
      <c r="AP34" s="42">
        <f>IF(AND(AP10=1,AP32&gt;=p1_homes*stab_occ-0.001),1,0)</f>
        <v/>
      </c>
      <c r="AQ34" s="42">
        <f>IF(AND(AQ10=1,AQ32&gt;=p1_homes*stab_occ-0.001),1,0)</f>
        <v/>
      </c>
      <c r="AR34" s="42">
        <f>IF(AND(AR10=1,AR32&gt;=p1_homes*stab_occ-0.001),1,0)</f>
        <v/>
      </c>
      <c r="AS34" s="42">
        <f>IF(AND(AS10=1,AS32&gt;=p1_homes*stab_occ-0.001),1,0)</f>
        <v/>
      </c>
      <c r="AT34" s="42">
        <f>IF(AND(AT10=1,AT32&gt;=p1_homes*stab_occ-0.001),1,0)</f>
        <v/>
      </c>
      <c r="AU34" s="42">
        <f>IF(AND(AU10=1,AU32&gt;=p1_homes*stab_occ-0.001),1,0)</f>
        <v/>
      </c>
      <c r="AV34" s="42">
        <f>IF(AND(AV10=1,AV32&gt;=p1_homes*stab_occ-0.001),1,0)</f>
        <v/>
      </c>
      <c r="AW34" s="42">
        <f>IF(AND(AW10=1,AW32&gt;=p1_homes*stab_occ-0.001),1,0)</f>
        <v/>
      </c>
      <c r="AX34" s="42">
        <f>IF(AND(AX10=1,AX32&gt;=p1_homes*stab_occ-0.001),1,0)</f>
        <v/>
      </c>
      <c r="AY34" s="42">
        <f>IF(AND(AY10=1,AY32&gt;=p1_homes*stab_occ-0.001),1,0)</f>
        <v/>
      </c>
      <c r="AZ34" s="42">
        <f>IF(AND(AZ10=1,AZ32&gt;=p1_homes*stab_occ-0.001),1,0)</f>
        <v/>
      </c>
      <c r="BA34" s="42">
        <f>IF(AND(BA10=1,BA32&gt;=p1_homes*stab_occ-0.001),1,0)</f>
        <v/>
      </c>
      <c r="BB34" s="42">
        <f>IF(AND(BB10=1,BB32&gt;=p1_homes*stab_occ-0.001),1,0)</f>
        <v/>
      </c>
      <c r="BC34" s="42">
        <f>IF(AND(BC10=1,BC32&gt;=p1_homes*stab_occ-0.001),1,0)</f>
        <v/>
      </c>
      <c r="BD34" s="42">
        <f>IF(AND(BD10=1,BD32&gt;=p1_homes*stab_occ-0.001),1,0)</f>
        <v/>
      </c>
      <c r="BE34" s="42">
        <f>IF(AND(BE10=1,BE32&gt;=p1_homes*stab_occ-0.001),1,0)</f>
        <v/>
      </c>
      <c r="BF34" s="42">
        <f>IF(AND(BF10=1,BF32&gt;=p1_homes*stab_occ-0.001),1,0)</f>
        <v/>
      </c>
      <c r="BG34" s="42">
        <f>IF(AND(BG10=1,BG32&gt;=p1_homes*stab_occ-0.001),1,0)</f>
        <v/>
      </c>
      <c r="BH34" s="42">
        <f>IF(AND(BH10=1,BH32&gt;=p1_homes*stab_occ-0.001),1,0)</f>
        <v/>
      </c>
      <c r="BI34" s="42">
        <f>IF(AND(BI10=1,BI32&gt;=p1_homes*stab_occ-0.001),1,0)</f>
        <v/>
      </c>
      <c r="BJ34" s="42">
        <f>IF(AND(BJ10=1,BJ32&gt;=p1_homes*stab_occ-0.001),1,0)</f>
        <v/>
      </c>
      <c r="BK34" s="42">
        <f>IF(AND(BK10=1,BK32&gt;=p1_homes*stab_occ-0.001),1,0)</f>
        <v/>
      </c>
      <c r="BL34" s="42">
        <f>IF(AND(BL10=1,BL32&gt;=p1_homes*stab_occ-0.001),1,0)</f>
        <v/>
      </c>
      <c r="BM34" s="42">
        <f>IF(AND(BM10=1,BM32&gt;=p1_homes*stab_occ-0.001),1,0)</f>
        <v/>
      </c>
      <c r="BN34" s="42">
        <f>IF(AND(BN10=1,BN32&gt;=p1_homes*stab_occ-0.001),1,0)</f>
        <v/>
      </c>
      <c r="BO34" s="42">
        <f>IF(AND(BO10=1,BO32&gt;=p1_homes*stab_occ-0.001),1,0)</f>
        <v/>
      </c>
      <c r="BP34" s="42">
        <f>IF(AND(BP10=1,BP32&gt;=p1_homes*stab_occ-0.001),1,0)</f>
        <v/>
      </c>
      <c r="BQ34" s="42">
        <f>IF(AND(BQ10=1,BQ32&gt;=p1_homes*stab_occ-0.001),1,0)</f>
        <v/>
      </c>
      <c r="BR34" s="42">
        <f>IF(AND(BR10=1,BR32&gt;=p1_homes*stab_occ-0.001),1,0)</f>
        <v/>
      </c>
      <c r="BS34" s="42">
        <f>IF(AND(BS10=1,BS32&gt;=p1_homes*stab_occ-0.001),1,0)</f>
        <v/>
      </c>
      <c r="BT34" s="42">
        <f>IF(AND(BT10=1,BT32&gt;=p1_homes*stab_occ-0.001),1,0)</f>
        <v/>
      </c>
      <c r="BU34" s="42">
        <f>IF(AND(BU10=1,BU32&gt;=p1_homes*stab_occ-0.001),1,0)</f>
        <v/>
      </c>
      <c r="BV34" s="42">
        <f>IF(AND(BV10=1,BV32&gt;=p1_homes*stab_occ-0.001),1,0)</f>
        <v/>
      </c>
      <c r="BW34" s="42">
        <f>IF(AND(BW10=1,BW32&gt;=p1_homes*stab_occ-0.001),1,0)</f>
        <v/>
      </c>
      <c r="BX34" s="42">
        <f>IF(AND(BX10=1,BX32&gt;=p1_homes*stab_occ-0.001),1,0)</f>
        <v/>
      </c>
      <c r="BY34" s="42">
        <f>IF(AND(BY10=1,BY32&gt;=p1_homes*stab_occ-0.001),1,0)</f>
        <v/>
      </c>
      <c r="BZ34" s="42">
        <f>IF(AND(BZ10=1,BZ32&gt;=p1_homes*stab_occ-0.001),1,0)</f>
        <v/>
      </c>
      <c r="CA34" s="42">
        <f>IF(AND(CA10=1,CA32&gt;=p1_homes*stab_occ-0.001),1,0)</f>
        <v/>
      </c>
      <c r="CB34" s="42">
        <f>IF(AND(CB10=1,CB32&gt;=p1_homes*stab_occ-0.001),1,0)</f>
        <v/>
      </c>
      <c r="CC34" s="42">
        <f>IF(AND(CC10=1,CC32&gt;=p1_homes*stab_occ-0.001),1,0)</f>
        <v/>
      </c>
      <c r="CD34" s="42">
        <f>IF(AND(CD10=1,CD32&gt;=p1_homes*stab_occ-0.001),1,0)</f>
        <v/>
      </c>
      <c r="CE34" s="42">
        <f>IF(AND(CE10=1,CE32&gt;=p1_homes*stab_occ-0.001),1,0)</f>
        <v/>
      </c>
      <c r="CF34" s="42">
        <f>IF(AND(CF10=1,CF32&gt;=p1_homes*stab_occ-0.001),1,0)</f>
        <v/>
      </c>
      <c r="CG34" s="42">
        <f>IF(AND(CG10=1,CG32&gt;=p1_homes*stab_occ-0.001),1,0)</f>
        <v/>
      </c>
      <c r="CH34" s="42">
        <f>IF(AND(CH10=1,CH32&gt;=p1_homes*stab_occ-0.001),1,0)</f>
        <v/>
      </c>
      <c r="CI34" s="42">
        <f>IF(AND(CI10=1,CI32&gt;=p1_homes*stab_occ-0.001),1,0)</f>
        <v/>
      </c>
      <c r="CJ34" s="42">
        <f>IF(AND(CJ10=1,CJ32&gt;=p1_homes*stab_occ-0.001),1,0)</f>
        <v/>
      </c>
      <c r="CK34" s="42">
        <f>IF(AND(CK10=1,CK32&gt;=p1_homes*stab_occ-0.001),1,0)</f>
        <v/>
      </c>
      <c r="CL34" s="42">
        <f>IF(AND(CL10=1,CL32&gt;=p1_homes*stab_occ-0.001),1,0)</f>
        <v/>
      </c>
      <c r="CM34" s="42">
        <f>IF(AND(CM10=1,CM32&gt;=p1_homes*stab_occ-0.001),1,0)</f>
        <v/>
      </c>
      <c r="CN34" s="42">
        <f>IF(AND(CN10=1,CN32&gt;=p1_homes*stab_occ-0.001),1,0)</f>
        <v/>
      </c>
      <c r="CO34" s="42">
        <f>IF(AND(CO10=1,CO32&gt;=p1_homes*stab_occ-0.001),1,0)</f>
        <v/>
      </c>
      <c r="CP34" s="42">
        <f>IF(AND(CP10=1,CP32&gt;=p1_homes*stab_occ-0.001),1,0)</f>
        <v/>
      </c>
      <c r="CQ34" s="42">
        <f>IF(AND(CQ10=1,CQ32&gt;=p1_homes*stab_occ-0.001),1,0)</f>
        <v/>
      </c>
      <c r="CR34" s="42">
        <f>IF(AND(CR10=1,CR32&gt;=p1_homes*stab_occ-0.001),1,0)</f>
        <v/>
      </c>
      <c r="CS34" s="42">
        <f>IF(AND(CS10=1,CS32&gt;=p1_homes*stab_occ-0.001),1,0)</f>
        <v/>
      </c>
      <c r="CT34" s="42">
        <f>IF(AND(CT10=1,CT32&gt;=p1_homes*stab_occ-0.001),1,0)</f>
        <v/>
      </c>
      <c r="CU34" s="42">
        <f>IF(AND(CU10=1,CU32&gt;=p1_homes*stab_occ-0.001),1,0)</f>
        <v/>
      </c>
      <c r="CV34" s="42">
        <f>IF(AND(CV10=1,CV32&gt;=p1_homes*stab_occ-0.001),1,0)</f>
        <v/>
      </c>
      <c r="CW34" s="42">
        <f>IF(AND(CW10=1,CW32&gt;=p1_homes*stab_occ-0.001),1,0)</f>
        <v/>
      </c>
      <c r="CX34" s="42">
        <f>IF(AND(CX10=1,CX32&gt;=p1_homes*stab_occ-0.001),1,0)</f>
        <v/>
      </c>
      <c r="CY34" s="42">
        <f>IF(AND(CY10=1,CY32&gt;=p1_homes*stab_occ-0.001),1,0)</f>
        <v/>
      </c>
      <c r="CZ34" s="42">
        <f>IF(AND(CZ10=1,CZ32&gt;=p1_homes*stab_occ-0.001),1,0)</f>
        <v/>
      </c>
      <c r="DA34" s="42">
        <f>IF(AND(DA10=1,DA32&gt;=p1_homes*stab_occ-0.001),1,0)</f>
        <v/>
      </c>
      <c r="DB34" s="42">
        <f>IF(AND(DB10=1,DB32&gt;=p1_homes*stab_occ-0.001),1,0)</f>
        <v/>
      </c>
      <c r="DC34" s="42">
        <f>IF(AND(DC10=1,DC32&gt;=p1_homes*stab_occ-0.001),1,0)</f>
        <v/>
      </c>
      <c r="DD34" s="42">
        <f>IF(AND(DD10=1,DD32&gt;=p1_homes*stab_occ-0.001),1,0)</f>
        <v/>
      </c>
      <c r="DE34" s="42">
        <f>IF(AND(DE10=1,DE32&gt;=p1_homes*stab_occ-0.001),1,0)</f>
        <v/>
      </c>
      <c r="DF34" s="42">
        <f>IF(AND(DF10=1,DF32&gt;=p1_homes*stab_occ-0.001),1,0)</f>
        <v/>
      </c>
      <c r="DG34" s="42">
        <f>IF(AND(DG10=1,DG32&gt;=p1_homes*stab_occ-0.001),1,0)</f>
        <v/>
      </c>
      <c r="DH34" s="42">
        <f>IF(AND(DH10=1,DH32&gt;=p1_homes*stab_occ-0.001),1,0)</f>
        <v/>
      </c>
      <c r="DI34" s="42">
        <f>IF(AND(DI10=1,DI32&gt;=p1_homes*stab_occ-0.001),1,0)</f>
        <v/>
      </c>
      <c r="DJ34" s="42">
        <f>IF(AND(DJ10=1,DJ32&gt;=p1_homes*stab_occ-0.001),1,0)</f>
        <v/>
      </c>
      <c r="DK34" s="42">
        <f>IF(AND(DK10=1,DK32&gt;=p1_homes*stab_occ-0.001),1,0)</f>
        <v/>
      </c>
      <c r="DL34" s="42">
        <f>IF(AND(DL10=1,DL32&gt;=p1_homes*stab_occ-0.001),1,0)</f>
        <v/>
      </c>
      <c r="DM34" s="42">
        <f>IF(AND(DM10=1,DM32&gt;=p1_homes*stab_occ-0.001),1,0)</f>
        <v/>
      </c>
      <c r="DN34" s="42">
        <f>IF(AND(DN10=1,DN32&gt;=p1_homes*stab_occ-0.001),1,0)</f>
        <v/>
      </c>
      <c r="DO34" s="42">
        <f>IF(AND(DO10=1,DO32&gt;=p1_homes*stab_occ-0.001),1,0)</f>
        <v/>
      </c>
      <c r="DP34" s="42">
        <f>IF(AND(DP10=1,DP32&gt;=p1_homes*stab_occ-0.001),1,0)</f>
        <v/>
      </c>
      <c r="DQ34" s="42">
        <f>IF(AND(DQ10=1,DQ32&gt;=p1_homes*stab_occ-0.001),1,0)</f>
        <v/>
      </c>
      <c r="DR34" s="42">
        <f>IF(AND(DR10=1,DR32&gt;=p1_homes*stab_occ-0.001),1,0)</f>
        <v/>
      </c>
      <c r="DS34" s="42">
        <f>IF(AND(DS10=1,DS32&gt;=p1_homes*stab_occ-0.001),1,0)</f>
        <v/>
      </c>
      <c r="DT34" s="42">
        <f>IF(AND(DT10=1,DT32&gt;=p1_homes*stab_occ-0.001),1,0)</f>
        <v/>
      </c>
      <c r="DU34" s="42">
        <f>IF(AND(DU10=1,DU32&gt;=p1_homes*stab_occ-0.001),1,0)</f>
        <v/>
      </c>
      <c r="DV34" s="42">
        <f>IF(AND(DV10=1,DV32&gt;=p1_homes*stab_occ-0.001),1,0)</f>
        <v/>
      </c>
      <c r="DW34" s="42">
        <f>IF(AND(DW10=1,DW32&gt;=p1_homes*stab_occ-0.001),1,0)</f>
        <v/>
      </c>
      <c r="DX34" s="42">
        <f>IF(AND(DX10=1,DX32&gt;=p1_homes*stab_occ-0.001),1,0)</f>
        <v/>
      </c>
      <c r="DY34" s="42">
        <f>IF(AND(DY10=1,DY32&gt;=p1_homes*stab_occ-0.001),1,0)</f>
        <v/>
      </c>
      <c r="DZ34" s="42">
        <f>IF(AND(DZ10=1,DZ32&gt;=p1_homes*stab_occ-0.001),1,0)</f>
        <v/>
      </c>
      <c r="EA34" s="42">
        <f>IF(AND(EA10=1,EA32&gt;=p1_homes*stab_occ-0.001),1,0)</f>
        <v/>
      </c>
      <c r="EB34" s="42">
        <f>IF(AND(EB10=1,EB32&gt;=p1_homes*stab_occ-0.001),1,0)</f>
        <v/>
      </c>
      <c r="EC34" s="42">
        <f>IF(AND(EC10=1,EC32&gt;=p1_homes*stab_occ-0.001),1,0)</f>
        <v/>
      </c>
      <c r="ED34" s="42">
        <f>IF(AND(ED10=1,ED32&gt;=p1_homes*stab_occ-0.001),1,0)</f>
        <v/>
      </c>
      <c r="EE34" s="42">
        <f>IF(AND(EE10=1,EE32&gt;=p1_homes*stab_occ-0.001),1,0)</f>
        <v/>
      </c>
      <c r="EF34" s="42">
        <f>IF(AND(EF10=1,EF32&gt;=p1_homes*stab_occ-0.001),1,0)</f>
        <v/>
      </c>
      <c r="EG34" s="42">
        <f>IF(AND(EG10=1,EG32&gt;=p1_homes*stab_occ-0.001),1,0)</f>
        <v/>
      </c>
      <c r="EH34" s="42">
        <f>IF(AND(EH10=1,EH32&gt;=p1_homes*stab_occ-0.001),1,0)</f>
        <v/>
      </c>
      <c r="EI34" s="42">
        <f>IF(AND(EI10=1,EI32&gt;=p1_homes*stab_occ-0.001),1,0)</f>
        <v/>
      </c>
      <c r="EJ34" s="42">
        <f>IF(AND(EJ10=1,EJ32&gt;=p1_homes*stab_occ-0.001),1,0)</f>
        <v/>
      </c>
      <c r="EK34" s="42">
        <f>IF(AND(EK10=1,EK32&gt;=p1_homes*stab_occ-0.001),1,0)</f>
        <v/>
      </c>
      <c r="EL34" s="42">
        <f>IF(AND(EL10=1,EL32&gt;=p1_homes*stab_occ-0.001),1,0)</f>
        <v/>
      </c>
      <c r="EM34" s="42">
        <f>IF(AND(EM10=1,EM32&gt;=p1_homes*stab_occ-0.001),1,0)</f>
        <v/>
      </c>
      <c r="EN34" s="42">
        <f>IF(AND(EN10=1,EN32&gt;=p1_homes*stab_occ-0.001),1,0)</f>
        <v/>
      </c>
      <c r="EO34" s="42">
        <f>IF(AND(EO10=1,EO32&gt;=p1_homes*stab_occ-0.001),1,0)</f>
        <v/>
      </c>
      <c r="EP34" s="42">
        <f>IF(AND(EP10=1,EP32&gt;=p1_homes*stab_occ-0.001),1,0)</f>
        <v/>
      </c>
      <c r="EQ34" s="42">
        <f>IF(AND(EQ10=1,EQ32&gt;=p1_homes*stab_occ-0.001),1,0)</f>
        <v/>
      </c>
      <c r="ER34" s="42">
        <f>IF(AND(ER10=1,ER32&gt;=p1_homes*stab_occ-0.001),1,0)</f>
        <v/>
      </c>
      <c r="ES34" s="42">
        <f>IF(AND(ES10=1,ES32&gt;=p1_homes*stab_occ-0.001),1,0)</f>
        <v/>
      </c>
      <c r="ET34" s="42">
        <f>IF(AND(ET10=1,ET32&gt;=p1_homes*stab_occ-0.001),1,0)</f>
        <v/>
      </c>
      <c r="EU34" s="42">
        <f>IF(AND(EU10=1,EU32&gt;=p1_homes*stab_occ-0.001),1,0)</f>
        <v/>
      </c>
      <c r="EV34" s="42">
        <f>IF(AND(EV10=1,EV32&gt;=p1_homes*stab_occ-0.001),1,0)</f>
        <v/>
      </c>
      <c r="EW34" s="42">
        <f>IF(AND(EW10=1,EW32&gt;=p1_homes*stab_occ-0.001),1,0)</f>
        <v/>
      </c>
      <c r="EX34" s="42">
        <f>IF(AND(EX10=1,EX32&gt;=p1_homes*stab_occ-0.001),1,0)</f>
        <v/>
      </c>
      <c r="EY34" s="42">
        <f>IF(AND(EY10=1,EY32&gt;=p1_homes*stab_occ-0.001),1,0)</f>
        <v/>
      </c>
      <c r="EZ34" s="42">
        <f>IF(AND(EZ10=1,EZ32&gt;=p1_homes*stab_occ-0.001),1,0)</f>
        <v/>
      </c>
      <c r="FA34" s="42">
        <f>IF(AND(FA10=1,FA32&gt;=p1_homes*stab_occ-0.001),1,0)</f>
        <v/>
      </c>
      <c r="FB34" s="42">
        <f>IF(AND(FB10=1,FB32&gt;=p1_homes*stab_occ-0.001),1,0)</f>
        <v/>
      </c>
      <c r="FC34" s="42">
        <f>IF(AND(FC10=1,FC32&gt;=p1_homes*stab_occ-0.001),1,0)</f>
        <v/>
      </c>
      <c r="FD34" s="42">
        <f>IF(AND(FD10=1,FD32&gt;=p1_homes*stab_occ-0.001),1,0)</f>
        <v/>
      </c>
      <c r="FE34" s="42">
        <f>IF(AND(FE10=1,FE32&gt;=p1_homes*stab_occ-0.001),1,0)</f>
        <v/>
      </c>
      <c r="FF34" s="42">
        <f>IF(AND(FF10=1,FF32&gt;=p1_homes*stab_occ-0.001),1,0)</f>
        <v/>
      </c>
      <c r="FG34" s="42">
        <f>IF(AND(FG10=1,FG32&gt;=p1_homes*stab_occ-0.001),1,0)</f>
        <v/>
      </c>
      <c r="FH34" s="42">
        <f>IF(AND(FH10=1,FH32&gt;=p1_homes*stab_occ-0.001),1,0)</f>
        <v/>
      </c>
      <c r="FI34" s="42">
        <f>IF(AND(FI10=1,FI32&gt;=p1_homes*stab_occ-0.001),1,0)</f>
        <v/>
      </c>
      <c r="FJ34" s="42">
        <f>IF(AND(FJ10=1,FJ32&gt;=p1_homes*stab_occ-0.001),1,0)</f>
        <v/>
      </c>
      <c r="FK34" s="42">
        <f>IF(AND(FK10=1,FK32&gt;=p1_homes*stab_occ-0.001),1,0)</f>
        <v/>
      </c>
      <c r="FL34" s="42">
        <f>IF(AND(FL10=1,FL32&gt;=p1_homes*stab_occ-0.001),1,0)</f>
        <v/>
      </c>
      <c r="FM34" s="42">
        <f>IF(AND(FM10=1,FM32&gt;=p1_homes*stab_occ-0.001),1,0)</f>
        <v/>
      </c>
      <c r="FN34" s="42">
        <f>IF(AND(FN10=1,FN32&gt;=p1_homes*stab_occ-0.001),1,0)</f>
        <v/>
      </c>
      <c r="FO34" s="42">
        <f>IF(AND(FO10=1,FO32&gt;=p1_homes*stab_occ-0.001),1,0)</f>
        <v/>
      </c>
      <c r="FP34" s="42">
        <f>IF(AND(FP10=1,FP32&gt;=p1_homes*stab_occ-0.001),1,0)</f>
        <v/>
      </c>
      <c r="FQ34" s="42">
        <f>IF(AND(FQ10=1,FQ32&gt;=p1_homes*stab_occ-0.001),1,0)</f>
        <v/>
      </c>
      <c r="FR34" s="42">
        <f>IF(AND(FR10=1,FR32&gt;=p1_homes*stab_occ-0.001),1,0)</f>
        <v/>
      </c>
      <c r="FS34" s="42">
        <f>IF(AND(FS10=1,FS32&gt;=p1_homes*stab_occ-0.001),1,0)</f>
        <v/>
      </c>
      <c r="FT34" s="42">
        <f>IF(AND(FT10=1,FT32&gt;=p1_homes*stab_occ-0.001),1,0)</f>
        <v/>
      </c>
      <c r="FU34" s="42">
        <f>IF(AND(FU10=1,FU32&gt;=p1_homes*stab_occ-0.001),1,0)</f>
        <v/>
      </c>
      <c r="FV34" s="42">
        <f>IF(AND(FV10=1,FV32&gt;=p1_homes*stab_occ-0.001),1,0)</f>
        <v/>
      </c>
      <c r="FW34" s="42">
        <f>IF(AND(FW10=1,FW32&gt;=p1_homes*stab_occ-0.001),1,0)</f>
        <v/>
      </c>
      <c r="FX34" s="42">
        <f>IF(AND(FX10=1,FX32&gt;=p1_homes*stab_occ-0.001),1,0)</f>
        <v/>
      </c>
      <c r="FY34" s="42">
        <f>IF(AND(FY10=1,FY32&gt;=p1_homes*stab_occ-0.001),1,0)</f>
        <v/>
      </c>
      <c r="FZ34" s="42">
        <f>IF(AND(FZ10=1,FZ32&gt;=p1_homes*stab_occ-0.001),1,0)</f>
        <v/>
      </c>
      <c r="GA34" s="42">
        <f>IF(AND(GA10=1,GA32&gt;=p1_homes*stab_occ-0.001),1,0)</f>
        <v/>
      </c>
      <c r="GB34" s="42">
        <f>IF(AND(GB10=1,GB32&gt;=p1_homes*stab_occ-0.001),1,0)</f>
        <v/>
      </c>
      <c r="GC34" s="42">
        <f>IF(AND(GC10=1,GC32&gt;=p1_homes*stab_occ-0.001),1,0)</f>
        <v/>
      </c>
      <c r="GD34" s="42">
        <f>IF(AND(GD10=1,GD32&gt;=p1_homes*stab_occ-0.001),1,0)</f>
        <v/>
      </c>
      <c r="GE34" s="42">
        <f>IF(AND(GE10=1,GE32&gt;=p1_homes*stab_occ-0.001),1,0)</f>
        <v/>
      </c>
      <c r="GF34" s="42">
        <f>IF(AND(GF10=1,GF32&gt;=p1_homes*stab_occ-0.001),1,0)</f>
        <v/>
      </c>
      <c r="GG34" s="42">
        <f>IF(AND(GG10=1,GG32&gt;=p1_homes*stab_occ-0.001),1,0)</f>
        <v/>
      </c>
      <c r="GH34" s="42">
        <f>IF(AND(GH10=1,GH32&gt;=p1_homes*stab_occ-0.001),1,0)</f>
        <v/>
      </c>
      <c r="GI34" s="42">
        <f>IF(AND(GI10=1,GI32&gt;=p1_homes*stab_occ-0.001),1,0)</f>
        <v/>
      </c>
      <c r="GJ34" s="42">
        <f>IF(AND(GJ10=1,GJ32&gt;=p1_homes*stab_occ-0.001),1,0)</f>
        <v/>
      </c>
      <c r="GK34" s="42">
        <f>IF(AND(GK10=1,GK32&gt;=p1_homes*stab_occ-0.001),1,0)</f>
        <v/>
      </c>
      <c r="GL34" s="42">
        <f>IF(AND(GL10=1,GL32&gt;=p1_homes*stab_occ-0.001),1,0)</f>
        <v/>
      </c>
      <c r="GM34" s="42">
        <f>IF(AND(GM10=1,GM32&gt;=p1_homes*stab_occ-0.001),1,0)</f>
        <v/>
      </c>
      <c r="GN34" s="42">
        <f>IF(AND(GN10=1,GN32&gt;=p1_homes*stab_occ-0.001),1,0)</f>
        <v/>
      </c>
      <c r="GO34" s="42">
        <f>IF(AND(GO10=1,GO32&gt;=p1_homes*stab_occ-0.001),1,0)</f>
        <v/>
      </c>
      <c r="GP34" s="42">
        <f>IF(AND(GP10=1,GP32&gt;=p1_homes*stab_occ-0.001),1,0)</f>
        <v/>
      </c>
      <c r="GQ34" s="42">
        <f>IF(AND(GQ10=1,GQ32&gt;=p1_homes*stab_occ-0.001),1,0)</f>
        <v/>
      </c>
      <c r="GR34" s="42">
        <f>IF(AND(GR10=1,GR32&gt;=p1_homes*stab_occ-0.001),1,0)</f>
        <v/>
      </c>
      <c r="GS34" s="42">
        <f>IF(AND(GS10=1,GS32&gt;=p1_homes*stab_occ-0.001),1,0)</f>
        <v/>
      </c>
      <c r="GT34" s="42">
        <f>IF(AND(GT10=1,GT32&gt;=p1_homes*stab_occ-0.001),1,0)</f>
        <v/>
      </c>
      <c r="GU34" s="42">
        <f>IF(AND(GU10=1,GU32&gt;=p1_homes*stab_occ-0.001),1,0)</f>
        <v/>
      </c>
      <c r="GV34" s="42">
        <f>IF(AND(GV10=1,GV32&gt;=p1_homes*stab_occ-0.001),1,0)</f>
        <v/>
      </c>
      <c r="GW34" s="42">
        <f>IF(AND(GW10=1,GW32&gt;=p1_homes*stab_occ-0.001),1,0)</f>
        <v/>
      </c>
      <c r="GX34" s="42">
        <f>IF(AND(GX10=1,GX32&gt;=p1_homes*stab_occ-0.001),1,0)</f>
        <v/>
      </c>
      <c r="GY34" s="42">
        <f>IF(AND(GY10=1,GY32&gt;=p1_homes*stab_occ-0.001),1,0)</f>
        <v/>
      </c>
      <c r="GZ34" s="42">
        <f>IF(AND(GZ10=1,GZ32&gt;=p1_homes*stab_occ-0.001),1,0)</f>
        <v/>
      </c>
      <c r="HA34" s="42">
        <f>IF(AND(HA10=1,HA32&gt;=p1_homes*stab_occ-0.001),1,0)</f>
        <v/>
      </c>
      <c r="HB34" s="42">
        <f>IF(AND(HB10=1,HB32&gt;=p1_homes*stab_occ-0.001),1,0)</f>
        <v/>
      </c>
      <c r="HC34" s="42">
        <f>IF(AND(HC10=1,HC32&gt;=p1_homes*stab_occ-0.001),1,0)</f>
        <v/>
      </c>
      <c r="HD34" s="42">
        <f>IF(AND(HD10=1,HD32&gt;=p1_homes*stab_occ-0.001),1,0)</f>
        <v/>
      </c>
      <c r="HE34" s="42">
        <f>IF(AND(HE10=1,HE32&gt;=p1_homes*stab_occ-0.001),1,0)</f>
        <v/>
      </c>
      <c r="HF34" s="42">
        <f>IF(AND(HF10=1,HF32&gt;=p1_homes*stab_occ-0.001),1,0)</f>
        <v/>
      </c>
      <c r="HG34" s="42">
        <f>IF(AND(HG10=1,HG32&gt;=p1_homes*stab_occ-0.001),1,0)</f>
        <v/>
      </c>
      <c r="HH34" s="42">
        <f>IF(AND(HH10=1,HH32&gt;=p1_homes*stab_occ-0.001),1,0)</f>
        <v/>
      </c>
      <c r="HI34" s="42">
        <f>IF(AND(HI10=1,HI32&gt;=p1_homes*stab_occ-0.001),1,0)</f>
        <v/>
      </c>
      <c r="HJ34" s="42">
        <f>IF(AND(HJ10=1,HJ32&gt;=p1_homes*stab_occ-0.001),1,0)</f>
        <v/>
      </c>
      <c r="HK34" s="42">
        <f>IF(AND(HK10=1,HK32&gt;=p1_homes*stab_occ-0.001),1,0)</f>
        <v/>
      </c>
      <c r="HL34" s="42">
        <f>IF(AND(HL10=1,HL32&gt;=p1_homes*stab_occ-0.001),1,0)</f>
        <v/>
      </c>
      <c r="HM34" s="42">
        <f>IF(AND(HM10=1,HM32&gt;=p1_homes*stab_occ-0.001),1,0)</f>
        <v/>
      </c>
      <c r="HN34" s="42">
        <f>IF(AND(HN10=1,HN32&gt;=p1_homes*stab_occ-0.001),1,0)</f>
        <v/>
      </c>
      <c r="HO34" s="42">
        <f>IF(AND(HO10=1,HO32&gt;=p1_homes*stab_occ-0.001),1,0)</f>
        <v/>
      </c>
      <c r="HP34" s="42">
        <f>IF(AND(HP10=1,HP32&gt;=p1_homes*stab_occ-0.001),1,0)</f>
        <v/>
      </c>
      <c r="HQ34" s="42">
        <f>IF(AND(HQ10=1,HQ32&gt;=p1_homes*stab_occ-0.001),1,0)</f>
        <v/>
      </c>
      <c r="HR34" s="42">
        <f>IF(AND(HR10=1,HR32&gt;=p1_homes*stab_occ-0.001),1,0)</f>
        <v/>
      </c>
      <c r="HS34" s="42">
        <f>IF(AND(HS10=1,HS32&gt;=p1_homes*stab_occ-0.001),1,0)</f>
        <v/>
      </c>
      <c r="HT34" s="42">
        <f>IF(AND(HT10=1,HT32&gt;=p1_homes*stab_occ-0.001),1,0)</f>
        <v/>
      </c>
      <c r="HU34" s="42">
        <f>IF(AND(HU10=1,HU32&gt;=p1_homes*stab_occ-0.001),1,0)</f>
        <v/>
      </c>
      <c r="HV34" s="42">
        <f>IF(AND(HV10=1,HV32&gt;=p1_homes*stab_occ-0.001),1,0)</f>
        <v/>
      </c>
      <c r="HW34" s="42">
        <f>IF(AND(HW10=1,HW32&gt;=p1_homes*stab_occ-0.001),1,0)</f>
        <v/>
      </c>
      <c r="HX34" s="42">
        <f>IF(AND(HX10=1,HX32&gt;=p1_homes*stab_occ-0.001),1,0)</f>
        <v/>
      </c>
      <c r="HY34" s="42">
        <f>IF(AND(HY10=1,HY32&gt;=p1_homes*stab_occ-0.001),1,0)</f>
        <v/>
      </c>
      <c r="HZ34" s="42">
        <f>IF(AND(HZ10=1,HZ32&gt;=p1_homes*stab_occ-0.001),1,0)</f>
        <v/>
      </c>
      <c r="IA34" s="42">
        <f>IF(AND(IA10=1,IA32&gt;=p1_homes*stab_occ-0.001),1,0)</f>
        <v/>
      </c>
      <c r="IB34" s="42">
        <f>IF(AND(IB10=1,IB32&gt;=p1_homes*stab_occ-0.001),1,0)</f>
        <v/>
      </c>
      <c r="IC34" s="42">
        <f>IF(AND(IC10=1,IC32&gt;=p1_homes*stab_occ-0.001),1,0)</f>
        <v/>
      </c>
      <c r="ID34" s="42">
        <f>IF(AND(ID10=1,ID32&gt;=p1_homes*stab_occ-0.001),1,0)</f>
        <v/>
      </c>
      <c r="IE34" s="42">
        <f>IF(AND(IE10=1,IE32&gt;=p1_homes*stab_occ-0.001),1,0)</f>
        <v/>
      </c>
      <c r="IF34" s="42">
        <f>IF(AND(IF10=1,IF32&gt;=p1_homes*stab_occ-0.001),1,0)</f>
        <v/>
      </c>
      <c r="IG34" s="42">
        <f>IF(AND(IG10=1,IG32&gt;=p1_homes*stab_occ-0.001),1,0)</f>
        <v/>
      </c>
      <c r="IH34" s="42">
        <f>IF(AND(IH10=1,IH32&gt;=p1_homes*stab_occ-0.001),1,0)</f>
        <v/>
      </c>
      <c r="II34" s="42">
        <f>IF(AND(II10=1,II32&gt;=p1_homes*stab_occ-0.001),1,0)</f>
        <v/>
      </c>
      <c r="IJ34" s="42">
        <f>IF(AND(IJ10=1,IJ32&gt;=p1_homes*stab_occ-0.001),1,0)</f>
        <v/>
      </c>
      <c r="IK34" s="42">
        <f>IF(AND(IK10=1,IK32&gt;=p1_homes*stab_occ-0.001),1,0)</f>
        <v/>
      </c>
      <c r="IL34" s="42">
        <f>IF(AND(IL10=1,IL32&gt;=p1_homes*stab_occ-0.001),1,0)</f>
        <v/>
      </c>
      <c r="IM34" s="42">
        <f>IF(AND(IM10=1,IM32&gt;=p1_homes*stab_occ-0.001),1,0)</f>
        <v/>
      </c>
      <c r="IN34" s="42">
        <f>IF(AND(IN10=1,IN32&gt;=p1_homes*stab_occ-0.001),1,0)</f>
        <v/>
      </c>
      <c r="IO34" s="42">
        <f>IF(AND(IO10=1,IO32&gt;=p1_homes*stab_occ-0.001),1,0)</f>
        <v/>
      </c>
      <c r="IP34" s="42">
        <f>IF(AND(IP10=1,IP32&gt;=p1_homes*stab_occ-0.001),1,0)</f>
        <v/>
      </c>
      <c r="IQ34" s="42">
        <f>IF(AND(IQ10=1,IQ32&gt;=p1_homes*stab_occ-0.001),1,0)</f>
        <v/>
      </c>
      <c r="IR34" s="42">
        <f>IF(AND(IR10=1,IR32&gt;=p1_homes*stab_occ-0.001),1,0)</f>
        <v/>
      </c>
      <c r="IS34" s="42">
        <f>IF(AND(IS10=1,IS32&gt;=p1_homes*stab_occ-0.001),1,0)</f>
        <v/>
      </c>
      <c r="IT34" s="42">
        <f>IF(AND(IT10=1,IT32&gt;=p1_homes*stab_occ-0.001),1,0)</f>
        <v/>
      </c>
      <c r="IU34" s="42">
        <f>IF(AND(IU10=1,IU32&gt;=p1_homes*stab_occ-0.001),1,0)</f>
        <v/>
      </c>
      <c r="IV34" s="42">
        <f>IF(AND(IV10=1,IV32&gt;=p1_homes*stab_occ-0.001),1,0)</f>
        <v/>
      </c>
      <c r="IW34" s="42">
        <f>IF(AND(IW10=1,IW32&gt;=p1_homes*stab_occ-0.001),1,0)</f>
        <v/>
      </c>
      <c r="IX34" s="42">
        <f>IF(AND(IX10=1,IX32&gt;=p1_homes*stab_occ-0.001),1,0)</f>
        <v/>
      </c>
      <c r="IY34" s="42">
        <f>IF(AND(IY10=1,IY32&gt;=p1_homes*stab_occ-0.001),1,0)</f>
        <v/>
      </c>
      <c r="IZ34" s="42">
        <f>IF(AND(IZ10=1,IZ32&gt;=p1_homes*stab_occ-0.001),1,0)</f>
        <v/>
      </c>
      <c r="JA34" s="42">
        <f>IF(AND(JA10=1,JA32&gt;=p1_homes*stab_occ-0.001),1,0)</f>
        <v/>
      </c>
      <c r="JB34" s="42">
        <f>IF(AND(JB10=1,JB32&gt;=p1_homes*stab_occ-0.001),1,0)</f>
        <v/>
      </c>
      <c r="JC34" s="42">
        <f>IF(AND(JC10=1,JC32&gt;=p1_homes*stab_occ-0.001),1,0)</f>
        <v/>
      </c>
      <c r="JD34" s="42">
        <f>IF(AND(JD10=1,JD32&gt;=p1_homes*stab_occ-0.001),1,0)</f>
        <v/>
      </c>
      <c r="JE34" s="42">
        <f>IF(AND(JE10=1,JE32&gt;=p1_homes*stab_occ-0.001),1,0)</f>
        <v/>
      </c>
      <c r="JF34" s="42">
        <f>IF(AND(JF10=1,JF32&gt;=p1_homes*stab_occ-0.001),1,0)</f>
        <v/>
      </c>
      <c r="JG34" s="42">
        <f>IF(AND(JG10=1,JG32&gt;=p1_homes*stab_occ-0.001),1,0)</f>
        <v/>
      </c>
      <c r="JH34" s="42">
        <f>IF(AND(JH10=1,JH32&gt;=p1_homes*stab_occ-0.001),1,0)</f>
        <v/>
      </c>
      <c r="JI34" s="42">
        <f>IF(AND(JI10=1,JI32&gt;=p1_homes*stab_occ-0.001),1,0)</f>
        <v/>
      </c>
      <c r="JJ34" s="42">
        <f>IF(AND(JJ10=1,JJ32&gt;=p1_homes*stab_occ-0.001),1,0)</f>
        <v/>
      </c>
      <c r="JK34" s="42">
        <f>IF(AND(JK10=1,JK32&gt;=p1_homes*stab_occ-0.001),1,0)</f>
        <v/>
      </c>
      <c r="JL34" s="42">
        <f>IF(AND(JL10=1,JL32&gt;=p1_homes*stab_occ-0.001),1,0)</f>
        <v/>
      </c>
      <c r="JM34" s="42">
        <f>IF(AND(JM10=1,JM32&gt;=p1_homes*stab_occ-0.001),1,0)</f>
        <v/>
      </c>
      <c r="JN34" s="42">
        <f>IF(AND(JN10=1,JN32&gt;=p1_homes*stab_occ-0.001),1,0)</f>
        <v/>
      </c>
      <c r="JO34" s="42">
        <f>IF(AND(JO10=1,JO32&gt;=p1_homes*stab_occ-0.001),1,0)</f>
        <v/>
      </c>
      <c r="JP34" s="42">
        <f>IF(AND(JP10=1,JP32&gt;=p1_homes*stab_occ-0.001),1,0)</f>
        <v/>
      </c>
      <c r="JQ34" s="42">
        <f>IF(AND(JQ10=1,JQ32&gt;=p1_homes*stab_occ-0.001),1,0)</f>
        <v/>
      </c>
      <c r="JR34" s="42">
        <f>IF(AND(JR10=1,JR32&gt;=p1_homes*stab_occ-0.001),1,0)</f>
        <v/>
      </c>
      <c r="JS34" s="42">
        <f>IF(AND(JS10=1,JS32&gt;=p1_homes*stab_occ-0.001),1,0)</f>
        <v/>
      </c>
      <c r="JT34" s="42">
        <f>IF(AND(JT10=1,JT32&gt;=p1_homes*stab_occ-0.001),1,0)</f>
        <v/>
      </c>
      <c r="JU34" s="42">
        <f>IF(AND(JU10=1,JU32&gt;=p1_homes*stab_occ-0.001),1,0)</f>
        <v/>
      </c>
      <c r="JV34" s="42">
        <f>IF(AND(JV10=1,JV32&gt;=p1_homes*stab_occ-0.001),1,0)</f>
        <v/>
      </c>
      <c r="JW34" s="42">
        <f>IF(AND(JW10=1,JW32&gt;=p1_homes*stab_occ-0.001),1,0)</f>
        <v/>
      </c>
      <c r="JX34" s="42">
        <f>IF(AND(JX10=1,JX32&gt;=p1_homes*stab_occ-0.001),1,0)</f>
        <v/>
      </c>
      <c r="JY34" s="42">
        <f>IF(AND(JY10=1,JY32&gt;=p1_homes*stab_occ-0.001),1,0)</f>
        <v/>
      </c>
      <c r="JZ34" s="42">
        <f>IF(AND(JZ10=1,JZ32&gt;=p1_homes*stab_occ-0.001),1,0)</f>
        <v/>
      </c>
      <c r="KA34" s="42">
        <f>IF(AND(KA10=1,KA32&gt;=p1_homes*stab_occ-0.001),1,0)</f>
        <v/>
      </c>
      <c r="KB34" s="42">
        <f>IF(AND(KB10=1,KB32&gt;=p1_homes*stab_occ-0.001),1,0)</f>
        <v/>
      </c>
      <c r="KC34" s="42">
        <f>IF(AND(KC10=1,KC32&gt;=p1_homes*stab_occ-0.001),1,0)</f>
        <v/>
      </c>
      <c r="KD34" s="42">
        <f>IF(AND(KD10=1,KD32&gt;=p1_homes*stab_occ-0.001),1,0)</f>
        <v/>
      </c>
      <c r="KE34" s="42">
        <f>IF(AND(KE10=1,KE32&gt;=p1_homes*stab_occ-0.001),1,0)</f>
        <v/>
      </c>
      <c r="KF34" s="42">
        <f>IF(AND(KF10=1,KF32&gt;=p1_homes*stab_occ-0.001),1,0)</f>
        <v/>
      </c>
      <c r="KG34" s="42">
        <f>IF(AND(KG10=1,KG32&gt;=p1_homes*stab_occ-0.001),1,0)</f>
        <v/>
      </c>
      <c r="KH34" s="42">
        <f>IF(AND(KH10=1,KH32&gt;=p1_homes*stab_occ-0.001),1,0)</f>
        <v/>
      </c>
      <c r="KI34" s="42">
        <f>IF(AND(KI10=1,KI32&gt;=p1_homes*stab_occ-0.001),1,0)</f>
        <v/>
      </c>
      <c r="KJ34" s="42">
        <f>IF(AND(KJ10=1,KJ32&gt;=p1_homes*stab_occ-0.001),1,0)</f>
        <v/>
      </c>
      <c r="KK34" s="42">
        <f>IF(AND(KK10=1,KK32&gt;=p1_homes*stab_occ-0.001),1,0)</f>
        <v/>
      </c>
      <c r="KL34" s="42">
        <f>IF(AND(KL10=1,KL32&gt;=p1_homes*stab_occ-0.001),1,0)</f>
        <v/>
      </c>
      <c r="KM34" s="42">
        <f>IF(AND(KM10=1,KM32&gt;=p1_homes*stab_occ-0.001),1,0)</f>
        <v/>
      </c>
      <c r="KN34" s="42">
        <f>IF(AND(KN10=1,KN32&gt;=p1_homes*stab_occ-0.001),1,0)</f>
        <v/>
      </c>
      <c r="KO34" s="42">
        <f>IF(AND(KO10=1,KO32&gt;=p1_homes*stab_occ-0.001),1,0)</f>
        <v/>
      </c>
      <c r="KP34" s="42">
        <f>IF(AND(KP10=1,KP32&gt;=p1_homes*stab_occ-0.001),1,0)</f>
        <v/>
      </c>
      <c r="KQ34" s="42">
        <f>IF(AND(KQ10=1,KQ32&gt;=p1_homes*stab_occ-0.001),1,0)</f>
        <v/>
      </c>
      <c r="KR34" s="42">
        <f>IF(AND(KR10=1,KR32&gt;=p1_homes*stab_occ-0.001),1,0)</f>
        <v/>
      </c>
      <c r="KS34" s="42">
        <f>IF(AND(KS10=1,KS32&gt;=p1_homes*stab_occ-0.001),1,0)</f>
        <v/>
      </c>
      <c r="KT34" s="42">
        <f>IF(AND(KT10=1,KT32&gt;=p1_homes*stab_occ-0.001),1,0)</f>
        <v/>
      </c>
      <c r="KU34" s="42">
        <f>IF(AND(KU10=1,KU32&gt;=p1_homes*stab_occ-0.001),1,0)</f>
        <v/>
      </c>
      <c r="KV34" s="42">
        <f>IF(AND(KV10=1,KV32&gt;=p1_homes*stab_occ-0.001),1,0)</f>
        <v/>
      </c>
      <c r="KW34" s="42">
        <f>IF(AND(KW10=1,KW32&gt;=p1_homes*stab_occ-0.001),1,0)</f>
        <v/>
      </c>
      <c r="KX34" s="42">
        <f>IF(AND(KX10=1,KX32&gt;=p1_homes*stab_occ-0.001),1,0)</f>
        <v/>
      </c>
      <c r="KY34" s="42">
        <f>IF(AND(KY10=1,KY32&gt;=p1_homes*stab_occ-0.001),1,0)</f>
        <v/>
      </c>
      <c r="KZ34" s="42">
        <f>IF(AND(KZ10=1,KZ32&gt;=p1_homes*stab_occ-0.001),1,0)</f>
        <v/>
      </c>
      <c r="LA34" s="42">
        <f>IF(AND(LA10=1,LA32&gt;=p1_homes*stab_occ-0.001),1,0)</f>
        <v/>
      </c>
      <c r="LB34" s="42">
        <f>IF(AND(LB10=1,LB32&gt;=p1_homes*stab_occ-0.001),1,0)</f>
        <v/>
      </c>
      <c r="LC34" s="42">
        <f>IF(AND(LC10=1,LC32&gt;=p1_homes*stab_occ-0.001),1,0)</f>
        <v/>
      </c>
      <c r="LD34" s="42">
        <f>IF(AND(LD10=1,LD32&gt;=p1_homes*stab_occ-0.001),1,0)</f>
        <v/>
      </c>
      <c r="LE34" s="42">
        <f>IF(AND(LE10=1,LE32&gt;=p1_homes*stab_occ-0.001),1,0)</f>
        <v/>
      </c>
      <c r="LF34" s="42">
        <f>IF(AND(LF10=1,LF32&gt;=p1_homes*stab_occ-0.001),1,0)</f>
        <v/>
      </c>
      <c r="LG34" s="42">
        <f>IF(AND(LG10=1,LG32&gt;=p1_homes*stab_occ-0.001),1,0)</f>
        <v/>
      </c>
      <c r="LH34" s="42">
        <f>IF(AND(LH10=1,LH32&gt;=p1_homes*stab_occ-0.001),1,0)</f>
        <v/>
      </c>
      <c r="LI34" s="42">
        <f>IF(AND(LI10=1,LI32&gt;=p1_homes*stab_occ-0.001),1,0)</f>
        <v/>
      </c>
      <c r="LJ34" s="42">
        <f>IF(AND(LJ10=1,LJ32&gt;=p1_homes*stab_occ-0.001),1,0)</f>
        <v/>
      </c>
      <c r="LK34" s="42">
        <f>IF(AND(LK10=1,LK32&gt;=p1_homes*stab_occ-0.001),1,0)</f>
        <v/>
      </c>
      <c r="LL34" s="42">
        <f>IF(AND(LL10=1,LL32&gt;=p1_homes*stab_occ-0.001),1,0)</f>
        <v/>
      </c>
      <c r="LM34" s="42">
        <f>IF(AND(LM10=1,LM32&gt;=p1_homes*stab_occ-0.001),1,0)</f>
        <v/>
      </c>
      <c r="LN34" s="42">
        <f>IF(AND(LN10=1,LN32&gt;=p1_homes*stab_occ-0.001),1,0)</f>
        <v/>
      </c>
      <c r="LO34" s="42">
        <f>IF(AND(LO10=1,LO32&gt;=p1_homes*stab_occ-0.001),1,0)</f>
        <v/>
      </c>
      <c r="LP34" s="42">
        <f>IF(AND(LP10=1,LP32&gt;=p1_homes*stab_occ-0.001),1,0)</f>
        <v/>
      </c>
      <c r="LQ34" s="42">
        <f>IF(AND(LQ10=1,LQ32&gt;=p1_homes*stab_occ-0.001),1,0)</f>
        <v/>
      </c>
      <c r="LR34" s="42">
        <f>IF(AND(LR10=1,LR32&gt;=p1_homes*stab_occ-0.001),1,0)</f>
        <v/>
      </c>
      <c r="LS34" s="42">
        <f>IF(AND(LS10=1,LS32&gt;=p1_homes*stab_occ-0.001),1,0)</f>
        <v/>
      </c>
      <c r="LT34" s="42">
        <f>IF(AND(LT10=1,LT32&gt;=p1_homes*stab_occ-0.001),1,0)</f>
        <v/>
      </c>
      <c r="LU34" s="42">
        <f>IF(AND(LU10=1,LU32&gt;=p1_homes*stab_occ-0.001),1,0)</f>
        <v/>
      </c>
      <c r="LV34" s="42">
        <f>IF(AND(LV10=1,LV32&gt;=p1_homes*stab_occ-0.001),1,0)</f>
        <v/>
      </c>
      <c r="LW34" s="42">
        <f>IF(AND(LW10=1,LW32&gt;=p1_homes*stab_occ-0.001),1,0)</f>
        <v/>
      </c>
      <c r="LX34" s="42">
        <f>IF(AND(LX10=1,LX32&gt;=p1_homes*stab_occ-0.001),1,0)</f>
        <v/>
      </c>
      <c r="LY34" s="42">
        <f>IF(AND(LY10=1,LY32&gt;=p1_homes*stab_occ-0.001),1,0)</f>
        <v/>
      </c>
      <c r="LZ34" s="42">
        <f>IF(AND(LZ10=1,LZ32&gt;=p1_homes*stab_occ-0.001),1,0)</f>
        <v/>
      </c>
      <c r="MA34" s="42">
        <f>IF(AND(MA10=1,MA32&gt;=p1_homes*stab_occ-0.001),1,0)</f>
        <v/>
      </c>
      <c r="MB34" s="42">
        <f>IF(AND(MB10=1,MB32&gt;=p1_homes*stab_occ-0.001),1,0)</f>
        <v/>
      </c>
      <c r="MC34" s="42">
        <f>IF(AND(MC10=1,MC32&gt;=p1_homes*stab_occ-0.001),1,0)</f>
        <v/>
      </c>
      <c r="MD34" s="42">
        <f>IF(AND(MD10=1,MD32&gt;=p1_homes*stab_occ-0.001),1,0)</f>
        <v/>
      </c>
      <c r="ME34" s="42">
        <f>IF(AND(ME10=1,ME32&gt;=p1_homes*stab_occ-0.001),1,0)</f>
        <v/>
      </c>
      <c r="MF34" s="42">
        <f>IF(AND(MF10=1,MF32&gt;=p1_homes*stab_occ-0.001),1,0)</f>
        <v/>
      </c>
      <c r="MG34" s="42">
        <f>IF(AND(MG10=1,MG32&gt;=p1_homes*stab_occ-0.001),1,0)</f>
        <v/>
      </c>
      <c r="MH34" s="42">
        <f>IF(AND(MH10=1,MH32&gt;=p1_homes*stab_occ-0.001),1,0)</f>
        <v/>
      </c>
      <c r="MI34" s="42">
        <f>IF(AND(MI10=1,MI32&gt;=p1_homes*stab_occ-0.001),1,0)</f>
        <v/>
      </c>
      <c r="MJ34" s="42">
        <f>IF(AND(MJ10=1,MJ32&gt;=p1_homes*stab_occ-0.001),1,0)</f>
        <v/>
      </c>
      <c r="MK34" s="42">
        <f>IF(AND(MK10=1,MK32&gt;=p1_homes*stab_occ-0.001),1,0)</f>
        <v/>
      </c>
      <c r="ML34" s="42">
        <f>IF(AND(ML10=1,ML32&gt;=p1_homes*stab_occ-0.001),1,0)</f>
        <v/>
      </c>
      <c r="MM34" s="42">
        <f>IF(AND(MM10=1,MM32&gt;=p1_homes*stab_occ-0.001),1,0)</f>
        <v/>
      </c>
      <c r="MN34" s="42">
        <f>IF(AND(MN10=1,MN32&gt;=p1_homes*stab_occ-0.001),1,0)</f>
        <v/>
      </c>
      <c r="MO34" s="42">
        <f>IF(AND(MO10=1,MO32&gt;=p1_homes*stab_occ-0.001),1,0)</f>
        <v/>
      </c>
      <c r="MP34" s="42">
        <f>IF(AND(MP10=1,MP32&gt;=p1_homes*stab_occ-0.001),1,0)</f>
        <v/>
      </c>
      <c r="MQ34" s="42">
        <f>IF(AND(MQ10=1,MQ32&gt;=p1_homes*stab_occ-0.001),1,0)</f>
        <v/>
      </c>
      <c r="MR34" s="42">
        <f>IF(AND(MR10=1,MR32&gt;=p1_homes*stab_occ-0.001),1,0)</f>
        <v/>
      </c>
      <c r="MS34" s="42">
        <f>IF(AND(MS10=1,MS32&gt;=p1_homes*stab_occ-0.001),1,0)</f>
        <v/>
      </c>
      <c r="MT34" s="42">
        <f>IF(AND(MT10=1,MT32&gt;=p1_homes*stab_occ-0.001),1,0)</f>
        <v/>
      </c>
      <c r="MU34" s="42">
        <f>IF(AND(MU10=1,MU32&gt;=p1_homes*stab_occ-0.001),1,0)</f>
        <v/>
      </c>
      <c r="MV34" s="42">
        <f>IF(AND(MV10=1,MV32&gt;=p1_homes*stab_occ-0.001),1,0)</f>
        <v/>
      </c>
      <c r="MW34" s="42">
        <f>IF(AND(MW10=1,MW32&gt;=p1_homes*stab_occ-0.001),1,0)</f>
        <v/>
      </c>
      <c r="MX34" s="42">
        <f>IF(AND(MX10=1,MX32&gt;=p1_homes*stab_occ-0.001),1,0)</f>
        <v/>
      </c>
      <c r="MY34" s="42">
        <f>IF(AND(MY10=1,MY32&gt;=p1_homes*stab_occ-0.001),1,0)</f>
        <v/>
      </c>
      <c r="MZ34" s="42">
        <f>IF(AND(MZ10=1,MZ32&gt;=p1_homes*stab_occ-0.001),1,0)</f>
        <v/>
      </c>
      <c r="NA34" s="42">
        <f>IF(AND(NA10=1,NA32&gt;=p1_homes*stab_occ-0.001),1,0)</f>
        <v/>
      </c>
      <c r="NB34" s="42">
        <f>IF(AND(NB10=1,NB32&gt;=p1_homes*stab_occ-0.001),1,0)</f>
        <v/>
      </c>
      <c r="NC34" s="42">
        <f>IF(AND(NC10=1,NC32&gt;=p1_homes*stab_occ-0.001),1,0)</f>
        <v/>
      </c>
      <c r="ND34" s="42">
        <f>IF(AND(ND10=1,ND32&gt;=p1_homes*stab_occ-0.001),1,0)</f>
        <v/>
      </c>
      <c r="NE34" s="42">
        <f>IF(AND(NE10=1,NE32&gt;=p1_homes*stab_occ-0.001),1,0)</f>
        <v/>
      </c>
      <c r="NF34" s="42">
        <f>IF(AND(NF10=1,NF32&gt;=p1_homes*stab_occ-0.001),1,0)</f>
        <v/>
      </c>
      <c r="NG34" s="42">
        <f>IF(AND(NG10=1,NG32&gt;=p1_homes*stab_occ-0.001),1,0)</f>
        <v/>
      </c>
      <c r="NH34" s="42">
        <f>IF(AND(NH10=1,NH32&gt;=p1_homes*stab_occ-0.001),1,0)</f>
        <v/>
      </c>
      <c r="NI34" s="42">
        <f>IF(AND(NI10=1,NI32&gt;=p1_homes*stab_occ-0.001),1,0)</f>
        <v/>
      </c>
      <c r="NJ34" s="42">
        <f>IF(AND(NJ10=1,NJ32&gt;=p1_homes*stab_occ-0.001),1,0)</f>
        <v/>
      </c>
      <c r="NK34" s="42">
        <f>IF(AND(NK10=1,NK32&gt;=p1_homes*stab_occ-0.001),1,0)</f>
        <v/>
      </c>
      <c r="NL34" s="42">
        <f>IF(AND(NL10=1,NL32&gt;=p1_homes*stab_occ-0.001),1,0)</f>
        <v/>
      </c>
      <c r="NM34" s="42">
        <f>IF(AND(NM10=1,NM32&gt;=p1_homes*stab_occ-0.001),1,0)</f>
        <v/>
      </c>
      <c r="NN34" s="42">
        <f>IF(AND(NN10=1,NN32&gt;=p1_homes*stab_occ-0.001),1,0)</f>
        <v/>
      </c>
      <c r="NO34" s="42">
        <f>IF(AND(NO10=1,NO32&gt;=p1_homes*stab_occ-0.001),1,0)</f>
        <v/>
      </c>
      <c r="NP34" s="42">
        <f>IF(AND(NP10=1,NP32&gt;=p1_homes*stab_occ-0.001),1,0)</f>
        <v/>
      </c>
      <c r="NQ34" s="42">
        <f>IF(AND(NQ10=1,NQ32&gt;=p1_homes*stab_occ-0.001),1,0)</f>
        <v/>
      </c>
      <c r="NR34" s="42">
        <f>IF(AND(NR10=1,NR32&gt;=p1_homes*stab_occ-0.001),1,0)</f>
        <v/>
      </c>
      <c r="NS34" s="42">
        <f>IF(AND(NS10=1,NS32&gt;=p1_homes*stab_occ-0.001),1,0)</f>
        <v/>
      </c>
      <c r="NT34" s="42">
        <f>IF(AND(NT10=1,NT32&gt;=p1_homes*stab_occ-0.001),1,0)</f>
        <v/>
      </c>
      <c r="NU34" s="42">
        <f>IF(AND(NU10=1,NU32&gt;=p1_homes*stab_occ-0.001),1,0)</f>
        <v/>
      </c>
      <c r="NV34" s="42">
        <f>IF(AND(NV10=1,NV32&gt;=p1_homes*stab_occ-0.001),1,0)</f>
        <v/>
      </c>
      <c r="NW34" s="42">
        <f>IF(AND(NW10=1,NW32&gt;=p1_homes*stab_occ-0.001),1,0)</f>
        <v/>
      </c>
      <c r="NX34" s="42">
        <f>IF(AND(NX10=1,NX32&gt;=p1_homes*stab_occ-0.001),1,0)</f>
        <v/>
      </c>
      <c r="NY34" s="42">
        <f>IF(AND(NY10=1,NY32&gt;=p1_homes*stab_occ-0.001),1,0)</f>
        <v/>
      </c>
      <c r="NZ34" s="42">
        <f>IF(AND(NZ10=1,NZ32&gt;=p1_homes*stab_occ-0.001),1,0)</f>
        <v/>
      </c>
      <c r="OA34" s="42">
        <f>IF(AND(OA10=1,OA32&gt;=p1_homes*stab_occ-0.001),1,0)</f>
        <v/>
      </c>
      <c r="OB34" s="42">
        <f>IF(AND(OB10=1,OB32&gt;=p1_homes*stab_occ-0.001),1,0)</f>
        <v/>
      </c>
      <c r="OC34" s="42">
        <f>IF(AND(OC10=1,OC32&gt;=p1_homes*stab_occ-0.001),1,0)</f>
        <v/>
      </c>
      <c r="OD34" s="42">
        <f>IF(AND(OD10=1,OD32&gt;=p1_homes*stab_occ-0.001),1,0)</f>
        <v/>
      </c>
      <c r="OE34" s="42">
        <f>IF(AND(OE10=1,OE32&gt;=p1_homes*stab_occ-0.001),1,0)</f>
        <v/>
      </c>
      <c r="OF34" s="42">
        <f>IF(AND(OF10=1,OF32&gt;=p1_homes*stab_occ-0.001),1,0)</f>
        <v/>
      </c>
      <c r="OG34" s="42">
        <f>IF(AND(OG10=1,OG32&gt;=p1_homes*stab_occ-0.001),1,0)</f>
        <v/>
      </c>
      <c r="OH34" s="42">
        <f>IF(AND(OH10=1,OH32&gt;=p1_homes*stab_occ-0.001),1,0)</f>
        <v/>
      </c>
      <c r="OI34" s="42">
        <f>IF(AND(OI10=1,OI32&gt;=p1_homes*stab_occ-0.001),1,0)</f>
        <v/>
      </c>
      <c r="OJ34" s="42">
        <f>IF(AND(OJ10=1,OJ32&gt;=p1_homes*stab_occ-0.001),1,0)</f>
        <v/>
      </c>
      <c r="OK34" s="42">
        <f>IF(AND(OK10=1,OK32&gt;=p1_homes*stab_occ-0.001),1,0)</f>
        <v/>
      </c>
      <c r="OL34" s="42">
        <f>IF(AND(OL10=1,OL32&gt;=p1_homes*stab_occ-0.001),1,0)</f>
        <v/>
      </c>
      <c r="OM34" s="42">
        <f>IF(AND(OM10=1,OM32&gt;=p1_homes*stab_occ-0.001),1,0)</f>
        <v/>
      </c>
      <c r="ON34" s="42">
        <f>IF(AND(ON10=1,ON32&gt;=p1_homes*stab_occ-0.001),1,0)</f>
        <v/>
      </c>
      <c r="OO34" s="42">
        <f>IF(AND(OO10=1,OO32&gt;=p1_homes*stab_occ-0.001),1,0)</f>
        <v/>
      </c>
      <c r="OP34" s="42">
        <f>IF(AND(OP10=1,OP32&gt;=p1_homes*stab_occ-0.001),1,0)</f>
        <v/>
      </c>
      <c r="OQ34" s="42">
        <f>IF(AND(OQ10=1,OQ32&gt;=p1_homes*stab_occ-0.001),1,0)</f>
        <v/>
      </c>
      <c r="OR34" s="42">
        <f>IF(AND(OR10=1,OR32&gt;=p1_homes*stab_occ-0.001),1,0)</f>
        <v/>
      </c>
      <c r="OS34" s="42">
        <f>IF(AND(OS10=1,OS32&gt;=p1_homes*stab_occ-0.001),1,0)</f>
        <v/>
      </c>
      <c r="OT34" s="42">
        <f>IF(AND(OT10=1,OT32&gt;=p1_homes*stab_occ-0.001),1,0)</f>
        <v/>
      </c>
      <c r="OU34" s="42">
        <f>IF(AND(OU10=1,OU32&gt;=p1_homes*stab_occ-0.001),1,0)</f>
        <v/>
      </c>
      <c r="OV34" s="42">
        <f>IF(AND(OV10=1,OV32&gt;=p1_homes*stab_occ-0.001),1,0)</f>
        <v/>
      </c>
      <c r="OW34" s="42">
        <f>IF(AND(OW10=1,OW32&gt;=p1_homes*stab_occ-0.001),1,0)</f>
        <v/>
      </c>
      <c r="OX34" s="42">
        <f>IF(AND(OX10=1,OX32&gt;=p1_homes*stab_occ-0.001),1,0)</f>
        <v/>
      </c>
      <c r="OY34" s="42">
        <f>IF(AND(OY10=1,OY32&gt;=p1_homes*stab_occ-0.001),1,0)</f>
        <v/>
      </c>
      <c r="OZ34" s="42">
        <f>IF(AND(OZ10=1,OZ32&gt;=p1_homes*stab_occ-0.001),1,0)</f>
        <v/>
      </c>
      <c r="PA34" s="42">
        <f>IF(AND(PA10=1,PA32&gt;=p1_homes*stab_occ-0.001),1,0)</f>
        <v/>
      </c>
      <c r="PB34" s="42">
        <f>IF(AND(PB10=1,PB32&gt;=p1_homes*stab_occ-0.001),1,0)</f>
        <v/>
      </c>
      <c r="PC34" s="42">
        <f>IF(AND(PC10=1,PC32&gt;=p1_homes*stab_occ-0.001),1,0)</f>
        <v/>
      </c>
      <c r="PD34" s="42">
        <f>IF(AND(PD10=1,PD32&gt;=p1_homes*stab_occ-0.001),1,0)</f>
        <v/>
      </c>
      <c r="PE34" s="42">
        <f>IF(AND(PE10=1,PE32&gt;=p1_homes*stab_occ-0.001),1,0)</f>
        <v/>
      </c>
      <c r="PF34" s="42">
        <f>IF(AND(PF10=1,PF32&gt;=p1_homes*stab_occ-0.001),1,0)</f>
        <v/>
      </c>
      <c r="PG34" s="42">
        <f>IF(AND(PG10=1,PG32&gt;=p1_homes*stab_occ-0.001),1,0)</f>
        <v/>
      </c>
      <c r="PH34" s="42">
        <f>IF(AND(PH10=1,PH32&gt;=p1_homes*stab_occ-0.001),1,0)</f>
        <v/>
      </c>
      <c r="PI34" s="42">
        <f>IF(AND(PI10=1,PI32&gt;=p1_homes*stab_occ-0.001),1,0)</f>
        <v/>
      </c>
      <c r="PJ34" s="42">
        <f>IF(AND(PJ10=1,PJ32&gt;=p1_homes*stab_occ-0.001),1,0)</f>
        <v/>
      </c>
      <c r="PK34" s="42">
        <f>IF(AND(PK10=1,PK32&gt;=p1_homes*stab_occ-0.001),1,0)</f>
        <v/>
      </c>
      <c r="PL34" s="42">
        <f>IF(AND(PL10=1,PL32&gt;=p1_homes*stab_occ-0.001),1,0)</f>
        <v/>
      </c>
      <c r="PM34" s="42">
        <f>IF(AND(PM10=1,PM32&gt;=p1_homes*stab_occ-0.001),1,0)</f>
        <v/>
      </c>
    </row>
    <row r="35">
      <c r="A35" s="9" t="inlineStr">
        <is>
          <t>Phase-year since stabilization</t>
        </is>
      </c>
      <c r="B35" s="9" t="inlineStr">
        <is>
          <t>P1</t>
        </is>
      </c>
      <c r="D35" s="42">
        <f>IF(AND(p1_stab&gt;0,D$4&gt;p1_stab),INT((D$4-p1_stab-1)/12)+1,0)</f>
        <v/>
      </c>
      <c r="E35" s="42">
        <f>IF(AND(p1_stab&gt;0,E$4&gt;p1_stab),INT((E$4-p1_stab-1)/12)+1,0)</f>
        <v/>
      </c>
      <c r="F35" s="42">
        <f>IF(AND(p1_stab&gt;0,F$4&gt;p1_stab),INT((F$4-p1_stab-1)/12)+1,0)</f>
        <v/>
      </c>
      <c r="G35" s="42">
        <f>IF(AND(p1_stab&gt;0,G$4&gt;p1_stab),INT((G$4-p1_stab-1)/12)+1,0)</f>
        <v/>
      </c>
      <c r="H35" s="42">
        <f>IF(AND(p1_stab&gt;0,H$4&gt;p1_stab),INT((H$4-p1_stab-1)/12)+1,0)</f>
        <v/>
      </c>
      <c r="I35" s="42">
        <f>IF(AND(p1_stab&gt;0,I$4&gt;p1_stab),INT((I$4-p1_stab-1)/12)+1,0)</f>
        <v/>
      </c>
      <c r="J35" s="42">
        <f>IF(AND(p1_stab&gt;0,J$4&gt;p1_stab),INT((J$4-p1_stab-1)/12)+1,0)</f>
        <v/>
      </c>
      <c r="K35" s="42">
        <f>IF(AND(p1_stab&gt;0,K$4&gt;p1_stab),INT((K$4-p1_stab-1)/12)+1,0)</f>
        <v/>
      </c>
      <c r="L35" s="42">
        <f>IF(AND(p1_stab&gt;0,L$4&gt;p1_stab),INT((L$4-p1_stab-1)/12)+1,0)</f>
        <v/>
      </c>
      <c r="M35" s="42">
        <f>IF(AND(p1_stab&gt;0,M$4&gt;p1_stab),INT((M$4-p1_stab-1)/12)+1,0)</f>
        <v/>
      </c>
      <c r="N35" s="42">
        <f>IF(AND(p1_stab&gt;0,N$4&gt;p1_stab),INT((N$4-p1_stab-1)/12)+1,0)</f>
        <v/>
      </c>
      <c r="O35" s="42">
        <f>IF(AND(p1_stab&gt;0,O$4&gt;p1_stab),INT((O$4-p1_stab-1)/12)+1,0)</f>
        <v/>
      </c>
      <c r="P35" s="42">
        <f>IF(AND(p1_stab&gt;0,P$4&gt;p1_stab),INT((P$4-p1_stab-1)/12)+1,0)</f>
        <v/>
      </c>
      <c r="Q35" s="42">
        <f>IF(AND(p1_stab&gt;0,Q$4&gt;p1_stab),INT((Q$4-p1_stab-1)/12)+1,0)</f>
        <v/>
      </c>
      <c r="R35" s="42">
        <f>IF(AND(p1_stab&gt;0,R$4&gt;p1_stab),INT((R$4-p1_stab-1)/12)+1,0)</f>
        <v/>
      </c>
      <c r="S35" s="42">
        <f>IF(AND(p1_stab&gt;0,S$4&gt;p1_stab),INT((S$4-p1_stab-1)/12)+1,0)</f>
        <v/>
      </c>
      <c r="T35" s="42">
        <f>IF(AND(p1_stab&gt;0,T$4&gt;p1_stab),INT((T$4-p1_stab-1)/12)+1,0)</f>
        <v/>
      </c>
      <c r="U35" s="42">
        <f>IF(AND(p1_stab&gt;0,U$4&gt;p1_stab),INT((U$4-p1_stab-1)/12)+1,0)</f>
        <v/>
      </c>
      <c r="V35" s="42">
        <f>IF(AND(p1_stab&gt;0,V$4&gt;p1_stab),INT((V$4-p1_stab-1)/12)+1,0)</f>
        <v/>
      </c>
      <c r="W35" s="42">
        <f>IF(AND(p1_stab&gt;0,W$4&gt;p1_stab),INT((W$4-p1_stab-1)/12)+1,0)</f>
        <v/>
      </c>
      <c r="X35" s="42">
        <f>IF(AND(p1_stab&gt;0,X$4&gt;p1_stab),INT((X$4-p1_stab-1)/12)+1,0)</f>
        <v/>
      </c>
      <c r="Y35" s="42">
        <f>IF(AND(p1_stab&gt;0,Y$4&gt;p1_stab),INT((Y$4-p1_stab-1)/12)+1,0)</f>
        <v/>
      </c>
      <c r="Z35" s="42">
        <f>IF(AND(p1_stab&gt;0,Z$4&gt;p1_stab),INT((Z$4-p1_stab-1)/12)+1,0)</f>
        <v/>
      </c>
      <c r="AA35" s="42">
        <f>IF(AND(p1_stab&gt;0,AA$4&gt;p1_stab),INT((AA$4-p1_stab-1)/12)+1,0)</f>
        <v/>
      </c>
      <c r="AB35" s="42">
        <f>IF(AND(p1_stab&gt;0,AB$4&gt;p1_stab),INT((AB$4-p1_stab-1)/12)+1,0)</f>
        <v/>
      </c>
      <c r="AC35" s="42">
        <f>IF(AND(p1_stab&gt;0,AC$4&gt;p1_stab),INT((AC$4-p1_stab-1)/12)+1,0)</f>
        <v/>
      </c>
      <c r="AD35" s="42">
        <f>IF(AND(p1_stab&gt;0,AD$4&gt;p1_stab),INT((AD$4-p1_stab-1)/12)+1,0)</f>
        <v/>
      </c>
      <c r="AE35" s="42">
        <f>IF(AND(p1_stab&gt;0,AE$4&gt;p1_stab),INT((AE$4-p1_stab-1)/12)+1,0)</f>
        <v/>
      </c>
      <c r="AF35" s="42">
        <f>IF(AND(p1_stab&gt;0,AF$4&gt;p1_stab),INT((AF$4-p1_stab-1)/12)+1,0)</f>
        <v/>
      </c>
      <c r="AG35" s="42">
        <f>IF(AND(p1_stab&gt;0,AG$4&gt;p1_stab),INT((AG$4-p1_stab-1)/12)+1,0)</f>
        <v/>
      </c>
      <c r="AH35" s="42">
        <f>IF(AND(p1_stab&gt;0,AH$4&gt;p1_stab),INT((AH$4-p1_stab-1)/12)+1,0)</f>
        <v/>
      </c>
      <c r="AI35" s="42">
        <f>IF(AND(p1_stab&gt;0,AI$4&gt;p1_stab),INT((AI$4-p1_stab-1)/12)+1,0)</f>
        <v/>
      </c>
      <c r="AJ35" s="42">
        <f>IF(AND(p1_stab&gt;0,AJ$4&gt;p1_stab),INT((AJ$4-p1_stab-1)/12)+1,0)</f>
        <v/>
      </c>
      <c r="AK35" s="42">
        <f>IF(AND(p1_stab&gt;0,AK$4&gt;p1_stab),INT((AK$4-p1_stab-1)/12)+1,0)</f>
        <v/>
      </c>
      <c r="AL35" s="42">
        <f>IF(AND(p1_stab&gt;0,AL$4&gt;p1_stab),INT((AL$4-p1_stab-1)/12)+1,0)</f>
        <v/>
      </c>
      <c r="AM35" s="42">
        <f>IF(AND(p1_stab&gt;0,AM$4&gt;p1_stab),INT((AM$4-p1_stab-1)/12)+1,0)</f>
        <v/>
      </c>
      <c r="AN35" s="42">
        <f>IF(AND(p1_stab&gt;0,AN$4&gt;p1_stab),INT((AN$4-p1_stab-1)/12)+1,0)</f>
        <v/>
      </c>
      <c r="AO35" s="42">
        <f>IF(AND(p1_stab&gt;0,AO$4&gt;p1_stab),INT((AO$4-p1_stab-1)/12)+1,0)</f>
        <v/>
      </c>
      <c r="AP35" s="42">
        <f>IF(AND(p1_stab&gt;0,AP$4&gt;p1_stab),INT((AP$4-p1_stab-1)/12)+1,0)</f>
        <v/>
      </c>
      <c r="AQ35" s="42">
        <f>IF(AND(p1_stab&gt;0,AQ$4&gt;p1_stab),INT((AQ$4-p1_stab-1)/12)+1,0)</f>
        <v/>
      </c>
      <c r="AR35" s="42">
        <f>IF(AND(p1_stab&gt;0,AR$4&gt;p1_stab),INT((AR$4-p1_stab-1)/12)+1,0)</f>
        <v/>
      </c>
      <c r="AS35" s="42">
        <f>IF(AND(p1_stab&gt;0,AS$4&gt;p1_stab),INT((AS$4-p1_stab-1)/12)+1,0)</f>
        <v/>
      </c>
      <c r="AT35" s="42">
        <f>IF(AND(p1_stab&gt;0,AT$4&gt;p1_stab),INT((AT$4-p1_stab-1)/12)+1,0)</f>
        <v/>
      </c>
      <c r="AU35" s="42">
        <f>IF(AND(p1_stab&gt;0,AU$4&gt;p1_stab),INT((AU$4-p1_stab-1)/12)+1,0)</f>
        <v/>
      </c>
      <c r="AV35" s="42">
        <f>IF(AND(p1_stab&gt;0,AV$4&gt;p1_stab),INT((AV$4-p1_stab-1)/12)+1,0)</f>
        <v/>
      </c>
      <c r="AW35" s="42">
        <f>IF(AND(p1_stab&gt;0,AW$4&gt;p1_stab),INT((AW$4-p1_stab-1)/12)+1,0)</f>
        <v/>
      </c>
      <c r="AX35" s="42">
        <f>IF(AND(p1_stab&gt;0,AX$4&gt;p1_stab),INT((AX$4-p1_stab-1)/12)+1,0)</f>
        <v/>
      </c>
      <c r="AY35" s="42">
        <f>IF(AND(p1_stab&gt;0,AY$4&gt;p1_stab),INT((AY$4-p1_stab-1)/12)+1,0)</f>
        <v/>
      </c>
      <c r="AZ35" s="42">
        <f>IF(AND(p1_stab&gt;0,AZ$4&gt;p1_stab),INT((AZ$4-p1_stab-1)/12)+1,0)</f>
        <v/>
      </c>
      <c r="BA35" s="42">
        <f>IF(AND(p1_stab&gt;0,BA$4&gt;p1_stab),INT((BA$4-p1_stab-1)/12)+1,0)</f>
        <v/>
      </c>
      <c r="BB35" s="42">
        <f>IF(AND(p1_stab&gt;0,BB$4&gt;p1_stab),INT((BB$4-p1_stab-1)/12)+1,0)</f>
        <v/>
      </c>
      <c r="BC35" s="42">
        <f>IF(AND(p1_stab&gt;0,BC$4&gt;p1_stab),INT((BC$4-p1_stab-1)/12)+1,0)</f>
        <v/>
      </c>
      <c r="BD35" s="42">
        <f>IF(AND(p1_stab&gt;0,BD$4&gt;p1_stab),INT((BD$4-p1_stab-1)/12)+1,0)</f>
        <v/>
      </c>
      <c r="BE35" s="42">
        <f>IF(AND(p1_stab&gt;0,BE$4&gt;p1_stab),INT((BE$4-p1_stab-1)/12)+1,0)</f>
        <v/>
      </c>
      <c r="BF35" s="42">
        <f>IF(AND(p1_stab&gt;0,BF$4&gt;p1_stab),INT((BF$4-p1_stab-1)/12)+1,0)</f>
        <v/>
      </c>
      <c r="BG35" s="42">
        <f>IF(AND(p1_stab&gt;0,BG$4&gt;p1_stab),INT((BG$4-p1_stab-1)/12)+1,0)</f>
        <v/>
      </c>
      <c r="BH35" s="42">
        <f>IF(AND(p1_stab&gt;0,BH$4&gt;p1_stab),INT((BH$4-p1_stab-1)/12)+1,0)</f>
        <v/>
      </c>
      <c r="BI35" s="42">
        <f>IF(AND(p1_stab&gt;0,BI$4&gt;p1_stab),INT((BI$4-p1_stab-1)/12)+1,0)</f>
        <v/>
      </c>
      <c r="BJ35" s="42">
        <f>IF(AND(p1_stab&gt;0,BJ$4&gt;p1_stab),INT((BJ$4-p1_stab-1)/12)+1,0)</f>
        <v/>
      </c>
      <c r="BK35" s="42">
        <f>IF(AND(p1_stab&gt;0,BK$4&gt;p1_stab),INT((BK$4-p1_stab-1)/12)+1,0)</f>
        <v/>
      </c>
      <c r="BL35" s="42">
        <f>IF(AND(p1_stab&gt;0,BL$4&gt;p1_stab),INT((BL$4-p1_stab-1)/12)+1,0)</f>
        <v/>
      </c>
      <c r="BM35" s="42">
        <f>IF(AND(p1_stab&gt;0,BM$4&gt;p1_stab),INT((BM$4-p1_stab-1)/12)+1,0)</f>
        <v/>
      </c>
      <c r="BN35" s="42">
        <f>IF(AND(p1_stab&gt;0,BN$4&gt;p1_stab),INT((BN$4-p1_stab-1)/12)+1,0)</f>
        <v/>
      </c>
      <c r="BO35" s="42">
        <f>IF(AND(p1_stab&gt;0,BO$4&gt;p1_stab),INT((BO$4-p1_stab-1)/12)+1,0)</f>
        <v/>
      </c>
      <c r="BP35" s="42">
        <f>IF(AND(p1_stab&gt;0,BP$4&gt;p1_stab),INT((BP$4-p1_stab-1)/12)+1,0)</f>
        <v/>
      </c>
      <c r="BQ35" s="42">
        <f>IF(AND(p1_stab&gt;0,BQ$4&gt;p1_stab),INT((BQ$4-p1_stab-1)/12)+1,0)</f>
        <v/>
      </c>
      <c r="BR35" s="42">
        <f>IF(AND(p1_stab&gt;0,BR$4&gt;p1_stab),INT((BR$4-p1_stab-1)/12)+1,0)</f>
        <v/>
      </c>
      <c r="BS35" s="42">
        <f>IF(AND(p1_stab&gt;0,BS$4&gt;p1_stab),INT((BS$4-p1_stab-1)/12)+1,0)</f>
        <v/>
      </c>
      <c r="BT35" s="42">
        <f>IF(AND(p1_stab&gt;0,BT$4&gt;p1_stab),INT((BT$4-p1_stab-1)/12)+1,0)</f>
        <v/>
      </c>
      <c r="BU35" s="42">
        <f>IF(AND(p1_stab&gt;0,BU$4&gt;p1_stab),INT((BU$4-p1_stab-1)/12)+1,0)</f>
        <v/>
      </c>
      <c r="BV35" s="42">
        <f>IF(AND(p1_stab&gt;0,BV$4&gt;p1_stab),INT((BV$4-p1_stab-1)/12)+1,0)</f>
        <v/>
      </c>
      <c r="BW35" s="42">
        <f>IF(AND(p1_stab&gt;0,BW$4&gt;p1_stab),INT((BW$4-p1_stab-1)/12)+1,0)</f>
        <v/>
      </c>
      <c r="BX35" s="42">
        <f>IF(AND(p1_stab&gt;0,BX$4&gt;p1_stab),INT((BX$4-p1_stab-1)/12)+1,0)</f>
        <v/>
      </c>
      <c r="BY35" s="42">
        <f>IF(AND(p1_stab&gt;0,BY$4&gt;p1_stab),INT((BY$4-p1_stab-1)/12)+1,0)</f>
        <v/>
      </c>
      <c r="BZ35" s="42">
        <f>IF(AND(p1_stab&gt;0,BZ$4&gt;p1_stab),INT((BZ$4-p1_stab-1)/12)+1,0)</f>
        <v/>
      </c>
      <c r="CA35" s="42">
        <f>IF(AND(p1_stab&gt;0,CA$4&gt;p1_stab),INT((CA$4-p1_stab-1)/12)+1,0)</f>
        <v/>
      </c>
      <c r="CB35" s="42">
        <f>IF(AND(p1_stab&gt;0,CB$4&gt;p1_stab),INT((CB$4-p1_stab-1)/12)+1,0)</f>
        <v/>
      </c>
      <c r="CC35" s="42">
        <f>IF(AND(p1_stab&gt;0,CC$4&gt;p1_stab),INT((CC$4-p1_stab-1)/12)+1,0)</f>
        <v/>
      </c>
      <c r="CD35" s="42">
        <f>IF(AND(p1_stab&gt;0,CD$4&gt;p1_stab),INT((CD$4-p1_stab-1)/12)+1,0)</f>
        <v/>
      </c>
      <c r="CE35" s="42">
        <f>IF(AND(p1_stab&gt;0,CE$4&gt;p1_stab),INT((CE$4-p1_stab-1)/12)+1,0)</f>
        <v/>
      </c>
      <c r="CF35" s="42">
        <f>IF(AND(p1_stab&gt;0,CF$4&gt;p1_stab),INT((CF$4-p1_stab-1)/12)+1,0)</f>
        <v/>
      </c>
      <c r="CG35" s="42">
        <f>IF(AND(p1_stab&gt;0,CG$4&gt;p1_stab),INT((CG$4-p1_stab-1)/12)+1,0)</f>
        <v/>
      </c>
      <c r="CH35" s="42">
        <f>IF(AND(p1_stab&gt;0,CH$4&gt;p1_stab),INT((CH$4-p1_stab-1)/12)+1,0)</f>
        <v/>
      </c>
      <c r="CI35" s="42">
        <f>IF(AND(p1_stab&gt;0,CI$4&gt;p1_stab),INT((CI$4-p1_stab-1)/12)+1,0)</f>
        <v/>
      </c>
      <c r="CJ35" s="42">
        <f>IF(AND(p1_stab&gt;0,CJ$4&gt;p1_stab),INT((CJ$4-p1_stab-1)/12)+1,0)</f>
        <v/>
      </c>
      <c r="CK35" s="42">
        <f>IF(AND(p1_stab&gt;0,CK$4&gt;p1_stab),INT((CK$4-p1_stab-1)/12)+1,0)</f>
        <v/>
      </c>
      <c r="CL35" s="42">
        <f>IF(AND(p1_stab&gt;0,CL$4&gt;p1_stab),INT((CL$4-p1_stab-1)/12)+1,0)</f>
        <v/>
      </c>
      <c r="CM35" s="42">
        <f>IF(AND(p1_stab&gt;0,CM$4&gt;p1_stab),INT((CM$4-p1_stab-1)/12)+1,0)</f>
        <v/>
      </c>
      <c r="CN35" s="42">
        <f>IF(AND(p1_stab&gt;0,CN$4&gt;p1_stab),INT((CN$4-p1_stab-1)/12)+1,0)</f>
        <v/>
      </c>
      <c r="CO35" s="42">
        <f>IF(AND(p1_stab&gt;0,CO$4&gt;p1_stab),INT((CO$4-p1_stab-1)/12)+1,0)</f>
        <v/>
      </c>
      <c r="CP35" s="42">
        <f>IF(AND(p1_stab&gt;0,CP$4&gt;p1_stab),INT((CP$4-p1_stab-1)/12)+1,0)</f>
        <v/>
      </c>
      <c r="CQ35" s="42">
        <f>IF(AND(p1_stab&gt;0,CQ$4&gt;p1_stab),INT((CQ$4-p1_stab-1)/12)+1,0)</f>
        <v/>
      </c>
      <c r="CR35" s="42">
        <f>IF(AND(p1_stab&gt;0,CR$4&gt;p1_stab),INT((CR$4-p1_stab-1)/12)+1,0)</f>
        <v/>
      </c>
      <c r="CS35" s="42">
        <f>IF(AND(p1_stab&gt;0,CS$4&gt;p1_stab),INT((CS$4-p1_stab-1)/12)+1,0)</f>
        <v/>
      </c>
      <c r="CT35" s="42">
        <f>IF(AND(p1_stab&gt;0,CT$4&gt;p1_stab),INT((CT$4-p1_stab-1)/12)+1,0)</f>
        <v/>
      </c>
      <c r="CU35" s="42">
        <f>IF(AND(p1_stab&gt;0,CU$4&gt;p1_stab),INT((CU$4-p1_stab-1)/12)+1,0)</f>
        <v/>
      </c>
      <c r="CV35" s="42">
        <f>IF(AND(p1_stab&gt;0,CV$4&gt;p1_stab),INT((CV$4-p1_stab-1)/12)+1,0)</f>
        <v/>
      </c>
      <c r="CW35" s="42">
        <f>IF(AND(p1_stab&gt;0,CW$4&gt;p1_stab),INT((CW$4-p1_stab-1)/12)+1,0)</f>
        <v/>
      </c>
      <c r="CX35" s="42">
        <f>IF(AND(p1_stab&gt;0,CX$4&gt;p1_stab),INT((CX$4-p1_stab-1)/12)+1,0)</f>
        <v/>
      </c>
      <c r="CY35" s="42">
        <f>IF(AND(p1_stab&gt;0,CY$4&gt;p1_stab),INT((CY$4-p1_stab-1)/12)+1,0)</f>
        <v/>
      </c>
      <c r="CZ35" s="42">
        <f>IF(AND(p1_stab&gt;0,CZ$4&gt;p1_stab),INT((CZ$4-p1_stab-1)/12)+1,0)</f>
        <v/>
      </c>
      <c r="DA35" s="42">
        <f>IF(AND(p1_stab&gt;0,DA$4&gt;p1_stab),INT((DA$4-p1_stab-1)/12)+1,0)</f>
        <v/>
      </c>
      <c r="DB35" s="42">
        <f>IF(AND(p1_stab&gt;0,DB$4&gt;p1_stab),INT((DB$4-p1_stab-1)/12)+1,0)</f>
        <v/>
      </c>
      <c r="DC35" s="42">
        <f>IF(AND(p1_stab&gt;0,DC$4&gt;p1_stab),INT((DC$4-p1_stab-1)/12)+1,0)</f>
        <v/>
      </c>
      <c r="DD35" s="42">
        <f>IF(AND(p1_stab&gt;0,DD$4&gt;p1_stab),INT((DD$4-p1_stab-1)/12)+1,0)</f>
        <v/>
      </c>
      <c r="DE35" s="42">
        <f>IF(AND(p1_stab&gt;0,DE$4&gt;p1_stab),INT((DE$4-p1_stab-1)/12)+1,0)</f>
        <v/>
      </c>
      <c r="DF35" s="42">
        <f>IF(AND(p1_stab&gt;0,DF$4&gt;p1_stab),INT((DF$4-p1_stab-1)/12)+1,0)</f>
        <v/>
      </c>
      <c r="DG35" s="42">
        <f>IF(AND(p1_stab&gt;0,DG$4&gt;p1_stab),INT((DG$4-p1_stab-1)/12)+1,0)</f>
        <v/>
      </c>
      <c r="DH35" s="42">
        <f>IF(AND(p1_stab&gt;0,DH$4&gt;p1_stab),INT((DH$4-p1_stab-1)/12)+1,0)</f>
        <v/>
      </c>
      <c r="DI35" s="42">
        <f>IF(AND(p1_stab&gt;0,DI$4&gt;p1_stab),INT((DI$4-p1_stab-1)/12)+1,0)</f>
        <v/>
      </c>
      <c r="DJ35" s="42">
        <f>IF(AND(p1_stab&gt;0,DJ$4&gt;p1_stab),INT((DJ$4-p1_stab-1)/12)+1,0)</f>
        <v/>
      </c>
      <c r="DK35" s="42">
        <f>IF(AND(p1_stab&gt;0,DK$4&gt;p1_stab),INT((DK$4-p1_stab-1)/12)+1,0)</f>
        <v/>
      </c>
      <c r="DL35" s="42">
        <f>IF(AND(p1_stab&gt;0,DL$4&gt;p1_stab),INT((DL$4-p1_stab-1)/12)+1,0)</f>
        <v/>
      </c>
      <c r="DM35" s="42">
        <f>IF(AND(p1_stab&gt;0,DM$4&gt;p1_stab),INT((DM$4-p1_stab-1)/12)+1,0)</f>
        <v/>
      </c>
      <c r="DN35" s="42">
        <f>IF(AND(p1_stab&gt;0,DN$4&gt;p1_stab),INT((DN$4-p1_stab-1)/12)+1,0)</f>
        <v/>
      </c>
      <c r="DO35" s="42">
        <f>IF(AND(p1_stab&gt;0,DO$4&gt;p1_stab),INT((DO$4-p1_stab-1)/12)+1,0)</f>
        <v/>
      </c>
      <c r="DP35" s="42">
        <f>IF(AND(p1_stab&gt;0,DP$4&gt;p1_stab),INT((DP$4-p1_stab-1)/12)+1,0)</f>
        <v/>
      </c>
      <c r="DQ35" s="42">
        <f>IF(AND(p1_stab&gt;0,DQ$4&gt;p1_stab),INT((DQ$4-p1_stab-1)/12)+1,0)</f>
        <v/>
      </c>
      <c r="DR35" s="42">
        <f>IF(AND(p1_stab&gt;0,DR$4&gt;p1_stab),INT((DR$4-p1_stab-1)/12)+1,0)</f>
        <v/>
      </c>
      <c r="DS35" s="42">
        <f>IF(AND(p1_stab&gt;0,DS$4&gt;p1_stab),INT((DS$4-p1_stab-1)/12)+1,0)</f>
        <v/>
      </c>
      <c r="DT35" s="42">
        <f>IF(AND(p1_stab&gt;0,DT$4&gt;p1_stab),INT((DT$4-p1_stab-1)/12)+1,0)</f>
        <v/>
      </c>
      <c r="DU35" s="42">
        <f>IF(AND(p1_stab&gt;0,DU$4&gt;p1_stab),INT((DU$4-p1_stab-1)/12)+1,0)</f>
        <v/>
      </c>
      <c r="DV35" s="42">
        <f>IF(AND(p1_stab&gt;0,DV$4&gt;p1_stab),INT((DV$4-p1_stab-1)/12)+1,0)</f>
        <v/>
      </c>
      <c r="DW35" s="42">
        <f>IF(AND(p1_stab&gt;0,DW$4&gt;p1_stab),INT((DW$4-p1_stab-1)/12)+1,0)</f>
        <v/>
      </c>
      <c r="DX35" s="42">
        <f>IF(AND(p1_stab&gt;0,DX$4&gt;p1_stab),INT((DX$4-p1_stab-1)/12)+1,0)</f>
        <v/>
      </c>
      <c r="DY35" s="42">
        <f>IF(AND(p1_stab&gt;0,DY$4&gt;p1_stab),INT((DY$4-p1_stab-1)/12)+1,0)</f>
        <v/>
      </c>
      <c r="DZ35" s="42">
        <f>IF(AND(p1_stab&gt;0,DZ$4&gt;p1_stab),INT((DZ$4-p1_stab-1)/12)+1,0)</f>
        <v/>
      </c>
      <c r="EA35" s="42">
        <f>IF(AND(p1_stab&gt;0,EA$4&gt;p1_stab),INT((EA$4-p1_stab-1)/12)+1,0)</f>
        <v/>
      </c>
      <c r="EB35" s="42">
        <f>IF(AND(p1_stab&gt;0,EB$4&gt;p1_stab),INT((EB$4-p1_stab-1)/12)+1,0)</f>
        <v/>
      </c>
      <c r="EC35" s="42">
        <f>IF(AND(p1_stab&gt;0,EC$4&gt;p1_stab),INT((EC$4-p1_stab-1)/12)+1,0)</f>
        <v/>
      </c>
      <c r="ED35" s="42">
        <f>IF(AND(p1_stab&gt;0,ED$4&gt;p1_stab),INT((ED$4-p1_stab-1)/12)+1,0)</f>
        <v/>
      </c>
      <c r="EE35" s="42">
        <f>IF(AND(p1_stab&gt;0,EE$4&gt;p1_stab),INT((EE$4-p1_stab-1)/12)+1,0)</f>
        <v/>
      </c>
      <c r="EF35" s="42">
        <f>IF(AND(p1_stab&gt;0,EF$4&gt;p1_stab),INT((EF$4-p1_stab-1)/12)+1,0)</f>
        <v/>
      </c>
      <c r="EG35" s="42">
        <f>IF(AND(p1_stab&gt;0,EG$4&gt;p1_stab),INT((EG$4-p1_stab-1)/12)+1,0)</f>
        <v/>
      </c>
      <c r="EH35" s="42">
        <f>IF(AND(p1_stab&gt;0,EH$4&gt;p1_stab),INT((EH$4-p1_stab-1)/12)+1,0)</f>
        <v/>
      </c>
      <c r="EI35" s="42">
        <f>IF(AND(p1_stab&gt;0,EI$4&gt;p1_stab),INT((EI$4-p1_stab-1)/12)+1,0)</f>
        <v/>
      </c>
      <c r="EJ35" s="42">
        <f>IF(AND(p1_stab&gt;0,EJ$4&gt;p1_stab),INT((EJ$4-p1_stab-1)/12)+1,0)</f>
        <v/>
      </c>
      <c r="EK35" s="42">
        <f>IF(AND(p1_stab&gt;0,EK$4&gt;p1_stab),INT((EK$4-p1_stab-1)/12)+1,0)</f>
        <v/>
      </c>
      <c r="EL35" s="42">
        <f>IF(AND(p1_stab&gt;0,EL$4&gt;p1_stab),INT((EL$4-p1_stab-1)/12)+1,0)</f>
        <v/>
      </c>
      <c r="EM35" s="42">
        <f>IF(AND(p1_stab&gt;0,EM$4&gt;p1_stab),INT((EM$4-p1_stab-1)/12)+1,0)</f>
        <v/>
      </c>
      <c r="EN35" s="42">
        <f>IF(AND(p1_stab&gt;0,EN$4&gt;p1_stab),INT((EN$4-p1_stab-1)/12)+1,0)</f>
        <v/>
      </c>
      <c r="EO35" s="42">
        <f>IF(AND(p1_stab&gt;0,EO$4&gt;p1_stab),INT((EO$4-p1_stab-1)/12)+1,0)</f>
        <v/>
      </c>
      <c r="EP35" s="42">
        <f>IF(AND(p1_stab&gt;0,EP$4&gt;p1_stab),INT((EP$4-p1_stab-1)/12)+1,0)</f>
        <v/>
      </c>
      <c r="EQ35" s="42">
        <f>IF(AND(p1_stab&gt;0,EQ$4&gt;p1_stab),INT((EQ$4-p1_stab-1)/12)+1,0)</f>
        <v/>
      </c>
      <c r="ER35" s="42">
        <f>IF(AND(p1_stab&gt;0,ER$4&gt;p1_stab),INT((ER$4-p1_stab-1)/12)+1,0)</f>
        <v/>
      </c>
      <c r="ES35" s="42">
        <f>IF(AND(p1_stab&gt;0,ES$4&gt;p1_stab),INT((ES$4-p1_stab-1)/12)+1,0)</f>
        <v/>
      </c>
      <c r="ET35" s="42">
        <f>IF(AND(p1_stab&gt;0,ET$4&gt;p1_stab),INT((ET$4-p1_stab-1)/12)+1,0)</f>
        <v/>
      </c>
      <c r="EU35" s="42">
        <f>IF(AND(p1_stab&gt;0,EU$4&gt;p1_stab),INT((EU$4-p1_stab-1)/12)+1,0)</f>
        <v/>
      </c>
      <c r="EV35" s="42">
        <f>IF(AND(p1_stab&gt;0,EV$4&gt;p1_stab),INT((EV$4-p1_stab-1)/12)+1,0)</f>
        <v/>
      </c>
      <c r="EW35" s="42">
        <f>IF(AND(p1_stab&gt;0,EW$4&gt;p1_stab),INT((EW$4-p1_stab-1)/12)+1,0)</f>
        <v/>
      </c>
      <c r="EX35" s="42">
        <f>IF(AND(p1_stab&gt;0,EX$4&gt;p1_stab),INT((EX$4-p1_stab-1)/12)+1,0)</f>
        <v/>
      </c>
      <c r="EY35" s="42">
        <f>IF(AND(p1_stab&gt;0,EY$4&gt;p1_stab),INT((EY$4-p1_stab-1)/12)+1,0)</f>
        <v/>
      </c>
      <c r="EZ35" s="42">
        <f>IF(AND(p1_stab&gt;0,EZ$4&gt;p1_stab),INT((EZ$4-p1_stab-1)/12)+1,0)</f>
        <v/>
      </c>
      <c r="FA35" s="42">
        <f>IF(AND(p1_stab&gt;0,FA$4&gt;p1_stab),INT((FA$4-p1_stab-1)/12)+1,0)</f>
        <v/>
      </c>
      <c r="FB35" s="42">
        <f>IF(AND(p1_stab&gt;0,FB$4&gt;p1_stab),INT((FB$4-p1_stab-1)/12)+1,0)</f>
        <v/>
      </c>
      <c r="FC35" s="42">
        <f>IF(AND(p1_stab&gt;0,FC$4&gt;p1_stab),INT((FC$4-p1_stab-1)/12)+1,0)</f>
        <v/>
      </c>
      <c r="FD35" s="42">
        <f>IF(AND(p1_stab&gt;0,FD$4&gt;p1_stab),INT((FD$4-p1_stab-1)/12)+1,0)</f>
        <v/>
      </c>
      <c r="FE35" s="42">
        <f>IF(AND(p1_stab&gt;0,FE$4&gt;p1_stab),INT((FE$4-p1_stab-1)/12)+1,0)</f>
        <v/>
      </c>
      <c r="FF35" s="42">
        <f>IF(AND(p1_stab&gt;0,FF$4&gt;p1_stab),INT((FF$4-p1_stab-1)/12)+1,0)</f>
        <v/>
      </c>
      <c r="FG35" s="42">
        <f>IF(AND(p1_stab&gt;0,FG$4&gt;p1_stab),INT((FG$4-p1_stab-1)/12)+1,0)</f>
        <v/>
      </c>
      <c r="FH35" s="42">
        <f>IF(AND(p1_stab&gt;0,FH$4&gt;p1_stab),INT((FH$4-p1_stab-1)/12)+1,0)</f>
        <v/>
      </c>
      <c r="FI35" s="42">
        <f>IF(AND(p1_stab&gt;0,FI$4&gt;p1_stab),INT((FI$4-p1_stab-1)/12)+1,0)</f>
        <v/>
      </c>
      <c r="FJ35" s="42">
        <f>IF(AND(p1_stab&gt;0,FJ$4&gt;p1_stab),INT((FJ$4-p1_stab-1)/12)+1,0)</f>
        <v/>
      </c>
      <c r="FK35" s="42">
        <f>IF(AND(p1_stab&gt;0,FK$4&gt;p1_stab),INT((FK$4-p1_stab-1)/12)+1,0)</f>
        <v/>
      </c>
      <c r="FL35" s="42">
        <f>IF(AND(p1_stab&gt;0,FL$4&gt;p1_stab),INT((FL$4-p1_stab-1)/12)+1,0)</f>
        <v/>
      </c>
      <c r="FM35" s="42">
        <f>IF(AND(p1_stab&gt;0,FM$4&gt;p1_stab),INT((FM$4-p1_stab-1)/12)+1,0)</f>
        <v/>
      </c>
      <c r="FN35" s="42">
        <f>IF(AND(p1_stab&gt;0,FN$4&gt;p1_stab),INT((FN$4-p1_stab-1)/12)+1,0)</f>
        <v/>
      </c>
      <c r="FO35" s="42">
        <f>IF(AND(p1_stab&gt;0,FO$4&gt;p1_stab),INT((FO$4-p1_stab-1)/12)+1,0)</f>
        <v/>
      </c>
      <c r="FP35" s="42">
        <f>IF(AND(p1_stab&gt;0,FP$4&gt;p1_stab),INT((FP$4-p1_stab-1)/12)+1,0)</f>
        <v/>
      </c>
      <c r="FQ35" s="42">
        <f>IF(AND(p1_stab&gt;0,FQ$4&gt;p1_stab),INT((FQ$4-p1_stab-1)/12)+1,0)</f>
        <v/>
      </c>
      <c r="FR35" s="42">
        <f>IF(AND(p1_stab&gt;0,FR$4&gt;p1_stab),INT((FR$4-p1_stab-1)/12)+1,0)</f>
        <v/>
      </c>
      <c r="FS35" s="42">
        <f>IF(AND(p1_stab&gt;0,FS$4&gt;p1_stab),INT((FS$4-p1_stab-1)/12)+1,0)</f>
        <v/>
      </c>
      <c r="FT35" s="42">
        <f>IF(AND(p1_stab&gt;0,FT$4&gt;p1_stab),INT((FT$4-p1_stab-1)/12)+1,0)</f>
        <v/>
      </c>
      <c r="FU35" s="42">
        <f>IF(AND(p1_stab&gt;0,FU$4&gt;p1_stab),INT((FU$4-p1_stab-1)/12)+1,0)</f>
        <v/>
      </c>
      <c r="FV35" s="42">
        <f>IF(AND(p1_stab&gt;0,FV$4&gt;p1_stab),INT((FV$4-p1_stab-1)/12)+1,0)</f>
        <v/>
      </c>
      <c r="FW35" s="42">
        <f>IF(AND(p1_stab&gt;0,FW$4&gt;p1_stab),INT((FW$4-p1_stab-1)/12)+1,0)</f>
        <v/>
      </c>
      <c r="FX35" s="42">
        <f>IF(AND(p1_stab&gt;0,FX$4&gt;p1_stab),INT((FX$4-p1_stab-1)/12)+1,0)</f>
        <v/>
      </c>
      <c r="FY35" s="42">
        <f>IF(AND(p1_stab&gt;0,FY$4&gt;p1_stab),INT((FY$4-p1_stab-1)/12)+1,0)</f>
        <v/>
      </c>
      <c r="FZ35" s="42">
        <f>IF(AND(p1_stab&gt;0,FZ$4&gt;p1_stab),INT((FZ$4-p1_stab-1)/12)+1,0)</f>
        <v/>
      </c>
      <c r="GA35" s="42">
        <f>IF(AND(p1_stab&gt;0,GA$4&gt;p1_stab),INT((GA$4-p1_stab-1)/12)+1,0)</f>
        <v/>
      </c>
      <c r="GB35" s="42">
        <f>IF(AND(p1_stab&gt;0,GB$4&gt;p1_stab),INT((GB$4-p1_stab-1)/12)+1,0)</f>
        <v/>
      </c>
      <c r="GC35" s="42">
        <f>IF(AND(p1_stab&gt;0,GC$4&gt;p1_stab),INT((GC$4-p1_stab-1)/12)+1,0)</f>
        <v/>
      </c>
      <c r="GD35" s="42">
        <f>IF(AND(p1_stab&gt;0,GD$4&gt;p1_stab),INT((GD$4-p1_stab-1)/12)+1,0)</f>
        <v/>
      </c>
      <c r="GE35" s="42">
        <f>IF(AND(p1_stab&gt;0,GE$4&gt;p1_stab),INT((GE$4-p1_stab-1)/12)+1,0)</f>
        <v/>
      </c>
      <c r="GF35" s="42">
        <f>IF(AND(p1_stab&gt;0,GF$4&gt;p1_stab),INT((GF$4-p1_stab-1)/12)+1,0)</f>
        <v/>
      </c>
      <c r="GG35" s="42">
        <f>IF(AND(p1_stab&gt;0,GG$4&gt;p1_stab),INT((GG$4-p1_stab-1)/12)+1,0)</f>
        <v/>
      </c>
      <c r="GH35" s="42">
        <f>IF(AND(p1_stab&gt;0,GH$4&gt;p1_stab),INT((GH$4-p1_stab-1)/12)+1,0)</f>
        <v/>
      </c>
      <c r="GI35" s="42">
        <f>IF(AND(p1_stab&gt;0,GI$4&gt;p1_stab),INT((GI$4-p1_stab-1)/12)+1,0)</f>
        <v/>
      </c>
      <c r="GJ35" s="42">
        <f>IF(AND(p1_stab&gt;0,GJ$4&gt;p1_stab),INT((GJ$4-p1_stab-1)/12)+1,0)</f>
        <v/>
      </c>
      <c r="GK35" s="42">
        <f>IF(AND(p1_stab&gt;0,GK$4&gt;p1_stab),INT((GK$4-p1_stab-1)/12)+1,0)</f>
        <v/>
      </c>
      <c r="GL35" s="42">
        <f>IF(AND(p1_stab&gt;0,GL$4&gt;p1_stab),INT((GL$4-p1_stab-1)/12)+1,0)</f>
        <v/>
      </c>
      <c r="GM35" s="42">
        <f>IF(AND(p1_stab&gt;0,GM$4&gt;p1_stab),INT((GM$4-p1_stab-1)/12)+1,0)</f>
        <v/>
      </c>
      <c r="GN35" s="42">
        <f>IF(AND(p1_stab&gt;0,GN$4&gt;p1_stab),INT((GN$4-p1_stab-1)/12)+1,0)</f>
        <v/>
      </c>
      <c r="GO35" s="42">
        <f>IF(AND(p1_stab&gt;0,GO$4&gt;p1_stab),INT((GO$4-p1_stab-1)/12)+1,0)</f>
        <v/>
      </c>
      <c r="GP35" s="42">
        <f>IF(AND(p1_stab&gt;0,GP$4&gt;p1_stab),INT((GP$4-p1_stab-1)/12)+1,0)</f>
        <v/>
      </c>
      <c r="GQ35" s="42">
        <f>IF(AND(p1_stab&gt;0,GQ$4&gt;p1_stab),INT((GQ$4-p1_stab-1)/12)+1,0)</f>
        <v/>
      </c>
      <c r="GR35" s="42">
        <f>IF(AND(p1_stab&gt;0,GR$4&gt;p1_stab),INT((GR$4-p1_stab-1)/12)+1,0)</f>
        <v/>
      </c>
      <c r="GS35" s="42">
        <f>IF(AND(p1_stab&gt;0,GS$4&gt;p1_stab),INT((GS$4-p1_stab-1)/12)+1,0)</f>
        <v/>
      </c>
      <c r="GT35" s="42">
        <f>IF(AND(p1_stab&gt;0,GT$4&gt;p1_stab),INT((GT$4-p1_stab-1)/12)+1,0)</f>
        <v/>
      </c>
      <c r="GU35" s="42">
        <f>IF(AND(p1_stab&gt;0,GU$4&gt;p1_stab),INT((GU$4-p1_stab-1)/12)+1,0)</f>
        <v/>
      </c>
      <c r="GV35" s="42">
        <f>IF(AND(p1_stab&gt;0,GV$4&gt;p1_stab),INT((GV$4-p1_stab-1)/12)+1,0)</f>
        <v/>
      </c>
      <c r="GW35" s="42">
        <f>IF(AND(p1_stab&gt;0,GW$4&gt;p1_stab),INT((GW$4-p1_stab-1)/12)+1,0)</f>
        <v/>
      </c>
      <c r="GX35" s="42">
        <f>IF(AND(p1_stab&gt;0,GX$4&gt;p1_stab),INT((GX$4-p1_stab-1)/12)+1,0)</f>
        <v/>
      </c>
      <c r="GY35" s="42">
        <f>IF(AND(p1_stab&gt;0,GY$4&gt;p1_stab),INT((GY$4-p1_stab-1)/12)+1,0)</f>
        <v/>
      </c>
      <c r="GZ35" s="42">
        <f>IF(AND(p1_stab&gt;0,GZ$4&gt;p1_stab),INT((GZ$4-p1_stab-1)/12)+1,0)</f>
        <v/>
      </c>
      <c r="HA35" s="42">
        <f>IF(AND(p1_stab&gt;0,HA$4&gt;p1_stab),INT((HA$4-p1_stab-1)/12)+1,0)</f>
        <v/>
      </c>
      <c r="HB35" s="42">
        <f>IF(AND(p1_stab&gt;0,HB$4&gt;p1_stab),INT((HB$4-p1_stab-1)/12)+1,0)</f>
        <v/>
      </c>
      <c r="HC35" s="42">
        <f>IF(AND(p1_stab&gt;0,HC$4&gt;p1_stab),INT((HC$4-p1_stab-1)/12)+1,0)</f>
        <v/>
      </c>
      <c r="HD35" s="42">
        <f>IF(AND(p1_stab&gt;0,HD$4&gt;p1_stab),INT((HD$4-p1_stab-1)/12)+1,0)</f>
        <v/>
      </c>
      <c r="HE35" s="42">
        <f>IF(AND(p1_stab&gt;0,HE$4&gt;p1_stab),INT((HE$4-p1_stab-1)/12)+1,0)</f>
        <v/>
      </c>
      <c r="HF35" s="42">
        <f>IF(AND(p1_stab&gt;0,HF$4&gt;p1_stab),INT((HF$4-p1_stab-1)/12)+1,0)</f>
        <v/>
      </c>
      <c r="HG35" s="42">
        <f>IF(AND(p1_stab&gt;0,HG$4&gt;p1_stab),INT((HG$4-p1_stab-1)/12)+1,0)</f>
        <v/>
      </c>
      <c r="HH35" s="42">
        <f>IF(AND(p1_stab&gt;0,HH$4&gt;p1_stab),INT((HH$4-p1_stab-1)/12)+1,0)</f>
        <v/>
      </c>
      <c r="HI35" s="42">
        <f>IF(AND(p1_stab&gt;0,HI$4&gt;p1_stab),INT((HI$4-p1_stab-1)/12)+1,0)</f>
        <v/>
      </c>
      <c r="HJ35" s="42">
        <f>IF(AND(p1_stab&gt;0,HJ$4&gt;p1_stab),INT((HJ$4-p1_stab-1)/12)+1,0)</f>
        <v/>
      </c>
      <c r="HK35" s="42">
        <f>IF(AND(p1_stab&gt;0,HK$4&gt;p1_stab),INT((HK$4-p1_stab-1)/12)+1,0)</f>
        <v/>
      </c>
      <c r="HL35" s="42">
        <f>IF(AND(p1_stab&gt;0,HL$4&gt;p1_stab),INT((HL$4-p1_stab-1)/12)+1,0)</f>
        <v/>
      </c>
      <c r="HM35" s="42">
        <f>IF(AND(p1_stab&gt;0,HM$4&gt;p1_stab),INT((HM$4-p1_stab-1)/12)+1,0)</f>
        <v/>
      </c>
      <c r="HN35" s="42">
        <f>IF(AND(p1_stab&gt;0,HN$4&gt;p1_stab),INT((HN$4-p1_stab-1)/12)+1,0)</f>
        <v/>
      </c>
      <c r="HO35" s="42">
        <f>IF(AND(p1_stab&gt;0,HO$4&gt;p1_stab),INT((HO$4-p1_stab-1)/12)+1,0)</f>
        <v/>
      </c>
      <c r="HP35" s="42">
        <f>IF(AND(p1_stab&gt;0,HP$4&gt;p1_stab),INT((HP$4-p1_stab-1)/12)+1,0)</f>
        <v/>
      </c>
      <c r="HQ35" s="42">
        <f>IF(AND(p1_stab&gt;0,HQ$4&gt;p1_stab),INT((HQ$4-p1_stab-1)/12)+1,0)</f>
        <v/>
      </c>
      <c r="HR35" s="42">
        <f>IF(AND(p1_stab&gt;0,HR$4&gt;p1_stab),INT((HR$4-p1_stab-1)/12)+1,0)</f>
        <v/>
      </c>
      <c r="HS35" s="42">
        <f>IF(AND(p1_stab&gt;0,HS$4&gt;p1_stab),INT((HS$4-p1_stab-1)/12)+1,0)</f>
        <v/>
      </c>
      <c r="HT35" s="42">
        <f>IF(AND(p1_stab&gt;0,HT$4&gt;p1_stab),INT((HT$4-p1_stab-1)/12)+1,0)</f>
        <v/>
      </c>
      <c r="HU35" s="42">
        <f>IF(AND(p1_stab&gt;0,HU$4&gt;p1_stab),INT((HU$4-p1_stab-1)/12)+1,0)</f>
        <v/>
      </c>
      <c r="HV35" s="42">
        <f>IF(AND(p1_stab&gt;0,HV$4&gt;p1_stab),INT((HV$4-p1_stab-1)/12)+1,0)</f>
        <v/>
      </c>
      <c r="HW35" s="42">
        <f>IF(AND(p1_stab&gt;0,HW$4&gt;p1_stab),INT((HW$4-p1_stab-1)/12)+1,0)</f>
        <v/>
      </c>
      <c r="HX35" s="42">
        <f>IF(AND(p1_stab&gt;0,HX$4&gt;p1_stab),INT((HX$4-p1_stab-1)/12)+1,0)</f>
        <v/>
      </c>
      <c r="HY35" s="42">
        <f>IF(AND(p1_stab&gt;0,HY$4&gt;p1_stab),INT((HY$4-p1_stab-1)/12)+1,0)</f>
        <v/>
      </c>
      <c r="HZ35" s="42">
        <f>IF(AND(p1_stab&gt;0,HZ$4&gt;p1_stab),INT((HZ$4-p1_stab-1)/12)+1,0)</f>
        <v/>
      </c>
      <c r="IA35" s="42">
        <f>IF(AND(p1_stab&gt;0,IA$4&gt;p1_stab),INT((IA$4-p1_stab-1)/12)+1,0)</f>
        <v/>
      </c>
      <c r="IB35" s="42">
        <f>IF(AND(p1_stab&gt;0,IB$4&gt;p1_stab),INT((IB$4-p1_stab-1)/12)+1,0)</f>
        <v/>
      </c>
      <c r="IC35" s="42">
        <f>IF(AND(p1_stab&gt;0,IC$4&gt;p1_stab),INT((IC$4-p1_stab-1)/12)+1,0)</f>
        <v/>
      </c>
      <c r="ID35" s="42">
        <f>IF(AND(p1_stab&gt;0,ID$4&gt;p1_stab),INT((ID$4-p1_stab-1)/12)+1,0)</f>
        <v/>
      </c>
      <c r="IE35" s="42">
        <f>IF(AND(p1_stab&gt;0,IE$4&gt;p1_stab),INT((IE$4-p1_stab-1)/12)+1,0)</f>
        <v/>
      </c>
      <c r="IF35" s="42">
        <f>IF(AND(p1_stab&gt;0,IF$4&gt;p1_stab),INT((IF$4-p1_stab-1)/12)+1,0)</f>
        <v/>
      </c>
      <c r="IG35" s="42">
        <f>IF(AND(p1_stab&gt;0,IG$4&gt;p1_stab),INT((IG$4-p1_stab-1)/12)+1,0)</f>
        <v/>
      </c>
      <c r="IH35" s="42">
        <f>IF(AND(p1_stab&gt;0,IH$4&gt;p1_stab),INT((IH$4-p1_stab-1)/12)+1,0)</f>
        <v/>
      </c>
      <c r="II35" s="42">
        <f>IF(AND(p1_stab&gt;0,II$4&gt;p1_stab),INT((II$4-p1_stab-1)/12)+1,0)</f>
        <v/>
      </c>
      <c r="IJ35" s="42">
        <f>IF(AND(p1_stab&gt;0,IJ$4&gt;p1_stab),INT((IJ$4-p1_stab-1)/12)+1,0)</f>
        <v/>
      </c>
      <c r="IK35" s="42">
        <f>IF(AND(p1_stab&gt;0,IK$4&gt;p1_stab),INT((IK$4-p1_stab-1)/12)+1,0)</f>
        <v/>
      </c>
      <c r="IL35" s="42">
        <f>IF(AND(p1_stab&gt;0,IL$4&gt;p1_stab),INT((IL$4-p1_stab-1)/12)+1,0)</f>
        <v/>
      </c>
      <c r="IM35" s="42">
        <f>IF(AND(p1_stab&gt;0,IM$4&gt;p1_stab),INT((IM$4-p1_stab-1)/12)+1,0)</f>
        <v/>
      </c>
      <c r="IN35" s="42">
        <f>IF(AND(p1_stab&gt;0,IN$4&gt;p1_stab),INT((IN$4-p1_stab-1)/12)+1,0)</f>
        <v/>
      </c>
      <c r="IO35" s="42">
        <f>IF(AND(p1_stab&gt;0,IO$4&gt;p1_stab),INT((IO$4-p1_stab-1)/12)+1,0)</f>
        <v/>
      </c>
      <c r="IP35" s="42">
        <f>IF(AND(p1_stab&gt;0,IP$4&gt;p1_stab),INT((IP$4-p1_stab-1)/12)+1,0)</f>
        <v/>
      </c>
      <c r="IQ35" s="42">
        <f>IF(AND(p1_stab&gt;0,IQ$4&gt;p1_stab),INT((IQ$4-p1_stab-1)/12)+1,0)</f>
        <v/>
      </c>
      <c r="IR35" s="42">
        <f>IF(AND(p1_stab&gt;0,IR$4&gt;p1_stab),INT((IR$4-p1_stab-1)/12)+1,0)</f>
        <v/>
      </c>
      <c r="IS35" s="42">
        <f>IF(AND(p1_stab&gt;0,IS$4&gt;p1_stab),INT((IS$4-p1_stab-1)/12)+1,0)</f>
        <v/>
      </c>
      <c r="IT35" s="42">
        <f>IF(AND(p1_stab&gt;0,IT$4&gt;p1_stab),INT((IT$4-p1_stab-1)/12)+1,0)</f>
        <v/>
      </c>
      <c r="IU35" s="42">
        <f>IF(AND(p1_stab&gt;0,IU$4&gt;p1_stab),INT((IU$4-p1_stab-1)/12)+1,0)</f>
        <v/>
      </c>
      <c r="IV35" s="42">
        <f>IF(AND(p1_stab&gt;0,IV$4&gt;p1_stab),INT((IV$4-p1_stab-1)/12)+1,0)</f>
        <v/>
      </c>
      <c r="IW35" s="42">
        <f>IF(AND(p1_stab&gt;0,IW$4&gt;p1_stab),INT((IW$4-p1_stab-1)/12)+1,0)</f>
        <v/>
      </c>
      <c r="IX35" s="42">
        <f>IF(AND(p1_stab&gt;0,IX$4&gt;p1_stab),INT((IX$4-p1_stab-1)/12)+1,0)</f>
        <v/>
      </c>
      <c r="IY35" s="42">
        <f>IF(AND(p1_stab&gt;0,IY$4&gt;p1_stab),INT((IY$4-p1_stab-1)/12)+1,0)</f>
        <v/>
      </c>
      <c r="IZ35" s="42">
        <f>IF(AND(p1_stab&gt;0,IZ$4&gt;p1_stab),INT((IZ$4-p1_stab-1)/12)+1,0)</f>
        <v/>
      </c>
      <c r="JA35" s="42">
        <f>IF(AND(p1_stab&gt;0,JA$4&gt;p1_stab),INT((JA$4-p1_stab-1)/12)+1,0)</f>
        <v/>
      </c>
      <c r="JB35" s="42">
        <f>IF(AND(p1_stab&gt;0,JB$4&gt;p1_stab),INT((JB$4-p1_stab-1)/12)+1,0)</f>
        <v/>
      </c>
      <c r="JC35" s="42">
        <f>IF(AND(p1_stab&gt;0,JC$4&gt;p1_stab),INT((JC$4-p1_stab-1)/12)+1,0)</f>
        <v/>
      </c>
      <c r="JD35" s="42">
        <f>IF(AND(p1_stab&gt;0,JD$4&gt;p1_stab),INT((JD$4-p1_stab-1)/12)+1,0)</f>
        <v/>
      </c>
      <c r="JE35" s="42">
        <f>IF(AND(p1_stab&gt;0,JE$4&gt;p1_stab),INT((JE$4-p1_stab-1)/12)+1,0)</f>
        <v/>
      </c>
      <c r="JF35" s="42">
        <f>IF(AND(p1_stab&gt;0,JF$4&gt;p1_stab),INT((JF$4-p1_stab-1)/12)+1,0)</f>
        <v/>
      </c>
      <c r="JG35" s="42">
        <f>IF(AND(p1_stab&gt;0,JG$4&gt;p1_stab),INT((JG$4-p1_stab-1)/12)+1,0)</f>
        <v/>
      </c>
      <c r="JH35" s="42">
        <f>IF(AND(p1_stab&gt;0,JH$4&gt;p1_stab),INT((JH$4-p1_stab-1)/12)+1,0)</f>
        <v/>
      </c>
      <c r="JI35" s="42">
        <f>IF(AND(p1_stab&gt;0,JI$4&gt;p1_stab),INT((JI$4-p1_stab-1)/12)+1,0)</f>
        <v/>
      </c>
      <c r="JJ35" s="42">
        <f>IF(AND(p1_stab&gt;0,JJ$4&gt;p1_stab),INT((JJ$4-p1_stab-1)/12)+1,0)</f>
        <v/>
      </c>
      <c r="JK35" s="42">
        <f>IF(AND(p1_stab&gt;0,JK$4&gt;p1_stab),INT((JK$4-p1_stab-1)/12)+1,0)</f>
        <v/>
      </c>
      <c r="JL35" s="42">
        <f>IF(AND(p1_stab&gt;0,JL$4&gt;p1_stab),INT((JL$4-p1_stab-1)/12)+1,0)</f>
        <v/>
      </c>
      <c r="JM35" s="42">
        <f>IF(AND(p1_stab&gt;0,JM$4&gt;p1_stab),INT((JM$4-p1_stab-1)/12)+1,0)</f>
        <v/>
      </c>
      <c r="JN35" s="42">
        <f>IF(AND(p1_stab&gt;0,JN$4&gt;p1_stab),INT((JN$4-p1_stab-1)/12)+1,0)</f>
        <v/>
      </c>
      <c r="JO35" s="42">
        <f>IF(AND(p1_stab&gt;0,JO$4&gt;p1_stab),INT((JO$4-p1_stab-1)/12)+1,0)</f>
        <v/>
      </c>
      <c r="JP35" s="42">
        <f>IF(AND(p1_stab&gt;0,JP$4&gt;p1_stab),INT((JP$4-p1_stab-1)/12)+1,0)</f>
        <v/>
      </c>
      <c r="JQ35" s="42">
        <f>IF(AND(p1_stab&gt;0,JQ$4&gt;p1_stab),INT((JQ$4-p1_stab-1)/12)+1,0)</f>
        <v/>
      </c>
      <c r="JR35" s="42">
        <f>IF(AND(p1_stab&gt;0,JR$4&gt;p1_stab),INT((JR$4-p1_stab-1)/12)+1,0)</f>
        <v/>
      </c>
      <c r="JS35" s="42">
        <f>IF(AND(p1_stab&gt;0,JS$4&gt;p1_stab),INT((JS$4-p1_stab-1)/12)+1,0)</f>
        <v/>
      </c>
      <c r="JT35" s="42">
        <f>IF(AND(p1_stab&gt;0,JT$4&gt;p1_stab),INT((JT$4-p1_stab-1)/12)+1,0)</f>
        <v/>
      </c>
      <c r="JU35" s="42">
        <f>IF(AND(p1_stab&gt;0,JU$4&gt;p1_stab),INT((JU$4-p1_stab-1)/12)+1,0)</f>
        <v/>
      </c>
      <c r="JV35" s="42">
        <f>IF(AND(p1_stab&gt;0,JV$4&gt;p1_stab),INT((JV$4-p1_stab-1)/12)+1,0)</f>
        <v/>
      </c>
      <c r="JW35" s="42">
        <f>IF(AND(p1_stab&gt;0,JW$4&gt;p1_stab),INT((JW$4-p1_stab-1)/12)+1,0)</f>
        <v/>
      </c>
      <c r="JX35" s="42">
        <f>IF(AND(p1_stab&gt;0,JX$4&gt;p1_stab),INT((JX$4-p1_stab-1)/12)+1,0)</f>
        <v/>
      </c>
      <c r="JY35" s="42">
        <f>IF(AND(p1_stab&gt;0,JY$4&gt;p1_stab),INT((JY$4-p1_stab-1)/12)+1,0)</f>
        <v/>
      </c>
      <c r="JZ35" s="42">
        <f>IF(AND(p1_stab&gt;0,JZ$4&gt;p1_stab),INT((JZ$4-p1_stab-1)/12)+1,0)</f>
        <v/>
      </c>
      <c r="KA35" s="42">
        <f>IF(AND(p1_stab&gt;0,KA$4&gt;p1_stab),INT((KA$4-p1_stab-1)/12)+1,0)</f>
        <v/>
      </c>
      <c r="KB35" s="42">
        <f>IF(AND(p1_stab&gt;0,KB$4&gt;p1_stab),INT((KB$4-p1_stab-1)/12)+1,0)</f>
        <v/>
      </c>
      <c r="KC35" s="42">
        <f>IF(AND(p1_stab&gt;0,KC$4&gt;p1_stab),INT((KC$4-p1_stab-1)/12)+1,0)</f>
        <v/>
      </c>
      <c r="KD35" s="42">
        <f>IF(AND(p1_stab&gt;0,KD$4&gt;p1_stab),INT((KD$4-p1_stab-1)/12)+1,0)</f>
        <v/>
      </c>
      <c r="KE35" s="42">
        <f>IF(AND(p1_stab&gt;0,KE$4&gt;p1_stab),INT((KE$4-p1_stab-1)/12)+1,0)</f>
        <v/>
      </c>
      <c r="KF35" s="42">
        <f>IF(AND(p1_stab&gt;0,KF$4&gt;p1_stab),INT((KF$4-p1_stab-1)/12)+1,0)</f>
        <v/>
      </c>
      <c r="KG35" s="42">
        <f>IF(AND(p1_stab&gt;0,KG$4&gt;p1_stab),INT((KG$4-p1_stab-1)/12)+1,0)</f>
        <v/>
      </c>
      <c r="KH35" s="42">
        <f>IF(AND(p1_stab&gt;0,KH$4&gt;p1_stab),INT((KH$4-p1_stab-1)/12)+1,0)</f>
        <v/>
      </c>
      <c r="KI35" s="42">
        <f>IF(AND(p1_stab&gt;0,KI$4&gt;p1_stab),INT((KI$4-p1_stab-1)/12)+1,0)</f>
        <v/>
      </c>
      <c r="KJ35" s="42">
        <f>IF(AND(p1_stab&gt;0,KJ$4&gt;p1_stab),INT((KJ$4-p1_stab-1)/12)+1,0)</f>
        <v/>
      </c>
      <c r="KK35" s="42">
        <f>IF(AND(p1_stab&gt;0,KK$4&gt;p1_stab),INT((KK$4-p1_stab-1)/12)+1,0)</f>
        <v/>
      </c>
      <c r="KL35" s="42">
        <f>IF(AND(p1_stab&gt;0,KL$4&gt;p1_stab),INT((KL$4-p1_stab-1)/12)+1,0)</f>
        <v/>
      </c>
      <c r="KM35" s="42">
        <f>IF(AND(p1_stab&gt;0,KM$4&gt;p1_stab),INT((KM$4-p1_stab-1)/12)+1,0)</f>
        <v/>
      </c>
      <c r="KN35" s="42">
        <f>IF(AND(p1_stab&gt;0,KN$4&gt;p1_stab),INT((KN$4-p1_stab-1)/12)+1,0)</f>
        <v/>
      </c>
      <c r="KO35" s="42">
        <f>IF(AND(p1_stab&gt;0,KO$4&gt;p1_stab),INT((KO$4-p1_stab-1)/12)+1,0)</f>
        <v/>
      </c>
      <c r="KP35" s="42">
        <f>IF(AND(p1_stab&gt;0,KP$4&gt;p1_stab),INT((KP$4-p1_stab-1)/12)+1,0)</f>
        <v/>
      </c>
      <c r="KQ35" s="42">
        <f>IF(AND(p1_stab&gt;0,KQ$4&gt;p1_stab),INT((KQ$4-p1_stab-1)/12)+1,0)</f>
        <v/>
      </c>
      <c r="KR35" s="42">
        <f>IF(AND(p1_stab&gt;0,KR$4&gt;p1_stab),INT((KR$4-p1_stab-1)/12)+1,0)</f>
        <v/>
      </c>
      <c r="KS35" s="42">
        <f>IF(AND(p1_stab&gt;0,KS$4&gt;p1_stab),INT((KS$4-p1_stab-1)/12)+1,0)</f>
        <v/>
      </c>
      <c r="KT35" s="42">
        <f>IF(AND(p1_stab&gt;0,KT$4&gt;p1_stab),INT((KT$4-p1_stab-1)/12)+1,0)</f>
        <v/>
      </c>
      <c r="KU35" s="42">
        <f>IF(AND(p1_stab&gt;0,KU$4&gt;p1_stab),INT((KU$4-p1_stab-1)/12)+1,0)</f>
        <v/>
      </c>
      <c r="KV35" s="42">
        <f>IF(AND(p1_stab&gt;0,KV$4&gt;p1_stab),INT((KV$4-p1_stab-1)/12)+1,0)</f>
        <v/>
      </c>
      <c r="KW35" s="42">
        <f>IF(AND(p1_stab&gt;0,KW$4&gt;p1_stab),INT((KW$4-p1_stab-1)/12)+1,0)</f>
        <v/>
      </c>
      <c r="KX35" s="42">
        <f>IF(AND(p1_stab&gt;0,KX$4&gt;p1_stab),INT((KX$4-p1_stab-1)/12)+1,0)</f>
        <v/>
      </c>
      <c r="KY35" s="42">
        <f>IF(AND(p1_stab&gt;0,KY$4&gt;p1_stab),INT((KY$4-p1_stab-1)/12)+1,0)</f>
        <v/>
      </c>
      <c r="KZ35" s="42">
        <f>IF(AND(p1_stab&gt;0,KZ$4&gt;p1_stab),INT((KZ$4-p1_stab-1)/12)+1,0)</f>
        <v/>
      </c>
      <c r="LA35" s="42">
        <f>IF(AND(p1_stab&gt;0,LA$4&gt;p1_stab),INT((LA$4-p1_stab-1)/12)+1,0)</f>
        <v/>
      </c>
      <c r="LB35" s="42">
        <f>IF(AND(p1_stab&gt;0,LB$4&gt;p1_stab),INT((LB$4-p1_stab-1)/12)+1,0)</f>
        <v/>
      </c>
      <c r="LC35" s="42">
        <f>IF(AND(p1_stab&gt;0,LC$4&gt;p1_stab),INT((LC$4-p1_stab-1)/12)+1,0)</f>
        <v/>
      </c>
      <c r="LD35" s="42">
        <f>IF(AND(p1_stab&gt;0,LD$4&gt;p1_stab),INT((LD$4-p1_stab-1)/12)+1,0)</f>
        <v/>
      </c>
      <c r="LE35" s="42">
        <f>IF(AND(p1_stab&gt;0,LE$4&gt;p1_stab),INT((LE$4-p1_stab-1)/12)+1,0)</f>
        <v/>
      </c>
      <c r="LF35" s="42">
        <f>IF(AND(p1_stab&gt;0,LF$4&gt;p1_stab),INT((LF$4-p1_stab-1)/12)+1,0)</f>
        <v/>
      </c>
      <c r="LG35" s="42">
        <f>IF(AND(p1_stab&gt;0,LG$4&gt;p1_stab),INT((LG$4-p1_stab-1)/12)+1,0)</f>
        <v/>
      </c>
      <c r="LH35" s="42">
        <f>IF(AND(p1_stab&gt;0,LH$4&gt;p1_stab),INT((LH$4-p1_stab-1)/12)+1,0)</f>
        <v/>
      </c>
      <c r="LI35" s="42">
        <f>IF(AND(p1_stab&gt;0,LI$4&gt;p1_stab),INT((LI$4-p1_stab-1)/12)+1,0)</f>
        <v/>
      </c>
      <c r="LJ35" s="42">
        <f>IF(AND(p1_stab&gt;0,LJ$4&gt;p1_stab),INT((LJ$4-p1_stab-1)/12)+1,0)</f>
        <v/>
      </c>
      <c r="LK35" s="42">
        <f>IF(AND(p1_stab&gt;0,LK$4&gt;p1_stab),INT((LK$4-p1_stab-1)/12)+1,0)</f>
        <v/>
      </c>
      <c r="LL35" s="42">
        <f>IF(AND(p1_stab&gt;0,LL$4&gt;p1_stab),INT((LL$4-p1_stab-1)/12)+1,0)</f>
        <v/>
      </c>
      <c r="LM35" s="42">
        <f>IF(AND(p1_stab&gt;0,LM$4&gt;p1_stab),INT((LM$4-p1_stab-1)/12)+1,0)</f>
        <v/>
      </c>
      <c r="LN35" s="42">
        <f>IF(AND(p1_stab&gt;0,LN$4&gt;p1_stab),INT((LN$4-p1_stab-1)/12)+1,0)</f>
        <v/>
      </c>
      <c r="LO35" s="42">
        <f>IF(AND(p1_stab&gt;0,LO$4&gt;p1_stab),INT((LO$4-p1_stab-1)/12)+1,0)</f>
        <v/>
      </c>
      <c r="LP35" s="42">
        <f>IF(AND(p1_stab&gt;0,LP$4&gt;p1_stab),INT((LP$4-p1_stab-1)/12)+1,0)</f>
        <v/>
      </c>
      <c r="LQ35" s="42">
        <f>IF(AND(p1_stab&gt;0,LQ$4&gt;p1_stab),INT((LQ$4-p1_stab-1)/12)+1,0)</f>
        <v/>
      </c>
      <c r="LR35" s="42">
        <f>IF(AND(p1_stab&gt;0,LR$4&gt;p1_stab),INT((LR$4-p1_stab-1)/12)+1,0)</f>
        <v/>
      </c>
      <c r="LS35" s="42">
        <f>IF(AND(p1_stab&gt;0,LS$4&gt;p1_stab),INT((LS$4-p1_stab-1)/12)+1,0)</f>
        <v/>
      </c>
      <c r="LT35" s="42">
        <f>IF(AND(p1_stab&gt;0,LT$4&gt;p1_stab),INT((LT$4-p1_stab-1)/12)+1,0)</f>
        <v/>
      </c>
      <c r="LU35" s="42">
        <f>IF(AND(p1_stab&gt;0,LU$4&gt;p1_stab),INT((LU$4-p1_stab-1)/12)+1,0)</f>
        <v/>
      </c>
      <c r="LV35" s="42">
        <f>IF(AND(p1_stab&gt;0,LV$4&gt;p1_stab),INT((LV$4-p1_stab-1)/12)+1,0)</f>
        <v/>
      </c>
      <c r="LW35" s="42">
        <f>IF(AND(p1_stab&gt;0,LW$4&gt;p1_stab),INT((LW$4-p1_stab-1)/12)+1,0)</f>
        <v/>
      </c>
      <c r="LX35" s="42">
        <f>IF(AND(p1_stab&gt;0,LX$4&gt;p1_stab),INT((LX$4-p1_stab-1)/12)+1,0)</f>
        <v/>
      </c>
      <c r="LY35" s="42">
        <f>IF(AND(p1_stab&gt;0,LY$4&gt;p1_stab),INT((LY$4-p1_stab-1)/12)+1,0)</f>
        <v/>
      </c>
      <c r="LZ35" s="42">
        <f>IF(AND(p1_stab&gt;0,LZ$4&gt;p1_stab),INT((LZ$4-p1_stab-1)/12)+1,0)</f>
        <v/>
      </c>
      <c r="MA35" s="42">
        <f>IF(AND(p1_stab&gt;0,MA$4&gt;p1_stab),INT((MA$4-p1_stab-1)/12)+1,0)</f>
        <v/>
      </c>
      <c r="MB35" s="42">
        <f>IF(AND(p1_stab&gt;0,MB$4&gt;p1_stab),INT((MB$4-p1_stab-1)/12)+1,0)</f>
        <v/>
      </c>
      <c r="MC35" s="42">
        <f>IF(AND(p1_stab&gt;0,MC$4&gt;p1_stab),INT((MC$4-p1_stab-1)/12)+1,0)</f>
        <v/>
      </c>
      <c r="MD35" s="42">
        <f>IF(AND(p1_stab&gt;0,MD$4&gt;p1_stab),INT((MD$4-p1_stab-1)/12)+1,0)</f>
        <v/>
      </c>
      <c r="ME35" s="42">
        <f>IF(AND(p1_stab&gt;0,ME$4&gt;p1_stab),INT((ME$4-p1_stab-1)/12)+1,0)</f>
        <v/>
      </c>
      <c r="MF35" s="42">
        <f>IF(AND(p1_stab&gt;0,MF$4&gt;p1_stab),INT((MF$4-p1_stab-1)/12)+1,0)</f>
        <v/>
      </c>
      <c r="MG35" s="42">
        <f>IF(AND(p1_stab&gt;0,MG$4&gt;p1_stab),INT((MG$4-p1_stab-1)/12)+1,0)</f>
        <v/>
      </c>
      <c r="MH35" s="42">
        <f>IF(AND(p1_stab&gt;0,MH$4&gt;p1_stab),INT((MH$4-p1_stab-1)/12)+1,0)</f>
        <v/>
      </c>
      <c r="MI35" s="42">
        <f>IF(AND(p1_stab&gt;0,MI$4&gt;p1_stab),INT((MI$4-p1_stab-1)/12)+1,0)</f>
        <v/>
      </c>
      <c r="MJ35" s="42">
        <f>IF(AND(p1_stab&gt;0,MJ$4&gt;p1_stab),INT((MJ$4-p1_stab-1)/12)+1,0)</f>
        <v/>
      </c>
      <c r="MK35" s="42">
        <f>IF(AND(p1_stab&gt;0,MK$4&gt;p1_stab),INT((MK$4-p1_stab-1)/12)+1,0)</f>
        <v/>
      </c>
      <c r="ML35" s="42">
        <f>IF(AND(p1_stab&gt;0,ML$4&gt;p1_stab),INT((ML$4-p1_stab-1)/12)+1,0)</f>
        <v/>
      </c>
      <c r="MM35" s="42">
        <f>IF(AND(p1_stab&gt;0,MM$4&gt;p1_stab),INT((MM$4-p1_stab-1)/12)+1,0)</f>
        <v/>
      </c>
      <c r="MN35" s="42">
        <f>IF(AND(p1_stab&gt;0,MN$4&gt;p1_stab),INT((MN$4-p1_stab-1)/12)+1,0)</f>
        <v/>
      </c>
      <c r="MO35" s="42">
        <f>IF(AND(p1_stab&gt;0,MO$4&gt;p1_stab),INT((MO$4-p1_stab-1)/12)+1,0)</f>
        <v/>
      </c>
      <c r="MP35" s="42">
        <f>IF(AND(p1_stab&gt;0,MP$4&gt;p1_stab),INT((MP$4-p1_stab-1)/12)+1,0)</f>
        <v/>
      </c>
      <c r="MQ35" s="42">
        <f>IF(AND(p1_stab&gt;0,MQ$4&gt;p1_stab),INT((MQ$4-p1_stab-1)/12)+1,0)</f>
        <v/>
      </c>
      <c r="MR35" s="42">
        <f>IF(AND(p1_stab&gt;0,MR$4&gt;p1_stab),INT((MR$4-p1_stab-1)/12)+1,0)</f>
        <v/>
      </c>
      <c r="MS35" s="42">
        <f>IF(AND(p1_stab&gt;0,MS$4&gt;p1_stab),INT((MS$4-p1_stab-1)/12)+1,0)</f>
        <v/>
      </c>
      <c r="MT35" s="42">
        <f>IF(AND(p1_stab&gt;0,MT$4&gt;p1_stab),INT((MT$4-p1_stab-1)/12)+1,0)</f>
        <v/>
      </c>
      <c r="MU35" s="42">
        <f>IF(AND(p1_stab&gt;0,MU$4&gt;p1_stab),INT((MU$4-p1_stab-1)/12)+1,0)</f>
        <v/>
      </c>
      <c r="MV35" s="42">
        <f>IF(AND(p1_stab&gt;0,MV$4&gt;p1_stab),INT((MV$4-p1_stab-1)/12)+1,0)</f>
        <v/>
      </c>
      <c r="MW35" s="42">
        <f>IF(AND(p1_stab&gt;0,MW$4&gt;p1_stab),INT((MW$4-p1_stab-1)/12)+1,0)</f>
        <v/>
      </c>
      <c r="MX35" s="42">
        <f>IF(AND(p1_stab&gt;0,MX$4&gt;p1_stab),INT((MX$4-p1_stab-1)/12)+1,0)</f>
        <v/>
      </c>
      <c r="MY35" s="42">
        <f>IF(AND(p1_stab&gt;0,MY$4&gt;p1_stab),INT((MY$4-p1_stab-1)/12)+1,0)</f>
        <v/>
      </c>
      <c r="MZ35" s="42">
        <f>IF(AND(p1_stab&gt;0,MZ$4&gt;p1_stab),INT((MZ$4-p1_stab-1)/12)+1,0)</f>
        <v/>
      </c>
      <c r="NA35" s="42">
        <f>IF(AND(p1_stab&gt;0,NA$4&gt;p1_stab),INT((NA$4-p1_stab-1)/12)+1,0)</f>
        <v/>
      </c>
      <c r="NB35" s="42">
        <f>IF(AND(p1_stab&gt;0,NB$4&gt;p1_stab),INT((NB$4-p1_stab-1)/12)+1,0)</f>
        <v/>
      </c>
      <c r="NC35" s="42">
        <f>IF(AND(p1_stab&gt;0,NC$4&gt;p1_stab),INT((NC$4-p1_stab-1)/12)+1,0)</f>
        <v/>
      </c>
      <c r="ND35" s="42">
        <f>IF(AND(p1_stab&gt;0,ND$4&gt;p1_stab),INT((ND$4-p1_stab-1)/12)+1,0)</f>
        <v/>
      </c>
      <c r="NE35" s="42">
        <f>IF(AND(p1_stab&gt;0,NE$4&gt;p1_stab),INT((NE$4-p1_stab-1)/12)+1,0)</f>
        <v/>
      </c>
      <c r="NF35" s="42">
        <f>IF(AND(p1_stab&gt;0,NF$4&gt;p1_stab),INT((NF$4-p1_stab-1)/12)+1,0)</f>
        <v/>
      </c>
      <c r="NG35" s="42">
        <f>IF(AND(p1_stab&gt;0,NG$4&gt;p1_stab),INT((NG$4-p1_stab-1)/12)+1,0)</f>
        <v/>
      </c>
      <c r="NH35" s="42">
        <f>IF(AND(p1_stab&gt;0,NH$4&gt;p1_stab),INT((NH$4-p1_stab-1)/12)+1,0)</f>
        <v/>
      </c>
      <c r="NI35" s="42">
        <f>IF(AND(p1_stab&gt;0,NI$4&gt;p1_stab),INT((NI$4-p1_stab-1)/12)+1,0)</f>
        <v/>
      </c>
      <c r="NJ35" s="42">
        <f>IF(AND(p1_stab&gt;0,NJ$4&gt;p1_stab),INT((NJ$4-p1_stab-1)/12)+1,0)</f>
        <v/>
      </c>
      <c r="NK35" s="42">
        <f>IF(AND(p1_stab&gt;0,NK$4&gt;p1_stab),INT((NK$4-p1_stab-1)/12)+1,0)</f>
        <v/>
      </c>
      <c r="NL35" s="42">
        <f>IF(AND(p1_stab&gt;0,NL$4&gt;p1_stab),INT((NL$4-p1_stab-1)/12)+1,0)</f>
        <v/>
      </c>
      <c r="NM35" s="42">
        <f>IF(AND(p1_stab&gt;0,NM$4&gt;p1_stab),INT((NM$4-p1_stab-1)/12)+1,0)</f>
        <v/>
      </c>
      <c r="NN35" s="42">
        <f>IF(AND(p1_stab&gt;0,NN$4&gt;p1_stab),INT((NN$4-p1_stab-1)/12)+1,0)</f>
        <v/>
      </c>
      <c r="NO35" s="42">
        <f>IF(AND(p1_stab&gt;0,NO$4&gt;p1_stab),INT((NO$4-p1_stab-1)/12)+1,0)</f>
        <v/>
      </c>
      <c r="NP35" s="42">
        <f>IF(AND(p1_stab&gt;0,NP$4&gt;p1_stab),INT((NP$4-p1_stab-1)/12)+1,0)</f>
        <v/>
      </c>
      <c r="NQ35" s="42">
        <f>IF(AND(p1_stab&gt;0,NQ$4&gt;p1_stab),INT((NQ$4-p1_stab-1)/12)+1,0)</f>
        <v/>
      </c>
      <c r="NR35" s="42">
        <f>IF(AND(p1_stab&gt;0,NR$4&gt;p1_stab),INT((NR$4-p1_stab-1)/12)+1,0)</f>
        <v/>
      </c>
      <c r="NS35" s="42">
        <f>IF(AND(p1_stab&gt;0,NS$4&gt;p1_stab),INT((NS$4-p1_stab-1)/12)+1,0)</f>
        <v/>
      </c>
      <c r="NT35" s="42">
        <f>IF(AND(p1_stab&gt;0,NT$4&gt;p1_stab),INT((NT$4-p1_stab-1)/12)+1,0)</f>
        <v/>
      </c>
      <c r="NU35" s="42">
        <f>IF(AND(p1_stab&gt;0,NU$4&gt;p1_stab),INT((NU$4-p1_stab-1)/12)+1,0)</f>
        <v/>
      </c>
      <c r="NV35" s="42">
        <f>IF(AND(p1_stab&gt;0,NV$4&gt;p1_stab),INT((NV$4-p1_stab-1)/12)+1,0)</f>
        <v/>
      </c>
      <c r="NW35" s="42">
        <f>IF(AND(p1_stab&gt;0,NW$4&gt;p1_stab),INT((NW$4-p1_stab-1)/12)+1,0)</f>
        <v/>
      </c>
      <c r="NX35" s="42">
        <f>IF(AND(p1_stab&gt;0,NX$4&gt;p1_stab),INT((NX$4-p1_stab-1)/12)+1,0)</f>
        <v/>
      </c>
      <c r="NY35" s="42">
        <f>IF(AND(p1_stab&gt;0,NY$4&gt;p1_stab),INT((NY$4-p1_stab-1)/12)+1,0)</f>
        <v/>
      </c>
      <c r="NZ35" s="42">
        <f>IF(AND(p1_stab&gt;0,NZ$4&gt;p1_stab),INT((NZ$4-p1_stab-1)/12)+1,0)</f>
        <v/>
      </c>
      <c r="OA35" s="42">
        <f>IF(AND(p1_stab&gt;0,OA$4&gt;p1_stab),INT((OA$4-p1_stab-1)/12)+1,0)</f>
        <v/>
      </c>
      <c r="OB35" s="42">
        <f>IF(AND(p1_stab&gt;0,OB$4&gt;p1_stab),INT((OB$4-p1_stab-1)/12)+1,0)</f>
        <v/>
      </c>
      <c r="OC35" s="42">
        <f>IF(AND(p1_stab&gt;0,OC$4&gt;p1_stab),INT((OC$4-p1_stab-1)/12)+1,0)</f>
        <v/>
      </c>
      <c r="OD35" s="42">
        <f>IF(AND(p1_stab&gt;0,OD$4&gt;p1_stab),INT((OD$4-p1_stab-1)/12)+1,0)</f>
        <v/>
      </c>
      <c r="OE35" s="42">
        <f>IF(AND(p1_stab&gt;0,OE$4&gt;p1_stab),INT((OE$4-p1_stab-1)/12)+1,0)</f>
        <v/>
      </c>
      <c r="OF35" s="42">
        <f>IF(AND(p1_stab&gt;0,OF$4&gt;p1_stab),INT((OF$4-p1_stab-1)/12)+1,0)</f>
        <v/>
      </c>
      <c r="OG35" s="42">
        <f>IF(AND(p1_stab&gt;0,OG$4&gt;p1_stab),INT((OG$4-p1_stab-1)/12)+1,0)</f>
        <v/>
      </c>
      <c r="OH35" s="42">
        <f>IF(AND(p1_stab&gt;0,OH$4&gt;p1_stab),INT((OH$4-p1_stab-1)/12)+1,0)</f>
        <v/>
      </c>
      <c r="OI35" s="42">
        <f>IF(AND(p1_stab&gt;0,OI$4&gt;p1_stab),INT((OI$4-p1_stab-1)/12)+1,0)</f>
        <v/>
      </c>
      <c r="OJ35" s="42">
        <f>IF(AND(p1_stab&gt;0,OJ$4&gt;p1_stab),INT((OJ$4-p1_stab-1)/12)+1,0)</f>
        <v/>
      </c>
      <c r="OK35" s="42">
        <f>IF(AND(p1_stab&gt;0,OK$4&gt;p1_stab),INT((OK$4-p1_stab-1)/12)+1,0)</f>
        <v/>
      </c>
      <c r="OL35" s="42">
        <f>IF(AND(p1_stab&gt;0,OL$4&gt;p1_stab),INT((OL$4-p1_stab-1)/12)+1,0)</f>
        <v/>
      </c>
      <c r="OM35" s="42">
        <f>IF(AND(p1_stab&gt;0,OM$4&gt;p1_stab),INT((OM$4-p1_stab-1)/12)+1,0)</f>
        <v/>
      </c>
      <c r="ON35" s="42">
        <f>IF(AND(p1_stab&gt;0,ON$4&gt;p1_stab),INT((ON$4-p1_stab-1)/12)+1,0)</f>
        <v/>
      </c>
      <c r="OO35" s="42">
        <f>IF(AND(p1_stab&gt;0,OO$4&gt;p1_stab),INT((OO$4-p1_stab-1)/12)+1,0)</f>
        <v/>
      </c>
      <c r="OP35" s="42">
        <f>IF(AND(p1_stab&gt;0,OP$4&gt;p1_stab),INT((OP$4-p1_stab-1)/12)+1,0)</f>
        <v/>
      </c>
      <c r="OQ35" s="42">
        <f>IF(AND(p1_stab&gt;0,OQ$4&gt;p1_stab),INT((OQ$4-p1_stab-1)/12)+1,0)</f>
        <v/>
      </c>
      <c r="OR35" s="42">
        <f>IF(AND(p1_stab&gt;0,OR$4&gt;p1_stab),INT((OR$4-p1_stab-1)/12)+1,0)</f>
        <v/>
      </c>
      <c r="OS35" s="42">
        <f>IF(AND(p1_stab&gt;0,OS$4&gt;p1_stab),INT((OS$4-p1_stab-1)/12)+1,0)</f>
        <v/>
      </c>
      <c r="OT35" s="42">
        <f>IF(AND(p1_stab&gt;0,OT$4&gt;p1_stab),INT((OT$4-p1_stab-1)/12)+1,0)</f>
        <v/>
      </c>
      <c r="OU35" s="42">
        <f>IF(AND(p1_stab&gt;0,OU$4&gt;p1_stab),INT((OU$4-p1_stab-1)/12)+1,0)</f>
        <v/>
      </c>
      <c r="OV35" s="42">
        <f>IF(AND(p1_stab&gt;0,OV$4&gt;p1_stab),INT((OV$4-p1_stab-1)/12)+1,0)</f>
        <v/>
      </c>
      <c r="OW35" s="42">
        <f>IF(AND(p1_stab&gt;0,OW$4&gt;p1_stab),INT((OW$4-p1_stab-1)/12)+1,0)</f>
        <v/>
      </c>
      <c r="OX35" s="42">
        <f>IF(AND(p1_stab&gt;0,OX$4&gt;p1_stab),INT((OX$4-p1_stab-1)/12)+1,0)</f>
        <v/>
      </c>
      <c r="OY35" s="42">
        <f>IF(AND(p1_stab&gt;0,OY$4&gt;p1_stab),INT((OY$4-p1_stab-1)/12)+1,0)</f>
        <v/>
      </c>
      <c r="OZ35" s="42">
        <f>IF(AND(p1_stab&gt;0,OZ$4&gt;p1_stab),INT((OZ$4-p1_stab-1)/12)+1,0)</f>
        <v/>
      </c>
      <c r="PA35" s="42">
        <f>IF(AND(p1_stab&gt;0,PA$4&gt;p1_stab),INT((PA$4-p1_stab-1)/12)+1,0)</f>
        <v/>
      </c>
      <c r="PB35" s="42">
        <f>IF(AND(p1_stab&gt;0,PB$4&gt;p1_stab),INT((PB$4-p1_stab-1)/12)+1,0)</f>
        <v/>
      </c>
      <c r="PC35" s="42">
        <f>IF(AND(p1_stab&gt;0,PC$4&gt;p1_stab),INT((PC$4-p1_stab-1)/12)+1,0)</f>
        <v/>
      </c>
      <c r="PD35" s="42">
        <f>IF(AND(p1_stab&gt;0,PD$4&gt;p1_stab),INT((PD$4-p1_stab-1)/12)+1,0)</f>
        <v/>
      </c>
      <c r="PE35" s="42">
        <f>IF(AND(p1_stab&gt;0,PE$4&gt;p1_stab),INT((PE$4-p1_stab-1)/12)+1,0)</f>
        <v/>
      </c>
      <c r="PF35" s="42">
        <f>IF(AND(p1_stab&gt;0,PF$4&gt;p1_stab),INT((PF$4-p1_stab-1)/12)+1,0)</f>
        <v/>
      </c>
      <c r="PG35" s="42">
        <f>IF(AND(p1_stab&gt;0,PG$4&gt;p1_stab),INT((PG$4-p1_stab-1)/12)+1,0)</f>
        <v/>
      </c>
      <c r="PH35" s="42">
        <f>IF(AND(p1_stab&gt;0,PH$4&gt;p1_stab),INT((PH$4-p1_stab-1)/12)+1,0)</f>
        <v/>
      </c>
      <c r="PI35" s="42">
        <f>IF(AND(p1_stab&gt;0,PI$4&gt;p1_stab),INT((PI$4-p1_stab-1)/12)+1,0)</f>
        <v/>
      </c>
      <c r="PJ35" s="42">
        <f>IF(AND(p1_stab&gt;0,PJ$4&gt;p1_stab),INT((PJ$4-p1_stab-1)/12)+1,0)</f>
        <v/>
      </c>
      <c r="PK35" s="42">
        <f>IF(AND(p1_stab&gt;0,PK$4&gt;p1_stab),INT((PK$4-p1_stab-1)/12)+1,0)</f>
        <v/>
      </c>
      <c r="PL35" s="42">
        <f>IF(AND(p1_stab&gt;0,PL$4&gt;p1_stab),INT((PL$4-p1_stab-1)/12)+1,0)</f>
        <v/>
      </c>
      <c r="PM35" s="42">
        <f>IF(AND(p1_stab&gt;0,PM$4&gt;p1_stab),INT((PM$4-p1_stab-1)/12)+1,0)</f>
        <v/>
      </c>
    </row>
    <row r="36">
      <c r="A36" s="9" t="inlineStr">
        <is>
          <t>Rent growth factor</t>
        </is>
      </c>
      <c r="B36" s="9" t="inlineStr">
        <is>
          <t>P1</t>
        </is>
      </c>
      <c r="D36" s="48">
        <f>IF(D10=1,(1+rent_growth)^INT((D$4-p1_complete-1)/12),0)</f>
        <v/>
      </c>
      <c r="E36" s="48">
        <f>IF(E10=1,(1+rent_growth)^INT((E$4-p1_complete-1)/12),0)</f>
        <v/>
      </c>
      <c r="F36" s="48">
        <f>IF(F10=1,(1+rent_growth)^INT((F$4-p1_complete-1)/12),0)</f>
        <v/>
      </c>
      <c r="G36" s="48">
        <f>IF(G10=1,(1+rent_growth)^INT((G$4-p1_complete-1)/12),0)</f>
        <v/>
      </c>
      <c r="H36" s="48">
        <f>IF(H10=1,(1+rent_growth)^INT((H$4-p1_complete-1)/12),0)</f>
        <v/>
      </c>
      <c r="I36" s="48">
        <f>IF(I10=1,(1+rent_growth)^INT((I$4-p1_complete-1)/12),0)</f>
        <v/>
      </c>
      <c r="J36" s="48">
        <f>IF(J10=1,(1+rent_growth)^INT((J$4-p1_complete-1)/12),0)</f>
        <v/>
      </c>
      <c r="K36" s="48">
        <f>IF(K10=1,(1+rent_growth)^INT((K$4-p1_complete-1)/12),0)</f>
        <v/>
      </c>
      <c r="L36" s="48">
        <f>IF(L10=1,(1+rent_growth)^INT((L$4-p1_complete-1)/12),0)</f>
        <v/>
      </c>
      <c r="M36" s="48">
        <f>IF(M10=1,(1+rent_growth)^INT((M$4-p1_complete-1)/12),0)</f>
        <v/>
      </c>
      <c r="N36" s="48">
        <f>IF(N10=1,(1+rent_growth)^INT((N$4-p1_complete-1)/12),0)</f>
        <v/>
      </c>
      <c r="O36" s="48">
        <f>IF(O10=1,(1+rent_growth)^INT((O$4-p1_complete-1)/12),0)</f>
        <v/>
      </c>
      <c r="P36" s="48">
        <f>IF(P10=1,(1+rent_growth)^INT((P$4-p1_complete-1)/12),0)</f>
        <v/>
      </c>
      <c r="Q36" s="48">
        <f>IF(Q10=1,(1+rent_growth)^INT((Q$4-p1_complete-1)/12),0)</f>
        <v/>
      </c>
      <c r="R36" s="48">
        <f>IF(R10=1,(1+rent_growth)^INT((R$4-p1_complete-1)/12),0)</f>
        <v/>
      </c>
      <c r="S36" s="48">
        <f>IF(S10=1,(1+rent_growth)^INT((S$4-p1_complete-1)/12),0)</f>
        <v/>
      </c>
      <c r="T36" s="48">
        <f>IF(T10=1,(1+rent_growth)^INT((T$4-p1_complete-1)/12),0)</f>
        <v/>
      </c>
      <c r="U36" s="48">
        <f>IF(U10=1,(1+rent_growth)^INT((U$4-p1_complete-1)/12),0)</f>
        <v/>
      </c>
      <c r="V36" s="48">
        <f>IF(V10=1,(1+rent_growth)^INT((V$4-p1_complete-1)/12),0)</f>
        <v/>
      </c>
      <c r="W36" s="48">
        <f>IF(W10=1,(1+rent_growth)^INT((W$4-p1_complete-1)/12),0)</f>
        <v/>
      </c>
      <c r="X36" s="48">
        <f>IF(X10=1,(1+rent_growth)^INT((X$4-p1_complete-1)/12),0)</f>
        <v/>
      </c>
      <c r="Y36" s="48">
        <f>IF(Y10=1,(1+rent_growth)^INT((Y$4-p1_complete-1)/12),0)</f>
        <v/>
      </c>
      <c r="Z36" s="48">
        <f>IF(Z10=1,(1+rent_growth)^INT((Z$4-p1_complete-1)/12),0)</f>
        <v/>
      </c>
      <c r="AA36" s="48">
        <f>IF(AA10=1,(1+rent_growth)^INT((AA$4-p1_complete-1)/12),0)</f>
        <v/>
      </c>
      <c r="AB36" s="48">
        <f>IF(AB10=1,(1+rent_growth)^INT((AB$4-p1_complete-1)/12),0)</f>
        <v/>
      </c>
      <c r="AC36" s="48">
        <f>IF(AC10=1,(1+rent_growth)^INT((AC$4-p1_complete-1)/12),0)</f>
        <v/>
      </c>
      <c r="AD36" s="48">
        <f>IF(AD10=1,(1+rent_growth)^INT((AD$4-p1_complete-1)/12),0)</f>
        <v/>
      </c>
      <c r="AE36" s="48">
        <f>IF(AE10=1,(1+rent_growth)^INT((AE$4-p1_complete-1)/12),0)</f>
        <v/>
      </c>
      <c r="AF36" s="48">
        <f>IF(AF10=1,(1+rent_growth)^INT((AF$4-p1_complete-1)/12),0)</f>
        <v/>
      </c>
      <c r="AG36" s="48">
        <f>IF(AG10=1,(1+rent_growth)^INT((AG$4-p1_complete-1)/12),0)</f>
        <v/>
      </c>
      <c r="AH36" s="48">
        <f>IF(AH10=1,(1+rent_growth)^INT((AH$4-p1_complete-1)/12),0)</f>
        <v/>
      </c>
      <c r="AI36" s="48">
        <f>IF(AI10=1,(1+rent_growth)^INT((AI$4-p1_complete-1)/12),0)</f>
        <v/>
      </c>
      <c r="AJ36" s="48">
        <f>IF(AJ10=1,(1+rent_growth)^INT((AJ$4-p1_complete-1)/12),0)</f>
        <v/>
      </c>
      <c r="AK36" s="48">
        <f>IF(AK10=1,(1+rent_growth)^INT((AK$4-p1_complete-1)/12),0)</f>
        <v/>
      </c>
      <c r="AL36" s="48">
        <f>IF(AL10=1,(1+rent_growth)^INT((AL$4-p1_complete-1)/12),0)</f>
        <v/>
      </c>
      <c r="AM36" s="48">
        <f>IF(AM10=1,(1+rent_growth)^INT((AM$4-p1_complete-1)/12),0)</f>
        <v/>
      </c>
      <c r="AN36" s="48">
        <f>IF(AN10=1,(1+rent_growth)^INT((AN$4-p1_complete-1)/12),0)</f>
        <v/>
      </c>
      <c r="AO36" s="48">
        <f>IF(AO10=1,(1+rent_growth)^INT((AO$4-p1_complete-1)/12),0)</f>
        <v/>
      </c>
      <c r="AP36" s="48">
        <f>IF(AP10=1,(1+rent_growth)^INT((AP$4-p1_complete-1)/12),0)</f>
        <v/>
      </c>
      <c r="AQ36" s="48">
        <f>IF(AQ10=1,(1+rent_growth)^INT((AQ$4-p1_complete-1)/12),0)</f>
        <v/>
      </c>
      <c r="AR36" s="48">
        <f>IF(AR10=1,(1+rent_growth)^INT((AR$4-p1_complete-1)/12),0)</f>
        <v/>
      </c>
      <c r="AS36" s="48">
        <f>IF(AS10=1,(1+rent_growth)^INT((AS$4-p1_complete-1)/12),0)</f>
        <v/>
      </c>
      <c r="AT36" s="48">
        <f>IF(AT10=1,(1+rent_growth)^INT((AT$4-p1_complete-1)/12),0)</f>
        <v/>
      </c>
      <c r="AU36" s="48">
        <f>IF(AU10=1,(1+rent_growth)^INT((AU$4-p1_complete-1)/12),0)</f>
        <v/>
      </c>
      <c r="AV36" s="48">
        <f>IF(AV10=1,(1+rent_growth)^INT((AV$4-p1_complete-1)/12),0)</f>
        <v/>
      </c>
      <c r="AW36" s="48">
        <f>IF(AW10=1,(1+rent_growth)^INT((AW$4-p1_complete-1)/12),0)</f>
        <v/>
      </c>
      <c r="AX36" s="48">
        <f>IF(AX10=1,(1+rent_growth)^INT((AX$4-p1_complete-1)/12),0)</f>
        <v/>
      </c>
      <c r="AY36" s="48">
        <f>IF(AY10=1,(1+rent_growth)^INT((AY$4-p1_complete-1)/12),0)</f>
        <v/>
      </c>
      <c r="AZ36" s="48">
        <f>IF(AZ10=1,(1+rent_growth)^INT((AZ$4-p1_complete-1)/12),0)</f>
        <v/>
      </c>
      <c r="BA36" s="48">
        <f>IF(BA10=1,(1+rent_growth)^INT((BA$4-p1_complete-1)/12),0)</f>
        <v/>
      </c>
      <c r="BB36" s="48">
        <f>IF(BB10=1,(1+rent_growth)^INT((BB$4-p1_complete-1)/12),0)</f>
        <v/>
      </c>
      <c r="BC36" s="48">
        <f>IF(BC10=1,(1+rent_growth)^INT((BC$4-p1_complete-1)/12),0)</f>
        <v/>
      </c>
      <c r="BD36" s="48">
        <f>IF(BD10=1,(1+rent_growth)^INT((BD$4-p1_complete-1)/12),0)</f>
        <v/>
      </c>
      <c r="BE36" s="48">
        <f>IF(BE10=1,(1+rent_growth)^INT((BE$4-p1_complete-1)/12),0)</f>
        <v/>
      </c>
      <c r="BF36" s="48">
        <f>IF(BF10=1,(1+rent_growth)^INT((BF$4-p1_complete-1)/12),0)</f>
        <v/>
      </c>
      <c r="BG36" s="48">
        <f>IF(BG10=1,(1+rent_growth)^INT((BG$4-p1_complete-1)/12),0)</f>
        <v/>
      </c>
      <c r="BH36" s="48">
        <f>IF(BH10=1,(1+rent_growth)^INT((BH$4-p1_complete-1)/12),0)</f>
        <v/>
      </c>
      <c r="BI36" s="48">
        <f>IF(BI10=1,(1+rent_growth)^INT((BI$4-p1_complete-1)/12),0)</f>
        <v/>
      </c>
      <c r="BJ36" s="48">
        <f>IF(BJ10=1,(1+rent_growth)^INT((BJ$4-p1_complete-1)/12),0)</f>
        <v/>
      </c>
      <c r="BK36" s="48">
        <f>IF(BK10=1,(1+rent_growth)^INT((BK$4-p1_complete-1)/12),0)</f>
        <v/>
      </c>
      <c r="BL36" s="48">
        <f>IF(BL10=1,(1+rent_growth)^INT((BL$4-p1_complete-1)/12),0)</f>
        <v/>
      </c>
      <c r="BM36" s="48">
        <f>IF(BM10=1,(1+rent_growth)^INT((BM$4-p1_complete-1)/12),0)</f>
        <v/>
      </c>
      <c r="BN36" s="48">
        <f>IF(BN10=1,(1+rent_growth)^INT((BN$4-p1_complete-1)/12),0)</f>
        <v/>
      </c>
      <c r="BO36" s="48">
        <f>IF(BO10=1,(1+rent_growth)^INT((BO$4-p1_complete-1)/12),0)</f>
        <v/>
      </c>
      <c r="BP36" s="48">
        <f>IF(BP10=1,(1+rent_growth)^INT((BP$4-p1_complete-1)/12),0)</f>
        <v/>
      </c>
      <c r="BQ36" s="48">
        <f>IF(BQ10=1,(1+rent_growth)^INT((BQ$4-p1_complete-1)/12),0)</f>
        <v/>
      </c>
      <c r="BR36" s="48">
        <f>IF(BR10=1,(1+rent_growth)^INT((BR$4-p1_complete-1)/12),0)</f>
        <v/>
      </c>
      <c r="BS36" s="48">
        <f>IF(BS10=1,(1+rent_growth)^INT((BS$4-p1_complete-1)/12),0)</f>
        <v/>
      </c>
      <c r="BT36" s="48">
        <f>IF(BT10=1,(1+rent_growth)^INT((BT$4-p1_complete-1)/12),0)</f>
        <v/>
      </c>
      <c r="BU36" s="48">
        <f>IF(BU10=1,(1+rent_growth)^INT((BU$4-p1_complete-1)/12),0)</f>
        <v/>
      </c>
      <c r="BV36" s="48">
        <f>IF(BV10=1,(1+rent_growth)^INT((BV$4-p1_complete-1)/12),0)</f>
        <v/>
      </c>
      <c r="BW36" s="48">
        <f>IF(BW10=1,(1+rent_growth)^INT((BW$4-p1_complete-1)/12),0)</f>
        <v/>
      </c>
      <c r="BX36" s="48">
        <f>IF(BX10=1,(1+rent_growth)^INT((BX$4-p1_complete-1)/12),0)</f>
        <v/>
      </c>
      <c r="BY36" s="48">
        <f>IF(BY10=1,(1+rent_growth)^INT((BY$4-p1_complete-1)/12),0)</f>
        <v/>
      </c>
      <c r="BZ36" s="48">
        <f>IF(BZ10=1,(1+rent_growth)^INT((BZ$4-p1_complete-1)/12),0)</f>
        <v/>
      </c>
      <c r="CA36" s="48">
        <f>IF(CA10=1,(1+rent_growth)^INT((CA$4-p1_complete-1)/12),0)</f>
        <v/>
      </c>
      <c r="CB36" s="48">
        <f>IF(CB10=1,(1+rent_growth)^INT((CB$4-p1_complete-1)/12),0)</f>
        <v/>
      </c>
      <c r="CC36" s="48">
        <f>IF(CC10=1,(1+rent_growth)^INT((CC$4-p1_complete-1)/12),0)</f>
        <v/>
      </c>
      <c r="CD36" s="48">
        <f>IF(CD10=1,(1+rent_growth)^INT((CD$4-p1_complete-1)/12),0)</f>
        <v/>
      </c>
      <c r="CE36" s="48">
        <f>IF(CE10=1,(1+rent_growth)^INT((CE$4-p1_complete-1)/12),0)</f>
        <v/>
      </c>
      <c r="CF36" s="48">
        <f>IF(CF10=1,(1+rent_growth)^INT((CF$4-p1_complete-1)/12),0)</f>
        <v/>
      </c>
      <c r="CG36" s="48">
        <f>IF(CG10=1,(1+rent_growth)^INT((CG$4-p1_complete-1)/12),0)</f>
        <v/>
      </c>
      <c r="CH36" s="48">
        <f>IF(CH10=1,(1+rent_growth)^INT((CH$4-p1_complete-1)/12),0)</f>
        <v/>
      </c>
      <c r="CI36" s="48">
        <f>IF(CI10=1,(1+rent_growth)^INT((CI$4-p1_complete-1)/12),0)</f>
        <v/>
      </c>
      <c r="CJ36" s="48">
        <f>IF(CJ10=1,(1+rent_growth)^INT((CJ$4-p1_complete-1)/12),0)</f>
        <v/>
      </c>
      <c r="CK36" s="48">
        <f>IF(CK10=1,(1+rent_growth)^INT((CK$4-p1_complete-1)/12),0)</f>
        <v/>
      </c>
      <c r="CL36" s="48">
        <f>IF(CL10=1,(1+rent_growth)^INT((CL$4-p1_complete-1)/12),0)</f>
        <v/>
      </c>
      <c r="CM36" s="48">
        <f>IF(CM10=1,(1+rent_growth)^INT((CM$4-p1_complete-1)/12),0)</f>
        <v/>
      </c>
      <c r="CN36" s="48">
        <f>IF(CN10=1,(1+rent_growth)^INT((CN$4-p1_complete-1)/12),0)</f>
        <v/>
      </c>
      <c r="CO36" s="48">
        <f>IF(CO10=1,(1+rent_growth)^INT((CO$4-p1_complete-1)/12),0)</f>
        <v/>
      </c>
      <c r="CP36" s="48">
        <f>IF(CP10=1,(1+rent_growth)^INT((CP$4-p1_complete-1)/12),0)</f>
        <v/>
      </c>
      <c r="CQ36" s="48">
        <f>IF(CQ10=1,(1+rent_growth)^INT((CQ$4-p1_complete-1)/12),0)</f>
        <v/>
      </c>
      <c r="CR36" s="48">
        <f>IF(CR10=1,(1+rent_growth)^INT((CR$4-p1_complete-1)/12),0)</f>
        <v/>
      </c>
      <c r="CS36" s="48">
        <f>IF(CS10=1,(1+rent_growth)^INT((CS$4-p1_complete-1)/12),0)</f>
        <v/>
      </c>
      <c r="CT36" s="48">
        <f>IF(CT10=1,(1+rent_growth)^INT((CT$4-p1_complete-1)/12),0)</f>
        <v/>
      </c>
      <c r="CU36" s="48">
        <f>IF(CU10=1,(1+rent_growth)^INT((CU$4-p1_complete-1)/12),0)</f>
        <v/>
      </c>
      <c r="CV36" s="48">
        <f>IF(CV10=1,(1+rent_growth)^INT((CV$4-p1_complete-1)/12),0)</f>
        <v/>
      </c>
      <c r="CW36" s="48">
        <f>IF(CW10=1,(1+rent_growth)^INT((CW$4-p1_complete-1)/12),0)</f>
        <v/>
      </c>
      <c r="CX36" s="48">
        <f>IF(CX10=1,(1+rent_growth)^INT((CX$4-p1_complete-1)/12),0)</f>
        <v/>
      </c>
      <c r="CY36" s="48">
        <f>IF(CY10=1,(1+rent_growth)^INT((CY$4-p1_complete-1)/12),0)</f>
        <v/>
      </c>
      <c r="CZ36" s="48">
        <f>IF(CZ10=1,(1+rent_growth)^INT((CZ$4-p1_complete-1)/12),0)</f>
        <v/>
      </c>
      <c r="DA36" s="48">
        <f>IF(DA10=1,(1+rent_growth)^INT((DA$4-p1_complete-1)/12),0)</f>
        <v/>
      </c>
      <c r="DB36" s="48">
        <f>IF(DB10=1,(1+rent_growth)^INT((DB$4-p1_complete-1)/12),0)</f>
        <v/>
      </c>
      <c r="DC36" s="48">
        <f>IF(DC10=1,(1+rent_growth)^INT((DC$4-p1_complete-1)/12),0)</f>
        <v/>
      </c>
      <c r="DD36" s="48">
        <f>IF(DD10=1,(1+rent_growth)^INT((DD$4-p1_complete-1)/12),0)</f>
        <v/>
      </c>
      <c r="DE36" s="48">
        <f>IF(DE10=1,(1+rent_growth)^INT((DE$4-p1_complete-1)/12),0)</f>
        <v/>
      </c>
      <c r="DF36" s="48">
        <f>IF(DF10=1,(1+rent_growth)^INT((DF$4-p1_complete-1)/12),0)</f>
        <v/>
      </c>
      <c r="DG36" s="48">
        <f>IF(DG10=1,(1+rent_growth)^INT((DG$4-p1_complete-1)/12),0)</f>
        <v/>
      </c>
      <c r="DH36" s="48">
        <f>IF(DH10=1,(1+rent_growth)^INT((DH$4-p1_complete-1)/12),0)</f>
        <v/>
      </c>
      <c r="DI36" s="48">
        <f>IF(DI10=1,(1+rent_growth)^INT((DI$4-p1_complete-1)/12),0)</f>
        <v/>
      </c>
      <c r="DJ36" s="48">
        <f>IF(DJ10=1,(1+rent_growth)^INT((DJ$4-p1_complete-1)/12),0)</f>
        <v/>
      </c>
      <c r="DK36" s="48">
        <f>IF(DK10=1,(1+rent_growth)^INT((DK$4-p1_complete-1)/12),0)</f>
        <v/>
      </c>
      <c r="DL36" s="48">
        <f>IF(DL10=1,(1+rent_growth)^INT((DL$4-p1_complete-1)/12),0)</f>
        <v/>
      </c>
      <c r="DM36" s="48">
        <f>IF(DM10=1,(1+rent_growth)^INT((DM$4-p1_complete-1)/12),0)</f>
        <v/>
      </c>
      <c r="DN36" s="48">
        <f>IF(DN10=1,(1+rent_growth)^INT((DN$4-p1_complete-1)/12),0)</f>
        <v/>
      </c>
      <c r="DO36" s="48">
        <f>IF(DO10=1,(1+rent_growth)^INT((DO$4-p1_complete-1)/12),0)</f>
        <v/>
      </c>
      <c r="DP36" s="48">
        <f>IF(DP10=1,(1+rent_growth)^INT((DP$4-p1_complete-1)/12),0)</f>
        <v/>
      </c>
      <c r="DQ36" s="48">
        <f>IF(DQ10=1,(1+rent_growth)^INT((DQ$4-p1_complete-1)/12),0)</f>
        <v/>
      </c>
      <c r="DR36" s="48">
        <f>IF(DR10=1,(1+rent_growth)^INT((DR$4-p1_complete-1)/12),0)</f>
        <v/>
      </c>
      <c r="DS36" s="48">
        <f>IF(DS10=1,(1+rent_growth)^INT((DS$4-p1_complete-1)/12),0)</f>
        <v/>
      </c>
      <c r="DT36" s="48">
        <f>IF(DT10=1,(1+rent_growth)^INT((DT$4-p1_complete-1)/12),0)</f>
        <v/>
      </c>
      <c r="DU36" s="48">
        <f>IF(DU10=1,(1+rent_growth)^INT((DU$4-p1_complete-1)/12),0)</f>
        <v/>
      </c>
      <c r="DV36" s="48">
        <f>IF(DV10=1,(1+rent_growth)^INT((DV$4-p1_complete-1)/12),0)</f>
        <v/>
      </c>
      <c r="DW36" s="48">
        <f>IF(DW10=1,(1+rent_growth)^INT((DW$4-p1_complete-1)/12),0)</f>
        <v/>
      </c>
      <c r="DX36" s="48">
        <f>IF(DX10=1,(1+rent_growth)^INT((DX$4-p1_complete-1)/12),0)</f>
        <v/>
      </c>
      <c r="DY36" s="48">
        <f>IF(DY10=1,(1+rent_growth)^INT((DY$4-p1_complete-1)/12),0)</f>
        <v/>
      </c>
      <c r="DZ36" s="48">
        <f>IF(DZ10=1,(1+rent_growth)^INT((DZ$4-p1_complete-1)/12),0)</f>
        <v/>
      </c>
      <c r="EA36" s="48">
        <f>IF(EA10=1,(1+rent_growth)^INT((EA$4-p1_complete-1)/12),0)</f>
        <v/>
      </c>
      <c r="EB36" s="48">
        <f>IF(EB10=1,(1+rent_growth)^INT((EB$4-p1_complete-1)/12),0)</f>
        <v/>
      </c>
      <c r="EC36" s="48">
        <f>IF(EC10=1,(1+rent_growth)^INT((EC$4-p1_complete-1)/12),0)</f>
        <v/>
      </c>
      <c r="ED36" s="48">
        <f>IF(ED10=1,(1+rent_growth)^INT((ED$4-p1_complete-1)/12),0)</f>
        <v/>
      </c>
      <c r="EE36" s="48">
        <f>IF(EE10=1,(1+rent_growth)^INT((EE$4-p1_complete-1)/12),0)</f>
        <v/>
      </c>
      <c r="EF36" s="48">
        <f>IF(EF10=1,(1+rent_growth)^INT((EF$4-p1_complete-1)/12),0)</f>
        <v/>
      </c>
      <c r="EG36" s="48">
        <f>IF(EG10=1,(1+rent_growth)^INT((EG$4-p1_complete-1)/12),0)</f>
        <v/>
      </c>
      <c r="EH36" s="48">
        <f>IF(EH10=1,(1+rent_growth)^INT((EH$4-p1_complete-1)/12),0)</f>
        <v/>
      </c>
      <c r="EI36" s="48">
        <f>IF(EI10=1,(1+rent_growth)^INT((EI$4-p1_complete-1)/12),0)</f>
        <v/>
      </c>
      <c r="EJ36" s="48">
        <f>IF(EJ10=1,(1+rent_growth)^INT((EJ$4-p1_complete-1)/12),0)</f>
        <v/>
      </c>
      <c r="EK36" s="48">
        <f>IF(EK10=1,(1+rent_growth)^INT((EK$4-p1_complete-1)/12),0)</f>
        <v/>
      </c>
      <c r="EL36" s="48">
        <f>IF(EL10=1,(1+rent_growth)^INT((EL$4-p1_complete-1)/12),0)</f>
        <v/>
      </c>
      <c r="EM36" s="48">
        <f>IF(EM10=1,(1+rent_growth)^INT((EM$4-p1_complete-1)/12),0)</f>
        <v/>
      </c>
      <c r="EN36" s="48">
        <f>IF(EN10=1,(1+rent_growth)^INT((EN$4-p1_complete-1)/12),0)</f>
        <v/>
      </c>
      <c r="EO36" s="48">
        <f>IF(EO10=1,(1+rent_growth)^INT((EO$4-p1_complete-1)/12),0)</f>
        <v/>
      </c>
      <c r="EP36" s="48">
        <f>IF(EP10=1,(1+rent_growth)^INT((EP$4-p1_complete-1)/12),0)</f>
        <v/>
      </c>
      <c r="EQ36" s="48">
        <f>IF(EQ10=1,(1+rent_growth)^INT((EQ$4-p1_complete-1)/12),0)</f>
        <v/>
      </c>
      <c r="ER36" s="48">
        <f>IF(ER10=1,(1+rent_growth)^INT((ER$4-p1_complete-1)/12),0)</f>
        <v/>
      </c>
      <c r="ES36" s="48">
        <f>IF(ES10=1,(1+rent_growth)^INT((ES$4-p1_complete-1)/12),0)</f>
        <v/>
      </c>
      <c r="ET36" s="48">
        <f>IF(ET10=1,(1+rent_growth)^INT((ET$4-p1_complete-1)/12),0)</f>
        <v/>
      </c>
      <c r="EU36" s="48">
        <f>IF(EU10=1,(1+rent_growth)^INT((EU$4-p1_complete-1)/12),0)</f>
        <v/>
      </c>
      <c r="EV36" s="48">
        <f>IF(EV10=1,(1+rent_growth)^INT((EV$4-p1_complete-1)/12),0)</f>
        <v/>
      </c>
      <c r="EW36" s="48">
        <f>IF(EW10=1,(1+rent_growth)^INT((EW$4-p1_complete-1)/12),0)</f>
        <v/>
      </c>
      <c r="EX36" s="48">
        <f>IF(EX10=1,(1+rent_growth)^INT((EX$4-p1_complete-1)/12),0)</f>
        <v/>
      </c>
      <c r="EY36" s="48">
        <f>IF(EY10=1,(1+rent_growth)^INT((EY$4-p1_complete-1)/12),0)</f>
        <v/>
      </c>
      <c r="EZ36" s="48">
        <f>IF(EZ10=1,(1+rent_growth)^INT((EZ$4-p1_complete-1)/12),0)</f>
        <v/>
      </c>
      <c r="FA36" s="48">
        <f>IF(FA10=1,(1+rent_growth)^INT((FA$4-p1_complete-1)/12),0)</f>
        <v/>
      </c>
      <c r="FB36" s="48">
        <f>IF(FB10=1,(1+rent_growth)^INT((FB$4-p1_complete-1)/12),0)</f>
        <v/>
      </c>
      <c r="FC36" s="48">
        <f>IF(FC10=1,(1+rent_growth)^INT((FC$4-p1_complete-1)/12),0)</f>
        <v/>
      </c>
      <c r="FD36" s="48">
        <f>IF(FD10=1,(1+rent_growth)^INT((FD$4-p1_complete-1)/12),0)</f>
        <v/>
      </c>
      <c r="FE36" s="48">
        <f>IF(FE10=1,(1+rent_growth)^INT((FE$4-p1_complete-1)/12),0)</f>
        <v/>
      </c>
      <c r="FF36" s="48">
        <f>IF(FF10=1,(1+rent_growth)^INT((FF$4-p1_complete-1)/12),0)</f>
        <v/>
      </c>
      <c r="FG36" s="48">
        <f>IF(FG10=1,(1+rent_growth)^INT((FG$4-p1_complete-1)/12),0)</f>
        <v/>
      </c>
      <c r="FH36" s="48">
        <f>IF(FH10=1,(1+rent_growth)^INT((FH$4-p1_complete-1)/12),0)</f>
        <v/>
      </c>
      <c r="FI36" s="48">
        <f>IF(FI10=1,(1+rent_growth)^INT((FI$4-p1_complete-1)/12),0)</f>
        <v/>
      </c>
      <c r="FJ36" s="48">
        <f>IF(FJ10=1,(1+rent_growth)^INT((FJ$4-p1_complete-1)/12),0)</f>
        <v/>
      </c>
      <c r="FK36" s="48">
        <f>IF(FK10=1,(1+rent_growth)^INT((FK$4-p1_complete-1)/12),0)</f>
        <v/>
      </c>
      <c r="FL36" s="48">
        <f>IF(FL10=1,(1+rent_growth)^INT((FL$4-p1_complete-1)/12),0)</f>
        <v/>
      </c>
      <c r="FM36" s="48">
        <f>IF(FM10=1,(1+rent_growth)^INT((FM$4-p1_complete-1)/12),0)</f>
        <v/>
      </c>
      <c r="FN36" s="48">
        <f>IF(FN10=1,(1+rent_growth)^INT((FN$4-p1_complete-1)/12),0)</f>
        <v/>
      </c>
      <c r="FO36" s="48">
        <f>IF(FO10=1,(1+rent_growth)^INT((FO$4-p1_complete-1)/12),0)</f>
        <v/>
      </c>
      <c r="FP36" s="48">
        <f>IF(FP10=1,(1+rent_growth)^INT((FP$4-p1_complete-1)/12),0)</f>
        <v/>
      </c>
      <c r="FQ36" s="48">
        <f>IF(FQ10=1,(1+rent_growth)^INT((FQ$4-p1_complete-1)/12),0)</f>
        <v/>
      </c>
      <c r="FR36" s="48">
        <f>IF(FR10=1,(1+rent_growth)^INT((FR$4-p1_complete-1)/12),0)</f>
        <v/>
      </c>
      <c r="FS36" s="48">
        <f>IF(FS10=1,(1+rent_growth)^INT((FS$4-p1_complete-1)/12),0)</f>
        <v/>
      </c>
      <c r="FT36" s="48">
        <f>IF(FT10=1,(1+rent_growth)^INT((FT$4-p1_complete-1)/12),0)</f>
        <v/>
      </c>
      <c r="FU36" s="48">
        <f>IF(FU10=1,(1+rent_growth)^INT((FU$4-p1_complete-1)/12),0)</f>
        <v/>
      </c>
      <c r="FV36" s="48">
        <f>IF(FV10=1,(1+rent_growth)^INT((FV$4-p1_complete-1)/12),0)</f>
        <v/>
      </c>
      <c r="FW36" s="48">
        <f>IF(FW10=1,(1+rent_growth)^INT((FW$4-p1_complete-1)/12),0)</f>
        <v/>
      </c>
      <c r="FX36" s="48">
        <f>IF(FX10=1,(1+rent_growth)^INT((FX$4-p1_complete-1)/12),0)</f>
        <v/>
      </c>
      <c r="FY36" s="48">
        <f>IF(FY10=1,(1+rent_growth)^INT((FY$4-p1_complete-1)/12),0)</f>
        <v/>
      </c>
      <c r="FZ36" s="48">
        <f>IF(FZ10=1,(1+rent_growth)^INT((FZ$4-p1_complete-1)/12),0)</f>
        <v/>
      </c>
      <c r="GA36" s="48">
        <f>IF(GA10=1,(1+rent_growth)^INT((GA$4-p1_complete-1)/12),0)</f>
        <v/>
      </c>
      <c r="GB36" s="48">
        <f>IF(GB10=1,(1+rent_growth)^INT((GB$4-p1_complete-1)/12),0)</f>
        <v/>
      </c>
      <c r="GC36" s="48">
        <f>IF(GC10=1,(1+rent_growth)^INT((GC$4-p1_complete-1)/12),0)</f>
        <v/>
      </c>
      <c r="GD36" s="48">
        <f>IF(GD10=1,(1+rent_growth)^INT((GD$4-p1_complete-1)/12),0)</f>
        <v/>
      </c>
      <c r="GE36" s="48">
        <f>IF(GE10=1,(1+rent_growth)^INT((GE$4-p1_complete-1)/12),0)</f>
        <v/>
      </c>
      <c r="GF36" s="48">
        <f>IF(GF10=1,(1+rent_growth)^INT((GF$4-p1_complete-1)/12),0)</f>
        <v/>
      </c>
      <c r="GG36" s="48">
        <f>IF(GG10=1,(1+rent_growth)^INT((GG$4-p1_complete-1)/12),0)</f>
        <v/>
      </c>
      <c r="GH36" s="48">
        <f>IF(GH10=1,(1+rent_growth)^INT((GH$4-p1_complete-1)/12),0)</f>
        <v/>
      </c>
      <c r="GI36" s="48">
        <f>IF(GI10=1,(1+rent_growth)^INT((GI$4-p1_complete-1)/12),0)</f>
        <v/>
      </c>
      <c r="GJ36" s="48">
        <f>IF(GJ10=1,(1+rent_growth)^INT((GJ$4-p1_complete-1)/12),0)</f>
        <v/>
      </c>
      <c r="GK36" s="48">
        <f>IF(GK10=1,(1+rent_growth)^INT((GK$4-p1_complete-1)/12),0)</f>
        <v/>
      </c>
      <c r="GL36" s="48">
        <f>IF(GL10=1,(1+rent_growth)^INT((GL$4-p1_complete-1)/12),0)</f>
        <v/>
      </c>
      <c r="GM36" s="48">
        <f>IF(GM10=1,(1+rent_growth)^INT((GM$4-p1_complete-1)/12),0)</f>
        <v/>
      </c>
      <c r="GN36" s="48">
        <f>IF(GN10=1,(1+rent_growth)^INT((GN$4-p1_complete-1)/12),0)</f>
        <v/>
      </c>
      <c r="GO36" s="48">
        <f>IF(GO10=1,(1+rent_growth)^INT((GO$4-p1_complete-1)/12),0)</f>
        <v/>
      </c>
      <c r="GP36" s="48">
        <f>IF(GP10=1,(1+rent_growth)^INT((GP$4-p1_complete-1)/12),0)</f>
        <v/>
      </c>
      <c r="GQ36" s="48">
        <f>IF(GQ10=1,(1+rent_growth)^INT((GQ$4-p1_complete-1)/12),0)</f>
        <v/>
      </c>
      <c r="GR36" s="48">
        <f>IF(GR10=1,(1+rent_growth)^INT((GR$4-p1_complete-1)/12),0)</f>
        <v/>
      </c>
      <c r="GS36" s="48">
        <f>IF(GS10=1,(1+rent_growth)^INT((GS$4-p1_complete-1)/12),0)</f>
        <v/>
      </c>
      <c r="GT36" s="48">
        <f>IF(GT10=1,(1+rent_growth)^INT((GT$4-p1_complete-1)/12),0)</f>
        <v/>
      </c>
      <c r="GU36" s="48">
        <f>IF(GU10=1,(1+rent_growth)^INT((GU$4-p1_complete-1)/12),0)</f>
        <v/>
      </c>
      <c r="GV36" s="48">
        <f>IF(GV10=1,(1+rent_growth)^INT((GV$4-p1_complete-1)/12),0)</f>
        <v/>
      </c>
      <c r="GW36" s="48">
        <f>IF(GW10=1,(1+rent_growth)^INT((GW$4-p1_complete-1)/12),0)</f>
        <v/>
      </c>
      <c r="GX36" s="48">
        <f>IF(GX10=1,(1+rent_growth)^INT((GX$4-p1_complete-1)/12),0)</f>
        <v/>
      </c>
      <c r="GY36" s="48">
        <f>IF(GY10=1,(1+rent_growth)^INT((GY$4-p1_complete-1)/12),0)</f>
        <v/>
      </c>
      <c r="GZ36" s="48">
        <f>IF(GZ10=1,(1+rent_growth)^INT((GZ$4-p1_complete-1)/12),0)</f>
        <v/>
      </c>
      <c r="HA36" s="48">
        <f>IF(HA10=1,(1+rent_growth)^INT((HA$4-p1_complete-1)/12),0)</f>
        <v/>
      </c>
      <c r="HB36" s="48">
        <f>IF(HB10=1,(1+rent_growth)^INT((HB$4-p1_complete-1)/12),0)</f>
        <v/>
      </c>
      <c r="HC36" s="48">
        <f>IF(HC10=1,(1+rent_growth)^INT((HC$4-p1_complete-1)/12),0)</f>
        <v/>
      </c>
      <c r="HD36" s="48">
        <f>IF(HD10=1,(1+rent_growth)^INT((HD$4-p1_complete-1)/12),0)</f>
        <v/>
      </c>
      <c r="HE36" s="48">
        <f>IF(HE10=1,(1+rent_growth)^INT((HE$4-p1_complete-1)/12),0)</f>
        <v/>
      </c>
      <c r="HF36" s="48">
        <f>IF(HF10=1,(1+rent_growth)^INT((HF$4-p1_complete-1)/12),0)</f>
        <v/>
      </c>
      <c r="HG36" s="48">
        <f>IF(HG10=1,(1+rent_growth)^INT((HG$4-p1_complete-1)/12),0)</f>
        <v/>
      </c>
      <c r="HH36" s="48">
        <f>IF(HH10=1,(1+rent_growth)^INT((HH$4-p1_complete-1)/12),0)</f>
        <v/>
      </c>
      <c r="HI36" s="48">
        <f>IF(HI10=1,(1+rent_growth)^INT((HI$4-p1_complete-1)/12),0)</f>
        <v/>
      </c>
      <c r="HJ36" s="48">
        <f>IF(HJ10=1,(1+rent_growth)^INT((HJ$4-p1_complete-1)/12),0)</f>
        <v/>
      </c>
      <c r="HK36" s="48">
        <f>IF(HK10=1,(1+rent_growth)^INT((HK$4-p1_complete-1)/12),0)</f>
        <v/>
      </c>
      <c r="HL36" s="48">
        <f>IF(HL10=1,(1+rent_growth)^INT((HL$4-p1_complete-1)/12),0)</f>
        <v/>
      </c>
      <c r="HM36" s="48">
        <f>IF(HM10=1,(1+rent_growth)^INT((HM$4-p1_complete-1)/12),0)</f>
        <v/>
      </c>
      <c r="HN36" s="48">
        <f>IF(HN10=1,(1+rent_growth)^INT((HN$4-p1_complete-1)/12),0)</f>
        <v/>
      </c>
      <c r="HO36" s="48">
        <f>IF(HO10=1,(1+rent_growth)^INT((HO$4-p1_complete-1)/12),0)</f>
        <v/>
      </c>
      <c r="HP36" s="48">
        <f>IF(HP10=1,(1+rent_growth)^INT((HP$4-p1_complete-1)/12),0)</f>
        <v/>
      </c>
      <c r="HQ36" s="48">
        <f>IF(HQ10=1,(1+rent_growth)^INT((HQ$4-p1_complete-1)/12),0)</f>
        <v/>
      </c>
      <c r="HR36" s="48">
        <f>IF(HR10=1,(1+rent_growth)^INT((HR$4-p1_complete-1)/12),0)</f>
        <v/>
      </c>
      <c r="HS36" s="48">
        <f>IF(HS10=1,(1+rent_growth)^INT((HS$4-p1_complete-1)/12),0)</f>
        <v/>
      </c>
      <c r="HT36" s="48">
        <f>IF(HT10=1,(1+rent_growth)^INT((HT$4-p1_complete-1)/12),0)</f>
        <v/>
      </c>
      <c r="HU36" s="48">
        <f>IF(HU10=1,(1+rent_growth)^INT((HU$4-p1_complete-1)/12),0)</f>
        <v/>
      </c>
      <c r="HV36" s="48">
        <f>IF(HV10=1,(1+rent_growth)^INT((HV$4-p1_complete-1)/12),0)</f>
        <v/>
      </c>
      <c r="HW36" s="48">
        <f>IF(HW10=1,(1+rent_growth)^INT((HW$4-p1_complete-1)/12),0)</f>
        <v/>
      </c>
      <c r="HX36" s="48">
        <f>IF(HX10=1,(1+rent_growth)^INT((HX$4-p1_complete-1)/12),0)</f>
        <v/>
      </c>
      <c r="HY36" s="48">
        <f>IF(HY10=1,(1+rent_growth)^INT((HY$4-p1_complete-1)/12),0)</f>
        <v/>
      </c>
      <c r="HZ36" s="48">
        <f>IF(HZ10=1,(1+rent_growth)^INT((HZ$4-p1_complete-1)/12),0)</f>
        <v/>
      </c>
      <c r="IA36" s="48">
        <f>IF(IA10=1,(1+rent_growth)^INT((IA$4-p1_complete-1)/12),0)</f>
        <v/>
      </c>
      <c r="IB36" s="48">
        <f>IF(IB10=1,(1+rent_growth)^INT((IB$4-p1_complete-1)/12),0)</f>
        <v/>
      </c>
      <c r="IC36" s="48">
        <f>IF(IC10=1,(1+rent_growth)^INT((IC$4-p1_complete-1)/12),0)</f>
        <v/>
      </c>
      <c r="ID36" s="48">
        <f>IF(ID10=1,(1+rent_growth)^INT((ID$4-p1_complete-1)/12),0)</f>
        <v/>
      </c>
      <c r="IE36" s="48">
        <f>IF(IE10=1,(1+rent_growth)^INT((IE$4-p1_complete-1)/12),0)</f>
        <v/>
      </c>
      <c r="IF36" s="48">
        <f>IF(IF10=1,(1+rent_growth)^INT((IF$4-p1_complete-1)/12),0)</f>
        <v/>
      </c>
      <c r="IG36" s="48">
        <f>IF(IG10=1,(1+rent_growth)^INT((IG$4-p1_complete-1)/12),0)</f>
        <v/>
      </c>
      <c r="IH36" s="48">
        <f>IF(IH10=1,(1+rent_growth)^INT((IH$4-p1_complete-1)/12),0)</f>
        <v/>
      </c>
      <c r="II36" s="48">
        <f>IF(II10=1,(1+rent_growth)^INT((II$4-p1_complete-1)/12),0)</f>
        <v/>
      </c>
      <c r="IJ36" s="48">
        <f>IF(IJ10=1,(1+rent_growth)^INT((IJ$4-p1_complete-1)/12),0)</f>
        <v/>
      </c>
      <c r="IK36" s="48">
        <f>IF(IK10=1,(1+rent_growth)^INT((IK$4-p1_complete-1)/12),0)</f>
        <v/>
      </c>
      <c r="IL36" s="48">
        <f>IF(IL10=1,(1+rent_growth)^INT((IL$4-p1_complete-1)/12),0)</f>
        <v/>
      </c>
      <c r="IM36" s="48">
        <f>IF(IM10=1,(1+rent_growth)^INT((IM$4-p1_complete-1)/12),0)</f>
        <v/>
      </c>
      <c r="IN36" s="48">
        <f>IF(IN10=1,(1+rent_growth)^INT((IN$4-p1_complete-1)/12),0)</f>
        <v/>
      </c>
      <c r="IO36" s="48">
        <f>IF(IO10=1,(1+rent_growth)^INT((IO$4-p1_complete-1)/12),0)</f>
        <v/>
      </c>
      <c r="IP36" s="48">
        <f>IF(IP10=1,(1+rent_growth)^INT((IP$4-p1_complete-1)/12),0)</f>
        <v/>
      </c>
      <c r="IQ36" s="48">
        <f>IF(IQ10=1,(1+rent_growth)^INT((IQ$4-p1_complete-1)/12),0)</f>
        <v/>
      </c>
      <c r="IR36" s="48">
        <f>IF(IR10=1,(1+rent_growth)^INT((IR$4-p1_complete-1)/12),0)</f>
        <v/>
      </c>
      <c r="IS36" s="48">
        <f>IF(IS10=1,(1+rent_growth)^INT((IS$4-p1_complete-1)/12),0)</f>
        <v/>
      </c>
      <c r="IT36" s="48">
        <f>IF(IT10=1,(1+rent_growth)^INT((IT$4-p1_complete-1)/12),0)</f>
        <v/>
      </c>
      <c r="IU36" s="48">
        <f>IF(IU10=1,(1+rent_growth)^INT((IU$4-p1_complete-1)/12),0)</f>
        <v/>
      </c>
      <c r="IV36" s="48">
        <f>IF(IV10=1,(1+rent_growth)^INT((IV$4-p1_complete-1)/12),0)</f>
        <v/>
      </c>
      <c r="IW36" s="48">
        <f>IF(IW10=1,(1+rent_growth)^INT((IW$4-p1_complete-1)/12),0)</f>
        <v/>
      </c>
      <c r="IX36" s="48">
        <f>IF(IX10=1,(1+rent_growth)^INT((IX$4-p1_complete-1)/12),0)</f>
        <v/>
      </c>
      <c r="IY36" s="48">
        <f>IF(IY10=1,(1+rent_growth)^INT((IY$4-p1_complete-1)/12),0)</f>
        <v/>
      </c>
      <c r="IZ36" s="48">
        <f>IF(IZ10=1,(1+rent_growth)^INT((IZ$4-p1_complete-1)/12),0)</f>
        <v/>
      </c>
      <c r="JA36" s="48">
        <f>IF(JA10=1,(1+rent_growth)^INT((JA$4-p1_complete-1)/12),0)</f>
        <v/>
      </c>
      <c r="JB36" s="48">
        <f>IF(JB10=1,(1+rent_growth)^INT((JB$4-p1_complete-1)/12),0)</f>
        <v/>
      </c>
      <c r="JC36" s="48">
        <f>IF(JC10=1,(1+rent_growth)^INT((JC$4-p1_complete-1)/12),0)</f>
        <v/>
      </c>
      <c r="JD36" s="48">
        <f>IF(JD10=1,(1+rent_growth)^INT((JD$4-p1_complete-1)/12),0)</f>
        <v/>
      </c>
      <c r="JE36" s="48">
        <f>IF(JE10=1,(1+rent_growth)^INT((JE$4-p1_complete-1)/12),0)</f>
        <v/>
      </c>
      <c r="JF36" s="48">
        <f>IF(JF10=1,(1+rent_growth)^INT((JF$4-p1_complete-1)/12),0)</f>
        <v/>
      </c>
      <c r="JG36" s="48">
        <f>IF(JG10=1,(1+rent_growth)^INT((JG$4-p1_complete-1)/12),0)</f>
        <v/>
      </c>
      <c r="JH36" s="48">
        <f>IF(JH10=1,(1+rent_growth)^INT((JH$4-p1_complete-1)/12),0)</f>
        <v/>
      </c>
      <c r="JI36" s="48">
        <f>IF(JI10=1,(1+rent_growth)^INT((JI$4-p1_complete-1)/12),0)</f>
        <v/>
      </c>
      <c r="JJ36" s="48">
        <f>IF(JJ10=1,(1+rent_growth)^INT((JJ$4-p1_complete-1)/12),0)</f>
        <v/>
      </c>
      <c r="JK36" s="48">
        <f>IF(JK10=1,(1+rent_growth)^INT((JK$4-p1_complete-1)/12),0)</f>
        <v/>
      </c>
      <c r="JL36" s="48">
        <f>IF(JL10=1,(1+rent_growth)^INT((JL$4-p1_complete-1)/12),0)</f>
        <v/>
      </c>
      <c r="JM36" s="48">
        <f>IF(JM10=1,(1+rent_growth)^INT((JM$4-p1_complete-1)/12),0)</f>
        <v/>
      </c>
      <c r="JN36" s="48">
        <f>IF(JN10=1,(1+rent_growth)^INT((JN$4-p1_complete-1)/12),0)</f>
        <v/>
      </c>
      <c r="JO36" s="48">
        <f>IF(JO10=1,(1+rent_growth)^INT((JO$4-p1_complete-1)/12),0)</f>
        <v/>
      </c>
      <c r="JP36" s="48">
        <f>IF(JP10=1,(1+rent_growth)^INT((JP$4-p1_complete-1)/12),0)</f>
        <v/>
      </c>
      <c r="JQ36" s="48">
        <f>IF(JQ10=1,(1+rent_growth)^INT((JQ$4-p1_complete-1)/12),0)</f>
        <v/>
      </c>
      <c r="JR36" s="48">
        <f>IF(JR10=1,(1+rent_growth)^INT((JR$4-p1_complete-1)/12),0)</f>
        <v/>
      </c>
      <c r="JS36" s="48">
        <f>IF(JS10=1,(1+rent_growth)^INT((JS$4-p1_complete-1)/12),0)</f>
        <v/>
      </c>
      <c r="JT36" s="48">
        <f>IF(JT10=1,(1+rent_growth)^INT((JT$4-p1_complete-1)/12),0)</f>
        <v/>
      </c>
      <c r="JU36" s="48">
        <f>IF(JU10=1,(1+rent_growth)^INT((JU$4-p1_complete-1)/12),0)</f>
        <v/>
      </c>
      <c r="JV36" s="48">
        <f>IF(JV10=1,(1+rent_growth)^INT((JV$4-p1_complete-1)/12),0)</f>
        <v/>
      </c>
      <c r="JW36" s="48">
        <f>IF(JW10=1,(1+rent_growth)^INT((JW$4-p1_complete-1)/12),0)</f>
        <v/>
      </c>
      <c r="JX36" s="48">
        <f>IF(JX10=1,(1+rent_growth)^INT((JX$4-p1_complete-1)/12),0)</f>
        <v/>
      </c>
      <c r="JY36" s="48">
        <f>IF(JY10=1,(1+rent_growth)^INT((JY$4-p1_complete-1)/12),0)</f>
        <v/>
      </c>
      <c r="JZ36" s="48">
        <f>IF(JZ10=1,(1+rent_growth)^INT((JZ$4-p1_complete-1)/12),0)</f>
        <v/>
      </c>
      <c r="KA36" s="48">
        <f>IF(KA10=1,(1+rent_growth)^INT((KA$4-p1_complete-1)/12),0)</f>
        <v/>
      </c>
      <c r="KB36" s="48">
        <f>IF(KB10=1,(1+rent_growth)^INT((KB$4-p1_complete-1)/12),0)</f>
        <v/>
      </c>
      <c r="KC36" s="48">
        <f>IF(KC10=1,(1+rent_growth)^INT((KC$4-p1_complete-1)/12),0)</f>
        <v/>
      </c>
      <c r="KD36" s="48">
        <f>IF(KD10=1,(1+rent_growth)^INT((KD$4-p1_complete-1)/12),0)</f>
        <v/>
      </c>
      <c r="KE36" s="48">
        <f>IF(KE10=1,(1+rent_growth)^INT((KE$4-p1_complete-1)/12),0)</f>
        <v/>
      </c>
      <c r="KF36" s="48">
        <f>IF(KF10=1,(1+rent_growth)^INT((KF$4-p1_complete-1)/12),0)</f>
        <v/>
      </c>
      <c r="KG36" s="48">
        <f>IF(KG10=1,(1+rent_growth)^INT((KG$4-p1_complete-1)/12),0)</f>
        <v/>
      </c>
      <c r="KH36" s="48">
        <f>IF(KH10=1,(1+rent_growth)^INT((KH$4-p1_complete-1)/12),0)</f>
        <v/>
      </c>
      <c r="KI36" s="48">
        <f>IF(KI10=1,(1+rent_growth)^INT((KI$4-p1_complete-1)/12),0)</f>
        <v/>
      </c>
      <c r="KJ36" s="48">
        <f>IF(KJ10=1,(1+rent_growth)^INT((KJ$4-p1_complete-1)/12),0)</f>
        <v/>
      </c>
      <c r="KK36" s="48">
        <f>IF(KK10=1,(1+rent_growth)^INT((KK$4-p1_complete-1)/12),0)</f>
        <v/>
      </c>
      <c r="KL36" s="48">
        <f>IF(KL10=1,(1+rent_growth)^INT((KL$4-p1_complete-1)/12),0)</f>
        <v/>
      </c>
      <c r="KM36" s="48">
        <f>IF(KM10=1,(1+rent_growth)^INT((KM$4-p1_complete-1)/12),0)</f>
        <v/>
      </c>
      <c r="KN36" s="48">
        <f>IF(KN10=1,(1+rent_growth)^INT((KN$4-p1_complete-1)/12),0)</f>
        <v/>
      </c>
      <c r="KO36" s="48">
        <f>IF(KO10=1,(1+rent_growth)^INT((KO$4-p1_complete-1)/12),0)</f>
        <v/>
      </c>
      <c r="KP36" s="48">
        <f>IF(KP10=1,(1+rent_growth)^INT((KP$4-p1_complete-1)/12),0)</f>
        <v/>
      </c>
      <c r="KQ36" s="48">
        <f>IF(KQ10=1,(1+rent_growth)^INT((KQ$4-p1_complete-1)/12),0)</f>
        <v/>
      </c>
      <c r="KR36" s="48">
        <f>IF(KR10=1,(1+rent_growth)^INT((KR$4-p1_complete-1)/12),0)</f>
        <v/>
      </c>
      <c r="KS36" s="48">
        <f>IF(KS10=1,(1+rent_growth)^INT((KS$4-p1_complete-1)/12),0)</f>
        <v/>
      </c>
      <c r="KT36" s="48">
        <f>IF(KT10=1,(1+rent_growth)^INT((KT$4-p1_complete-1)/12),0)</f>
        <v/>
      </c>
      <c r="KU36" s="48">
        <f>IF(KU10=1,(1+rent_growth)^INT((KU$4-p1_complete-1)/12),0)</f>
        <v/>
      </c>
      <c r="KV36" s="48">
        <f>IF(KV10=1,(1+rent_growth)^INT((KV$4-p1_complete-1)/12),0)</f>
        <v/>
      </c>
      <c r="KW36" s="48">
        <f>IF(KW10=1,(1+rent_growth)^INT((KW$4-p1_complete-1)/12),0)</f>
        <v/>
      </c>
      <c r="KX36" s="48">
        <f>IF(KX10=1,(1+rent_growth)^INT((KX$4-p1_complete-1)/12),0)</f>
        <v/>
      </c>
      <c r="KY36" s="48">
        <f>IF(KY10=1,(1+rent_growth)^INT((KY$4-p1_complete-1)/12),0)</f>
        <v/>
      </c>
      <c r="KZ36" s="48">
        <f>IF(KZ10=1,(1+rent_growth)^INT((KZ$4-p1_complete-1)/12),0)</f>
        <v/>
      </c>
      <c r="LA36" s="48">
        <f>IF(LA10=1,(1+rent_growth)^INT((LA$4-p1_complete-1)/12),0)</f>
        <v/>
      </c>
      <c r="LB36" s="48">
        <f>IF(LB10=1,(1+rent_growth)^INT((LB$4-p1_complete-1)/12),0)</f>
        <v/>
      </c>
      <c r="LC36" s="48">
        <f>IF(LC10=1,(1+rent_growth)^INT((LC$4-p1_complete-1)/12),0)</f>
        <v/>
      </c>
      <c r="LD36" s="48">
        <f>IF(LD10=1,(1+rent_growth)^INT((LD$4-p1_complete-1)/12),0)</f>
        <v/>
      </c>
      <c r="LE36" s="48">
        <f>IF(LE10=1,(1+rent_growth)^INT((LE$4-p1_complete-1)/12),0)</f>
        <v/>
      </c>
      <c r="LF36" s="48">
        <f>IF(LF10=1,(1+rent_growth)^INT((LF$4-p1_complete-1)/12),0)</f>
        <v/>
      </c>
      <c r="LG36" s="48">
        <f>IF(LG10=1,(1+rent_growth)^INT((LG$4-p1_complete-1)/12),0)</f>
        <v/>
      </c>
      <c r="LH36" s="48">
        <f>IF(LH10=1,(1+rent_growth)^INT((LH$4-p1_complete-1)/12),0)</f>
        <v/>
      </c>
      <c r="LI36" s="48">
        <f>IF(LI10=1,(1+rent_growth)^INT((LI$4-p1_complete-1)/12),0)</f>
        <v/>
      </c>
      <c r="LJ36" s="48">
        <f>IF(LJ10=1,(1+rent_growth)^INT((LJ$4-p1_complete-1)/12),0)</f>
        <v/>
      </c>
      <c r="LK36" s="48">
        <f>IF(LK10=1,(1+rent_growth)^INT((LK$4-p1_complete-1)/12),0)</f>
        <v/>
      </c>
      <c r="LL36" s="48">
        <f>IF(LL10=1,(1+rent_growth)^INT((LL$4-p1_complete-1)/12),0)</f>
        <v/>
      </c>
      <c r="LM36" s="48">
        <f>IF(LM10=1,(1+rent_growth)^INT((LM$4-p1_complete-1)/12),0)</f>
        <v/>
      </c>
      <c r="LN36" s="48">
        <f>IF(LN10=1,(1+rent_growth)^INT((LN$4-p1_complete-1)/12),0)</f>
        <v/>
      </c>
      <c r="LO36" s="48">
        <f>IF(LO10=1,(1+rent_growth)^INT((LO$4-p1_complete-1)/12),0)</f>
        <v/>
      </c>
      <c r="LP36" s="48">
        <f>IF(LP10=1,(1+rent_growth)^INT((LP$4-p1_complete-1)/12),0)</f>
        <v/>
      </c>
      <c r="LQ36" s="48">
        <f>IF(LQ10=1,(1+rent_growth)^INT((LQ$4-p1_complete-1)/12),0)</f>
        <v/>
      </c>
      <c r="LR36" s="48">
        <f>IF(LR10=1,(1+rent_growth)^INT((LR$4-p1_complete-1)/12),0)</f>
        <v/>
      </c>
      <c r="LS36" s="48">
        <f>IF(LS10=1,(1+rent_growth)^INT((LS$4-p1_complete-1)/12),0)</f>
        <v/>
      </c>
      <c r="LT36" s="48">
        <f>IF(LT10=1,(1+rent_growth)^INT((LT$4-p1_complete-1)/12),0)</f>
        <v/>
      </c>
      <c r="LU36" s="48">
        <f>IF(LU10=1,(1+rent_growth)^INT((LU$4-p1_complete-1)/12),0)</f>
        <v/>
      </c>
      <c r="LV36" s="48">
        <f>IF(LV10=1,(1+rent_growth)^INT((LV$4-p1_complete-1)/12),0)</f>
        <v/>
      </c>
      <c r="LW36" s="48">
        <f>IF(LW10=1,(1+rent_growth)^INT((LW$4-p1_complete-1)/12),0)</f>
        <v/>
      </c>
      <c r="LX36" s="48">
        <f>IF(LX10=1,(1+rent_growth)^INT((LX$4-p1_complete-1)/12),0)</f>
        <v/>
      </c>
      <c r="LY36" s="48">
        <f>IF(LY10=1,(1+rent_growth)^INT((LY$4-p1_complete-1)/12),0)</f>
        <v/>
      </c>
      <c r="LZ36" s="48">
        <f>IF(LZ10=1,(1+rent_growth)^INT((LZ$4-p1_complete-1)/12),0)</f>
        <v/>
      </c>
      <c r="MA36" s="48">
        <f>IF(MA10=1,(1+rent_growth)^INT((MA$4-p1_complete-1)/12),0)</f>
        <v/>
      </c>
      <c r="MB36" s="48">
        <f>IF(MB10=1,(1+rent_growth)^INT((MB$4-p1_complete-1)/12),0)</f>
        <v/>
      </c>
      <c r="MC36" s="48">
        <f>IF(MC10=1,(1+rent_growth)^INT((MC$4-p1_complete-1)/12),0)</f>
        <v/>
      </c>
      <c r="MD36" s="48">
        <f>IF(MD10=1,(1+rent_growth)^INT((MD$4-p1_complete-1)/12),0)</f>
        <v/>
      </c>
      <c r="ME36" s="48">
        <f>IF(ME10=1,(1+rent_growth)^INT((ME$4-p1_complete-1)/12),0)</f>
        <v/>
      </c>
      <c r="MF36" s="48">
        <f>IF(MF10=1,(1+rent_growth)^INT((MF$4-p1_complete-1)/12),0)</f>
        <v/>
      </c>
      <c r="MG36" s="48">
        <f>IF(MG10=1,(1+rent_growth)^INT((MG$4-p1_complete-1)/12),0)</f>
        <v/>
      </c>
      <c r="MH36" s="48">
        <f>IF(MH10=1,(1+rent_growth)^INT((MH$4-p1_complete-1)/12),0)</f>
        <v/>
      </c>
      <c r="MI36" s="48">
        <f>IF(MI10=1,(1+rent_growth)^INT((MI$4-p1_complete-1)/12),0)</f>
        <v/>
      </c>
      <c r="MJ36" s="48">
        <f>IF(MJ10=1,(1+rent_growth)^INT((MJ$4-p1_complete-1)/12),0)</f>
        <v/>
      </c>
      <c r="MK36" s="48">
        <f>IF(MK10=1,(1+rent_growth)^INT((MK$4-p1_complete-1)/12),0)</f>
        <v/>
      </c>
      <c r="ML36" s="48">
        <f>IF(ML10=1,(1+rent_growth)^INT((ML$4-p1_complete-1)/12),0)</f>
        <v/>
      </c>
      <c r="MM36" s="48">
        <f>IF(MM10=1,(1+rent_growth)^INT((MM$4-p1_complete-1)/12),0)</f>
        <v/>
      </c>
      <c r="MN36" s="48">
        <f>IF(MN10=1,(1+rent_growth)^INT((MN$4-p1_complete-1)/12),0)</f>
        <v/>
      </c>
      <c r="MO36" s="48">
        <f>IF(MO10=1,(1+rent_growth)^INT((MO$4-p1_complete-1)/12),0)</f>
        <v/>
      </c>
      <c r="MP36" s="48">
        <f>IF(MP10=1,(1+rent_growth)^INT((MP$4-p1_complete-1)/12),0)</f>
        <v/>
      </c>
      <c r="MQ36" s="48">
        <f>IF(MQ10=1,(1+rent_growth)^INT((MQ$4-p1_complete-1)/12),0)</f>
        <v/>
      </c>
      <c r="MR36" s="48">
        <f>IF(MR10=1,(1+rent_growth)^INT((MR$4-p1_complete-1)/12),0)</f>
        <v/>
      </c>
      <c r="MS36" s="48">
        <f>IF(MS10=1,(1+rent_growth)^INT((MS$4-p1_complete-1)/12),0)</f>
        <v/>
      </c>
      <c r="MT36" s="48">
        <f>IF(MT10=1,(1+rent_growth)^INT((MT$4-p1_complete-1)/12),0)</f>
        <v/>
      </c>
      <c r="MU36" s="48">
        <f>IF(MU10=1,(1+rent_growth)^INT((MU$4-p1_complete-1)/12),0)</f>
        <v/>
      </c>
      <c r="MV36" s="48">
        <f>IF(MV10=1,(1+rent_growth)^INT((MV$4-p1_complete-1)/12),0)</f>
        <v/>
      </c>
      <c r="MW36" s="48">
        <f>IF(MW10=1,(1+rent_growth)^INT((MW$4-p1_complete-1)/12),0)</f>
        <v/>
      </c>
      <c r="MX36" s="48">
        <f>IF(MX10=1,(1+rent_growth)^INT((MX$4-p1_complete-1)/12),0)</f>
        <v/>
      </c>
      <c r="MY36" s="48">
        <f>IF(MY10=1,(1+rent_growth)^INT((MY$4-p1_complete-1)/12),0)</f>
        <v/>
      </c>
      <c r="MZ36" s="48">
        <f>IF(MZ10=1,(1+rent_growth)^INT((MZ$4-p1_complete-1)/12),0)</f>
        <v/>
      </c>
      <c r="NA36" s="48">
        <f>IF(NA10=1,(1+rent_growth)^INT((NA$4-p1_complete-1)/12),0)</f>
        <v/>
      </c>
      <c r="NB36" s="48">
        <f>IF(NB10=1,(1+rent_growth)^INT((NB$4-p1_complete-1)/12),0)</f>
        <v/>
      </c>
      <c r="NC36" s="48">
        <f>IF(NC10=1,(1+rent_growth)^INT((NC$4-p1_complete-1)/12),0)</f>
        <v/>
      </c>
      <c r="ND36" s="48">
        <f>IF(ND10=1,(1+rent_growth)^INT((ND$4-p1_complete-1)/12),0)</f>
        <v/>
      </c>
      <c r="NE36" s="48">
        <f>IF(NE10=1,(1+rent_growth)^INT((NE$4-p1_complete-1)/12),0)</f>
        <v/>
      </c>
      <c r="NF36" s="48">
        <f>IF(NF10=1,(1+rent_growth)^INT((NF$4-p1_complete-1)/12),0)</f>
        <v/>
      </c>
      <c r="NG36" s="48">
        <f>IF(NG10=1,(1+rent_growth)^INT((NG$4-p1_complete-1)/12),0)</f>
        <v/>
      </c>
      <c r="NH36" s="48">
        <f>IF(NH10=1,(1+rent_growth)^INT((NH$4-p1_complete-1)/12),0)</f>
        <v/>
      </c>
      <c r="NI36" s="48">
        <f>IF(NI10=1,(1+rent_growth)^INT((NI$4-p1_complete-1)/12),0)</f>
        <v/>
      </c>
      <c r="NJ36" s="48">
        <f>IF(NJ10=1,(1+rent_growth)^INT((NJ$4-p1_complete-1)/12),0)</f>
        <v/>
      </c>
      <c r="NK36" s="48">
        <f>IF(NK10=1,(1+rent_growth)^INT((NK$4-p1_complete-1)/12),0)</f>
        <v/>
      </c>
      <c r="NL36" s="48">
        <f>IF(NL10=1,(1+rent_growth)^INT((NL$4-p1_complete-1)/12),0)</f>
        <v/>
      </c>
      <c r="NM36" s="48">
        <f>IF(NM10=1,(1+rent_growth)^INT((NM$4-p1_complete-1)/12),0)</f>
        <v/>
      </c>
      <c r="NN36" s="48">
        <f>IF(NN10=1,(1+rent_growth)^INT((NN$4-p1_complete-1)/12),0)</f>
        <v/>
      </c>
      <c r="NO36" s="48">
        <f>IF(NO10=1,(1+rent_growth)^INT((NO$4-p1_complete-1)/12),0)</f>
        <v/>
      </c>
      <c r="NP36" s="48">
        <f>IF(NP10=1,(1+rent_growth)^INT((NP$4-p1_complete-1)/12),0)</f>
        <v/>
      </c>
      <c r="NQ36" s="48">
        <f>IF(NQ10=1,(1+rent_growth)^INT((NQ$4-p1_complete-1)/12),0)</f>
        <v/>
      </c>
      <c r="NR36" s="48">
        <f>IF(NR10=1,(1+rent_growth)^INT((NR$4-p1_complete-1)/12),0)</f>
        <v/>
      </c>
      <c r="NS36" s="48">
        <f>IF(NS10=1,(1+rent_growth)^INT((NS$4-p1_complete-1)/12),0)</f>
        <v/>
      </c>
      <c r="NT36" s="48">
        <f>IF(NT10=1,(1+rent_growth)^INT((NT$4-p1_complete-1)/12),0)</f>
        <v/>
      </c>
      <c r="NU36" s="48">
        <f>IF(NU10=1,(1+rent_growth)^INT((NU$4-p1_complete-1)/12),0)</f>
        <v/>
      </c>
      <c r="NV36" s="48">
        <f>IF(NV10=1,(1+rent_growth)^INT((NV$4-p1_complete-1)/12),0)</f>
        <v/>
      </c>
      <c r="NW36" s="48">
        <f>IF(NW10=1,(1+rent_growth)^INT((NW$4-p1_complete-1)/12),0)</f>
        <v/>
      </c>
      <c r="NX36" s="48">
        <f>IF(NX10=1,(1+rent_growth)^INT((NX$4-p1_complete-1)/12),0)</f>
        <v/>
      </c>
      <c r="NY36" s="48">
        <f>IF(NY10=1,(1+rent_growth)^INT((NY$4-p1_complete-1)/12),0)</f>
        <v/>
      </c>
      <c r="NZ36" s="48">
        <f>IF(NZ10=1,(1+rent_growth)^INT((NZ$4-p1_complete-1)/12),0)</f>
        <v/>
      </c>
      <c r="OA36" s="48">
        <f>IF(OA10=1,(1+rent_growth)^INT((OA$4-p1_complete-1)/12),0)</f>
        <v/>
      </c>
      <c r="OB36" s="48">
        <f>IF(OB10=1,(1+rent_growth)^INT((OB$4-p1_complete-1)/12),0)</f>
        <v/>
      </c>
      <c r="OC36" s="48">
        <f>IF(OC10=1,(1+rent_growth)^INT((OC$4-p1_complete-1)/12),0)</f>
        <v/>
      </c>
      <c r="OD36" s="48">
        <f>IF(OD10=1,(1+rent_growth)^INT((OD$4-p1_complete-1)/12),0)</f>
        <v/>
      </c>
      <c r="OE36" s="48">
        <f>IF(OE10=1,(1+rent_growth)^INT((OE$4-p1_complete-1)/12),0)</f>
        <v/>
      </c>
      <c r="OF36" s="48">
        <f>IF(OF10=1,(1+rent_growth)^INT((OF$4-p1_complete-1)/12),0)</f>
        <v/>
      </c>
      <c r="OG36" s="48">
        <f>IF(OG10=1,(1+rent_growth)^INT((OG$4-p1_complete-1)/12),0)</f>
        <v/>
      </c>
      <c r="OH36" s="48">
        <f>IF(OH10=1,(1+rent_growth)^INT((OH$4-p1_complete-1)/12),0)</f>
        <v/>
      </c>
      <c r="OI36" s="48">
        <f>IF(OI10=1,(1+rent_growth)^INT((OI$4-p1_complete-1)/12),0)</f>
        <v/>
      </c>
      <c r="OJ36" s="48">
        <f>IF(OJ10=1,(1+rent_growth)^INT((OJ$4-p1_complete-1)/12),0)</f>
        <v/>
      </c>
      <c r="OK36" s="48">
        <f>IF(OK10=1,(1+rent_growth)^INT((OK$4-p1_complete-1)/12),0)</f>
        <v/>
      </c>
      <c r="OL36" s="48">
        <f>IF(OL10=1,(1+rent_growth)^INT((OL$4-p1_complete-1)/12),0)</f>
        <v/>
      </c>
      <c r="OM36" s="48">
        <f>IF(OM10=1,(1+rent_growth)^INT((OM$4-p1_complete-1)/12),0)</f>
        <v/>
      </c>
      <c r="ON36" s="48">
        <f>IF(ON10=1,(1+rent_growth)^INT((ON$4-p1_complete-1)/12),0)</f>
        <v/>
      </c>
      <c r="OO36" s="48">
        <f>IF(OO10=1,(1+rent_growth)^INT((OO$4-p1_complete-1)/12),0)</f>
        <v/>
      </c>
      <c r="OP36" s="48">
        <f>IF(OP10=1,(1+rent_growth)^INT((OP$4-p1_complete-1)/12),0)</f>
        <v/>
      </c>
      <c r="OQ36" s="48">
        <f>IF(OQ10=1,(1+rent_growth)^INT((OQ$4-p1_complete-1)/12),0)</f>
        <v/>
      </c>
      <c r="OR36" s="48">
        <f>IF(OR10=1,(1+rent_growth)^INT((OR$4-p1_complete-1)/12),0)</f>
        <v/>
      </c>
      <c r="OS36" s="48">
        <f>IF(OS10=1,(1+rent_growth)^INT((OS$4-p1_complete-1)/12),0)</f>
        <v/>
      </c>
      <c r="OT36" s="48">
        <f>IF(OT10=1,(1+rent_growth)^INT((OT$4-p1_complete-1)/12),0)</f>
        <v/>
      </c>
      <c r="OU36" s="48">
        <f>IF(OU10=1,(1+rent_growth)^INT((OU$4-p1_complete-1)/12),0)</f>
        <v/>
      </c>
      <c r="OV36" s="48">
        <f>IF(OV10=1,(1+rent_growth)^INT((OV$4-p1_complete-1)/12),0)</f>
        <v/>
      </c>
      <c r="OW36" s="48">
        <f>IF(OW10=1,(1+rent_growth)^INT((OW$4-p1_complete-1)/12),0)</f>
        <v/>
      </c>
      <c r="OX36" s="48">
        <f>IF(OX10=1,(1+rent_growth)^INT((OX$4-p1_complete-1)/12),0)</f>
        <v/>
      </c>
      <c r="OY36" s="48">
        <f>IF(OY10=1,(1+rent_growth)^INT((OY$4-p1_complete-1)/12),0)</f>
        <v/>
      </c>
      <c r="OZ36" s="48">
        <f>IF(OZ10=1,(1+rent_growth)^INT((OZ$4-p1_complete-1)/12),0)</f>
        <v/>
      </c>
      <c r="PA36" s="48">
        <f>IF(PA10=1,(1+rent_growth)^INT((PA$4-p1_complete-1)/12),0)</f>
        <v/>
      </c>
      <c r="PB36" s="48">
        <f>IF(PB10=1,(1+rent_growth)^INT((PB$4-p1_complete-1)/12),0)</f>
        <v/>
      </c>
      <c r="PC36" s="48">
        <f>IF(PC10=1,(1+rent_growth)^INT((PC$4-p1_complete-1)/12),0)</f>
        <v/>
      </c>
      <c r="PD36" s="48">
        <f>IF(PD10=1,(1+rent_growth)^INT((PD$4-p1_complete-1)/12),0)</f>
        <v/>
      </c>
      <c r="PE36" s="48">
        <f>IF(PE10=1,(1+rent_growth)^INT((PE$4-p1_complete-1)/12),0)</f>
        <v/>
      </c>
      <c r="PF36" s="48">
        <f>IF(PF10=1,(1+rent_growth)^INT((PF$4-p1_complete-1)/12),0)</f>
        <v/>
      </c>
      <c r="PG36" s="48">
        <f>IF(PG10=1,(1+rent_growth)^INT((PG$4-p1_complete-1)/12),0)</f>
        <v/>
      </c>
      <c r="PH36" s="48">
        <f>IF(PH10=1,(1+rent_growth)^INT((PH$4-p1_complete-1)/12),0)</f>
        <v/>
      </c>
      <c r="PI36" s="48">
        <f>IF(PI10=1,(1+rent_growth)^INT((PI$4-p1_complete-1)/12),0)</f>
        <v/>
      </c>
      <c r="PJ36" s="48">
        <f>IF(PJ10=1,(1+rent_growth)^INT((PJ$4-p1_complete-1)/12),0)</f>
        <v/>
      </c>
      <c r="PK36" s="48">
        <f>IF(PK10=1,(1+rent_growth)^INT((PK$4-p1_complete-1)/12),0)</f>
        <v/>
      </c>
      <c r="PL36" s="48">
        <f>IF(PL10=1,(1+rent_growth)^INT((PL$4-p1_complete-1)/12),0)</f>
        <v/>
      </c>
      <c r="PM36" s="48">
        <f>IF(PM10=1,(1+rent_growth)^INT((PM$4-p1_complete-1)/12),0)</f>
        <v/>
      </c>
    </row>
    <row r="37">
      <c r="A37" s="9" t="inlineStr">
        <is>
          <t>Opex growth factor</t>
        </is>
      </c>
      <c r="B37" s="9" t="inlineStr">
        <is>
          <t>P1</t>
        </is>
      </c>
      <c r="D37" s="48">
        <f>IF(D10=1,(1+opex_growth)^INT((D$4-p1_complete-1)/12),0)</f>
        <v/>
      </c>
      <c r="E37" s="48">
        <f>IF(E10=1,(1+opex_growth)^INT((E$4-p1_complete-1)/12),0)</f>
        <v/>
      </c>
      <c r="F37" s="48">
        <f>IF(F10=1,(1+opex_growth)^INT((F$4-p1_complete-1)/12),0)</f>
        <v/>
      </c>
      <c r="G37" s="48">
        <f>IF(G10=1,(1+opex_growth)^INT((G$4-p1_complete-1)/12),0)</f>
        <v/>
      </c>
      <c r="H37" s="48">
        <f>IF(H10=1,(1+opex_growth)^INT((H$4-p1_complete-1)/12),0)</f>
        <v/>
      </c>
      <c r="I37" s="48">
        <f>IF(I10=1,(1+opex_growth)^INT((I$4-p1_complete-1)/12),0)</f>
        <v/>
      </c>
      <c r="J37" s="48">
        <f>IF(J10=1,(1+opex_growth)^INT((J$4-p1_complete-1)/12),0)</f>
        <v/>
      </c>
      <c r="K37" s="48">
        <f>IF(K10=1,(1+opex_growth)^INT((K$4-p1_complete-1)/12),0)</f>
        <v/>
      </c>
      <c r="L37" s="48">
        <f>IF(L10=1,(1+opex_growth)^INT((L$4-p1_complete-1)/12),0)</f>
        <v/>
      </c>
      <c r="M37" s="48">
        <f>IF(M10=1,(1+opex_growth)^INT((M$4-p1_complete-1)/12),0)</f>
        <v/>
      </c>
      <c r="N37" s="48">
        <f>IF(N10=1,(1+opex_growth)^INT((N$4-p1_complete-1)/12),0)</f>
        <v/>
      </c>
      <c r="O37" s="48">
        <f>IF(O10=1,(1+opex_growth)^INT((O$4-p1_complete-1)/12),0)</f>
        <v/>
      </c>
      <c r="P37" s="48">
        <f>IF(P10=1,(1+opex_growth)^INT((P$4-p1_complete-1)/12),0)</f>
        <v/>
      </c>
      <c r="Q37" s="48">
        <f>IF(Q10=1,(1+opex_growth)^INT((Q$4-p1_complete-1)/12),0)</f>
        <v/>
      </c>
      <c r="R37" s="48">
        <f>IF(R10=1,(1+opex_growth)^INT((R$4-p1_complete-1)/12),0)</f>
        <v/>
      </c>
      <c r="S37" s="48">
        <f>IF(S10=1,(1+opex_growth)^INT((S$4-p1_complete-1)/12),0)</f>
        <v/>
      </c>
      <c r="T37" s="48">
        <f>IF(T10=1,(1+opex_growth)^INT((T$4-p1_complete-1)/12),0)</f>
        <v/>
      </c>
      <c r="U37" s="48">
        <f>IF(U10=1,(1+opex_growth)^INT((U$4-p1_complete-1)/12),0)</f>
        <v/>
      </c>
      <c r="V37" s="48">
        <f>IF(V10=1,(1+opex_growth)^INT((V$4-p1_complete-1)/12),0)</f>
        <v/>
      </c>
      <c r="W37" s="48">
        <f>IF(W10=1,(1+opex_growth)^INT((W$4-p1_complete-1)/12),0)</f>
        <v/>
      </c>
      <c r="X37" s="48">
        <f>IF(X10=1,(1+opex_growth)^INT((X$4-p1_complete-1)/12),0)</f>
        <v/>
      </c>
      <c r="Y37" s="48">
        <f>IF(Y10=1,(1+opex_growth)^INT((Y$4-p1_complete-1)/12),0)</f>
        <v/>
      </c>
      <c r="Z37" s="48">
        <f>IF(Z10=1,(1+opex_growth)^INT((Z$4-p1_complete-1)/12),0)</f>
        <v/>
      </c>
      <c r="AA37" s="48">
        <f>IF(AA10=1,(1+opex_growth)^INT((AA$4-p1_complete-1)/12),0)</f>
        <v/>
      </c>
      <c r="AB37" s="48">
        <f>IF(AB10=1,(1+opex_growth)^INT((AB$4-p1_complete-1)/12),0)</f>
        <v/>
      </c>
      <c r="AC37" s="48">
        <f>IF(AC10=1,(1+opex_growth)^INT((AC$4-p1_complete-1)/12),0)</f>
        <v/>
      </c>
      <c r="AD37" s="48">
        <f>IF(AD10=1,(1+opex_growth)^INT((AD$4-p1_complete-1)/12),0)</f>
        <v/>
      </c>
      <c r="AE37" s="48">
        <f>IF(AE10=1,(1+opex_growth)^INT((AE$4-p1_complete-1)/12),0)</f>
        <v/>
      </c>
      <c r="AF37" s="48">
        <f>IF(AF10=1,(1+opex_growth)^INT((AF$4-p1_complete-1)/12),0)</f>
        <v/>
      </c>
      <c r="AG37" s="48">
        <f>IF(AG10=1,(1+opex_growth)^INT((AG$4-p1_complete-1)/12),0)</f>
        <v/>
      </c>
      <c r="AH37" s="48">
        <f>IF(AH10=1,(1+opex_growth)^INT((AH$4-p1_complete-1)/12),0)</f>
        <v/>
      </c>
      <c r="AI37" s="48">
        <f>IF(AI10=1,(1+opex_growth)^INT((AI$4-p1_complete-1)/12),0)</f>
        <v/>
      </c>
      <c r="AJ37" s="48">
        <f>IF(AJ10=1,(1+opex_growth)^INT((AJ$4-p1_complete-1)/12),0)</f>
        <v/>
      </c>
      <c r="AK37" s="48">
        <f>IF(AK10=1,(1+opex_growth)^INT((AK$4-p1_complete-1)/12),0)</f>
        <v/>
      </c>
      <c r="AL37" s="48">
        <f>IF(AL10=1,(1+opex_growth)^INT((AL$4-p1_complete-1)/12),0)</f>
        <v/>
      </c>
      <c r="AM37" s="48">
        <f>IF(AM10=1,(1+opex_growth)^INT((AM$4-p1_complete-1)/12),0)</f>
        <v/>
      </c>
      <c r="AN37" s="48">
        <f>IF(AN10=1,(1+opex_growth)^INT((AN$4-p1_complete-1)/12),0)</f>
        <v/>
      </c>
      <c r="AO37" s="48">
        <f>IF(AO10=1,(1+opex_growth)^INT((AO$4-p1_complete-1)/12),0)</f>
        <v/>
      </c>
      <c r="AP37" s="48">
        <f>IF(AP10=1,(1+opex_growth)^INT((AP$4-p1_complete-1)/12),0)</f>
        <v/>
      </c>
      <c r="AQ37" s="48">
        <f>IF(AQ10=1,(1+opex_growth)^INT((AQ$4-p1_complete-1)/12),0)</f>
        <v/>
      </c>
      <c r="AR37" s="48">
        <f>IF(AR10=1,(1+opex_growth)^INT((AR$4-p1_complete-1)/12),0)</f>
        <v/>
      </c>
      <c r="AS37" s="48">
        <f>IF(AS10=1,(1+opex_growth)^INT((AS$4-p1_complete-1)/12),0)</f>
        <v/>
      </c>
      <c r="AT37" s="48">
        <f>IF(AT10=1,(1+opex_growth)^INT((AT$4-p1_complete-1)/12),0)</f>
        <v/>
      </c>
      <c r="AU37" s="48">
        <f>IF(AU10=1,(1+opex_growth)^INT((AU$4-p1_complete-1)/12),0)</f>
        <v/>
      </c>
      <c r="AV37" s="48">
        <f>IF(AV10=1,(1+opex_growth)^INT((AV$4-p1_complete-1)/12),0)</f>
        <v/>
      </c>
      <c r="AW37" s="48">
        <f>IF(AW10=1,(1+opex_growth)^INT((AW$4-p1_complete-1)/12),0)</f>
        <v/>
      </c>
      <c r="AX37" s="48">
        <f>IF(AX10=1,(1+opex_growth)^INT((AX$4-p1_complete-1)/12),0)</f>
        <v/>
      </c>
      <c r="AY37" s="48">
        <f>IF(AY10=1,(1+opex_growth)^INT((AY$4-p1_complete-1)/12),0)</f>
        <v/>
      </c>
      <c r="AZ37" s="48">
        <f>IF(AZ10=1,(1+opex_growth)^INT((AZ$4-p1_complete-1)/12),0)</f>
        <v/>
      </c>
      <c r="BA37" s="48">
        <f>IF(BA10=1,(1+opex_growth)^INT((BA$4-p1_complete-1)/12),0)</f>
        <v/>
      </c>
      <c r="BB37" s="48">
        <f>IF(BB10=1,(1+opex_growth)^INT((BB$4-p1_complete-1)/12),0)</f>
        <v/>
      </c>
      <c r="BC37" s="48">
        <f>IF(BC10=1,(1+opex_growth)^INT((BC$4-p1_complete-1)/12),0)</f>
        <v/>
      </c>
      <c r="BD37" s="48">
        <f>IF(BD10=1,(1+opex_growth)^INT((BD$4-p1_complete-1)/12),0)</f>
        <v/>
      </c>
      <c r="BE37" s="48">
        <f>IF(BE10=1,(1+opex_growth)^INT((BE$4-p1_complete-1)/12),0)</f>
        <v/>
      </c>
      <c r="BF37" s="48">
        <f>IF(BF10=1,(1+opex_growth)^INT((BF$4-p1_complete-1)/12),0)</f>
        <v/>
      </c>
      <c r="BG37" s="48">
        <f>IF(BG10=1,(1+opex_growth)^INT((BG$4-p1_complete-1)/12),0)</f>
        <v/>
      </c>
      <c r="BH37" s="48">
        <f>IF(BH10=1,(1+opex_growth)^INT((BH$4-p1_complete-1)/12),0)</f>
        <v/>
      </c>
      <c r="BI37" s="48">
        <f>IF(BI10=1,(1+opex_growth)^INT((BI$4-p1_complete-1)/12),0)</f>
        <v/>
      </c>
      <c r="BJ37" s="48">
        <f>IF(BJ10=1,(1+opex_growth)^INT((BJ$4-p1_complete-1)/12),0)</f>
        <v/>
      </c>
      <c r="BK37" s="48">
        <f>IF(BK10=1,(1+opex_growth)^INT((BK$4-p1_complete-1)/12),0)</f>
        <v/>
      </c>
      <c r="BL37" s="48">
        <f>IF(BL10=1,(1+opex_growth)^INT((BL$4-p1_complete-1)/12),0)</f>
        <v/>
      </c>
      <c r="BM37" s="48">
        <f>IF(BM10=1,(1+opex_growth)^INT((BM$4-p1_complete-1)/12),0)</f>
        <v/>
      </c>
      <c r="BN37" s="48">
        <f>IF(BN10=1,(1+opex_growth)^INT((BN$4-p1_complete-1)/12),0)</f>
        <v/>
      </c>
      <c r="BO37" s="48">
        <f>IF(BO10=1,(1+opex_growth)^INT((BO$4-p1_complete-1)/12),0)</f>
        <v/>
      </c>
      <c r="BP37" s="48">
        <f>IF(BP10=1,(1+opex_growth)^INT((BP$4-p1_complete-1)/12),0)</f>
        <v/>
      </c>
      <c r="BQ37" s="48">
        <f>IF(BQ10=1,(1+opex_growth)^INT((BQ$4-p1_complete-1)/12),0)</f>
        <v/>
      </c>
      <c r="BR37" s="48">
        <f>IF(BR10=1,(1+opex_growth)^INT((BR$4-p1_complete-1)/12),0)</f>
        <v/>
      </c>
      <c r="BS37" s="48">
        <f>IF(BS10=1,(1+opex_growth)^INT((BS$4-p1_complete-1)/12),0)</f>
        <v/>
      </c>
      <c r="BT37" s="48">
        <f>IF(BT10=1,(1+opex_growth)^INT((BT$4-p1_complete-1)/12),0)</f>
        <v/>
      </c>
      <c r="BU37" s="48">
        <f>IF(BU10=1,(1+opex_growth)^INT((BU$4-p1_complete-1)/12),0)</f>
        <v/>
      </c>
      <c r="BV37" s="48">
        <f>IF(BV10=1,(1+opex_growth)^INT((BV$4-p1_complete-1)/12),0)</f>
        <v/>
      </c>
      <c r="BW37" s="48">
        <f>IF(BW10=1,(1+opex_growth)^INT((BW$4-p1_complete-1)/12),0)</f>
        <v/>
      </c>
      <c r="BX37" s="48">
        <f>IF(BX10=1,(1+opex_growth)^INT((BX$4-p1_complete-1)/12),0)</f>
        <v/>
      </c>
      <c r="BY37" s="48">
        <f>IF(BY10=1,(1+opex_growth)^INT((BY$4-p1_complete-1)/12),0)</f>
        <v/>
      </c>
      <c r="BZ37" s="48">
        <f>IF(BZ10=1,(1+opex_growth)^INT((BZ$4-p1_complete-1)/12),0)</f>
        <v/>
      </c>
      <c r="CA37" s="48">
        <f>IF(CA10=1,(1+opex_growth)^INT((CA$4-p1_complete-1)/12),0)</f>
        <v/>
      </c>
      <c r="CB37" s="48">
        <f>IF(CB10=1,(1+opex_growth)^INT((CB$4-p1_complete-1)/12),0)</f>
        <v/>
      </c>
      <c r="CC37" s="48">
        <f>IF(CC10=1,(1+opex_growth)^INT((CC$4-p1_complete-1)/12),0)</f>
        <v/>
      </c>
      <c r="CD37" s="48">
        <f>IF(CD10=1,(1+opex_growth)^INT((CD$4-p1_complete-1)/12),0)</f>
        <v/>
      </c>
      <c r="CE37" s="48">
        <f>IF(CE10=1,(1+opex_growth)^INT((CE$4-p1_complete-1)/12),0)</f>
        <v/>
      </c>
      <c r="CF37" s="48">
        <f>IF(CF10=1,(1+opex_growth)^INT((CF$4-p1_complete-1)/12),0)</f>
        <v/>
      </c>
      <c r="CG37" s="48">
        <f>IF(CG10=1,(1+opex_growth)^INT((CG$4-p1_complete-1)/12),0)</f>
        <v/>
      </c>
      <c r="CH37" s="48">
        <f>IF(CH10=1,(1+opex_growth)^INT((CH$4-p1_complete-1)/12),0)</f>
        <v/>
      </c>
      <c r="CI37" s="48">
        <f>IF(CI10=1,(1+opex_growth)^INT((CI$4-p1_complete-1)/12),0)</f>
        <v/>
      </c>
      <c r="CJ37" s="48">
        <f>IF(CJ10=1,(1+opex_growth)^INT((CJ$4-p1_complete-1)/12),0)</f>
        <v/>
      </c>
      <c r="CK37" s="48">
        <f>IF(CK10=1,(1+opex_growth)^INT((CK$4-p1_complete-1)/12),0)</f>
        <v/>
      </c>
      <c r="CL37" s="48">
        <f>IF(CL10=1,(1+opex_growth)^INT((CL$4-p1_complete-1)/12),0)</f>
        <v/>
      </c>
      <c r="CM37" s="48">
        <f>IF(CM10=1,(1+opex_growth)^INT((CM$4-p1_complete-1)/12),0)</f>
        <v/>
      </c>
      <c r="CN37" s="48">
        <f>IF(CN10=1,(1+opex_growth)^INT((CN$4-p1_complete-1)/12),0)</f>
        <v/>
      </c>
      <c r="CO37" s="48">
        <f>IF(CO10=1,(1+opex_growth)^INT((CO$4-p1_complete-1)/12),0)</f>
        <v/>
      </c>
      <c r="CP37" s="48">
        <f>IF(CP10=1,(1+opex_growth)^INT((CP$4-p1_complete-1)/12),0)</f>
        <v/>
      </c>
      <c r="CQ37" s="48">
        <f>IF(CQ10=1,(1+opex_growth)^INT((CQ$4-p1_complete-1)/12),0)</f>
        <v/>
      </c>
      <c r="CR37" s="48">
        <f>IF(CR10=1,(1+opex_growth)^INT((CR$4-p1_complete-1)/12),0)</f>
        <v/>
      </c>
      <c r="CS37" s="48">
        <f>IF(CS10=1,(1+opex_growth)^INT((CS$4-p1_complete-1)/12),0)</f>
        <v/>
      </c>
      <c r="CT37" s="48">
        <f>IF(CT10=1,(1+opex_growth)^INT((CT$4-p1_complete-1)/12),0)</f>
        <v/>
      </c>
      <c r="CU37" s="48">
        <f>IF(CU10=1,(1+opex_growth)^INT((CU$4-p1_complete-1)/12),0)</f>
        <v/>
      </c>
      <c r="CV37" s="48">
        <f>IF(CV10=1,(1+opex_growth)^INT((CV$4-p1_complete-1)/12),0)</f>
        <v/>
      </c>
      <c r="CW37" s="48">
        <f>IF(CW10=1,(1+opex_growth)^INT((CW$4-p1_complete-1)/12),0)</f>
        <v/>
      </c>
      <c r="CX37" s="48">
        <f>IF(CX10=1,(1+opex_growth)^INT((CX$4-p1_complete-1)/12),0)</f>
        <v/>
      </c>
      <c r="CY37" s="48">
        <f>IF(CY10=1,(1+opex_growth)^INT((CY$4-p1_complete-1)/12),0)</f>
        <v/>
      </c>
      <c r="CZ37" s="48">
        <f>IF(CZ10=1,(1+opex_growth)^INT((CZ$4-p1_complete-1)/12),0)</f>
        <v/>
      </c>
      <c r="DA37" s="48">
        <f>IF(DA10=1,(1+opex_growth)^INT((DA$4-p1_complete-1)/12),0)</f>
        <v/>
      </c>
      <c r="DB37" s="48">
        <f>IF(DB10=1,(1+opex_growth)^INT((DB$4-p1_complete-1)/12),0)</f>
        <v/>
      </c>
      <c r="DC37" s="48">
        <f>IF(DC10=1,(1+opex_growth)^INT((DC$4-p1_complete-1)/12),0)</f>
        <v/>
      </c>
      <c r="DD37" s="48">
        <f>IF(DD10=1,(1+opex_growth)^INT((DD$4-p1_complete-1)/12),0)</f>
        <v/>
      </c>
      <c r="DE37" s="48">
        <f>IF(DE10=1,(1+opex_growth)^INT((DE$4-p1_complete-1)/12),0)</f>
        <v/>
      </c>
      <c r="DF37" s="48">
        <f>IF(DF10=1,(1+opex_growth)^INT((DF$4-p1_complete-1)/12),0)</f>
        <v/>
      </c>
      <c r="DG37" s="48">
        <f>IF(DG10=1,(1+opex_growth)^INT((DG$4-p1_complete-1)/12),0)</f>
        <v/>
      </c>
      <c r="DH37" s="48">
        <f>IF(DH10=1,(1+opex_growth)^INT((DH$4-p1_complete-1)/12),0)</f>
        <v/>
      </c>
      <c r="DI37" s="48">
        <f>IF(DI10=1,(1+opex_growth)^INT((DI$4-p1_complete-1)/12),0)</f>
        <v/>
      </c>
      <c r="DJ37" s="48">
        <f>IF(DJ10=1,(1+opex_growth)^INT((DJ$4-p1_complete-1)/12),0)</f>
        <v/>
      </c>
      <c r="DK37" s="48">
        <f>IF(DK10=1,(1+opex_growth)^INT((DK$4-p1_complete-1)/12),0)</f>
        <v/>
      </c>
      <c r="DL37" s="48">
        <f>IF(DL10=1,(1+opex_growth)^INT((DL$4-p1_complete-1)/12),0)</f>
        <v/>
      </c>
      <c r="DM37" s="48">
        <f>IF(DM10=1,(1+opex_growth)^INT((DM$4-p1_complete-1)/12),0)</f>
        <v/>
      </c>
      <c r="DN37" s="48">
        <f>IF(DN10=1,(1+opex_growth)^INT((DN$4-p1_complete-1)/12),0)</f>
        <v/>
      </c>
      <c r="DO37" s="48">
        <f>IF(DO10=1,(1+opex_growth)^INT((DO$4-p1_complete-1)/12),0)</f>
        <v/>
      </c>
      <c r="DP37" s="48">
        <f>IF(DP10=1,(1+opex_growth)^INT((DP$4-p1_complete-1)/12),0)</f>
        <v/>
      </c>
      <c r="DQ37" s="48">
        <f>IF(DQ10=1,(1+opex_growth)^INT((DQ$4-p1_complete-1)/12),0)</f>
        <v/>
      </c>
      <c r="DR37" s="48">
        <f>IF(DR10=1,(1+opex_growth)^INT((DR$4-p1_complete-1)/12),0)</f>
        <v/>
      </c>
      <c r="DS37" s="48">
        <f>IF(DS10=1,(1+opex_growth)^INT((DS$4-p1_complete-1)/12),0)</f>
        <v/>
      </c>
      <c r="DT37" s="48">
        <f>IF(DT10=1,(1+opex_growth)^INT((DT$4-p1_complete-1)/12),0)</f>
        <v/>
      </c>
      <c r="DU37" s="48">
        <f>IF(DU10=1,(1+opex_growth)^INT((DU$4-p1_complete-1)/12),0)</f>
        <v/>
      </c>
      <c r="DV37" s="48">
        <f>IF(DV10=1,(1+opex_growth)^INT((DV$4-p1_complete-1)/12),0)</f>
        <v/>
      </c>
      <c r="DW37" s="48">
        <f>IF(DW10=1,(1+opex_growth)^INT((DW$4-p1_complete-1)/12),0)</f>
        <v/>
      </c>
      <c r="DX37" s="48">
        <f>IF(DX10=1,(1+opex_growth)^INT((DX$4-p1_complete-1)/12),0)</f>
        <v/>
      </c>
      <c r="DY37" s="48">
        <f>IF(DY10=1,(1+opex_growth)^INT((DY$4-p1_complete-1)/12),0)</f>
        <v/>
      </c>
      <c r="DZ37" s="48">
        <f>IF(DZ10=1,(1+opex_growth)^INT((DZ$4-p1_complete-1)/12),0)</f>
        <v/>
      </c>
      <c r="EA37" s="48">
        <f>IF(EA10=1,(1+opex_growth)^INT((EA$4-p1_complete-1)/12),0)</f>
        <v/>
      </c>
      <c r="EB37" s="48">
        <f>IF(EB10=1,(1+opex_growth)^INT((EB$4-p1_complete-1)/12),0)</f>
        <v/>
      </c>
      <c r="EC37" s="48">
        <f>IF(EC10=1,(1+opex_growth)^INT((EC$4-p1_complete-1)/12),0)</f>
        <v/>
      </c>
      <c r="ED37" s="48">
        <f>IF(ED10=1,(1+opex_growth)^INT((ED$4-p1_complete-1)/12),0)</f>
        <v/>
      </c>
      <c r="EE37" s="48">
        <f>IF(EE10=1,(1+opex_growth)^INT((EE$4-p1_complete-1)/12),0)</f>
        <v/>
      </c>
      <c r="EF37" s="48">
        <f>IF(EF10=1,(1+opex_growth)^INT((EF$4-p1_complete-1)/12),0)</f>
        <v/>
      </c>
      <c r="EG37" s="48">
        <f>IF(EG10=1,(1+opex_growth)^INT((EG$4-p1_complete-1)/12),0)</f>
        <v/>
      </c>
      <c r="EH37" s="48">
        <f>IF(EH10=1,(1+opex_growth)^INT((EH$4-p1_complete-1)/12),0)</f>
        <v/>
      </c>
      <c r="EI37" s="48">
        <f>IF(EI10=1,(1+opex_growth)^INT((EI$4-p1_complete-1)/12),0)</f>
        <v/>
      </c>
      <c r="EJ37" s="48">
        <f>IF(EJ10=1,(1+opex_growth)^INT((EJ$4-p1_complete-1)/12),0)</f>
        <v/>
      </c>
      <c r="EK37" s="48">
        <f>IF(EK10=1,(1+opex_growth)^INT((EK$4-p1_complete-1)/12),0)</f>
        <v/>
      </c>
      <c r="EL37" s="48">
        <f>IF(EL10=1,(1+opex_growth)^INT((EL$4-p1_complete-1)/12),0)</f>
        <v/>
      </c>
      <c r="EM37" s="48">
        <f>IF(EM10=1,(1+opex_growth)^INT((EM$4-p1_complete-1)/12),0)</f>
        <v/>
      </c>
      <c r="EN37" s="48">
        <f>IF(EN10=1,(1+opex_growth)^INT((EN$4-p1_complete-1)/12),0)</f>
        <v/>
      </c>
      <c r="EO37" s="48">
        <f>IF(EO10=1,(1+opex_growth)^INT((EO$4-p1_complete-1)/12),0)</f>
        <v/>
      </c>
      <c r="EP37" s="48">
        <f>IF(EP10=1,(1+opex_growth)^INT((EP$4-p1_complete-1)/12),0)</f>
        <v/>
      </c>
      <c r="EQ37" s="48">
        <f>IF(EQ10=1,(1+opex_growth)^INT((EQ$4-p1_complete-1)/12),0)</f>
        <v/>
      </c>
      <c r="ER37" s="48">
        <f>IF(ER10=1,(1+opex_growth)^INT((ER$4-p1_complete-1)/12),0)</f>
        <v/>
      </c>
      <c r="ES37" s="48">
        <f>IF(ES10=1,(1+opex_growth)^INT((ES$4-p1_complete-1)/12),0)</f>
        <v/>
      </c>
      <c r="ET37" s="48">
        <f>IF(ET10=1,(1+opex_growth)^INT((ET$4-p1_complete-1)/12),0)</f>
        <v/>
      </c>
      <c r="EU37" s="48">
        <f>IF(EU10=1,(1+opex_growth)^INT((EU$4-p1_complete-1)/12),0)</f>
        <v/>
      </c>
      <c r="EV37" s="48">
        <f>IF(EV10=1,(1+opex_growth)^INT((EV$4-p1_complete-1)/12),0)</f>
        <v/>
      </c>
      <c r="EW37" s="48">
        <f>IF(EW10=1,(1+opex_growth)^INT((EW$4-p1_complete-1)/12),0)</f>
        <v/>
      </c>
      <c r="EX37" s="48">
        <f>IF(EX10=1,(1+opex_growth)^INT((EX$4-p1_complete-1)/12),0)</f>
        <v/>
      </c>
      <c r="EY37" s="48">
        <f>IF(EY10=1,(1+opex_growth)^INT((EY$4-p1_complete-1)/12),0)</f>
        <v/>
      </c>
      <c r="EZ37" s="48">
        <f>IF(EZ10=1,(1+opex_growth)^INT((EZ$4-p1_complete-1)/12),0)</f>
        <v/>
      </c>
      <c r="FA37" s="48">
        <f>IF(FA10=1,(1+opex_growth)^INT((FA$4-p1_complete-1)/12),0)</f>
        <v/>
      </c>
      <c r="FB37" s="48">
        <f>IF(FB10=1,(1+opex_growth)^INT((FB$4-p1_complete-1)/12),0)</f>
        <v/>
      </c>
      <c r="FC37" s="48">
        <f>IF(FC10=1,(1+opex_growth)^INT((FC$4-p1_complete-1)/12),0)</f>
        <v/>
      </c>
      <c r="FD37" s="48">
        <f>IF(FD10=1,(1+opex_growth)^INT((FD$4-p1_complete-1)/12),0)</f>
        <v/>
      </c>
      <c r="FE37" s="48">
        <f>IF(FE10=1,(1+opex_growth)^INT((FE$4-p1_complete-1)/12),0)</f>
        <v/>
      </c>
      <c r="FF37" s="48">
        <f>IF(FF10=1,(1+opex_growth)^INT((FF$4-p1_complete-1)/12),0)</f>
        <v/>
      </c>
      <c r="FG37" s="48">
        <f>IF(FG10=1,(1+opex_growth)^INT((FG$4-p1_complete-1)/12),0)</f>
        <v/>
      </c>
      <c r="FH37" s="48">
        <f>IF(FH10=1,(1+opex_growth)^INT((FH$4-p1_complete-1)/12),0)</f>
        <v/>
      </c>
      <c r="FI37" s="48">
        <f>IF(FI10=1,(1+opex_growth)^INT((FI$4-p1_complete-1)/12),0)</f>
        <v/>
      </c>
      <c r="FJ37" s="48">
        <f>IF(FJ10=1,(1+opex_growth)^INT((FJ$4-p1_complete-1)/12),0)</f>
        <v/>
      </c>
      <c r="FK37" s="48">
        <f>IF(FK10=1,(1+opex_growth)^INT((FK$4-p1_complete-1)/12),0)</f>
        <v/>
      </c>
      <c r="FL37" s="48">
        <f>IF(FL10=1,(1+opex_growth)^INT((FL$4-p1_complete-1)/12),0)</f>
        <v/>
      </c>
      <c r="FM37" s="48">
        <f>IF(FM10=1,(1+opex_growth)^INT((FM$4-p1_complete-1)/12),0)</f>
        <v/>
      </c>
      <c r="FN37" s="48">
        <f>IF(FN10=1,(1+opex_growth)^INT((FN$4-p1_complete-1)/12),0)</f>
        <v/>
      </c>
      <c r="FO37" s="48">
        <f>IF(FO10=1,(1+opex_growth)^INT((FO$4-p1_complete-1)/12),0)</f>
        <v/>
      </c>
      <c r="FP37" s="48">
        <f>IF(FP10=1,(1+opex_growth)^INT((FP$4-p1_complete-1)/12),0)</f>
        <v/>
      </c>
      <c r="FQ37" s="48">
        <f>IF(FQ10=1,(1+opex_growth)^INT((FQ$4-p1_complete-1)/12),0)</f>
        <v/>
      </c>
      <c r="FR37" s="48">
        <f>IF(FR10=1,(1+opex_growth)^INT((FR$4-p1_complete-1)/12),0)</f>
        <v/>
      </c>
      <c r="FS37" s="48">
        <f>IF(FS10=1,(1+opex_growth)^INT((FS$4-p1_complete-1)/12),0)</f>
        <v/>
      </c>
      <c r="FT37" s="48">
        <f>IF(FT10=1,(1+opex_growth)^INT((FT$4-p1_complete-1)/12),0)</f>
        <v/>
      </c>
      <c r="FU37" s="48">
        <f>IF(FU10=1,(1+opex_growth)^INT((FU$4-p1_complete-1)/12),0)</f>
        <v/>
      </c>
      <c r="FV37" s="48">
        <f>IF(FV10=1,(1+opex_growth)^INT((FV$4-p1_complete-1)/12),0)</f>
        <v/>
      </c>
      <c r="FW37" s="48">
        <f>IF(FW10=1,(1+opex_growth)^INT((FW$4-p1_complete-1)/12),0)</f>
        <v/>
      </c>
      <c r="FX37" s="48">
        <f>IF(FX10=1,(1+opex_growth)^INT((FX$4-p1_complete-1)/12),0)</f>
        <v/>
      </c>
      <c r="FY37" s="48">
        <f>IF(FY10=1,(1+opex_growth)^INT((FY$4-p1_complete-1)/12),0)</f>
        <v/>
      </c>
      <c r="FZ37" s="48">
        <f>IF(FZ10=1,(1+opex_growth)^INT((FZ$4-p1_complete-1)/12),0)</f>
        <v/>
      </c>
      <c r="GA37" s="48">
        <f>IF(GA10=1,(1+opex_growth)^INT((GA$4-p1_complete-1)/12),0)</f>
        <v/>
      </c>
      <c r="GB37" s="48">
        <f>IF(GB10=1,(1+opex_growth)^INT((GB$4-p1_complete-1)/12),0)</f>
        <v/>
      </c>
      <c r="GC37" s="48">
        <f>IF(GC10=1,(1+opex_growth)^INT((GC$4-p1_complete-1)/12),0)</f>
        <v/>
      </c>
      <c r="GD37" s="48">
        <f>IF(GD10=1,(1+opex_growth)^INT((GD$4-p1_complete-1)/12),0)</f>
        <v/>
      </c>
      <c r="GE37" s="48">
        <f>IF(GE10=1,(1+opex_growth)^INT((GE$4-p1_complete-1)/12),0)</f>
        <v/>
      </c>
      <c r="GF37" s="48">
        <f>IF(GF10=1,(1+opex_growth)^INT((GF$4-p1_complete-1)/12),0)</f>
        <v/>
      </c>
      <c r="GG37" s="48">
        <f>IF(GG10=1,(1+opex_growth)^INT((GG$4-p1_complete-1)/12),0)</f>
        <v/>
      </c>
      <c r="GH37" s="48">
        <f>IF(GH10=1,(1+opex_growth)^INT((GH$4-p1_complete-1)/12),0)</f>
        <v/>
      </c>
      <c r="GI37" s="48">
        <f>IF(GI10=1,(1+opex_growth)^INT((GI$4-p1_complete-1)/12),0)</f>
        <v/>
      </c>
      <c r="GJ37" s="48">
        <f>IF(GJ10=1,(1+opex_growth)^INT((GJ$4-p1_complete-1)/12),0)</f>
        <v/>
      </c>
      <c r="GK37" s="48">
        <f>IF(GK10=1,(1+opex_growth)^INT((GK$4-p1_complete-1)/12),0)</f>
        <v/>
      </c>
      <c r="GL37" s="48">
        <f>IF(GL10=1,(1+opex_growth)^INT((GL$4-p1_complete-1)/12),0)</f>
        <v/>
      </c>
      <c r="GM37" s="48">
        <f>IF(GM10=1,(1+opex_growth)^INT((GM$4-p1_complete-1)/12),0)</f>
        <v/>
      </c>
      <c r="GN37" s="48">
        <f>IF(GN10=1,(1+opex_growth)^INT((GN$4-p1_complete-1)/12),0)</f>
        <v/>
      </c>
      <c r="GO37" s="48">
        <f>IF(GO10=1,(1+opex_growth)^INT((GO$4-p1_complete-1)/12),0)</f>
        <v/>
      </c>
      <c r="GP37" s="48">
        <f>IF(GP10=1,(1+opex_growth)^INT((GP$4-p1_complete-1)/12),0)</f>
        <v/>
      </c>
      <c r="GQ37" s="48">
        <f>IF(GQ10=1,(1+opex_growth)^INT((GQ$4-p1_complete-1)/12),0)</f>
        <v/>
      </c>
      <c r="GR37" s="48">
        <f>IF(GR10=1,(1+opex_growth)^INT((GR$4-p1_complete-1)/12),0)</f>
        <v/>
      </c>
      <c r="GS37" s="48">
        <f>IF(GS10=1,(1+opex_growth)^INT((GS$4-p1_complete-1)/12),0)</f>
        <v/>
      </c>
      <c r="GT37" s="48">
        <f>IF(GT10=1,(1+opex_growth)^INT((GT$4-p1_complete-1)/12),0)</f>
        <v/>
      </c>
      <c r="GU37" s="48">
        <f>IF(GU10=1,(1+opex_growth)^INT((GU$4-p1_complete-1)/12),0)</f>
        <v/>
      </c>
      <c r="GV37" s="48">
        <f>IF(GV10=1,(1+opex_growth)^INT((GV$4-p1_complete-1)/12),0)</f>
        <v/>
      </c>
      <c r="GW37" s="48">
        <f>IF(GW10=1,(1+opex_growth)^INT((GW$4-p1_complete-1)/12),0)</f>
        <v/>
      </c>
      <c r="GX37" s="48">
        <f>IF(GX10=1,(1+opex_growth)^INT((GX$4-p1_complete-1)/12),0)</f>
        <v/>
      </c>
      <c r="GY37" s="48">
        <f>IF(GY10=1,(1+opex_growth)^INT((GY$4-p1_complete-1)/12),0)</f>
        <v/>
      </c>
      <c r="GZ37" s="48">
        <f>IF(GZ10=1,(1+opex_growth)^INT((GZ$4-p1_complete-1)/12),0)</f>
        <v/>
      </c>
      <c r="HA37" s="48">
        <f>IF(HA10=1,(1+opex_growth)^INT((HA$4-p1_complete-1)/12),0)</f>
        <v/>
      </c>
      <c r="HB37" s="48">
        <f>IF(HB10=1,(1+opex_growth)^INT((HB$4-p1_complete-1)/12),0)</f>
        <v/>
      </c>
      <c r="HC37" s="48">
        <f>IF(HC10=1,(1+opex_growth)^INT((HC$4-p1_complete-1)/12),0)</f>
        <v/>
      </c>
      <c r="HD37" s="48">
        <f>IF(HD10=1,(1+opex_growth)^INT((HD$4-p1_complete-1)/12),0)</f>
        <v/>
      </c>
      <c r="HE37" s="48">
        <f>IF(HE10=1,(1+opex_growth)^INT((HE$4-p1_complete-1)/12),0)</f>
        <v/>
      </c>
      <c r="HF37" s="48">
        <f>IF(HF10=1,(1+opex_growth)^INT((HF$4-p1_complete-1)/12),0)</f>
        <v/>
      </c>
      <c r="HG37" s="48">
        <f>IF(HG10=1,(1+opex_growth)^INT((HG$4-p1_complete-1)/12),0)</f>
        <v/>
      </c>
      <c r="HH37" s="48">
        <f>IF(HH10=1,(1+opex_growth)^INT((HH$4-p1_complete-1)/12),0)</f>
        <v/>
      </c>
      <c r="HI37" s="48">
        <f>IF(HI10=1,(1+opex_growth)^INT((HI$4-p1_complete-1)/12),0)</f>
        <v/>
      </c>
      <c r="HJ37" s="48">
        <f>IF(HJ10=1,(1+opex_growth)^INT((HJ$4-p1_complete-1)/12),0)</f>
        <v/>
      </c>
      <c r="HK37" s="48">
        <f>IF(HK10=1,(1+opex_growth)^INT((HK$4-p1_complete-1)/12),0)</f>
        <v/>
      </c>
      <c r="HL37" s="48">
        <f>IF(HL10=1,(1+opex_growth)^INT((HL$4-p1_complete-1)/12),0)</f>
        <v/>
      </c>
      <c r="HM37" s="48">
        <f>IF(HM10=1,(1+opex_growth)^INT((HM$4-p1_complete-1)/12),0)</f>
        <v/>
      </c>
      <c r="HN37" s="48">
        <f>IF(HN10=1,(1+opex_growth)^INT((HN$4-p1_complete-1)/12),0)</f>
        <v/>
      </c>
      <c r="HO37" s="48">
        <f>IF(HO10=1,(1+opex_growth)^INT((HO$4-p1_complete-1)/12),0)</f>
        <v/>
      </c>
      <c r="HP37" s="48">
        <f>IF(HP10=1,(1+opex_growth)^INT((HP$4-p1_complete-1)/12),0)</f>
        <v/>
      </c>
      <c r="HQ37" s="48">
        <f>IF(HQ10=1,(1+opex_growth)^INT((HQ$4-p1_complete-1)/12),0)</f>
        <v/>
      </c>
      <c r="HR37" s="48">
        <f>IF(HR10=1,(1+opex_growth)^INT((HR$4-p1_complete-1)/12),0)</f>
        <v/>
      </c>
      <c r="HS37" s="48">
        <f>IF(HS10=1,(1+opex_growth)^INT((HS$4-p1_complete-1)/12),0)</f>
        <v/>
      </c>
      <c r="HT37" s="48">
        <f>IF(HT10=1,(1+opex_growth)^INT((HT$4-p1_complete-1)/12),0)</f>
        <v/>
      </c>
      <c r="HU37" s="48">
        <f>IF(HU10=1,(1+opex_growth)^INT((HU$4-p1_complete-1)/12),0)</f>
        <v/>
      </c>
      <c r="HV37" s="48">
        <f>IF(HV10=1,(1+opex_growth)^INT((HV$4-p1_complete-1)/12),0)</f>
        <v/>
      </c>
      <c r="HW37" s="48">
        <f>IF(HW10=1,(1+opex_growth)^INT((HW$4-p1_complete-1)/12),0)</f>
        <v/>
      </c>
      <c r="HX37" s="48">
        <f>IF(HX10=1,(1+opex_growth)^INT((HX$4-p1_complete-1)/12),0)</f>
        <v/>
      </c>
      <c r="HY37" s="48">
        <f>IF(HY10=1,(1+opex_growth)^INT((HY$4-p1_complete-1)/12),0)</f>
        <v/>
      </c>
      <c r="HZ37" s="48">
        <f>IF(HZ10=1,(1+opex_growth)^INT((HZ$4-p1_complete-1)/12),0)</f>
        <v/>
      </c>
      <c r="IA37" s="48">
        <f>IF(IA10=1,(1+opex_growth)^INT((IA$4-p1_complete-1)/12),0)</f>
        <v/>
      </c>
      <c r="IB37" s="48">
        <f>IF(IB10=1,(1+opex_growth)^INT((IB$4-p1_complete-1)/12),0)</f>
        <v/>
      </c>
      <c r="IC37" s="48">
        <f>IF(IC10=1,(1+opex_growth)^INT((IC$4-p1_complete-1)/12),0)</f>
        <v/>
      </c>
      <c r="ID37" s="48">
        <f>IF(ID10=1,(1+opex_growth)^INT((ID$4-p1_complete-1)/12),0)</f>
        <v/>
      </c>
      <c r="IE37" s="48">
        <f>IF(IE10=1,(1+opex_growth)^INT((IE$4-p1_complete-1)/12),0)</f>
        <v/>
      </c>
      <c r="IF37" s="48">
        <f>IF(IF10=1,(1+opex_growth)^INT((IF$4-p1_complete-1)/12),0)</f>
        <v/>
      </c>
      <c r="IG37" s="48">
        <f>IF(IG10=1,(1+opex_growth)^INT((IG$4-p1_complete-1)/12),0)</f>
        <v/>
      </c>
      <c r="IH37" s="48">
        <f>IF(IH10=1,(1+opex_growth)^INT((IH$4-p1_complete-1)/12),0)</f>
        <v/>
      </c>
      <c r="II37" s="48">
        <f>IF(II10=1,(1+opex_growth)^INT((II$4-p1_complete-1)/12),0)</f>
        <v/>
      </c>
      <c r="IJ37" s="48">
        <f>IF(IJ10=1,(1+opex_growth)^INT((IJ$4-p1_complete-1)/12),0)</f>
        <v/>
      </c>
      <c r="IK37" s="48">
        <f>IF(IK10=1,(1+opex_growth)^INT((IK$4-p1_complete-1)/12),0)</f>
        <v/>
      </c>
      <c r="IL37" s="48">
        <f>IF(IL10=1,(1+opex_growth)^INT((IL$4-p1_complete-1)/12),0)</f>
        <v/>
      </c>
      <c r="IM37" s="48">
        <f>IF(IM10=1,(1+opex_growth)^INT((IM$4-p1_complete-1)/12),0)</f>
        <v/>
      </c>
      <c r="IN37" s="48">
        <f>IF(IN10=1,(1+opex_growth)^INT((IN$4-p1_complete-1)/12),0)</f>
        <v/>
      </c>
      <c r="IO37" s="48">
        <f>IF(IO10=1,(1+opex_growth)^INT((IO$4-p1_complete-1)/12),0)</f>
        <v/>
      </c>
      <c r="IP37" s="48">
        <f>IF(IP10=1,(1+opex_growth)^INT((IP$4-p1_complete-1)/12),0)</f>
        <v/>
      </c>
      <c r="IQ37" s="48">
        <f>IF(IQ10=1,(1+opex_growth)^INT((IQ$4-p1_complete-1)/12),0)</f>
        <v/>
      </c>
      <c r="IR37" s="48">
        <f>IF(IR10=1,(1+opex_growth)^INT((IR$4-p1_complete-1)/12),0)</f>
        <v/>
      </c>
      <c r="IS37" s="48">
        <f>IF(IS10=1,(1+opex_growth)^INT((IS$4-p1_complete-1)/12),0)</f>
        <v/>
      </c>
      <c r="IT37" s="48">
        <f>IF(IT10=1,(1+opex_growth)^INT((IT$4-p1_complete-1)/12),0)</f>
        <v/>
      </c>
      <c r="IU37" s="48">
        <f>IF(IU10=1,(1+opex_growth)^INT((IU$4-p1_complete-1)/12),0)</f>
        <v/>
      </c>
      <c r="IV37" s="48">
        <f>IF(IV10=1,(1+opex_growth)^INT((IV$4-p1_complete-1)/12),0)</f>
        <v/>
      </c>
      <c r="IW37" s="48">
        <f>IF(IW10=1,(1+opex_growth)^INT((IW$4-p1_complete-1)/12),0)</f>
        <v/>
      </c>
      <c r="IX37" s="48">
        <f>IF(IX10=1,(1+opex_growth)^INT((IX$4-p1_complete-1)/12),0)</f>
        <v/>
      </c>
      <c r="IY37" s="48">
        <f>IF(IY10=1,(1+opex_growth)^INT((IY$4-p1_complete-1)/12),0)</f>
        <v/>
      </c>
      <c r="IZ37" s="48">
        <f>IF(IZ10=1,(1+opex_growth)^INT((IZ$4-p1_complete-1)/12),0)</f>
        <v/>
      </c>
      <c r="JA37" s="48">
        <f>IF(JA10=1,(1+opex_growth)^INT((JA$4-p1_complete-1)/12),0)</f>
        <v/>
      </c>
      <c r="JB37" s="48">
        <f>IF(JB10=1,(1+opex_growth)^INT((JB$4-p1_complete-1)/12),0)</f>
        <v/>
      </c>
      <c r="JC37" s="48">
        <f>IF(JC10=1,(1+opex_growth)^INT((JC$4-p1_complete-1)/12),0)</f>
        <v/>
      </c>
      <c r="JD37" s="48">
        <f>IF(JD10=1,(1+opex_growth)^INT((JD$4-p1_complete-1)/12),0)</f>
        <v/>
      </c>
      <c r="JE37" s="48">
        <f>IF(JE10=1,(1+opex_growth)^INT((JE$4-p1_complete-1)/12),0)</f>
        <v/>
      </c>
      <c r="JF37" s="48">
        <f>IF(JF10=1,(1+opex_growth)^INT((JF$4-p1_complete-1)/12),0)</f>
        <v/>
      </c>
      <c r="JG37" s="48">
        <f>IF(JG10=1,(1+opex_growth)^INT((JG$4-p1_complete-1)/12),0)</f>
        <v/>
      </c>
      <c r="JH37" s="48">
        <f>IF(JH10=1,(1+opex_growth)^INT((JH$4-p1_complete-1)/12),0)</f>
        <v/>
      </c>
      <c r="JI37" s="48">
        <f>IF(JI10=1,(1+opex_growth)^INT((JI$4-p1_complete-1)/12),0)</f>
        <v/>
      </c>
      <c r="JJ37" s="48">
        <f>IF(JJ10=1,(1+opex_growth)^INT((JJ$4-p1_complete-1)/12),0)</f>
        <v/>
      </c>
      <c r="JK37" s="48">
        <f>IF(JK10=1,(1+opex_growth)^INT((JK$4-p1_complete-1)/12),0)</f>
        <v/>
      </c>
      <c r="JL37" s="48">
        <f>IF(JL10=1,(1+opex_growth)^INT((JL$4-p1_complete-1)/12),0)</f>
        <v/>
      </c>
      <c r="JM37" s="48">
        <f>IF(JM10=1,(1+opex_growth)^INT((JM$4-p1_complete-1)/12),0)</f>
        <v/>
      </c>
      <c r="JN37" s="48">
        <f>IF(JN10=1,(1+opex_growth)^INT((JN$4-p1_complete-1)/12),0)</f>
        <v/>
      </c>
      <c r="JO37" s="48">
        <f>IF(JO10=1,(1+opex_growth)^INT((JO$4-p1_complete-1)/12),0)</f>
        <v/>
      </c>
      <c r="JP37" s="48">
        <f>IF(JP10=1,(1+opex_growth)^INT((JP$4-p1_complete-1)/12),0)</f>
        <v/>
      </c>
      <c r="JQ37" s="48">
        <f>IF(JQ10=1,(1+opex_growth)^INT((JQ$4-p1_complete-1)/12),0)</f>
        <v/>
      </c>
      <c r="JR37" s="48">
        <f>IF(JR10=1,(1+opex_growth)^INT((JR$4-p1_complete-1)/12),0)</f>
        <v/>
      </c>
      <c r="JS37" s="48">
        <f>IF(JS10=1,(1+opex_growth)^INT((JS$4-p1_complete-1)/12),0)</f>
        <v/>
      </c>
      <c r="JT37" s="48">
        <f>IF(JT10=1,(1+opex_growth)^INT((JT$4-p1_complete-1)/12),0)</f>
        <v/>
      </c>
      <c r="JU37" s="48">
        <f>IF(JU10=1,(1+opex_growth)^INT((JU$4-p1_complete-1)/12),0)</f>
        <v/>
      </c>
      <c r="JV37" s="48">
        <f>IF(JV10=1,(1+opex_growth)^INT((JV$4-p1_complete-1)/12),0)</f>
        <v/>
      </c>
      <c r="JW37" s="48">
        <f>IF(JW10=1,(1+opex_growth)^INT((JW$4-p1_complete-1)/12),0)</f>
        <v/>
      </c>
      <c r="JX37" s="48">
        <f>IF(JX10=1,(1+opex_growth)^INT((JX$4-p1_complete-1)/12),0)</f>
        <v/>
      </c>
      <c r="JY37" s="48">
        <f>IF(JY10=1,(1+opex_growth)^INT((JY$4-p1_complete-1)/12),0)</f>
        <v/>
      </c>
      <c r="JZ37" s="48">
        <f>IF(JZ10=1,(1+opex_growth)^INT((JZ$4-p1_complete-1)/12),0)</f>
        <v/>
      </c>
      <c r="KA37" s="48">
        <f>IF(KA10=1,(1+opex_growth)^INT((KA$4-p1_complete-1)/12),0)</f>
        <v/>
      </c>
      <c r="KB37" s="48">
        <f>IF(KB10=1,(1+opex_growth)^INT((KB$4-p1_complete-1)/12),0)</f>
        <v/>
      </c>
      <c r="KC37" s="48">
        <f>IF(KC10=1,(1+opex_growth)^INT((KC$4-p1_complete-1)/12),0)</f>
        <v/>
      </c>
      <c r="KD37" s="48">
        <f>IF(KD10=1,(1+opex_growth)^INT((KD$4-p1_complete-1)/12),0)</f>
        <v/>
      </c>
      <c r="KE37" s="48">
        <f>IF(KE10=1,(1+opex_growth)^INT((KE$4-p1_complete-1)/12),0)</f>
        <v/>
      </c>
      <c r="KF37" s="48">
        <f>IF(KF10=1,(1+opex_growth)^INT((KF$4-p1_complete-1)/12),0)</f>
        <v/>
      </c>
      <c r="KG37" s="48">
        <f>IF(KG10=1,(1+opex_growth)^INT((KG$4-p1_complete-1)/12),0)</f>
        <v/>
      </c>
      <c r="KH37" s="48">
        <f>IF(KH10=1,(1+opex_growth)^INT((KH$4-p1_complete-1)/12),0)</f>
        <v/>
      </c>
      <c r="KI37" s="48">
        <f>IF(KI10=1,(1+opex_growth)^INT((KI$4-p1_complete-1)/12),0)</f>
        <v/>
      </c>
      <c r="KJ37" s="48">
        <f>IF(KJ10=1,(1+opex_growth)^INT((KJ$4-p1_complete-1)/12),0)</f>
        <v/>
      </c>
      <c r="KK37" s="48">
        <f>IF(KK10=1,(1+opex_growth)^INT((KK$4-p1_complete-1)/12),0)</f>
        <v/>
      </c>
      <c r="KL37" s="48">
        <f>IF(KL10=1,(1+opex_growth)^INT((KL$4-p1_complete-1)/12),0)</f>
        <v/>
      </c>
      <c r="KM37" s="48">
        <f>IF(KM10=1,(1+opex_growth)^INT((KM$4-p1_complete-1)/12),0)</f>
        <v/>
      </c>
      <c r="KN37" s="48">
        <f>IF(KN10=1,(1+opex_growth)^INT((KN$4-p1_complete-1)/12),0)</f>
        <v/>
      </c>
      <c r="KO37" s="48">
        <f>IF(KO10=1,(1+opex_growth)^INT((KO$4-p1_complete-1)/12),0)</f>
        <v/>
      </c>
      <c r="KP37" s="48">
        <f>IF(KP10=1,(1+opex_growth)^INT((KP$4-p1_complete-1)/12),0)</f>
        <v/>
      </c>
      <c r="KQ37" s="48">
        <f>IF(KQ10=1,(1+opex_growth)^INT((KQ$4-p1_complete-1)/12),0)</f>
        <v/>
      </c>
      <c r="KR37" s="48">
        <f>IF(KR10=1,(1+opex_growth)^INT((KR$4-p1_complete-1)/12),0)</f>
        <v/>
      </c>
      <c r="KS37" s="48">
        <f>IF(KS10=1,(1+opex_growth)^INT((KS$4-p1_complete-1)/12),0)</f>
        <v/>
      </c>
      <c r="KT37" s="48">
        <f>IF(KT10=1,(1+opex_growth)^INT((KT$4-p1_complete-1)/12),0)</f>
        <v/>
      </c>
      <c r="KU37" s="48">
        <f>IF(KU10=1,(1+opex_growth)^INT((KU$4-p1_complete-1)/12),0)</f>
        <v/>
      </c>
      <c r="KV37" s="48">
        <f>IF(KV10=1,(1+opex_growth)^INT((KV$4-p1_complete-1)/12),0)</f>
        <v/>
      </c>
      <c r="KW37" s="48">
        <f>IF(KW10=1,(1+opex_growth)^INT((KW$4-p1_complete-1)/12),0)</f>
        <v/>
      </c>
      <c r="KX37" s="48">
        <f>IF(KX10=1,(1+opex_growth)^INT((KX$4-p1_complete-1)/12),0)</f>
        <v/>
      </c>
      <c r="KY37" s="48">
        <f>IF(KY10=1,(1+opex_growth)^INT((KY$4-p1_complete-1)/12),0)</f>
        <v/>
      </c>
      <c r="KZ37" s="48">
        <f>IF(KZ10=1,(1+opex_growth)^INT((KZ$4-p1_complete-1)/12),0)</f>
        <v/>
      </c>
      <c r="LA37" s="48">
        <f>IF(LA10=1,(1+opex_growth)^INT((LA$4-p1_complete-1)/12),0)</f>
        <v/>
      </c>
      <c r="LB37" s="48">
        <f>IF(LB10=1,(1+opex_growth)^INT((LB$4-p1_complete-1)/12),0)</f>
        <v/>
      </c>
      <c r="LC37" s="48">
        <f>IF(LC10=1,(1+opex_growth)^INT((LC$4-p1_complete-1)/12),0)</f>
        <v/>
      </c>
      <c r="LD37" s="48">
        <f>IF(LD10=1,(1+opex_growth)^INT((LD$4-p1_complete-1)/12),0)</f>
        <v/>
      </c>
      <c r="LE37" s="48">
        <f>IF(LE10=1,(1+opex_growth)^INT((LE$4-p1_complete-1)/12),0)</f>
        <v/>
      </c>
      <c r="LF37" s="48">
        <f>IF(LF10=1,(1+opex_growth)^INT((LF$4-p1_complete-1)/12),0)</f>
        <v/>
      </c>
      <c r="LG37" s="48">
        <f>IF(LG10=1,(1+opex_growth)^INT((LG$4-p1_complete-1)/12),0)</f>
        <v/>
      </c>
      <c r="LH37" s="48">
        <f>IF(LH10=1,(1+opex_growth)^INT((LH$4-p1_complete-1)/12),0)</f>
        <v/>
      </c>
      <c r="LI37" s="48">
        <f>IF(LI10=1,(1+opex_growth)^INT((LI$4-p1_complete-1)/12),0)</f>
        <v/>
      </c>
      <c r="LJ37" s="48">
        <f>IF(LJ10=1,(1+opex_growth)^INT((LJ$4-p1_complete-1)/12),0)</f>
        <v/>
      </c>
      <c r="LK37" s="48">
        <f>IF(LK10=1,(1+opex_growth)^INT((LK$4-p1_complete-1)/12),0)</f>
        <v/>
      </c>
      <c r="LL37" s="48">
        <f>IF(LL10=1,(1+opex_growth)^INT((LL$4-p1_complete-1)/12),0)</f>
        <v/>
      </c>
      <c r="LM37" s="48">
        <f>IF(LM10=1,(1+opex_growth)^INT((LM$4-p1_complete-1)/12),0)</f>
        <v/>
      </c>
      <c r="LN37" s="48">
        <f>IF(LN10=1,(1+opex_growth)^INT((LN$4-p1_complete-1)/12),0)</f>
        <v/>
      </c>
      <c r="LO37" s="48">
        <f>IF(LO10=1,(1+opex_growth)^INT((LO$4-p1_complete-1)/12),0)</f>
        <v/>
      </c>
      <c r="LP37" s="48">
        <f>IF(LP10=1,(1+opex_growth)^INT((LP$4-p1_complete-1)/12),0)</f>
        <v/>
      </c>
      <c r="LQ37" s="48">
        <f>IF(LQ10=1,(1+opex_growth)^INT((LQ$4-p1_complete-1)/12),0)</f>
        <v/>
      </c>
      <c r="LR37" s="48">
        <f>IF(LR10=1,(1+opex_growth)^INT((LR$4-p1_complete-1)/12),0)</f>
        <v/>
      </c>
      <c r="LS37" s="48">
        <f>IF(LS10=1,(1+opex_growth)^INT((LS$4-p1_complete-1)/12),0)</f>
        <v/>
      </c>
      <c r="LT37" s="48">
        <f>IF(LT10=1,(1+opex_growth)^INT((LT$4-p1_complete-1)/12),0)</f>
        <v/>
      </c>
      <c r="LU37" s="48">
        <f>IF(LU10=1,(1+opex_growth)^INT((LU$4-p1_complete-1)/12),0)</f>
        <v/>
      </c>
      <c r="LV37" s="48">
        <f>IF(LV10=1,(1+opex_growth)^INT((LV$4-p1_complete-1)/12),0)</f>
        <v/>
      </c>
      <c r="LW37" s="48">
        <f>IF(LW10=1,(1+opex_growth)^INT((LW$4-p1_complete-1)/12),0)</f>
        <v/>
      </c>
      <c r="LX37" s="48">
        <f>IF(LX10=1,(1+opex_growth)^INT((LX$4-p1_complete-1)/12),0)</f>
        <v/>
      </c>
      <c r="LY37" s="48">
        <f>IF(LY10=1,(1+opex_growth)^INT((LY$4-p1_complete-1)/12),0)</f>
        <v/>
      </c>
      <c r="LZ37" s="48">
        <f>IF(LZ10=1,(1+opex_growth)^INT((LZ$4-p1_complete-1)/12),0)</f>
        <v/>
      </c>
      <c r="MA37" s="48">
        <f>IF(MA10=1,(1+opex_growth)^INT((MA$4-p1_complete-1)/12),0)</f>
        <v/>
      </c>
      <c r="MB37" s="48">
        <f>IF(MB10=1,(1+opex_growth)^INT((MB$4-p1_complete-1)/12),0)</f>
        <v/>
      </c>
      <c r="MC37" s="48">
        <f>IF(MC10=1,(1+opex_growth)^INT((MC$4-p1_complete-1)/12),0)</f>
        <v/>
      </c>
      <c r="MD37" s="48">
        <f>IF(MD10=1,(1+opex_growth)^INT((MD$4-p1_complete-1)/12),0)</f>
        <v/>
      </c>
      <c r="ME37" s="48">
        <f>IF(ME10=1,(1+opex_growth)^INT((ME$4-p1_complete-1)/12),0)</f>
        <v/>
      </c>
      <c r="MF37" s="48">
        <f>IF(MF10=1,(1+opex_growth)^INT((MF$4-p1_complete-1)/12),0)</f>
        <v/>
      </c>
      <c r="MG37" s="48">
        <f>IF(MG10=1,(1+opex_growth)^INT((MG$4-p1_complete-1)/12),0)</f>
        <v/>
      </c>
      <c r="MH37" s="48">
        <f>IF(MH10=1,(1+opex_growth)^INT((MH$4-p1_complete-1)/12),0)</f>
        <v/>
      </c>
      <c r="MI37" s="48">
        <f>IF(MI10=1,(1+opex_growth)^INT((MI$4-p1_complete-1)/12),0)</f>
        <v/>
      </c>
      <c r="MJ37" s="48">
        <f>IF(MJ10=1,(1+opex_growth)^INT((MJ$4-p1_complete-1)/12),0)</f>
        <v/>
      </c>
      <c r="MK37" s="48">
        <f>IF(MK10=1,(1+opex_growth)^INT((MK$4-p1_complete-1)/12),0)</f>
        <v/>
      </c>
      <c r="ML37" s="48">
        <f>IF(ML10=1,(1+opex_growth)^INT((ML$4-p1_complete-1)/12),0)</f>
        <v/>
      </c>
      <c r="MM37" s="48">
        <f>IF(MM10=1,(1+opex_growth)^INT((MM$4-p1_complete-1)/12),0)</f>
        <v/>
      </c>
      <c r="MN37" s="48">
        <f>IF(MN10=1,(1+opex_growth)^INT((MN$4-p1_complete-1)/12),0)</f>
        <v/>
      </c>
      <c r="MO37" s="48">
        <f>IF(MO10=1,(1+opex_growth)^INT((MO$4-p1_complete-1)/12),0)</f>
        <v/>
      </c>
      <c r="MP37" s="48">
        <f>IF(MP10=1,(1+opex_growth)^INT((MP$4-p1_complete-1)/12),0)</f>
        <v/>
      </c>
      <c r="MQ37" s="48">
        <f>IF(MQ10=1,(1+opex_growth)^INT((MQ$4-p1_complete-1)/12),0)</f>
        <v/>
      </c>
      <c r="MR37" s="48">
        <f>IF(MR10=1,(1+opex_growth)^INT((MR$4-p1_complete-1)/12),0)</f>
        <v/>
      </c>
      <c r="MS37" s="48">
        <f>IF(MS10=1,(1+opex_growth)^INT((MS$4-p1_complete-1)/12),0)</f>
        <v/>
      </c>
      <c r="MT37" s="48">
        <f>IF(MT10=1,(1+opex_growth)^INT((MT$4-p1_complete-1)/12),0)</f>
        <v/>
      </c>
      <c r="MU37" s="48">
        <f>IF(MU10=1,(1+opex_growth)^INT((MU$4-p1_complete-1)/12),0)</f>
        <v/>
      </c>
      <c r="MV37" s="48">
        <f>IF(MV10=1,(1+opex_growth)^INT((MV$4-p1_complete-1)/12),0)</f>
        <v/>
      </c>
      <c r="MW37" s="48">
        <f>IF(MW10=1,(1+opex_growth)^INT((MW$4-p1_complete-1)/12),0)</f>
        <v/>
      </c>
      <c r="MX37" s="48">
        <f>IF(MX10=1,(1+opex_growth)^INT((MX$4-p1_complete-1)/12),0)</f>
        <v/>
      </c>
      <c r="MY37" s="48">
        <f>IF(MY10=1,(1+opex_growth)^INT((MY$4-p1_complete-1)/12),0)</f>
        <v/>
      </c>
      <c r="MZ37" s="48">
        <f>IF(MZ10=1,(1+opex_growth)^INT((MZ$4-p1_complete-1)/12),0)</f>
        <v/>
      </c>
      <c r="NA37" s="48">
        <f>IF(NA10=1,(1+opex_growth)^INT((NA$4-p1_complete-1)/12),0)</f>
        <v/>
      </c>
      <c r="NB37" s="48">
        <f>IF(NB10=1,(1+opex_growth)^INT((NB$4-p1_complete-1)/12),0)</f>
        <v/>
      </c>
      <c r="NC37" s="48">
        <f>IF(NC10=1,(1+opex_growth)^INT((NC$4-p1_complete-1)/12),0)</f>
        <v/>
      </c>
      <c r="ND37" s="48">
        <f>IF(ND10=1,(1+opex_growth)^INT((ND$4-p1_complete-1)/12),0)</f>
        <v/>
      </c>
      <c r="NE37" s="48">
        <f>IF(NE10=1,(1+opex_growth)^INT((NE$4-p1_complete-1)/12),0)</f>
        <v/>
      </c>
      <c r="NF37" s="48">
        <f>IF(NF10=1,(1+opex_growth)^INT((NF$4-p1_complete-1)/12),0)</f>
        <v/>
      </c>
      <c r="NG37" s="48">
        <f>IF(NG10=1,(1+opex_growth)^INT((NG$4-p1_complete-1)/12),0)</f>
        <v/>
      </c>
      <c r="NH37" s="48">
        <f>IF(NH10=1,(1+opex_growth)^INT((NH$4-p1_complete-1)/12),0)</f>
        <v/>
      </c>
      <c r="NI37" s="48">
        <f>IF(NI10=1,(1+opex_growth)^INT((NI$4-p1_complete-1)/12),0)</f>
        <v/>
      </c>
      <c r="NJ37" s="48">
        <f>IF(NJ10=1,(1+opex_growth)^INT((NJ$4-p1_complete-1)/12),0)</f>
        <v/>
      </c>
      <c r="NK37" s="48">
        <f>IF(NK10=1,(1+opex_growth)^INT((NK$4-p1_complete-1)/12),0)</f>
        <v/>
      </c>
      <c r="NL37" s="48">
        <f>IF(NL10=1,(1+opex_growth)^INT((NL$4-p1_complete-1)/12),0)</f>
        <v/>
      </c>
      <c r="NM37" s="48">
        <f>IF(NM10=1,(1+opex_growth)^INT((NM$4-p1_complete-1)/12),0)</f>
        <v/>
      </c>
      <c r="NN37" s="48">
        <f>IF(NN10=1,(1+opex_growth)^INT((NN$4-p1_complete-1)/12),0)</f>
        <v/>
      </c>
      <c r="NO37" s="48">
        <f>IF(NO10=1,(1+opex_growth)^INT((NO$4-p1_complete-1)/12),0)</f>
        <v/>
      </c>
      <c r="NP37" s="48">
        <f>IF(NP10=1,(1+opex_growth)^INT((NP$4-p1_complete-1)/12),0)</f>
        <v/>
      </c>
      <c r="NQ37" s="48">
        <f>IF(NQ10=1,(1+opex_growth)^INT((NQ$4-p1_complete-1)/12),0)</f>
        <v/>
      </c>
      <c r="NR37" s="48">
        <f>IF(NR10=1,(1+opex_growth)^INT((NR$4-p1_complete-1)/12),0)</f>
        <v/>
      </c>
      <c r="NS37" s="48">
        <f>IF(NS10=1,(1+opex_growth)^INT((NS$4-p1_complete-1)/12),0)</f>
        <v/>
      </c>
      <c r="NT37" s="48">
        <f>IF(NT10=1,(1+opex_growth)^INT((NT$4-p1_complete-1)/12),0)</f>
        <v/>
      </c>
      <c r="NU37" s="48">
        <f>IF(NU10=1,(1+opex_growth)^INT((NU$4-p1_complete-1)/12),0)</f>
        <v/>
      </c>
      <c r="NV37" s="48">
        <f>IF(NV10=1,(1+opex_growth)^INT((NV$4-p1_complete-1)/12),0)</f>
        <v/>
      </c>
      <c r="NW37" s="48">
        <f>IF(NW10=1,(1+opex_growth)^INT((NW$4-p1_complete-1)/12),0)</f>
        <v/>
      </c>
      <c r="NX37" s="48">
        <f>IF(NX10=1,(1+opex_growth)^INT((NX$4-p1_complete-1)/12),0)</f>
        <v/>
      </c>
      <c r="NY37" s="48">
        <f>IF(NY10=1,(1+opex_growth)^INT((NY$4-p1_complete-1)/12),0)</f>
        <v/>
      </c>
      <c r="NZ37" s="48">
        <f>IF(NZ10=1,(1+opex_growth)^INT((NZ$4-p1_complete-1)/12),0)</f>
        <v/>
      </c>
      <c r="OA37" s="48">
        <f>IF(OA10=1,(1+opex_growth)^INT((OA$4-p1_complete-1)/12),0)</f>
        <v/>
      </c>
      <c r="OB37" s="48">
        <f>IF(OB10=1,(1+opex_growth)^INT((OB$4-p1_complete-1)/12),0)</f>
        <v/>
      </c>
      <c r="OC37" s="48">
        <f>IF(OC10=1,(1+opex_growth)^INT((OC$4-p1_complete-1)/12),0)</f>
        <v/>
      </c>
      <c r="OD37" s="48">
        <f>IF(OD10=1,(1+opex_growth)^INT((OD$4-p1_complete-1)/12),0)</f>
        <v/>
      </c>
      <c r="OE37" s="48">
        <f>IF(OE10=1,(1+opex_growth)^INT((OE$4-p1_complete-1)/12),0)</f>
        <v/>
      </c>
      <c r="OF37" s="48">
        <f>IF(OF10=1,(1+opex_growth)^INT((OF$4-p1_complete-1)/12),0)</f>
        <v/>
      </c>
      <c r="OG37" s="48">
        <f>IF(OG10=1,(1+opex_growth)^INT((OG$4-p1_complete-1)/12),0)</f>
        <v/>
      </c>
      <c r="OH37" s="48">
        <f>IF(OH10=1,(1+opex_growth)^INT((OH$4-p1_complete-1)/12),0)</f>
        <v/>
      </c>
      <c r="OI37" s="48">
        <f>IF(OI10=1,(1+opex_growth)^INT((OI$4-p1_complete-1)/12),0)</f>
        <v/>
      </c>
      <c r="OJ37" s="48">
        <f>IF(OJ10=1,(1+opex_growth)^INT((OJ$4-p1_complete-1)/12),0)</f>
        <v/>
      </c>
      <c r="OK37" s="48">
        <f>IF(OK10=1,(1+opex_growth)^INT((OK$4-p1_complete-1)/12),0)</f>
        <v/>
      </c>
      <c r="OL37" s="48">
        <f>IF(OL10=1,(1+opex_growth)^INT((OL$4-p1_complete-1)/12),0)</f>
        <v/>
      </c>
      <c r="OM37" s="48">
        <f>IF(OM10=1,(1+opex_growth)^INT((OM$4-p1_complete-1)/12),0)</f>
        <v/>
      </c>
      <c r="ON37" s="48">
        <f>IF(ON10=1,(1+opex_growth)^INT((ON$4-p1_complete-1)/12),0)</f>
        <v/>
      </c>
      <c r="OO37" s="48">
        <f>IF(OO10=1,(1+opex_growth)^INT((OO$4-p1_complete-1)/12),0)</f>
        <v/>
      </c>
      <c r="OP37" s="48">
        <f>IF(OP10=1,(1+opex_growth)^INT((OP$4-p1_complete-1)/12),0)</f>
        <v/>
      </c>
      <c r="OQ37" s="48">
        <f>IF(OQ10=1,(1+opex_growth)^INT((OQ$4-p1_complete-1)/12),0)</f>
        <v/>
      </c>
      <c r="OR37" s="48">
        <f>IF(OR10=1,(1+opex_growth)^INT((OR$4-p1_complete-1)/12),0)</f>
        <v/>
      </c>
      <c r="OS37" s="48">
        <f>IF(OS10=1,(1+opex_growth)^INT((OS$4-p1_complete-1)/12),0)</f>
        <v/>
      </c>
      <c r="OT37" s="48">
        <f>IF(OT10=1,(1+opex_growth)^INT((OT$4-p1_complete-1)/12),0)</f>
        <v/>
      </c>
      <c r="OU37" s="48">
        <f>IF(OU10=1,(1+opex_growth)^INT((OU$4-p1_complete-1)/12),0)</f>
        <v/>
      </c>
      <c r="OV37" s="48">
        <f>IF(OV10=1,(1+opex_growth)^INT((OV$4-p1_complete-1)/12),0)</f>
        <v/>
      </c>
      <c r="OW37" s="48">
        <f>IF(OW10=1,(1+opex_growth)^INT((OW$4-p1_complete-1)/12),0)</f>
        <v/>
      </c>
      <c r="OX37" s="48">
        <f>IF(OX10=1,(1+opex_growth)^INT((OX$4-p1_complete-1)/12),0)</f>
        <v/>
      </c>
      <c r="OY37" s="48">
        <f>IF(OY10=1,(1+opex_growth)^INT((OY$4-p1_complete-1)/12),0)</f>
        <v/>
      </c>
      <c r="OZ37" s="48">
        <f>IF(OZ10=1,(1+opex_growth)^INT((OZ$4-p1_complete-1)/12),0)</f>
        <v/>
      </c>
      <c r="PA37" s="48">
        <f>IF(PA10=1,(1+opex_growth)^INT((PA$4-p1_complete-1)/12),0)</f>
        <v/>
      </c>
      <c r="PB37" s="48">
        <f>IF(PB10=1,(1+opex_growth)^INT((PB$4-p1_complete-1)/12),0)</f>
        <v/>
      </c>
      <c r="PC37" s="48">
        <f>IF(PC10=1,(1+opex_growth)^INT((PC$4-p1_complete-1)/12),0)</f>
        <v/>
      </c>
      <c r="PD37" s="48">
        <f>IF(PD10=1,(1+opex_growth)^INT((PD$4-p1_complete-1)/12),0)</f>
        <v/>
      </c>
      <c r="PE37" s="48">
        <f>IF(PE10=1,(1+opex_growth)^INT((PE$4-p1_complete-1)/12),0)</f>
        <v/>
      </c>
      <c r="PF37" s="48">
        <f>IF(PF10=1,(1+opex_growth)^INT((PF$4-p1_complete-1)/12),0)</f>
        <v/>
      </c>
      <c r="PG37" s="48">
        <f>IF(PG10=1,(1+opex_growth)^INT((PG$4-p1_complete-1)/12),0)</f>
        <v/>
      </c>
      <c r="PH37" s="48">
        <f>IF(PH10=1,(1+opex_growth)^INT((PH$4-p1_complete-1)/12),0)</f>
        <v/>
      </c>
      <c r="PI37" s="48">
        <f>IF(PI10=1,(1+opex_growth)^INT((PI$4-p1_complete-1)/12),0)</f>
        <v/>
      </c>
      <c r="PJ37" s="48">
        <f>IF(PJ10=1,(1+opex_growth)^INT((PJ$4-p1_complete-1)/12),0)</f>
        <v/>
      </c>
      <c r="PK37" s="48">
        <f>IF(PK10=1,(1+opex_growth)^INT((PK$4-p1_complete-1)/12),0)</f>
        <v/>
      </c>
      <c r="PL37" s="48">
        <f>IF(PL10=1,(1+opex_growth)^INT((PL$4-p1_complete-1)/12),0)</f>
        <v/>
      </c>
      <c r="PM37" s="48">
        <f>IF(PM10=1,(1+opex_growth)^INT((PM$4-p1_complete-1)/12),0)</f>
        <v/>
      </c>
    </row>
    <row r="38">
      <c r="A38" s="9" t="inlineStr">
        <is>
          <t>Market rent</t>
        </is>
      </c>
      <c r="B38" s="9" t="inlineStr">
        <is>
          <t>P1</t>
        </is>
      </c>
      <c r="C38" s="43">
        <f>SUM(D38:PM38)</f>
        <v/>
      </c>
      <c r="D38" s="44">
        <f>p1_gpr_mkt/12*D32/p1_homes*D36</f>
        <v/>
      </c>
      <c r="E38" s="44">
        <f>p1_gpr_mkt/12*E32/p1_homes*E36</f>
        <v/>
      </c>
      <c r="F38" s="44">
        <f>p1_gpr_mkt/12*F32/p1_homes*F36</f>
        <v/>
      </c>
      <c r="G38" s="44">
        <f>p1_gpr_mkt/12*G32/p1_homes*G36</f>
        <v/>
      </c>
      <c r="H38" s="44">
        <f>p1_gpr_mkt/12*H32/p1_homes*H36</f>
        <v/>
      </c>
      <c r="I38" s="44">
        <f>p1_gpr_mkt/12*I32/p1_homes*I36</f>
        <v/>
      </c>
      <c r="J38" s="44">
        <f>p1_gpr_mkt/12*J32/p1_homes*J36</f>
        <v/>
      </c>
      <c r="K38" s="44">
        <f>p1_gpr_mkt/12*K32/p1_homes*K36</f>
        <v/>
      </c>
      <c r="L38" s="44">
        <f>p1_gpr_mkt/12*L32/p1_homes*L36</f>
        <v/>
      </c>
      <c r="M38" s="44">
        <f>p1_gpr_mkt/12*M32/p1_homes*M36</f>
        <v/>
      </c>
      <c r="N38" s="44">
        <f>p1_gpr_mkt/12*N32/p1_homes*N36</f>
        <v/>
      </c>
      <c r="O38" s="44">
        <f>p1_gpr_mkt/12*O32/p1_homes*O36</f>
        <v/>
      </c>
      <c r="P38" s="44">
        <f>p1_gpr_mkt/12*P32/p1_homes*P36</f>
        <v/>
      </c>
      <c r="Q38" s="44">
        <f>p1_gpr_mkt/12*Q32/p1_homes*Q36</f>
        <v/>
      </c>
      <c r="R38" s="44">
        <f>p1_gpr_mkt/12*R32/p1_homes*R36</f>
        <v/>
      </c>
      <c r="S38" s="44">
        <f>p1_gpr_mkt/12*S32/p1_homes*S36</f>
        <v/>
      </c>
      <c r="T38" s="44">
        <f>p1_gpr_mkt/12*T32/p1_homes*T36</f>
        <v/>
      </c>
      <c r="U38" s="44">
        <f>p1_gpr_mkt/12*U32/p1_homes*U36</f>
        <v/>
      </c>
      <c r="V38" s="44">
        <f>p1_gpr_mkt/12*V32/p1_homes*V36</f>
        <v/>
      </c>
      <c r="W38" s="44">
        <f>p1_gpr_mkt/12*W32/p1_homes*W36</f>
        <v/>
      </c>
      <c r="X38" s="44">
        <f>p1_gpr_mkt/12*X32/p1_homes*X36</f>
        <v/>
      </c>
      <c r="Y38" s="44">
        <f>p1_gpr_mkt/12*Y32/p1_homes*Y36</f>
        <v/>
      </c>
      <c r="Z38" s="44">
        <f>p1_gpr_mkt/12*Z32/p1_homes*Z36</f>
        <v/>
      </c>
      <c r="AA38" s="44">
        <f>p1_gpr_mkt/12*AA32/p1_homes*AA36</f>
        <v/>
      </c>
      <c r="AB38" s="44">
        <f>p1_gpr_mkt/12*AB32/p1_homes*AB36</f>
        <v/>
      </c>
      <c r="AC38" s="44">
        <f>p1_gpr_mkt/12*AC32/p1_homes*AC36</f>
        <v/>
      </c>
      <c r="AD38" s="44">
        <f>p1_gpr_mkt/12*AD32/p1_homes*AD36</f>
        <v/>
      </c>
      <c r="AE38" s="44">
        <f>p1_gpr_mkt/12*AE32/p1_homes*AE36</f>
        <v/>
      </c>
      <c r="AF38" s="44">
        <f>p1_gpr_mkt/12*AF32/p1_homes*AF36</f>
        <v/>
      </c>
      <c r="AG38" s="44">
        <f>p1_gpr_mkt/12*AG32/p1_homes*AG36</f>
        <v/>
      </c>
      <c r="AH38" s="44">
        <f>p1_gpr_mkt/12*AH32/p1_homes*AH36</f>
        <v/>
      </c>
      <c r="AI38" s="44">
        <f>p1_gpr_mkt/12*AI32/p1_homes*AI36</f>
        <v/>
      </c>
      <c r="AJ38" s="44">
        <f>p1_gpr_mkt/12*AJ32/p1_homes*AJ36</f>
        <v/>
      </c>
      <c r="AK38" s="44">
        <f>p1_gpr_mkt/12*AK32/p1_homes*AK36</f>
        <v/>
      </c>
      <c r="AL38" s="44">
        <f>p1_gpr_mkt/12*AL32/p1_homes*AL36</f>
        <v/>
      </c>
      <c r="AM38" s="44">
        <f>p1_gpr_mkt/12*AM32/p1_homes*AM36</f>
        <v/>
      </c>
      <c r="AN38" s="44">
        <f>p1_gpr_mkt/12*AN32/p1_homes*AN36</f>
        <v/>
      </c>
      <c r="AO38" s="44">
        <f>p1_gpr_mkt/12*AO32/p1_homes*AO36</f>
        <v/>
      </c>
      <c r="AP38" s="44">
        <f>p1_gpr_mkt/12*AP32/p1_homes*AP36</f>
        <v/>
      </c>
      <c r="AQ38" s="44">
        <f>p1_gpr_mkt/12*AQ32/p1_homes*AQ36</f>
        <v/>
      </c>
      <c r="AR38" s="44">
        <f>p1_gpr_mkt/12*AR32/p1_homes*AR36</f>
        <v/>
      </c>
      <c r="AS38" s="44">
        <f>p1_gpr_mkt/12*AS32/p1_homes*AS36</f>
        <v/>
      </c>
      <c r="AT38" s="44">
        <f>p1_gpr_mkt/12*AT32/p1_homes*AT36</f>
        <v/>
      </c>
      <c r="AU38" s="44">
        <f>p1_gpr_mkt/12*AU32/p1_homes*AU36</f>
        <v/>
      </c>
      <c r="AV38" s="44">
        <f>p1_gpr_mkt/12*AV32/p1_homes*AV36</f>
        <v/>
      </c>
      <c r="AW38" s="44">
        <f>p1_gpr_mkt/12*AW32/p1_homes*AW36</f>
        <v/>
      </c>
      <c r="AX38" s="44">
        <f>p1_gpr_mkt/12*AX32/p1_homes*AX36</f>
        <v/>
      </c>
      <c r="AY38" s="44">
        <f>p1_gpr_mkt/12*AY32/p1_homes*AY36</f>
        <v/>
      </c>
      <c r="AZ38" s="44">
        <f>p1_gpr_mkt/12*AZ32/p1_homes*AZ36</f>
        <v/>
      </c>
      <c r="BA38" s="44">
        <f>p1_gpr_mkt/12*BA32/p1_homes*BA36</f>
        <v/>
      </c>
      <c r="BB38" s="44">
        <f>p1_gpr_mkt/12*BB32/p1_homes*BB36</f>
        <v/>
      </c>
      <c r="BC38" s="44">
        <f>p1_gpr_mkt/12*BC32/p1_homes*BC36</f>
        <v/>
      </c>
      <c r="BD38" s="44">
        <f>p1_gpr_mkt/12*BD32/p1_homes*BD36</f>
        <v/>
      </c>
      <c r="BE38" s="44">
        <f>p1_gpr_mkt/12*BE32/p1_homes*BE36</f>
        <v/>
      </c>
      <c r="BF38" s="44">
        <f>p1_gpr_mkt/12*BF32/p1_homes*BF36</f>
        <v/>
      </c>
      <c r="BG38" s="44">
        <f>p1_gpr_mkt/12*BG32/p1_homes*BG36</f>
        <v/>
      </c>
      <c r="BH38" s="44">
        <f>p1_gpr_mkt/12*BH32/p1_homes*BH36</f>
        <v/>
      </c>
      <c r="BI38" s="44">
        <f>p1_gpr_mkt/12*BI32/p1_homes*BI36</f>
        <v/>
      </c>
      <c r="BJ38" s="44">
        <f>p1_gpr_mkt/12*BJ32/p1_homes*BJ36</f>
        <v/>
      </c>
      <c r="BK38" s="44">
        <f>p1_gpr_mkt/12*BK32/p1_homes*BK36</f>
        <v/>
      </c>
      <c r="BL38" s="44">
        <f>p1_gpr_mkt/12*BL32/p1_homes*BL36</f>
        <v/>
      </c>
      <c r="BM38" s="44">
        <f>p1_gpr_mkt/12*BM32/p1_homes*BM36</f>
        <v/>
      </c>
      <c r="BN38" s="44">
        <f>p1_gpr_mkt/12*BN32/p1_homes*BN36</f>
        <v/>
      </c>
      <c r="BO38" s="44">
        <f>p1_gpr_mkt/12*BO32/p1_homes*BO36</f>
        <v/>
      </c>
      <c r="BP38" s="44">
        <f>p1_gpr_mkt/12*BP32/p1_homes*BP36</f>
        <v/>
      </c>
      <c r="BQ38" s="44">
        <f>p1_gpr_mkt/12*BQ32/p1_homes*BQ36</f>
        <v/>
      </c>
      <c r="BR38" s="44">
        <f>p1_gpr_mkt/12*BR32/p1_homes*BR36</f>
        <v/>
      </c>
      <c r="BS38" s="44">
        <f>p1_gpr_mkt/12*BS32/p1_homes*BS36</f>
        <v/>
      </c>
      <c r="BT38" s="44">
        <f>p1_gpr_mkt/12*BT32/p1_homes*BT36</f>
        <v/>
      </c>
      <c r="BU38" s="44">
        <f>p1_gpr_mkt/12*BU32/p1_homes*BU36</f>
        <v/>
      </c>
      <c r="BV38" s="44">
        <f>p1_gpr_mkt/12*BV32/p1_homes*BV36</f>
        <v/>
      </c>
      <c r="BW38" s="44">
        <f>p1_gpr_mkt/12*BW32/p1_homes*BW36</f>
        <v/>
      </c>
      <c r="BX38" s="44">
        <f>p1_gpr_mkt/12*BX32/p1_homes*BX36</f>
        <v/>
      </c>
      <c r="BY38" s="44">
        <f>p1_gpr_mkt/12*BY32/p1_homes*BY36</f>
        <v/>
      </c>
      <c r="BZ38" s="44">
        <f>p1_gpr_mkt/12*BZ32/p1_homes*BZ36</f>
        <v/>
      </c>
      <c r="CA38" s="44">
        <f>p1_gpr_mkt/12*CA32/p1_homes*CA36</f>
        <v/>
      </c>
      <c r="CB38" s="44">
        <f>p1_gpr_mkt/12*CB32/p1_homes*CB36</f>
        <v/>
      </c>
      <c r="CC38" s="44">
        <f>p1_gpr_mkt/12*CC32/p1_homes*CC36</f>
        <v/>
      </c>
      <c r="CD38" s="44">
        <f>p1_gpr_mkt/12*CD32/p1_homes*CD36</f>
        <v/>
      </c>
      <c r="CE38" s="44">
        <f>p1_gpr_mkt/12*CE32/p1_homes*CE36</f>
        <v/>
      </c>
      <c r="CF38" s="44">
        <f>p1_gpr_mkt/12*CF32/p1_homes*CF36</f>
        <v/>
      </c>
      <c r="CG38" s="44">
        <f>p1_gpr_mkt/12*CG32/p1_homes*CG36</f>
        <v/>
      </c>
      <c r="CH38" s="44">
        <f>p1_gpr_mkt/12*CH32/p1_homes*CH36</f>
        <v/>
      </c>
      <c r="CI38" s="44">
        <f>p1_gpr_mkt/12*CI32/p1_homes*CI36</f>
        <v/>
      </c>
      <c r="CJ38" s="44">
        <f>p1_gpr_mkt/12*CJ32/p1_homes*CJ36</f>
        <v/>
      </c>
      <c r="CK38" s="44">
        <f>p1_gpr_mkt/12*CK32/p1_homes*CK36</f>
        <v/>
      </c>
      <c r="CL38" s="44">
        <f>p1_gpr_mkt/12*CL32/p1_homes*CL36</f>
        <v/>
      </c>
      <c r="CM38" s="44">
        <f>p1_gpr_mkt/12*CM32/p1_homes*CM36</f>
        <v/>
      </c>
      <c r="CN38" s="44">
        <f>p1_gpr_mkt/12*CN32/p1_homes*CN36</f>
        <v/>
      </c>
      <c r="CO38" s="44">
        <f>p1_gpr_mkt/12*CO32/p1_homes*CO36</f>
        <v/>
      </c>
      <c r="CP38" s="44">
        <f>p1_gpr_mkt/12*CP32/p1_homes*CP36</f>
        <v/>
      </c>
      <c r="CQ38" s="44">
        <f>p1_gpr_mkt/12*CQ32/p1_homes*CQ36</f>
        <v/>
      </c>
      <c r="CR38" s="44">
        <f>p1_gpr_mkt/12*CR32/p1_homes*CR36</f>
        <v/>
      </c>
      <c r="CS38" s="44">
        <f>p1_gpr_mkt/12*CS32/p1_homes*CS36</f>
        <v/>
      </c>
      <c r="CT38" s="44">
        <f>p1_gpr_mkt/12*CT32/p1_homes*CT36</f>
        <v/>
      </c>
      <c r="CU38" s="44">
        <f>p1_gpr_mkt/12*CU32/p1_homes*CU36</f>
        <v/>
      </c>
      <c r="CV38" s="44">
        <f>p1_gpr_mkt/12*CV32/p1_homes*CV36</f>
        <v/>
      </c>
      <c r="CW38" s="44">
        <f>p1_gpr_mkt/12*CW32/p1_homes*CW36</f>
        <v/>
      </c>
      <c r="CX38" s="44">
        <f>p1_gpr_mkt/12*CX32/p1_homes*CX36</f>
        <v/>
      </c>
      <c r="CY38" s="44">
        <f>p1_gpr_mkt/12*CY32/p1_homes*CY36</f>
        <v/>
      </c>
      <c r="CZ38" s="44">
        <f>p1_gpr_mkt/12*CZ32/p1_homes*CZ36</f>
        <v/>
      </c>
      <c r="DA38" s="44">
        <f>p1_gpr_mkt/12*DA32/p1_homes*DA36</f>
        <v/>
      </c>
      <c r="DB38" s="44">
        <f>p1_gpr_mkt/12*DB32/p1_homes*DB36</f>
        <v/>
      </c>
      <c r="DC38" s="44">
        <f>p1_gpr_mkt/12*DC32/p1_homes*DC36</f>
        <v/>
      </c>
      <c r="DD38" s="44">
        <f>p1_gpr_mkt/12*DD32/p1_homes*DD36</f>
        <v/>
      </c>
      <c r="DE38" s="44">
        <f>p1_gpr_mkt/12*DE32/p1_homes*DE36</f>
        <v/>
      </c>
      <c r="DF38" s="44">
        <f>p1_gpr_mkt/12*DF32/p1_homes*DF36</f>
        <v/>
      </c>
      <c r="DG38" s="44">
        <f>p1_gpr_mkt/12*DG32/p1_homes*DG36</f>
        <v/>
      </c>
      <c r="DH38" s="44">
        <f>p1_gpr_mkt/12*DH32/p1_homes*DH36</f>
        <v/>
      </c>
      <c r="DI38" s="44">
        <f>p1_gpr_mkt/12*DI32/p1_homes*DI36</f>
        <v/>
      </c>
      <c r="DJ38" s="44">
        <f>p1_gpr_mkt/12*DJ32/p1_homes*DJ36</f>
        <v/>
      </c>
      <c r="DK38" s="44">
        <f>p1_gpr_mkt/12*DK32/p1_homes*DK36</f>
        <v/>
      </c>
      <c r="DL38" s="44">
        <f>p1_gpr_mkt/12*DL32/p1_homes*DL36</f>
        <v/>
      </c>
      <c r="DM38" s="44">
        <f>p1_gpr_mkt/12*DM32/p1_homes*DM36</f>
        <v/>
      </c>
      <c r="DN38" s="44">
        <f>p1_gpr_mkt/12*DN32/p1_homes*DN36</f>
        <v/>
      </c>
      <c r="DO38" s="44">
        <f>p1_gpr_mkt/12*DO32/p1_homes*DO36</f>
        <v/>
      </c>
      <c r="DP38" s="44">
        <f>p1_gpr_mkt/12*DP32/p1_homes*DP36</f>
        <v/>
      </c>
      <c r="DQ38" s="44">
        <f>p1_gpr_mkt/12*DQ32/p1_homes*DQ36</f>
        <v/>
      </c>
      <c r="DR38" s="44">
        <f>p1_gpr_mkt/12*DR32/p1_homes*DR36</f>
        <v/>
      </c>
      <c r="DS38" s="44">
        <f>p1_gpr_mkt/12*DS32/p1_homes*DS36</f>
        <v/>
      </c>
      <c r="DT38" s="44">
        <f>p1_gpr_mkt/12*DT32/p1_homes*DT36</f>
        <v/>
      </c>
      <c r="DU38" s="44">
        <f>p1_gpr_mkt/12*DU32/p1_homes*DU36</f>
        <v/>
      </c>
      <c r="DV38" s="44">
        <f>p1_gpr_mkt/12*DV32/p1_homes*DV36</f>
        <v/>
      </c>
      <c r="DW38" s="44">
        <f>p1_gpr_mkt/12*DW32/p1_homes*DW36</f>
        <v/>
      </c>
      <c r="DX38" s="44">
        <f>p1_gpr_mkt/12*DX32/p1_homes*DX36</f>
        <v/>
      </c>
      <c r="DY38" s="44">
        <f>p1_gpr_mkt/12*DY32/p1_homes*DY36</f>
        <v/>
      </c>
      <c r="DZ38" s="44">
        <f>p1_gpr_mkt/12*DZ32/p1_homes*DZ36</f>
        <v/>
      </c>
      <c r="EA38" s="44">
        <f>p1_gpr_mkt/12*EA32/p1_homes*EA36</f>
        <v/>
      </c>
      <c r="EB38" s="44">
        <f>p1_gpr_mkt/12*EB32/p1_homes*EB36</f>
        <v/>
      </c>
      <c r="EC38" s="44">
        <f>p1_gpr_mkt/12*EC32/p1_homes*EC36</f>
        <v/>
      </c>
      <c r="ED38" s="44">
        <f>p1_gpr_mkt/12*ED32/p1_homes*ED36</f>
        <v/>
      </c>
      <c r="EE38" s="44">
        <f>p1_gpr_mkt/12*EE32/p1_homes*EE36</f>
        <v/>
      </c>
      <c r="EF38" s="44">
        <f>p1_gpr_mkt/12*EF32/p1_homes*EF36</f>
        <v/>
      </c>
      <c r="EG38" s="44">
        <f>p1_gpr_mkt/12*EG32/p1_homes*EG36</f>
        <v/>
      </c>
      <c r="EH38" s="44">
        <f>p1_gpr_mkt/12*EH32/p1_homes*EH36</f>
        <v/>
      </c>
      <c r="EI38" s="44">
        <f>p1_gpr_mkt/12*EI32/p1_homes*EI36</f>
        <v/>
      </c>
      <c r="EJ38" s="44">
        <f>p1_gpr_mkt/12*EJ32/p1_homes*EJ36</f>
        <v/>
      </c>
      <c r="EK38" s="44">
        <f>p1_gpr_mkt/12*EK32/p1_homes*EK36</f>
        <v/>
      </c>
      <c r="EL38" s="44">
        <f>p1_gpr_mkt/12*EL32/p1_homes*EL36</f>
        <v/>
      </c>
      <c r="EM38" s="44">
        <f>p1_gpr_mkt/12*EM32/p1_homes*EM36</f>
        <v/>
      </c>
      <c r="EN38" s="44">
        <f>p1_gpr_mkt/12*EN32/p1_homes*EN36</f>
        <v/>
      </c>
      <c r="EO38" s="44">
        <f>p1_gpr_mkt/12*EO32/p1_homes*EO36</f>
        <v/>
      </c>
      <c r="EP38" s="44">
        <f>p1_gpr_mkt/12*EP32/p1_homes*EP36</f>
        <v/>
      </c>
      <c r="EQ38" s="44">
        <f>p1_gpr_mkt/12*EQ32/p1_homes*EQ36</f>
        <v/>
      </c>
      <c r="ER38" s="44">
        <f>p1_gpr_mkt/12*ER32/p1_homes*ER36</f>
        <v/>
      </c>
      <c r="ES38" s="44">
        <f>p1_gpr_mkt/12*ES32/p1_homes*ES36</f>
        <v/>
      </c>
      <c r="ET38" s="44">
        <f>p1_gpr_mkt/12*ET32/p1_homes*ET36</f>
        <v/>
      </c>
      <c r="EU38" s="44">
        <f>p1_gpr_mkt/12*EU32/p1_homes*EU36</f>
        <v/>
      </c>
      <c r="EV38" s="44">
        <f>p1_gpr_mkt/12*EV32/p1_homes*EV36</f>
        <v/>
      </c>
      <c r="EW38" s="44">
        <f>p1_gpr_mkt/12*EW32/p1_homes*EW36</f>
        <v/>
      </c>
      <c r="EX38" s="44">
        <f>p1_gpr_mkt/12*EX32/p1_homes*EX36</f>
        <v/>
      </c>
      <c r="EY38" s="44">
        <f>p1_gpr_mkt/12*EY32/p1_homes*EY36</f>
        <v/>
      </c>
      <c r="EZ38" s="44">
        <f>p1_gpr_mkt/12*EZ32/p1_homes*EZ36</f>
        <v/>
      </c>
      <c r="FA38" s="44">
        <f>p1_gpr_mkt/12*FA32/p1_homes*FA36</f>
        <v/>
      </c>
      <c r="FB38" s="44">
        <f>p1_gpr_mkt/12*FB32/p1_homes*FB36</f>
        <v/>
      </c>
      <c r="FC38" s="44">
        <f>p1_gpr_mkt/12*FC32/p1_homes*FC36</f>
        <v/>
      </c>
      <c r="FD38" s="44">
        <f>p1_gpr_mkt/12*FD32/p1_homes*FD36</f>
        <v/>
      </c>
      <c r="FE38" s="44">
        <f>p1_gpr_mkt/12*FE32/p1_homes*FE36</f>
        <v/>
      </c>
      <c r="FF38" s="44">
        <f>p1_gpr_mkt/12*FF32/p1_homes*FF36</f>
        <v/>
      </c>
      <c r="FG38" s="44">
        <f>p1_gpr_mkt/12*FG32/p1_homes*FG36</f>
        <v/>
      </c>
      <c r="FH38" s="44">
        <f>p1_gpr_mkt/12*FH32/p1_homes*FH36</f>
        <v/>
      </c>
      <c r="FI38" s="44">
        <f>p1_gpr_mkt/12*FI32/p1_homes*FI36</f>
        <v/>
      </c>
      <c r="FJ38" s="44">
        <f>p1_gpr_mkt/12*FJ32/p1_homes*FJ36</f>
        <v/>
      </c>
      <c r="FK38" s="44">
        <f>p1_gpr_mkt/12*FK32/p1_homes*FK36</f>
        <v/>
      </c>
      <c r="FL38" s="44">
        <f>p1_gpr_mkt/12*FL32/p1_homes*FL36</f>
        <v/>
      </c>
      <c r="FM38" s="44">
        <f>p1_gpr_mkt/12*FM32/p1_homes*FM36</f>
        <v/>
      </c>
      <c r="FN38" s="44">
        <f>p1_gpr_mkt/12*FN32/p1_homes*FN36</f>
        <v/>
      </c>
      <c r="FO38" s="44">
        <f>p1_gpr_mkt/12*FO32/p1_homes*FO36</f>
        <v/>
      </c>
      <c r="FP38" s="44">
        <f>p1_gpr_mkt/12*FP32/p1_homes*FP36</f>
        <v/>
      </c>
      <c r="FQ38" s="44">
        <f>p1_gpr_mkt/12*FQ32/p1_homes*FQ36</f>
        <v/>
      </c>
      <c r="FR38" s="44">
        <f>p1_gpr_mkt/12*FR32/p1_homes*FR36</f>
        <v/>
      </c>
      <c r="FS38" s="44">
        <f>p1_gpr_mkt/12*FS32/p1_homes*FS36</f>
        <v/>
      </c>
      <c r="FT38" s="44">
        <f>p1_gpr_mkt/12*FT32/p1_homes*FT36</f>
        <v/>
      </c>
      <c r="FU38" s="44">
        <f>p1_gpr_mkt/12*FU32/p1_homes*FU36</f>
        <v/>
      </c>
      <c r="FV38" s="44">
        <f>p1_gpr_mkt/12*FV32/p1_homes*FV36</f>
        <v/>
      </c>
      <c r="FW38" s="44">
        <f>p1_gpr_mkt/12*FW32/p1_homes*FW36</f>
        <v/>
      </c>
      <c r="FX38" s="44">
        <f>p1_gpr_mkt/12*FX32/p1_homes*FX36</f>
        <v/>
      </c>
      <c r="FY38" s="44">
        <f>p1_gpr_mkt/12*FY32/p1_homes*FY36</f>
        <v/>
      </c>
      <c r="FZ38" s="44">
        <f>p1_gpr_mkt/12*FZ32/p1_homes*FZ36</f>
        <v/>
      </c>
      <c r="GA38" s="44">
        <f>p1_gpr_mkt/12*GA32/p1_homes*GA36</f>
        <v/>
      </c>
      <c r="GB38" s="44">
        <f>p1_gpr_mkt/12*GB32/p1_homes*GB36</f>
        <v/>
      </c>
      <c r="GC38" s="44">
        <f>p1_gpr_mkt/12*GC32/p1_homes*GC36</f>
        <v/>
      </c>
      <c r="GD38" s="44">
        <f>p1_gpr_mkt/12*GD32/p1_homes*GD36</f>
        <v/>
      </c>
      <c r="GE38" s="44">
        <f>p1_gpr_mkt/12*GE32/p1_homes*GE36</f>
        <v/>
      </c>
      <c r="GF38" s="44">
        <f>p1_gpr_mkt/12*GF32/p1_homes*GF36</f>
        <v/>
      </c>
      <c r="GG38" s="44">
        <f>p1_gpr_mkt/12*GG32/p1_homes*GG36</f>
        <v/>
      </c>
      <c r="GH38" s="44">
        <f>p1_gpr_mkt/12*GH32/p1_homes*GH36</f>
        <v/>
      </c>
      <c r="GI38" s="44">
        <f>p1_gpr_mkt/12*GI32/p1_homes*GI36</f>
        <v/>
      </c>
      <c r="GJ38" s="44">
        <f>p1_gpr_mkt/12*GJ32/p1_homes*GJ36</f>
        <v/>
      </c>
      <c r="GK38" s="44">
        <f>p1_gpr_mkt/12*GK32/p1_homes*GK36</f>
        <v/>
      </c>
      <c r="GL38" s="44">
        <f>p1_gpr_mkt/12*GL32/p1_homes*GL36</f>
        <v/>
      </c>
      <c r="GM38" s="44">
        <f>p1_gpr_mkt/12*GM32/p1_homes*GM36</f>
        <v/>
      </c>
      <c r="GN38" s="44">
        <f>p1_gpr_mkt/12*GN32/p1_homes*GN36</f>
        <v/>
      </c>
      <c r="GO38" s="44">
        <f>p1_gpr_mkt/12*GO32/p1_homes*GO36</f>
        <v/>
      </c>
      <c r="GP38" s="44">
        <f>p1_gpr_mkt/12*GP32/p1_homes*GP36</f>
        <v/>
      </c>
      <c r="GQ38" s="44">
        <f>p1_gpr_mkt/12*GQ32/p1_homes*GQ36</f>
        <v/>
      </c>
      <c r="GR38" s="44">
        <f>p1_gpr_mkt/12*GR32/p1_homes*GR36</f>
        <v/>
      </c>
      <c r="GS38" s="44">
        <f>p1_gpr_mkt/12*GS32/p1_homes*GS36</f>
        <v/>
      </c>
      <c r="GT38" s="44">
        <f>p1_gpr_mkt/12*GT32/p1_homes*GT36</f>
        <v/>
      </c>
      <c r="GU38" s="44">
        <f>p1_gpr_mkt/12*GU32/p1_homes*GU36</f>
        <v/>
      </c>
      <c r="GV38" s="44">
        <f>p1_gpr_mkt/12*GV32/p1_homes*GV36</f>
        <v/>
      </c>
      <c r="GW38" s="44">
        <f>p1_gpr_mkt/12*GW32/p1_homes*GW36</f>
        <v/>
      </c>
      <c r="GX38" s="44">
        <f>p1_gpr_mkt/12*GX32/p1_homes*GX36</f>
        <v/>
      </c>
      <c r="GY38" s="44">
        <f>p1_gpr_mkt/12*GY32/p1_homes*GY36</f>
        <v/>
      </c>
      <c r="GZ38" s="44">
        <f>p1_gpr_mkt/12*GZ32/p1_homes*GZ36</f>
        <v/>
      </c>
      <c r="HA38" s="44">
        <f>p1_gpr_mkt/12*HA32/p1_homes*HA36</f>
        <v/>
      </c>
      <c r="HB38" s="44">
        <f>p1_gpr_mkt/12*HB32/p1_homes*HB36</f>
        <v/>
      </c>
      <c r="HC38" s="44">
        <f>p1_gpr_mkt/12*HC32/p1_homes*HC36</f>
        <v/>
      </c>
      <c r="HD38" s="44">
        <f>p1_gpr_mkt/12*HD32/p1_homes*HD36</f>
        <v/>
      </c>
      <c r="HE38" s="44">
        <f>p1_gpr_mkt/12*HE32/p1_homes*HE36</f>
        <v/>
      </c>
      <c r="HF38" s="44">
        <f>p1_gpr_mkt/12*HF32/p1_homes*HF36</f>
        <v/>
      </c>
      <c r="HG38" s="44">
        <f>p1_gpr_mkt/12*HG32/p1_homes*HG36</f>
        <v/>
      </c>
      <c r="HH38" s="44">
        <f>p1_gpr_mkt/12*HH32/p1_homes*HH36</f>
        <v/>
      </c>
      <c r="HI38" s="44">
        <f>p1_gpr_mkt/12*HI32/p1_homes*HI36</f>
        <v/>
      </c>
      <c r="HJ38" s="44">
        <f>p1_gpr_mkt/12*HJ32/p1_homes*HJ36</f>
        <v/>
      </c>
      <c r="HK38" s="44">
        <f>p1_gpr_mkt/12*HK32/p1_homes*HK36</f>
        <v/>
      </c>
      <c r="HL38" s="44">
        <f>p1_gpr_mkt/12*HL32/p1_homes*HL36</f>
        <v/>
      </c>
      <c r="HM38" s="44">
        <f>p1_gpr_mkt/12*HM32/p1_homes*HM36</f>
        <v/>
      </c>
      <c r="HN38" s="44">
        <f>p1_gpr_mkt/12*HN32/p1_homes*HN36</f>
        <v/>
      </c>
      <c r="HO38" s="44">
        <f>p1_gpr_mkt/12*HO32/p1_homes*HO36</f>
        <v/>
      </c>
      <c r="HP38" s="44">
        <f>p1_gpr_mkt/12*HP32/p1_homes*HP36</f>
        <v/>
      </c>
      <c r="HQ38" s="44">
        <f>p1_gpr_mkt/12*HQ32/p1_homes*HQ36</f>
        <v/>
      </c>
      <c r="HR38" s="44">
        <f>p1_gpr_mkt/12*HR32/p1_homes*HR36</f>
        <v/>
      </c>
      <c r="HS38" s="44">
        <f>p1_gpr_mkt/12*HS32/p1_homes*HS36</f>
        <v/>
      </c>
      <c r="HT38" s="44">
        <f>p1_gpr_mkt/12*HT32/p1_homes*HT36</f>
        <v/>
      </c>
      <c r="HU38" s="44">
        <f>p1_gpr_mkt/12*HU32/p1_homes*HU36</f>
        <v/>
      </c>
      <c r="HV38" s="44">
        <f>p1_gpr_mkt/12*HV32/p1_homes*HV36</f>
        <v/>
      </c>
      <c r="HW38" s="44">
        <f>p1_gpr_mkt/12*HW32/p1_homes*HW36</f>
        <v/>
      </c>
      <c r="HX38" s="44">
        <f>p1_gpr_mkt/12*HX32/p1_homes*HX36</f>
        <v/>
      </c>
      <c r="HY38" s="44">
        <f>p1_gpr_mkt/12*HY32/p1_homes*HY36</f>
        <v/>
      </c>
      <c r="HZ38" s="44">
        <f>p1_gpr_mkt/12*HZ32/p1_homes*HZ36</f>
        <v/>
      </c>
      <c r="IA38" s="44">
        <f>p1_gpr_mkt/12*IA32/p1_homes*IA36</f>
        <v/>
      </c>
      <c r="IB38" s="44">
        <f>p1_gpr_mkt/12*IB32/p1_homes*IB36</f>
        <v/>
      </c>
      <c r="IC38" s="44">
        <f>p1_gpr_mkt/12*IC32/p1_homes*IC36</f>
        <v/>
      </c>
      <c r="ID38" s="44">
        <f>p1_gpr_mkt/12*ID32/p1_homes*ID36</f>
        <v/>
      </c>
      <c r="IE38" s="44">
        <f>p1_gpr_mkt/12*IE32/p1_homes*IE36</f>
        <v/>
      </c>
      <c r="IF38" s="44">
        <f>p1_gpr_mkt/12*IF32/p1_homes*IF36</f>
        <v/>
      </c>
      <c r="IG38" s="44">
        <f>p1_gpr_mkt/12*IG32/p1_homes*IG36</f>
        <v/>
      </c>
      <c r="IH38" s="44">
        <f>p1_gpr_mkt/12*IH32/p1_homes*IH36</f>
        <v/>
      </c>
      <c r="II38" s="44">
        <f>p1_gpr_mkt/12*II32/p1_homes*II36</f>
        <v/>
      </c>
      <c r="IJ38" s="44">
        <f>p1_gpr_mkt/12*IJ32/p1_homes*IJ36</f>
        <v/>
      </c>
      <c r="IK38" s="44">
        <f>p1_gpr_mkt/12*IK32/p1_homes*IK36</f>
        <v/>
      </c>
      <c r="IL38" s="44">
        <f>p1_gpr_mkt/12*IL32/p1_homes*IL36</f>
        <v/>
      </c>
      <c r="IM38" s="44">
        <f>p1_gpr_mkt/12*IM32/p1_homes*IM36</f>
        <v/>
      </c>
      <c r="IN38" s="44">
        <f>p1_gpr_mkt/12*IN32/p1_homes*IN36</f>
        <v/>
      </c>
      <c r="IO38" s="44">
        <f>p1_gpr_mkt/12*IO32/p1_homes*IO36</f>
        <v/>
      </c>
      <c r="IP38" s="44">
        <f>p1_gpr_mkt/12*IP32/p1_homes*IP36</f>
        <v/>
      </c>
      <c r="IQ38" s="44">
        <f>p1_gpr_mkt/12*IQ32/p1_homes*IQ36</f>
        <v/>
      </c>
      <c r="IR38" s="44">
        <f>p1_gpr_mkt/12*IR32/p1_homes*IR36</f>
        <v/>
      </c>
      <c r="IS38" s="44">
        <f>p1_gpr_mkt/12*IS32/p1_homes*IS36</f>
        <v/>
      </c>
      <c r="IT38" s="44">
        <f>p1_gpr_mkt/12*IT32/p1_homes*IT36</f>
        <v/>
      </c>
      <c r="IU38" s="44">
        <f>p1_gpr_mkt/12*IU32/p1_homes*IU36</f>
        <v/>
      </c>
      <c r="IV38" s="44">
        <f>p1_gpr_mkt/12*IV32/p1_homes*IV36</f>
        <v/>
      </c>
      <c r="IW38" s="44">
        <f>p1_gpr_mkt/12*IW32/p1_homes*IW36</f>
        <v/>
      </c>
      <c r="IX38" s="44">
        <f>p1_gpr_mkt/12*IX32/p1_homes*IX36</f>
        <v/>
      </c>
      <c r="IY38" s="44">
        <f>p1_gpr_mkt/12*IY32/p1_homes*IY36</f>
        <v/>
      </c>
      <c r="IZ38" s="44">
        <f>p1_gpr_mkt/12*IZ32/p1_homes*IZ36</f>
        <v/>
      </c>
      <c r="JA38" s="44">
        <f>p1_gpr_mkt/12*JA32/p1_homes*JA36</f>
        <v/>
      </c>
      <c r="JB38" s="44">
        <f>p1_gpr_mkt/12*JB32/p1_homes*JB36</f>
        <v/>
      </c>
      <c r="JC38" s="44">
        <f>p1_gpr_mkt/12*JC32/p1_homes*JC36</f>
        <v/>
      </c>
      <c r="JD38" s="44">
        <f>p1_gpr_mkt/12*JD32/p1_homes*JD36</f>
        <v/>
      </c>
      <c r="JE38" s="44">
        <f>p1_gpr_mkt/12*JE32/p1_homes*JE36</f>
        <v/>
      </c>
      <c r="JF38" s="44">
        <f>p1_gpr_mkt/12*JF32/p1_homes*JF36</f>
        <v/>
      </c>
      <c r="JG38" s="44">
        <f>p1_gpr_mkt/12*JG32/p1_homes*JG36</f>
        <v/>
      </c>
      <c r="JH38" s="44">
        <f>p1_gpr_mkt/12*JH32/p1_homes*JH36</f>
        <v/>
      </c>
      <c r="JI38" s="44">
        <f>p1_gpr_mkt/12*JI32/p1_homes*JI36</f>
        <v/>
      </c>
      <c r="JJ38" s="44">
        <f>p1_gpr_mkt/12*JJ32/p1_homes*JJ36</f>
        <v/>
      </c>
      <c r="JK38" s="44">
        <f>p1_gpr_mkt/12*JK32/p1_homes*JK36</f>
        <v/>
      </c>
      <c r="JL38" s="44">
        <f>p1_gpr_mkt/12*JL32/p1_homes*JL36</f>
        <v/>
      </c>
      <c r="JM38" s="44">
        <f>p1_gpr_mkt/12*JM32/p1_homes*JM36</f>
        <v/>
      </c>
      <c r="JN38" s="44">
        <f>p1_gpr_mkt/12*JN32/p1_homes*JN36</f>
        <v/>
      </c>
      <c r="JO38" s="44">
        <f>p1_gpr_mkt/12*JO32/p1_homes*JO36</f>
        <v/>
      </c>
      <c r="JP38" s="44">
        <f>p1_gpr_mkt/12*JP32/p1_homes*JP36</f>
        <v/>
      </c>
      <c r="JQ38" s="44">
        <f>p1_gpr_mkt/12*JQ32/p1_homes*JQ36</f>
        <v/>
      </c>
      <c r="JR38" s="44">
        <f>p1_gpr_mkt/12*JR32/p1_homes*JR36</f>
        <v/>
      </c>
      <c r="JS38" s="44">
        <f>p1_gpr_mkt/12*JS32/p1_homes*JS36</f>
        <v/>
      </c>
      <c r="JT38" s="44">
        <f>p1_gpr_mkt/12*JT32/p1_homes*JT36</f>
        <v/>
      </c>
      <c r="JU38" s="44">
        <f>p1_gpr_mkt/12*JU32/p1_homes*JU36</f>
        <v/>
      </c>
      <c r="JV38" s="44">
        <f>p1_gpr_mkt/12*JV32/p1_homes*JV36</f>
        <v/>
      </c>
      <c r="JW38" s="44">
        <f>p1_gpr_mkt/12*JW32/p1_homes*JW36</f>
        <v/>
      </c>
      <c r="JX38" s="44">
        <f>p1_gpr_mkt/12*JX32/p1_homes*JX36</f>
        <v/>
      </c>
      <c r="JY38" s="44">
        <f>p1_gpr_mkt/12*JY32/p1_homes*JY36</f>
        <v/>
      </c>
      <c r="JZ38" s="44">
        <f>p1_gpr_mkt/12*JZ32/p1_homes*JZ36</f>
        <v/>
      </c>
      <c r="KA38" s="44">
        <f>p1_gpr_mkt/12*KA32/p1_homes*KA36</f>
        <v/>
      </c>
      <c r="KB38" s="44">
        <f>p1_gpr_mkt/12*KB32/p1_homes*KB36</f>
        <v/>
      </c>
      <c r="KC38" s="44">
        <f>p1_gpr_mkt/12*KC32/p1_homes*KC36</f>
        <v/>
      </c>
      <c r="KD38" s="44">
        <f>p1_gpr_mkt/12*KD32/p1_homes*KD36</f>
        <v/>
      </c>
      <c r="KE38" s="44">
        <f>p1_gpr_mkt/12*KE32/p1_homes*KE36</f>
        <v/>
      </c>
      <c r="KF38" s="44">
        <f>p1_gpr_mkt/12*KF32/p1_homes*KF36</f>
        <v/>
      </c>
      <c r="KG38" s="44">
        <f>p1_gpr_mkt/12*KG32/p1_homes*KG36</f>
        <v/>
      </c>
      <c r="KH38" s="44">
        <f>p1_gpr_mkt/12*KH32/p1_homes*KH36</f>
        <v/>
      </c>
      <c r="KI38" s="44">
        <f>p1_gpr_mkt/12*KI32/p1_homes*KI36</f>
        <v/>
      </c>
      <c r="KJ38" s="44">
        <f>p1_gpr_mkt/12*KJ32/p1_homes*KJ36</f>
        <v/>
      </c>
      <c r="KK38" s="44">
        <f>p1_gpr_mkt/12*KK32/p1_homes*KK36</f>
        <v/>
      </c>
      <c r="KL38" s="44">
        <f>p1_gpr_mkt/12*KL32/p1_homes*KL36</f>
        <v/>
      </c>
      <c r="KM38" s="44">
        <f>p1_gpr_mkt/12*KM32/p1_homes*KM36</f>
        <v/>
      </c>
      <c r="KN38" s="44">
        <f>p1_gpr_mkt/12*KN32/p1_homes*KN36</f>
        <v/>
      </c>
      <c r="KO38" s="44">
        <f>p1_gpr_mkt/12*KO32/p1_homes*KO36</f>
        <v/>
      </c>
      <c r="KP38" s="44">
        <f>p1_gpr_mkt/12*KP32/p1_homes*KP36</f>
        <v/>
      </c>
      <c r="KQ38" s="44">
        <f>p1_gpr_mkt/12*KQ32/p1_homes*KQ36</f>
        <v/>
      </c>
      <c r="KR38" s="44">
        <f>p1_gpr_mkt/12*KR32/p1_homes*KR36</f>
        <v/>
      </c>
      <c r="KS38" s="44">
        <f>p1_gpr_mkt/12*KS32/p1_homes*KS36</f>
        <v/>
      </c>
      <c r="KT38" s="44">
        <f>p1_gpr_mkt/12*KT32/p1_homes*KT36</f>
        <v/>
      </c>
      <c r="KU38" s="44">
        <f>p1_gpr_mkt/12*KU32/p1_homes*KU36</f>
        <v/>
      </c>
      <c r="KV38" s="44">
        <f>p1_gpr_mkt/12*KV32/p1_homes*KV36</f>
        <v/>
      </c>
      <c r="KW38" s="44">
        <f>p1_gpr_mkt/12*KW32/p1_homes*KW36</f>
        <v/>
      </c>
      <c r="KX38" s="44">
        <f>p1_gpr_mkt/12*KX32/p1_homes*KX36</f>
        <v/>
      </c>
      <c r="KY38" s="44">
        <f>p1_gpr_mkt/12*KY32/p1_homes*KY36</f>
        <v/>
      </c>
      <c r="KZ38" s="44">
        <f>p1_gpr_mkt/12*KZ32/p1_homes*KZ36</f>
        <v/>
      </c>
      <c r="LA38" s="44">
        <f>p1_gpr_mkt/12*LA32/p1_homes*LA36</f>
        <v/>
      </c>
      <c r="LB38" s="44">
        <f>p1_gpr_mkt/12*LB32/p1_homes*LB36</f>
        <v/>
      </c>
      <c r="LC38" s="44">
        <f>p1_gpr_mkt/12*LC32/p1_homes*LC36</f>
        <v/>
      </c>
      <c r="LD38" s="44">
        <f>p1_gpr_mkt/12*LD32/p1_homes*LD36</f>
        <v/>
      </c>
      <c r="LE38" s="44">
        <f>p1_gpr_mkt/12*LE32/p1_homes*LE36</f>
        <v/>
      </c>
      <c r="LF38" s="44">
        <f>p1_gpr_mkt/12*LF32/p1_homes*LF36</f>
        <v/>
      </c>
      <c r="LG38" s="44">
        <f>p1_gpr_mkt/12*LG32/p1_homes*LG36</f>
        <v/>
      </c>
      <c r="LH38" s="44">
        <f>p1_gpr_mkt/12*LH32/p1_homes*LH36</f>
        <v/>
      </c>
      <c r="LI38" s="44">
        <f>p1_gpr_mkt/12*LI32/p1_homes*LI36</f>
        <v/>
      </c>
      <c r="LJ38" s="44">
        <f>p1_gpr_mkt/12*LJ32/p1_homes*LJ36</f>
        <v/>
      </c>
      <c r="LK38" s="44">
        <f>p1_gpr_mkt/12*LK32/p1_homes*LK36</f>
        <v/>
      </c>
      <c r="LL38" s="44">
        <f>p1_gpr_mkt/12*LL32/p1_homes*LL36</f>
        <v/>
      </c>
      <c r="LM38" s="44">
        <f>p1_gpr_mkt/12*LM32/p1_homes*LM36</f>
        <v/>
      </c>
      <c r="LN38" s="44">
        <f>p1_gpr_mkt/12*LN32/p1_homes*LN36</f>
        <v/>
      </c>
      <c r="LO38" s="44">
        <f>p1_gpr_mkt/12*LO32/p1_homes*LO36</f>
        <v/>
      </c>
      <c r="LP38" s="44">
        <f>p1_gpr_mkt/12*LP32/p1_homes*LP36</f>
        <v/>
      </c>
      <c r="LQ38" s="44">
        <f>p1_gpr_mkt/12*LQ32/p1_homes*LQ36</f>
        <v/>
      </c>
      <c r="LR38" s="44">
        <f>p1_gpr_mkt/12*LR32/p1_homes*LR36</f>
        <v/>
      </c>
      <c r="LS38" s="44">
        <f>p1_gpr_mkt/12*LS32/p1_homes*LS36</f>
        <v/>
      </c>
      <c r="LT38" s="44">
        <f>p1_gpr_mkt/12*LT32/p1_homes*LT36</f>
        <v/>
      </c>
      <c r="LU38" s="44">
        <f>p1_gpr_mkt/12*LU32/p1_homes*LU36</f>
        <v/>
      </c>
      <c r="LV38" s="44">
        <f>p1_gpr_mkt/12*LV32/p1_homes*LV36</f>
        <v/>
      </c>
      <c r="LW38" s="44">
        <f>p1_gpr_mkt/12*LW32/p1_homes*LW36</f>
        <v/>
      </c>
      <c r="LX38" s="44">
        <f>p1_gpr_mkt/12*LX32/p1_homes*LX36</f>
        <v/>
      </c>
      <c r="LY38" s="44">
        <f>p1_gpr_mkt/12*LY32/p1_homes*LY36</f>
        <v/>
      </c>
      <c r="LZ38" s="44">
        <f>p1_gpr_mkt/12*LZ32/p1_homes*LZ36</f>
        <v/>
      </c>
      <c r="MA38" s="44">
        <f>p1_gpr_mkt/12*MA32/p1_homes*MA36</f>
        <v/>
      </c>
      <c r="MB38" s="44">
        <f>p1_gpr_mkt/12*MB32/p1_homes*MB36</f>
        <v/>
      </c>
      <c r="MC38" s="44">
        <f>p1_gpr_mkt/12*MC32/p1_homes*MC36</f>
        <v/>
      </c>
      <c r="MD38" s="44">
        <f>p1_gpr_mkt/12*MD32/p1_homes*MD36</f>
        <v/>
      </c>
      <c r="ME38" s="44">
        <f>p1_gpr_mkt/12*ME32/p1_homes*ME36</f>
        <v/>
      </c>
      <c r="MF38" s="44">
        <f>p1_gpr_mkt/12*MF32/p1_homes*MF36</f>
        <v/>
      </c>
      <c r="MG38" s="44">
        <f>p1_gpr_mkt/12*MG32/p1_homes*MG36</f>
        <v/>
      </c>
      <c r="MH38" s="44">
        <f>p1_gpr_mkt/12*MH32/p1_homes*MH36</f>
        <v/>
      </c>
      <c r="MI38" s="44">
        <f>p1_gpr_mkt/12*MI32/p1_homes*MI36</f>
        <v/>
      </c>
      <c r="MJ38" s="44">
        <f>p1_gpr_mkt/12*MJ32/p1_homes*MJ36</f>
        <v/>
      </c>
      <c r="MK38" s="44">
        <f>p1_gpr_mkt/12*MK32/p1_homes*MK36</f>
        <v/>
      </c>
      <c r="ML38" s="44">
        <f>p1_gpr_mkt/12*ML32/p1_homes*ML36</f>
        <v/>
      </c>
      <c r="MM38" s="44">
        <f>p1_gpr_mkt/12*MM32/p1_homes*MM36</f>
        <v/>
      </c>
      <c r="MN38" s="44">
        <f>p1_gpr_mkt/12*MN32/p1_homes*MN36</f>
        <v/>
      </c>
      <c r="MO38" s="44">
        <f>p1_gpr_mkt/12*MO32/p1_homes*MO36</f>
        <v/>
      </c>
      <c r="MP38" s="44">
        <f>p1_gpr_mkt/12*MP32/p1_homes*MP36</f>
        <v/>
      </c>
      <c r="MQ38" s="44">
        <f>p1_gpr_mkt/12*MQ32/p1_homes*MQ36</f>
        <v/>
      </c>
      <c r="MR38" s="44">
        <f>p1_gpr_mkt/12*MR32/p1_homes*MR36</f>
        <v/>
      </c>
      <c r="MS38" s="44">
        <f>p1_gpr_mkt/12*MS32/p1_homes*MS36</f>
        <v/>
      </c>
      <c r="MT38" s="44">
        <f>p1_gpr_mkt/12*MT32/p1_homes*MT36</f>
        <v/>
      </c>
      <c r="MU38" s="44">
        <f>p1_gpr_mkt/12*MU32/p1_homes*MU36</f>
        <v/>
      </c>
      <c r="MV38" s="44">
        <f>p1_gpr_mkt/12*MV32/p1_homes*MV36</f>
        <v/>
      </c>
      <c r="MW38" s="44">
        <f>p1_gpr_mkt/12*MW32/p1_homes*MW36</f>
        <v/>
      </c>
      <c r="MX38" s="44">
        <f>p1_gpr_mkt/12*MX32/p1_homes*MX36</f>
        <v/>
      </c>
      <c r="MY38" s="44">
        <f>p1_gpr_mkt/12*MY32/p1_homes*MY36</f>
        <v/>
      </c>
      <c r="MZ38" s="44">
        <f>p1_gpr_mkt/12*MZ32/p1_homes*MZ36</f>
        <v/>
      </c>
      <c r="NA38" s="44">
        <f>p1_gpr_mkt/12*NA32/p1_homes*NA36</f>
        <v/>
      </c>
      <c r="NB38" s="44">
        <f>p1_gpr_mkt/12*NB32/p1_homes*NB36</f>
        <v/>
      </c>
      <c r="NC38" s="44">
        <f>p1_gpr_mkt/12*NC32/p1_homes*NC36</f>
        <v/>
      </c>
      <c r="ND38" s="44">
        <f>p1_gpr_mkt/12*ND32/p1_homes*ND36</f>
        <v/>
      </c>
      <c r="NE38" s="44">
        <f>p1_gpr_mkt/12*NE32/p1_homes*NE36</f>
        <v/>
      </c>
      <c r="NF38" s="44">
        <f>p1_gpr_mkt/12*NF32/p1_homes*NF36</f>
        <v/>
      </c>
      <c r="NG38" s="44">
        <f>p1_gpr_mkt/12*NG32/p1_homes*NG36</f>
        <v/>
      </c>
      <c r="NH38" s="44">
        <f>p1_gpr_mkt/12*NH32/p1_homes*NH36</f>
        <v/>
      </c>
      <c r="NI38" s="44">
        <f>p1_gpr_mkt/12*NI32/p1_homes*NI36</f>
        <v/>
      </c>
      <c r="NJ38" s="44">
        <f>p1_gpr_mkt/12*NJ32/p1_homes*NJ36</f>
        <v/>
      </c>
      <c r="NK38" s="44">
        <f>p1_gpr_mkt/12*NK32/p1_homes*NK36</f>
        <v/>
      </c>
      <c r="NL38" s="44">
        <f>p1_gpr_mkt/12*NL32/p1_homes*NL36</f>
        <v/>
      </c>
      <c r="NM38" s="44">
        <f>p1_gpr_mkt/12*NM32/p1_homes*NM36</f>
        <v/>
      </c>
      <c r="NN38" s="44">
        <f>p1_gpr_mkt/12*NN32/p1_homes*NN36</f>
        <v/>
      </c>
      <c r="NO38" s="44">
        <f>p1_gpr_mkt/12*NO32/p1_homes*NO36</f>
        <v/>
      </c>
      <c r="NP38" s="44">
        <f>p1_gpr_mkt/12*NP32/p1_homes*NP36</f>
        <v/>
      </c>
      <c r="NQ38" s="44">
        <f>p1_gpr_mkt/12*NQ32/p1_homes*NQ36</f>
        <v/>
      </c>
      <c r="NR38" s="44">
        <f>p1_gpr_mkt/12*NR32/p1_homes*NR36</f>
        <v/>
      </c>
      <c r="NS38" s="44">
        <f>p1_gpr_mkt/12*NS32/p1_homes*NS36</f>
        <v/>
      </c>
      <c r="NT38" s="44">
        <f>p1_gpr_mkt/12*NT32/p1_homes*NT36</f>
        <v/>
      </c>
      <c r="NU38" s="44">
        <f>p1_gpr_mkt/12*NU32/p1_homes*NU36</f>
        <v/>
      </c>
      <c r="NV38" s="44">
        <f>p1_gpr_mkt/12*NV32/p1_homes*NV36</f>
        <v/>
      </c>
      <c r="NW38" s="44">
        <f>p1_gpr_mkt/12*NW32/p1_homes*NW36</f>
        <v/>
      </c>
      <c r="NX38" s="44">
        <f>p1_gpr_mkt/12*NX32/p1_homes*NX36</f>
        <v/>
      </c>
      <c r="NY38" s="44">
        <f>p1_gpr_mkt/12*NY32/p1_homes*NY36</f>
        <v/>
      </c>
      <c r="NZ38" s="44">
        <f>p1_gpr_mkt/12*NZ32/p1_homes*NZ36</f>
        <v/>
      </c>
      <c r="OA38" s="44">
        <f>p1_gpr_mkt/12*OA32/p1_homes*OA36</f>
        <v/>
      </c>
      <c r="OB38" s="44">
        <f>p1_gpr_mkt/12*OB32/p1_homes*OB36</f>
        <v/>
      </c>
      <c r="OC38" s="44">
        <f>p1_gpr_mkt/12*OC32/p1_homes*OC36</f>
        <v/>
      </c>
      <c r="OD38" s="44">
        <f>p1_gpr_mkt/12*OD32/p1_homes*OD36</f>
        <v/>
      </c>
      <c r="OE38" s="44">
        <f>p1_gpr_mkt/12*OE32/p1_homes*OE36</f>
        <v/>
      </c>
      <c r="OF38" s="44">
        <f>p1_gpr_mkt/12*OF32/p1_homes*OF36</f>
        <v/>
      </c>
      <c r="OG38" s="44">
        <f>p1_gpr_mkt/12*OG32/p1_homes*OG36</f>
        <v/>
      </c>
      <c r="OH38" s="44">
        <f>p1_gpr_mkt/12*OH32/p1_homes*OH36</f>
        <v/>
      </c>
      <c r="OI38" s="44">
        <f>p1_gpr_mkt/12*OI32/p1_homes*OI36</f>
        <v/>
      </c>
      <c r="OJ38" s="44">
        <f>p1_gpr_mkt/12*OJ32/p1_homes*OJ36</f>
        <v/>
      </c>
      <c r="OK38" s="44">
        <f>p1_gpr_mkt/12*OK32/p1_homes*OK36</f>
        <v/>
      </c>
      <c r="OL38" s="44">
        <f>p1_gpr_mkt/12*OL32/p1_homes*OL36</f>
        <v/>
      </c>
      <c r="OM38" s="44">
        <f>p1_gpr_mkt/12*OM32/p1_homes*OM36</f>
        <v/>
      </c>
      <c r="ON38" s="44">
        <f>p1_gpr_mkt/12*ON32/p1_homes*ON36</f>
        <v/>
      </c>
      <c r="OO38" s="44">
        <f>p1_gpr_mkt/12*OO32/p1_homes*OO36</f>
        <v/>
      </c>
      <c r="OP38" s="44">
        <f>p1_gpr_mkt/12*OP32/p1_homes*OP36</f>
        <v/>
      </c>
      <c r="OQ38" s="44">
        <f>p1_gpr_mkt/12*OQ32/p1_homes*OQ36</f>
        <v/>
      </c>
      <c r="OR38" s="44">
        <f>p1_gpr_mkt/12*OR32/p1_homes*OR36</f>
        <v/>
      </c>
      <c r="OS38" s="44">
        <f>p1_gpr_mkt/12*OS32/p1_homes*OS36</f>
        <v/>
      </c>
      <c r="OT38" s="44">
        <f>p1_gpr_mkt/12*OT32/p1_homes*OT36</f>
        <v/>
      </c>
      <c r="OU38" s="44">
        <f>p1_gpr_mkt/12*OU32/p1_homes*OU36</f>
        <v/>
      </c>
      <c r="OV38" s="44">
        <f>p1_gpr_mkt/12*OV32/p1_homes*OV36</f>
        <v/>
      </c>
      <c r="OW38" s="44">
        <f>p1_gpr_mkt/12*OW32/p1_homes*OW36</f>
        <v/>
      </c>
      <c r="OX38" s="44">
        <f>p1_gpr_mkt/12*OX32/p1_homes*OX36</f>
        <v/>
      </c>
      <c r="OY38" s="44">
        <f>p1_gpr_mkt/12*OY32/p1_homes*OY36</f>
        <v/>
      </c>
      <c r="OZ38" s="44">
        <f>p1_gpr_mkt/12*OZ32/p1_homes*OZ36</f>
        <v/>
      </c>
      <c r="PA38" s="44">
        <f>p1_gpr_mkt/12*PA32/p1_homes*PA36</f>
        <v/>
      </c>
      <c r="PB38" s="44">
        <f>p1_gpr_mkt/12*PB32/p1_homes*PB36</f>
        <v/>
      </c>
      <c r="PC38" s="44">
        <f>p1_gpr_mkt/12*PC32/p1_homes*PC36</f>
        <v/>
      </c>
      <c r="PD38" s="44">
        <f>p1_gpr_mkt/12*PD32/p1_homes*PD36</f>
        <v/>
      </c>
      <c r="PE38" s="44">
        <f>p1_gpr_mkt/12*PE32/p1_homes*PE36</f>
        <v/>
      </c>
      <c r="PF38" s="44">
        <f>p1_gpr_mkt/12*PF32/p1_homes*PF36</f>
        <v/>
      </c>
      <c r="PG38" s="44">
        <f>p1_gpr_mkt/12*PG32/p1_homes*PG36</f>
        <v/>
      </c>
      <c r="PH38" s="44">
        <f>p1_gpr_mkt/12*PH32/p1_homes*PH36</f>
        <v/>
      </c>
      <c r="PI38" s="44">
        <f>p1_gpr_mkt/12*PI32/p1_homes*PI36</f>
        <v/>
      </c>
      <c r="PJ38" s="44">
        <f>p1_gpr_mkt/12*PJ32/p1_homes*PJ36</f>
        <v/>
      </c>
      <c r="PK38" s="44">
        <f>p1_gpr_mkt/12*PK32/p1_homes*PK36</f>
        <v/>
      </c>
      <c r="PL38" s="44">
        <f>p1_gpr_mkt/12*PL32/p1_homes*PL36</f>
        <v/>
      </c>
      <c r="PM38" s="44">
        <f>p1_gpr_mkt/12*PM32/p1_homes*PM36</f>
        <v/>
      </c>
    </row>
    <row r="39">
      <c r="A39" s="9" t="inlineStr">
        <is>
          <t>Affordable rent</t>
        </is>
      </c>
      <c r="B39" s="9" t="inlineStr">
        <is>
          <t>P1</t>
        </is>
      </c>
      <c r="C39" s="43">
        <f>SUM(D39:PM39)</f>
        <v/>
      </c>
      <c r="D39" s="44">
        <f>p1_gpr_aff/12*D32/p1_homes*D36</f>
        <v/>
      </c>
      <c r="E39" s="44">
        <f>p1_gpr_aff/12*E32/p1_homes*E36</f>
        <v/>
      </c>
      <c r="F39" s="44">
        <f>p1_gpr_aff/12*F32/p1_homes*F36</f>
        <v/>
      </c>
      <c r="G39" s="44">
        <f>p1_gpr_aff/12*G32/p1_homes*G36</f>
        <v/>
      </c>
      <c r="H39" s="44">
        <f>p1_gpr_aff/12*H32/p1_homes*H36</f>
        <v/>
      </c>
      <c r="I39" s="44">
        <f>p1_gpr_aff/12*I32/p1_homes*I36</f>
        <v/>
      </c>
      <c r="J39" s="44">
        <f>p1_gpr_aff/12*J32/p1_homes*J36</f>
        <v/>
      </c>
      <c r="K39" s="44">
        <f>p1_gpr_aff/12*K32/p1_homes*K36</f>
        <v/>
      </c>
      <c r="L39" s="44">
        <f>p1_gpr_aff/12*L32/p1_homes*L36</f>
        <v/>
      </c>
      <c r="M39" s="44">
        <f>p1_gpr_aff/12*M32/p1_homes*M36</f>
        <v/>
      </c>
      <c r="N39" s="44">
        <f>p1_gpr_aff/12*N32/p1_homes*N36</f>
        <v/>
      </c>
      <c r="O39" s="44">
        <f>p1_gpr_aff/12*O32/p1_homes*O36</f>
        <v/>
      </c>
      <c r="P39" s="44">
        <f>p1_gpr_aff/12*P32/p1_homes*P36</f>
        <v/>
      </c>
      <c r="Q39" s="44">
        <f>p1_gpr_aff/12*Q32/p1_homes*Q36</f>
        <v/>
      </c>
      <c r="R39" s="44">
        <f>p1_gpr_aff/12*R32/p1_homes*R36</f>
        <v/>
      </c>
      <c r="S39" s="44">
        <f>p1_gpr_aff/12*S32/p1_homes*S36</f>
        <v/>
      </c>
      <c r="T39" s="44">
        <f>p1_gpr_aff/12*T32/p1_homes*T36</f>
        <v/>
      </c>
      <c r="U39" s="44">
        <f>p1_gpr_aff/12*U32/p1_homes*U36</f>
        <v/>
      </c>
      <c r="V39" s="44">
        <f>p1_gpr_aff/12*V32/p1_homes*V36</f>
        <v/>
      </c>
      <c r="W39" s="44">
        <f>p1_gpr_aff/12*W32/p1_homes*W36</f>
        <v/>
      </c>
      <c r="X39" s="44">
        <f>p1_gpr_aff/12*X32/p1_homes*X36</f>
        <v/>
      </c>
      <c r="Y39" s="44">
        <f>p1_gpr_aff/12*Y32/p1_homes*Y36</f>
        <v/>
      </c>
      <c r="Z39" s="44">
        <f>p1_gpr_aff/12*Z32/p1_homes*Z36</f>
        <v/>
      </c>
      <c r="AA39" s="44">
        <f>p1_gpr_aff/12*AA32/p1_homes*AA36</f>
        <v/>
      </c>
      <c r="AB39" s="44">
        <f>p1_gpr_aff/12*AB32/p1_homes*AB36</f>
        <v/>
      </c>
      <c r="AC39" s="44">
        <f>p1_gpr_aff/12*AC32/p1_homes*AC36</f>
        <v/>
      </c>
      <c r="AD39" s="44">
        <f>p1_gpr_aff/12*AD32/p1_homes*AD36</f>
        <v/>
      </c>
      <c r="AE39" s="44">
        <f>p1_gpr_aff/12*AE32/p1_homes*AE36</f>
        <v/>
      </c>
      <c r="AF39" s="44">
        <f>p1_gpr_aff/12*AF32/p1_homes*AF36</f>
        <v/>
      </c>
      <c r="AG39" s="44">
        <f>p1_gpr_aff/12*AG32/p1_homes*AG36</f>
        <v/>
      </c>
      <c r="AH39" s="44">
        <f>p1_gpr_aff/12*AH32/p1_homes*AH36</f>
        <v/>
      </c>
      <c r="AI39" s="44">
        <f>p1_gpr_aff/12*AI32/p1_homes*AI36</f>
        <v/>
      </c>
      <c r="AJ39" s="44">
        <f>p1_gpr_aff/12*AJ32/p1_homes*AJ36</f>
        <v/>
      </c>
      <c r="AK39" s="44">
        <f>p1_gpr_aff/12*AK32/p1_homes*AK36</f>
        <v/>
      </c>
      <c r="AL39" s="44">
        <f>p1_gpr_aff/12*AL32/p1_homes*AL36</f>
        <v/>
      </c>
      <c r="AM39" s="44">
        <f>p1_gpr_aff/12*AM32/p1_homes*AM36</f>
        <v/>
      </c>
      <c r="AN39" s="44">
        <f>p1_gpr_aff/12*AN32/p1_homes*AN36</f>
        <v/>
      </c>
      <c r="AO39" s="44">
        <f>p1_gpr_aff/12*AO32/p1_homes*AO36</f>
        <v/>
      </c>
      <c r="AP39" s="44">
        <f>p1_gpr_aff/12*AP32/p1_homes*AP36</f>
        <v/>
      </c>
      <c r="AQ39" s="44">
        <f>p1_gpr_aff/12*AQ32/p1_homes*AQ36</f>
        <v/>
      </c>
      <c r="AR39" s="44">
        <f>p1_gpr_aff/12*AR32/p1_homes*AR36</f>
        <v/>
      </c>
      <c r="AS39" s="44">
        <f>p1_gpr_aff/12*AS32/p1_homes*AS36</f>
        <v/>
      </c>
      <c r="AT39" s="44">
        <f>p1_gpr_aff/12*AT32/p1_homes*AT36</f>
        <v/>
      </c>
      <c r="AU39" s="44">
        <f>p1_gpr_aff/12*AU32/p1_homes*AU36</f>
        <v/>
      </c>
      <c r="AV39" s="44">
        <f>p1_gpr_aff/12*AV32/p1_homes*AV36</f>
        <v/>
      </c>
      <c r="AW39" s="44">
        <f>p1_gpr_aff/12*AW32/p1_homes*AW36</f>
        <v/>
      </c>
      <c r="AX39" s="44">
        <f>p1_gpr_aff/12*AX32/p1_homes*AX36</f>
        <v/>
      </c>
      <c r="AY39" s="44">
        <f>p1_gpr_aff/12*AY32/p1_homes*AY36</f>
        <v/>
      </c>
      <c r="AZ39" s="44">
        <f>p1_gpr_aff/12*AZ32/p1_homes*AZ36</f>
        <v/>
      </c>
      <c r="BA39" s="44">
        <f>p1_gpr_aff/12*BA32/p1_homes*BA36</f>
        <v/>
      </c>
      <c r="BB39" s="44">
        <f>p1_gpr_aff/12*BB32/p1_homes*BB36</f>
        <v/>
      </c>
      <c r="BC39" s="44">
        <f>p1_gpr_aff/12*BC32/p1_homes*BC36</f>
        <v/>
      </c>
      <c r="BD39" s="44">
        <f>p1_gpr_aff/12*BD32/p1_homes*BD36</f>
        <v/>
      </c>
      <c r="BE39" s="44">
        <f>p1_gpr_aff/12*BE32/p1_homes*BE36</f>
        <v/>
      </c>
      <c r="BF39" s="44">
        <f>p1_gpr_aff/12*BF32/p1_homes*BF36</f>
        <v/>
      </c>
      <c r="BG39" s="44">
        <f>p1_gpr_aff/12*BG32/p1_homes*BG36</f>
        <v/>
      </c>
      <c r="BH39" s="44">
        <f>p1_gpr_aff/12*BH32/p1_homes*BH36</f>
        <v/>
      </c>
      <c r="BI39" s="44">
        <f>p1_gpr_aff/12*BI32/p1_homes*BI36</f>
        <v/>
      </c>
      <c r="BJ39" s="44">
        <f>p1_gpr_aff/12*BJ32/p1_homes*BJ36</f>
        <v/>
      </c>
      <c r="BK39" s="44">
        <f>p1_gpr_aff/12*BK32/p1_homes*BK36</f>
        <v/>
      </c>
      <c r="BL39" s="44">
        <f>p1_gpr_aff/12*BL32/p1_homes*BL36</f>
        <v/>
      </c>
      <c r="BM39" s="44">
        <f>p1_gpr_aff/12*BM32/p1_homes*BM36</f>
        <v/>
      </c>
      <c r="BN39" s="44">
        <f>p1_gpr_aff/12*BN32/p1_homes*BN36</f>
        <v/>
      </c>
      <c r="BO39" s="44">
        <f>p1_gpr_aff/12*BO32/p1_homes*BO36</f>
        <v/>
      </c>
      <c r="BP39" s="44">
        <f>p1_gpr_aff/12*BP32/p1_homes*BP36</f>
        <v/>
      </c>
      <c r="BQ39" s="44">
        <f>p1_gpr_aff/12*BQ32/p1_homes*BQ36</f>
        <v/>
      </c>
      <c r="BR39" s="44">
        <f>p1_gpr_aff/12*BR32/p1_homes*BR36</f>
        <v/>
      </c>
      <c r="BS39" s="44">
        <f>p1_gpr_aff/12*BS32/p1_homes*BS36</f>
        <v/>
      </c>
      <c r="BT39" s="44">
        <f>p1_gpr_aff/12*BT32/p1_homes*BT36</f>
        <v/>
      </c>
      <c r="BU39" s="44">
        <f>p1_gpr_aff/12*BU32/p1_homes*BU36</f>
        <v/>
      </c>
      <c r="BV39" s="44">
        <f>p1_gpr_aff/12*BV32/p1_homes*BV36</f>
        <v/>
      </c>
      <c r="BW39" s="44">
        <f>p1_gpr_aff/12*BW32/p1_homes*BW36</f>
        <v/>
      </c>
      <c r="BX39" s="44">
        <f>p1_gpr_aff/12*BX32/p1_homes*BX36</f>
        <v/>
      </c>
      <c r="BY39" s="44">
        <f>p1_gpr_aff/12*BY32/p1_homes*BY36</f>
        <v/>
      </c>
      <c r="BZ39" s="44">
        <f>p1_gpr_aff/12*BZ32/p1_homes*BZ36</f>
        <v/>
      </c>
      <c r="CA39" s="44">
        <f>p1_gpr_aff/12*CA32/p1_homes*CA36</f>
        <v/>
      </c>
      <c r="CB39" s="44">
        <f>p1_gpr_aff/12*CB32/p1_homes*CB36</f>
        <v/>
      </c>
      <c r="CC39" s="44">
        <f>p1_gpr_aff/12*CC32/p1_homes*CC36</f>
        <v/>
      </c>
      <c r="CD39" s="44">
        <f>p1_gpr_aff/12*CD32/p1_homes*CD36</f>
        <v/>
      </c>
      <c r="CE39" s="44">
        <f>p1_gpr_aff/12*CE32/p1_homes*CE36</f>
        <v/>
      </c>
      <c r="CF39" s="44">
        <f>p1_gpr_aff/12*CF32/p1_homes*CF36</f>
        <v/>
      </c>
      <c r="CG39" s="44">
        <f>p1_gpr_aff/12*CG32/p1_homes*CG36</f>
        <v/>
      </c>
      <c r="CH39" s="44">
        <f>p1_gpr_aff/12*CH32/p1_homes*CH36</f>
        <v/>
      </c>
      <c r="CI39" s="44">
        <f>p1_gpr_aff/12*CI32/p1_homes*CI36</f>
        <v/>
      </c>
      <c r="CJ39" s="44">
        <f>p1_gpr_aff/12*CJ32/p1_homes*CJ36</f>
        <v/>
      </c>
      <c r="CK39" s="44">
        <f>p1_gpr_aff/12*CK32/p1_homes*CK36</f>
        <v/>
      </c>
      <c r="CL39" s="44">
        <f>p1_gpr_aff/12*CL32/p1_homes*CL36</f>
        <v/>
      </c>
      <c r="CM39" s="44">
        <f>p1_gpr_aff/12*CM32/p1_homes*CM36</f>
        <v/>
      </c>
      <c r="CN39" s="44">
        <f>p1_gpr_aff/12*CN32/p1_homes*CN36</f>
        <v/>
      </c>
      <c r="CO39" s="44">
        <f>p1_gpr_aff/12*CO32/p1_homes*CO36</f>
        <v/>
      </c>
      <c r="CP39" s="44">
        <f>p1_gpr_aff/12*CP32/p1_homes*CP36</f>
        <v/>
      </c>
      <c r="CQ39" s="44">
        <f>p1_gpr_aff/12*CQ32/p1_homes*CQ36</f>
        <v/>
      </c>
      <c r="CR39" s="44">
        <f>p1_gpr_aff/12*CR32/p1_homes*CR36</f>
        <v/>
      </c>
      <c r="CS39" s="44">
        <f>p1_gpr_aff/12*CS32/p1_homes*CS36</f>
        <v/>
      </c>
      <c r="CT39" s="44">
        <f>p1_gpr_aff/12*CT32/p1_homes*CT36</f>
        <v/>
      </c>
      <c r="CU39" s="44">
        <f>p1_gpr_aff/12*CU32/p1_homes*CU36</f>
        <v/>
      </c>
      <c r="CV39" s="44">
        <f>p1_gpr_aff/12*CV32/p1_homes*CV36</f>
        <v/>
      </c>
      <c r="CW39" s="44">
        <f>p1_gpr_aff/12*CW32/p1_homes*CW36</f>
        <v/>
      </c>
      <c r="CX39" s="44">
        <f>p1_gpr_aff/12*CX32/p1_homes*CX36</f>
        <v/>
      </c>
      <c r="CY39" s="44">
        <f>p1_gpr_aff/12*CY32/p1_homes*CY36</f>
        <v/>
      </c>
      <c r="CZ39" s="44">
        <f>p1_gpr_aff/12*CZ32/p1_homes*CZ36</f>
        <v/>
      </c>
      <c r="DA39" s="44">
        <f>p1_gpr_aff/12*DA32/p1_homes*DA36</f>
        <v/>
      </c>
      <c r="DB39" s="44">
        <f>p1_gpr_aff/12*DB32/p1_homes*DB36</f>
        <v/>
      </c>
      <c r="DC39" s="44">
        <f>p1_gpr_aff/12*DC32/p1_homes*DC36</f>
        <v/>
      </c>
      <c r="DD39" s="44">
        <f>p1_gpr_aff/12*DD32/p1_homes*DD36</f>
        <v/>
      </c>
      <c r="DE39" s="44">
        <f>p1_gpr_aff/12*DE32/p1_homes*DE36</f>
        <v/>
      </c>
      <c r="DF39" s="44">
        <f>p1_gpr_aff/12*DF32/p1_homes*DF36</f>
        <v/>
      </c>
      <c r="DG39" s="44">
        <f>p1_gpr_aff/12*DG32/p1_homes*DG36</f>
        <v/>
      </c>
      <c r="DH39" s="44">
        <f>p1_gpr_aff/12*DH32/p1_homes*DH36</f>
        <v/>
      </c>
      <c r="DI39" s="44">
        <f>p1_gpr_aff/12*DI32/p1_homes*DI36</f>
        <v/>
      </c>
      <c r="DJ39" s="44">
        <f>p1_gpr_aff/12*DJ32/p1_homes*DJ36</f>
        <v/>
      </c>
      <c r="DK39" s="44">
        <f>p1_gpr_aff/12*DK32/p1_homes*DK36</f>
        <v/>
      </c>
      <c r="DL39" s="44">
        <f>p1_gpr_aff/12*DL32/p1_homes*DL36</f>
        <v/>
      </c>
      <c r="DM39" s="44">
        <f>p1_gpr_aff/12*DM32/p1_homes*DM36</f>
        <v/>
      </c>
      <c r="DN39" s="44">
        <f>p1_gpr_aff/12*DN32/p1_homes*DN36</f>
        <v/>
      </c>
      <c r="DO39" s="44">
        <f>p1_gpr_aff/12*DO32/p1_homes*DO36</f>
        <v/>
      </c>
      <c r="DP39" s="44">
        <f>p1_gpr_aff/12*DP32/p1_homes*DP36</f>
        <v/>
      </c>
      <c r="DQ39" s="44">
        <f>p1_gpr_aff/12*DQ32/p1_homes*DQ36</f>
        <v/>
      </c>
      <c r="DR39" s="44">
        <f>p1_gpr_aff/12*DR32/p1_homes*DR36</f>
        <v/>
      </c>
      <c r="DS39" s="44">
        <f>p1_gpr_aff/12*DS32/p1_homes*DS36</f>
        <v/>
      </c>
      <c r="DT39" s="44">
        <f>p1_gpr_aff/12*DT32/p1_homes*DT36</f>
        <v/>
      </c>
      <c r="DU39" s="44">
        <f>p1_gpr_aff/12*DU32/p1_homes*DU36</f>
        <v/>
      </c>
      <c r="DV39" s="44">
        <f>p1_gpr_aff/12*DV32/p1_homes*DV36</f>
        <v/>
      </c>
      <c r="DW39" s="44">
        <f>p1_gpr_aff/12*DW32/p1_homes*DW36</f>
        <v/>
      </c>
      <c r="DX39" s="44">
        <f>p1_gpr_aff/12*DX32/p1_homes*DX36</f>
        <v/>
      </c>
      <c r="DY39" s="44">
        <f>p1_gpr_aff/12*DY32/p1_homes*DY36</f>
        <v/>
      </c>
      <c r="DZ39" s="44">
        <f>p1_gpr_aff/12*DZ32/p1_homes*DZ36</f>
        <v/>
      </c>
      <c r="EA39" s="44">
        <f>p1_gpr_aff/12*EA32/p1_homes*EA36</f>
        <v/>
      </c>
      <c r="EB39" s="44">
        <f>p1_gpr_aff/12*EB32/p1_homes*EB36</f>
        <v/>
      </c>
      <c r="EC39" s="44">
        <f>p1_gpr_aff/12*EC32/p1_homes*EC36</f>
        <v/>
      </c>
      <c r="ED39" s="44">
        <f>p1_gpr_aff/12*ED32/p1_homes*ED36</f>
        <v/>
      </c>
      <c r="EE39" s="44">
        <f>p1_gpr_aff/12*EE32/p1_homes*EE36</f>
        <v/>
      </c>
      <c r="EF39" s="44">
        <f>p1_gpr_aff/12*EF32/p1_homes*EF36</f>
        <v/>
      </c>
      <c r="EG39" s="44">
        <f>p1_gpr_aff/12*EG32/p1_homes*EG36</f>
        <v/>
      </c>
      <c r="EH39" s="44">
        <f>p1_gpr_aff/12*EH32/p1_homes*EH36</f>
        <v/>
      </c>
      <c r="EI39" s="44">
        <f>p1_gpr_aff/12*EI32/p1_homes*EI36</f>
        <v/>
      </c>
      <c r="EJ39" s="44">
        <f>p1_gpr_aff/12*EJ32/p1_homes*EJ36</f>
        <v/>
      </c>
      <c r="EK39" s="44">
        <f>p1_gpr_aff/12*EK32/p1_homes*EK36</f>
        <v/>
      </c>
      <c r="EL39" s="44">
        <f>p1_gpr_aff/12*EL32/p1_homes*EL36</f>
        <v/>
      </c>
      <c r="EM39" s="44">
        <f>p1_gpr_aff/12*EM32/p1_homes*EM36</f>
        <v/>
      </c>
      <c r="EN39" s="44">
        <f>p1_gpr_aff/12*EN32/p1_homes*EN36</f>
        <v/>
      </c>
      <c r="EO39" s="44">
        <f>p1_gpr_aff/12*EO32/p1_homes*EO36</f>
        <v/>
      </c>
      <c r="EP39" s="44">
        <f>p1_gpr_aff/12*EP32/p1_homes*EP36</f>
        <v/>
      </c>
      <c r="EQ39" s="44">
        <f>p1_gpr_aff/12*EQ32/p1_homes*EQ36</f>
        <v/>
      </c>
      <c r="ER39" s="44">
        <f>p1_gpr_aff/12*ER32/p1_homes*ER36</f>
        <v/>
      </c>
      <c r="ES39" s="44">
        <f>p1_gpr_aff/12*ES32/p1_homes*ES36</f>
        <v/>
      </c>
      <c r="ET39" s="44">
        <f>p1_gpr_aff/12*ET32/p1_homes*ET36</f>
        <v/>
      </c>
      <c r="EU39" s="44">
        <f>p1_gpr_aff/12*EU32/p1_homes*EU36</f>
        <v/>
      </c>
      <c r="EV39" s="44">
        <f>p1_gpr_aff/12*EV32/p1_homes*EV36</f>
        <v/>
      </c>
      <c r="EW39" s="44">
        <f>p1_gpr_aff/12*EW32/p1_homes*EW36</f>
        <v/>
      </c>
      <c r="EX39" s="44">
        <f>p1_gpr_aff/12*EX32/p1_homes*EX36</f>
        <v/>
      </c>
      <c r="EY39" s="44">
        <f>p1_gpr_aff/12*EY32/p1_homes*EY36</f>
        <v/>
      </c>
      <c r="EZ39" s="44">
        <f>p1_gpr_aff/12*EZ32/p1_homes*EZ36</f>
        <v/>
      </c>
      <c r="FA39" s="44">
        <f>p1_gpr_aff/12*FA32/p1_homes*FA36</f>
        <v/>
      </c>
      <c r="FB39" s="44">
        <f>p1_gpr_aff/12*FB32/p1_homes*FB36</f>
        <v/>
      </c>
      <c r="FC39" s="44">
        <f>p1_gpr_aff/12*FC32/p1_homes*FC36</f>
        <v/>
      </c>
      <c r="FD39" s="44">
        <f>p1_gpr_aff/12*FD32/p1_homes*FD36</f>
        <v/>
      </c>
      <c r="FE39" s="44">
        <f>p1_gpr_aff/12*FE32/p1_homes*FE36</f>
        <v/>
      </c>
      <c r="FF39" s="44">
        <f>p1_gpr_aff/12*FF32/p1_homes*FF36</f>
        <v/>
      </c>
      <c r="FG39" s="44">
        <f>p1_gpr_aff/12*FG32/p1_homes*FG36</f>
        <v/>
      </c>
      <c r="FH39" s="44">
        <f>p1_gpr_aff/12*FH32/p1_homes*FH36</f>
        <v/>
      </c>
      <c r="FI39" s="44">
        <f>p1_gpr_aff/12*FI32/p1_homes*FI36</f>
        <v/>
      </c>
      <c r="FJ39" s="44">
        <f>p1_gpr_aff/12*FJ32/p1_homes*FJ36</f>
        <v/>
      </c>
      <c r="FK39" s="44">
        <f>p1_gpr_aff/12*FK32/p1_homes*FK36</f>
        <v/>
      </c>
      <c r="FL39" s="44">
        <f>p1_gpr_aff/12*FL32/p1_homes*FL36</f>
        <v/>
      </c>
      <c r="FM39" s="44">
        <f>p1_gpr_aff/12*FM32/p1_homes*FM36</f>
        <v/>
      </c>
      <c r="FN39" s="44">
        <f>p1_gpr_aff/12*FN32/p1_homes*FN36</f>
        <v/>
      </c>
      <c r="FO39" s="44">
        <f>p1_gpr_aff/12*FO32/p1_homes*FO36</f>
        <v/>
      </c>
      <c r="FP39" s="44">
        <f>p1_gpr_aff/12*FP32/p1_homes*FP36</f>
        <v/>
      </c>
      <c r="FQ39" s="44">
        <f>p1_gpr_aff/12*FQ32/p1_homes*FQ36</f>
        <v/>
      </c>
      <c r="FR39" s="44">
        <f>p1_gpr_aff/12*FR32/p1_homes*FR36</f>
        <v/>
      </c>
      <c r="FS39" s="44">
        <f>p1_gpr_aff/12*FS32/p1_homes*FS36</f>
        <v/>
      </c>
      <c r="FT39" s="44">
        <f>p1_gpr_aff/12*FT32/p1_homes*FT36</f>
        <v/>
      </c>
      <c r="FU39" s="44">
        <f>p1_gpr_aff/12*FU32/p1_homes*FU36</f>
        <v/>
      </c>
      <c r="FV39" s="44">
        <f>p1_gpr_aff/12*FV32/p1_homes*FV36</f>
        <v/>
      </c>
      <c r="FW39" s="44">
        <f>p1_gpr_aff/12*FW32/p1_homes*FW36</f>
        <v/>
      </c>
      <c r="FX39" s="44">
        <f>p1_gpr_aff/12*FX32/p1_homes*FX36</f>
        <v/>
      </c>
      <c r="FY39" s="44">
        <f>p1_gpr_aff/12*FY32/p1_homes*FY36</f>
        <v/>
      </c>
      <c r="FZ39" s="44">
        <f>p1_gpr_aff/12*FZ32/p1_homes*FZ36</f>
        <v/>
      </c>
      <c r="GA39" s="44">
        <f>p1_gpr_aff/12*GA32/p1_homes*GA36</f>
        <v/>
      </c>
      <c r="GB39" s="44">
        <f>p1_gpr_aff/12*GB32/p1_homes*GB36</f>
        <v/>
      </c>
      <c r="GC39" s="44">
        <f>p1_gpr_aff/12*GC32/p1_homes*GC36</f>
        <v/>
      </c>
      <c r="GD39" s="44">
        <f>p1_gpr_aff/12*GD32/p1_homes*GD36</f>
        <v/>
      </c>
      <c r="GE39" s="44">
        <f>p1_gpr_aff/12*GE32/p1_homes*GE36</f>
        <v/>
      </c>
      <c r="GF39" s="44">
        <f>p1_gpr_aff/12*GF32/p1_homes*GF36</f>
        <v/>
      </c>
      <c r="GG39" s="44">
        <f>p1_gpr_aff/12*GG32/p1_homes*GG36</f>
        <v/>
      </c>
      <c r="GH39" s="44">
        <f>p1_gpr_aff/12*GH32/p1_homes*GH36</f>
        <v/>
      </c>
      <c r="GI39" s="44">
        <f>p1_gpr_aff/12*GI32/p1_homes*GI36</f>
        <v/>
      </c>
      <c r="GJ39" s="44">
        <f>p1_gpr_aff/12*GJ32/p1_homes*GJ36</f>
        <v/>
      </c>
      <c r="GK39" s="44">
        <f>p1_gpr_aff/12*GK32/p1_homes*GK36</f>
        <v/>
      </c>
      <c r="GL39" s="44">
        <f>p1_gpr_aff/12*GL32/p1_homes*GL36</f>
        <v/>
      </c>
      <c r="GM39" s="44">
        <f>p1_gpr_aff/12*GM32/p1_homes*GM36</f>
        <v/>
      </c>
      <c r="GN39" s="44">
        <f>p1_gpr_aff/12*GN32/p1_homes*GN36</f>
        <v/>
      </c>
      <c r="GO39" s="44">
        <f>p1_gpr_aff/12*GO32/p1_homes*GO36</f>
        <v/>
      </c>
      <c r="GP39" s="44">
        <f>p1_gpr_aff/12*GP32/p1_homes*GP36</f>
        <v/>
      </c>
      <c r="GQ39" s="44">
        <f>p1_gpr_aff/12*GQ32/p1_homes*GQ36</f>
        <v/>
      </c>
      <c r="GR39" s="44">
        <f>p1_gpr_aff/12*GR32/p1_homes*GR36</f>
        <v/>
      </c>
      <c r="GS39" s="44">
        <f>p1_gpr_aff/12*GS32/p1_homes*GS36</f>
        <v/>
      </c>
      <c r="GT39" s="44">
        <f>p1_gpr_aff/12*GT32/p1_homes*GT36</f>
        <v/>
      </c>
      <c r="GU39" s="44">
        <f>p1_gpr_aff/12*GU32/p1_homes*GU36</f>
        <v/>
      </c>
      <c r="GV39" s="44">
        <f>p1_gpr_aff/12*GV32/p1_homes*GV36</f>
        <v/>
      </c>
      <c r="GW39" s="44">
        <f>p1_gpr_aff/12*GW32/p1_homes*GW36</f>
        <v/>
      </c>
      <c r="GX39" s="44">
        <f>p1_gpr_aff/12*GX32/p1_homes*GX36</f>
        <v/>
      </c>
      <c r="GY39" s="44">
        <f>p1_gpr_aff/12*GY32/p1_homes*GY36</f>
        <v/>
      </c>
      <c r="GZ39" s="44">
        <f>p1_gpr_aff/12*GZ32/p1_homes*GZ36</f>
        <v/>
      </c>
      <c r="HA39" s="44">
        <f>p1_gpr_aff/12*HA32/p1_homes*HA36</f>
        <v/>
      </c>
      <c r="HB39" s="44">
        <f>p1_gpr_aff/12*HB32/p1_homes*HB36</f>
        <v/>
      </c>
      <c r="HC39" s="44">
        <f>p1_gpr_aff/12*HC32/p1_homes*HC36</f>
        <v/>
      </c>
      <c r="HD39" s="44">
        <f>p1_gpr_aff/12*HD32/p1_homes*HD36</f>
        <v/>
      </c>
      <c r="HE39" s="44">
        <f>p1_gpr_aff/12*HE32/p1_homes*HE36</f>
        <v/>
      </c>
      <c r="HF39" s="44">
        <f>p1_gpr_aff/12*HF32/p1_homes*HF36</f>
        <v/>
      </c>
      <c r="HG39" s="44">
        <f>p1_gpr_aff/12*HG32/p1_homes*HG36</f>
        <v/>
      </c>
      <c r="HH39" s="44">
        <f>p1_gpr_aff/12*HH32/p1_homes*HH36</f>
        <v/>
      </c>
      <c r="HI39" s="44">
        <f>p1_gpr_aff/12*HI32/p1_homes*HI36</f>
        <v/>
      </c>
      <c r="HJ39" s="44">
        <f>p1_gpr_aff/12*HJ32/p1_homes*HJ36</f>
        <v/>
      </c>
      <c r="HK39" s="44">
        <f>p1_gpr_aff/12*HK32/p1_homes*HK36</f>
        <v/>
      </c>
      <c r="HL39" s="44">
        <f>p1_gpr_aff/12*HL32/p1_homes*HL36</f>
        <v/>
      </c>
      <c r="HM39" s="44">
        <f>p1_gpr_aff/12*HM32/p1_homes*HM36</f>
        <v/>
      </c>
      <c r="HN39" s="44">
        <f>p1_gpr_aff/12*HN32/p1_homes*HN36</f>
        <v/>
      </c>
      <c r="HO39" s="44">
        <f>p1_gpr_aff/12*HO32/p1_homes*HO36</f>
        <v/>
      </c>
      <c r="HP39" s="44">
        <f>p1_gpr_aff/12*HP32/p1_homes*HP36</f>
        <v/>
      </c>
      <c r="HQ39" s="44">
        <f>p1_gpr_aff/12*HQ32/p1_homes*HQ36</f>
        <v/>
      </c>
      <c r="HR39" s="44">
        <f>p1_gpr_aff/12*HR32/p1_homes*HR36</f>
        <v/>
      </c>
      <c r="HS39" s="44">
        <f>p1_gpr_aff/12*HS32/p1_homes*HS36</f>
        <v/>
      </c>
      <c r="HT39" s="44">
        <f>p1_gpr_aff/12*HT32/p1_homes*HT36</f>
        <v/>
      </c>
      <c r="HU39" s="44">
        <f>p1_gpr_aff/12*HU32/p1_homes*HU36</f>
        <v/>
      </c>
      <c r="HV39" s="44">
        <f>p1_gpr_aff/12*HV32/p1_homes*HV36</f>
        <v/>
      </c>
      <c r="HW39" s="44">
        <f>p1_gpr_aff/12*HW32/p1_homes*HW36</f>
        <v/>
      </c>
      <c r="HX39" s="44">
        <f>p1_gpr_aff/12*HX32/p1_homes*HX36</f>
        <v/>
      </c>
      <c r="HY39" s="44">
        <f>p1_gpr_aff/12*HY32/p1_homes*HY36</f>
        <v/>
      </c>
      <c r="HZ39" s="44">
        <f>p1_gpr_aff/12*HZ32/p1_homes*HZ36</f>
        <v/>
      </c>
      <c r="IA39" s="44">
        <f>p1_gpr_aff/12*IA32/p1_homes*IA36</f>
        <v/>
      </c>
      <c r="IB39" s="44">
        <f>p1_gpr_aff/12*IB32/p1_homes*IB36</f>
        <v/>
      </c>
      <c r="IC39" s="44">
        <f>p1_gpr_aff/12*IC32/p1_homes*IC36</f>
        <v/>
      </c>
      <c r="ID39" s="44">
        <f>p1_gpr_aff/12*ID32/p1_homes*ID36</f>
        <v/>
      </c>
      <c r="IE39" s="44">
        <f>p1_gpr_aff/12*IE32/p1_homes*IE36</f>
        <v/>
      </c>
      <c r="IF39" s="44">
        <f>p1_gpr_aff/12*IF32/p1_homes*IF36</f>
        <v/>
      </c>
      <c r="IG39" s="44">
        <f>p1_gpr_aff/12*IG32/p1_homes*IG36</f>
        <v/>
      </c>
      <c r="IH39" s="44">
        <f>p1_gpr_aff/12*IH32/p1_homes*IH36</f>
        <v/>
      </c>
      <c r="II39" s="44">
        <f>p1_gpr_aff/12*II32/p1_homes*II36</f>
        <v/>
      </c>
      <c r="IJ39" s="44">
        <f>p1_gpr_aff/12*IJ32/p1_homes*IJ36</f>
        <v/>
      </c>
      <c r="IK39" s="44">
        <f>p1_gpr_aff/12*IK32/p1_homes*IK36</f>
        <v/>
      </c>
      <c r="IL39" s="44">
        <f>p1_gpr_aff/12*IL32/p1_homes*IL36</f>
        <v/>
      </c>
      <c r="IM39" s="44">
        <f>p1_gpr_aff/12*IM32/p1_homes*IM36</f>
        <v/>
      </c>
      <c r="IN39" s="44">
        <f>p1_gpr_aff/12*IN32/p1_homes*IN36</f>
        <v/>
      </c>
      <c r="IO39" s="44">
        <f>p1_gpr_aff/12*IO32/p1_homes*IO36</f>
        <v/>
      </c>
      <c r="IP39" s="44">
        <f>p1_gpr_aff/12*IP32/p1_homes*IP36</f>
        <v/>
      </c>
      <c r="IQ39" s="44">
        <f>p1_gpr_aff/12*IQ32/p1_homes*IQ36</f>
        <v/>
      </c>
      <c r="IR39" s="44">
        <f>p1_gpr_aff/12*IR32/p1_homes*IR36</f>
        <v/>
      </c>
      <c r="IS39" s="44">
        <f>p1_gpr_aff/12*IS32/p1_homes*IS36</f>
        <v/>
      </c>
      <c r="IT39" s="44">
        <f>p1_gpr_aff/12*IT32/p1_homes*IT36</f>
        <v/>
      </c>
      <c r="IU39" s="44">
        <f>p1_gpr_aff/12*IU32/p1_homes*IU36</f>
        <v/>
      </c>
      <c r="IV39" s="44">
        <f>p1_gpr_aff/12*IV32/p1_homes*IV36</f>
        <v/>
      </c>
      <c r="IW39" s="44">
        <f>p1_gpr_aff/12*IW32/p1_homes*IW36</f>
        <v/>
      </c>
      <c r="IX39" s="44">
        <f>p1_gpr_aff/12*IX32/p1_homes*IX36</f>
        <v/>
      </c>
      <c r="IY39" s="44">
        <f>p1_gpr_aff/12*IY32/p1_homes*IY36</f>
        <v/>
      </c>
      <c r="IZ39" s="44">
        <f>p1_gpr_aff/12*IZ32/p1_homes*IZ36</f>
        <v/>
      </c>
      <c r="JA39" s="44">
        <f>p1_gpr_aff/12*JA32/p1_homes*JA36</f>
        <v/>
      </c>
      <c r="JB39" s="44">
        <f>p1_gpr_aff/12*JB32/p1_homes*JB36</f>
        <v/>
      </c>
      <c r="JC39" s="44">
        <f>p1_gpr_aff/12*JC32/p1_homes*JC36</f>
        <v/>
      </c>
      <c r="JD39" s="44">
        <f>p1_gpr_aff/12*JD32/p1_homes*JD36</f>
        <v/>
      </c>
      <c r="JE39" s="44">
        <f>p1_gpr_aff/12*JE32/p1_homes*JE36</f>
        <v/>
      </c>
      <c r="JF39" s="44">
        <f>p1_gpr_aff/12*JF32/p1_homes*JF36</f>
        <v/>
      </c>
      <c r="JG39" s="44">
        <f>p1_gpr_aff/12*JG32/p1_homes*JG36</f>
        <v/>
      </c>
      <c r="JH39" s="44">
        <f>p1_gpr_aff/12*JH32/p1_homes*JH36</f>
        <v/>
      </c>
      <c r="JI39" s="44">
        <f>p1_gpr_aff/12*JI32/p1_homes*JI36</f>
        <v/>
      </c>
      <c r="JJ39" s="44">
        <f>p1_gpr_aff/12*JJ32/p1_homes*JJ36</f>
        <v/>
      </c>
      <c r="JK39" s="44">
        <f>p1_gpr_aff/12*JK32/p1_homes*JK36</f>
        <v/>
      </c>
      <c r="JL39" s="44">
        <f>p1_gpr_aff/12*JL32/p1_homes*JL36</f>
        <v/>
      </c>
      <c r="JM39" s="44">
        <f>p1_gpr_aff/12*JM32/p1_homes*JM36</f>
        <v/>
      </c>
      <c r="JN39" s="44">
        <f>p1_gpr_aff/12*JN32/p1_homes*JN36</f>
        <v/>
      </c>
      <c r="JO39" s="44">
        <f>p1_gpr_aff/12*JO32/p1_homes*JO36</f>
        <v/>
      </c>
      <c r="JP39" s="44">
        <f>p1_gpr_aff/12*JP32/p1_homes*JP36</f>
        <v/>
      </c>
      <c r="JQ39" s="44">
        <f>p1_gpr_aff/12*JQ32/p1_homes*JQ36</f>
        <v/>
      </c>
      <c r="JR39" s="44">
        <f>p1_gpr_aff/12*JR32/p1_homes*JR36</f>
        <v/>
      </c>
      <c r="JS39" s="44">
        <f>p1_gpr_aff/12*JS32/p1_homes*JS36</f>
        <v/>
      </c>
      <c r="JT39" s="44">
        <f>p1_gpr_aff/12*JT32/p1_homes*JT36</f>
        <v/>
      </c>
      <c r="JU39" s="44">
        <f>p1_gpr_aff/12*JU32/p1_homes*JU36</f>
        <v/>
      </c>
      <c r="JV39" s="44">
        <f>p1_gpr_aff/12*JV32/p1_homes*JV36</f>
        <v/>
      </c>
      <c r="JW39" s="44">
        <f>p1_gpr_aff/12*JW32/p1_homes*JW36</f>
        <v/>
      </c>
      <c r="JX39" s="44">
        <f>p1_gpr_aff/12*JX32/p1_homes*JX36</f>
        <v/>
      </c>
      <c r="JY39" s="44">
        <f>p1_gpr_aff/12*JY32/p1_homes*JY36</f>
        <v/>
      </c>
      <c r="JZ39" s="44">
        <f>p1_gpr_aff/12*JZ32/p1_homes*JZ36</f>
        <v/>
      </c>
      <c r="KA39" s="44">
        <f>p1_gpr_aff/12*KA32/p1_homes*KA36</f>
        <v/>
      </c>
      <c r="KB39" s="44">
        <f>p1_gpr_aff/12*KB32/p1_homes*KB36</f>
        <v/>
      </c>
      <c r="KC39" s="44">
        <f>p1_gpr_aff/12*KC32/p1_homes*KC36</f>
        <v/>
      </c>
      <c r="KD39" s="44">
        <f>p1_gpr_aff/12*KD32/p1_homes*KD36</f>
        <v/>
      </c>
      <c r="KE39" s="44">
        <f>p1_gpr_aff/12*KE32/p1_homes*KE36</f>
        <v/>
      </c>
      <c r="KF39" s="44">
        <f>p1_gpr_aff/12*KF32/p1_homes*KF36</f>
        <v/>
      </c>
      <c r="KG39" s="44">
        <f>p1_gpr_aff/12*KG32/p1_homes*KG36</f>
        <v/>
      </c>
      <c r="KH39" s="44">
        <f>p1_gpr_aff/12*KH32/p1_homes*KH36</f>
        <v/>
      </c>
      <c r="KI39" s="44">
        <f>p1_gpr_aff/12*KI32/p1_homes*KI36</f>
        <v/>
      </c>
      <c r="KJ39" s="44">
        <f>p1_gpr_aff/12*KJ32/p1_homes*KJ36</f>
        <v/>
      </c>
      <c r="KK39" s="44">
        <f>p1_gpr_aff/12*KK32/p1_homes*KK36</f>
        <v/>
      </c>
      <c r="KL39" s="44">
        <f>p1_gpr_aff/12*KL32/p1_homes*KL36</f>
        <v/>
      </c>
      <c r="KM39" s="44">
        <f>p1_gpr_aff/12*KM32/p1_homes*KM36</f>
        <v/>
      </c>
      <c r="KN39" s="44">
        <f>p1_gpr_aff/12*KN32/p1_homes*KN36</f>
        <v/>
      </c>
      <c r="KO39" s="44">
        <f>p1_gpr_aff/12*KO32/p1_homes*KO36</f>
        <v/>
      </c>
      <c r="KP39" s="44">
        <f>p1_gpr_aff/12*KP32/p1_homes*KP36</f>
        <v/>
      </c>
      <c r="KQ39" s="44">
        <f>p1_gpr_aff/12*KQ32/p1_homes*KQ36</f>
        <v/>
      </c>
      <c r="KR39" s="44">
        <f>p1_gpr_aff/12*KR32/p1_homes*KR36</f>
        <v/>
      </c>
      <c r="KS39" s="44">
        <f>p1_gpr_aff/12*KS32/p1_homes*KS36</f>
        <v/>
      </c>
      <c r="KT39" s="44">
        <f>p1_gpr_aff/12*KT32/p1_homes*KT36</f>
        <v/>
      </c>
      <c r="KU39" s="44">
        <f>p1_gpr_aff/12*KU32/p1_homes*KU36</f>
        <v/>
      </c>
      <c r="KV39" s="44">
        <f>p1_gpr_aff/12*KV32/p1_homes*KV36</f>
        <v/>
      </c>
      <c r="KW39" s="44">
        <f>p1_gpr_aff/12*KW32/p1_homes*KW36</f>
        <v/>
      </c>
      <c r="KX39" s="44">
        <f>p1_gpr_aff/12*KX32/p1_homes*KX36</f>
        <v/>
      </c>
      <c r="KY39" s="44">
        <f>p1_gpr_aff/12*KY32/p1_homes*KY36</f>
        <v/>
      </c>
      <c r="KZ39" s="44">
        <f>p1_gpr_aff/12*KZ32/p1_homes*KZ36</f>
        <v/>
      </c>
      <c r="LA39" s="44">
        <f>p1_gpr_aff/12*LA32/p1_homes*LA36</f>
        <v/>
      </c>
      <c r="LB39" s="44">
        <f>p1_gpr_aff/12*LB32/p1_homes*LB36</f>
        <v/>
      </c>
      <c r="LC39" s="44">
        <f>p1_gpr_aff/12*LC32/p1_homes*LC36</f>
        <v/>
      </c>
      <c r="LD39" s="44">
        <f>p1_gpr_aff/12*LD32/p1_homes*LD36</f>
        <v/>
      </c>
      <c r="LE39" s="44">
        <f>p1_gpr_aff/12*LE32/p1_homes*LE36</f>
        <v/>
      </c>
      <c r="LF39" s="44">
        <f>p1_gpr_aff/12*LF32/p1_homes*LF36</f>
        <v/>
      </c>
      <c r="LG39" s="44">
        <f>p1_gpr_aff/12*LG32/p1_homes*LG36</f>
        <v/>
      </c>
      <c r="LH39" s="44">
        <f>p1_gpr_aff/12*LH32/p1_homes*LH36</f>
        <v/>
      </c>
      <c r="LI39" s="44">
        <f>p1_gpr_aff/12*LI32/p1_homes*LI36</f>
        <v/>
      </c>
      <c r="LJ39" s="44">
        <f>p1_gpr_aff/12*LJ32/p1_homes*LJ36</f>
        <v/>
      </c>
      <c r="LK39" s="44">
        <f>p1_gpr_aff/12*LK32/p1_homes*LK36</f>
        <v/>
      </c>
      <c r="LL39" s="44">
        <f>p1_gpr_aff/12*LL32/p1_homes*LL36</f>
        <v/>
      </c>
      <c r="LM39" s="44">
        <f>p1_gpr_aff/12*LM32/p1_homes*LM36</f>
        <v/>
      </c>
      <c r="LN39" s="44">
        <f>p1_gpr_aff/12*LN32/p1_homes*LN36</f>
        <v/>
      </c>
      <c r="LO39" s="44">
        <f>p1_gpr_aff/12*LO32/p1_homes*LO36</f>
        <v/>
      </c>
      <c r="LP39" s="44">
        <f>p1_gpr_aff/12*LP32/p1_homes*LP36</f>
        <v/>
      </c>
      <c r="LQ39" s="44">
        <f>p1_gpr_aff/12*LQ32/p1_homes*LQ36</f>
        <v/>
      </c>
      <c r="LR39" s="44">
        <f>p1_gpr_aff/12*LR32/p1_homes*LR36</f>
        <v/>
      </c>
      <c r="LS39" s="44">
        <f>p1_gpr_aff/12*LS32/p1_homes*LS36</f>
        <v/>
      </c>
      <c r="LT39" s="44">
        <f>p1_gpr_aff/12*LT32/p1_homes*LT36</f>
        <v/>
      </c>
      <c r="LU39" s="44">
        <f>p1_gpr_aff/12*LU32/p1_homes*LU36</f>
        <v/>
      </c>
      <c r="LV39" s="44">
        <f>p1_gpr_aff/12*LV32/p1_homes*LV36</f>
        <v/>
      </c>
      <c r="LW39" s="44">
        <f>p1_gpr_aff/12*LW32/p1_homes*LW36</f>
        <v/>
      </c>
      <c r="LX39" s="44">
        <f>p1_gpr_aff/12*LX32/p1_homes*LX36</f>
        <v/>
      </c>
      <c r="LY39" s="44">
        <f>p1_gpr_aff/12*LY32/p1_homes*LY36</f>
        <v/>
      </c>
      <c r="LZ39" s="44">
        <f>p1_gpr_aff/12*LZ32/p1_homes*LZ36</f>
        <v/>
      </c>
      <c r="MA39" s="44">
        <f>p1_gpr_aff/12*MA32/p1_homes*MA36</f>
        <v/>
      </c>
      <c r="MB39" s="44">
        <f>p1_gpr_aff/12*MB32/p1_homes*MB36</f>
        <v/>
      </c>
      <c r="MC39" s="44">
        <f>p1_gpr_aff/12*MC32/p1_homes*MC36</f>
        <v/>
      </c>
      <c r="MD39" s="44">
        <f>p1_gpr_aff/12*MD32/p1_homes*MD36</f>
        <v/>
      </c>
      <c r="ME39" s="44">
        <f>p1_gpr_aff/12*ME32/p1_homes*ME36</f>
        <v/>
      </c>
      <c r="MF39" s="44">
        <f>p1_gpr_aff/12*MF32/p1_homes*MF36</f>
        <v/>
      </c>
      <c r="MG39" s="44">
        <f>p1_gpr_aff/12*MG32/p1_homes*MG36</f>
        <v/>
      </c>
      <c r="MH39" s="44">
        <f>p1_gpr_aff/12*MH32/p1_homes*MH36</f>
        <v/>
      </c>
      <c r="MI39" s="44">
        <f>p1_gpr_aff/12*MI32/p1_homes*MI36</f>
        <v/>
      </c>
      <c r="MJ39" s="44">
        <f>p1_gpr_aff/12*MJ32/p1_homes*MJ36</f>
        <v/>
      </c>
      <c r="MK39" s="44">
        <f>p1_gpr_aff/12*MK32/p1_homes*MK36</f>
        <v/>
      </c>
      <c r="ML39" s="44">
        <f>p1_gpr_aff/12*ML32/p1_homes*ML36</f>
        <v/>
      </c>
      <c r="MM39" s="44">
        <f>p1_gpr_aff/12*MM32/p1_homes*MM36</f>
        <v/>
      </c>
      <c r="MN39" s="44">
        <f>p1_gpr_aff/12*MN32/p1_homes*MN36</f>
        <v/>
      </c>
      <c r="MO39" s="44">
        <f>p1_gpr_aff/12*MO32/p1_homes*MO36</f>
        <v/>
      </c>
      <c r="MP39" s="44">
        <f>p1_gpr_aff/12*MP32/p1_homes*MP36</f>
        <v/>
      </c>
      <c r="MQ39" s="44">
        <f>p1_gpr_aff/12*MQ32/p1_homes*MQ36</f>
        <v/>
      </c>
      <c r="MR39" s="44">
        <f>p1_gpr_aff/12*MR32/p1_homes*MR36</f>
        <v/>
      </c>
      <c r="MS39" s="44">
        <f>p1_gpr_aff/12*MS32/p1_homes*MS36</f>
        <v/>
      </c>
      <c r="MT39" s="44">
        <f>p1_gpr_aff/12*MT32/p1_homes*MT36</f>
        <v/>
      </c>
      <c r="MU39" s="44">
        <f>p1_gpr_aff/12*MU32/p1_homes*MU36</f>
        <v/>
      </c>
      <c r="MV39" s="44">
        <f>p1_gpr_aff/12*MV32/p1_homes*MV36</f>
        <v/>
      </c>
      <c r="MW39" s="44">
        <f>p1_gpr_aff/12*MW32/p1_homes*MW36</f>
        <v/>
      </c>
      <c r="MX39" s="44">
        <f>p1_gpr_aff/12*MX32/p1_homes*MX36</f>
        <v/>
      </c>
      <c r="MY39" s="44">
        <f>p1_gpr_aff/12*MY32/p1_homes*MY36</f>
        <v/>
      </c>
      <c r="MZ39" s="44">
        <f>p1_gpr_aff/12*MZ32/p1_homes*MZ36</f>
        <v/>
      </c>
      <c r="NA39" s="44">
        <f>p1_gpr_aff/12*NA32/p1_homes*NA36</f>
        <v/>
      </c>
      <c r="NB39" s="44">
        <f>p1_gpr_aff/12*NB32/p1_homes*NB36</f>
        <v/>
      </c>
      <c r="NC39" s="44">
        <f>p1_gpr_aff/12*NC32/p1_homes*NC36</f>
        <v/>
      </c>
      <c r="ND39" s="44">
        <f>p1_gpr_aff/12*ND32/p1_homes*ND36</f>
        <v/>
      </c>
      <c r="NE39" s="44">
        <f>p1_gpr_aff/12*NE32/p1_homes*NE36</f>
        <v/>
      </c>
      <c r="NF39" s="44">
        <f>p1_gpr_aff/12*NF32/p1_homes*NF36</f>
        <v/>
      </c>
      <c r="NG39" s="44">
        <f>p1_gpr_aff/12*NG32/p1_homes*NG36</f>
        <v/>
      </c>
      <c r="NH39" s="44">
        <f>p1_gpr_aff/12*NH32/p1_homes*NH36</f>
        <v/>
      </c>
      <c r="NI39" s="44">
        <f>p1_gpr_aff/12*NI32/p1_homes*NI36</f>
        <v/>
      </c>
      <c r="NJ39" s="44">
        <f>p1_gpr_aff/12*NJ32/p1_homes*NJ36</f>
        <v/>
      </c>
      <c r="NK39" s="44">
        <f>p1_gpr_aff/12*NK32/p1_homes*NK36</f>
        <v/>
      </c>
      <c r="NL39" s="44">
        <f>p1_gpr_aff/12*NL32/p1_homes*NL36</f>
        <v/>
      </c>
      <c r="NM39" s="44">
        <f>p1_gpr_aff/12*NM32/p1_homes*NM36</f>
        <v/>
      </c>
      <c r="NN39" s="44">
        <f>p1_gpr_aff/12*NN32/p1_homes*NN36</f>
        <v/>
      </c>
      <c r="NO39" s="44">
        <f>p1_gpr_aff/12*NO32/p1_homes*NO36</f>
        <v/>
      </c>
      <c r="NP39" s="44">
        <f>p1_gpr_aff/12*NP32/p1_homes*NP36</f>
        <v/>
      </c>
      <c r="NQ39" s="44">
        <f>p1_gpr_aff/12*NQ32/p1_homes*NQ36</f>
        <v/>
      </c>
      <c r="NR39" s="44">
        <f>p1_gpr_aff/12*NR32/p1_homes*NR36</f>
        <v/>
      </c>
      <c r="NS39" s="44">
        <f>p1_gpr_aff/12*NS32/p1_homes*NS36</f>
        <v/>
      </c>
      <c r="NT39" s="44">
        <f>p1_gpr_aff/12*NT32/p1_homes*NT36</f>
        <v/>
      </c>
      <c r="NU39" s="44">
        <f>p1_gpr_aff/12*NU32/p1_homes*NU36</f>
        <v/>
      </c>
      <c r="NV39" s="44">
        <f>p1_gpr_aff/12*NV32/p1_homes*NV36</f>
        <v/>
      </c>
      <c r="NW39" s="44">
        <f>p1_gpr_aff/12*NW32/p1_homes*NW36</f>
        <v/>
      </c>
      <c r="NX39" s="44">
        <f>p1_gpr_aff/12*NX32/p1_homes*NX36</f>
        <v/>
      </c>
      <c r="NY39" s="44">
        <f>p1_gpr_aff/12*NY32/p1_homes*NY36</f>
        <v/>
      </c>
      <c r="NZ39" s="44">
        <f>p1_gpr_aff/12*NZ32/p1_homes*NZ36</f>
        <v/>
      </c>
      <c r="OA39" s="44">
        <f>p1_gpr_aff/12*OA32/p1_homes*OA36</f>
        <v/>
      </c>
      <c r="OB39" s="44">
        <f>p1_gpr_aff/12*OB32/p1_homes*OB36</f>
        <v/>
      </c>
      <c r="OC39" s="44">
        <f>p1_gpr_aff/12*OC32/p1_homes*OC36</f>
        <v/>
      </c>
      <c r="OD39" s="44">
        <f>p1_gpr_aff/12*OD32/p1_homes*OD36</f>
        <v/>
      </c>
      <c r="OE39" s="44">
        <f>p1_gpr_aff/12*OE32/p1_homes*OE36</f>
        <v/>
      </c>
      <c r="OF39" s="44">
        <f>p1_gpr_aff/12*OF32/p1_homes*OF36</f>
        <v/>
      </c>
      <c r="OG39" s="44">
        <f>p1_gpr_aff/12*OG32/p1_homes*OG36</f>
        <v/>
      </c>
      <c r="OH39" s="44">
        <f>p1_gpr_aff/12*OH32/p1_homes*OH36</f>
        <v/>
      </c>
      <c r="OI39" s="44">
        <f>p1_gpr_aff/12*OI32/p1_homes*OI36</f>
        <v/>
      </c>
      <c r="OJ39" s="44">
        <f>p1_gpr_aff/12*OJ32/p1_homes*OJ36</f>
        <v/>
      </c>
      <c r="OK39" s="44">
        <f>p1_gpr_aff/12*OK32/p1_homes*OK36</f>
        <v/>
      </c>
      <c r="OL39" s="44">
        <f>p1_gpr_aff/12*OL32/p1_homes*OL36</f>
        <v/>
      </c>
      <c r="OM39" s="44">
        <f>p1_gpr_aff/12*OM32/p1_homes*OM36</f>
        <v/>
      </c>
      <c r="ON39" s="44">
        <f>p1_gpr_aff/12*ON32/p1_homes*ON36</f>
        <v/>
      </c>
      <c r="OO39" s="44">
        <f>p1_gpr_aff/12*OO32/p1_homes*OO36</f>
        <v/>
      </c>
      <c r="OP39" s="44">
        <f>p1_gpr_aff/12*OP32/p1_homes*OP36</f>
        <v/>
      </c>
      <c r="OQ39" s="44">
        <f>p1_gpr_aff/12*OQ32/p1_homes*OQ36</f>
        <v/>
      </c>
      <c r="OR39" s="44">
        <f>p1_gpr_aff/12*OR32/p1_homes*OR36</f>
        <v/>
      </c>
      <c r="OS39" s="44">
        <f>p1_gpr_aff/12*OS32/p1_homes*OS36</f>
        <v/>
      </c>
      <c r="OT39" s="44">
        <f>p1_gpr_aff/12*OT32/p1_homes*OT36</f>
        <v/>
      </c>
      <c r="OU39" s="44">
        <f>p1_gpr_aff/12*OU32/p1_homes*OU36</f>
        <v/>
      </c>
      <c r="OV39" s="44">
        <f>p1_gpr_aff/12*OV32/p1_homes*OV36</f>
        <v/>
      </c>
      <c r="OW39" s="44">
        <f>p1_gpr_aff/12*OW32/p1_homes*OW36</f>
        <v/>
      </c>
      <c r="OX39" s="44">
        <f>p1_gpr_aff/12*OX32/p1_homes*OX36</f>
        <v/>
      </c>
      <c r="OY39" s="44">
        <f>p1_gpr_aff/12*OY32/p1_homes*OY36</f>
        <v/>
      </c>
      <c r="OZ39" s="44">
        <f>p1_gpr_aff/12*OZ32/p1_homes*OZ36</f>
        <v/>
      </c>
      <c r="PA39" s="44">
        <f>p1_gpr_aff/12*PA32/p1_homes*PA36</f>
        <v/>
      </c>
      <c r="PB39" s="44">
        <f>p1_gpr_aff/12*PB32/p1_homes*PB36</f>
        <v/>
      </c>
      <c r="PC39" s="44">
        <f>p1_gpr_aff/12*PC32/p1_homes*PC36</f>
        <v/>
      </c>
      <c r="PD39" s="44">
        <f>p1_gpr_aff/12*PD32/p1_homes*PD36</f>
        <v/>
      </c>
      <c r="PE39" s="44">
        <f>p1_gpr_aff/12*PE32/p1_homes*PE36</f>
        <v/>
      </c>
      <c r="PF39" s="44">
        <f>p1_gpr_aff/12*PF32/p1_homes*PF36</f>
        <v/>
      </c>
      <c r="PG39" s="44">
        <f>p1_gpr_aff/12*PG32/p1_homes*PG36</f>
        <v/>
      </c>
      <c r="PH39" s="44">
        <f>p1_gpr_aff/12*PH32/p1_homes*PH36</f>
        <v/>
      </c>
      <c r="PI39" s="44">
        <f>p1_gpr_aff/12*PI32/p1_homes*PI36</f>
        <v/>
      </c>
      <c r="PJ39" s="44">
        <f>p1_gpr_aff/12*PJ32/p1_homes*PJ36</f>
        <v/>
      </c>
      <c r="PK39" s="44">
        <f>p1_gpr_aff/12*PK32/p1_homes*PK36</f>
        <v/>
      </c>
      <c r="PL39" s="44">
        <f>p1_gpr_aff/12*PL32/p1_homes*PL36</f>
        <v/>
      </c>
      <c r="PM39" s="44">
        <f>p1_gpr_aff/12*PM32/p1_homes*PM36</f>
        <v/>
      </c>
    </row>
    <row r="40">
      <c r="A40" s="9" t="inlineStr">
        <is>
          <t>Retail net rent</t>
        </is>
      </c>
      <c r="B40" s="9" t="inlineStr">
        <is>
          <t>P1</t>
        </is>
      </c>
      <c r="C40" s="43">
        <f>SUM(D40:PM40)</f>
        <v/>
      </c>
      <c r="D40" s="44">
        <f>IF(D$4&gt;p1_complete+retail_delay,p1_retail_m*D36,0)</f>
        <v/>
      </c>
      <c r="E40" s="44">
        <f>IF(E$4&gt;p1_complete+retail_delay,p1_retail_m*E36,0)</f>
        <v/>
      </c>
      <c r="F40" s="44">
        <f>IF(F$4&gt;p1_complete+retail_delay,p1_retail_m*F36,0)</f>
        <v/>
      </c>
      <c r="G40" s="44">
        <f>IF(G$4&gt;p1_complete+retail_delay,p1_retail_m*G36,0)</f>
        <v/>
      </c>
      <c r="H40" s="44">
        <f>IF(H$4&gt;p1_complete+retail_delay,p1_retail_m*H36,0)</f>
        <v/>
      </c>
      <c r="I40" s="44">
        <f>IF(I$4&gt;p1_complete+retail_delay,p1_retail_m*I36,0)</f>
        <v/>
      </c>
      <c r="J40" s="44">
        <f>IF(J$4&gt;p1_complete+retail_delay,p1_retail_m*J36,0)</f>
        <v/>
      </c>
      <c r="K40" s="44">
        <f>IF(K$4&gt;p1_complete+retail_delay,p1_retail_m*K36,0)</f>
        <v/>
      </c>
      <c r="L40" s="44">
        <f>IF(L$4&gt;p1_complete+retail_delay,p1_retail_m*L36,0)</f>
        <v/>
      </c>
      <c r="M40" s="44">
        <f>IF(M$4&gt;p1_complete+retail_delay,p1_retail_m*M36,0)</f>
        <v/>
      </c>
      <c r="N40" s="44">
        <f>IF(N$4&gt;p1_complete+retail_delay,p1_retail_m*N36,0)</f>
        <v/>
      </c>
      <c r="O40" s="44">
        <f>IF(O$4&gt;p1_complete+retail_delay,p1_retail_m*O36,0)</f>
        <v/>
      </c>
      <c r="P40" s="44">
        <f>IF(P$4&gt;p1_complete+retail_delay,p1_retail_m*P36,0)</f>
        <v/>
      </c>
      <c r="Q40" s="44">
        <f>IF(Q$4&gt;p1_complete+retail_delay,p1_retail_m*Q36,0)</f>
        <v/>
      </c>
      <c r="R40" s="44">
        <f>IF(R$4&gt;p1_complete+retail_delay,p1_retail_m*R36,0)</f>
        <v/>
      </c>
      <c r="S40" s="44">
        <f>IF(S$4&gt;p1_complete+retail_delay,p1_retail_m*S36,0)</f>
        <v/>
      </c>
      <c r="T40" s="44">
        <f>IF(T$4&gt;p1_complete+retail_delay,p1_retail_m*T36,0)</f>
        <v/>
      </c>
      <c r="U40" s="44">
        <f>IF(U$4&gt;p1_complete+retail_delay,p1_retail_m*U36,0)</f>
        <v/>
      </c>
      <c r="V40" s="44">
        <f>IF(V$4&gt;p1_complete+retail_delay,p1_retail_m*V36,0)</f>
        <v/>
      </c>
      <c r="W40" s="44">
        <f>IF(W$4&gt;p1_complete+retail_delay,p1_retail_m*W36,0)</f>
        <v/>
      </c>
      <c r="X40" s="44">
        <f>IF(X$4&gt;p1_complete+retail_delay,p1_retail_m*X36,0)</f>
        <v/>
      </c>
      <c r="Y40" s="44">
        <f>IF(Y$4&gt;p1_complete+retail_delay,p1_retail_m*Y36,0)</f>
        <v/>
      </c>
      <c r="Z40" s="44">
        <f>IF(Z$4&gt;p1_complete+retail_delay,p1_retail_m*Z36,0)</f>
        <v/>
      </c>
      <c r="AA40" s="44">
        <f>IF(AA$4&gt;p1_complete+retail_delay,p1_retail_m*AA36,0)</f>
        <v/>
      </c>
      <c r="AB40" s="44">
        <f>IF(AB$4&gt;p1_complete+retail_delay,p1_retail_m*AB36,0)</f>
        <v/>
      </c>
      <c r="AC40" s="44">
        <f>IF(AC$4&gt;p1_complete+retail_delay,p1_retail_m*AC36,0)</f>
        <v/>
      </c>
      <c r="AD40" s="44">
        <f>IF(AD$4&gt;p1_complete+retail_delay,p1_retail_m*AD36,0)</f>
        <v/>
      </c>
      <c r="AE40" s="44">
        <f>IF(AE$4&gt;p1_complete+retail_delay,p1_retail_m*AE36,0)</f>
        <v/>
      </c>
      <c r="AF40" s="44">
        <f>IF(AF$4&gt;p1_complete+retail_delay,p1_retail_m*AF36,0)</f>
        <v/>
      </c>
      <c r="AG40" s="44">
        <f>IF(AG$4&gt;p1_complete+retail_delay,p1_retail_m*AG36,0)</f>
        <v/>
      </c>
      <c r="AH40" s="44">
        <f>IF(AH$4&gt;p1_complete+retail_delay,p1_retail_m*AH36,0)</f>
        <v/>
      </c>
      <c r="AI40" s="44">
        <f>IF(AI$4&gt;p1_complete+retail_delay,p1_retail_m*AI36,0)</f>
        <v/>
      </c>
      <c r="AJ40" s="44">
        <f>IF(AJ$4&gt;p1_complete+retail_delay,p1_retail_m*AJ36,0)</f>
        <v/>
      </c>
      <c r="AK40" s="44">
        <f>IF(AK$4&gt;p1_complete+retail_delay,p1_retail_m*AK36,0)</f>
        <v/>
      </c>
      <c r="AL40" s="44">
        <f>IF(AL$4&gt;p1_complete+retail_delay,p1_retail_m*AL36,0)</f>
        <v/>
      </c>
      <c r="AM40" s="44">
        <f>IF(AM$4&gt;p1_complete+retail_delay,p1_retail_m*AM36,0)</f>
        <v/>
      </c>
      <c r="AN40" s="44">
        <f>IF(AN$4&gt;p1_complete+retail_delay,p1_retail_m*AN36,0)</f>
        <v/>
      </c>
      <c r="AO40" s="44">
        <f>IF(AO$4&gt;p1_complete+retail_delay,p1_retail_m*AO36,0)</f>
        <v/>
      </c>
      <c r="AP40" s="44">
        <f>IF(AP$4&gt;p1_complete+retail_delay,p1_retail_m*AP36,0)</f>
        <v/>
      </c>
      <c r="AQ40" s="44">
        <f>IF(AQ$4&gt;p1_complete+retail_delay,p1_retail_m*AQ36,0)</f>
        <v/>
      </c>
      <c r="AR40" s="44">
        <f>IF(AR$4&gt;p1_complete+retail_delay,p1_retail_m*AR36,0)</f>
        <v/>
      </c>
      <c r="AS40" s="44">
        <f>IF(AS$4&gt;p1_complete+retail_delay,p1_retail_m*AS36,0)</f>
        <v/>
      </c>
      <c r="AT40" s="44">
        <f>IF(AT$4&gt;p1_complete+retail_delay,p1_retail_m*AT36,0)</f>
        <v/>
      </c>
      <c r="AU40" s="44">
        <f>IF(AU$4&gt;p1_complete+retail_delay,p1_retail_m*AU36,0)</f>
        <v/>
      </c>
      <c r="AV40" s="44">
        <f>IF(AV$4&gt;p1_complete+retail_delay,p1_retail_m*AV36,0)</f>
        <v/>
      </c>
      <c r="AW40" s="44">
        <f>IF(AW$4&gt;p1_complete+retail_delay,p1_retail_m*AW36,0)</f>
        <v/>
      </c>
      <c r="AX40" s="44">
        <f>IF(AX$4&gt;p1_complete+retail_delay,p1_retail_m*AX36,0)</f>
        <v/>
      </c>
      <c r="AY40" s="44">
        <f>IF(AY$4&gt;p1_complete+retail_delay,p1_retail_m*AY36,0)</f>
        <v/>
      </c>
      <c r="AZ40" s="44">
        <f>IF(AZ$4&gt;p1_complete+retail_delay,p1_retail_m*AZ36,0)</f>
        <v/>
      </c>
      <c r="BA40" s="44">
        <f>IF(BA$4&gt;p1_complete+retail_delay,p1_retail_m*BA36,0)</f>
        <v/>
      </c>
      <c r="BB40" s="44">
        <f>IF(BB$4&gt;p1_complete+retail_delay,p1_retail_m*BB36,0)</f>
        <v/>
      </c>
      <c r="BC40" s="44">
        <f>IF(BC$4&gt;p1_complete+retail_delay,p1_retail_m*BC36,0)</f>
        <v/>
      </c>
      <c r="BD40" s="44">
        <f>IF(BD$4&gt;p1_complete+retail_delay,p1_retail_m*BD36,0)</f>
        <v/>
      </c>
      <c r="BE40" s="44">
        <f>IF(BE$4&gt;p1_complete+retail_delay,p1_retail_m*BE36,0)</f>
        <v/>
      </c>
      <c r="BF40" s="44">
        <f>IF(BF$4&gt;p1_complete+retail_delay,p1_retail_m*BF36,0)</f>
        <v/>
      </c>
      <c r="BG40" s="44">
        <f>IF(BG$4&gt;p1_complete+retail_delay,p1_retail_m*BG36,0)</f>
        <v/>
      </c>
      <c r="BH40" s="44">
        <f>IF(BH$4&gt;p1_complete+retail_delay,p1_retail_m*BH36,0)</f>
        <v/>
      </c>
      <c r="BI40" s="44">
        <f>IF(BI$4&gt;p1_complete+retail_delay,p1_retail_m*BI36,0)</f>
        <v/>
      </c>
      <c r="BJ40" s="44">
        <f>IF(BJ$4&gt;p1_complete+retail_delay,p1_retail_m*BJ36,0)</f>
        <v/>
      </c>
      <c r="BK40" s="44">
        <f>IF(BK$4&gt;p1_complete+retail_delay,p1_retail_m*BK36,0)</f>
        <v/>
      </c>
      <c r="BL40" s="44">
        <f>IF(BL$4&gt;p1_complete+retail_delay,p1_retail_m*BL36,0)</f>
        <v/>
      </c>
      <c r="BM40" s="44">
        <f>IF(BM$4&gt;p1_complete+retail_delay,p1_retail_m*BM36,0)</f>
        <v/>
      </c>
      <c r="BN40" s="44">
        <f>IF(BN$4&gt;p1_complete+retail_delay,p1_retail_m*BN36,0)</f>
        <v/>
      </c>
      <c r="BO40" s="44">
        <f>IF(BO$4&gt;p1_complete+retail_delay,p1_retail_m*BO36,0)</f>
        <v/>
      </c>
      <c r="BP40" s="44">
        <f>IF(BP$4&gt;p1_complete+retail_delay,p1_retail_m*BP36,0)</f>
        <v/>
      </c>
      <c r="BQ40" s="44">
        <f>IF(BQ$4&gt;p1_complete+retail_delay,p1_retail_m*BQ36,0)</f>
        <v/>
      </c>
      <c r="BR40" s="44">
        <f>IF(BR$4&gt;p1_complete+retail_delay,p1_retail_m*BR36,0)</f>
        <v/>
      </c>
      <c r="BS40" s="44">
        <f>IF(BS$4&gt;p1_complete+retail_delay,p1_retail_m*BS36,0)</f>
        <v/>
      </c>
      <c r="BT40" s="44">
        <f>IF(BT$4&gt;p1_complete+retail_delay,p1_retail_m*BT36,0)</f>
        <v/>
      </c>
      <c r="BU40" s="44">
        <f>IF(BU$4&gt;p1_complete+retail_delay,p1_retail_m*BU36,0)</f>
        <v/>
      </c>
      <c r="BV40" s="44">
        <f>IF(BV$4&gt;p1_complete+retail_delay,p1_retail_m*BV36,0)</f>
        <v/>
      </c>
      <c r="BW40" s="44">
        <f>IF(BW$4&gt;p1_complete+retail_delay,p1_retail_m*BW36,0)</f>
        <v/>
      </c>
      <c r="BX40" s="44">
        <f>IF(BX$4&gt;p1_complete+retail_delay,p1_retail_m*BX36,0)</f>
        <v/>
      </c>
      <c r="BY40" s="44">
        <f>IF(BY$4&gt;p1_complete+retail_delay,p1_retail_m*BY36,0)</f>
        <v/>
      </c>
      <c r="BZ40" s="44">
        <f>IF(BZ$4&gt;p1_complete+retail_delay,p1_retail_m*BZ36,0)</f>
        <v/>
      </c>
      <c r="CA40" s="44">
        <f>IF(CA$4&gt;p1_complete+retail_delay,p1_retail_m*CA36,0)</f>
        <v/>
      </c>
      <c r="CB40" s="44">
        <f>IF(CB$4&gt;p1_complete+retail_delay,p1_retail_m*CB36,0)</f>
        <v/>
      </c>
      <c r="CC40" s="44">
        <f>IF(CC$4&gt;p1_complete+retail_delay,p1_retail_m*CC36,0)</f>
        <v/>
      </c>
      <c r="CD40" s="44">
        <f>IF(CD$4&gt;p1_complete+retail_delay,p1_retail_m*CD36,0)</f>
        <v/>
      </c>
      <c r="CE40" s="44">
        <f>IF(CE$4&gt;p1_complete+retail_delay,p1_retail_m*CE36,0)</f>
        <v/>
      </c>
      <c r="CF40" s="44">
        <f>IF(CF$4&gt;p1_complete+retail_delay,p1_retail_m*CF36,0)</f>
        <v/>
      </c>
      <c r="CG40" s="44">
        <f>IF(CG$4&gt;p1_complete+retail_delay,p1_retail_m*CG36,0)</f>
        <v/>
      </c>
      <c r="CH40" s="44">
        <f>IF(CH$4&gt;p1_complete+retail_delay,p1_retail_m*CH36,0)</f>
        <v/>
      </c>
      <c r="CI40" s="44">
        <f>IF(CI$4&gt;p1_complete+retail_delay,p1_retail_m*CI36,0)</f>
        <v/>
      </c>
      <c r="CJ40" s="44">
        <f>IF(CJ$4&gt;p1_complete+retail_delay,p1_retail_m*CJ36,0)</f>
        <v/>
      </c>
      <c r="CK40" s="44">
        <f>IF(CK$4&gt;p1_complete+retail_delay,p1_retail_m*CK36,0)</f>
        <v/>
      </c>
      <c r="CL40" s="44">
        <f>IF(CL$4&gt;p1_complete+retail_delay,p1_retail_m*CL36,0)</f>
        <v/>
      </c>
      <c r="CM40" s="44">
        <f>IF(CM$4&gt;p1_complete+retail_delay,p1_retail_m*CM36,0)</f>
        <v/>
      </c>
      <c r="CN40" s="44">
        <f>IF(CN$4&gt;p1_complete+retail_delay,p1_retail_m*CN36,0)</f>
        <v/>
      </c>
      <c r="CO40" s="44">
        <f>IF(CO$4&gt;p1_complete+retail_delay,p1_retail_m*CO36,0)</f>
        <v/>
      </c>
      <c r="CP40" s="44">
        <f>IF(CP$4&gt;p1_complete+retail_delay,p1_retail_m*CP36,0)</f>
        <v/>
      </c>
      <c r="CQ40" s="44">
        <f>IF(CQ$4&gt;p1_complete+retail_delay,p1_retail_m*CQ36,0)</f>
        <v/>
      </c>
      <c r="CR40" s="44">
        <f>IF(CR$4&gt;p1_complete+retail_delay,p1_retail_m*CR36,0)</f>
        <v/>
      </c>
      <c r="CS40" s="44">
        <f>IF(CS$4&gt;p1_complete+retail_delay,p1_retail_m*CS36,0)</f>
        <v/>
      </c>
      <c r="CT40" s="44">
        <f>IF(CT$4&gt;p1_complete+retail_delay,p1_retail_m*CT36,0)</f>
        <v/>
      </c>
      <c r="CU40" s="44">
        <f>IF(CU$4&gt;p1_complete+retail_delay,p1_retail_m*CU36,0)</f>
        <v/>
      </c>
      <c r="CV40" s="44">
        <f>IF(CV$4&gt;p1_complete+retail_delay,p1_retail_m*CV36,0)</f>
        <v/>
      </c>
      <c r="CW40" s="44">
        <f>IF(CW$4&gt;p1_complete+retail_delay,p1_retail_m*CW36,0)</f>
        <v/>
      </c>
      <c r="CX40" s="44">
        <f>IF(CX$4&gt;p1_complete+retail_delay,p1_retail_m*CX36,0)</f>
        <v/>
      </c>
      <c r="CY40" s="44">
        <f>IF(CY$4&gt;p1_complete+retail_delay,p1_retail_m*CY36,0)</f>
        <v/>
      </c>
      <c r="CZ40" s="44">
        <f>IF(CZ$4&gt;p1_complete+retail_delay,p1_retail_m*CZ36,0)</f>
        <v/>
      </c>
      <c r="DA40" s="44">
        <f>IF(DA$4&gt;p1_complete+retail_delay,p1_retail_m*DA36,0)</f>
        <v/>
      </c>
      <c r="DB40" s="44">
        <f>IF(DB$4&gt;p1_complete+retail_delay,p1_retail_m*DB36,0)</f>
        <v/>
      </c>
      <c r="DC40" s="44">
        <f>IF(DC$4&gt;p1_complete+retail_delay,p1_retail_m*DC36,0)</f>
        <v/>
      </c>
      <c r="DD40" s="44">
        <f>IF(DD$4&gt;p1_complete+retail_delay,p1_retail_m*DD36,0)</f>
        <v/>
      </c>
      <c r="DE40" s="44">
        <f>IF(DE$4&gt;p1_complete+retail_delay,p1_retail_m*DE36,0)</f>
        <v/>
      </c>
      <c r="DF40" s="44">
        <f>IF(DF$4&gt;p1_complete+retail_delay,p1_retail_m*DF36,0)</f>
        <v/>
      </c>
      <c r="DG40" s="44">
        <f>IF(DG$4&gt;p1_complete+retail_delay,p1_retail_m*DG36,0)</f>
        <v/>
      </c>
      <c r="DH40" s="44">
        <f>IF(DH$4&gt;p1_complete+retail_delay,p1_retail_m*DH36,0)</f>
        <v/>
      </c>
      <c r="DI40" s="44">
        <f>IF(DI$4&gt;p1_complete+retail_delay,p1_retail_m*DI36,0)</f>
        <v/>
      </c>
      <c r="DJ40" s="44">
        <f>IF(DJ$4&gt;p1_complete+retail_delay,p1_retail_m*DJ36,0)</f>
        <v/>
      </c>
      <c r="DK40" s="44">
        <f>IF(DK$4&gt;p1_complete+retail_delay,p1_retail_m*DK36,0)</f>
        <v/>
      </c>
      <c r="DL40" s="44">
        <f>IF(DL$4&gt;p1_complete+retail_delay,p1_retail_m*DL36,0)</f>
        <v/>
      </c>
      <c r="DM40" s="44">
        <f>IF(DM$4&gt;p1_complete+retail_delay,p1_retail_m*DM36,0)</f>
        <v/>
      </c>
      <c r="DN40" s="44">
        <f>IF(DN$4&gt;p1_complete+retail_delay,p1_retail_m*DN36,0)</f>
        <v/>
      </c>
      <c r="DO40" s="44">
        <f>IF(DO$4&gt;p1_complete+retail_delay,p1_retail_m*DO36,0)</f>
        <v/>
      </c>
      <c r="DP40" s="44">
        <f>IF(DP$4&gt;p1_complete+retail_delay,p1_retail_m*DP36,0)</f>
        <v/>
      </c>
      <c r="DQ40" s="44">
        <f>IF(DQ$4&gt;p1_complete+retail_delay,p1_retail_m*DQ36,0)</f>
        <v/>
      </c>
      <c r="DR40" s="44">
        <f>IF(DR$4&gt;p1_complete+retail_delay,p1_retail_m*DR36,0)</f>
        <v/>
      </c>
      <c r="DS40" s="44">
        <f>IF(DS$4&gt;p1_complete+retail_delay,p1_retail_m*DS36,0)</f>
        <v/>
      </c>
      <c r="DT40" s="44">
        <f>IF(DT$4&gt;p1_complete+retail_delay,p1_retail_m*DT36,0)</f>
        <v/>
      </c>
      <c r="DU40" s="44">
        <f>IF(DU$4&gt;p1_complete+retail_delay,p1_retail_m*DU36,0)</f>
        <v/>
      </c>
      <c r="DV40" s="44">
        <f>IF(DV$4&gt;p1_complete+retail_delay,p1_retail_m*DV36,0)</f>
        <v/>
      </c>
      <c r="DW40" s="44">
        <f>IF(DW$4&gt;p1_complete+retail_delay,p1_retail_m*DW36,0)</f>
        <v/>
      </c>
      <c r="DX40" s="44">
        <f>IF(DX$4&gt;p1_complete+retail_delay,p1_retail_m*DX36,0)</f>
        <v/>
      </c>
      <c r="DY40" s="44">
        <f>IF(DY$4&gt;p1_complete+retail_delay,p1_retail_m*DY36,0)</f>
        <v/>
      </c>
      <c r="DZ40" s="44">
        <f>IF(DZ$4&gt;p1_complete+retail_delay,p1_retail_m*DZ36,0)</f>
        <v/>
      </c>
      <c r="EA40" s="44">
        <f>IF(EA$4&gt;p1_complete+retail_delay,p1_retail_m*EA36,0)</f>
        <v/>
      </c>
      <c r="EB40" s="44">
        <f>IF(EB$4&gt;p1_complete+retail_delay,p1_retail_m*EB36,0)</f>
        <v/>
      </c>
      <c r="EC40" s="44">
        <f>IF(EC$4&gt;p1_complete+retail_delay,p1_retail_m*EC36,0)</f>
        <v/>
      </c>
      <c r="ED40" s="44">
        <f>IF(ED$4&gt;p1_complete+retail_delay,p1_retail_m*ED36,0)</f>
        <v/>
      </c>
      <c r="EE40" s="44">
        <f>IF(EE$4&gt;p1_complete+retail_delay,p1_retail_m*EE36,0)</f>
        <v/>
      </c>
      <c r="EF40" s="44">
        <f>IF(EF$4&gt;p1_complete+retail_delay,p1_retail_m*EF36,0)</f>
        <v/>
      </c>
      <c r="EG40" s="44">
        <f>IF(EG$4&gt;p1_complete+retail_delay,p1_retail_m*EG36,0)</f>
        <v/>
      </c>
      <c r="EH40" s="44">
        <f>IF(EH$4&gt;p1_complete+retail_delay,p1_retail_m*EH36,0)</f>
        <v/>
      </c>
      <c r="EI40" s="44">
        <f>IF(EI$4&gt;p1_complete+retail_delay,p1_retail_m*EI36,0)</f>
        <v/>
      </c>
      <c r="EJ40" s="44">
        <f>IF(EJ$4&gt;p1_complete+retail_delay,p1_retail_m*EJ36,0)</f>
        <v/>
      </c>
      <c r="EK40" s="44">
        <f>IF(EK$4&gt;p1_complete+retail_delay,p1_retail_m*EK36,0)</f>
        <v/>
      </c>
      <c r="EL40" s="44">
        <f>IF(EL$4&gt;p1_complete+retail_delay,p1_retail_m*EL36,0)</f>
        <v/>
      </c>
      <c r="EM40" s="44">
        <f>IF(EM$4&gt;p1_complete+retail_delay,p1_retail_m*EM36,0)</f>
        <v/>
      </c>
      <c r="EN40" s="44">
        <f>IF(EN$4&gt;p1_complete+retail_delay,p1_retail_m*EN36,0)</f>
        <v/>
      </c>
      <c r="EO40" s="44">
        <f>IF(EO$4&gt;p1_complete+retail_delay,p1_retail_m*EO36,0)</f>
        <v/>
      </c>
      <c r="EP40" s="44">
        <f>IF(EP$4&gt;p1_complete+retail_delay,p1_retail_m*EP36,0)</f>
        <v/>
      </c>
      <c r="EQ40" s="44">
        <f>IF(EQ$4&gt;p1_complete+retail_delay,p1_retail_m*EQ36,0)</f>
        <v/>
      </c>
      <c r="ER40" s="44">
        <f>IF(ER$4&gt;p1_complete+retail_delay,p1_retail_m*ER36,0)</f>
        <v/>
      </c>
      <c r="ES40" s="44">
        <f>IF(ES$4&gt;p1_complete+retail_delay,p1_retail_m*ES36,0)</f>
        <v/>
      </c>
      <c r="ET40" s="44">
        <f>IF(ET$4&gt;p1_complete+retail_delay,p1_retail_m*ET36,0)</f>
        <v/>
      </c>
      <c r="EU40" s="44">
        <f>IF(EU$4&gt;p1_complete+retail_delay,p1_retail_m*EU36,0)</f>
        <v/>
      </c>
      <c r="EV40" s="44">
        <f>IF(EV$4&gt;p1_complete+retail_delay,p1_retail_m*EV36,0)</f>
        <v/>
      </c>
      <c r="EW40" s="44">
        <f>IF(EW$4&gt;p1_complete+retail_delay,p1_retail_m*EW36,0)</f>
        <v/>
      </c>
      <c r="EX40" s="44">
        <f>IF(EX$4&gt;p1_complete+retail_delay,p1_retail_m*EX36,0)</f>
        <v/>
      </c>
      <c r="EY40" s="44">
        <f>IF(EY$4&gt;p1_complete+retail_delay,p1_retail_m*EY36,0)</f>
        <v/>
      </c>
      <c r="EZ40" s="44">
        <f>IF(EZ$4&gt;p1_complete+retail_delay,p1_retail_m*EZ36,0)</f>
        <v/>
      </c>
      <c r="FA40" s="44">
        <f>IF(FA$4&gt;p1_complete+retail_delay,p1_retail_m*FA36,0)</f>
        <v/>
      </c>
      <c r="FB40" s="44">
        <f>IF(FB$4&gt;p1_complete+retail_delay,p1_retail_m*FB36,0)</f>
        <v/>
      </c>
      <c r="FC40" s="44">
        <f>IF(FC$4&gt;p1_complete+retail_delay,p1_retail_m*FC36,0)</f>
        <v/>
      </c>
      <c r="FD40" s="44">
        <f>IF(FD$4&gt;p1_complete+retail_delay,p1_retail_m*FD36,0)</f>
        <v/>
      </c>
      <c r="FE40" s="44">
        <f>IF(FE$4&gt;p1_complete+retail_delay,p1_retail_m*FE36,0)</f>
        <v/>
      </c>
      <c r="FF40" s="44">
        <f>IF(FF$4&gt;p1_complete+retail_delay,p1_retail_m*FF36,0)</f>
        <v/>
      </c>
      <c r="FG40" s="44">
        <f>IF(FG$4&gt;p1_complete+retail_delay,p1_retail_m*FG36,0)</f>
        <v/>
      </c>
      <c r="FH40" s="44">
        <f>IF(FH$4&gt;p1_complete+retail_delay,p1_retail_m*FH36,0)</f>
        <v/>
      </c>
      <c r="FI40" s="44">
        <f>IF(FI$4&gt;p1_complete+retail_delay,p1_retail_m*FI36,0)</f>
        <v/>
      </c>
      <c r="FJ40" s="44">
        <f>IF(FJ$4&gt;p1_complete+retail_delay,p1_retail_m*FJ36,0)</f>
        <v/>
      </c>
      <c r="FK40" s="44">
        <f>IF(FK$4&gt;p1_complete+retail_delay,p1_retail_m*FK36,0)</f>
        <v/>
      </c>
      <c r="FL40" s="44">
        <f>IF(FL$4&gt;p1_complete+retail_delay,p1_retail_m*FL36,0)</f>
        <v/>
      </c>
      <c r="FM40" s="44">
        <f>IF(FM$4&gt;p1_complete+retail_delay,p1_retail_m*FM36,0)</f>
        <v/>
      </c>
      <c r="FN40" s="44">
        <f>IF(FN$4&gt;p1_complete+retail_delay,p1_retail_m*FN36,0)</f>
        <v/>
      </c>
      <c r="FO40" s="44">
        <f>IF(FO$4&gt;p1_complete+retail_delay,p1_retail_m*FO36,0)</f>
        <v/>
      </c>
      <c r="FP40" s="44">
        <f>IF(FP$4&gt;p1_complete+retail_delay,p1_retail_m*FP36,0)</f>
        <v/>
      </c>
      <c r="FQ40" s="44">
        <f>IF(FQ$4&gt;p1_complete+retail_delay,p1_retail_m*FQ36,0)</f>
        <v/>
      </c>
      <c r="FR40" s="44">
        <f>IF(FR$4&gt;p1_complete+retail_delay,p1_retail_m*FR36,0)</f>
        <v/>
      </c>
      <c r="FS40" s="44">
        <f>IF(FS$4&gt;p1_complete+retail_delay,p1_retail_m*FS36,0)</f>
        <v/>
      </c>
      <c r="FT40" s="44">
        <f>IF(FT$4&gt;p1_complete+retail_delay,p1_retail_m*FT36,0)</f>
        <v/>
      </c>
      <c r="FU40" s="44">
        <f>IF(FU$4&gt;p1_complete+retail_delay,p1_retail_m*FU36,0)</f>
        <v/>
      </c>
      <c r="FV40" s="44">
        <f>IF(FV$4&gt;p1_complete+retail_delay,p1_retail_m*FV36,0)</f>
        <v/>
      </c>
      <c r="FW40" s="44">
        <f>IF(FW$4&gt;p1_complete+retail_delay,p1_retail_m*FW36,0)</f>
        <v/>
      </c>
      <c r="FX40" s="44">
        <f>IF(FX$4&gt;p1_complete+retail_delay,p1_retail_m*FX36,0)</f>
        <v/>
      </c>
      <c r="FY40" s="44">
        <f>IF(FY$4&gt;p1_complete+retail_delay,p1_retail_m*FY36,0)</f>
        <v/>
      </c>
      <c r="FZ40" s="44">
        <f>IF(FZ$4&gt;p1_complete+retail_delay,p1_retail_m*FZ36,0)</f>
        <v/>
      </c>
      <c r="GA40" s="44">
        <f>IF(GA$4&gt;p1_complete+retail_delay,p1_retail_m*GA36,0)</f>
        <v/>
      </c>
      <c r="GB40" s="44">
        <f>IF(GB$4&gt;p1_complete+retail_delay,p1_retail_m*GB36,0)</f>
        <v/>
      </c>
      <c r="GC40" s="44">
        <f>IF(GC$4&gt;p1_complete+retail_delay,p1_retail_m*GC36,0)</f>
        <v/>
      </c>
      <c r="GD40" s="44">
        <f>IF(GD$4&gt;p1_complete+retail_delay,p1_retail_m*GD36,0)</f>
        <v/>
      </c>
      <c r="GE40" s="44">
        <f>IF(GE$4&gt;p1_complete+retail_delay,p1_retail_m*GE36,0)</f>
        <v/>
      </c>
      <c r="GF40" s="44">
        <f>IF(GF$4&gt;p1_complete+retail_delay,p1_retail_m*GF36,0)</f>
        <v/>
      </c>
      <c r="GG40" s="44">
        <f>IF(GG$4&gt;p1_complete+retail_delay,p1_retail_m*GG36,0)</f>
        <v/>
      </c>
      <c r="GH40" s="44">
        <f>IF(GH$4&gt;p1_complete+retail_delay,p1_retail_m*GH36,0)</f>
        <v/>
      </c>
      <c r="GI40" s="44">
        <f>IF(GI$4&gt;p1_complete+retail_delay,p1_retail_m*GI36,0)</f>
        <v/>
      </c>
      <c r="GJ40" s="44">
        <f>IF(GJ$4&gt;p1_complete+retail_delay,p1_retail_m*GJ36,0)</f>
        <v/>
      </c>
      <c r="GK40" s="44">
        <f>IF(GK$4&gt;p1_complete+retail_delay,p1_retail_m*GK36,0)</f>
        <v/>
      </c>
      <c r="GL40" s="44">
        <f>IF(GL$4&gt;p1_complete+retail_delay,p1_retail_m*GL36,0)</f>
        <v/>
      </c>
      <c r="GM40" s="44">
        <f>IF(GM$4&gt;p1_complete+retail_delay,p1_retail_m*GM36,0)</f>
        <v/>
      </c>
      <c r="GN40" s="44">
        <f>IF(GN$4&gt;p1_complete+retail_delay,p1_retail_m*GN36,0)</f>
        <v/>
      </c>
      <c r="GO40" s="44">
        <f>IF(GO$4&gt;p1_complete+retail_delay,p1_retail_m*GO36,0)</f>
        <v/>
      </c>
      <c r="GP40" s="44">
        <f>IF(GP$4&gt;p1_complete+retail_delay,p1_retail_m*GP36,0)</f>
        <v/>
      </c>
      <c r="GQ40" s="44">
        <f>IF(GQ$4&gt;p1_complete+retail_delay,p1_retail_m*GQ36,0)</f>
        <v/>
      </c>
      <c r="GR40" s="44">
        <f>IF(GR$4&gt;p1_complete+retail_delay,p1_retail_m*GR36,0)</f>
        <v/>
      </c>
      <c r="GS40" s="44">
        <f>IF(GS$4&gt;p1_complete+retail_delay,p1_retail_m*GS36,0)</f>
        <v/>
      </c>
      <c r="GT40" s="44">
        <f>IF(GT$4&gt;p1_complete+retail_delay,p1_retail_m*GT36,0)</f>
        <v/>
      </c>
      <c r="GU40" s="44">
        <f>IF(GU$4&gt;p1_complete+retail_delay,p1_retail_m*GU36,0)</f>
        <v/>
      </c>
      <c r="GV40" s="44">
        <f>IF(GV$4&gt;p1_complete+retail_delay,p1_retail_m*GV36,0)</f>
        <v/>
      </c>
      <c r="GW40" s="44">
        <f>IF(GW$4&gt;p1_complete+retail_delay,p1_retail_m*GW36,0)</f>
        <v/>
      </c>
      <c r="GX40" s="44">
        <f>IF(GX$4&gt;p1_complete+retail_delay,p1_retail_m*GX36,0)</f>
        <v/>
      </c>
      <c r="GY40" s="44">
        <f>IF(GY$4&gt;p1_complete+retail_delay,p1_retail_m*GY36,0)</f>
        <v/>
      </c>
      <c r="GZ40" s="44">
        <f>IF(GZ$4&gt;p1_complete+retail_delay,p1_retail_m*GZ36,0)</f>
        <v/>
      </c>
      <c r="HA40" s="44">
        <f>IF(HA$4&gt;p1_complete+retail_delay,p1_retail_m*HA36,0)</f>
        <v/>
      </c>
      <c r="HB40" s="44">
        <f>IF(HB$4&gt;p1_complete+retail_delay,p1_retail_m*HB36,0)</f>
        <v/>
      </c>
      <c r="HC40" s="44">
        <f>IF(HC$4&gt;p1_complete+retail_delay,p1_retail_m*HC36,0)</f>
        <v/>
      </c>
      <c r="HD40" s="44">
        <f>IF(HD$4&gt;p1_complete+retail_delay,p1_retail_m*HD36,0)</f>
        <v/>
      </c>
      <c r="HE40" s="44">
        <f>IF(HE$4&gt;p1_complete+retail_delay,p1_retail_m*HE36,0)</f>
        <v/>
      </c>
      <c r="HF40" s="44">
        <f>IF(HF$4&gt;p1_complete+retail_delay,p1_retail_m*HF36,0)</f>
        <v/>
      </c>
      <c r="HG40" s="44">
        <f>IF(HG$4&gt;p1_complete+retail_delay,p1_retail_m*HG36,0)</f>
        <v/>
      </c>
      <c r="HH40" s="44">
        <f>IF(HH$4&gt;p1_complete+retail_delay,p1_retail_m*HH36,0)</f>
        <v/>
      </c>
      <c r="HI40" s="44">
        <f>IF(HI$4&gt;p1_complete+retail_delay,p1_retail_m*HI36,0)</f>
        <v/>
      </c>
      <c r="HJ40" s="44">
        <f>IF(HJ$4&gt;p1_complete+retail_delay,p1_retail_m*HJ36,0)</f>
        <v/>
      </c>
      <c r="HK40" s="44">
        <f>IF(HK$4&gt;p1_complete+retail_delay,p1_retail_m*HK36,0)</f>
        <v/>
      </c>
      <c r="HL40" s="44">
        <f>IF(HL$4&gt;p1_complete+retail_delay,p1_retail_m*HL36,0)</f>
        <v/>
      </c>
      <c r="HM40" s="44">
        <f>IF(HM$4&gt;p1_complete+retail_delay,p1_retail_m*HM36,0)</f>
        <v/>
      </c>
      <c r="HN40" s="44">
        <f>IF(HN$4&gt;p1_complete+retail_delay,p1_retail_m*HN36,0)</f>
        <v/>
      </c>
      <c r="HO40" s="44">
        <f>IF(HO$4&gt;p1_complete+retail_delay,p1_retail_m*HO36,0)</f>
        <v/>
      </c>
      <c r="HP40" s="44">
        <f>IF(HP$4&gt;p1_complete+retail_delay,p1_retail_m*HP36,0)</f>
        <v/>
      </c>
      <c r="HQ40" s="44">
        <f>IF(HQ$4&gt;p1_complete+retail_delay,p1_retail_m*HQ36,0)</f>
        <v/>
      </c>
      <c r="HR40" s="44">
        <f>IF(HR$4&gt;p1_complete+retail_delay,p1_retail_m*HR36,0)</f>
        <v/>
      </c>
      <c r="HS40" s="44">
        <f>IF(HS$4&gt;p1_complete+retail_delay,p1_retail_m*HS36,0)</f>
        <v/>
      </c>
      <c r="HT40" s="44">
        <f>IF(HT$4&gt;p1_complete+retail_delay,p1_retail_m*HT36,0)</f>
        <v/>
      </c>
      <c r="HU40" s="44">
        <f>IF(HU$4&gt;p1_complete+retail_delay,p1_retail_m*HU36,0)</f>
        <v/>
      </c>
      <c r="HV40" s="44">
        <f>IF(HV$4&gt;p1_complete+retail_delay,p1_retail_m*HV36,0)</f>
        <v/>
      </c>
      <c r="HW40" s="44">
        <f>IF(HW$4&gt;p1_complete+retail_delay,p1_retail_m*HW36,0)</f>
        <v/>
      </c>
      <c r="HX40" s="44">
        <f>IF(HX$4&gt;p1_complete+retail_delay,p1_retail_m*HX36,0)</f>
        <v/>
      </c>
      <c r="HY40" s="44">
        <f>IF(HY$4&gt;p1_complete+retail_delay,p1_retail_m*HY36,0)</f>
        <v/>
      </c>
      <c r="HZ40" s="44">
        <f>IF(HZ$4&gt;p1_complete+retail_delay,p1_retail_m*HZ36,0)</f>
        <v/>
      </c>
      <c r="IA40" s="44">
        <f>IF(IA$4&gt;p1_complete+retail_delay,p1_retail_m*IA36,0)</f>
        <v/>
      </c>
      <c r="IB40" s="44">
        <f>IF(IB$4&gt;p1_complete+retail_delay,p1_retail_m*IB36,0)</f>
        <v/>
      </c>
      <c r="IC40" s="44">
        <f>IF(IC$4&gt;p1_complete+retail_delay,p1_retail_m*IC36,0)</f>
        <v/>
      </c>
      <c r="ID40" s="44">
        <f>IF(ID$4&gt;p1_complete+retail_delay,p1_retail_m*ID36,0)</f>
        <v/>
      </c>
      <c r="IE40" s="44">
        <f>IF(IE$4&gt;p1_complete+retail_delay,p1_retail_m*IE36,0)</f>
        <v/>
      </c>
      <c r="IF40" s="44">
        <f>IF(IF$4&gt;p1_complete+retail_delay,p1_retail_m*IF36,0)</f>
        <v/>
      </c>
      <c r="IG40" s="44">
        <f>IF(IG$4&gt;p1_complete+retail_delay,p1_retail_m*IG36,0)</f>
        <v/>
      </c>
      <c r="IH40" s="44">
        <f>IF(IH$4&gt;p1_complete+retail_delay,p1_retail_m*IH36,0)</f>
        <v/>
      </c>
      <c r="II40" s="44">
        <f>IF(II$4&gt;p1_complete+retail_delay,p1_retail_m*II36,0)</f>
        <v/>
      </c>
      <c r="IJ40" s="44">
        <f>IF(IJ$4&gt;p1_complete+retail_delay,p1_retail_m*IJ36,0)</f>
        <v/>
      </c>
      <c r="IK40" s="44">
        <f>IF(IK$4&gt;p1_complete+retail_delay,p1_retail_m*IK36,0)</f>
        <v/>
      </c>
      <c r="IL40" s="44">
        <f>IF(IL$4&gt;p1_complete+retail_delay,p1_retail_m*IL36,0)</f>
        <v/>
      </c>
      <c r="IM40" s="44">
        <f>IF(IM$4&gt;p1_complete+retail_delay,p1_retail_m*IM36,0)</f>
        <v/>
      </c>
      <c r="IN40" s="44">
        <f>IF(IN$4&gt;p1_complete+retail_delay,p1_retail_m*IN36,0)</f>
        <v/>
      </c>
      <c r="IO40" s="44">
        <f>IF(IO$4&gt;p1_complete+retail_delay,p1_retail_m*IO36,0)</f>
        <v/>
      </c>
      <c r="IP40" s="44">
        <f>IF(IP$4&gt;p1_complete+retail_delay,p1_retail_m*IP36,0)</f>
        <v/>
      </c>
      <c r="IQ40" s="44">
        <f>IF(IQ$4&gt;p1_complete+retail_delay,p1_retail_m*IQ36,0)</f>
        <v/>
      </c>
      <c r="IR40" s="44">
        <f>IF(IR$4&gt;p1_complete+retail_delay,p1_retail_m*IR36,0)</f>
        <v/>
      </c>
      <c r="IS40" s="44">
        <f>IF(IS$4&gt;p1_complete+retail_delay,p1_retail_m*IS36,0)</f>
        <v/>
      </c>
      <c r="IT40" s="44">
        <f>IF(IT$4&gt;p1_complete+retail_delay,p1_retail_m*IT36,0)</f>
        <v/>
      </c>
      <c r="IU40" s="44">
        <f>IF(IU$4&gt;p1_complete+retail_delay,p1_retail_m*IU36,0)</f>
        <v/>
      </c>
      <c r="IV40" s="44">
        <f>IF(IV$4&gt;p1_complete+retail_delay,p1_retail_m*IV36,0)</f>
        <v/>
      </c>
      <c r="IW40" s="44">
        <f>IF(IW$4&gt;p1_complete+retail_delay,p1_retail_m*IW36,0)</f>
        <v/>
      </c>
      <c r="IX40" s="44">
        <f>IF(IX$4&gt;p1_complete+retail_delay,p1_retail_m*IX36,0)</f>
        <v/>
      </c>
      <c r="IY40" s="44">
        <f>IF(IY$4&gt;p1_complete+retail_delay,p1_retail_m*IY36,0)</f>
        <v/>
      </c>
      <c r="IZ40" s="44">
        <f>IF(IZ$4&gt;p1_complete+retail_delay,p1_retail_m*IZ36,0)</f>
        <v/>
      </c>
      <c r="JA40" s="44">
        <f>IF(JA$4&gt;p1_complete+retail_delay,p1_retail_m*JA36,0)</f>
        <v/>
      </c>
      <c r="JB40" s="44">
        <f>IF(JB$4&gt;p1_complete+retail_delay,p1_retail_m*JB36,0)</f>
        <v/>
      </c>
      <c r="JC40" s="44">
        <f>IF(JC$4&gt;p1_complete+retail_delay,p1_retail_m*JC36,0)</f>
        <v/>
      </c>
      <c r="JD40" s="44">
        <f>IF(JD$4&gt;p1_complete+retail_delay,p1_retail_m*JD36,0)</f>
        <v/>
      </c>
      <c r="JE40" s="44">
        <f>IF(JE$4&gt;p1_complete+retail_delay,p1_retail_m*JE36,0)</f>
        <v/>
      </c>
      <c r="JF40" s="44">
        <f>IF(JF$4&gt;p1_complete+retail_delay,p1_retail_m*JF36,0)</f>
        <v/>
      </c>
      <c r="JG40" s="44">
        <f>IF(JG$4&gt;p1_complete+retail_delay,p1_retail_m*JG36,0)</f>
        <v/>
      </c>
      <c r="JH40" s="44">
        <f>IF(JH$4&gt;p1_complete+retail_delay,p1_retail_m*JH36,0)</f>
        <v/>
      </c>
      <c r="JI40" s="44">
        <f>IF(JI$4&gt;p1_complete+retail_delay,p1_retail_m*JI36,0)</f>
        <v/>
      </c>
      <c r="JJ40" s="44">
        <f>IF(JJ$4&gt;p1_complete+retail_delay,p1_retail_m*JJ36,0)</f>
        <v/>
      </c>
      <c r="JK40" s="44">
        <f>IF(JK$4&gt;p1_complete+retail_delay,p1_retail_m*JK36,0)</f>
        <v/>
      </c>
      <c r="JL40" s="44">
        <f>IF(JL$4&gt;p1_complete+retail_delay,p1_retail_m*JL36,0)</f>
        <v/>
      </c>
      <c r="JM40" s="44">
        <f>IF(JM$4&gt;p1_complete+retail_delay,p1_retail_m*JM36,0)</f>
        <v/>
      </c>
      <c r="JN40" s="44">
        <f>IF(JN$4&gt;p1_complete+retail_delay,p1_retail_m*JN36,0)</f>
        <v/>
      </c>
      <c r="JO40" s="44">
        <f>IF(JO$4&gt;p1_complete+retail_delay,p1_retail_m*JO36,0)</f>
        <v/>
      </c>
      <c r="JP40" s="44">
        <f>IF(JP$4&gt;p1_complete+retail_delay,p1_retail_m*JP36,0)</f>
        <v/>
      </c>
      <c r="JQ40" s="44">
        <f>IF(JQ$4&gt;p1_complete+retail_delay,p1_retail_m*JQ36,0)</f>
        <v/>
      </c>
      <c r="JR40" s="44">
        <f>IF(JR$4&gt;p1_complete+retail_delay,p1_retail_m*JR36,0)</f>
        <v/>
      </c>
      <c r="JS40" s="44">
        <f>IF(JS$4&gt;p1_complete+retail_delay,p1_retail_m*JS36,0)</f>
        <v/>
      </c>
      <c r="JT40" s="44">
        <f>IF(JT$4&gt;p1_complete+retail_delay,p1_retail_m*JT36,0)</f>
        <v/>
      </c>
      <c r="JU40" s="44">
        <f>IF(JU$4&gt;p1_complete+retail_delay,p1_retail_m*JU36,0)</f>
        <v/>
      </c>
      <c r="JV40" s="44">
        <f>IF(JV$4&gt;p1_complete+retail_delay,p1_retail_m*JV36,0)</f>
        <v/>
      </c>
      <c r="JW40" s="44">
        <f>IF(JW$4&gt;p1_complete+retail_delay,p1_retail_m*JW36,0)</f>
        <v/>
      </c>
      <c r="JX40" s="44">
        <f>IF(JX$4&gt;p1_complete+retail_delay,p1_retail_m*JX36,0)</f>
        <v/>
      </c>
      <c r="JY40" s="44">
        <f>IF(JY$4&gt;p1_complete+retail_delay,p1_retail_m*JY36,0)</f>
        <v/>
      </c>
      <c r="JZ40" s="44">
        <f>IF(JZ$4&gt;p1_complete+retail_delay,p1_retail_m*JZ36,0)</f>
        <v/>
      </c>
      <c r="KA40" s="44">
        <f>IF(KA$4&gt;p1_complete+retail_delay,p1_retail_m*KA36,0)</f>
        <v/>
      </c>
      <c r="KB40" s="44">
        <f>IF(KB$4&gt;p1_complete+retail_delay,p1_retail_m*KB36,0)</f>
        <v/>
      </c>
      <c r="KC40" s="44">
        <f>IF(KC$4&gt;p1_complete+retail_delay,p1_retail_m*KC36,0)</f>
        <v/>
      </c>
      <c r="KD40" s="44">
        <f>IF(KD$4&gt;p1_complete+retail_delay,p1_retail_m*KD36,0)</f>
        <v/>
      </c>
      <c r="KE40" s="44">
        <f>IF(KE$4&gt;p1_complete+retail_delay,p1_retail_m*KE36,0)</f>
        <v/>
      </c>
      <c r="KF40" s="44">
        <f>IF(KF$4&gt;p1_complete+retail_delay,p1_retail_m*KF36,0)</f>
        <v/>
      </c>
      <c r="KG40" s="44">
        <f>IF(KG$4&gt;p1_complete+retail_delay,p1_retail_m*KG36,0)</f>
        <v/>
      </c>
      <c r="KH40" s="44">
        <f>IF(KH$4&gt;p1_complete+retail_delay,p1_retail_m*KH36,0)</f>
        <v/>
      </c>
      <c r="KI40" s="44">
        <f>IF(KI$4&gt;p1_complete+retail_delay,p1_retail_m*KI36,0)</f>
        <v/>
      </c>
      <c r="KJ40" s="44">
        <f>IF(KJ$4&gt;p1_complete+retail_delay,p1_retail_m*KJ36,0)</f>
        <v/>
      </c>
      <c r="KK40" s="44">
        <f>IF(KK$4&gt;p1_complete+retail_delay,p1_retail_m*KK36,0)</f>
        <v/>
      </c>
      <c r="KL40" s="44">
        <f>IF(KL$4&gt;p1_complete+retail_delay,p1_retail_m*KL36,0)</f>
        <v/>
      </c>
      <c r="KM40" s="44">
        <f>IF(KM$4&gt;p1_complete+retail_delay,p1_retail_m*KM36,0)</f>
        <v/>
      </c>
      <c r="KN40" s="44">
        <f>IF(KN$4&gt;p1_complete+retail_delay,p1_retail_m*KN36,0)</f>
        <v/>
      </c>
      <c r="KO40" s="44">
        <f>IF(KO$4&gt;p1_complete+retail_delay,p1_retail_m*KO36,0)</f>
        <v/>
      </c>
      <c r="KP40" s="44">
        <f>IF(KP$4&gt;p1_complete+retail_delay,p1_retail_m*KP36,0)</f>
        <v/>
      </c>
      <c r="KQ40" s="44">
        <f>IF(KQ$4&gt;p1_complete+retail_delay,p1_retail_m*KQ36,0)</f>
        <v/>
      </c>
      <c r="KR40" s="44">
        <f>IF(KR$4&gt;p1_complete+retail_delay,p1_retail_m*KR36,0)</f>
        <v/>
      </c>
      <c r="KS40" s="44">
        <f>IF(KS$4&gt;p1_complete+retail_delay,p1_retail_m*KS36,0)</f>
        <v/>
      </c>
      <c r="KT40" s="44">
        <f>IF(KT$4&gt;p1_complete+retail_delay,p1_retail_m*KT36,0)</f>
        <v/>
      </c>
      <c r="KU40" s="44">
        <f>IF(KU$4&gt;p1_complete+retail_delay,p1_retail_m*KU36,0)</f>
        <v/>
      </c>
      <c r="KV40" s="44">
        <f>IF(KV$4&gt;p1_complete+retail_delay,p1_retail_m*KV36,0)</f>
        <v/>
      </c>
      <c r="KW40" s="44">
        <f>IF(KW$4&gt;p1_complete+retail_delay,p1_retail_m*KW36,0)</f>
        <v/>
      </c>
      <c r="KX40" s="44">
        <f>IF(KX$4&gt;p1_complete+retail_delay,p1_retail_m*KX36,0)</f>
        <v/>
      </c>
      <c r="KY40" s="44">
        <f>IF(KY$4&gt;p1_complete+retail_delay,p1_retail_m*KY36,0)</f>
        <v/>
      </c>
      <c r="KZ40" s="44">
        <f>IF(KZ$4&gt;p1_complete+retail_delay,p1_retail_m*KZ36,0)</f>
        <v/>
      </c>
      <c r="LA40" s="44">
        <f>IF(LA$4&gt;p1_complete+retail_delay,p1_retail_m*LA36,0)</f>
        <v/>
      </c>
      <c r="LB40" s="44">
        <f>IF(LB$4&gt;p1_complete+retail_delay,p1_retail_m*LB36,0)</f>
        <v/>
      </c>
      <c r="LC40" s="44">
        <f>IF(LC$4&gt;p1_complete+retail_delay,p1_retail_m*LC36,0)</f>
        <v/>
      </c>
      <c r="LD40" s="44">
        <f>IF(LD$4&gt;p1_complete+retail_delay,p1_retail_m*LD36,0)</f>
        <v/>
      </c>
      <c r="LE40" s="44">
        <f>IF(LE$4&gt;p1_complete+retail_delay,p1_retail_m*LE36,0)</f>
        <v/>
      </c>
      <c r="LF40" s="44">
        <f>IF(LF$4&gt;p1_complete+retail_delay,p1_retail_m*LF36,0)</f>
        <v/>
      </c>
      <c r="LG40" s="44">
        <f>IF(LG$4&gt;p1_complete+retail_delay,p1_retail_m*LG36,0)</f>
        <v/>
      </c>
      <c r="LH40" s="44">
        <f>IF(LH$4&gt;p1_complete+retail_delay,p1_retail_m*LH36,0)</f>
        <v/>
      </c>
      <c r="LI40" s="44">
        <f>IF(LI$4&gt;p1_complete+retail_delay,p1_retail_m*LI36,0)</f>
        <v/>
      </c>
      <c r="LJ40" s="44">
        <f>IF(LJ$4&gt;p1_complete+retail_delay,p1_retail_m*LJ36,0)</f>
        <v/>
      </c>
      <c r="LK40" s="44">
        <f>IF(LK$4&gt;p1_complete+retail_delay,p1_retail_m*LK36,0)</f>
        <v/>
      </c>
      <c r="LL40" s="44">
        <f>IF(LL$4&gt;p1_complete+retail_delay,p1_retail_m*LL36,0)</f>
        <v/>
      </c>
      <c r="LM40" s="44">
        <f>IF(LM$4&gt;p1_complete+retail_delay,p1_retail_m*LM36,0)</f>
        <v/>
      </c>
      <c r="LN40" s="44">
        <f>IF(LN$4&gt;p1_complete+retail_delay,p1_retail_m*LN36,0)</f>
        <v/>
      </c>
      <c r="LO40" s="44">
        <f>IF(LO$4&gt;p1_complete+retail_delay,p1_retail_m*LO36,0)</f>
        <v/>
      </c>
      <c r="LP40" s="44">
        <f>IF(LP$4&gt;p1_complete+retail_delay,p1_retail_m*LP36,0)</f>
        <v/>
      </c>
      <c r="LQ40" s="44">
        <f>IF(LQ$4&gt;p1_complete+retail_delay,p1_retail_m*LQ36,0)</f>
        <v/>
      </c>
      <c r="LR40" s="44">
        <f>IF(LR$4&gt;p1_complete+retail_delay,p1_retail_m*LR36,0)</f>
        <v/>
      </c>
      <c r="LS40" s="44">
        <f>IF(LS$4&gt;p1_complete+retail_delay,p1_retail_m*LS36,0)</f>
        <v/>
      </c>
      <c r="LT40" s="44">
        <f>IF(LT$4&gt;p1_complete+retail_delay,p1_retail_m*LT36,0)</f>
        <v/>
      </c>
      <c r="LU40" s="44">
        <f>IF(LU$4&gt;p1_complete+retail_delay,p1_retail_m*LU36,0)</f>
        <v/>
      </c>
      <c r="LV40" s="44">
        <f>IF(LV$4&gt;p1_complete+retail_delay,p1_retail_m*LV36,0)</f>
        <v/>
      </c>
      <c r="LW40" s="44">
        <f>IF(LW$4&gt;p1_complete+retail_delay,p1_retail_m*LW36,0)</f>
        <v/>
      </c>
      <c r="LX40" s="44">
        <f>IF(LX$4&gt;p1_complete+retail_delay,p1_retail_m*LX36,0)</f>
        <v/>
      </c>
      <c r="LY40" s="44">
        <f>IF(LY$4&gt;p1_complete+retail_delay,p1_retail_m*LY36,0)</f>
        <v/>
      </c>
      <c r="LZ40" s="44">
        <f>IF(LZ$4&gt;p1_complete+retail_delay,p1_retail_m*LZ36,0)</f>
        <v/>
      </c>
      <c r="MA40" s="44">
        <f>IF(MA$4&gt;p1_complete+retail_delay,p1_retail_m*MA36,0)</f>
        <v/>
      </c>
      <c r="MB40" s="44">
        <f>IF(MB$4&gt;p1_complete+retail_delay,p1_retail_m*MB36,0)</f>
        <v/>
      </c>
      <c r="MC40" s="44">
        <f>IF(MC$4&gt;p1_complete+retail_delay,p1_retail_m*MC36,0)</f>
        <v/>
      </c>
      <c r="MD40" s="44">
        <f>IF(MD$4&gt;p1_complete+retail_delay,p1_retail_m*MD36,0)</f>
        <v/>
      </c>
      <c r="ME40" s="44">
        <f>IF(ME$4&gt;p1_complete+retail_delay,p1_retail_m*ME36,0)</f>
        <v/>
      </c>
      <c r="MF40" s="44">
        <f>IF(MF$4&gt;p1_complete+retail_delay,p1_retail_m*MF36,0)</f>
        <v/>
      </c>
      <c r="MG40" s="44">
        <f>IF(MG$4&gt;p1_complete+retail_delay,p1_retail_m*MG36,0)</f>
        <v/>
      </c>
      <c r="MH40" s="44">
        <f>IF(MH$4&gt;p1_complete+retail_delay,p1_retail_m*MH36,0)</f>
        <v/>
      </c>
      <c r="MI40" s="44">
        <f>IF(MI$4&gt;p1_complete+retail_delay,p1_retail_m*MI36,0)</f>
        <v/>
      </c>
      <c r="MJ40" s="44">
        <f>IF(MJ$4&gt;p1_complete+retail_delay,p1_retail_m*MJ36,0)</f>
        <v/>
      </c>
      <c r="MK40" s="44">
        <f>IF(MK$4&gt;p1_complete+retail_delay,p1_retail_m*MK36,0)</f>
        <v/>
      </c>
      <c r="ML40" s="44">
        <f>IF(ML$4&gt;p1_complete+retail_delay,p1_retail_m*ML36,0)</f>
        <v/>
      </c>
      <c r="MM40" s="44">
        <f>IF(MM$4&gt;p1_complete+retail_delay,p1_retail_m*MM36,0)</f>
        <v/>
      </c>
      <c r="MN40" s="44">
        <f>IF(MN$4&gt;p1_complete+retail_delay,p1_retail_m*MN36,0)</f>
        <v/>
      </c>
      <c r="MO40" s="44">
        <f>IF(MO$4&gt;p1_complete+retail_delay,p1_retail_m*MO36,0)</f>
        <v/>
      </c>
      <c r="MP40" s="44">
        <f>IF(MP$4&gt;p1_complete+retail_delay,p1_retail_m*MP36,0)</f>
        <v/>
      </c>
      <c r="MQ40" s="44">
        <f>IF(MQ$4&gt;p1_complete+retail_delay,p1_retail_m*MQ36,0)</f>
        <v/>
      </c>
      <c r="MR40" s="44">
        <f>IF(MR$4&gt;p1_complete+retail_delay,p1_retail_m*MR36,0)</f>
        <v/>
      </c>
      <c r="MS40" s="44">
        <f>IF(MS$4&gt;p1_complete+retail_delay,p1_retail_m*MS36,0)</f>
        <v/>
      </c>
      <c r="MT40" s="44">
        <f>IF(MT$4&gt;p1_complete+retail_delay,p1_retail_m*MT36,0)</f>
        <v/>
      </c>
      <c r="MU40" s="44">
        <f>IF(MU$4&gt;p1_complete+retail_delay,p1_retail_m*MU36,0)</f>
        <v/>
      </c>
      <c r="MV40" s="44">
        <f>IF(MV$4&gt;p1_complete+retail_delay,p1_retail_m*MV36,0)</f>
        <v/>
      </c>
      <c r="MW40" s="44">
        <f>IF(MW$4&gt;p1_complete+retail_delay,p1_retail_m*MW36,0)</f>
        <v/>
      </c>
      <c r="MX40" s="44">
        <f>IF(MX$4&gt;p1_complete+retail_delay,p1_retail_m*MX36,0)</f>
        <v/>
      </c>
      <c r="MY40" s="44">
        <f>IF(MY$4&gt;p1_complete+retail_delay,p1_retail_m*MY36,0)</f>
        <v/>
      </c>
      <c r="MZ40" s="44">
        <f>IF(MZ$4&gt;p1_complete+retail_delay,p1_retail_m*MZ36,0)</f>
        <v/>
      </c>
      <c r="NA40" s="44">
        <f>IF(NA$4&gt;p1_complete+retail_delay,p1_retail_m*NA36,0)</f>
        <v/>
      </c>
      <c r="NB40" s="44">
        <f>IF(NB$4&gt;p1_complete+retail_delay,p1_retail_m*NB36,0)</f>
        <v/>
      </c>
      <c r="NC40" s="44">
        <f>IF(NC$4&gt;p1_complete+retail_delay,p1_retail_m*NC36,0)</f>
        <v/>
      </c>
      <c r="ND40" s="44">
        <f>IF(ND$4&gt;p1_complete+retail_delay,p1_retail_m*ND36,0)</f>
        <v/>
      </c>
      <c r="NE40" s="44">
        <f>IF(NE$4&gt;p1_complete+retail_delay,p1_retail_m*NE36,0)</f>
        <v/>
      </c>
      <c r="NF40" s="44">
        <f>IF(NF$4&gt;p1_complete+retail_delay,p1_retail_m*NF36,0)</f>
        <v/>
      </c>
      <c r="NG40" s="44">
        <f>IF(NG$4&gt;p1_complete+retail_delay,p1_retail_m*NG36,0)</f>
        <v/>
      </c>
      <c r="NH40" s="44">
        <f>IF(NH$4&gt;p1_complete+retail_delay,p1_retail_m*NH36,0)</f>
        <v/>
      </c>
      <c r="NI40" s="44">
        <f>IF(NI$4&gt;p1_complete+retail_delay,p1_retail_m*NI36,0)</f>
        <v/>
      </c>
      <c r="NJ40" s="44">
        <f>IF(NJ$4&gt;p1_complete+retail_delay,p1_retail_m*NJ36,0)</f>
        <v/>
      </c>
      <c r="NK40" s="44">
        <f>IF(NK$4&gt;p1_complete+retail_delay,p1_retail_m*NK36,0)</f>
        <v/>
      </c>
      <c r="NL40" s="44">
        <f>IF(NL$4&gt;p1_complete+retail_delay,p1_retail_m*NL36,0)</f>
        <v/>
      </c>
      <c r="NM40" s="44">
        <f>IF(NM$4&gt;p1_complete+retail_delay,p1_retail_m*NM36,0)</f>
        <v/>
      </c>
      <c r="NN40" s="44">
        <f>IF(NN$4&gt;p1_complete+retail_delay,p1_retail_m*NN36,0)</f>
        <v/>
      </c>
      <c r="NO40" s="44">
        <f>IF(NO$4&gt;p1_complete+retail_delay,p1_retail_m*NO36,0)</f>
        <v/>
      </c>
      <c r="NP40" s="44">
        <f>IF(NP$4&gt;p1_complete+retail_delay,p1_retail_m*NP36,0)</f>
        <v/>
      </c>
      <c r="NQ40" s="44">
        <f>IF(NQ$4&gt;p1_complete+retail_delay,p1_retail_m*NQ36,0)</f>
        <v/>
      </c>
      <c r="NR40" s="44">
        <f>IF(NR$4&gt;p1_complete+retail_delay,p1_retail_m*NR36,0)</f>
        <v/>
      </c>
      <c r="NS40" s="44">
        <f>IF(NS$4&gt;p1_complete+retail_delay,p1_retail_m*NS36,0)</f>
        <v/>
      </c>
      <c r="NT40" s="44">
        <f>IF(NT$4&gt;p1_complete+retail_delay,p1_retail_m*NT36,0)</f>
        <v/>
      </c>
      <c r="NU40" s="44">
        <f>IF(NU$4&gt;p1_complete+retail_delay,p1_retail_m*NU36,0)</f>
        <v/>
      </c>
      <c r="NV40" s="44">
        <f>IF(NV$4&gt;p1_complete+retail_delay,p1_retail_m*NV36,0)</f>
        <v/>
      </c>
      <c r="NW40" s="44">
        <f>IF(NW$4&gt;p1_complete+retail_delay,p1_retail_m*NW36,0)</f>
        <v/>
      </c>
      <c r="NX40" s="44">
        <f>IF(NX$4&gt;p1_complete+retail_delay,p1_retail_m*NX36,0)</f>
        <v/>
      </c>
      <c r="NY40" s="44">
        <f>IF(NY$4&gt;p1_complete+retail_delay,p1_retail_m*NY36,0)</f>
        <v/>
      </c>
      <c r="NZ40" s="44">
        <f>IF(NZ$4&gt;p1_complete+retail_delay,p1_retail_m*NZ36,0)</f>
        <v/>
      </c>
      <c r="OA40" s="44">
        <f>IF(OA$4&gt;p1_complete+retail_delay,p1_retail_m*OA36,0)</f>
        <v/>
      </c>
      <c r="OB40" s="44">
        <f>IF(OB$4&gt;p1_complete+retail_delay,p1_retail_m*OB36,0)</f>
        <v/>
      </c>
      <c r="OC40" s="44">
        <f>IF(OC$4&gt;p1_complete+retail_delay,p1_retail_m*OC36,0)</f>
        <v/>
      </c>
      <c r="OD40" s="44">
        <f>IF(OD$4&gt;p1_complete+retail_delay,p1_retail_m*OD36,0)</f>
        <v/>
      </c>
      <c r="OE40" s="44">
        <f>IF(OE$4&gt;p1_complete+retail_delay,p1_retail_m*OE36,0)</f>
        <v/>
      </c>
      <c r="OF40" s="44">
        <f>IF(OF$4&gt;p1_complete+retail_delay,p1_retail_m*OF36,0)</f>
        <v/>
      </c>
      <c r="OG40" s="44">
        <f>IF(OG$4&gt;p1_complete+retail_delay,p1_retail_m*OG36,0)</f>
        <v/>
      </c>
      <c r="OH40" s="44">
        <f>IF(OH$4&gt;p1_complete+retail_delay,p1_retail_m*OH36,0)</f>
        <v/>
      </c>
      <c r="OI40" s="44">
        <f>IF(OI$4&gt;p1_complete+retail_delay,p1_retail_m*OI36,0)</f>
        <v/>
      </c>
      <c r="OJ40" s="44">
        <f>IF(OJ$4&gt;p1_complete+retail_delay,p1_retail_m*OJ36,0)</f>
        <v/>
      </c>
      <c r="OK40" s="44">
        <f>IF(OK$4&gt;p1_complete+retail_delay,p1_retail_m*OK36,0)</f>
        <v/>
      </c>
      <c r="OL40" s="44">
        <f>IF(OL$4&gt;p1_complete+retail_delay,p1_retail_m*OL36,0)</f>
        <v/>
      </c>
      <c r="OM40" s="44">
        <f>IF(OM$4&gt;p1_complete+retail_delay,p1_retail_m*OM36,0)</f>
        <v/>
      </c>
      <c r="ON40" s="44">
        <f>IF(ON$4&gt;p1_complete+retail_delay,p1_retail_m*ON36,0)</f>
        <v/>
      </c>
      <c r="OO40" s="44">
        <f>IF(OO$4&gt;p1_complete+retail_delay,p1_retail_m*OO36,0)</f>
        <v/>
      </c>
      <c r="OP40" s="44">
        <f>IF(OP$4&gt;p1_complete+retail_delay,p1_retail_m*OP36,0)</f>
        <v/>
      </c>
      <c r="OQ40" s="44">
        <f>IF(OQ$4&gt;p1_complete+retail_delay,p1_retail_m*OQ36,0)</f>
        <v/>
      </c>
      <c r="OR40" s="44">
        <f>IF(OR$4&gt;p1_complete+retail_delay,p1_retail_m*OR36,0)</f>
        <v/>
      </c>
      <c r="OS40" s="44">
        <f>IF(OS$4&gt;p1_complete+retail_delay,p1_retail_m*OS36,0)</f>
        <v/>
      </c>
      <c r="OT40" s="44">
        <f>IF(OT$4&gt;p1_complete+retail_delay,p1_retail_m*OT36,0)</f>
        <v/>
      </c>
      <c r="OU40" s="44">
        <f>IF(OU$4&gt;p1_complete+retail_delay,p1_retail_m*OU36,0)</f>
        <v/>
      </c>
      <c r="OV40" s="44">
        <f>IF(OV$4&gt;p1_complete+retail_delay,p1_retail_m*OV36,0)</f>
        <v/>
      </c>
      <c r="OW40" s="44">
        <f>IF(OW$4&gt;p1_complete+retail_delay,p1_retail_m*OW36,0)</f>
        <v/>
      </c>
      <c r="OX40" s="44">
        <f>IF(OX$4&gt;p1_complete+retail_delay,p1_retail_m*OX36,0)</f>
        <v/>
      </c>
      <c r="OY40" s="44">
        <f>IF(OY$4&gt;p1_complete+retail_delay,p1_retail_m*OY36,0)</f>
        <v/>
      </c>
      <c r="OZ40" s="44">
        <f>IF(OZ$4&gt;p1_complete+retail_delay,p1_retail_m*OZ36,0)</f>
        <v/>
      </c>
      <c r="PA40" s="44">
        <f>IF(PA$4&gt;p1_complete+retail_delay,p1_retail_m*PA36,0)</f>
        <v/>
      </c>
      <c r="PB40" s="44">
        <f>IF(PB$4&gt;p1_complete+retail_delay,p1_retail_m*PB36,0)</f>
        <v/>
      </c>
      <c r="PC40" s="44">
        <f>IF(PC$4&gt;p1_complete+retail_delay,p1_retail_m*PC36,0)</f>
        <v/>
      </c>
      <c r="PD40" s="44">
        <f>IF(PD$4&gt;p1_complete+retail_delay,p1_retail_m*PD36,0)</f>
        <v/>
      </c>
      <c r="PE40" s="44">
        <f>IF(PE$4&gt;p1_complete+retail_delay,p1_retail_m*PE36,0)</f>
        <v/>
      </c>
      <c r="PF40" s="44">
        <f>IF(PF$4&gt;p1_complete+retail_delay,p1_retail_m*PF36,0)</f>
        <v/>
      </c>
      <c r="PG40" s="44">
        <f>IF(PG$4&gt;p1_complete+retail_delay,p1_retail_m*PG36,0)</f>
        <v/>
      </c>
      <c r="PH40" s="44">
        <f>IF(PH$4&gt;p1_complete+retail_delay,p1_retail_m*PH36,0)</f>
        <v/>
      </c>
      <c r="PI40" s="44">
        <f>IF(PI$4&gt;p1_complete+retail_delay,p1_retail_m*PI36,0)</f>
        <v/>
      </c>
      <c r="PJ40" s="44">
        <f>IF(PJ$4&gt;p1_complete+retail_delay,p1_retail_m*PJ36,0)</f>
        <v/>
      </c>
      <c r="PK40" s="44">
        <f>IF(PK$4&gt;p1_complete+retail_delay,p1_retail_m*PK36,0)</f>
        <v/>
      </c>
      <c r="PL40" s="44">
        <f>IF(PL$4&gt;p1_complete+retail_delay,p1_retail_m*PL36,0)</f>
        <v/>
      </c>
      <c r="PM40" s="44">
        <f>IF(PM$4&gt;p1_complete+retail_delay,p1_retail_m*PM36,0)</f>
        <v/>
      </c>
    </row>
    <row r="41">
      <c r="A41" s="9" t="inlineStr">
        <is>
          <t>Parking</t>
        </is>
      </c>
      <c r="B41" s="9" t="inlineStr">
        <is>
          <t>P1</t>
        </is>
      </c>
      <c r="C41" s="43">
        <f>SUM(D41:PM41)</f>
        <v/>
      </c>
      <c r="D41" s="44">
        <f>p1_pk_m*D32/p1_homes*D36</f>
        <v/>
      </c>
      <c r="E41" s="44">
        <f>p1_pk_m*E32/p1_homes*E36</f>
        <v/>
      </c>
      <c r="F41" s="44">
        <f>p1_pk_m*F32/p1_homes*F36</f>
        <v/>
      </c>
      <c r="G41" s="44">
        <f>p1_pk_m*G32/p1_homes*G36</f>
        <v/>
      </c>
      <c r="H41" s="44">
        <f>p1_pk_m*H32/p1_homes*H36</f>
        <v/>
      </c>
      <c r="I41" s="44">
        <f>p1_pk_m*I32/p1_homes*I36</f>
        <v/>
      </c>
      <c r="J41" s="44">
        <f>p1_pk_m*J32/p1_homes*J36</f>
        <v/>
      </c>
      <c r="K41" s="44">
        <f>p1_pk_m*K32/p1_homes*K36</f>
        <v/>
      </c>
      <c r="L41" s="44">
        <f>p1_pk_m*L32/p1_homes*L36</f>
        <v/>
      </c>
      <c r="M41" s="44">
        <f>p1_pk_m*M32/p1_homes*M36</f>
        <v/>
      </c>
      <c r="N41" s="44">
        <f>p1_pk_m*N32/p1_homes*N36</f>
        <v/>
      </c>
      <c r="O41" s="44">
        <f>p1_pk_m*O32/p1_homes*O36</f>
        <v/>
      </c>
      <c r="P41" s="44">
        <f>p1_pk_m*P32/p1_homes*P36</f>
        <v/>
      </c>
      <c r="Q41" s="44">
        <f>p1_pk_m*Q32/p1_homes*Q36</f>
        <v/>
      </c>
      <c r="R41" s="44">
        <f>p1_pk_m*R32/p1_homes*R36</f>
        <v/>
      </c>
      <c r="S41" s="44">
        <f>p1_pk_m*S32/p1_homes*S36</f>
        <v/>
      </c>
      <c r="T41" s="44">
        <f>p1_pk_m*T32/p1_homes*T36</f>
        <v/>
      </c>
      <c r="U41" s="44">
        <f>p1_pk_m*U32/p1_homes*U36</f>
        <v/>
      </c>
      <c r="V41" s="44">
        <f>p1_pk_m*V32/p1_homes*V36</f>
        <v/>
      </c>
      <c r="W41" s="44">
        <f>p1_pk_m*W32/p1_homes*W36</f>
        <v/>
      </c>
      <c r="X41" s="44">
        <f>p1_pk_m*X32/p1_homes*X36</f>
        <v/>
      </c>
      <c r="Y41" s="44">
        <f>p1_pk_m*Y32/p1_homes*Y36</f>
        <v/>
      </c>
      <c r="Z41" s="44">
        <f>p1_pk_m*Z32/p1_homes*Z36</f>
        <v/>
      </c>
      <c r="AA41" s="44">
        <f>p1_pk_m*AA32/p1_homes*AA36</f>
        <v/>
      </c>
      <c r="AB41" s="44">
        <f>p1_pk_m*AB32/p1_homes*AB36</f>
        <v/>
      </c>
      <c r="AC41" s="44">
        <f>p1_pk_m*AC32/p1_homes*AC36</f>
        <v/>
      </c>
      <c r="AD41" s="44">
        <f>p1_pk_m*AD32/p1_homes*AD36</f>
        <v/>
      </c>
      <c r="AE41" s="44">
        <f>p1_pk_m*AE32/p1_homes*AE36</f>
        <v/>
      </c>
      <c r="AF41" s="44">
        <f>p1_pk_m*AF32/p1_homes*AF36</f>
        <v/>
      </c>
      <c r="AG41" s="44">
        <f>p1_pk_m*AG32/p1_homes*AG36</f>
        <v/>
      </c>
      <c r="AH41" s="44">
        <f>p1_pk_m*AH32/p1_homes*AH36</f>
        <v/>
      </c>
      <c r="AI41" s="44">
        <f>p1_pk_m*AI32/p1_homes*AI36</f>
        <v/>
      </c>
      <c r="AJ41" s="44">
        <f>p1_pk_m*AJ32/p1_homes*AJ36</f>
        <v/>
      </c>
      <c r="AK41" s="44">
        <f>p1_pk_m*AK32/p1_homes*AK36</f>
        <v/>
      </c>
      <c r="AL41" s="44">
        <f>p1_pk_m*AL32/p1_homes*AL36</f>
        <v/>
      </c>
      <c r="AM41" s="44">
        <f>p1_pk_m*AM32/p1_homes*AM36</f>
        <v/>
      </c>
      <c r="AN41" s="44">
        <f>p1_pk_m*AN32/p1_homes*AN36</f>
        <v/>
      </c>
      <c r="AO41" s="44">
        <f>p1_pk_m*AO32/p1_homes*AO36</f>
        <v/>
      </c>
      <c r="AP41" s="44">
        <f>p1_pk_m*AP32/p1_homes*AP36</f>
        <v/>
      </c>
      <c r="AQ41" s="44">
        <f>p1_pk_m*AQ32/p1_homes*AQ36</f>
        <v/>
      </c>
      <c r="AR41" s="44">
        <f>p1_pk_m*AR32/p1_homes*AR36</f>
        <v/>
      </c>
      <c r="AS41" s="44">
        <f>p1_pk_m*AS32/p1_homes*AS36</f>
        <v/>
      </c>
      <c r="AT41" s="44">
        <f>p1_pk_m*AT32/p1_homes*AT36</f>
        <v/>
      </c>
      <c r="AU41" s="44">
        <f>p1_pk_m*AU32/p1_homes*AU36</f>
        <v/>
      </c>
      <c r="AV41" s="44">
        <f>p1_pk_m*AV32/p1_homes*AV36</f>
        <v/>
      </c>
      <c r="AW41" s="44">
        <f>p1_pk_m*AW32/p1_homes*AW36</f>
        <v/>
      </c>
      <c r="AX41" s="44">
        <f>p1_pk_m*AX32/p1_homes*AX36</f>
        <v/>
      </c>
      <c r="AY41" s="44">
        <f>p1_pk_m*AY32/p1_homes*AY36</f>
        <v/>
      </c>
      <c r="AZ41" s="44">
        <f>p1_pk_m*AZ32/p1_homes*AZ36</f>
        <v/>
      </c>
      <c r="BA41" s="44">
        <f>p1_pk_m*BA32/p1_homes*BA36</f>
        <v/>
      </c>
      <c r="BB41" s="44">
        <f>p1_pk_m*BB32/p1_homes*BB36</f>
        <v/>
      </c>
      <c r="BC41" s="44">
        <f>p1_pk_m*BC32/p1_homes*BC36</f>
        <v/>
      </c>
      <c r="BD41" s="44">
        <f>p1_pk_m*BD32/p1_homes*BD36</f>
        <v/>
      </c>
      <c r="BE41" s="44">
        <f>p1_pk_m*BE32/p1_homes*BE36</f>
        <v/>
      </c>
      <c r="BF41" s="44">
        <f>p1_pk_m*BF32/p1_homes*BF36</f>
        <v/>
      </c>
      <c r="BG41" s="44">
        <f>p1_pk_m*BG32/p1_homes*BG36</f>
        <v/>
      </c>
      <c r="BH41" s="44">
        <f>p1_pk_m*BH32/p1_homes*BH36</f>
        <v/>
      </c>
      <c r="BI41" s="44">
        <f>p1_pk_m*BI32/p1_homes*BI36</f>
        <v/>
      </c>
      <c r="BJ41" s="44">
        <f>p1_pk_m*BJ32/p1_homes*BJ36</f>
        <v/>
      </c>
      <c r="BK41" s="44">
        <f>p1_pk_m*BK32/p1_homes*BK36</f>
        <v/>
      </c>
      <c r="BL41" s="44">
        <f>p1_pk_m*BL32/p1_homes*BL36</f>
        <v/>
      </c>
      <c r="BM41" s="44">
        <f>p1_pk_m*BM32/p1_homes*BM36</f>
        <v/>
      </c>
      <c r="BN41" s="44">
        <f>p1_pk_m*BN32/p1_homes*BN36</f>
        <v/>
      </c>
      <c r="BO41" s="44">
        <f>p1_pk_m*BO32/p1_homes*BO36</f>
        <v/>
      </c>
      <c r="BP41" s="44">
        <f>p1_pk_m*BP32/p1_homes*BP36</f>
        <v/>
      </c>
      <c r="BQ41" s="44">
        <f>p1_pk_m*BQ32/p1_homes*BQ36</f>
        <v/>
      </c>
      <c r="BR41" s="44">
        <f>p1_pk_m*BR32/p1_homes*BR36</f>
        <v/>
      </c>
      <c r="BS41" s="44">
        <f>p1_pk_m*BS32/p1_homes*BS36</f>
        <v/>
      </c>
      <c r="BT41" s="44">
        <f>p1_pk_m*BT32/p1_homes*BT36</f>
        <v/>
      </c>
      <c r="BU41" s="44">
        <f>p1_pk_m*BU32/p1_homes*BU36</f>
        <v/>
      </c>
      <c r="BV41" s="44">
        <f>p1_pk_m*BV32/p1_homes*BV36</f>
        <v/>
      </c>
      <c r="BW41" s="44">
        <f>p1_pk_m*BW32/p1_homes*BW36</f>
        <v/>
      </c>
      <c r="BX41" s="44">
        <f>p1_pk_m*BX32/p1_homes*BX36</f>
        <v/>
      </c>
      <c r="BY41" s="44">
        <f>p1_pk_m*BY32/p1_homes*BY36</f>
        <v/>
      </c>
      <c r="BZ41" s="44">
        <f>p1_pk_m*BZ32/p1_homes*BZ36</f>
        <v/>
      </c>
      <c r="CA41" s="44">
        <f>p1_pk_m*CA32/p1_homes*CA36</f>
        <v/>
      </c>
      <c r="CB41" s="44">
        <f>p1_pk_m*CB32/p1_homes*CB36</f>
        <v/>
      </c>
      <c r="CC41" s="44">
        <f>p1_pk_m*CC32/p1_homes*CC36</f>
        <v/>
      </c>
      <c r="CD41" s="44">
        <f>p1_pk_m*CD32/p1_homes*CD36</f>
        <v/>
      </c>
      <c r="CE41" s="44">
        <f>p1_pk_m*CE32/p1_homes*CE36</f>
        <v/>
      </c>
      <c r="CF41" s="44">
        <f>p1_pk_m*CF32/p1_homes*CF36</f>
        <v/>
      </c>
      <c r="CG41" s="44">
        <f>p1_pk_m*CG32/p1_homes*CG36</f>
        <v/>
      </c>
      <c r="CH41" s="44">
        <f>p1_pk_m*CH32/p1_homes*CH36</f>
        <v/>
      </c>
      <c r="CI41" s="44">
        <f>p1_pk_m*CI32/p1_homes*CI36</f>
        <v/>
      </c>
      <c r="CJ41" s="44">
        <f>p1_pk_m*CJ32/p1_homes*CJ36</f>
        <v/>
      </c>
      <c r="CK41" s="44">
        <f>p1_pk_m*CK32/p1_homes*CK36</f>
        <v/>
      </c>
      <c r="CL41" s="44">
        <f>p1_pk_m*CL32/p1_homes*CL36</f>
        <v/>
      </c>
      <c r="CM41" s="44">
        <f>p1_pk_m*CM32/p1_homes*CM36</f>
        <v/>
      </c>
      <c r="CN41" s="44">
        <f>p1_pk_m*CN32/p1_homes*CN36</f>
        <v/>
      </c>
      <c r="CO41" s="44">
        <f>p1_pk_m*CO32/p1_homes*CO36</f>
        <v/>
      </c>
      <c r="CP41" s="44">
        <f>p1_pk_m*CP32/p1_homes*CP36</f>
        <v/>
      </c>
      <c r="CQ41" s="44">
        <f>p1_pk_m*CQ32/p1_homes*CQ36</f>
        <v/>
      </c>
      <c r="CR41" s="44">
        <f>p1_pk_m*CR32/p1_homes*CR36</f>
        <v/>
      </c>
      <c r="CS41" s="44">
        <f>p1_pk_m*CS32/p1_homes*CS36</f>
        <v/>
      </c>
      <c r="CT41" s="44">
        <f>p1_pk_m*CT32/p1_homes*CT36</f>
        <v/>
      </c>
      <c r="CU41" s="44">
        <f>p1_pk_m*CU32/p1_homes*CU36</f>
        <v/>
      </c>
      <c r="CV41" s="44">
        <f>p1_pk_m*CV32/p1_homes*CV36</f>
        <v/>
      </c>
      <c r="CW41" s="44">
        <f>p1_pk_m*CW32/p1_homes*CW36</f>
        <v/>
      </c>
      <c r="CX41" s="44">
        <f>p1_pk_m*CX32/p1_homes*CX36</f>
        <v/>
      </c>
      <c r="CY41" s="44">
        <f>p1_pk_m*CY32/p1_homes*CY36</f>
        <v/>
      </c>
      <c r="CZ41" s="44">
        <f>p1_pk_m*CZ32/p1_homes*CZ36</f>
        <v/>
      </c>
      <c r="DA41" s="44">
        <f>p1_pk_m*DA32/p1_homes*DA36</f>
        <v/>
      </c>
      <c r="DB41" s="44">
        <f>p1_pk_m*DB32/p1_homes*DB36</f>
        <v/>
      </c>
      <c r="DC41" s="44">
        <f>p1_pk_m*DC32/p1_homes*DC36</f>
        <v/>
      </c>
      <c r="DD41" s="44">
        <f>p1_pk_m*DD32/p1_homes*DD36</f>
        <v/>
      </c>
      <c r="DE41" s="44">
        <f>p1_pk_m*DE32/p1_homes*DE36</f>
        <v/>
      </c>
      <c r="DF41" s="44">
        <f>p1_pk_m*DF32/p1_homes*DF36</f>
        <v/>
      </c>
      <c r="DG41" s="44">
        <f>p1_pk_m*DG32/p1_homes*DG36</f>
        <v/>
      </c>
      <c r="DH41" s="44">
        <f>p1_pk_m*DH32/p1_homes*DH36</f>
        <v/>
      </c>
      <c r="DI41" s="44">
        <f>p1_pk_m*DI32/p1_homes*DI36</f>
        <v/>
      </c>
      <c r="DJ41" s="44">
        <f>p1_pk_m*DJ32/p1_homes*DJ36</f>
        <v/>
      </c>
      <c r="DK41" s="44">
        <f>p1_pk_m*DK32/p1_homes*DK36</f>
        <v/>
      </c>
      <c r="DL41" s="44">
        <f>p1_pk_m*DL32/p1_homes*DL36</f>
        <v/>
      </c>
      <c r="DM41" s="44">
        <f>p1_pk_m*DM32/p1_homes*DM36</f>
        <v/>
      </c>
      <c r="DN41" s="44">
        <f>p1_pk_m*DN32/p1_homes*DN36</f>
        <v/>
      </c>
      <c r="DO41" s="44">
        <f>p1_pk_m*DO32/p1_homes*DO36</f>
        <v/>
      </c>
      <c r="DP41" s="44">
        <f>p1_pk_m*DP32/p1_homes*DP36</f>
        <v/>
      </c>
      <c r="DQ41" s="44">
        <f>p1_pk_m*DQ32/p1_homes*DQ36</f>
        <v/>
      </c>
      <c r="DR41" s="44">
        <f>p1_pk_m*DR32/p1_homes*DR36</f>
        <v/>
      </c>
      <c r="DS41" s="44">
        <f>p1_pk_m*DS32/p1_homes*DS36</f>
        <v/>
      </c>
      <c r="DT41" s="44">
        <f>p1_pk_m*DT32/p1_homes*DT36</f>
        <v/>
      </c>
      <c r="DU41" s="44">
        <f>p1_pk_m*DU32/p1_homes*DU36</f>
        <v/>
      </c>
      <c r="DV41" s="44">
        <f>p1_pk_m*DV32/p1_homes*DV36</f>
        <v/>
      </c>
      <c r="DW41" s="44">
        <f>p1_pk_m*DW32/p1_homes*DW36</f>
        <v/>
      </c>
      <c r="DX41" s="44">
        <f>p1_pk_m*DX32/p1_homes*DX36</f>
        <v/>
      </c>
      <c r="DY41" s="44">
        <f>p1_pk_m*DY32/p1_homes*DY36</f>
        <v/>
      </c>
      <c r="DZ41" s="44">
        <f>p1_pk_m*DZ32/p1_homes*DZ36</f>
        <v/>
      </c>
      <c r="EA41" s="44">
        <f>p1_pk_m*EA32/p1_homes*EA36</f>
        <v/>
      </c>
      <c r="EB41" s="44">
        <f>p1_pk_m*EB32/p1_homes*EB36</f>
        <v/>
      </c>
      <c r="EC41" s="44">
        <f>p1_pk_m*EC32/p1_homes*EC36</f>
        <v/>
      </c>
      <c r="ED41" s="44">
        <f>p1_pk_m*ED32/p1_homes*ED36</f>
        <v/>
      </c>
      <c r="EE41" s="44">
        <f>p1_pk_m*EE32/p1_homes*EE36</f>
        <v/>
      </c>
      <c r="EF41" s="44">
        <f>p1_pk_m*EF32/p1_homes*EF36</f>
        <v/>
      </c>
      <c r="EG41" s="44">
        <f>p1_pk_m*EG32/p1_homes*EG36</f>
        <v/>
      </c>
      <c r="EH41" s="44">
        <f>p1_pk_m*EH32/p1_homes*EH36</f>
        <v/>
      </c>
      <c r="EI41" s="44">
        <f>p1_pk_m*EI32/p1_homes*EI36</f>
        <v/>
      </c>
      <c r="EJ41" s="44">
        <f>p1_pk_m*EJ32/p1_homes*EJ36</f>
        <v/>
      </c>
      <c r="EK41" s="44">
        <f>p1_pk_m*EK32/p1_homes*EK36</f>
        <v/>
      </c>
      <c r="EL41" s="44">
        <f>p1_pk_m*EL32/p1_homes*EL36</f>
        <v/>
      </c>
      <c r="EM41" s="44">
        <f>p1_pk_m*EM32/p1_homes*EM36</f>
        <v/>
      </c>
      <c r="EN41" s="44">
        <f>p1_pk_m*EN32/p1_homes*EN36</f>
        <v/>
      </c>
      <c r="EO41" s="44">
        <f>p1_pk_m*EO32/p1_homes*EO36</f>
        <v/>
      </c>
      <c r="EP41" s="44">
        <f>p1_pk_m*EP32/p1_homes*EP36</f>
        <v/>
      </c>
      <c r="EQ41" s="44">
        <f>p1_pk_m*EQ32/p1_homes*EQ36</f>
        <v/>
      </c>
      <c r="ER41" s="44">
        <f>p1_pk_m*ER32/p1_homes*ER36</f>
        <v/>
      </c>
      <c r="ES41" s="44">
        <f>p1_pk_m*ES32/p1_homes*ES36</f>
        <v/>
      </c>
      <c r="ET41" s="44">
        <f>p1_pk_m*ET32/p1_homes*ET36</f>
        <v/>
      </c>
      <c r="EU41" s="44">
        <f>p1_pk_m*EU32/p1_homes*EU36</f>
        <v/>
      </c>
      <c r="EV41" s="44">
        <f>p1_pk_m*EV32/p1_homes*EV36</f>
        <v/>
      </c>
      <c r="EW41" s="44">
        <f>p1_pk_m*EW32/p1_homes*EW36</f>
        <v/>
      </c>
      <c r="EX41" s="44">
        <f>p1_pk_m*EX32/p1_homes*EX36</f>
        <v/>
      </c>
      <c r="EY41" s="44">
        <f>p1_pk_m*EY32/p1_homes*EY36</f>
        <v/>
      </c>
      <c r="EZ41" s="44">
        <f>p1_pk_m*EZ32/p1_homes*EZ36</f>
        <v/>
      </c>
      <c r="FA41" s="44">
        <f>p1_pk_m*FA32/p1_homes*FA36</f>
        <v/>
      </c>
      <c r="FB41" s="44">
        <f>p1_pk_m*FB32/p1_homes*FB36</f>
        <v/>
      </c>
      <c r="FC41" s="44">
        <f>p1_pk_m*FC32/p1_homes*FC36</f>
        <v/>
      </c>
      <c r="FD41" s="44">
        <f>p1_pk_m*FD32/p1_homes*FD36</f>
        <v/>
      </c>
      <c r="FE41" s="44">
        <f>p1_pk_m*FE32/p1_homes*FE36</f>
        <v/>
      </c>
      <c r="FF41" s="44">
        <f>p1_pk_m*FF32/p1_homes*FF36</f>
        <v/>
      </c>
      <c r="FG41" s="44">
        <f>p1_pk_m*FG32/p1_homes*FG36</f>
        <v/>
      </c>
      <c r="FH41" s="44">
        <f>p1_pk_m*FH32/p1_homes*FH36</f>
        <v/>
      </c>
      <c r="FI41" s="44">
        <f>p1_pk_m*FI32/p1_homes*FI36</f>
        <v/>
      </c>
      <c r="FJ41" s="44">
        <f>p1_pk_m*FJ32/p1_homes*FJ36</f>
        <v/>
      </c>
      <c r="FK41" s="44">
        <f>p1_pk_m*FK32/p1_homes*FK36</f>
        <v/>
      </c>
      <c r="FL41" s="44">
        <f>p1_pk_m*FL32/p1_homes*FL36</f>
        <v/>
      </c>
      <c r="FM41" s="44">
        <f>p1_pk_m*FM32/p1_homes*FM36</f>
        <v/>
      </c>
      <c r="FN41" s="44">
        <f>p1_pk_m*FN32/p1_homes*FN36</f>
        <v/>
      </c>
      <c r="FO41" s="44">
        <f>p1_pk_m*FO32/p1_homes*FO36</f>
        <v/>
      </c>
      <c r="FP41" s="44">
        <f>p1_pk_m*FP32/p1_homes*FP36</f>
        <v/>
      </c>
      <c r="FQ41" s="44">
        <f>p1_pk_m*FQ32/p1_homes*FQ36</f>
        <v/>
      </c>
      <c r="FR41" s="44">
        <f>p1_pk_m*FR32/p1_homes*FR36</f>
        <v/>
      </c>
      <c r="FS41" s="44">
        <f>p1_pk_m*FS32/p1_homes*FS36</f>
        <v/>
      </c>
      <c r="FT41" s="44">
        <f>p1_pk_m*FT32/p1_homes*FT36</f>
        <v/>
      </c>
      <c r="FU41" s="44">
        <f>p1_pk_m*FU32/p1_homes*FU36</f>
        <v/>
      </c>
      <c r="FV41" s="44">
        <f>p1_pk_m*FV32/p1_homes*FV36</f>
        <v/>
      </c>
      <c r="FW41" s="44">
        <f>p1_pk_m*FW32/p1_homes*FW36</f>
        <v/>
      </c>
      <c r="FX41" s="44">
        <f>p1_pk_m*FX32/p1_homes*FX36</f>
        <v/>
      </c>
      <c r="FY41" s="44">
        <f>p1_pk_m*FY32/p1_homes*FY36</f>
        <v/>
      </c>
      <c r="FZ41" s="44">
        <f>p1_pk_m*FZ32/p1_homes*FZ36</f>
        <v/>
      </c>
      <c r="GA41" s="44">
        <f>p1_pk_m*GA32/p1_homes*GA36</f>
        <v/>
      </c>
      <c r="GB41" s="44">
        <f>p1_pk_m*GB32/p1_homes*GB36</f>
        <v/>
      </c>
      <c r="GC41" s="44">
        <f>p1_pk_m*GC32/p1_homes*GC36</f>
        <v/>
      </c>
      <c r="GD41" s="44">
        <f>p1_pk_m*GD32/p1_homes*GD36</f>
        <v/>
      </c>
      <c r="GE41" s="44">
        <f>p1_pk_m*GE32/p1_homes*GE36</f>
        <v/>
      </c>
      <c r="GF41" s="44">
        <f>p1_pk_m*GF32/p1_homes*GF36</f>
        <v/>
      </c>
      <c r="GG41" s="44">
        <f>p1_pk_m*GG32/p1_homes*GG36</f>
        <v/>
      </c>
      <c r="GH41" s="44">
        <f>p1_pk_m*GH32/p1_homes*GH36</f>
        <v/>
      </c>
      <c r="GI41" s="44">
        <f>p1_pk_m*GI32/p1_homes*GI36</f>
        <v/>
      </c>
      <c r="GJ41" s="44">
        <f>p1_pk_m*GJ32/p1_homes*GJ36</f>
        <v/>
      </c>
      <c r="GK41" s="44">
        <f>p1_pk_m*GK32/p1_homes*GK36</f>
        <v/>
      </c>
      <c r="GL41" s="44">
        <f>p1_pk_m*GL32/p1_homes*GL36</f>
        <v/>
      </c>
      <c r="GM41" s="44">
        <f>p1_pk_m*GM32/p1_homes*GM36</f>
        <v/>
      </c>
      <c r="GN41" s="44">
        <f>p1_pk_m*GN32/p1_homes*GN36</f>
        <v/>
      </c>
      <c r="GO41" s="44">
        <f>p1_pk_m*GO32/p1_homes*GO36</f>
        <v/>
      </c>
      <c r="GP41" s="44">
        <f>p1_pk_m*GP32/p1_homes*GP36</f>
        <v/>
      </c>
      <c r="GQ41" s="44">
        <f>p1_pk_m*GQ32/p1_homes*GQ36</f>
        <v/>
      </c>
      <c r="GR41" s="44">
        <f>p1_pk_m*GR32/p1_homes*GR36</f>
        <v/>
      </c>
      <c r="GS41" s="44">
        <f>p1_pk_m*GS32/p1_homes*GS36</f>
        <v/>
      </c>
      <c r="GT41" s="44">
        <f>p1_pk_m*GT32/p1_homes*GT36</f>
        <v/>
      </c>
      <c r="GU41" s="44">
        <f>p1_pk_m*GU32/p1_homes*GU36</f>
        <v/>
      </c>
      <c r="GV41" s="44">
        <f>p1_pk_m*GV32/p1_homes*GV36</f>
        <v/>
      </c>
      <c r="GW41" s="44">
        <f>p1_pk_m*GW32/p1_homes*GW36</f>
        <v/>
      </c>
      <c r="GX41" s="44">
        <f>p1_pk_m*GX32/p1_homes*GX36</f>
        <v/>
      </c>
      <c r="GY41" s="44">
        <f>p1_pk_m*GY32/p1_homes*GY36</f>
        <v/>
      </c>
      <c r="GZ41" s="44">
        <f>p1_pk_m*GZ32/p1_homes*GZ36</f>
        <v/>
      </c>
      <c r="HA41" s="44">
        <f>p1_pk_m*HA32/p1_homes*HA36</f>
        <v/>
      </c>
      <c r="HB41" s="44">
        <f>p1_pk_m*HB32/p1_homes*HB36</f>
        <v/>
      </c>
      <c r="HC41" s="44">
        <f>p1_pk_m*HC32/p1_homes*HC36</f>
        <v/>
      </c>
      <c r="HD41" s="44">
        <f>p1_pk_m*HD32/p1_homes*HD36</f>
        <v/>
      </c>
      <c r="HE41" s="44">
        <f>p1_pk_m*HE32/p1_homes*HE36</f>
        <v/>
      </c>
      <c r="HF41" s="44">
        <f>p1_pk_m*HF32/p1_homes*HF36</f>
        <v/>
      </c>
      <c r="HG41" s="44">
        <f>p1_pk_m*HG32/p1_homes*HG36</f>
        <v/>
      </c>
      <c r="HH41" s="44">
        <f>p1_pk_m*HH32/p1_homes*HH36</f>
        <v/>
      </c>
      <c r="HI41" s="44">
        <f>p1_pk_m*HI32/p1_homes*HI36</f>
        <v/>
      </c>
      <c r="HJ41" s="44">
        <f>p1_pk_m*HJ32/p1_homes*HJ36</f>
        <v/>
      </c>
      <c r="HK41" s="44">
        <f>p1_pk_m*HK32/p1_homes*HK36</f>
        <v/>
      </c>
      <c r="HL41" s="44">
        <f>p1_pk_m*HL32/p1_homes*HL36</f>
        <v/>
      </c>
      <c r="HM41" s="44">
        <f>p1_pk_m*HM32/p1_homes*HM36</f>
        <v/>
      </c>
      <c r="HN41" s="44">
        <f>p1_pk_m*HN32/p1_homes*HN36</f>
        <v/>
      </c>
      <c r="HO41" s="44">
        <f>p1_pk_m*HO32/p1_homes*HO36</f>
        <v/>
      </c>
      <c r="HP41" s="44">
        <f>p1_pk_m*HP32/p1_homes*HP36</f>
        <v/>
      </c>
      <c r="HQ41" s="44">
        <f>p1_pk_m*HQ32/p1_homes*HQ36</f>
        <v/>
      </c>
      <c r="HR41" s="44">
        <f>p1_pk_m*HR32/p1_homes*HR36</f>
        <v/>
      </c>
      <c r="HS41" s="44">
        <f>p1_pk_m*HS32/p1_homes*HS36</f>
        <v/>
      </c>
      <c r="HT41" s="44">
        <f>p1_pk_m*HT32/p1_homes*HT36</f>
        <v/>
      </c>
      <c r="HU41" s="44">
        <f>p1_pk_m*HU32/p1_homes*HU36</f>
        <v/>
      </c>
      <c r="HV41" s="44">
        <f>p1_pk_m*HV32/p1_homes*HV36</f>
        <v/>
      </c>
      <c r="HW41" s="44">
        <f>p1_pk_m*HW32/p1_homes*HW36</f>
        <v/>
      </c>
      <c r="HX41" s="44">
        <f>p1_pk_m*HX32/p1_homes*HX36</f>
        <v/>
      </c>
      <c r="HY41" s="44">
        <f>p1_pk_m*HY32/p1_homes*HY36</f>
        <v/>
      </c>
      <c r="HZ41" s="44">
        <f>p1_pk_m*HZ32/p1_homes*HZ36</f>
        <v/>
      </c>
      <c r="IA41" s="44">
        <f>p1_pk_m*IA32/p1_homes*IA36</f>
        <v/>
      </c>
      <c r="IB41" s="44">
        <f>p1_pk_m*IB32/p1_homes*IB36</f>
        <v/>
      </c>
      <c r="IC41" s="44">
        <f>p1_pk_m*IC32/p1_homes*IC36</f>
        <v/>
      </c>
      <c r="ID41" s="44">
        <f>p1_pk_m*ID32/p1_homes*ID36</f>
        <v/>
      </c>
      <c r="IE41" s="44">
        <f>p1_pk_m*IE32/p1_homes*IE36</f>
        <v/>
      </c>
      <c r="IF41" s="44">
        <f>p1_pk_m*IF32/p1_homes*IF36</f>
        <v/>
      </c>
      <c r="IG41" s="44">
        <f>p1_pk_m*IG32/p1_homes*IG36</f>
        <v/>
      </c>
      <c r="IH41" s="44">
        <f>p1_pk_m*IH32/p1_homes*IH36</f>
        <v/>
      </c>
      <c r="II41" s="44">
        <f>p1_pk_m*II32/p1_homes*II36</f>
        <v/>
      </c>
      <c r="IJ41" s="44">
        <f>p1_pk_m*IJ32/p1_homes*IJ36</f>
        <v/>
      </c>
      <c r="IK41" s="44">
        <f>p1_pk_m*IK32/p1_homes*IK36</f>
        <v/>
      </c>
      <c r="IL41" s="44">
        <f>p1_pk_m*IL32/p1_homes*IL36</f>
        <v/>
      </c>
      <c r="IM41" s="44">
        <f>p1_pk_m*IM32/p1_homes*IM36</f>
        <v/>
      </c>
      <c r="IN41" s="44">
        <f>p1_pk_m*IN32/p1_homes*IN36</f>
        <v/>
      </c>
      <c r="IO41" s="44">
        <f>p1_pk_m*IO32/p1_homes*IO36</f>
        <v/>
      </c>
      <c r="IP41" s="44">
        <f>p1_pk_m*IP32/p1_homes*IP36</f>
        <v/>
      </c>
      <c r="IQ41" s="44">
        <f>p1_pk_m*IQ32/p1_homes*IQ36</f>
        <v/>
      </c>
      <c r="IR41" s="44">
        <f>p1_pk_m*IR32/p1_homes*IR36</f>
        <v/>
      </c>
      <c r="IS41" s="44">
        <f>p1_pk_m*IS32/p1_homes*IS36</f>
        <v/>
      </c>
      <c r="IT41" s="44">
        <f>p1_pk_m*IT32/p1_homes*IT36</f>
        <v/>
      </c>
      <c r="IU41" s="44">
        <f>p1_pk_m*IU32/p1_homes*IU36</f>
        <v/>
      </c>
      <c r="IV41" s="44">
        <f>p1_pk_m*IV32/p1_homes*IV36</f>
        <v/>
      </c>
      <c r="IW41" s="44">
        <f>p1_pk_m*IW32/p1_homes*IW36</f>
        <v/>
      </c>
      <c r="IX41" s="44">
        <f>p1_pk_m*IX32/p1_homes*IX36</f>
        <v/>
      </c>
      <c r="IY41" s="44">
        <f>p1_pk_m*IY32/p1_homes*IY36</f>
        <v/>
      </c>
      <c r="IZ41" s="44">
        <f>p1_pk_m*IZ32/p1_homes*IZ36</f>
        <v/>
      </c>
      <c r="JA41" s="44">
        <f>p1_pk_m*JA32/p1_homes*JA36</f>
        <v/>
      </c>
      <c r="JB41" s="44">
        <f>p1_pk_m*JB32/p1_homes*JB36</f>
        <v/>
      </c>
      <c r="JC41" s="44">
        <f>p1_pk_m*JC32/p1_homes*JC36</f>
        <v/>
      </c>
      <c r="JD41" s="44">
        <f>p1_pk_m*JD32/p1_homes*JD36</f>
        <v/>
      </c>
      <c r="JE41" s="44">
        <f>p1_pk_m*JE32/p1_homes*JE36</f>
        <v/>
      </c>
      <c r="JF41" s="44">
        <f>p1_pk_m*JF32/p1_homes*JF36</f>
        <v/>
      </c>
      <c r="JG41" s="44">
        <f>p1_pk_m*JG32/p1_homes*JG36</f>
        <v/>
      </c>
      <c r="JH41" s="44">
        <f>p1_pk_m*JH32/p1_homes*JH36</f>
        <v/>
      </c>
      <c r="JI41" s="44">
        <f>p1_pk_m*JI32/p1_homes*JI36</f>
        <v/>
      </c>
      <c r="JJ41" s="44">
        <f>p1_pk_m*JJ32/p1_homes*JJ36</f>
        <v/>
      </c>
      <c r="JK41" s="44">
        <f>p1_pk_m*JK32/p1_homes*JK36</f>
        <v/>
      </c>
      <c r="JL41" s="44">
        <f>p1_pk_m*JL32/p1_homes*JL36</f>
        <v/>
      </c>
      <c r="JM41" s="44">
        <f>p1_pk_m*JM32/p1_homes*JM36</f>
        <v/>
      </c>
      <c r="JN41" s="44">
        <f>p1_pk_m*JN32/p1_homes*JN36</f>
        <v/>
      </c>
      <c r="JO41" s="44">
        <f>p1_pk_m*JO32/p1_homes*JO36</f>
        <v/>
      </c>
      <c r="JP41" s="44">
        <f>p1_pk_m*JP32/p1_homes*JP36</f>
        <v/>
      </c>
      <c r="JQ41" s="44">
        <f>p1_pk_m*JQ32/p1_homes*JQ36</f>
        <v/>
      </c>
      <c r="JR41" s="44">
        <f>p1_pk_m*JR32/p1_homes*JR36</f>
        <v/>
      </c>
      <c r="JS41" s="44">
        <f>p1_pk_m*JS32/p1_homes*JS36</f>
        <v/>
      </c>
      <c r="JT41" s="44">
        <f>p1_pk_m*JT32/p1_homes*JT36</f>
        <v/>
      </c>
      <c r="JU41" s="44">
        <f>p1_pk_m*JU32/p1_homes*JU36</f>
        <v/>
      </c>
      <c r="JV41" s="44">
        <f>p1_pk_m*JV32/p1_homes*JV36</f>
        <v/>
      </c>
      <c r="JW41" s="44">
        <f>p1_pk_m*JW32/p1_homes*JW36</f>
        <v/>
      </c>
      <c r="JX41" s="44">
        <f>p1_pk_m*JX32/p1_homes*JX36</f>
        <v/>
      </c>
      <c r="JY41" s="44">
        <f>p1_pk_m*JY32/p1_homes*JY36</f>
        <v/>
      </c>
      <c r="JZ41" s="44">
        <f>p1_pk_m*JZ32/p1_homes*JZ36</f>
        <v/>
      </c>
      <c r="KA41" s="44">
        <f>p1_pk_m*KA32/p1_homes*KA36</f>
        <v/>
      </c>
      <c r="KB41" s="44">
        <f>p1_pk_m*KB32/p1_homes*KB36</f>
        <v/>
      </c>
      <c r="KC41" s="44">
        <f>p1_pk_m*KC32/p1_homes*KC36</f>
        <v/>
      </c>
      <c r="KD41" s="44">
        <f>p1_pk_m*KD32/p1_homes*KD36</f>
        <v/>
      </c>
      <c r="KE41" s="44">
        <f>p1_pk_m*KE32/p1_homes*KE36</f>
        <v/>
      </c>
      <c r="KF41" s="44">
        <f>p1_pk_m*KF32/p1_homes*KF36</f>
        <v/>
      </c>
      <c r="KG41" s="44">
        <f>p1_pk_m*KG32/p1_homes*KG36</f>
        <v/>
      </c>
      <c r="KH41" s="44">
        <f>p1_pk_m*KH32/p1_homes*KH36</f>
        <v/>
      </c>
      <c r="KI41" s="44">
        <f>p1_pk_m*KI32/p1_homes*KI36</f>
        <v/>
      </c>
      <c r="KJ41" s="44">
        <f>p1_pk_m*KJ32/p1_homes*KJ36</f>
        <v/>
      </c>
      <c r="KK41" s="44">
        <f>p1_pk_m*KK32/p1_homes*KK36</f>
        <v/>
      </c>
      <c r="KL41" s="44">
        <f>p1_pk_m*KL32/p1_homes*KL36</f>
        <v/>
      </c>
      <c r="KM41" s="44">
        <f>p1_pk_m*KM32/p1_homes*KM36</f>
        <v/>
      </c>
      <c r="KN41" s="44">
        <f>p1_pk_m*KN32/p1_homes*KN36</f>
        <v/>
      </c>
      <c r="KO41" s="44">
        <f>p1_pk_m*KO32/p1_homes*KO36</f>
        <v/>
      </c>
      <c r="KP41" s="44">
        <f>p1_pk_m*KP32/p1_homes*KP36</f>
        <v/>
      </c>
      <c r="KQ41" s="44">
        <f>p1_pk_m*KQ32/p1_homes*KQ36</f>
        <v/>
      </c>
      <c r="KR41" s="44">
        <f>p1_pk_m*KR32/p1_homes*KR36</f>
        <v/>
      </c>
      <c r="KS41" s="44">
        <f>p1_pk_m*KS32/p1_homes*KS36</f>
        <v/>
      </c>
      <c r="KT41" s="44">
        <f>p1_pk_m*KT32/p1_homes*KT36</f>
        <v/>
      </c>
      <c r="KU41" s="44">
        <f>p1_pk_m*KU32/p1_homes*KU36</f>
        <v/>
      </c>
      <c r="KV41" s="44">
        <f>p1_pk_m*KV32/p1_homes*KV36</f>
        <v/>
      </c>
      <c r="KW41" s="44">
        <f>p1_pk_m*KW32/p1_homes*KW36</f>
        <v/>
      </c>
      <c r="KX41" s="44">
        <f>p1_pk_m*KX32/p1_homes*KX36</f>
        <v/>
      </c>
      <c r="KY41" s="44">
        <f>p1_pk_m*KY32/p1_homes*KY36</f>
        <v/>
      </c>
      <c r="KZ41" s="44">
        <f>p1_pk_m*KZ32/p1_homes*KZ36</f>
        <v/>
      </c>
      <c r="LA41" s="44">
        <f>p1_pk_m*LA32/p1_homes*LA36</f>
        <v/>
      </c>
      <c r="LB41" s="44">
        <f>p1_pk_m*LB32/p1_homes*LB36</f>
        <v/>
      </c>
      <c r="LC41" s="44">
        <f>p1_pk_m*LC32/p1_homes*LC36</f>
        <v/>
      </c>
      <c r="LD41" s="44">
        <f>p1_pk_m*LD32/p1_homes*LD36</f>
        <v/>
      </c>
      <c r="LE41" s="44">
        <f>p1_pk_m*LE32/p1_homes*LE36</f>
        <v/>
      </c>
      <c r="LF41" s="44">
        <f>p1_pk_m*LF32/p1_homes*LF36</f>
        <v/>
      </c>
      <c r="LG41" s="44">
        <f>p1_pk_m*LG32/p1_homes*LG36</f>
        <v/>
      </c>
      <c r="LH41" s="44">
        <f>p1_pk_m*LH32/p1_homes*LH36</f>
        <v/>
      </c>
      <c r="LI41" s="44">
        <f>p1_pk_m*LI32/p1_homes*LI36</f>
        <v/>
      </c>
      <c r="LJ41" s="44">
        <f>p1_pk_m*LJ32/p1_homes*LJ36</f>
        <v/>
      </c>
      <c r="LK41" s="44">
        <f>p1_pk_m*LK32/p1_homes*LK36</f>
        <v/>
      </c>
      <c r="LL41" s="44">
        <f>p1_pk_m*LL32/p1_homes*LL36</f>
        <v/>
      </c>
      <c r="LM41" s="44">
        <f>p1_pk_m*LM32/p1_homes*LM36</f>
        <v/>
      </c>
      <c r="LN41" s="44">
        <f>p1_pk_m*LN32/p1_homes*LN36</f>
        <v/>
      </c>
      <c r="LO41" s="44">
        <f>p1_pk_m*LO32/p1_homes*LO36</f>
        <v/>
      </c>
      <c r="LP41" s="44">
        <f>p1_pk_m*LP32/p1_homes*LP36</f>
        <v/>
      </c>
      <c r="LQ41" s="44">
        <f>p1_pk_m*LQ32/p1_homes*LQ36</f>
        <v/>
      </c>
      <c r="LR41" s="44">
        <f>p1_pk_m*LR32/p1_homes*LR36</f>
        <v/>
      </c>
      <c r="LS41" s="44">
        <f>p1_pk_m*LS32/p1_homes*LS36</f>
        <v/>
      </c>
      <c r="LT41" s="44">
        <f>p1_pk_m*LT32/p1_homes*LT36</f>
        <v/>
      </c>
      <c r="LU41" s="44">
        <f>p1_pk_m*LU32/p1_homes*LU36</f>
        <v/>
      </c>
      <c r="LV41" s="44">
        <f>p1_pk_m*LV32/p1_homes*LV36</f>
        <v/>
      </c>
      <c r="LW41" s="44">
        <f>p1_pk_m*LW32/p1_homes*LW36</f>
        <v/>
      </c>
      <c r="LX41" s="44">
        <f>p1_pk_m*LX32/p1_homes*LX36</f>
        <v/>
      </c>
      <c r="LY41" s="44">
        <f>p1_pk_m*LY32/p1_homes*LY36</f>
        <v/>
      </c>
      <c r="LZ41" s="44">
        <f>p1_pk_m*LZ32/p1_homes*LZ36</f>
        <v/>
      </c>
      <c r="MA41" s="44">
        <f>p1_pk_m*MA32/p1_homes*MA36</f>
        <v/>
      </c>
      <c r="MB41" s="44">
        <f>p1_pk_m*MB32/p1_homes*MB36</f>
        <v/>
      </c>
      <c r="MC41" s="44">
        <f>p1_pk_m*MC32/p1_homes*MC36</f>
        <v/>
      </c>
      <c r="MD41" s="44">
        <f>p1_pk_m*MD32/p1_homes*MD36</f>
        <v/>
      </c>
      <c r="ME41" s="44">
        <f>p1_pk_m*ME32/p1_homes*ME36</f>
        <v/>
      </c>
      <c r="MF41" s="44">
        <f>p1_pk_m*MF32/p1_homes*MF36</f>
        <v/>
      </c>
      <c r="MG41" s="44">
        <f>p1_pk_m*MG32/p1_homes*MG36</f>
        <v/>
      </c>
      <c r="MH41" s="44">
        <f>p1_pk_m*MH32/p1_homes*MH36</f>
        <v/>
      </c>
      <c r="MI41" s="44">
        <f>p1_pk_m*MI32/p1_homes*MI36</f>
        <v/>
      </c>
      <c r="MJ41" s="44">
        <f>p1_pk_m*MJ32/p1_homes*MJ36</f>
        <v/>
      </c>
      <c r="MK41" s="44">
        <f>p1_pk_m*MK32/p1_homes*MK36</f>
        <v/>
      </c>
      <c r="ML41" s="44">
        <f>p1_pk_m*ML32/p1_homes*ML36</f>
        <v/>
      </c>
      <c r="MM41" s="44">
        <f>p1_pk_m*MM32/p1_homes*MM36</f>
        <v/>
      </c>
      <c r="MN41" s="44">
        <f>p1_pk_m*MN32/p1_homes*MN36</f>
        <v/>
      </c>
      <c r="MO41" s="44">
        <f>p1_pk_m*MO32/p1_homes*MO36</f>
        <v/>
      </c>
      <c r="MP41" s="44">
        <f>p1_pk_m*MP32/p1_homes*MP36</f>
        <v/>
      </c>
      <c r="MQ41" s="44">
        <f>p1_pk_m*MQ32/p1_homes*MQ36</f>
        <v/>
      </c>
      <c r="MR41" s="44">
        <f>p1_pk_m*MR32/p1_homes*MR36</f>
        <v/>
      </c>
      <c r="MS41" s="44">
        <f>p1_pk_m*MS32/p1_homes*MS36</f>
        <v/>
      </c>
      <c r="MT41" s="44">
        <f>p1_pk_m*MT32/p1_homes*MT36</f>
        <v/>
      </c>
      <c r="MU41" s="44">
        <f>p1_pk_m*MU32/p1_homes*MU36</f>
        <v/>
      </c>
      <c r="MV41" s="44">
        <f>p1_pk_m*MV32/p1_homes*MV36</f>
        <v/>
      </c>
      <c r="MW41" s="44">
        <f>p1_pk_m*MW32/p1_homes*MW36</f>
        <v/>
      </c>
      <c r="MX41" s="44">
        <f>p1_pk_m*MX32/p1_homes*MX36</f>
        <v/>
      </c>
      <c r="MY41" s="44">
        <f>p1_pk_m*MY32/p1_homes*MY36</f>
        <v/>
      </c>
      <c r="MZ41" s="44">
        <f>p1_pk_m*MZ32/p1_homes*MZ36</f>
        <v/>
      </c>
      <c r="NA41" s="44">
        <f>p1_pk_m*NA32/p1_homes*NA36</f>
        <v/>
      </c>
      <c r="NB41" s="44">
        <f>p1_pk_m*NB32/p1_homes*NB36</f>
        <v/>
      </c>
      <c r="NC41" s="44">
        <f>p1_pk_m*NC32/p1_homes*NC36</f>
        <v/>
      </c>
      <c r="ND41" s="44">
        <f>p1_pk_m*ND32/p1_homes*ND36</f>
        <v/>
      </c>
      <c r="NE41" s="44">
        <f>p1_pk_m*NE32/p1_homes*NE36</f>
        <v/>
      </c>
      <c r="NF41" s="44">
        <f>p1_pk_m*NF32/p1_homes*NF36</f>
        <v/>
      </c>
      <c r="NG41" s="44">
        <f>p1_pk_m*NG32/p1_homes*NG36</f>
        <v/>
      </c>
      <c r="NH41" s="44">
        <f>p1_pk_m*NH32/p1_homes*NH36</f>
        <v/>
      </c>
      <c r="NI41" s="44">
        <f>p1_pk_m*NI32/p1_homes*NI36</f>
        <v/>
      </c>
      <c r="NJ41" s="44">
        <f>p1_pk_m*NJ32/p1_homes*NJ36</f>
        <v/>
      </c>
      <c r="NK41" s="44">
        <f>p1_pk_m*NK32/p1_homes*NK36</f>
        <v/>
      </c>
      <c r="NL41" s="44">
        <f>p1_pk_m*NL32/p1_homes*NL36</f>
        <v/>
      </c>
      <c r="NM41" s="44">
        <f>p1_pk_m*NM32/p1_homes*NM36</f>
        <v/>
      </c>
      <c r="NN41" s="44">
        <f>p1_pk_m*NN32/p1_homes*NN36</f>
        <v/>
      </c>
      <c r="NO41" s="44">
        <f>p1_pk_m*NO32/p1_homes*NO36</f>
        <v/>
      </c>
      <c r="NP41" s="44">
        <f>p1_pk_m*NP32/p1_homes*NP36</f>
        <v/>
      </c>
      <c r="NQ41" s="44">
        <f>p1_pk_m*NQ32/p1_homes*NQ36</f>
        <v/>
      </c>
      <c r="NR41" s="44">
        <f>p1_pk_m*NR32/p1_homes*NR36</f>
        <v/>
      </c>
      <c r="NS41" s="44">
        <f>p1_pk_m*NS32/p1_homes*NS36</f>
        <v/>
      </c>
      <c r="NT41" s="44">
        <f>p1_pk_m*NT32/p1_homes*NT36</f>
        <v/>
      </c>
      <c r="NU41" s="44">
        <f>p1_pk_m*NU32/p1_homes*NU36</f>
        <v/>
      </c>
      <c r="NV41" s="44">
        <f>p1_pk_m*NV32/p1_homes*NV36</f>
        <v/>
      </c>
      <c r="NW41" s="44">
        <f>p1_pk_m*NW32/p1_homes*NW36</f>
        <v/>
      </c>
      <c r="NX41" s="44">
        <f>p1_pk_m*NX32/p1_homes*NX36</f>
        <v/>
      </c>
      <c r="NY41" s="44">
        <f>p1_pk_m*NY32/p1_homes*NY36</f>
        <v/>
      </c>
      <c r="NZ41" s="44">
        <f>p1_pk_m*NZ32/p1_homes*NZ36</f>
        <v/>
      </c>
      <c r="OA41" s="44">
        <f>p1_pk_m*OA32/p1_homes*OA36</f>
        <v/>
      </c>
      <c r="OB41" s="44">
        <f>p1_pk_m*OB32/p1_homes*OB36</f>
        <v/>
      </c>
      <c r="OC41" s="44">
        <f>p1_pk_m*OC32/p1_homes*OC36</f>
        <v/>
      </c>
      <c r="OD41" s="44">
        <f>p1_pk_m*OD32/p1_homes*OD36</f>
        <v/>
      </c>
      <c r="OE41" s="44">
        <f>p1_pk_m*OE32/p1_homes*OE36</f>
        <v/>
      </c>
      <c r="OF41" s="44">
        <f>p1_pk_m*OF32/p1_homes*OF36</f>
        <v/>
      </c>
      <c r="OG41" s="44">
        <f>p1_pk_m*OG32/p1_homes*OG36</f>
        <v/>
      </c>
      <c r="OH41" s="44">
        <f>p1_pk_m*OH32/p1_homes*OH36</f>
        <v/>
      </c>
      <c r="OI41" s="44">
        <f>p1_pk_m*OI32/p1_homes*OI36</f>
        <v/>
      </c>
      <c r="OJ41" s="44">
        <f>p1_pk_m*OJ32/p1_homes*OJ36</f>
        <v/>
      </c>
      <c r="OK41" s="44">
        <f>p1_pk_m*OK32/p1_homes*OK36</f>
        <v/>
      </c>
      <c r="OL41" s="44">
        <f>p1_pk_m*OL32/p1_homes*OL36</f>
        <v/>
      </c>
      <c r="OM41" s="44">
        <f>p1_pk_m*OM32/p1_homes*OM36</f>
        <v/>
      </c>
      <c r="ON41" s="44">
        <f>p1_pk_m*ON32/p1_homes*ON36</f>
        <v/>
      </c>
      <c r="OO41" s="44">
        <f>p1_pk_m*OO32/p1_homes*OO36</f>
        <v/>
      </c>
      <c r="OP41" s="44">
        <f>p1_pk_m*OP32/p1_homes*OP36</f>
        <v/>
      </c>
      <c r="OQ41" s="44">
        <f>p1_pk_m*OQ32/p1_homes*OQ36</f>
        <v/>
      </c>
      <c r="OR41" s="44">
        <f>p1_pk_m*OR32/p1_homes*OR36</f>
        <v/>
      </c>
      <c r="OS41" s="44">
        <f>p1_pk_m*OS32/p1_homes*OS36</f>
        <v/>
      </c>
      <c r="OT41" s="44">
        <f>p1_pk_m*OT32/p1_homes*OT36</f>
        <v/>
      </c>
      <c r="OU41" s="44">
        <f>p1_pk_m*OU32/p1_homes*OU36</f>
        <v/>
      </c>
      <c r="OV41" s="44">
        <f>p1_pk_m*OV32/p1_homes*OV36</f>
        <v/>
      </c>
      <c r="OW41" s="44">
        <f>p1_pk_m*OW32/p1_homes*OW36</f>
        <v/>
      </c>
      <c r="OX41" s="44">
        <f>p1_pk_m*OX32/p1_homes*OX36</f>
        <v/>
      </c>
      <c r="OY41" s="44">
        <f>p1_pk_m*OY32/p1_homes*OY36</f>
        <v/>
      </c>
      <c r="OZ41" s="44">
        <f>p1_pk_m*OZ32/p1_homes*OZ36</f>
        <v/>
      </c>
      <c r="PA41" s="44">
        <f>p1_pk_m*PA32/p1_homes*PA36</f>
        <v/>
      </c>
      <c r="PB41" s="44">
        <f>p1_pk_m*PB32/p1_homes*PB36</f>
        <v/>
      </c>
      <c r="PC41" s="44">
        <f>p1_pk_m*PC32/p1_homes*PC36</f>
        <v/>
      </c>
      <c r="PD41" s="44">
        <f>p1_pk_m*PD32/p1_homes*PD36</f>
        <v/>
      </c>
      <c r="PE41" s="44">
        <f>p1_pk_m*PE32/p1_homes*PE36</f>
        <v/>
      </c>
      <c r="PF41" s="44">
        <f>p1_pk_m*PF32/p1_homes*PF36</f>
        <v/>
      </c>
      <c r="PG41" s="44">
        <f>p1_pk_m*PG32/p1_homes*PG36</f>
        <v/>
      </c>
      <c r="PH41" s="44">
        <f>p1_pk_m*PH32/p1_homes*PH36</f>
        <v/>
      </c>
      <c r="PI41" s="44">
        <f>p1_pk_m*PI32/p1_homes*PI36</f>
        <v/>
      </c>
      <c r="PJ41" s="44">
        <f>p1_pk_m*PJ32/p1_homes*PJ36</f>
        <v/>
      </c>
      <c r="PK41" s="44">
        <f>p1_pk_m*PK32/p1_homes*PK36</f>
        <v/>
      </c>
      <c r="PL41" s="44">
        <f>p1_pk_m*PL32/p1_homes*PL36</f>
        <v/>
      </c>
      <c r="PM41" s="44">
        <f>p1_pk_m*PM32/p1_homes*PM36</f>
        <v/>
      </c>
    </row>
    <row r="42">
      <c r="A42" s="9" t="inlineStr">
        <is>
          <t>Bad debt / concessions</t>
        </is>
      </c>
      <c r="B42" s="9" t="inlineStr">
        <is>
          <t>P1</t>
        </is>
      </c>
      <c r="C42" s="43">
        <f>SUM(D42:PM42)</f>
        <v/>
      </c>
      <c r="D42" s="44">
        <f>-(D38+D39)*bad_debt</f>
        <v/>
      </c>
      <c r="E42" s="44">
        <f>-(E38+E39)*bad_debt</f>
        <v/>
      </c>
      <c r="F42" s="44">
        <f>-(F38+F39)*bad_debt</f>
        <v/>
      </c>
      <c r="G42" s="44">
        <f>-(G38+G39)*bad_debt</f>
        <v/>
      </c>
      <c r="H42" s="44">
        <f>-(H38+H39)*bad_debt</f>
        <v/>
      </c>
      <c r="I42" s="44">
        <f>-(I38+I39)*bad_debt</f>
        <v/>
      </c>
      <c r="J42" s="44">
        <f>-(J38+J39)*bad_debt</f>
        <v/>
      </c>
      <c r="K42" s="44">
        <f>-(K38+K39)*bad_debt</f>
        <v/>
      </c>
      <c r="L42" s="44">
        <f>-(L38+L39)*bad_debt</f>
        <v/>
      </c>
      <c r="M42" s="44">
        <f>-(M38+M39)*bad_debt</f>
        <v/>
      </c>
      <c r="N42" s="44">
        <f>-(N38+N39)*bad_debt</f>
        <v/>
      </c>
      <c r="O42" s="44">
        <f>-(O38+O39)*bad_debt</f>
        <v/>
      </c>
      <c r="P42" s="44">
        <f>-(P38+P39)*bad_debt</f>
        <v/>
      </c>
      <c r="Q42" s="44">
        <f>-(Q38+Q39)*bad_debt</f>
        <v/>
      </c>
      <c r="R42" s="44">
        <f>-(R38+R39)*bad_debt</f>
        <v/>
      </c>
      <c r="S42" s="44">
        <f>-(S38+S39)*bad_debt</f>
        <v/>
      </c>
      <c r="T42" s="44">
        <f>-(T38+T39)*bad_debt</f>
        <v/>
      </c>
      <c r="U42" s="44">
        <f>-(U38+U39)*bad_debt</f>
        <v/>
      </c>
      <c r="V42" s="44">
        <f>-(V38+V39)*bad_debt</f>
        <v/>
      </c>
      <c r="W42" s="44">
        <f>-(W38+W39)*bad_debt</f>
        <v/>
      </c>
      <c r="X42" s="44">
        <f>-(X38+X39)*bad_debt</f>
        <v/>
      </c>
      <c r="Y42" s="44">
        <f>-(Y38+Y39)*bad_debt</f>
        <v/>
      </c>
      <c r="Z42" s="44">
        <f>-(Z38+Z39)*bad_debt</f>
        <v/>
      </c>
      <c r="AA42" s="44">
        <f>-(AA38+AA39)*bad_debt</f>
        <v/>
      </c>
      <c r="AB42" s="44">
        <f>-(AB38+AB39)*bad_debt</f>
        <v/>
      </c>
      <c r="AC42" s="44">
        <f>-(AC38+AC39)*bad_debt</f>
        <v/>
      </c>
      <c r="AD42" s="44">
        <f>-(AD38+AD39)*bad_debt</f>
        <v/>
      </c>
      <c r="AE42" s="44">
        <f>-(AE38+AE39)*bad_debt</f>
        <v/>
      </c>
      <c r="AF42" s="44">
        <f>-(AF38+AF39)*bad_debt</f>
        <v/>
      </c>
      <c r="AG42" s="44">
        <f>-(AG38+AG39)*bad_debt</f>
        <v/>
      </c>
      <c r="AH42" s="44">
        <f>-(AH38+AH39)*bad_debt</f>
        <v/>
      </c>
      <c r="AI42" s="44">
        <f>-(AI38+AI39)*bad_debt</f>
        <v/>
      </c>
      <c r="AJ42" s="44">
        <f>-(AJ38+AJ39)*bad_debt</f>
        <v/>
      </c>
      <c r="AK42" s="44">
        <f>-(AK38+AK39)*bad_debt</f>
        <v/>
      </c>
      <c r="AL42" s="44">
        <f>-(AL38+AL39)*bad_debt</f>
        <v/>
      </c>
      <c r="AM42" s="44">
        <f>-(AM38+AM39)*bad_debt</f>
        <v/>
      </c>
      <c r="AN42" s="44">
        <f>-(AN38+AN39)*bad_debt</f>
        <v/>
      </c>
      <c r="AO42" s="44">
        <f>-(AO38+AO39)*bad_debt</f>
        <v/>
      </c>
      <c r="AP42" s="44">
        <f>-(AP38+AP39)*bad_debt</f>
        <v/>
      </c>
      <c r="AQ42" s="44">
        <f>-(AQ38+AQ39)*bad_debt</f>
        <v/>
      </c>
      <c r="AR42" s="44">
        <f>-(AR38+AR39)*bad_debt</f>
        <v/>
      </c>
      <c r="AS42" s="44">
        <f>-(AS38+AS39)*bad_debt</f>
        <v/>
      </c>
      <c r="AT42" s="44">
        <f>-(AT38+AT39)*bad_debt</f>
        <v/>
      </c>
      <c r="AU42" s="44">
        <f>-(AU38+AU39)*bad_debt</f>
        <v/>
      </c>
      <c r="AV42" s="44">
        <f>-(AV38+AV39)*bad_debt</f>
        <v/>
      </c>
      <c r="AW42" s="44">
        <f>-(AW38+AW39)*bad_debt</f>
        <v/>
      </c>
      <c r="AX42" s="44">
        <f>-(AX38+AX39)*bad_debt</f>
        <v/>
      </c>
      <c r="AY42" s="44">
        <f>-(AY38+AY39)*bad_debt</f>
        <v/>
      </c>
      <c r="AZ42" s="44">
        <f>-(AZ38+AZ39)*bad_debt</f>
        <v/>
      </c>
      <c r="BA42" s="44">
        <f>-(BA38+BA39)*bad_debt</f>
        <v/>
      </c>
      <c r="BB42" s="44">
        <f>-(BB38+BB39)*bad_debt</f>
        <v/>
      </c>
      <c r="BC42" s="44">
        <f>-(BC38+BC39)*bad_debt</f>
        <v/>
      </c>
      <c r="BD42" s="44">
        <f>-(BD38+BD39)*bad_debt</f>
        <v/>
      </c>
      <c r="BE42" s="44">
        <f>-(BE38+BE39)*bad_debt</f>
        <v/>
      </c>
      <c r="BF42" s="44">
        <f>-(BF38+BF39)*bad_debt</f>
        <v/>
      </c>
      <c r="BG42" s="44">
        <f>-(BG38+BG39)*bad_debt</f>
        <v/>
      </c>
      <c r="BH42" s="44">
        <f>-(BH38+BH39)*bad_debt</f>
        <v/>
      </c>
      <c r="BI42" s="44">
        <f>-(BI38+BI39)*bad_debt</f>
        <v/>
      </c>
      <c r="BJ42" s="44">
        <f>-(BJ38+BJ39)*bad_debt</f>
        <v/>
      </c>
      <c r="BK42" s="44">
        <f>-(BK38+BK39)*bad_debt</f>
        <v/>
      </c>
      <c r="BL42" s="44">
        <f>-(BL38+BL39)*bad_debt</f>
        <v/>
      </c>
      <c r="BM42" s="44">
        <f>-(BM38+BM39)*bad_debt</f>
        <v/>
      </c>
      <c r="BN42" s="44">
        <f>-(BN38+BN39)*bad_debt</f>
        <v/>
      </c>
      <c r="BO42" s="44">
        <f>-(BO38+BO39)*bad_debt</f>
        <v/>
      </c>
      <c r="BP42" s="44">
        <f>-(BP38+BP39)*bad_debt</f>
        <v/>
      </c>
      <c r="BQ42" s="44">
        <f>-(BQ38+BQ39)*bad_debt</f>
        <v/>
      </c>
      <c r="BR42" s="44">
        <f>-(BR38+BR39)*bad_debt</f>
        <v/>
      </c>
      <c r="BS42" s="44">
        <f>-(BS38+BS39)*bad_debt</f>
        <v/>
      </c>
      <c r="BT42" s="44">
        <f>-(BT38+BT39)*bad_debt</f>
        <v/>
      </c>
      <c r="BU42" s="44">
        <f>-(BU38+BU39)*bad_debt</f>
        <v/>
      </c>
      <c r="BV42" s="44">
        <f>-(BV38+BV39)*bad_debt</f>
        <v/>
      </c>
      <c r="BW42" s="44">
        <f>-(BW38+BW39)*bad_debt</f>
        <v/>
      </c>
      <c r="BX42" s="44">
        <f>-(BX38+BX39)*bad_debt</f>
        <v/>
      </c>
      <c r="BY42" s="44">
        <f>-(BY38+BY39)*bad_debt</f>
        <v/>
      </c>
      <c r="BZ42" s="44">
        <f>-(BZ38+BZ39)*bad_debt</f>
        <v/>
      </c>
      <c r="CA42" s="44">
        <f>-(CA38+CA39)*bad_debt</f>
        <v/>
      </c>
      <c r="CB42" s="44">
        <f>-(CB38+CB39)*bad_debt</f>
        <v/>
      </c>
      <c r="CC42" s="44">
        <f>-(CC38+CC39)*bad_debt</f>
        <v/>
      </c>
      <c r="CD42" s="44">
        <f>-(CD38+CD39)*bad_debt</f>
        <v/>
      </c>
      <c r="CE42" s="44">
        <f>-(CE38+CE39)*bad_debt</f>
        <v/>
      </c>
      <c r="CF42" s="44">
        <f>-(CF38+CF39)*bad_debt</f>
        <v/>
      </c>
      <c r="CG42" s="44">
        <f>-(CG38+CG39)*bad_debt</f>
        <v/>
      </c>
      <c r="CH42" s="44">
        <f>-(CH38+CH39)*bad_debt</f>
        <v/>
      </c>
      <c r="CI42" s="44">
        <f>-(CI38+CI39)*bad_debt</f>
        <v/>
      </c>
      <c r="CJ42" s="44">
        <f>-(CJ38+CJ39)*bad_debt</f>
        <v/>
      </c>
      <c r="CK42" s="44">
        <f>-(CK38+CK39)*bad_debt</f>
        <v/>
      </c>
      <c r="CL42" s="44">
        <f>-(CL38+CL39)*bad_debt</f>
        <v/>
      </c>
      <c r="CM42" s="44">
        <f>-(CM38+CM39)*bad_debt</f>
        <v/>
      </c>
      <c r="CN42" s="44">
        <f>-(CN38+CN39)*bad_debt</f>
        <v/>
      </c>
      <c r="CO42" s="44">
        <f>-(CO38+CO39)*bad_debt</f>
        <v/>
      </c>
      <c r="CP42" s="44">
        <f>-(CP38+CP39)*bad_debt</f>
        <v/>
      </c>
      <c r="CQ42" s="44">
        <f>-(CQ38+CQ39)*bad_debt</f>
        <v/>
      </c>
      <c r="CR42" s="44">
        <f>-(CR38+CR39)*bad_debt</f>
        <v/>
      </c>
      <c r="CS42" s="44">
        <f>-(CS38+CS39)*bad_debt</f>
        <v/>
      </c>
      <c r="CT42" s="44">
        <f>-(CT38+CT39)*bad_debt</f>
        <v/>
      </c>
      <c r="CU42" s="44">
        <f>-(CU38+CU39)*bad_debt</f>
        <v/>
      </c>
      <c r="CV42" s="44">
        <f>-(CV38+CV39)*bad_debt</f>
        <v/>
      </c>
      <c r="CW42" s="44">
        <f>-(CW38+CW39)*bad_debt</f>
        <v/>
      </c>
      <c r="CX42" s="44">
        <f>-(CX38+CX39)*bad_debt</f>
        <v/>
      </c>
      <c r="CY42" s="44">
        <f>-(CY38+CY39)*bad_debt</f>
        <v/>
      </c>
      <c r="CZ42" s="44">
        <f>-(CZ38+CZ39)*bad_debt</f>
        <v/>
      </c>
      <c r="DA42" s="44">
        <f>-(DA38+DA39)*bad_debt</f>
        <v/>
      </c>
      <c r="DB42" s="44">
        <f>-(DB38+DB39)*bad_debt</f>
        <v/>
      </c>
      <c r="DC42" s="44">
        <f>-(DC38+DC39)*bad_debt</f>
        <v/>
      </c>
      <c r="DD42" s="44">
        <f>-(DD38+DD39)*bad_debt</f>
        <v/>
      </c>
      <c r="DE42" s="44">
        <f>-(DE38+DE39)*bad_debt</f>
        <v/>
      </c>
      <c r="DF42" s="44">
        <f>-(DF38+DF39)*bad_debt</f>
        <v/>
      </c>
      <c r="DG42" s="44">
        <f>-(DG38+DG39)*bad_debt</f>
        <v/>
      </c>
      <c r="DH42" s="44">
        <f>-(DH38+DH39)*bad_debt</f>
        <v/>
      </c>
      <c r="DI42" s="44">
        <f>-(DI38+DI39)*bad_debt</f>
        <v/>
      </c>
      <c r="DJ42" s="44">
        <f>-(DJ38+DJ39)*bad_debt</f>
        <v/>
      </c>
      <c r="DK42" s="44">
        <f>-(DK38+DK39)*bad_debt</f>
        <v/>
      </c>
      <c r="DL42" s="44">
        <f>-(DL38+DL39)*bad_debt</f>
        <v/>
      </c>
      <c r="DM42" s="44">
        <f>-(DM38+DM39)*bad_debt</f>
        <v/>
      </c>
      <c r="DN42" s="44">
        <f>-(DN38+DN39)*bad_debt</f>
        <v/>
      </c>
      <c r="DO42" s="44">
        <f>-(DO38+DO39)*bad_debt</f>
        <v/>
      </c>
      <c r="DP42" s="44">
        <f>-(DP38+DP39)*bad_debt</f>
        <v/>
      </c>
      <c r="DQ42" s="44">
        <f>-(DQ38+DQ39)*bad_debt</f>
        <v/>
      </c>
      <c r="DR42" s="44">
        <f>-(DR38+DR39)*bad_debt</f>
        <v/>
      </c>
      <c r="DS42" s="44">
        <f>-(DS38+DS39)*bad_debt</f>
        <v/>
      </c>
      <c r="DT42" s="44">
        <f>-(DT38+DT39)*bad_debt</f>
        <v/>
      </c>
      <c r="DU42" s="44">
        <f>-(DU38+DU39)*bad_debt</f>
        <v/>
      </c>
      <c r="DV42" s="44">
        <f>-(DV38+DV39)*bad_debt</f>
        <v/>
      </c>
      <c r="DW42" s="44">
        <f>-(DW38+DW39)*bad_debt</f>
        <v/>
      </c>
      <c r="DX42" s="44">
        <f>-(DX38+DX39)*bad_debt</f>
        <v/>
      </c>
      <c r="DY42" s="44">
        <f>-(DY38+DY39)*bad_debt</f>
        <v/>
      </c>
      <c r="DZ42" s="44">
        <f>-(DZ38+DZ39)*bad_debt</f>
        <v/>
      </c>
      <c r="EA42" s="44">
        <f>-(EA38+EA39)*bad_debt</f>
        <v/>
      </c>
      <c r="EB42" s="44">
        <f>-(EB38+EB39)*bad_debt</f>
        <v/>
      </c>
      <c r="EC42" s="44">
        <f>-(EC38+EC39)*bad_debt</f>
        <v/>
      </c>
      <c r="ED42" s="44">
        <f>-(ED38+ED39)*bad_debt</f>
        <v/>
      </c>
      <c r="EE42" s="44">
        <f>-(EE38+EE39)*bad_debt</f>
        <v/>
      </c>
      <c r="EF42" s="44">
        <f>-(EF38+EF39)*bad_debt</f>
        <v/>
      </c>
      <c r="EG42" s="44">
        <f>-(EG38+EG39)*bad_debt</f>
        <v/>
      </c>
      <c r="EH42" s="44">
        <f>-(EH38+EH39)*bad_debt</f>
        <v/>
      </c>
      <c r="EI42" s="44">
        <f>-(EI38+EI39)*bad_debt</f>
        <v/>
      </c>
      <c r="EJ42" s="44">
        <f>-(EJ38+EJ39)*bad_debt</f>
        <v/>
      </c>
      <c r="EK42" s="44">
        <f>-(EK38+EK39)*bad_debt</f>
        <v/>
      </c>
      <c r="EL42" s="44">
        <f>-(EL38+EL39)*bad_debt</f>
        <v/>
      </c>
      <c r="EM42" s="44">
        <f>-(EM38+EM39)*bad_debt</f>
        <v/>
      </c>
      <c r="EN42" s="44">
        <f>-(EN38+EN39)*bad_debt</f>
        <v/>
      </c>
      <c r="EO42" s="44">
        <f>-(EO38+EO39)*bad_debt</f>
        <v/>
      </c>
      <c r="EP42" s="44">
        <f>-(EP38+EP39)*bad_debt</f>
        <v/>
      </c>
      <c r="EQ42" s="44">
        <f>-(EQ38+EQ39)*bad_debt</f>
        <v/>
      </c>
      <c r="ER42" s="44">
        <f>-(ER38+ER39)*bad_debt</f>
        <v/>
      </c>
      <c r="ES42" s="44">
        <f>-(ES38+ES39)*bad_debt</f>
        <v/>
      </c>
      <c r="ET42" s="44">
        <f>-(ET38+ET39)*bad_debt</f>
        <v/>
      </c>
      <c r="EU42" s="44">
        <f>-(EU38+EU39)*bad_debt</f>
        <v/>
      </c>
      <c r="EV42" s="44">
        <f>-(EV38+EV39)*bad_debt</f>
        <v/>
      </c>
      <c r="EW42" s="44">
        <f>-(EW38+EW39)*bad_debt</f>
        <v/>
      </c>
      <c r="EX42" s="44">
        <f>-(EX38+EX39)*bad_debt</f>
        <v/>
      </c>
      <c r="EY42" s="44">
        <f>-(EY38+EY39)*bad_debt</f>
        <v/>
      </c>
      <c r="EZ42" s="44">
        <f>-(EZ38+EZ39)*bad_debt</f>
        <v/>
      </c>
      <c r="FA42" s="44">
        <f>-(FA38+FA39)*bad_debt</f>
        <v/>
      </c>
      <c r="FB42" s="44">
        <f>-(FB38+FB39)*bad_debt</f>
        <v/>
      </c>
      <c r="FC42" s="44">
        <f>-(FC38+FC39)*bad_debt</f>
        <v/>
      </c>
      <c r="FD42" s="44">
        <f>-(FD38+FD39)*bad_debt</f>
        <v/>
      </c>
      <c r="FE42" s="44">
        <f>-(FE38+FE39)*bad_debt</f>
        <v/>
      </c>
      <c r="FF42" s="44">
        <f>-(FF38+FF39)*bad_debt</f>
        <v/>
      </c>
      <c r="FG42" s="44">
        <f>-(FG38+FG39)*bad_debt</f>
        <v/>
      </c>
      <c r="FH42" s="44">
        <f>-(FH38+FH39)*bad_debt</f>
        <v/>
      </c>
      <c r="FI42" s="44">
        <f>-(FI38+FI39)*bad_debt</f>
        <v/>
      </c>
      <c r="FJ42" s="44">
        <f>-(FJ38+FJ39)*bad_debt</f>
        <v/>
      </c>
      <c r="FK42" s="44">
        <f>-(FK38+FK39)*bad_debt</f>
        <v/>
      </c>
      <c r="FL42" s="44">
        <f>-(FL38+FL39)*bad_debt</f>
        <v/>
      </c>
      <c r="FM42" s="44">
        <f>-(FM38+FM39)*bad_debt</f>
        <v/>
      </c>
      <c r="FN42" s="44">
        <f>-(FN38+FN39)*bad_debt</f>
        <v/>
      </c>
      <c r="FO42" s="44">
        <f>-(FO38+FO39)*bad_debt</f>
        <v/>
      </c>
      <c r="FP42" s="44">
        <f>-(FP38+FP39)*bad_debt</f>
        <v/>
      </c>
      <c r="FQ42" s="44">
        <f>-(FQ38+FQ39)*bad_debt</f>
        <v/>
      </c>
      <c r="FR42" s="44">
        <f>-(FR38+FR39)*bad_debt</f>
        <v/>
      </c>
      <c r="FS42" s="44">
        <f>-(FS38+FS39)*bad_debt</f>
        <v/>
      </c>
      <c r="FT42" s="44">
        <f>-(FT38+FT39)*bad_debt</f>
        <v/>
      </c>
      <c r="FU42" s="44">
        <f>-(FU38+FU39)*bad_debt</f>
        <v/>
      </c>
      <c r="FV42" s="44">
        <f>-(FV38+FV39)*bad_debt</f>
        <v/>
      </c>
      <c r="FW42" s="44">
        <f>-(FW38+FW39)*bad_debt</f>
        <v/>
      </c>
      <c r="FX42" s="44">
        <f>-(FX38+FX39)*bad_debt</f>
        <v/>
      </c>
      <c r="FY42" s="44">
        <f>-(FY38+FY39)*bad_debt</f>
        <v/>
      </c>
      <c r="FZ42" s="44">
        <f>-(FZ38+FZ39)*bad_debt</f>
        <v/>
      </c>
      <c r="GA42" s="44">
        <f>-(GA38+GA39)*bad_debt</f>
        <v/>
      </c>
      <c r="GB42" s="44">
        <f>-(GB38+GB39)*bad_debt</f>
        <v/>
      </c>
      <c r="GC42" s="44">
        <f>-(GC38+GC39)*bad_debt</f>
        <v/>
      </c>
      <c r="GD42" s="44">
        <f>-(GD38+GD39)*bad_debt</f>
        <v/>
      </c>
      <c r="GE42" s="44">
        <f>-(GE38+GE39)*bad_debt</f>
        <v/>
      </c>
      <c r="GF42" s="44">
        <f>-(GF38+GF39)*bad_debt</f>
        <v/>
      </c>
      <c r="GG42" s="44">
        <f>-(GG38+GG39)*bad_debt</f>
        <v/>
      </c>
      <c r="GH42" s="44">
        <f>-(GH38+GH39)*bad_debt</f>
        <v/>
      </c>
      <c r="GI42" s="44">
        <f>-(GI38+GI39)*bad_debt</f>
        <v/>
      </c>
      <c r="GJ42" s="44">
        <f>-(GJ38+GJ39)*bad_debt</f>
        <v/>
      </c>
      <c r="GK42" s="44">
        <f>-(GK38+GK39)*bad_debt</f>
        <v/>
      </c>
      <c r="GL42" s="44">
        <f>-(GL38+GL39)*bad_debt</f>
        <v/>
      </c>
      <c r="GM42" s="44">
        <f>-(GM38+GM39)*bad_debt</f>
        <v/>
      </c>
      <c r="GN42" s="44">
        <f>-(GN38+GN39)*bad_debt</f>
        <v/>
      </c>
      <c r="GO42" s="44">
        <f>-(GO38+GO39)*bad_debt</f>
        <v/>
      </c>
      <c r="GP42" s="44">
        <f>-(GP38+GP39)*bad_debt</f>
        <v/>
      </c>
      <c r="GQ42" s="44">
        <f>-(GQ38+GQ39)*bad_debt</f>
        <v/>
      </c>
      <c r="GR42" s="44">
        <f>-(GR38+GR39)*bad_debt</f>
        <v/>
      </c>
      <c r="GS42" s="44">
        <f>-(GS38+GS39)*bad_debt</f>
        <v/>
      </c>
      <c r="GT42" s="44">
        <f>-(GT38+GT39)*bad_debt</f>
        <v/>
      </c>
      <c r="GU42" s="44">
        <f>-(GU38+GU39)*bad_debt</f>
        <v/>
      </c>
      <c r="GV42" s="44">
        <f>-(GV38+GV39)*bad_debt</f>
        <v/>
      </c>
      <c r="GW42" s="44">
        <f>-(GW38+GW39)*bad_debt</f>
        <v/>
      </c>
      <c r="GX42" s="44">
        <f>-(GX38+GX39)*bad_debt</f>
        <v/>
      </c>
      <c r="GY42" s="44">
        <f>-(GY38+GY39)*bad_debt</f>
        <v/>
      </c>
      <c r="GZ42" s="44">
        <f>-(GZ38+GZ39)*bad_debt</f>
        <v/>
      </c>
      <c r="HA42" s="44">
        <f>-(HA38+HA39)*bad_debt</f>
        <v/>
      </c>
      <c r="HB42" s="44">
        <f>-(HB38+HB39)*bad_debt</f>
        <v/>
      </c>
      <c r="HC42" s="44">
        <f>-(HC38+HC39)*bad_debt</f>
        <v/>
      </c>
      <c r="HD42" s="44">
        <f>-(HD38+HD39)*bad_debt</f>
        <v/>
      </c>
      <c r="HE42" s="44">
        <f>-(HE38+HE39)*bad_debt</f>
        <v/>
      </c>
      <c r="HF42" s="44">
        <f>-(HF38+HF39)*bad_debt</f>
        <v/>
      </c>
      <c r="HG42" s="44">
        <f>-(HG38+HG39)*bad_debt</f>
        <v/>
      </c>
      <c r="HH42" s="44">
        <f>-(HH38+HH39)*bad_debt</f>
        <v/>
      </c>
      <c r="HI42" s="44">
        <f>-(HI38+HI39)*bad_debt</f>
        <v/>
      </c>
      <c r="HJ42" s="44">
        <f>-(HJ38+HJ39)*bad_debt</f>
        <v/>
      </c>
      <c r="HK42" s="44">
        <f>-(HK38+HK39)*bad_debt</f>
        <v/>
      </c>
      <c r="HL42" s="44">
        <f>-(HL38+HL39)*bad_debt</f>
        <v/>
      </c>
      <c r="HM42" s="44">
        <f>-(HM38+HM39)*bad_debt</f>
        <v/>
      </c>
      <c r="HN42" s="44">
        <f>-(HN38+HN39)*bad_debt</f>
        <v/>
      </c>
      <c r="HO42" s="44">
        <f>-(HO38+HO39)*bad_debt</f>
        <v/>
      </c>
      <c r="HP42" s="44">
        <f>-(HP38+HP39)*bad_debt</f>
        <v/>
      </c>
      <c r="HQ42" s="44">
        <f>-(HQ38+HQ39)*bad_debt</f>
        <v/>
      </c>
      <c r="HR42" s="44">
        <f>-(HR38+HR39)*bad_debt</f>
        <v/>
      </c>
      <c r="HS42" s="44">
        <f>-(HS38+HS39)*bad_debt</f>
        <v/>
      </c>
      <c r="HT42" s="44">
        <f>-(HT38+HT39)*bad_debt</f>
        <v/>
      </c>
      <c r="HU42" s="44">
        <f>-(HU38+HU39)*bad_debt</f>
        <v/>
      </c>
      <c r="HV42" s="44">
        <f>-(HV38+HV39)*bad_debt</f>
        <v/>
      </c>
      <c r="HW42" s="44">
        <f>-(HW38+HW39)*bad_debt</f>
        <v/>
      </c>
      <c r="HX42" s="44">
        <f>-(HX38+HX39)*bad_debt</f>
        <v/>
      </c>
      <c r="HY42" s="44">
        <f>-(HY38+HY39)*bad_debt</f>
        <v/>
      </c>
      <c r="HZ42" s="44">
        <f>-(HZ38+HZ39)*bad_debt</f>
        <v/>
      </c>
      <c r="IA42" s="44">
        <f>-(IA38+IA39)*bad_debt</f>
        <v/>
      </c>
      <c r="IB42" s="44">
        <f>-(IB38+IB39)*bad_debt</f>
        <v/>
      </c>
      <c r="IC42" s="44">
        <f>-(IC38+IC39)*bad_debt</f>
        <v/>
      </c>
      <c r="ID42" s="44">
        <f>-(ID38+ID39)*bad_debt</f>
        <v/>
      </c>
      <c r="IE42" s="44">
        <f>-(IE38+IE39)*bad_debt</f>
        <v/>
      </c>
      <c r="IF42" s="44">
        <f>-(IF38+IF39)*bad_debt</f>
        <v/>
      </c>
      <c r="IG42" s="44">
        <f>-(IG38+IG39)*bad_debt</f>
        <v/>
      </c>
      <c r="IH42" s="44">
        <f>-(IH38+IH39)*bad_debt</f>
        <v/>
      </c>
      <c r="II42" s="44">
        <f>-(II38+II39)*bad_debt</f>
        <v/>
      </c>
      <c r="IJ42" s="44">
        <f>-(IJ38+IJ39)*bad_debt</f>
        <v/>
      </c>
      <c r="IK42" s="44">
        <f>-(IK38+IK39)*bad_debt</f>
        <v/>
      </c>
      <c r="IL42" s="44">
        <f>-(IL38+IL39)*bad_debt</f>
        <v/>
      </c>
      <c r="IM42" s="44">
        <f>-(IM38+IM39)*bad_debt</f>
        <v/>
      </c>
      <c r="IN42" s="44">
        <f>-(IN38+IN39)*bad_debt</f>
        <v/>
      </c>
      <c r="IO42" s="44">
        <f>-(IO38+IO39)*bad_debt</f>
        <v/>
      </c>
      <c r="IP42" s="44">
        <f>-(IP38+IP39)*bad_debt</f>
        <v/>
      </c>
      <c r="IQ42" s="44">
        <f>-(IQ38+IQ39)*bad_debt</f>
        <v/>
      </c>
      <c r="IR42" s="44">
        <f>-(IR38+IR39)*bad_debt</f>
        <v/>
      </c>
      <c r="IS42" s="44">
        <f>-(IS38+IS39)*bad_debt</f>
        <v/>
      </c>
      <c r="IT42" s="44">
        <f>-(IT38+IT39)*bad_debt</f>
        <v/>
      </c>
      <c r="IU42" s="44">
        <f>-(IU38+IU39)*bad_debt</f>
        <v/>
      </c>
      <c r="IV42" s="44">
        <f>-(IV38+IV39)*bad_debt</f>
        <v/>
      </c>
      <c r="IW42" s="44">
        <f>-(IW38+IW39)*bad_debt</f>
        <v/>
      </c>
      <c r="IX42" s="44">
        <f>-(IX38+IX39)*bad_debt</f>
        <v/>
      </c>
      <c r="IY42" s="44">
        <f>-(IY38+IY39)*bad_debt</f>
        <v/>
      </c>
      <c r="IZ42" s="44">
        <f>-(IZ38+IZ39)*bad_debt</f>
        <v/>
      </c>
      <c r="JA42" s="44">
        <f>-(JA38+JA39)*bad_debt</f>
        <v/>
      </c>
      <c r="JB42" s="44">
        <f>-(JB38+JB39)*bad_debt</f>
        <v/>
      </c>
      <c r="JC42" s="44">
        <f>-(JC38+JC39)*bad_debt</f>
        <v/>
      </c>
      <c r="JD42" s="44">
        <f>-(JD38+JD39)*bad_debt</f>
        <v/>
      </c>
      <c r="JE42" s="44">
        <f>-(JE38+JE39)*bad_debt</f>
        <v/>
      </c>
      <c r="JF42" s="44">
        <f>-(JF38+JF39)*bad_debt</f>
        <v/>
      </c>
      <c r="JG42" s="44">
        <f>-(JG38+JG39)*bad_debt</f>
        <v/>
      </c>
      <c r="JH42" s="44">
        <f>-(JH38+JH39)*bad_debt</f>
        <v/>
      </c>
      <c r="JI42" s="44">
        <f>-(JI38+JI39)*bad_debt</f>
        <v/>
      </c>
      <c r="JJ42" s="44">
        <f>-(JJ38+JJ39)*bad_debt</f>
        <v/>
      </c>
      <c r="JK42" s="44">
        <f>-(JK38+JK39)*bad_debt</f>
        <v/>
      </c>
      <c r="JL42" s="44">
        <f>-(JL38+JL39)*bad_debt</f>
        <v/>
      </c>
      <c r="JM42" s="44">
        <f>-(JM38+JM39)*bad_debt</f>
        <v/>
      </c>
      <c r="JN42" s="44">
        <f>-(JN38+JN39)*bad_debt</f>
        <v/>
      </c>
      <c r="JO42" s="44">
        <f>-(JO38+JO39)*bad_debt</f>
        <v/>
      </c>
      <c r="JP42" s="44">
        <f>-(JP38+JP39)*bad_debt</f>
        <v/>
      </c>
      <c r="JQ42" s="44">
        <f>-(JQ38+JQ39)*bad_debt</f>
        <v/>
      </c>
      <c r="JR42" s="44">
        <f>-(JR38+JR39)*bad_debt</f>
        <v/>
      </c>
      <c r="JS42" s="44">
        <f>-(JS38+JS39)*bad_debt</f>
        <v/>
      </c>
      <c r="JT42" s="44">
        <f>-(JT38+JT39)*bad_debt</f>
        <v/>
      </c>
      <c r="JU42" s="44">
        <f>-(JU38+JU39)*bad_debt</f>
        <v/>
      </c>
      <c r="JV42" s="44">
        <f>-(JV38+JV39)*bad_debt</f>
        <v/>
      </c>
      <c r="JW42" s="44">
        <f>-(JW38+JW39)*bad_debt</f>
        <v/>
      </c>
      <c r="JX42" s="44">
        <f>-(JX38+JX39)*bad_debt</f>
        <v/>
      </c>
      <c r="JY42" s="44">
        <f>-(JY38+JY39)*bad_debt</f>
        <v/>
      </c>
      <c r="JZ42" s="44">
        <f>-(JZ38+JZ39)*bad_debt</f>
        <v/>
      </c>
      <c r="KA42" s="44">
        <f>-(KA38+KA39)*bad_debt</f>
        <v/>
      </c>
      <c r="KB42" s="44">
        <f>-(KB38+KB39)*bad_debt</f>
        <v/>
      </c>
      <c r="KC42" s="44">
        <f>-(KC38+KC39)*bad_debt</f>
        <v/>
      </c>
      <c r="KD42" s="44">
        <f>-(KD38+KD39)*bad_debt</f>
        <v/>
      </c>
      <c r="KE42" s="44">
        <f>-(KE38+KE39)*bad_debt</f>
        <v/>
      </c>
      <c r="KF42" s="44">
        <f>-(KF38+KF39)*bad_debt</f>
        <v/>
      </c>
      <c r="KG42" s="44">
        <f>-(KG38+KG39)*bad_debt</f>
        <v/>
      </c>
      <c r="KH42" s="44">
        <f>-(KH38+KH39)*bad_debt</f>
        <v/>
      </c>
      <c r="KI42" s="44">
        <f>-(KI38+KI39)*bad_debt</f>
        <v/>
      </c>
      <c r="KJ42" s="44">
        <f>-(KJ38+KJ39)*bad_debt</f>
        <v/>
      </c>
      <c r="KK42" s="44">
        <f>-(KK38+KK39)*bad_debt</f>
        <v/>
      </c>
      <c r="KL42" s="44">
        <f>-(KL38+KL39)*bad_debt</f>
        <v/>
      </c>
      <c r="KM42" s="44">
        <f>-(KM38+KM39)*bad_debt</f>
        <v/>
      </c>
      <c r="KN42" s="44">
        <f>-(KN38+KN39)*bad_debt</f>
        <v/>
      </c>
      <c r="KO42" s="44">
        <f>-(KO38+KO39)*bad_debt</f>
        <v/>
      </c>
      <c r="KP42" s="44">
        <f>-(KP38+KP39)*bad_debt</f>
        <v/>
      </c>
      <c r="KQ42" s="44">
        <f>-(KQ38+KQ39)*bad_debt</f>
        <v/>
      </c>
      <c r="KR42" s="44">
        <f>-(KR38+KR39)*bad_debt</f>
        <v/>
      </c>
      <c r="KS42" s="44">
        <f>-(KS38+KS39)*bad_debt</f>
        <v/>
      </c>
      <c r="KT42" s="44">
        <f>-(KT38+KT39)*bad_debt</f>
        <v/>
      </c>
      <c r="KU42" s="44">
        <f>-(KU38+KU39)*bad_debt</f>
        <v/>
      </c>
      <c r="KV42" s="44">
        <f>-(KV38+KV39)*bad_debt</f>
        <v/>
      </c>
      <c r="KW42" s="44">
        <f>-(KW38+KW39)*bad_debt</f>
        <v/>
      </c>
      <c r="KX42" s="44">
        <f>-(KX38+KX39)*bad_debt</f>
        <v/>
      </c>
      <c r="KY42" s="44">
        <f>-(KY38+KY39)*bad_debt</f>
        <v/>
      </c>
      <c r="KZ42" s="44">
        <f>-(KZ38+KZ39)*bad_debt</f>
        <v/>
      </c>
      <c r="LA42" s="44">
        <f>-(LA38+LA39)*bad_debt</f>
        <v/>
      </c>
      <c r="LB42" s="44">
        <f>-(LB38+LB39)*bad_debt</f>
        <v/>
      </c>
      <c r="LC42" s="44">
        <f>-(LC38+LC39)*bad_debt</f>
        <v/>
      </c>
      <c r="LD42" s="44">
        <f>-(LD38+LD39)*bad_debt</f>
        <v/>
      </c>
      <c r="LE42" s="44">
        <f>-(LE38+LE39)*bad_debt</f>
        <v/>
      </c>
      <c r="LF42" s="44">
        <f>-(LF38+LF39)*bad_debt</f>
        <v/>
      </c>
      <c r="LG42" s="44">
        <f>-(LG38+LG39)*bad_debt</f>
        <v/>
      </c>
      <c r="LH42" s="44">
        <f>-(LH38+LH39)*bad_debt</f>
        <v/>
      </c>
      <c r="LI42" s="44">
        <f>-(LI38+LI39)*bad_debt</f>
        <v/>
      </c>
      <c r="LJ42" s="44">
        <f>-(LJ38+LJ39)*bad_debt</f>
        <v/>
      </c>
      <c r="LK42" s="44">
        <f>-(LK38+LK39)*bad_debt</f>
        <v/>
      </c>
      <c r="LL42" s="44">
        <f>-(LL38+LL39)*bad_debt</f>
        <v/>
      </c>
      <c r="LM42" s="44">
        <f>-(LM38+LM39)*bad_debt</f>
        <v/>
      </c>
      <c r="LN42" s="44">
        <f>-(LN38+LN39)*bad_debt</f>
        <v/>
      </c>
      <c r="LO42" s="44">
        <f>-(LO38+LO39)*bad_debt</f>
        <v/>
      </c>
      <c r="LP42" s="44">
        <f>-(LP38+LP39)*bad_debt</f>
        <v/>
      </c>
      <c r="LQ42" s="44">
        <f>-(LQ38+LQ39)*bad_debt</f>
        <v/>
      </c>
      <c r="LR42" s="44">
        <f>-(LR38+LR39)*bad_debt</f>
        <v/>
      </c>
      <c r="LS42" s="44">
        <f>-(LS38+LS39)*bad_debt</f>
        <v/>
      </c>
      <c r="LT42" s="44">
        <f>-(LT38+LT39)*bad_debt</f>
        <v/>
      </c>
      <c r="LU42" s="44">
        <f>-(LU38+LU39)*bad_debt</f>
        <v/>
      </c>
      <c r="LV42" s="44">
        <f>-(LV38+LV39)*bad_debt</f>
        <v/>
      </c>
      <c r="LW42" s="44">
        <f>-(LW38+LW39)*bad_debt</f>
        <v/>
      </c>
      <c r="LX42" s="44">
        <f>-(LX38+LX39)*bad_debt</f>
        <v/>
      </c>
      <c r="LY42" s="44">
        <f>-(LY38+LY39)*bad_debt</f>
        <v/>
      </c>
      <c r="LZ42" s="44">
        <f>-(LZ38+LZ39)*bad_debt</f>
        <v/>
      </c>
      <c r="MA42" s="44">
        <f>-(MA38+MA39)*bad_debt</f>
        <v/>
      </c>
      <c r="MB42" s="44">
        <f>-(MB38+MB39)*bad_debt</f>
        <v/>
      </c>
      <c r="MC42" s="44">
        <f>-(MC38+MC39)*bad_debt</f>
        <v/>
      </c>
      <c r="MD42" s="44">
        <f>-(MD38+MD39)*bad_debt</f>
        <v/>
      </c>
      <c r="ME42" s="44">
        <f>-(ME38+ME39)*bad_debt</f>
        <v/>
      </c>
      <c r="MF42" s="44">
        <f>-(MF38+MF39)*bad_debt</f>
        <v/>
      </c>
      <c r="MG42" s="44">
        <f>-(MG38+MG39)*bad_debt</f>
        <v/>
      </c>
      <c r="MH42" s="44">
        <f>-(MH38+MH39)*bad_debt</f>
        <v/>
      </c>
      <c r="MI42" s="44">
        <f>-(MI38+MI39)*bad_debt</f>
        <v/>
      </c>
      <c r="MJ42" s="44">
        <f>-(MJ38+MJ39)*bad_debt</f>
        <v/>
      </c>
      <c r="MK42" s="44">
        <f>-(MK38+MK39)*bad_debt</f>
        <v/>
      </c>
      <c r="ML42" s="44">
        <f>-(ML38+ML39)*bad_debt</f>
        <v/>
      </c>
      <c r="MM42" s="44">
        <f>-(MM38+MM39)*bad_debt</f>
        <v/>
      </c>
      <c r="MN42" s="44">
        <f>-(MN38+MN39)*bad_debt</f>
        <v/>
      </c>
      <c r="MO42" s="44">
        <f>-(MO38+MO39)*bad_debt</f>
        <v/>
      </c>
      <c r="MP42" s="44">
        <f>-(MP38+MP39)*bad_debt</f>
        <v/>
      </c>
      <c r="MQ42" s="44">
        <f>-(MQ38+MQ39)*bad_debt</f>
        <v/>
      </c>
      <c r="MR42" s="44">
        <f>-(MR38+MR39)*bad_debt</f>
        <v/>
      </c>
      <c r="MS42" s="44">
        <f>-(MS38+MS39)*bad_debt</f>
        <v/>
      </c>
      <c r="MT42" s="44">
        <f>-(MT38+MT39)*bad_debt</f>
        <v/>
      </c>
      <c r="MU42" s="44">
        <f>-(MU38+MU39)*bad_debt</f>
        <v/>
      </c>
      <c r="MV42" s="44">
        <f>-(MV38+MV39)*bad_debt</f>
        <v/>
      </c>
      <c r="MW42" s="44">
        <f>-(MW38+MW39)*bad_debt</f>
        <v/>
      </c>
      <c r="MX42" s="44">
        <f>-(MX38+MX39)*bad_debt</f>
        <v/>
      </c>
      <c r="MY42" s="44">
        <f>-(MY38+MY39)*bad_debt</f>
        <v/>
      </c>
      <c r="MZ42" s="44">
        <f>-(MZ38+MZ39)*bad_debt</f>
        <v/>
      </c>
      <c r="NA42" s="44">
        <f>-(NA38+NA39)*bad_debt</f>
        <v/>
      </c>
      <c r="NB42" s="44">
        <f>-(NB38+NB39)*bad_debt</f>
        <v/>
      </c>
      <c r="NC42" s="44">
        <f>-(NC38+NC39)*bad_debt</f>
        <v/>
      </c>
      <c r="ND42" s="44">
        <f>-(ND38+ND39)*bad_debt</f>
        <v/>
      </c>
      <c r="NE42" s="44">
        <f>-(NE38+NE39)*bad_debt</f>
        <v/>
      </c>
      <c r="NF42" s="44">
        <f>-(NF38+NF39)*bad_debt</f>
        <v/>
      </c>
      <c r="NG42" s="44">
        <f>-(NG38+NG39)*bad_debt</f>
        <v/>
      </c>
      <c r="NH42" s="44">
        <f>-(NH38+NH39)*bad_debt</f>
        <v/>
      </c>
      <c r="NI42" s="44">
        <f>-(NI38+NI39)*bad_debt</f>
        <v/>
      </c>
      <c r="NJ42" s="44">
        <f>-(NJ38+NJ39)*bad_debt</f>
        <v/>
      </c>
      <c r="NK42" s="44">
        <f>-(NK38+NK39)*bad_debt</f>
        <v/>
      </c>
      <c r="NL42" s="44">
        <f>-(NL38+NL39)*bad_debt</f>
        <v/>
      </c>
      <c r="NM42" s="44">
        <f>-(NM38+NM39)*bad_debt</f>
        <v/>
      </c>
      <c r="NN42" s="44">
        <f>-(NN38+NN39)*bad_debt</f>
        <v/>
      </c>
      <c r="NO42" s="44">
        <f>-(NO38+NO39)*bad_debt</f>
        <v/>
      </c>
      <c r="NP42" s="44">
        <f>-(NP38+NP39)*bad_debt</f>
        <v/>
      </c>
      <c r="NQ42" s="44">
        <f>-(NQ38+NQ39)*bad_debt</f>
        <v/>
      </c>
      <c r="NR42" s="44">
        <f>-(NR38+NR39)*bad_debt</f>
        <v/>
      </c>
      <c r="NS42" s="44">
        <f>-(NS38+NS39)*bad_debt</f>
        <v/>
      </c>
      <c r="NT42" s="44">
        <f>-(NT38+NT39)*bad_debt</f>
        <v/>
      </c>
      <c r="NU42" s="44">
        <f>-(NU38+NU39)*bad_debt</f>
        <v/>
      </c>
      <c r="NV42" s="44">
        <f>-(NV38+NV39)*bad_debt</f>
        <v/>
      </c>
      <c r="NW42" s="44">
        <f>-(NW38+NW39)*bad_debt</f>
        <v/>
      </c>
      <c r="NX42" s="44">
        <f>-(NX38+NX39)*bad_debt</f>
        <v/>
      </c>
      <c r="NY42" s="44">
        <f>-(NY38+NY39)*bad_debt</f>
        <v/>
      </c>
      <c r="NZ42" s="44">
        <f>-(NZ38+NZ39)*bad_debt</f>
        <v/>
      </c>
      <c r="OA42" s="44">
        <f>-(OA38+OA39)*bad_debt</f>
        <v/>
      </c>
      <c r="OB42" s="44">
        <f>-(OB38+OB39)*bad_debt</f>
        <v/>
      </c>
      <c r="OC42" s="44">
        <f>-(OC38+OC39)*bad_debt</f>
        <v/>
      </c>
      <c r="OD42" s="44">
        <f>-(OD38+OD39)*bad_debt</f>
        <v/>
      </c>
      <c r="OE42" s="44">
        <f>-(OE38+OE39)*bad_debt</f>
        <v/>
      </c>
      <c r="OF42" s="44">
        <f>-(OF38+OF39)*bad_debt</f>
        <v/>
      </c>
      <c r="OG42" s="44">
        <f>-(OG38+OG39)*bad_debt</f>
        <v/>
      </c>
      <c r="OH42" s="44">
        <f>-(OH38+OH39)*bad_debt</f>
        <v/>
      </c>
      <c r="OI42" s="44">
        <f>-(OI38+OI39)*bad_debt</f>
        <v/>
      </c>
      <c r="OJ42" s="44">
        <f>-(OJ38+OJ39)*bad_debt</f>
        <v/>
      </c>
      <c r="OK42" s="44">
        <f>-(OK38+OK39)*bad_debt</f>
        <v/>
      </c>
      <c r="OL42" s="44">
        <f>-(OL38+OL39)*bad_debt</f>
        <v/>
      </c>
      <c r="OM42" s="44">
        <f>-(OM38+OM39)*bad_debt</f>
        <v/>
      </c>
      <c r="ON42" s="44">
        <f>-(ON38+ON39)*bad_debt</f>
        <v/>
      </c>
      <c r="OO42" s="44">
        <f>-(OO38+OO39)*bad_debt</f>
        <v/>
      </c>
      <c r="OP42" s="44">
        <f>-(OP38+OP39)*bad_debt</f>
        <v/>
      </c>
      <c r="OQ42" s="44">
        <f>-(OQ38+OQ39)*bad_debt</f>
        <v/>
      </c>
      <c r="OR42" s="44">
        <f>-(OR38+OR39)*bad_debt</f>
        <v/>
      </c>
      <c r="OS42" s="44">
        <f>-(OS38+OS39)*bad_debt</f>
        <v/>
      </c>
      <c r="OT42" s="44">
        <f>-(OT38+OT39)*bad_debt</f>
        <v/>
      </c>
      <c r="OU42" s="44">
        <f>-(OU38+OU39)*bad_debt</f>
        <v/>
      </c>
      <c r="OV42" s="44">
        <f>-(OV38+OV39)*bad_debt</f>
        <v/>
      </c>
      <c r="OW42" s="44">
        <f>-(OW38+OW39)*bad_debt</f>
        <v/>
      </c>
      <c r="OX42" s="44">
        <f>-(OX38+OX39)*bad_debt</f>
        <v/>
      </c>
      <c r="OY42" s="44">
        <f>-(OY38+OY39)*bad_debt</f>
        <v/>
      </c>
      <c r="OZ42" s="44">
        <f>-(OZ38+OZ39)*bad_debt</f>
        <v/>
      </c>
      <c r="PA42" s="44">
        <f>-(PA38+PA39)*bad_debt</f>
        <v/>
      </c>
      <c r="PB42" s="44">
        <f>-(PB38+PB39)*bad_debt</f>
        <v/>
      </c>
      <c r="PC42" s="44">
        <f>-(PC38+PC39)*bad_debt</f>
        <v/>
      </c>
      <c r="PD42" s="44">
        <f>-(PD38+PD39)*bad_debt</f>
        <v/>
      </c>
      <c r="PE42" s="44">
        <f>-(PE38+PE39)*bad_debt</f>
        <v/>
      </c>
      <c r="PF42" s="44">
        <f>-(PF38+PF39)*bad_debt</f>
        <v/>
      </c>
      <c r="PG42" s="44">
        <f>-(PG38+PG39)*bad_debt</f>
        <v/>
      </c>
      <c r="PH42" s="44">
        <f>-(PH38+PH39)*bad_debt</f>
        <v/>
      </c>
      <c r="PI42" s="44">
        <f>-(PI38+PI39)*bad_debt</f>
        <v/>
      </c>
      <c r="PJ42" s="44">
        <f>-(PJ38+PJ39)*bad_debt</f>
        <v/>
      </c>
      <c r="PK42" s="44">
        <f>-(PK38+PK39)*bad_debt</f>
        <v/>
      </c>
      <c r="PL42" s="44">
        <f>-(PL38+PL39)*bad_debt</f>
        <v/>
      </c>
      <c r="PM42" s="44">
        <f>-(PM38+PM39)*bad_debt</f>
        <v/>
      </c>
    </row>
    <row r="43">
      <c r="A43" s="5" t="inlineStr">
        <is>
          <t>Effective gross income</t>
        </is>
      </c>
      <c r="B43" s="9" t="inlineStr">
        <is>
          <t>P1</t>
        </is>
      </c>
      <c r="C43" s="43">
        <f>SUM(D43:PM43)</f>
        <v/>
      </c>
      <c r="D43" s="45">
        <f>D38+D39+D40+D41+D42</f>
        <v/>
      </c>
      <c r="E43" s="45">
        <f>E38+E39+E40+E41+E42</f>
        <v/>
      </c>
      <c r="F43" s="45">
        <f>F38+F39+F40+F41+F42</f>
        <v/>
      </c>
      <c r="G43" s="45">
        <f>G38+G39+G40+G41+G42</f>
        <v/>
      </c>
      <c r="H43" s="45">
        <f>H38+H39+H40+H41+H42</f>
        <v/>
      </c>
      <c r="I43" s="45">
        <f>I38+I39+I40+I41+I42</f>
        <v/>
      </c>
      <c r="J43" s="45">
        <f>J38+J39+J40+J41+J42</f>
        <v/>
      </c>
      <c r="K43" s="45">
        <f>K38+K39+K40+K41+K42</f>
        <v/>
      </c>
      <c r="L43" s="45">
        <f>L38+L39+L40+L41+L42</f>
        <v/>
      </c>
      <c r="M43" s="45">
        <f>M38+M39+M40+M41+M42</f>
        <v/>
      </c>
      <c r="N43" s="45">
        <f>N38+N39+N40+N41+N42</f>
        <v/>
      </c>
      <c r="O43" s="45">
        <f>O38+O39+O40+O41+O42</f>
        <v/>
      </c>
      <c r="P43" s="45">
        <f>P38+P39+P40+P41+P42</f>
        <v/>
      </c>
      <c r="Q43" s="45">
        <f>Q38+Q39+Q40+Q41+Q42</f>
        <v/>
      </c>
      <c r="R43" s="45">
        <f>R38+R39+R40+R41+R42</f>
        <v/>
      </c>
      <c r="S43" s="45">
        <f>S38+S39+S40+S41+S42</f>
        <v/>
      </c>
      <c r="T43" s="45">
        <f>T38+T39+T40+T41+T42</f>
        <v/>
      </c>
      <c r="U43" s="45">
        <f>U38+U39+U40+U41+U42</f>
        <v/>
      </c>
      <c r="V43" s="45">
        <f>V38+V39+V40+V41+V42</f>
        <v/>
      </c>
      <c r="W43" s="45">
        <f>W38+W39+W40+W41+W42</f>
        <v/>
      </c>
      <c r="X43" s="45">
        <f>X38+X39+X40+X41+X42</f>
        <v/>
      </c>
      <c r="Y43" s="45">
        <f>Y38+Y39+Y40+Y41+Y42</f>
        <v/>
      </c>
      <c r="Z43" s="45">
        <f>Z38+Z39+Z40+Z41+Z42</f>
        <v/>
      </c>
      <c r="AA43" s="45">
        <f>AA38+AA39+AA40+AA41+AA42</f>
        <v/>
      </c>
      <c r="AB43" s="45">
        <f>AB38+AB39+AB40+AB41+AB42</f>
        <v/>
      </c>
      <c r="AC43" s="45">
        <f>AC38+AC39+AC40+AC41+AC42</f>
        <v/>
      </c>
      <c r="AD43" s="45">
        <f>AD38+AD39+AD40+AD41+AD42</f>
        <v/>
      </c>
      <c r="AE43" s="45">
        <f>AE38+AE39+AE40+AE41+AE42</f>
        <v/>
      </c>
      <c r="AF43" s="45">
        <f>AF38+AF39+AF40+AF41+AF42</f>
        <v/>
      </c>
      <c r="AG43" s="45">
        <f>AG38+AG39+AG40+AG41+AG42</f>
        <v/>
      </c>
      <c r="AH43" s="45">
        <f>AH38+AH39+AH40+AH41+AH42</f>
        <v/>
      </c>
      <c r="AI43" s="45">
        <f>AI38+AI39+AI40+AI41+AI42</f>
        <v/>
      </c>
      <c r="AJ43" s="45">
        <f>AJ38+AJ39+AJ40+AJ41+AJ42</f>
        <v/>
      </c>
      <c r="AK43" s="45">
        <f>AK38+AK39+AK40+AK41+AK42</f>
        <v/>
      </c>
      <c r="AL43" s="45">
        <f>AL38+AL39+AL40+AL41+AL42</f>
        <v/>
      </c>
      <c r="AM43" s="45">
        <f>AM38+AM39+AM40+AM41+AM42</f>
        <v/>
      </c>
      <c r="AN43" s="45">
        <f>AN38+AN39+AN40+AN41+AN42</f>
        <v/>
      </c>
      <c r="AO43" s="45">
        <f>AO38+AO39+AO40+AO41+AO42</f>
        <v/>
      </c>
      <c r="AP43" s="45">
        <f>AP38+AP39+AP40+AP41+AP42</f>
        <v/>
      </c>
      <c r="AQ43" s="45">
        <f>AQ38+AQ39+AQ40+AQ41+AQ42</f>
        <v/>
      </c>
      <c r="AR43" s="45">
        <f>AR38+AR39+AR40+AR41+AR42</f>
        <v/>
      </c>
      <c r="AS43" s="45">
        <f>AS38+AS39+AS40+AS41+AS42</f>
        <v/>
      </c>
      <c r="AT43" s="45">
        <f>AT38+AT39+AT40+AT41+AT42</f>
        <v/>
      </c>
      <c r="AU43" s="45">
        <f>AU38+AU39+AU40+AU41+AU42</f>
        <v/>
      </c>
      <c r="AV43" s="45">
        <f>AV38+AV39+AV40+AV41+AV42</f>
        <v/>
      </c>
      <c r="AW43" s="45">
        <f>AW38+AW39+AW40+AW41+AW42</f>
        <v/>
      </c>
      <c r="AX43" s="45">
        <f>AX38+AX39+AX40+AX41+AX42</f>
        <v/>
      </c>
      <c r="AY43" s="45">
        <f>AY38+AY39+AY40+AY41+AY42</f>
        <v/>
      </c>
      <c r="AZ43" s="45">
        <f>AZ38+AZ39+AZ40+AZ41+AZ42</f>
        <v/>
      </c>
      <c r="BA43" s="45">
        <f>BA38+BA39+BA40+BA41+BA42</f>
        <v/>
      </c>
      <c r="BB43" s="45">
        <f>BB38+BB39+BB40+BB41+BB42</f>
        <v/>
      </c>
      <c r="BC43" s="45">
        <f>BC38+BC39+BC40+BC41+BC42</f>
        <v/>
      </c>
      <c r="BD43" s="45">
        <f>BD38+BD39+BD40+BD41+BD42</f>
        <v/>
      </c>
      <c r="BE43" s="45">
        <f>BE38+BE39+BE40+BE41+BE42</f>
        <v/>
      </c>
      <c r="BF43" s="45">
        <f>BF38+BF39+BF40+BF41+BF42</f>
        <v/>
      </c>
      <c r="BG43" s="45">
        <f>BG38+BG39+BG40+BG41+BG42</f>
        <v/>
      </c>
      <c r="BH43" s="45">
        <f>BH38+BH39+BH40+BH41+BH42</f>
        <v/>
      </c>
      <c r="BI43" s="45">
        <f>BI38+BI39+BI40+BI41+BI42</f>
        <v/>
      </c>
      <c r="BJ43" s="45">
        <f>BJ38+BJ39+BJ40+BJ41+BJ42</f>
        <v/>
      </c>
      <c r="BK43" s="45">
        <f>BK38+BK39+BK40+BK41+BK42</f>
        <v/>
      </c>
      <c r="BL43" s="45">
        <f>BL38+BL39+BL40+BL41+BL42</f>
        <v/>
      </c>
      <c r="BM43" s="45">
        <f>BM38+BM39+BM40+BM41+BM42</f>
        <v/>
      </c>
      <c r="BN43" s="45">
        <f>BN38+BN39+BN40+BN41+BN42</f>
        <v/>
      </c>
      <c r="BO43" s="45">
        <f>BO38+BO39+BO40+BO41+BO42</f>
        <v/>
      </c>
      <c r="BP43" s="45">
        <f>BP38+BP39+BP40+BP41+BP42</f>
        <v/>
      </c>
      <c r="BQ43" s="45">
        <f>BQ38+BQ39+BQ40+BQ41+BQ42</f>
        <v/>
      </c>
      <c r="BR43" s="45">
        <f>BR38+BR39+BR40+BR41+BR42</f>
        <v/>
      </c>
      <c r="BS43" s="45">
        <f>BS38+BS39+BS40+BS41+BS42</f>
        <v/>
      </c>
      <c r="BT43" s="45">
        <f>BT38+BT39+BT40+BT41+BT42</f>
        <v/>
      </c>
      <c r="BU43" s="45">
        <f>BU38+BU39+BU40+BU41+BU42</f>
        <v/>
      </c>
      <c r="BV43" s="45">
        <f>BV38+BV39+BV40+BV41+BV42</f>
        <v/>
      </c>
      <c r="BW43" s="45">
        <f>BW38+BW39+BW40+BW41+BW42</f>
        <v/>
      </c>
      <c r="BX43" s="45">
        <f>BX38+BX39+BX40+BX41+BX42</f>
        <v/>
      </c>
      <c r="BY43" s="45">
        <f>BY38+BY39+BY40+BY41+BY42</f>
        <v/>
      </c>
      <c r="BZ43" s="45">
        <f>BZ38+BZ39+BZ40+BZ41+BZ42</f>
        <v/>
      </c>
      <c r="CA43" s="45">
        <f>CA38+CA39+CA40+CA41+CA42</f>
        <v/>
      </c>
      <c r="CB43" s="45">
        <f>CB38+CB39+CB40+CB41+CB42</f>
        <v/>
      </c>
      <c r="CC43" s="45">
        <f>CC38+CC39+CC40+CC41+CC42</f>
        <v/>
      </c>
      <c r="CD43" s="45">
        <f>CD38+CD39+CD40+CD41+CD42</f>
        <v/>
      </c>
      <c r="CE43" s="45">
        <f>CE38+CE39+CE40+CE41+CE42</f>
        <v/>
      </c>
      <c r="CF43" s="45">
        <f>CF38+CF39+CF40+CF41+CF42</f>
        <v/>
      </c>
      <c r="CG43" s="45">
        <f>CG38+CG39+CG40+CG41+CG42</f>
        <v/>
      </c>
      <c r="CH43" s="45">
        <f>CH38+CH39+CH40+CH41+CH42</f>
        <v/>
      </c>
      <c r="CI43" s="45">
        <f>CI38+CI39+CI40+CI41+CI42</f>
        <v/>
      </c>
      <c r="CJ43" s="45">
        <f>CJ38+CJ39+CJ40+CJ41+CJ42</f>
        <v/>
      </c>
      <c r="CK43" s="45">
        <f>CK38+CK39+CK40+CK41+CK42</f>
        <v/>
      </c>
      <c r="CL43" s="45">
        <f>CL38+CL39+CL40+CL41+CL42</f>
        <v/>
      </c>
      <c r="CM43" s="45">
        <f>CM38+CM39+CM40+CM41+CM42</f>
        <v/>
      </c>
      <c r="CN43" s="45">
        <f>CN38+CN39+CN40+CN41+CN42</f>
        <v/>
      </c>
      <c r="CO43" s="45">
        <f>CO38+CO39+CO40+CO41+CO42</f>
        <v/>
      </c>
      <c r="CP43" s="45">
        <f>CP38+CP39+CP40+CP41+CP42</f>
        <v/>
      </c>
      <c r="CQ43" s="45">
        <f>CQ38+CQ39+CQ40+CQ41+CQ42</f>
        <v/>
      </c>
      <c r="CR43" s="45">
        <f>CR38+CR39+CR40+CR41+CR42</f>
        <v/>
      </c>
      <c r="CS43" s="45">
        <f>CS38+CS39+CS40+CS41+CS42</f>
        <v/>
      </c>
      <c r="CT43" s="45">
        <f>CT38+CT39+CT40+CT41+CT42</f>
        <v/>
      </c>
      <c r="CU43" s="45">
        <f>CU38+CU39+CU40+CU41+CU42</f>
        <v/>
      </c>
      <c r="CV43" s="45">
        <f>CV38+CV39+CV40+CV41+CV42</f>
        <v/>
      </c>
      <c r="CW43" s="45">
        <f>CW38+CW39+CW40+CW41+CW42</f>
        <v/>
      </c>
      <c r="CX43" s="45">
        <f>CX38+CX39+CX40+CX41+CX42</f>
        <v/>
      </c>
      <c r="CY43" s="45">
        <f>CY38+CY39+CY40+CY41+CY42</f>
        <v/>
      </c>
      <c r="CZ43" s="45">
        <f>CZ38+CZ39+CZ40+CZ41+CZ42</f>
        <v/>
      </c>
      <c r="DA43" s="45">
        <f>DA38+DA39+DA40+DA41+DA42</f>
        <v/>
      </c>
      <c r="DB43" s="45">
        <f>DB38+DB39+DB40+DB41+DB42</f>
        <v/>
      </c>
      <c r="DC43" s="45">
        <f>DC38+DC39+DC40+DC41+DC42</f>
        <v/>
      </c>
      <c r="DD43" s="45">
        <f>DD38+DD39+DD40+DD41+DD42</f>
        <v/>
      </c>
      <c r="DE43" s="45">
        <f>DE38+DE39+DE40+DE41+DE42</f>
        <v/>
      </c>
      <c r="DF43" s="45">
        <f>DF38+DF39+DF40+DF41+DF42</f>
        <v/>
      </c>
      <c r="DG43" s="45">
        <f>DG38+DG39+DG40+DG41+DG42</f>
        <v/>
      </c>
      <c r="DH43" s="45">
        <f>DH38+DH39+DH40+DH41+DH42</f>
        <v/>
      </c>
      <c r="DI43" s="45">
        <f>DI38+DI39+DI40+DI41+DI42</f>
        <v/>
      </c>
      <c r="DJ43" s="45">
        <f>DJ38+DJ39+DJ40+DJ41+DJ42</f>
        <v/>
      </c>
      <c r="DK43" s="45">
        <f>DK38+DK39+DK40+DK41+DK42</f>
        <v/>
      </c>
      <c r="DL43" s="45">
        <f>DL38+DL39+DL40+DL41+DL42</f>
        <v/>
      </c>
      <c r="DM43" s="45">
        <f>DM38+DM39+DM40+DM41+DM42</f>
        <v/>
      </c>
      <c r="DN43" s="45">
        <f>DN38+DN39+DN40+DN41+DN42</f>
        <v/>
      </c>
      <c r="DO43" s="45">
        <f>DO38+DO39+DO40+DO41+DO42</f>
        <v/>
      </c>
      <c r="DP43" s="45">
        <f>DP38+DP39+DP40+DP41+DP42</f>
        <v/>
      </c>
      <c r="DQ43" s="45">
        <f>DQ38+DQ39+DQ40+DQ41+DQ42</f>
        <v/>
      </c>
      <c r="DR43" s="45">
        <f>DR38+DR39+DR40+DR41+DR42</f>
        <v/>
      </c>
      <c r="DS43" s="45">
        <f>DS38+DS39+DS40+DS41+DS42</f>
        <v/>
      </c>
      <c r="DT43" s="45">
        <f>DT38+DT39+DT40+DT41+DT42</f>
        <v/>
      </c>
      <c r="DU43" s="45">
        <f>DU38+DU39+DU40+DU41+DU42</f>
        <v/>
      </c>
      <c r="DV43" s="45">
        <f>DV38+DV39+DV40+DV41+DV42</f>
        <v/>
      </c>
      <c r="DW43" s="45">
        <f>DW38+DW39+DW40+DW41+DW42</f>
        <v/>
      </c>
      <c r="DX43" s="45">
        <f>DX38+DX39+DX40+DX41+DX42</f>
        <v/>
      </c>
      <c r="DY43" s="45">
        <f>DY38+DY39+DY40+DY41+DY42</f>
        <v/>
      </c>
      <c r="DZ43" s="45">
        <f>DZ38+DZ39+DZ40+DZ41+DZ42</f>
        <v/>
      </c>
      <c r="EA43" s="45">
        <f>EA38+EA39+EA40+EA41+EA42</f>
        <v/>
      </c>
      <c r="EB43" s="45">
        <f>EB38+EB39+EB40+EB41+EB42</f>
        <v/>
      </c>
      <c r="EC43" s="45">
        <f>EC38+EC39+EC40+EC41+EC42</f>
        <v/>
      </c>
      <c r="ED43" s="45">
        <f>ED38+ED39+ED40+ED41+ED42</f>
        <v/>
      </c>
      <c r="EE43" s="45">
        <f>EE38+EE39+EE40+EE41+EE42</f>
        <v/>
      </c>
      <c r="EF43" s="45">
        <f>EF38+EF39+EF40+EF41+EF42</f>
        <v/>
      </c>
      <c r="EG43" s="45">
        <f>EG38+EG39+EG40+EG41+EG42</f>
        <v/>
      </c>
      <c r="EH43" s="45">
        <f>EH38+EH39+EH40+EH41+EH42</f>
        <v/>
      </c>
      <c r="EI43" s="45">
        <f>EI38+EI39+EI40+EI41+EI42</f>
        <v/>
      </c>
      <c r="EJ43" s="45">
        <f>EJ38+EJ39+EJ40+EJ41+EJ42</f>
        <v/>
      </c>
      <c r="EK43" s="45">
        <f>EK38+EK39+EK40+EK41+EK42</f>
        <v/>
      </c>
      <c r="EL43" s="45">
        <f>EL38+EL39+EL40+EL41+EL42</f>
        <v/>
      </c>
      <c r="EM43" s="45">
        <f>EM38+EM39+EM40+EM41+EM42</f>
        <v/>
      </c>
      <c r="EN43" s="45">
        <f>EN38+EN39+EN40+EN41+EN42</f>
        <v/>
      </c>
      <c r="EO43" s="45">
        <f>EO38+EO39+EO40+EO41+EO42</f>
        <v/>
      </c>
      <c r="EP43" s="45">
        <f>EP38+EP39+EP40+EP41+EP42</f>
        <v/>
      </c>
      <c r="EQ43" s="45">
        <f>EQ38+EQ39+EQ40+EQ41+EQ42</f>
        <v/>
      </c>
      <c r="ER43" s="45">
        <f>ER38+ER39+ER40+ER41+ER42</f>
        <v/>
      </c>
      <c r="ES43" s="45">
        <f>ES38+ES39+ES40+ES41+ES42</f>
        <v/>
      </c>
      <c r="ET43" s="45">
        <f>ET38+ET39+ET40+ET41+ET42</f>
        <v/>
      </c>
      <c r="EU43" s="45">
        <f>EU38+EU39+EU40+EU41+EU42</f>
        <v/>
      </c>
      <c r="EV43" s="45">
        <f>EV38+EV39+EV40+EV41+EV42</f>
        <v/>
      </c>
      <c r="EW43" s="45">
        <f>EW38+EW39+EW40+EW41+EW42</f>
        <v/>
      </c>
      <c r="EX43" s="45">
        <f>EX38+EX39+EX40+EX41+EX42</f>
        <v/>
      </c>
      <c r="EY43" s="45">
        <f>EY38+EY39+EY40+EY41+EY42</f>
        <v/>
      </c>
      <c r="EZ43" s="45">
        <f>EZ38+EZ39+EZ40+EZ41+EZ42</f>
        <v/>
      </c>
      <c r="FA43" s="45">
        <f>FA38+FA39+FA40+FA41+FA42</f>
        <v/>
      </c>
      <c r="FB43" s="45">
        <f>FB38+FB39+FB40+FB41+FB42</f>
        <v/>
      </c>
      <c r="FC43" s="45">
        <f>FC38+FC39+FC40+FC41+FC42</f>
        <v/>
      </c>
      <c r="FD43" s="45">
        <f>FD38+FD39+FD40+FD41+FD42</f>
        <v/>
      </c>
      <c r="FE43" s="45">
        <f>FE38+FE39+FE40+FE41+FE42</f>
        <v/>
      </c>
      <c r="FF43" s="45">
        <f>FF38+FF39+FF40+FF41+FF42</f>
        <v/>
      </c>
      <c r="FG43" s="45">
        <f>FG38+FG39+FG40+FG41+FG42</f>
        <v/>
      </c>
      <c r="FH43" s="45">
        <f>FH38+FH39+FH40+FH41+FH42</f>
        <v/>
      </c>
      <c r="FI43" s="45">
        <f>FI38+FI39+FI40+FI41+FI42</f>
        <v/>
      </c>
      <c r="FJ43" s="45">
        <f>FJ38+FJ39+FJ40+FJ41+FJ42</f>
        <v/>
      </c>
      <c r="FK43" s="45">
        <f>FK38+FK39+FK40+FK41+FK42</f>
        <v/>
      </c>
      <c r="FL43" s="45">
        <f>FL38+FL39+FL40+FL41+FL42</f>
        <v/>
      </c>
      <c r="FM43" s="45">
        <f>FM38+FM39+FM40+FM41+FM42</f>
        <v/>
      </c>
      <c r="FN43" s="45">
        <f>FN38+FN39+FN40+FN41+FN42</f>
        <v/>
      </c>
      <c r="FO43" s="45">
        <f>FO38+FO39+FO40+FO41+FO42</f>
        <v/>
      </c>
      <c r="FP43" s="45">
        <f>FP38+FP39+FP40+FP41+FP42</f>
        <v/>
      </c>
      <c r="FQ43" s="45">
        <f>FQ38+FQ39+FQ40+FQ41+FQ42</f>
        <v/>
      </c>
      <c r="FR43" s="45">
        <f>FR38+FR39+FR40+FR41+FR42</f>
        <v/>
      </c>
      <c r="FS43" s="45">
        <f>FS38+FS39+FS40+FS41+FS42</f>
        <v/>
      </c>
      <c r="FT43" s="45">
        <f>FT38+FT39+FT40+FT41+FT42</f>
        <v/>
      </c>
      <c r="FU43" s="45">
        <f>FU38+FU39+FU40+FU41+FU42</f>
        <v/>
      </c>
      <c r="FV43" s="45">
        <f>FV38+FV39+FV40+FV41+FV42</f>
        <v/>
      </c>
      <c r="FW43" s="45">
        <f>FW38+FW39+FW40+FW41+FW42</f>
        <v/>
      </c>
      <c r="FX43" s="45">
        <f>FX38+FX39+FX40+FX41+FX42</f>
        <v/>
      </c>
      <c r="FY43" s="45">
        <f>FY38+FY39+FY40+FY41+FY42</f>
        <v/>
      </c>
      <c r="FZ43" s="45">
        <f>FZ38+FZ39+FZ40+FZ41+FZ42</f>
        <v/>
      </c>
      <c r="GA43" s="45">
        <f>GA38+GA39+GA40+GA41+GA42</f>
        <v/>
      </c>
      <c r="GB43" s="45">
        <f>GB38+GB39+GB40+GB41+GB42</f>
        <v/>
      </c>
      <c r="GC43" s="45">
        <f>GC38+GC39+GC40+GC41+GC42</f>
        <v/>
      </c>
      <c r="GD43" s="45">
        <f>GD38+GD39+GD40+GD41+GD42</f>
        <v/>
      </c>
      <c r="GE43" s="45">
        <f>GE38+GE39+GE40+GE41+GE42</f>
        <v/>
      </c>
      <c r="GF43" s="45">
        <f>GF38+GF39+GF40+GF41+GF42</f>
        <v/>
      </c>
      <c r="GG43" s="45">
        <f>GG38+GG39+GG40+GG41+GG42</f>
        <v/>
      </c>
      <c r="GH43" s="45">
        <f>GH38+GH39+GH40+GH41+GH42</f>
        <v/>
      </c>
      <c r="GI43" s="45">
        <f>GI38+GI39+GI40+GI41+GI42</f>
        <v/>
      </c>
      <c r="GJ43" s="45">
        <f>GJ38+GJ39+GJ40+GJ41+GJ42</f>
        <v/>
      </c>
      <c r="GK43" s="45">
        <f>GK38+GK39+GK40+GK41+GK42</f>
        <v/>
      </c>
      <c r="GL43" s="45">
        <f>GL38+GL39+GL40+GL41+GL42</f>
        <v/>
      </c>
      <c r="GM43" s="45">
        <f>GM38+GM39+GM40+GM41+GM42</f>
        <v/>
      </c>
      <c r="GN43" s="45">
        <f>GN38+GN39+GN40+GN41+GN42</f>
        <v/>
      </c>
      <c r="GO43" s="45">
        <f>GO38+GO39+GO40+GO41+GO42</f>
        <v/>
      </c>
      <c r="GP43" s="45">
        <f>GP38+GP39+GP40+GP41+GP42</f>
        <v/>
      </c>
      <c r="GQ43" s="45">
        <f>GQ38+GQ39+GQ40+GQ41+GQ42</f>
        <v/>
      </c>
      <c r="GR43" s="45">
        <f>GR38+GR39+GR40+GR41+GR42</f>
        <v/>
      </c>
      <c r="GS43" s="45">
        <f>GS38+GS39+GS40+GS41+GS42</f>
        <v/>
      </c>
      <c r="GT43" s="45">
        <f>GT38+GT39+GT40+GT41+GT42</f>
        <v/>
      </c>
      <c r="GU43" s="45">
        <f>GU38+GU39+GU40+GU41+GU42</f>
        <v/>
      </c>
      <c r="GV43" s="45">
        <f>GV38+GV39+GV40+GV41+GV42</f>
        <v/>
      </c>
      <c r="GW43" s="45">
        <f>GW38+GW39+GW40+GW41+GW42</f>
        <v/>
      </c>
      <c r="GX43" s="45">
        <f>GX38+GX39+GX40+GX41+GX42</f>
        <v/>
      </c>
      <c r="GY43" s="45">
        <f>GY38+GY39+GY40+GY41+GY42</f>
        <v/>
      </c>
      <c r="GZ43" s="45">
        <f>GZ38+GZ39+GZ40+GZ41+GZ42</f>
        <v/>
      </c>
      <c r="HA43" s="45">
        <f>HA38+HA39+HA40+HA41+HA42</f>
        <v/>
      </c>
      <c r="HB43" s="45">
        <f>HB38+HB39+HB40+HB41+HB42</f>
        <v/>
      </c>
      <c r="HC43" s="45">
        <f>HC38+HC39+HC40+HC41+HC42</f>
        <v/>
      </c>
      <c r="HD43" s="45">
        <f>HD38+HD39+HD40+HD41+HD42</f>
        <v/>
      </c>
      <c r="HE43" s="45">
        <f>HE38+HE39+HE40+HE41+HE42</f>
        <v/>
      </c>
      <c r="HF43" s="45">
        <f>HF38+HF39+HF40+HF41+HF42</f>
        <v/>
      </c>
      <c r="HG43" s="45">
        <f>HG38+HG39+HG40+HG41+HG42</f>
        <v/>
      </c>
      <c r="HH43" s="45">
        <f>HH38+HH39+HH40+HH41+HH42</f>
        <v/>
      </c>
      <c r="HI43" s="45">
        <f>HI38+HI39+HI40+HI41+HI42</f>
        <v/>
      </c>
      <c r="HJ43" s="45">
        <f>HJ38+HJ39+HJ40+HJ41+HJ42</f>
        <v/>
      </c>
      <c r="HK43" s="45">
        <f>HK38+HK39+HK40+HK41+HK42</f>
        <v/>
      </c>
      <c r="HL43" s="45">
        <f>HL38+HL39+HL40+HL41+HL42</f>
        <v/>
      </c>
      <c r="HM43" s="45">
        <f>HM38+HM39+HM40+HM41+HM42</f>
        <v/>
      </c>
      <c r="HN43" s="45">
        <f>HN38+HN39+HN40+HN41+HN42</f>
        <v/>
      </c>
      <c r="HO43" s="45">
        <f>HO38+HO39+HO40+HO41+HO42</f>
        <v/>
      </c>
      <c r="HP43" s="45">
        <f>HP38+HP39+HP40+HP41+HP42</f>
        <v/>
      </c>
      <c r="HQ43" s="45">
        <f>HQ38+HQ39+HQ40+HQ41+HQ42</f>
        <v/>
      </c>
      <c r="HR43" s="45">
        <f>HR38+HR39+HR40+HR41+HR42</f>
        <v/>
      </c>
      <c r="HS43" s="45">
        <f>HS38+HS39+HS40+HS41+HS42</f>
        <v/>
      </c>
      <c r="HT43" s="45">
        <f>HT38+HT39+HT40+HT41+HT42</f>
        <v/>
      </c>
      <c r="HU43" s="45">
        <f>HU38+HU39+HU40+HU41+HU42</f>
        <v/>
      </c>
      <c r="HV43" s="45">
        <f>HV38+HV39+HV40+HV41+HV42</f>
        <v/>
      </c>
      <c r="HW43" s="45">
        <f>HW38+HW39+HW40+HW41+HW42</f>
        <v/>
      </c>
      <c r="HX43" s="45">
        <f>HX38+HX39+HX40+HX41+HX42</f>
        <v/>
      </c>
      <c r="HY43" s="45">
        <f>HY38+HY39+HY40+HY41+HY42</f>
        <v/>
      </c>
      <c r="HZ43" s="45">
        <f>HZ38+HZ39+HZ40+HZ41+HZ42</f>
        <v/>
      </c>
      <c r="IA43" s="45">
        <f>IA38+IA39+IA40+IA41+IA42</f>
        <v/>
      </c>
      <c r="IB43" s="45">
        <f>IB38+IB39+IB40+IB41+IB42</f>
        <v/>
      </c>
      <c r="IC43" s="45">
        <f>IC38+IC39+IC40+IC41+IC42</f>
        <v/>
      </c>
      <c r="ID43" s="45">
        <f>ID38+ID39+ID40+ID41+ID42</f>
        <v/>
      </c>
      <c r="IE43" s="45">
        <f>IE38+IE39+IE40+IE41+IE42</f>
        <v/>
      </c>
      <c r="IF43" s="45">
        <f>IF38+IF39+IF40+IF41+IF42</f>
        <v/>
      </c>
      <c r="IG43" s="45">
        <f>IG38+IG39+IG40+IG41+IG42</f>
        <v/>
      </c>
      <c r="IH43" s="45">
        <f>IH38+IH39+IH40+IH41+IH42</f>
        <v/>
      </c>
      <c r="II43" s="45">
        <f>II38+II39+II40+II41+II42</f>
        <v/>
      </c>
      <c r="IJ43" s="45">
        <f>IJ38+IJ39+IJ40+IJ41+IJ42</f>
        <v/>
      </c>
      <c r="IK43" s="45">
        <f>IK38+IK39+IK40+IK41+IK42</f>
        <v/>
      </c>
      <c r="IL43" s="45">
        <f>IL38+IL39+IL40+IL41+IL42</f>
        <v/>
      </c>
      <c r="IM43" s="45">
        <f>IM38+IM39+IM40+IM41+IM42</f>
        <v/>
      </c>
      <c r="IN43" s="45">
        <f>IN38+IN39+IN40+IN41+IN42</f>
        <v/>
      </c>
      <c r="IO43" s="45">
        <f>IO38+IO39+IO40+IO41+IO42</f>
        <v/>
      </c>
      <c r="IP43" s="45">
        <f>IP38+IP39+IP40+IP41+IP42</f>
        <v/>
      </c>
      <c r="IQ43" s="45">
        <f>IQ38+IQ39+IQ40+IQ41+IQ42</f>
        <v/>
      </c>
      <c r="IR43" s="45">
        <f>IR38+IR39+IR40+IR41+IR42</f>
        <v/>
      </c>
      <c r="IS43" s="45">
        <f>IS38+IS39+IS40+IS41+IS42</f>
        <v/>
      </c>
      <c r="IT43" s="45">
        <f>IT38+IT39+IT40+IT41+IT42</f>
        <v/>
      </c>
      <c r="IU43" s="45">
        <f>IU38+IU39+IU40+IU41+IU42</f>
        <v/>
      </c>
      <c r="IV43" s="45">
        <f>IV38+IV39+IV40+IV41+IV42</f>
        <v/>
      </c>
      <c r="IW43" s="45">
        <f>IW38+IW39+IW40+IW41+IW42</f>
        <v/>
      </c>
      <c r="IX43" s="45">
        <f>IX38+IX39+IX40+IX41+IX42</f>
        <v/>
      </c>
      <c r="IY43" s="45">
        <f>IY38+IY39+IY40+IY41+IY42</f>
        <v/>
      </c>
      <c r="IZ43" s="45">
        <f>IZ38+IZ39+IZ40+IZ41+IZ42</f>
        <v/>
      </c>
      <c r="JA43" s="45">
        <f>JA38+JA39+JA40+JA41+JA42</f>
        <v/>
      </c>
      <c r="JB43" s="45">
        <f>JB38+JB39+JB40+JB41+JB42</f>
        <v/>
      </c>
      <c r="JC43" s="45">
        <f>JC38+JC39+JC40+JC41+JC42</f>
        <v/>
      </c>
      <c r="JD43" s="45">
        <f>JD38+JD39+JD40+JD41+JD42</f>
        <v/>
      </c>
      <c r="JE43" s="45">
        <f>JE38+JE39+JE40+JE41+JE42</f>
        <v/>
      </c>
      <c r="JF43" s="45">
        <f>JF38+JF39+JF40+JF41+JF42</f>
        <v/>
      </c>
      <c r="JG43" s="45">
        <f>JG38+JG39+JG40+JG41+JG42</f>
        <v/>
      </c>
      <c r="JH43" s="45">
        <f>JH38+JH39+JH40+JH41+JH42</f>
        <v/>
      </c>
      <c r="JI43" s="45">
        <f>JI38+JI39+JI40+JI41+JI42</f>
        <v/>
      </c>
      <c r="JJ43" s="45">
        <f>JJ38+JJ39+JJ40+JJ41+JJ42</f>
        <v/>
      </c>
      <c r="JK43" s="45">
        <f>JK38+JK39+JK40+JK41+JK42</f>
        <v/>
      </c>
      <c r="JL43" s="45">
        <f>JL38+JL39+JL40+JL41+JL42</f>
        <v/>
      </c>
      <c r="JM43" s="45">
        <f>JM38+JM39+JM40+JM41+JM42</f>
        <v/>
      </c>
      <c r="JN43" s="45">
        <f>JN38+JN39+JN40+JN41+JN42</f>
        <v/>
      </c>
      <c r="JO43" s="45">
        <f>JO38+JO39+JO40+JO41+JO42</f>
        <v/>
      </c>
      <c r="JP43" s="45">
        <f>JP38+JP39+JP40+JP41+JP42</f>
        <v/>
      </c>
      <c r="JQ43" s="45">
        <f>JQ38+JQ39+JQ40+JQ41+JQ42</f>
        <v/>
      </c>
      <c r="JR43" s="45">
        <f>JR38+JR39+JR40+JR41+JR42</f>
        <v/>
      </c>
      <c r="JS43" s="45">
        <f>JS38+JS39+JS40+JS41+JS42</f>
        <v/>
      </c>
      <c r="JT43" s="45">
        <f>JT38+JT39+JT40+JT41+JT42</f>
        <v/>
      </c>
      <c r="JU43" s="45">
        <f>JU38+JU39+JU40+JU41+JU42</f>
        <v/>
      </c>
      <c r="JV43" s="45">
        <f>JV38+JV39+JV40+JV41+JV42</f>
        <v/>
      </c>
      <c r="JW43" s="45">
        <f>JW38+JW39+JW40+JW41+JW42</f>
        <v/>
      </c>
      <c r="JX43" s="45">
        <f>JX38+JX39+JX40+JX41+JX42</f>
        <v/>
      </c>
      <c r="JY43" s="45">
        <f>JY38+JY39+JY40+JY41+JY42</f>
        <v/>
      </c>
      <c r="JZ43" s="45">
        <f>JZ38+JZ39+JZ40+JZ41+JZ42</f>
        <v/>
      </c>
      <c r="KA43" s="45">
        <f>KA38+KA39+KA40+KA41+KA42</f>
        <v/>
      </c>
      <c r="KB43" s="45">
        <f>KB38+KB39+KB40+KB41+KB42</f>
        <v/>
      </c>
      <c r="KC43" s="45">
        <f>KC38+KC39+KC40+KC41+KC42</f>
        <v/>
      </c>
      <c r="KD43" s="45">
        <f>KD38+KD39+KD40+KD41+KD42</f>
        <v/>
      </c>
      <c r="KE43" s="45">
        <f>KE38+KE39+KE40+KE41+KE42</f>
        <v/>
      </c>
      <c r="KF43" s="45">
        <f>KF38+KF39+KF40+KF41+KF42</f>
        <v/>
      </c>
      <c r="KG43" s="45">
        <f>KG38+KG39+KG40+KG41+KG42</f>
        <v/>
      </c>
      <c r="KH43" s="45">
        <f>KH38+KH39+KH40+KH41+KH42</f>
        <v/>
      </c>
      <c r="KI43" s="45">
        <f>KI38+KI39+KI40+KI41+KI42</f>
        <v/>
      </c>
      <c r="KJ43" s="45">
        <f>KJ38+KJ39+KJ40+KJ41+KJ42</f>
        <v/>
      </c>
      <c r="KK43" s="45">
        <f>KK38+KK39+KK40+KK41+KK42</f>
        <v/>
      </c>
      <c r="KL43" s="45">
        <f>KL38+KL39+KL40+KL41+KL42</f>
        <v/>
      </c>
      <c r="KM43" s="45">
        <f>KM38+KM39+KM40+KM41+KM42</f>
        <v/>
      </c>
      <c r="KN43" s="45">
        <f>KN38+KN39+KN40+KN41+KN42</f>
        <v/>
      </c>
      <c r="KO43" s="45">
        <f>KO38+KO39+KO40+KO41+KO42</f>
        <v/>
      </c>
      <c r="KP43" s="45">
        <f>KP38+KP39+KP40+KP41+KP42</f>
        <v/>
      </c>
      <c r="KQ43" s="45">
        <f>KQ38+KQ39+KQ40+KQ41+KQ42</f>
        <v/>
      </c>
      <c r="KR43" s="45">
        <f>KR38+KR39+KR40+KR41+KR42</f>
        <v/>
      </c>
      <c r="KS43" s="45">
        <f>KS38+KS39+KS40+KS41+KS42</f>
        <v/>
      </c>
      <c r="KT43" s="45">
        <f>KT38+KT39+KT40+KT41+KT42</f>
        <v/>
      </c>
      <c r="KU43" s="45">
        <f>KU38+KU39+KU40+KU41+KU42</f>
        <v/>
      </c>
      <c r="KV43" s="45">
        <f>KV38+KV39+KV40+KV41+KV42</f>
        <v/>
      </c>
      <c r="KW43" s="45">
        <f>KW38+KW39+KW40+KW41+KW42</f>
        <v/>
      </c>
      <c r="KX43" s="45">
        <f>KX38+KX39+KX40+KX41+KX42</f>
        <v/>
      </c>
      <c r="KY43" s="45">
        <f>KY38+KY39+KY40+KY41+KY42</f>
        <v/>
      </c>
      <c r="KZ43" s="45">
        <f>KZ38+KZ39+KZ40+KZ41+KZ42</f>
        <v/>
      </c>
      <c r="LA43" s="45">
        <f>LA38+LA39+LA40+LA41+LA42</f>
        <v/>
      </c>
      <c r="LB43" s="45">
        <f>LB38+LB39+LB40+LB41+LB42</f>
        <v/>
      </c>
      <c r="LC43" s="45">
        <f>LC38+LC39+LC40+LC41+LC42</f>
        <v/>
      </c>
      <c r="LD43" s="45">
        <f>LD38+LD39+LD40+LD41+LD42</f>
        <v/>
      </c>
      <c r="LE43" s="45">
        <f>LE38+LE39+LE40+LE41+LE42</f>
        <v/>
      </c>
      <c r="LF43" s="45">
        <f>LF38+LF39+LF40+LF41+LF42</f>
        <v/>
      </c>
      <c r="LG43" s="45">
        <f>LG38+LG39+LG40+LG41+LG42</f>
        <v/>
      </c>
      <c r="LH43" s="45">
        <f>LH38+LH39+LH40+LH41+LH42</f>
        <v/>
      </c>
      <c r="LI43" s="45">
        <f>LI38+LI39+LI40+LI41+LI42</f>
        <v/>
      </c>
      <c r="LJ43" s="45">
        <f>LJ38+LJ39+LJ40+LJ41+LJ42</f>
        <v/>
      </c>
      <c r="LK43" s="45">
        <f>LK38+LK39+LK40+LK41+LK42</f>
        <v/>
      </c>
      <c r="LL43" s="45">
        <f>LL38+LL39+LL40+LL41+LL42</f>
        <v/>
      </c>
      <c r="LM43" s="45">
        <f>LM38+LM39+LM40+LM41+LM42</f>
        <v/>
      </c>
      <c r="LN43" s="45">
        <f>LN38+LN39+LN40+LN41+LN42</f>
        <v/>
      </c>
      <c r="LO43" s="45">
        <f>LO38+LO39+LO40+LO41+LO42</f>
        <v/>
      </c>
      <c r="LP43" s="45">
        <f>LP38+LP39+LP40+LP41+LP42</f>
        <v/>
      </c>
      <c r="LQ43" s="45">
        <f>LQ38+LQ39+LQ40+LQ41+LQ42</f>
        <v/>
      </c>
      <c r="LR43" s="45">
        <f>LR38+LR39+LR40+LR41+LR42</f>
        <v/>
      </c>
      <c r="LS43" s="45">
        <f>LS38+LS39+LS40+LS41+LS42</f>
        <v/>
      </c>
      <c r="LT43" s="45">
        <f>LT38+LT39+LT40+LT41+LT42</f>
        <v/>
      </c>
      <c r="LU43" s="45">
        <f>LU38+LU39+LU40+LU41+LU42</f>
        <v/>
      </c>
      <c r="LV43" s="45">
        <f>LV38+LV39+LV40+LV41+LV42</f>
        <v/>
      </c>
      <c r="LW43" s="45">
        <f>LW38+LW39+LW40+LW41+LW42</f>
        <v/>
      </c>
      <c r="LX43" s="45">
        <f>LX38+LX39+LX40+LX41+LX42</f>
        <v/>
      </c>
      <c r="LY43" s="45">
        <f>LY38+LY39+LY40+LY41+LY42</f>
        <v/>
      </c>
      <c r="LZ43" s="45">
        <f>LZ38+LZ39+LZ40+LZ41+LZ42</f>
        <v/>
      </c>
      <c r="MA43" s="45">
        <f>MA38+MA39+MA40+MA41+MA42</f>
        <v/>
      </c>
      <c r="MB43" s="45">
        <f>MB38+MB39+MB40+MB41+MB42</f>
        <v/>
      </c>
      <c r="MC43" s="45">
        <f>MC38+MC39+MC40+MC41+MC42</f>
        <v/>
      </c>
      <c r="MD43" s="45">
        <f>MD38+MD39+MD40+MD41+MD42</f>
        <v/>
      </c>
      <c r="ME43" s="45">
        <f>ME38+ME39+ME40+ME41+ME42</f>
        <v/>
      </c>
      <c r="MF43" s="45">
        <f>MF38+MF39+MF40+MF41+MF42</f>
        <v/>
      </c>
      <c r="MG43" s="45">
        <f>MG38+MG39+MG40+MG41+MG42</f>
        <v/>
      </c>
      <c r="MH43" s="45">
        <f>MH38+MH39+MH40+MH41+MH42</f>
        <v/>
      </c>
      <c r="MI43" s="45">
        <f>MI38+MI39+MI40+MI41+MI42</f>
        <v/>
      </c>
      <c r="MJ43" s="45">
        <f>MJ38+MJ39+MJ40+MJ41+MJ42</f>
        <v/>
      </c>
      <c r="MK43" s="45">
        <f>MK38+MK39+MK40+MK41+MK42</f>
        <v/>
      </c>
      <c r="ML43" s="45">
        <f>ML38+ML39+ML40+ML41+ML42</f>
        <v/>
      </c>
      <c r="MM43" s="45">
        <f>MM38+MM39+MM40+MM41+MM42</f>
        <v/>
      </c>
      <c r="MN43" s="45">
        <f>MN38+MN39+MN40+MN41+MN42</f>
        <v/>
      </c>
      <c r="MO43" s="45">
        <f>MO38+MO39+MO40+MO41+MO42</f>
        <v/>
      </c>
      <c r="MP43" s="45">
        <f>MP38+MP39+MP40+MP41+MP42</f>
        <v/>
      </c>
      <c r="MQ43" s="45">
        <f>MQ38+MQ39+MQ40+MQ41+MQ42</f>
        <v/>
      </c>
      <c r="MR43" s="45">
        <f>MR38+MR39+MR40+MR41+MR42</f>
        <v/>
      </c>
      <c r="MS43" s="45">
        <f>MS38+MS39+MS40+MS41+MS42</f>
        <v/>
      </c>
      <c r="MT43" s="45">
        <f>MT38+MT39+MT40+MT41+MT42</f>
        <v/>
      </c>
      <c r="MU43" s="45">
        <f>MU38+MU39+MU40+MU41+MU42</f>
        <v/>
      </c>
      <c r="MV43" s="45">
        <f>MV38+MV39+MV40+MV41+MV42</f>
        <v/>
      </c>
      <c r="MW43" s="45">
        <f>MW38+MW39+MW40+MW41+MW42</f>
        <v/>
      </c>
      <c r="MX43" s="45">
        <f>MX38+MX39+MX40+MX41+MX42</f>
        <v/>
      </c>
      <c r="MY43" s="45">
        <f>MY38+MY39+MY40+MY41+MY42</f>
        <v/>
      </c>
      <c r="MZ43" s="45">
        <f>MZ38+MZ39+MZ40+MZ41+MZ42</f>
        <v/>
      </c>
      <c r="NA43" s="45">
        <f>NA38+NA39+NA40+NA41+NA42</f>
        <v/>
      </c>
      <c r="NB43" s="45">
        <f>NB38+NB39+NB40+NB41+NB42</f>
        <v/>
      </c>
      <c r="NC43" s="45">
        <f>NC38+NC39+NC40+NC41+NC42</f>
        <v/>
      </c>
      <c r="ND43" s="45">
        <f>ND38+ND39+ND40+ND41+ND42</f>
        <v/>
      </c>
      <c r="NE43" s="45">
        <f>NE38+NE39+NE40+NE41+NE42</f>
        <v/>
      </c>
      <c r="NF43" s="45">
        <f>NF38+NF39+NF40+NF41+NF42</f>
        <v/>
      </c>
      <c r="NG43" s="45">
        <f>NG38+NG39+NG40+NG41+NG42</f>
        <v/>
      </c>
      <c r="NH43" s="45">
        <f>NH38+NH39+NH40+NH41+NH42</f>
        <v/>
      </c>
      <c r="NI43" s="45">
        <f>NI38+NI39+NI40+NI41+NI42</f>
        <v/>
      </c>
      <c r="NJ43" s="45">
        <f>NJ38+NJ39+NJ40+NJ41+NJ42</f>
        <v/>
      </c>
      <c r="NK43" s="45">
        <f>NK38+NK39+NK40+NK41+NK42</f>
        <v/>
      </c>
      <c r="NL43" s="45">
        <f>NL38+NL39+NL40+NL41+NL42</f>
        <v/>
      </c>
      <c r="NM43" s="45">
        <f>NM38+NM39+NM40+NM41+NM42</f>
        <v/>
      </c>
      <c r="NN43" s="45">
        <f>NN38+NN39+NN40+NN41+NN42</f>
        <v/>
      </c>
      <c r="NO43" s="45">
        <f>NO38+NO39+NO40+NO41+NO42</f>
        <v/>
      </c>
      <c r="NP43" s="45">
        <f>NP38+NP39+NP40+NP41+NP42</f>
        <v/>
      </c>
      <c r="NQ43" s="45">
        <f>NQ38+NQ39+NQ40+NQ41+NQ42</f>
        <v/>
      </c>
      <c r="NR43" s="45">
        <f>NR38+NR39+NR40+NR41+NR42</f>
        <v/>
      </c>
      <c r="NS43" s="45">
        <f>NS38+NS39+NS40+NS41+NS42</f>
        <v/>
      </c>
      <c r="NT43" s="45">
        <f>NT38+NT39+NT40+NT41+NT42</f>
        <v/>
      </c>
      <c r="NU43" s="45">
        <f>NU38+NU39+NU40+NU41+NU42</f>
        <v/>
      </c>
      <c r="NV43" s="45">
        <f>NV38+NV39+NV40+NV41+NV42</f>
        <v/>
      </c>
      <c r="NW43" s="45">
        <f>NW38+NW39+NW40+NW41+NW42</f>
        <v/>
      </c>
      <c r="NX43" s="45">
        <f>NX38+NX39+NX40+NX41+NX42</f>
        <v/>
      </c>
      <c r="NY43" s="45">
        <f>NY38+NY39+NY40+NY41+NY42</f>
        <v/>
      </c>
      <c r="NZ43" s="45">
        <f>NZ38+NZ39+NZ40+NZ41+NZ42</f>
        <v/>
      </c>
      <c r="OA43" s="45">
        <f>OA38+OA39+OA40+OA41+OA42</f>
        <v/>
      </c>
      <c r="OB43" s="45">
        <f>OB38+OB39+OB40+OB41+OB42</f>
        <v/>
      </c>
      <c r="OC43" s="45">
        <f>OC38+OC39+OC40+OC41+OC42</f>
        <v/>
      </c>
      <c r="OD43" s="45">
        <f>OD38+OD39+OD40+OD41+OD42</f>
        <v/>
      </c>
      <c r="OE43" s="45">
        <f>OE38+OE39+OE40+OE41+OE42</f>
        <v/>
      </c>
      <c r="OF43" s="45">
        <f>OF38+OF39+OF40+OF41+OF42</f>
        <v/>
      </c>
      <c r="OG43" s="45">
        <f>OG38+OG39+OG40+OG41+OG42</f>
        <v/>
      </c>
      <c r="OH43" s="45">
        <f>OH38+OH39+OH40+OH41+OH42</f>
        <v/>
      </c>
      <c r="OI43" s="45">
        <f>OI38+OI39+OI40+OI41+OI42</f>
        <v/>
      </c>
      <c r="OJ43" s="45">
        <f>OJ38+OJ39+OJ40+OJ41+OJ42</f>
        <v/>
      </c>
      <c r="OK43" s="45">
        <f>OK38+OK39+OK40+OK41+OK42</f>
        <v/>
      </c>
      <c r="OL43" s="45">
        <f>OL38+OL39+OL40+OL41+OL42</f>
        <v/>
      </c>
      <c r="OM43" s="45">
        <f>OM38+OM39+OM40+OM41+OM42</f>
        <v/>
      </c>
      <c r="ON43" s="45">
        <f>ON38+ON39+ON40+ON41+ON42</f>
        <v/>
      </c>
      <c r="OO43" s="45">
        <f>OO38+OO39+OO40+OO41+OO42</f>
        <v/>
      </c>
      <c r="OP43" s="45">
        <f>OP38+OP39+OP40+OP41+OP42</f>
        <v/>
      </c>
      <c r="OQ43" s="45">
        <f>OQ38+OQ39+OQ40+OQ41+OQ42</f>
        <v/>
      </c>
      <c r="OR43" s="45">
        <f>OR38+OR39+OR40+OR41+OR42</f>
        <v/>
      </c>
      <c r="OS43" s="45">
        <f>OS38+OS39+OS40+OS41+OS42</f>
        <v/>
      </c>
      <c r="OT43" s="45">
        <f>OT38+OT39+OT40+OT41+OT42</f>
        <v/>
      </c>
      <c r="OU43" s="45">
        <f>OU38+OU39+OU40+OU41+OU42</f>
        <v/>
      </c>
      <c r="OV43" s="45">
        <f>OV38+OV39+OV40+OV41+OV42</f>
        <v/>
      </c>
      <c r="OW43" s="45">
        <f>OW38+OW39+OW40+OW41+OW42</f>
        <v/>
      </c>
      <c r="OX43" s="45">
        <f>OX38+OX39+OX40+OX41+OX42</f>
        <v/>
      </c>
      <c r="OY43" s="45">
        <f>OY38+OY39+OY40+OY41+OY42</f>
        <v/>
      </c>
      <c r="OZ43" s="45">
        <f>OZ38+OZ39+OZ40+OZ41+OZ42</f>
        <v/>
      </c>
      <c r="PA43" s="45">
        <f>PA38+PA39+PA40+PA41+PA42</f>
        <v/>
      </c>
      <c r="PB43" s="45">
        <f>PB38+PB39+PB40+PB41+PB42</f>
        <v/>
      </c>
      <c r="PC43" s="45">
        <f>PC38+PC39+PC40+PC41+PC42</f>
        <v/>
      </c>
      <c r="PD43" s="45">
        <f>PD38+PD39+PD40+PD41+PD42</f>
        <v/>
      </c>
      <c r="PE43" s="45">
        <f>PE38+PE39+PE40+PE41+PE42</f>
        <v/>
      </c>
      <c r="PF43" s="45">
        <f>PF38+PF39+PF40+PF41+PF42</f>
        <v/>
      </c>
      <c r="PG43" s="45">
        <f>PG38+PG39+PG40+PG41+PG42</f>
        <v/>
      </c>
      <c r="PH43" s="45">
        <f>PH38+PH39+PH40+PH41+PH42</f>
        <v/>
      </c>
      <c r="PI43" s="45">
        <f>PI38+PI39+PI40+PI41+PI42</f>
        <v/>
      </c>
      <c r="PJ43" s="45">
        <f>PJ38+PJ39+PJ40+PJ41+PJ42</f>
        <v/>
      </c>
      <c r="PK43" s="45">
        <f>PK38+PK39+PK40+PK41+PK42</f>
        <v/>
      </c>
      <c r="PL43" s="45">
        <f>PL38+PL39+PL40+PL41+PL42</f>
        <v/>
      </c>
      <c r="PM43" s="45">
        <f>PM38+PM39+PM40+PM41+PM42</f>
        <v/>
      </c>
    </row>
    <row r="44">
      <c r="A44" s="9" t="inlineStr">
        <is>
          <t>Variable opex (occupied homes)</t>
        </is>
      </c>
      <c r="B44" s="9" t="inlineStr">
        <is>
          <t>P1</t>
        </is>
      </c>
      <c r="C44" s="43">
        <f>SUM(D44:PM44)</f>
        <v/>
      </c>
      <c r="D44" s="44">
        <f>-(opex_util+opex_rm)/12*D32*D37</f>
        <v/>
      </c>
      <c r="E44" s="44">
        <f>-(opex_util+opex_rm)/12*E32*E37</f>
        <v/>
      </c>
      <c r="F44" s="44">
        <f>-(opex_util+opex_rm)/12*F32*F37</f>
        <v/>
      </c>
      <c r="G44" s="44">
        <f>-(opex_util+opex_rm)/12*G32*G37</f>
        <v/>
      </c>
      <c r="H44" s="44">
        <f>-(opex_util+opex_rm)/12*H32*H37</f>
        <v/>
      </c>
      <c r="I44" s="44">
        <f>-(opex_util+opex_rm)/12*I32*I37</f>
        <v/>
      </c>
      <c r="J44" s="44">
        <f>-(opex_util+opex_rm)/12*J32*J37</f>
        <v/>
      </c>
      <c r="K44" s="44">
        <f>-(opex_util+opex_rm)/12*K32*K37</f>
        <v/>
      </c>
      <c r="L44" s="44">
        <f>-(opex_util+opex_rm)/12*L32*L37</f>
        <v/>
      </c>
      <c r="M44" s="44">
        <f>-(opex_util+opex_rm)/12*M32*M37</f>
        <v/>
      </c>
      <c r="N44" s="44">
        <f>-(opex_util+opex_rm)/12*N32*N37</f>
        <v/>
      </c>
      <c r="O44" s="44">
        <f>-(opex_util+opex_rm)/12*O32*O37</f>
        <v/>
      </c>
      <c r="P44" s="44">
        <f>-(opex_util+opex_rm)/12*P32*P37</f>
        <v/>
      </c>
      <c r="Q44" s="44">
        <f>-(opex_util+opex_rm)/12*Q32*Q37</f>
        <v/>
      </c>
      <c r="R44" s="44">
        <f>-(opex_util+opex_rm)/12*R32*R37</f>
        <v/>
      </c>
      <c r="S44" s="44">
        <f>-(opex_util+opex_rm)/12*S32*S37</f>
        <v/>
      </c>
      <c r="T44" s="44">
        <f>-(opex_util+opex_rm)/12*T32*T37</f>
        <v/>
      </c>
      <c r="U44" s="44">
        <f>-(opex_util+opex_rm)/12*U32*U37</f>
        <v/>
      </c>
      <c r="V44" s="44">
        <f>-(opex_util+opex_rm)/12*V32*V37</f>
        <v/>
      </c>
      <c r="W44" s="44">
        <f>-(opex_util+opex_rm)/12*W32*W37</f>
        <v/>
      </c>
      <c r="X44" s="44">
        <f>-(opex_util+opex_rm)/12*X32*X37</f>
        <v/>
      </c>
      <c r="Y44" s="44">
        <f>-(opex_util+opex_rm)/12*Y32*Y37</f>
        <v/>
      </c>
      <c r="Z44" s="44">
        <f>-(opex_util+opex_rm)/12*Z32*Z37</f>
        <v/>
      </c>
      <c r="AA44" s="44">
        <f>-(opex_util+opex_rm)/12*AA32*AA37</f>
        <v/>
      </c>
      <c r="AB44" s="44">
        <f>-(opex_util+opex_rm)/12*AB32*AB37</f>
        <v/>
      </c>
      <c r="AC44" s="44">
        <f>-(opex_util+opex_rm)/12*AC32*AC37</f>
        <v/>
      </c>
      <c r="AD44" s="44">
        <f>-(opex_util+opex_rm)/12*AD32*AD37</f>
        <v/>
      </c>
      <c r="AE44" s="44">
        <f>-(opex_util+opex_rm)/12*AE32*AE37</f>
        <v/>
      </c>
      <c r="AF44" s="44">
        <f>-(opex_util+opex_rm)/12*AF32*AF37</f>
        <v/>
      </c>
      <c r="AG44" s="44">
        <f>-(opex_util+opex_rm)/12*AG32*AG37</f>
        <v/>
      </c>
      <c r="AH44" s="44">
        <f>-(opex_util+opex_rm)/12*AH32*AH37</f>
        <v/>
      </c>
      <c r="AI44" s="44">
        <f>-(opex_util+opex_rm)/12*AI32*AI37</f>
        <v/>
      </c>
      <c r="AJ44" s="44">
        <f>-(opex_util+opex_rm)/12*AJ32*AJ37</f>
        <v/>
      </c>
      <c r="AK44" s="44">
        <f>-(opex_util+opex_rm)/12*AK32*AK37</f>
        <v/>
      </c>
      <c r="AL44" s="44">
        <f>-(opex_util+opex_rm)/12*AL32*AL37</f>
        <v/>
      </c>
      <c r="AM44" s="44">
        <f>-(opex_util+opex_rm)/12*AM32*AM37</f>
        <v/>
      </c>
      <c r="AN44" s="44">
        <f>-(opex_util+opex_rm)/12*AN32*AN37</f>
        <v/>
      </c>
      <c r="AO44" s="44">
        <f>-(opex_util+opex_rm)/12*AO32*AO37</f>
        <v/>
      </c>
      <c r="AP44" s="44">
        <f>-(opex_util+opex_rm)/12*AP32*AP37</f>
        <v/>
      </c>
      <c r="AQ44" s="44">
        <f>-(opex_util+opex_rm)/12*AQ32*AQ37</f>
        <v/>
      </c>
      <c r="AR44" s="44">
        <f>-(opex_util+opex_rm)/12*AR32*AR37</f>
        <v/>
      </c>
      <c r="AS44" s="44">
        <f>-(opex_util+opex_rm)/12*AS32*AS37</f>
        <v/>
      </c>
      <c r="AT44" s="44">
        <f>-(opex_util+opex_rm)/12*AT32*AT37</f>
        <v/>
      </c>
      <c r="AU44" s="44">
        <f>-(opex_util+opex_rm)/12*AU32*AU37</f>
        <v/>
      </c>
      <c r="AV44" s="44">
        <f>-(opex_util+opex_rm)/12*AV32*AV37</f>
        <v/>
      </c>
      <c r="AW44" s="44">
        <f>-(opex_util+opex_rm)/12*AW32*AW37</f>
        <v/>
      </c>
      <c r="AX44" s="44">
        <f>-(opex_util+opex_rm)/12*AX32*AX37</f>
        <v/>
      </c>
      <c r="AY44" s="44">
        <f>-(opex_util+opex_rm)/12*AY32*AY37</f>
        <v/>
      </c>
      <c r="AZ44" s="44">
        <f>-(opex_util+opex_rm)/12*AZ32*AZ37</f>
        <v/>
      </c>
      <c r="BA44" s="44">
        <f>-(opex_util+opex_rm)/12*BA32*BA37</f>
        <v/>
      </c>
      <c r="BB44" s="44">
        <f>-(opex_util+opex_rm)/12*BB32*BB37</f>
        <v/>
      </c>
      <c r="BC44" s="44">
        <f>-(opex_util+opex_rm)/12*BC32*BC37</f>
        <v/>
      </c>
      <c r="BD44" s="44">
        <f>-(opex_util+opex_rm)/12*BD32*BD37</f>
        <v/>
      </c>
      <c r="BE44" s="44">
        <f>-(opex_util+opex_rm)/12*BE32*BE37</f>
        <v/>
      </c>
      <c r="BF44" s="44">
        <f>-(opex_util+opex_rm)/12*BF32*BF37</f>
        <v/>
      </c>
      <c r="BG44" s="44">
        <f>-(opex_util+opex_rm)/12*BG32*BG37</f>
        <v/>
      </c>
      <c r="BH44" s="44">
        <f>-(opex_util+opex_rm)/12*BH32*BH37</f>
        <v/>
      </c>
      <c r="BI44" s="44">
        <f>-(opex_util+opex_rm)/12*BI32*BI37</f>
        <v/>
      </c>
      <c r="BJ44" s="44">
        <f>-(opex_util+opex_rm)/12*BJ32*BJ37</f>
        <v/>
      </c>
      <c r="BK44" s="44">
        <f>-(opex_util+opex_rm)/12*BK32*BK37</f>
        <v/>
      </c>
      <c r="BL44" s="44">
        <f>-(opex_util+opex_rm)/12*BL32*BL37</f>
        <v/>
      </c>
      <c r="BM44" s="44">
        <f>-(opex_util+opex_rm)/12*BM32*BM37</f>
        <v/>
      </c>
      <c r="BN44" s="44">
        <f>-(opex_util+opex_rm)/12*BN32*BN37</f>
        <v/>
      </c>
      <c r="BO44" s="44">
        <f>-(opex_util+opex_rm)/12*BO32*BO37</f>
        <v/>
      </c>
      <c r="BP44" s="44">
        <f>-(opex_util+opex_rm)/12*BP32*BP37</f>
        <v/>
      </c>
      <c r="BQ44" s="44">
        <f>-(opex_util+opex_rm)/12*BQ32*BQ37</f>
        <v/>
      </c>
      <c r="BR44" s="44">
        <f>-(opex_util+opex_rm)/12*BR32*BR37</f>
        <v/>
      </c>
      <c r="BS44" s="44">
        <f>-(opex_util+opex_rm)/12*BS32*BS37</f>
        <v/>
      </c>
      <c r="BT44" s="44">
        <f>-(opex_util+opex_rm)/12*BT32*BT37</f>
        <v/>
      </c>
      <c r="BU44" s="44">
        <f>-(opex_util+opex_rm)/12*BU32*BU37</f>
        <v/>
      </c>
      <c r="BV44" s="44">
        <f>-(opex_util+opex_rm)/12*BV32*BV37</f>
        <v/>
      </c>
      <c r="BW44" s="44">
        <f>-(opex_util+opex_rm)/12*BW32*BW37</f>
        <v/>
      </c>
      <c r="BX44" s="44">
        <f>-(opex_util+opex_rm)/12*BX32*BX37</f>
        <v/>
      </c>
      <c r="BY44" s="44">
        <f>-(opex_util+opex_rm)/12*BY32*BY37</f>
        <v/>
      </c>
      <c r="BZ44" s="44">
        <f>-(opex_util+opex_rm)/12*BZ32*BZ37</f>
        <v/>
      </c>
      <c r="CA44" s="44">
        <f>-(opex_util+opex_rm)/12*CA32*CA37</f>
        <v/>
      </c>
      <c r="CB44" s="44">
        <f>-(opex_util+opex_rm)/12*CB32*CB37</f>
        <v/>
      </c>
      <c r="CC44" s="44">
        <f>-(opex_util+opex_rm)/12*CC32*CC37</f>
        <v/>
      </c>
      <c r="CD44" s="44">
        <f>-(opex_util+opex_rm)/12*CD32*CD37</f>
        <v/>
      </c>
      <c r="CE44" s="44">
        <f>-(opex_util+opex_rm)/12*CE32*CE37</f>
        <v/>
      </c>
      <c r="CF44" s="44">
        <f>-(opex_util+opex_rm)/12*CF32*CF37</f>
        <v/>
      </c>
      <c r="CG44" s="44">
        <f>-(opex_util+opex_rm)/12*CG32*CG37</f>
        <v/>
      </c>
      <c r="CH44" s="44">
        <f>-(opex_util+opex_rm)/12*CH32*CH37</f>
        <v/>
      </c>
      <c r="CI44" s="44">
        <f>-(opex_util+opex_rm)/12*CI32*CI37</f>
        <v/>
      </c>
      <c r="CJ44" s="44">
        <f>-(opex_util+opex_rm)/12*CJ32*CJ37</f>
        <v/>
      </c>
      <c r="CK44" s="44">
        <f>-(opex_util+opex_rm)/12*CK32*CK37</f>
        <v/>
      </c>
      <c r="CL44" s="44">
        <f>-(opex_util+opex_rm)/12*CL32*CL37</f>
        <v/>
      </c>
      <c r="CM44" s="44">
        <f>-(opex_util+opex_rm)/12*CM32*CM37</f>
        <v/>
      </c>
      <c r="CN44" s="44">
        <f>-(opex_util+opex_rm)/12*CN32*CN37</f>
        <v/>
      </c>
      <c r="CO44" s="44">
        <f>-(opex_util+opex_rm)/12*CO32*CO37</f>
        <v/>
      </c>
      <c r="CP44" s="44">
        <f>-(opex_util+opex_rm)/12*CP32*CP37</f>
        <v/>
      </c>
      <c r="CQ44" s="44">
        <f>-(opex_util+opex_rm)/12*CQ32*CQ37</f>
        <v/>
      </c>
      <c r="CR44" s="44">
        <f>-(opex_util+opex_rm)/12*CR32*CR37</f>
        <v/>
      </c>
      <c r="CS44" s="44">
        <f>-(opex_util+opex_rm)/12*CS32*CS37</f>
        <v/>
      </c>
      <c r="CT44" s="44">
        <f>-(opex_util+opex_rm)/12*CT32*CT37</f>
        <v/>
      </c>
      <c r="CU44" s="44">
        <f>-(opex_util+opex_rm)/12*CU32*CU37</f>
        <v/>
      </c>
      <c r="CV44" s="44">
        <f>-(opex_util+opex_rm)/12*CV32*CV37</f>
        <v/>
      </c>
      <c r="CW44" s="44">
        <f>-(opex_util+opex_rm)/12*CW32*CW37</f>
        <v/>
      </c>
      <c r="CX44" s="44">
        <f>-(opex_util+opex_rm)/12*CX32*CX37</f>
        <v/>
      </c>
      <c r="CY44" s="44">
        <f>-(opex_util+opex_rm)/12*CY32*CY37</f>
        <v/>
      </c>
      <c r="CZ44" s="44">
        <f>-(opex_util+opex_rm)/12*CZ32*CZ37</f>
        <v/>
      </c>
      <c r="DA44" s="44">
        <f>-(opex_util+opex_rm)/12*DA32*DA37</f>
        <v/>
      </c>
      <c r="DB44" s="44">
        <f>-(opex_util+opex_rm)/12*DB32*DB37</f>
        <v/>
      </c>
      <c r="DC44" s="44">
        <f>-(opex_util+opex_rm)/12*DC32*DC37</f>
        <v/>
      </c>
      <c r="DD44" s="44">
        <f>-(opex_util+opex_rm)/12*DD32*DD37</f>
        <v/>
      </c>
      <c r="DE44" s="44">
        <f>-(opex_util+opex_rm)/12*DE32*DE37</f>
        <v/>
      </c>
      <c r="DF44" s="44">
        <f>-(opex_util+opex_rm)/12*DF32*DF37</f>
        <v/>
      </c>
      <c r="DG44" s="44">
        <f>-(opex_util+opex_rm)/12*DG32*DG37</f>
        <v/>
      </c>
      <c r="DH44" s="44">
        <f>-(opex_util+opex_rm)/12*DH32*DH37</f>
        <v/>
      </c>
      <c r="DI44" s="44">
        <f>-(opex_util+opex_rm)/12*DI32*DI37</f>
        <v/>
      </c>
      <c r="DJ44" s="44">
        <f>-(opex_util+opex_rm)/12*DJ32*DJ37</f>
        <v/>
      </c>
      <c r="DK44" s="44">
        <f>-(opex_util+opex_rm)/12*DK32*DK37</f>
        <v/>
      </c>
      <c r="DL44" s="44">
        <f>-(opex_util+opex_rm)/12*DL32*DL37</f>
        <v/>
      </c>
      <c r="DM44" s="44">
        <f>-(opex_util+opex_rm)/12*DM32*DM37</f>
        <v/>
      </c>
      <c r="DN44" s="44">
        <f>-(opex_util+opex_rm)/12*DN32*DN37</f>
        <v/>
      </c>
      <c r="DO44" s="44">
        <f>-(opex_util+opex_rm)/12*DO32*DO37</f>
        <v/>
      </c>
      <c r="DP44" s="44">
        <f>-(opex_util+opex_rm)/12*DP32*DP37</f>
        <v/>
      </c>
      <c r="DQ44" s="44">
        <f>-(opex_util+opex_rm)/12*DQ32*DQ37</f>
        <v/>
      </c>
      <c r="DR44" s="44">
        <f>-(opex_util+opex_rm)/12*DR32*DR37</f>
        <v/>
      </c>
      <c r="DS44" s="44">
        <f>-(opex_util+opex_rm)/12*DS32*DS37</f>
        <v/>
      </c>
      <c r="DT44" s="44">
        <f>-(opex_util+opex_rm)/12*DT32*DT37</f>
        <v/>
      </c>
      <c r="DU44" s="44">
        <f>-(opex_util+opex_rm)/12*DU32*DU37</f>
        <v/>
      </c>
      <c r="DV44" s="44">
        <f>-(opex_util+opex_rm)/12*DV32*DV37</f>
        <v/>
      </c>
      <c r="DW44" s="44">
        <f>-(opex_util+opex_rm)/12*DW32*DW37</f>
        <v/>
      </c>
      <c r="DX44" s="44">
        <f>-(opex_util+opex_rm)/12*DX32*DX37</f>
        <v/>
      </c>
      <c r="DY44" s="44">
        <f>-(opex_util+opex_rm)/12*DY32*DY37</f>
        <v/>
      </c>
      <c r="DZ44" s="44">
        <f>-(opex_util+opex_rm)/12*DZ32*DZ37</f>
        <v/>
      </c>
      <c r="EA44" s="44">
        <f>-(opex_util+opex_rm)/12*EA32*EA37</f>
        <v/>
      </c>
      <c r="EB44" s="44">
        <f>-(opex_util+opex_rm)/12*EB32*EB37</f>
        <v/>
      </c>
      <c r="EC44" s="44">
        <f>-(opex_util+opex_rm)/12*EC32*EC37</f>
        <v/>
      </c>
      <c r="ED44" s="44">
        <f>-(opex_util+opex_rm)/12*ED32*ED37</f>
        <v/>
      </c>
      <c r="EE44" s="44">
        <f>-(opex_util+opex_rm)/12*EE32*EE37</f>
        <v/>
      </c>
      <c r="EF44" s="44">
        <f>-(opex_util+opex_rm)/12*EF32*EF37</f>
        <v/>
      </c>
      <c r="EG44" s="44">
        <f>-(opex_util+opex_rm)/12*EG32*EG37</f>
        <v/>
      </c>
      <c r="EH44" s="44">
        <f>-(opex_util+opex_rm)/12*EH32*EH37</f>
        <v/>
      </c>
      <c r="EI44" s="44">
        <f>-(opex_util+opex_rm)/12*EI32*EI37</f>
        <v/>
      </c>
      <c r="EJ44" s="44">
        <f>-(opex_util+opex_rm)/12*EJ32*EJ37</f>
        <v/>
      </c>
      <c r="EK44" s="44">
        <f>-(opex_util+opex_rm)/12*EK32*EK37</f>
        <v/>
      </c>
      <c r="EL44" s="44">
        <f>-(opex_util+opex_rm)/12*EL32*EL37</f>
        <v/>
      </c>
      <c r="EM44" s="44">
        <f>-(opex_util+opex_rm)/12*EM32*EM37</f>
        <v/>
      </c>
      <c r="EN44" s="44">
        <f>-(opex_util+opex_rm)/12*EN32*EN37</f>
        <v/>
      </c>
      <c r="EO44" s="44">
        <f>-(opex_util+opex_rm)/12*EO32*EO37</f>
        <v/>
      </c>
      <c r="EP44" s="44">
        <f>-(opex_util+opex_rm)/12*EP32*EP37</f>
        <v/>
      </c>
      <c r="EQ44" s="44">
        <f>-(opex_util+opex_rm)/12*EQ32*EQ37</f>
        <v/>
      </c>
      <c r="ER44" s="44">
        <f>-(opex_util+opex_rm)/12*ER32*ER37</f>
        <v/>
      </c>
      <c r="ES44" s="44">
        <f>-(opex_util+opex_rm)/12*ES32*ES37</f>
        <v/>
      </c>
      <c r="ET44" s="44">
        <f>-(opex_util+opex_rm)/12*ET32*ET37</f>
        <v/>
      </c>
      <c r="EU44" s="44">
        <f>-(opex_util+opex_rm)/12*EU32*EU37</f>
        <v/>
      </c>
      <c r="EV44" s="44">
        <f>-(opex_util+opex_rm)/12*EV32*EV37</f>
        <v/>
      </c>
      <c r="EW44" s="44">
        <f>-(opex_util+opex_rm)/12*EW32*EW37</f>
        <v/>
      </c>
      <c r="EX44" s="44">
        <f>-(opex_util+opex_rm)/12*EX32*EX37</f>
        <v/>
      </c>
      <c r="EY44" s="44">
        <f>-(opex_util+opex_rm)/12*EY32*EY37</f>
        <v/>
      </c>
      <c r="EZ44" s="44">
        <f>-(opex_util+opex_rm)/12*EZ32*EZ37</f>
        <v/>
      </c>
      <c r="FA44" s="44">
        <f>-(opex_util+opex_rm)/12*FA32*FA37</f>
        <v/>
      </c>
      <c r="FB44" s="44">
        <f>-(opex_util+opex_rm)/12*FB32*FB37</f>
        <v/>
      </c>
      <c r="FC44" s="44">
        <f>-(opex_util+opex_rm)/12*FC32*FC37</f>
        <v/>
      </c>
      <c r="FD44" s="44">
        <f>-(opex_util+opex_rm)/12*FD32*FD37</f>
        <v/>
      </c>
      <c r="FE44" s="44">
        <f>-(opex_util+opex_rm)/12*FE32*FE37</f>
        <v/>
      </c>
      <c r="FF44" s="44">
        <f>-(opex_util+opex_rm)/12*FF32*FF37</f>
        <v/>
      </c>
      <c r="FG44" s="44">
        <f>-(opex_util+opex_rm)/12*FG32*FG37</f>
        <v/>
      </c>
      <c r="FH44" s="44">
        <f>-(opex_util+opex_rm)/12*FH32*FH37</f>
        <v/>
      </c>
      <c r="FI44" s="44">
        <f>-(opex_util+opex_rm)/12*FI32*FI37</f>
        <v/>
      </c>
      <c r="FJ44" s="44">
        <f>-(opex_util+opex_rm)/12*FJ32*FJ37</f>
        <v/>
      </c>
      <c r="FK44" s="44">
        <f>-(opex_util+opex_rm)/12*FK32*FK37</f>
        <v/>
      </c>
      <c r="FL44" s="44">
        <f>-(opex_util+opex_rm)/12*FL32*FL37</f>
        <v/>
      </c>
      <c r="FM44" s="44">
        <f>-(opex_util+opex_rm)/12*FM32*FM37</f>
        <v/>
      </c>
      <c r="FN44" s="44">
        <f>-(opex_util+opex_rm)/12*FN32*FN37</f>
        <v/>
      </c>
      <c r="FO44" s="44">
        <f>-(opex_util+opex_rm)/12*FO32*FO37</f>
        <v/>
      </c>
      <c r="FP44" s="44">
        <f>-(opex_util+opex_rm)/12*FP32*FP37</f>
        <v/>
      </c>
      <c r="FQ44" s="44">
        <f>-(opex_util+opex_rm)/12*FQ32*FQ37</f>
        <v/>
      </c>
      <c r="FR44" s="44">
        <f>-(opex_util+opex_rm)/12*FR32*FR37</f>
        <v/>
      </c>
      <c r="FS44" s="44">
        <f>-(opex_util+opex_rm)/12*FS32*FS37</f>
        <v/>
      </c>
      <c r="FT44" s="44">
        <f>-(opex_util+opex_rm)/12*FT32*FT37</f>
        <v/>
      </c>
      <c r="FU44" s="44">
        <f>-(opex_util+opex_rm)/12*FU32*FU37</f>
        <v/>
      </c>
      <c r="FV44" s="44">
        <f>-(opex_util+opex_rm)/12*FV32*FV37</f>
        <v/>
      </c>
      <c r="FW44" s="44">
        <f>-(opex_util+opex_rm)/12*FW32*FW37</f>
        <v/>
      </c>
      <c r="FX44" s="44">
        <f>-(opex_util+opex_rm)/12*FX32*FX37</f>
        <v/>
      </c>
      <c r="FY44" s="44">
        <f>-(opex_util+opex_rm)/12*FY32*FY37</f>
        <v/>
      </c>
      <c r="FZ44" s="44">
        <f>-(opex_util+opex_rm)/12*FZ32*FZ37</f>
        <v/>
      </c>
      <c r="GA44" s="44">
        <f>-(opex_util+opex_rm)/12*GA32*GA37</f>
        <v/>
      </c>
      <c r="GB44" s="44">
        <f>-(opex_util+opex_rm)/12*GB32*GB37</f>
        <v/>
      </c>
      <c r="GC44" s="44">
        <f>-(opex_util+opex_rm)/12*GC32*GC37</f>
        <v/>
      </c>
      <c r="GD44" s="44">
        <f>-(opex_util+opex_rm)/12*GD32*GD37</f>
        <v/>
      </c>
      <c r="GE44" s="44">
        <f>-(opex_util+opex_rm)/12*GE32*GE37</f>
        <v/>
      </c>
      <c r="GF44" s="44">
        <f>-(opex_util+opex_rm)/12*GF32*GF37</f>
        <v/>
      </c>
      <c r="GG44" s="44">
        <f>-(opex_util+opex_rm)/12*GG32*GG37</f>
        <v/>
      </c>
      <c r="GH44" s="44">
        <f>-(opex_util+opex_rm)/12*GH32*GH37</f>
        <v/>
      </c>
      <c r="GI44" s="44">
        <f>-(opex_util+opex_rm)/12*GI32*GI37</f>
        <v/>
      </c>
      <c r="GJ44" s="44">
        <f>-(opex_util+opex_rm)/12*GJ32*GJ37</f>
        <v/>
      </c>
      <c r="GK44" s="44">
        <f>-(opex_util+opex_rm)/12*GK32*GK37</f>
        <v/>
      </c>
      <c r="GL44" s="44">
        <f>-(opex_util+opex_rm)/12*GL32*GL37</f>
        <v/>
      </c>
      <c r="GM44" s="44">
        <f>-(opex_util+opex_rm)/12*GM32*GM37</f>
        <v/>
      </c>
      <c r="GN44" s="44">
        <f>-(opex_util+opex_rm)/12*GN32*GN37</f>
        <v/>
      </c>
      <c r="GO44" s="44">
        <f>-(opex_util+opex_rm)/12*GO32*GO37</f>
        <v/>
      </c>
      <c r="GP44" s="44">
        <f>-(opex_util+opex_rm)/12*GP32*GP37</f>
        <v/>
      </c>
      <c r="GQ44" s="44">
        <f>-(opex_util+opex_rm)/12*GQ32*GQ37</f>
        <v/>
      </c>
      <c r="GR44" s="44">
        <f>-(opex_util+opex_rm)/12*GR32*GR37</f>
        <v/>
      </c>
      <c r="GS44" s="44">
        <f>-(opex_util+opex_rm)/12*GS32*GS37</f>
        <v/>
      </c>
      <c r="GT44" s="44">
        <f>-(opex_util+opex_rm)/12*GT32*GT37</f>
        <v/>
      </c>
      <c r="GU44" s="44">
        <f>-(opex_util+opex_rm)/12*GU32*GU37</f>
        <v/>
      </c>
      <c r="GV44" s="44">
        <f>-(opex_util+opex_rm)/12*GV32*GV37</f>
        <v/>
      </c>
      <c r="GW44" s="44">
        <f>-(opex_util+opex_rm)/12*GW32*GW37</f>
        <v/>
      </c>
      <c r="GX44" s="44">
        <f>-(opex_util+opex_rm)/12*GX32*GX37</f>
        <v/>
      </c>
      <c r="GY44" s="44">
        <f>-(opex_util+opex_rm)/12*GY32*GY37</f>
        <v/>
      </c>
      <c r="GZ44" s="44">
        <f>-(opex_util+opex_rm)/12*GZ32*GZ37</f>
        <v/>
      </c>
      <c r="HA44" s="44">
        <f>-(opex_util+opex_rm)/12*HA32*HA37</f>
        <v/>
      </c>
      <c r="HB44" s="44">
        <f>-(opex_util+opex_rm)/12*HB32*HB37</f>
        <v/>
      </c>
      <c r="HC44" s="44">
        <f>-(opex_util+opex_rm)/12*HC32*HC37</f>
        <v/>
      </c>
      <c r="HD44" s="44">
        <f>-(opex_util+opex_rm)/12*HD32*HD37</f>
        <v/>
      </c>
      <c r="HE44" s="44">
        <f>-(opex_util+opex_rm)/12*HE32*HE37</f>
        <v/>
      </c>
      <c r="HF44" s="44">
        <f>-(opex_util+opex_rm)/12*HF32*HF37</f>
        <v/>
      </c>
      <c r="HG44" s="44">
        <f>-(opex_util+opex_rm)/12*HG32*HG37</f>
        <v/>
      </c>
      <c r="HH44" s="44">
        <f>-(opex_util+opex_rm)/12*HH32*HH37</f>
        <v/>
      </c>
      <c r="HI44" s="44">
        <f>-(opex_util+opex_rm)/12*HI32*HI37</f>
        <v/>
      </c>
      <c r="HJ44" s="44">
        <f>-(opex_util+opex_rm)/12*HJ32*HJ37</f>
        <v/>
      </c>
      <c r="HK44" s="44">
        <f>-(opex_util+opex_rm)/12*HK32*HK37</f>
        <v/>
      </c>
      <c r="HL44" s="44">
        <f>-(opex_util+opex_rm)/12*HL32*HL37</f>
        <v/>
      </c>
      <c r="HM44" s="44">
        <f>-(opex_util+opex_rm)/12*HM32*HM37</f>
        <v/>
      </c>
      <c r="HN44" s="44">
        <f>-(opex_util+opex_rm)/12*HN32*HN37</f>
        <v/>
      </c>
      <c r="HO44" s="44">
        <f>-(opex_util+opex_rm)/12*HO32*HO37</f>
        <v/>
      </c>
      <c r="HP44" s="44">
        <f>-(opex_util+opex_rm)/12*HP32*HP37</f>
        <v/>
      </c>
      <c r="HQ44" s="44">
        <f>-(opex_util+opex_rm)/12*HQ32*HQ37</f>
        <v/>
      </c>
      <c r="HR44" s="44">
        <f>-(opex_util+opex_rm)/12*HR32*HR37</f>
        <v/>
      </c>
      <c r="HS44" s="44">
        <f>-(opex_util+opex_rm)/12*HS32*HS37</f>
        <v/>
      </c>
      <c r="HT44" s="44">
        <f>-(opex_util+opex_rm)/12*HT32*HT37</f>
        <v/>
      </c>
      <c r="HU44" s="44">
        <f>-(opex_util+opex_rm)/12*HU32*HU37</f>
        <v/>
      </c>
      <c r="HV44" s="44">
        <f>-(opex_util+opex_rm)/12*HV32*HV37</f>
        <v/>
      </c>
      <c r="HW44" s="44">
        <f>-(opex_util+opex_rm)/12*HW32*HW37</f>
        <v/>
      </c>
      <c r="HX44" s="44">
        <f>-(opex_util+opex_rm)/12*HX32*HX37</f>
        <v/>
      </c>
      <c r="HY44" s="44">
        <f>-(opex_util+opex_rm)/12*HY32*HY37</f>
        <v/>
      </c>
      <c r="HZ44" s="44">
        <f>-(opex_util+opex_rm)/12*HZ32*HZ37</f>
        <v/>
      </c>
      <c r="IA44" s="44">
        <f>-(opex_util+opex_rm)/12*IA32*IA37</f>
        <v/>
      </c>
      <c r="IB44" s="44">
        <f>-(opex_util+opex_rm)/12*IB32*IB37</f>
        <v/>
      </c>
      <c r="IC44" s="44">
        <f>-(opex_util+opex_rm)/12*IC32*IC37</f>
        <v/>
      </c>
      <c r="ID44" s="44">
        <f>-(opex_util+opex_rm)/12*ID32*ID37</f>
        <v/>
      </c>
      <c r="IE44" s="44">
        <f>-(opex_util+opex_rm)/12*IE32*IE37</f>
        <v/>
      </c>
      <c r="IF44" s="44">
        <f>-(opex_util+opex_rm)/12*IF32*IF37</f>
        <v/>
      </c>
      <c r="IG44" s="44">
        <f>-(opex_util+opex_rm)/12*IG32*IG37</f>
        <v/>
      </c>
      <c r="IH44" s="44">
        <f>-(opex_util+opex_rm)/12*IH32*IH37</f>
        <v/>
      </c>
      <c r="II44" s="44">
        <f>-(opex_util+opex_rm)/12*II32*II37</f>
        <v/>
      </c>
      <c r="IJ44" s="44">
        <f>-(opex_util+opex_rm)/12*IJ32*IJ37</f>
        <v/>
      </c>
      <c r="IK44" s="44">
        <f>-(opex_util+opex_rm)/12*IK32*IK37</f>
        <v/>
      </c>
      <c r="IL44" s="44">
        <f>-(opex_util+opex_rm)/12*IL32*IL37</f>
        <v/>
      </c>
      <c r="IM44" s="44">
        <f>-(opex_util+opex_rm)/12*IM32*IM37</f>
        <v/>
      </c>
      <c r="IN44" s="44">
        <f>-(opex_util+opex_rm)/12*IN32*IN37</f>
        <v/>
      </c>
      <c r="IO44" s="44">
        <f>-(opex_util+opex_rm)/12*IO32*IO37</f>
        <v/>
      </c>
      <c r="IP44" s="44">
        <f>-(opex_util+opex_rm)/12*IP32*IP37</f>
        <v/>
      </c>
      <c r="IQ44" s="44">
        <f>-(opex_util+opex_rm)/12*IQ32*IQ37</f>
        <v/>
      </c>
      <c r="IR44" s="44">
        <f>-(opex_util+opex_rm)/12*IR32*IR37</f>
        <v/>
      </c>
      <c r="IS44" s="44">
        <f>-(opex_util+opex_rm)/12*IS32*IS37</f>
        <v/>
      </c>
      <c r="IT44" s="44">
        <f>-(opex_util+opex_rm)/12*IT32*IT37</f>
        <v/>
      </c>
      <c r="IU44" s="44">
        <f>-(opex_util+opex_rm)/12*IU32*IU37</f>
        <v/>
      </c>
      <c r="IV44" s="44">
        <f>-(opex_util+opex_rm)/12*IV32*IV37</f>
        <v/>
      </c>
      <c r="IW44" s="44">
        <f>-(opex_util+opex_rm)/12*IW32*IW37</f>
        <v/>
      </c>
      <c r="IX44" s="44">
        <f>-(opex_util+opex_rm)/12*IX32*IX37</f>
        <v/>
      </c>
      <c r="IY44" s="44">
        <f>-(opex_util+opex_rm)/12*IY32*IY37</f>
        <v/>
      </c>
      <c r="IZ44" s="44">
        <f>-(opex_util+opex_rm)/12*IZ32*IZ37</f>
        <v/>
      </c>
      <c r="JA44" s="44">
        <f>-(opex_util+opex_rm)/12*JA32*JA37</f>
        <v/>
      </c>
      <c r="JB44" s="44">
        <f>-(opex_util+opex_rm)/12*JB32*JB37</f>
        <v/>
      </c>
      <c r="JC44" s="44">
        <f>-(opex_util+opex_rm)/12*JC32*JC37</f>
        <v/>
      </c>
      <c r="JD44" s="44">
        <f>-(opex_util+opex_rm)/12*JD32*JD37</f>
        <v/>
      </c>
      <c r="JE44" s="44">
        <f>-(opex_util+opex_rm)/12*JE32*JE37</f>
        <v/>
      </c>
      <c r="JF44" s="44">
        <f>-(opex_util+opex_rm)/12*JF32*JF37</f>
        <v/>
      </c>
      <c r="JG44" s="44">
        <f>-(opex_util+opex_rm)/12*JG32*JG37</f>
        <v/>
      </c>
      <c r="JH44" s="44">
        <f>-(opex_util+opex_rm)/12*JH32*JH37</f>
        <v/>
      </c>
      <c r="JI44" s="44">
        <f>-(opex_util+opex_rm)/12*JI32*JI37</f>
        <v/>
      </c>
      <c r="JJ44" s="44">
        <f>-(opex_util+opex_rm)/12*JJ32*JJ37</f>
        <v/>
      </c>
      <c r="JK44" s="44">
        <f>-(opex_util+opex_rm)/12*JK32*JK37</f>
        <v/>
      </c>
      <c r="JL44" s="44">
        <f>-(opex_util+opex_rm)/12*JL32*JL37</f>
        <v/>
      </c>
      <c r="JM44" s="44">
        <f>-(opex_util+opex_rm)/12*JM32*JM37</f>
        <v/>
      </c>
      <c r="JN44" s="44">
        <f>-(opex_util+opex_rm)/12*JN32*JN37</f>
        <v/>
      </c>
      <c r="JO44" s="44">
        <f>-(opex_util+opex_rm)/12*JO32*JO37</f>
        <v/>
      </c>
      <c r="JP44" s="44">
        <f>-(opex_util+opex_rm)/12*JP32*JP37</f>
        <v/>
      </c>
      <c r="JQ44" s="44">
        <f>-(opex_util+opex_rm)/12*JQ32*JQ37</f>
        <v/>
      </c>
      <c r="JR44" s="44">
        <f>-(opex_util+opex_rm)/12*JR32*JR37</f>
        <v/>
      </c>
      <c r="JS44" s="44">
        <f>-(opex_util+opex_rm)/12*JS32*JS37</f>
        <v/>
      </c>
      <c r="JT44" s="44">
        <f>-(opex_util+opex_rm)/12*JT32*JT37</f>
        <v/>
      </c>
      <c r="JU44" s="44">
        <f>-(opex_util+opex_rm)/12*JU32*JU37</f>
        <v/>
      </c>
      <c r="JV44" s="44">
        <f>-(opex_util+opex_rm)/12*JV32*JV37</f>
        <v/>
      </c>
      <c r="JW44" s="44">
        <f>-(opex_util+opex_rm)/12*JW32*JW37</f>
        <v/>
      </c>
      <c r="JX44" s="44">
        <f>-(opex_util+opex_rm)/12*JX32*JX37</f>
        <v/>
      </c>
      <c r="JY44" s="44">
        <f>-(opex_util+opex_rm)/12*JY32*JY37</f>
        <v/>
      </c>
      <c r="JZ44" s="44">
        <f>-(opex_util+opex_rm)/12*JZ32*JZ37</f>
        <v/>
      </c>
      <c r="KA44" s="44">
        <f>-(opex_util+opex_rm)/12*KA32*KA37</f>
        <v/>
      </c>
      <c r="KB44" s="44">
        <f>-(opex_util+opex_rm)/12*KB32*KB37</f>
        <v/>
      </c>
      <c r="KC44" s="44">
        <f>-(opex_util+opex_rm)/12*KC32*KC37</f>
        <v/>
      </c>
      <c r="KD44" s="44">
        <f>-(opex_util+opex_rm)/12*KD32*KD37</f>
        <v/>
      </c>
      <c r="KE44" s="44">
        <f>-(opex_util+opex_rm)/12*KE32*KE37</f>
        <v/>
      </c>
      <c r="KF44" s="44">
        <f>-(opex_util+opex_rm)/12*KF32*KF37</f>
        <v/>
      </c>
      <c r="KG44" s="44">
        <f>-(opex_util+opex_rm)/12*KG32*KG37</f>
        <v/>
      </c>
      <c r="KH44" s="44">
        <f>-(opex_util+opex_rm)/12*KH32*KH37</f>
        <v/>
      </c>
      <c r="KI44" s="44">
        <f>-(opex_util+opex_rm)/12*KI32*KI37</f>
        <v/>
      </c>
      <c r="KJ44" s="44">
        <f>-(opex_util+opex_rm)/12*KJ32*KJ37</f>
        <v/>
      </c>
      <c r="KK44" s="44">
        <f>-(opex_util+opex_rm)/12*KK32*KK37</f>
        <v/>
      </c>
      <c r="KL44" s="44">
        <f>-(opex_util+opex_rm)/12*KL32*KL37</f>
        <v/>
      </c>
      <c r="KM44" s="44">
        <f>-(opex_util+opex_rm)/12*KM32*KM37</f>
        <v/>
      </c>
      <c r="KN44" s="44">
        <f>-(opex_util+opex_rm)/12*KN32*KN37</f>
        <v/>
      </c>
      <c r="KO44" s="44">
        <f>-(opex_util+opex_rm)/12*KO32*KO37</f>
        <v/>
      </c>
      <c r="KP44" s="44">
        <f>-(opex_util+opex_rm)/12*KP32*KP37</f>
        <v/>
      </c>
      <c r="KQ44" s="44">
        <f>-(opex_util+opex_rm)/12*KQ32*KQ37</f>
        <v/>
      </c>
      <c r="KR44" s="44">
        <f>-(opex_util+opex_rm)/12*KR32*KR37</f>
        <v/>
      </c>
      <c r="KS44" s="44">
        <f>-(opex_util+opex_rm)/12*KS32*KS37</f>
        <v/>
      </c>
      <c r="KT44" s="44">
        <f>-(opex_util+opex_rm)/12*KT32*KT37</f>
        <v/>
      </c>
      <c r="KU44" s="44">
        <f>-(opex_util+opex_rm)/12*KU32*KU37</f>
        <v/>
      </c>
      <c r="KV44" s="44">
        <f>-(opex_util+opex_rm)/12*KV32*KV37</f>
        <v/>
      </c>
      <c r="KW44" s="44">
        <f>-(opex_util+opex_rm)/12*KW32*KW37</f>
        <v/>
      </c>
      <c r="KX44" s="44">
        <f>-(opex_util+opex_rm)/12*KX32*KX37</f>
        <v/>
      </c>
      <c r="KY44" s="44">
        <f>-(opex_util+opex_rm)/12*KY32*KY37</f>
        <v/>
      </c>
      <c r="KZ44" s="44">
        <f>-(opex_util+opex_rm)/12*KZ32*KZ37</f>
        <v/>
      </c>
      <c r="LA44" s="44">
        <f>-(opex_util+opex_rm)/12*LA32*LA37</f>
        <v/>
      </c>
      <c r="LB44" s="44">
        <f>-(opex_util+opex_rm)/12*LB32*LB37</f>
        <v/>
      </c>
      <c r="LC44" s="44">
        <f>-(opex_util+opex_rm)/12*LC32*LC37</f>
        <v/>
      </c>
      <c r="LD44" s="44">
        <f>-(opex_util+opex_rm)/12*LD32*LD37</f>
        <v/>
      </c>
      <c r="LE44" s="44">
        <f>-(opex_util+opex_rm)/12*LE32*LE37</f>
        <v/>
      </c>
      <c r="LF44" s="44">
        <f>-(opex_util+opex_rm)/12*LF32*LF37</f>
        <v/>
      </c>
      <c r="LG44" s="44">
        <f>-(opex_util+opex_rm)/12*LG32*LG37</f>
        <v/>
      </c>
      <c r="LH44" s="44">
        <f>-(opex_util+opex_rm)/12*LH32*LH37</f>
        <v/>
      </c>
      <c r="LI44" s="44">
        <f>-(opex_util+opex_rm)/12*LI32*LI37</f>
        <v/>
      </c>
      <c r="LJ44" s="44">
        <f>-(opex_util+opex_rm)/12*LJ32*LJ37</f>
        <v/>
      </c>
      <c r="LK44" s="44">
        <f>-(opex_util+opex_rm)/12*LK32*LK37</f>
        <v/>
      </c>
      <c r="LL44" s="44">
        <f>-(opex_util+opex_rm)/12*LL32*LL37</f>
        <v/>
      </c>
      <c r="LM44" s="44">
        <f>-(opex_util+opex_rm)/12*LM32*LM37</f>
        <v/>
      </c>
      <c r="LN44" s="44">
        <f>-(opex_util+opex_rm)/12*LN32*LN37</f>
        <v/>
      </c>
      <c r="LO44" s="44">
        <f>-(opex_util+opex_rm)/12*LO32*LO37</f>
        <v/>
      </c>
      <c r="LP44" s="44">
        <f>-(opex_util+opex_rm)/12*LP32*LP37</f>
        <v/>
      </c>
      <c r="LQ44" s="44">
        <f>-(opex_util+opex_rm)/12*LQ32*LQ37</f>
        <v/>
      </c>
      <c r="LR44" s="44">
        <f>-(opex_util+opex_rm)/12*LR32*LR37</f>
        <v/>
      </c>
      <c r="LS44" s="44">
        <f>-(opex_util+opex_rm)/12*LS32*LS37</f>
        <v/>
      </c>
      <c r="LT44" s="44">
        <f>-(opex_util+opex_rm)/12*LT32*LT37</f>
        <v/>
      </c>
      <c r="LU44" s="44">
        <f>-(opex_util+opex_rm)/12*LU32*LU37</f>
        <v/>
      </c>
      <c r="LV44" s="44">
        <f>-(opex_util+opex_rm)/12*LV32*LV37</f>
        <v/>
      </c>
      <c r="LW44" s="44">
        <f>-(opex_util+opex_rm)/12*LW32*LW37</f>
        <v/>
      </c>
      <c r="LX44" s="44">
        <f>-(opex_util+opex_rm)/12*LX32*LX37</f>
        <v/>
      </c>
      <c r="LY44" s="44">
        <f>-(opex_util+opex_rm)/12*LY32*LY37</f>
        <v/>
      </c>
      <c r="LZ44" s="44">
        <f>-(opex_util+opex_rm)/12*LZ32*LZ37</f>
        <v/>
      </c>
      <c r="MA44" s="44">
        <f>-(opex_util+opex_rm)/12*MA32*MA37</f>
        <v/>
      </c>
      <c r="MB44" s="44">
        <f>-(opex_util+opex_rm)/12*MB32*MB37</f>
        <v/>
      </c>
      <c r="MC44" s="44">
        <f>-(opex_util+opex_rm)/12*MC32*MC37</f>
        <v/>
      </c>
      <c r="MD44" s="44">
        <f>-(opex_util+opex_rm)/12*MD32*MD37</f>
        <v/>
      </c>
      <c r="ME44" s="44">
        <f>-(opex_util+opex_rm)/12*ME32*ME37</f>
        <v/>
      </c>
      <c r="MF44" s="44">
        <f>-(opex_util+opex_rm)/12*MF32*MF37</f>
        <v/>
      </c>
      <c r="MG44" s="44">
        <f>-(opex_util+opex_rm)/12*MG32*MG37</f>
        <v/>
      </c>
      <c r="MH44" s="44">
        <f>-(opex_util+opex_rm)/12*MH32*MH37</f>
        <v/>
      </c>
      <c r="MI44" s="44">
        <f>-(opex_util+opex_rm)/12*MI32*MI37</f>
        <v/>
      </c>
      <c r="MJ44" s="44">
        <f>-(opex_util+opex_rm)/12*MJ32*MJ37</f>
        <v/>
      </c>
      <c r="MK44" s="44">
        <f>-(opex_util+opex_rm)/12*MK32*MK37</f>
        <v/>
      </c>
      <c r="ML44" s="44">
        <f>-(opex_util+opex_rm)/12*ML32*ML37</f>
        <v/>
      </c>
      <c r="MM44" s="44">
        <f>-(opex_util+opex_rm)/12*MM32*MM37</f>
        <v/>
      </c>
      <c r="MN44" s="44">
        <f>-(opex_util+opex_rm)/12*MN32*MN37</f>
        <v/>
      </c>
      <c r="MO44" s="44">
        <f>-(opex_util+opex_rm)/12*MO32*MO37</f>
        <v/>
      </c>
      <c r="MP44" s="44">
        <f>-(opex_util+opex_rm)/12*MP32*MP37</f>
        <v/>
      </c>
      <c r="MQ44" s="44">
        <f>-(opex_util+opex_rm)/12*MQ32*MQ37</f>
        <v/>
      </c>
      <c r="MR44" s="44">
        <f>-(opex_util+opex_rm)/12*MR32*MR37</f>
        <v/>
      </c>
      <c r="MS44" s="44">
        <f>-(opex_util+opex_rm)/12*MS32*MS37</f>
        <v/>
      </c>
      <c r="MT44" s="44">
        <f>-(opex_util+opex_rm)/12*MT32*MT37</f>
        <v/>
      </c>
      <c r="MU44" s="44">
        <f>-(opex_util+opex_rm)/12*MU32*MU37</f>
        <v/>
      </c>
      <c r="MV44" s="44">
        <f>-(opex_util+opex_rm)/12*MV32*MV37</f>
        <v/>
      </c>
      <c r="MW44" s="44">
        <f>-(opex_util+opex_rm)/12*MW32*MW37</f>
        <v/>
      </c>
      <c r="MX44" s="44">
        <f>-(opex_util+opex_rm)/12*MX32*MX37</f>
        <v/>
      </c>
      <c r="MY44" s="44">
        <f>-(opex_util+opex_rm)/12*MY32*MY37</f>
        <v/>
      </c>
      <c r="MZ44" s="44">
        <f>-(opex_util+opex_rm)/12*MZ32*MZ37</f>
        <v/>
      </c>
      <c r="NA44" s="44">
        <f>-(opex_util+opex_rm)/12*NA32*NA37</f>
        <v/>
      </c>
      <c r="NB44" s="44">
        <f>-(opex_util+opex_rm)/12*NB32*NB37</f>
        <v/>
      </c>
      <c r="NC44" s="44">
        <f>-(opex_util+opex_rm)/12*NC32*NC37</f>
        <v/>
      </c>
      <c r="ND44" s="44">
        <f>-(opex_util+opex_rm)/12*ND32*ND37</f>
        <v/>
      </c>
      <c r="NE44" s="44">
        <f>-(opex_util+opex_rm)/12*NE32*NE37</f>
        <v/>
      </c>
      <c r="NF44" s="44">
        <f>-(opex_util+opex_rm)/12*NF32*NF37</f>
        <v/>
      </c>
      <c r="NG44" s="44">
        <f>-(opex_util+opex_rm)/12*NG32*NG37</f>
        <v/>
      </c>
      <c r="NH44" s="44">
        <f>-(opex_util+opex_rm)/12*NH32*NH37</f>
        <v/>
      </c>
      <c r="NI44" s="44">
        <f>-(opex_util+opex_rm)/12*NI32*NI37</f>
        <v/>
      </c>
      <c r="NJ44" s="44">
        <f>-(opex_util+opex_rm)/12*NJ32*NJ37</f>
        <v/>
      </c>
      <c r="NK44" s="44">
        <f>-(opex_util+opex_rm)/12*NK32*NK37</f>
        <v/>
      </c>
      <c r="NL44" s="44">
        <f>-(opex_util+opex_rm)/12*NL32*NL37</f>
        <v/>
      </c>
      <c r="NM44" s="44">
        <f>-(opex_util+opex_rm)/12*NM32*NM37</f>
        <v/>
      </c>
      <c r="NN44" s="44">
        <f>-(opex_util+opex_rm)/12*NN32*NN37</f>
        <v/>
      </c>
      <c r="NO44" s="44">
        <f>-(opex_util+opex_rm)/12*NO32*NO37</f>
        <v/>
      </c>
      <c r="NP44" s="44">
        <f>-(opex_util+opex_rm)/12*NP32*NP37</f>
        <v/>
      </c>
      <c r="NQ44" s="44">
        <f>-(opex_util+opex_rm)/12*NQ32*NQ37</f>
        <v/>
      </c>
      <c r="NR44" s="44">
        <f>-(opex_util+opex_rm)/12*NR32*NR37</f>
        <v/>
      </c>
      <c r="NS44" s="44">
        <f>-(opex_util+opex_rm)/12*NS32*NS37</f>
        <v/>
      </c>
      <c r="NT44" s="44">
        <f>-(opex_util+opex_rm)/12*NT32*NT37</f>
        <v/>
      </c>
      <c r="NU44" s="44">
        <f>-(opex_util+opex_rm)/12*NU32*NU37</f>
        <v/>
      </c>
      <c r="NV44" s="44">
        <f>-(opex_util+opex_rm)/12*NV32*NV37</f>
        <v/>
      </c>
      <c r="NW44" s="44">
        <f>-(opex_util+opex_rm)/12*NW32*NW37</f>
        <v/>
      </c>
      <c r="NX44" s="44">
        <f>-(opex_util+opex_rm)/12*NX32*NX37</f>
        <v/>
      </c>
      <c r="NY44" s="44">
        <f>-(opex_util+opex_rm)/12*NY32*NY37</f>
        <v/>
      </c>
      <c r="NZ44" s="44">
        <f>-(opex_util+opex_rm)/12*NZ32*NZ37</f>
        <v/>
      </c>
      <c r="OA44" s="44">
        <f>-(opex_util+opex_rm)/12*OA32*OA37</f>
        <v/>
      </c>
      <c r="OB44" s="44">
        <f>-(opex_util+opex_rm)/12*OB32*OB37</f>
        <v/>
      </c>
      <c r="OC44" s="44">
        <f>-(opex_util+opex_rm)/12*OC32*OC37</f>
        <v/>
      </c>
      <c r="OD44" s="44">
        <f>-(opex_util+opex_rm)/12*OD32*OD37</f>
        <v/>
      </c>
      <c r="OE44" s="44">
        <f>-(opex_util+opex_rm)/12*OE32*OE37</f>
        <v/>
      </c>
      <c r="OF44" s="44">
        <f>-(opex_util+opex_rm)/12*OF32*OF37</f>
        <v/>
      </c>
      <c r="OG44" s="44">
        <f>-(opex_util+opex_rm)/12*OG32*OG37</f>
        <v/>
      </c>
      <c r="OH44" s="44">
        <f>-(opex_util+opex_rm)/12*OH32*OH37</f>
        <v/>
      </c>
      <c r="OI44" s="44">
        <f>-(opex_util+opex_rm)/12*OI32*OI37</f>
        <v/>
      </c>
      <c r="OJ44" s="44">
        <f>-(opex_util+opex_rm)/12*OJ32*OJ37</f>
        <v/>
      </c>
      <c r="OK44" s="44">
        <f>-(opex_util+opex_rm)/12*OK32*OK37</f>
        <v/>
      </c>
      <c r="OL44" s="44">
        <f>-(opex_util+opex_rm)/12*OL32*OL37</f>
        <v/>
      </c>
      <c r="OM44" s="44">
        <f>-(opex_util+opex_rm)/12*OM32*OM37</f>
        <v/>
      </c>
      <c r="ON44" s="44">
        <f>-(opex_util+opex_rm)/12*ON32*ON37</f>
        <v/>
      </c>
      <c r="OO44" s="44">
        <f>-(opex_util+opex_rm)/12*OO32*OO37</f>
        <v/>
      </c>
      <c r="OP44" s="44">
        <f>-(opex_util+opex_rm)/12*OP32*OP37</f>
        <v/>
      </c>
      <c r="OQ44" s="44">
        <f>-(opex_util+opex_rm)/12*OQ32*OQ37</f>
        <v/>
      </c>
      <c r="OR44" s="44">
        <f>-(opex_util+opex_rm)/12*OR32*OR37</f>
        <v/>
      </c>
      <c r="OS44" s="44">
        <f>-(opex_util+opex_rm)/12*OS32*OS37</f>
        <v/>
      </c>
      <c r="OT44" s="44">
        <f>-(opex_util+opex_rm)/12*OT32*OT37</f>
        <v/>
      </c>
      <c r="OU44" s="44">
        <f>-(opex_util+opex_rm)/12*OU32*OU37</f>
        <v/>
      </c>
      <c r="OV44" s="44">
        <f>-(opex_util+opex_rm)/12*OV32*OV37</f>
        <v/>
      </c>
      <c r="OW44" s="44">
        <f>-(opex_util+opex_rm)/12*OW32*OW37</f>
        <v/>
      </c>
      <c r="OX44" s="44">
        <f>-(opex_util+opex_rm)/12*OX32*OX37</f>
        <v/>
      </c>
      <c r="OY44" s="44">
        <f>-(opex_util+opex_rm)/12*OY32*OY37</f>
        <v/>
      </c>
      <c r="OZ44" s="44">
        <f>-(opex_util+opex_rm)/12*OZ32*OZ37</f>
        <v/>
      </c>
      <c r="PA44" s="44">
        <f>-(opex_util+opex_rm)/12*PA32*PA37</f>
        <v/>
      </c>
      <c r="PB44" s="44">
        <f>-(opex_util+opex_rm)/12*PB32*PB37</f>
        <v/>
      </c>
      <c r="PC44" s="44">
        <f>-(opex_util+opex_rm)/12*PC32*PC37</f>
        <v/>
      </c>
      <c r="PD44" s="44">
        <f>-(opex_util+opex_rm)/12*PD32*PD37</f>
        <v/>
      </c>
      <c r="PE44" s="44">
        <f>-(opex_util+opex_rm)/12*PE32*PE37</f>
        <v/>
      </c>
      <c r="PF44" s="44">
        <f>-(opex_util+opex_rm)/12*PF32*PF37</f>
        <v/>
      </c>
      <c r="PG44" s="44">
        <f>-(opex_util+opex_rm)/12*PG32*PG37</f>
        <v/>
      </c>
      <c r="PH44" s="44">
        <f>-(opex_util+opex_rm)/12*PH32*PH37</f>
        <v/>
      </c>
      <c r="PI44" s="44">
        <f>-(opex_util+opex_rm)/12*PI32*PI37</f>
        <v/>
      </c>
      <c r="PJ44" s="44">
        <f>-(opex_util+opex_rm)/12*PJ32*PJ37</f>
        <v/>
      </c>
      <c r="PK44" s="44">
        <f>-(opex_util+opex_rm)/12*PK32*PK37</f>
        <v/>
      </c>
      <c r="PL44" s="44">
        <f>-(opex_util+opex_rm)/12*PL32*PL37</f>
        <v/>
      </c>
      <c r="PM44" s="44">
        <f>-(opex_util+opex_rm)/12*PM32*PM37</f>
        <v/>
      </c>
    </row>
    <row r="45">
      <c r="A45" s="9" t="inlineStr">
        <is>
          <t>Fixed opex (delivered homes)</t>
        </is>
      </c>
      <c r="B45" s="9" t="inlineStr">
        <is>
          <t>P1</t>
        </is>
      </c>
      <c r="C45" s="43">
        <f>SUM(D45:PM45)</f>
        <v/>
      </c>
      <c r="D45" s="44">
        <f>-(opex_ins+opex_staff+opex_ga)/12*p1_homes*D37</f>
        <v/>
      </c>
      <c r="E45" s="44">
        <f>-(opex_ins+opex_staff+opex_ga)/12*p1_homes*E37</f>
        <v/>
      </c>
      <c r="F45" s="44">
        <f>-(opex_ins+opex_staff+opex_ga)/12*p1_homes*F37</f>
        <v/>
      </c>
      <c r="G45" s="44">
        <f>-(opex_ins+opex_staff+opex_ga)/12*p1_homes*G37</f>
        <v/>
      </c>
      <c r="H45" s="44">
        <f>-(opex_ins+opex_staff+opex_ga)/12*p1_homes*H37</f>
        <v/>
      </c>
      <c r="I45" s="44">
        <f>-(opex_ins+opex_staff+opex_ga)/12*p1_homes*I37</f>
        <v/>
      </c>
      <c r="J45" s="44">
        <f>-(opex_ins+opex_staff+opex_ga)/12*p1_homes*J37</f>
        <v/>
      </c>
      <c r="K45" s="44">
        <f>-(opex_ins+opex_staff+opex_ga)/12*p1_homes*K37</f>
        <v/>
      </c>
      <c r="L45" s="44">
        <f>-(opex_ins+opex_staff+opex_ga)/12*p1_homes*L37</f>
        <v/>
      </c>
      <c r="M45" s="44">
        <f>-(opex_ins+opex_staff+opex_ga)/12*p1_homes*M37</f>
        <v/>
      </c>
      <c r="N45" s="44">
        <f>-(opex_ins+opex_staff+opex_ga)/12*p1_homes*N37</f>
        <v/>
      </c>
      <c r="O45" s="44">
        <f>-(opex_ins+opex_staff+opex_ga)/12*p1_homes*O37</f>
        <v/>
      </c>
      <c r="P45" s="44">
        <f>-(opex_ins+opex_staff+opex_ga)/12*p1_homes*P37</f>
        <v/>
      </c>
      <c r="Q45" s="44">
        <f>-(opex_ins+opex_staff+opex_ga)/12*p1_homes*Q37</f>
        <v/>
      </c>
      <c r="R45" s="44">
        <f>-(opex_ins+opex_staff+opex_ga)/12*p1_homes*R37</f>
        <v/>
      </c>
      <c r="S45" s="44">
        <f>-(opex_ins+opex_staff+opex_ga)/12*p1_homes*S37</f>
        <v/>
      </c>
      <c r="T45" s="44">
        <f>-(opex_ins+opex_staff+opex_ga)/12*p1_homes*T37</f>
        <v/>
      </c>
      <c r="U45" s="44">
        <f>-(opex_ins+opex_staff+opex_ga)/12*p1_homes*U37</f>
        <v/>
      </c>
      <c r="V45" s="44">
        <f>-(opex_ins+opex_staff+opex_ga)/12*p1_homes*V37</f>
        <v/>
      </c>
      <c r="W45" s="44">
        <f>-(opex_ins+opex_staff+opex_ga)/12*p1_homes*W37</f>
        <v/>
      </c>
      <c r="X45" s="44">
        <f>-(opex_ins+opex_staff+opex_ga)/12*p1_homes*X37</f>
        <v/>
      </c>
      <c r="Y45" s="44">
        <f>-(opex_ins+opex_staff+opex_ga)/12*p1_homes*Y37</f>
        <v/>
      </c>
      <c r="Z45" s="44">
        <f>-(opex_ins+opex_staff+opex_ga)/12*p1_homes*Z37</f>
        <v/>
      </c>
      <c r="AA45" s="44">
        <f>-(opex_ins+opex_staff+opex_ga)/12*p1_homes*AA37</f>
        <v/>
      </c>
      <c r="AB45" s="44">
        <f>-(opex_ins+opex_staff+opex_ga)/12*p1_homes*AB37</f>
        <v/>
      </c>
      <c r="AC45" s="44">
        <f>-(opex_ins+opex_staff+opex_ga)/12*p1_homes*AC37</f>
        <v/>
      </c>
      <c r="AD45" s="44">
        <f>-(opex_ins+opex_staff+opex_ga)/12*p1_homes*AD37</f>
        <v/>
      </c>
      <c r="AE45" s="44">
        <f>-(opex_ins+opex_staff+opex_ga)/12*p1_homes*AE37</f>
        <v/>
      </c>
      <c r="AF45" s="44">
        <f>-(opex_ins+opex_staff+opex_ga)/12*p1_homes*AF37</f>
        <v/>
      </c>
      <c r="AG45" s="44">
        <f>-(opex_ins+opex_staff+opex_ga)/12*p1_homes*AG37</f>
        <v/>
      </c>
      <c r="AH45" s="44">
        <f>-(opex_ins+opex_staff+opex_ga)/12*p1_homes*AH37</f>
        <v/>
      </c>
      <c r="AI45" s="44">
        <f>-(opex_ins+opex_staff+opex_ga)/12*p1_homes*AI37</f>
        <v/>
      </c>
      <c r="AJ45" s="44">
        <f>-(opex_ins+opex_staff+opex_ga)/12*p1_homes*AJ37</f>
        <v/>
      </c>
      <c r="AK45" s="44">
        <f>-(opex_ins+opex_staff+opex_ga)/12*p1_homes*AK37</f>
        <v/>
      </c>
      <c r="AL45" s="44">
        <f>-(opex_ins+opex_staff+opex_ga)/12*p1_homes*AL37</f>
        <v/>
      </c>
      <c r="AM45" s="44">
        <f>-(opex_ins+opex_staff+opex_ga)/12*p1_homes*AM37</f>
        <v/>
      </c>
      <c r="AN45" s="44">
        <f>-(opex_ins+opex_staff+opex_ga)/12*p1_homes*AN37</f>
        <v/>
      </c>
      <c r="AO45" s="44">
        <f>-(opex_ins+opex_staff+opex_ga)/12*p1_homes*AO37</f>
        <v/>
      </c>
      <c r="AP45" s="44">
        <f>-(opex_ins+opex_staff+opex_ga)/12*p1_homes*AP37</f>
        <v/>
      </c>
      <c r="AQ45" s="44">
        <f>-(opex_ins+opex_staff+opex_ga)/12*p1_homes*AQ37</f>
        <v/>
      </c>
      <c r="AR45" s="44">
        <f>-(opex_ins+opex_staff+opex_ga)/12*p1_homes*AR37</f>
        <v/>
      </c>
      <c r="AS45" s="44">
        <f>-(opex_ins+opex_staff+opex_ga)/12*p1_homes*AS37</f>
        <v/>
      </c>
      <c r="AT45" s="44">
        <f>-(opex_ins+opex_staff+opex_ga)/12*p1_homes*AT37</f>
        <v/>
      </c>
      <c r="AU45" s="44">
        <f>-(opex_ins+opex_staff+opex_ga)/12*p1_homes*AU37</f>
        <v/>
      </c>
      <c r="AV45" s="44">
        <f>-(opex_ins+opex_staff+opex_ga)/12*p1_homes*AV37</f>
        <v/>
      </c>
      <c r="AW45" s="44">
        <f>-(opex_ins+opex_staff+opex_ga)/12*p1_homes*AW37</f>
        <v/>
      </c>
      <c r="AX45" s="44">
        <f>-(opex_ins+opex_staff+opex_ga)/12*p1_homes*AX37</f>
        <v/>
      </c>
      <c r="AY45" s="44">
        <f>-(opex_ins+opex_staff+opex_ga)/12*p1_homes*AY37</f>
        <v/>
      </c>
      <c r="AZ45" s="44">
        <f>-(opex_ins+opex_staff+opex_ga)/12*p1_homes*AZ37</f>
        <v/>
      </c>
      <c r="BA45" s="44">
        <f>-(opex_ins+opex_staff+opex_ga)/12*p1_homes*BA37</f>
        <v/>
      </c>
      <c r="BB45" s="44">
        <f>-(opex_ins+opex_staff+opex_ga)/12*p1_homes*BB37</f>
        <v/>
      </c>
      <c r="BC45" s="44">
        <f>-(opex_ins+opex_staff+opex_ga)/12*p1_homes*BC37</f>
        <v/>
      </c>
      <c r="BD45" s="44">
        <f>-(opex_ins+opex_staff+opex_ga)/12*p1_homes*BD37</f>
        <v/>
      </c>
      <c r="BE45" s="44">
        <f>-(opex_ins+opex_staff+opex_ga)/12*p1_homes*BE37</f>
        <v/>
      </c>
      <c r="BF45" s="44">
        <f>-(opex_ins+opex_staff+opex_ga)/12*p1_homes*BF37</f>
        <v/>
      </c>
      <c r="BG45" s="44">
        <f>-(opex_ins+opex_staff+opex_ga)/12*p1_homes*BG37</f>
        <v/>
      </c>
      <c r="BH45" s="44">
        <f>-(opex_ins+opex_staff+opex_ga)/12*p1_homes*BH37</f>
        <v/>
      </c>
      <c r="BI45" s="44">
        <f>-(opex_ins+opex_staff+opex_ga)/12*p1_homes*BI37</f>
        <v/>
      </c>
      <c r="BJ45" s="44">
        <f>-(opex_ins+opex_staff+opex_ga)/12*p1_homes*BJ37</f>
        <v/>
      </c>
      <c r="BK45" s="44">
        <f>-(opex_ins+opex_staff+opex_ga)/12*p1_homes*BK37</f>
        <v/>
      </c>
      <c r="BL45" s="44">
        <f>-(opex_ins+opex_staff+opex_ga)/12*p1_homes*BL37</f>
        <v/>
      </c>
      <c r="BM45" s="44">
        <f>-(opex_ins+opex_staff+opex_ga)/12*p1_homes*BM37</f>
        <v/>
      </c>
      <c r="BN45" s="44">
        <f>-(opex_ins+opex_staff+opex_ga)/12*p1_homes*BN37</f>
        <v/>
      </c>
      <c r="BO45" s="44">
        <f>-(opex_ins+opex_staff+opex_ga)/12*p1_homes*BO37</f>
        <v/>
      </c>
      <c r="BP45" s="44">
        <f>-(opex_ins+opex_staff+opex_ga)/12*p1_homes*BP37</f>
        <v/>
      </c>
      <c r="BQ45" s="44">
        <f>-(opex_ins+opex_staff+opex_ga)/12*p1_homes*BQ37</f>
        <v/>
      </c>
      <c r="BR45" s="44">
        <f>-(opex_ins+opex_staff+opex_ga)/12*p1_homes*BR37</f>
        <v/>
      </c>
      <c r="BS45" s="44">
        <f>-(opex_ins+opex_staff+opex_ga)/12*p1_homes*BS37</f>
        <v/>
      </c>
      <c r="BT45" s="44">
        <f>-(opex_ins+opex_staff+opex_ga)/12*p1_homes*BT37</f>
        <v/>
      </c>
      <c r="BU45" s="44">
        <f>-(opex_ins+opex_staff+opex_ga)/12*p1_homes*BU37</f>
        <v/>
      </c>
      <c r="BV45" s="44">
        <f>-(opex_ins+opex_staff+opex_ga)/12*p1_homes*BV37</f>
        <v/>
      </c>
      <c r="BW45" s="44">
        <f>-(opex_ins+opex_staff+opex_ga)/12*p1_homes*BW37</f>
        <v/>
      </c>
      <c r="BX45" s="44">
        <f>-(opex_ins+opex_staff+opex_ga)/12*p1_homes*BX37</f>
        <v/>
      </c>
      <c r="BY45" s="44">
        <f>-(opex_ins+opex_staff+opex_ga)/12*p1_homes*BY37</f>
        <v/>
      </c>
      <c r="BZ45" s="44">
        <f>-(opex_ins+opex_staff+opex_ga)/12*p1_homes*BZ37</f>
        <v/>
      </c>
      <c r="CA45" s="44">
        <f>-(opex_ins+opex_staff+opex_ga)/12*p1_homes*CA37</f>
        <v/>
      </c>
      <c r="CB45" s="44">
        <f>-(opex_ins+opex_staff+opex_ga)/12*p1_homes*CB37</f>
        <v/>
      </c>
      <c r="CC45" s="44">
        <f>-(opex_ins+opex_staff+opex_ga)/12*p1_homes*CC37</f>
        <v/>
      </c>
      <c r="CD45" s="44">
        <f>-(opex_ins+opex_staff+opex_ga)/12*p1_homes*CD37</f>
        <v/>
      </c>
      <c r="CE45" s="44">
        <f>-(opex_ins+opex_staff+opex_ga)/12*p1_homes*CE37</f>
        <v/>
      </c>
      <c r="CF45" s="44">
        <f>-(opex_ins+opex_staff+opex_ga)/12*p1_homes*CF37</f>
        <v/>
      </c>
      <c r="CG45" s="44">
        <f>-(opex_ins+opex_staff+opex_ga)/12*p1_homes*CG37</f>
        <v/>
      </c>
      <c r="CH45" s="44">
        <f>-(opex_ins+opex_staff+opex_ga)/12*p1_homes*CH37</f>
        <v/>
      </c>
      <c r="CI45" s="44">
        <f>-(opex_ins+opex_staff+opex_ga)/12*p1_homes*CI37</f>
        <v/>
      </c>
      <c r="CJ45" s="44">
        <f>-(opex_ins+opex_staff+opex_ga)/12*p1_homes*CJ37</f>
        <v/>
      </c>
      <c r="CK45" s="44">
        <f>-(opex_ins+opex_staff+opex_ga)/12*p1_homes*CK37</f>
        <v/>
      </c>
      <c r="CL45" s="44">
        <f>-(opex_ins+opex_staff+opex_ga)/12*p1_homes*CL37</f>
        <v/>
      </c>
      <c r="CM45" s="44">
        <f>-(opex_ins+opex_staff+opex_ga)/12*p1_homes*CM37</f>
        <v/>
      </c>
      <c r="CN45" s="44">
        <f>-(opex_ins+opex_staff+opex_ga)/12*p1_homes*CN37</f>
        <v/>
      </c>
      <c r="CO45" s="44">
        <f>-(opex_ins+opex_staff+opex_ga)/12*p1_homes*CO37</f>
        <v/>
      </c>
      <c r="CP45" s="44">
        <f>-(opex_ins+opex_staff+opex_ga)/12*p1_homes*CP37</f>
        <v/>
      </c>
      <c r="CQ45" s="44">
        <f>-(opex_ins+opex_staff+opex_ga)/12*p1_homes*CQ37</f>
        <v/>
      </c>
      <c r="CR45" s="44">
        <f>-(opex_ins+opex_staff+opex_ga)/12*p1_homes*CR37</f>
        <v/>
      </c>
      <c r="CS45" s="44">
        <f>-(opex_ins+opex_staff+opex_ga)/12*p1_homes*CS37</f>
        <v/>
      </c>
      <c r="CT45" s="44">
        <f>-(opex_ins+opex_staff+opex_ga)/12*p1_homes*CT37</f>
        <v/>
      </c>
      <c r="CU45" s="44">
        <f>-(opex_ins+opex_staff+opex_ga)/12*p1_homes*CU37</f>
        <v/>
      </c>
      <c r="CV45" s="44">
        <f>-(opex_ins+opex_staff+opex_ga)/12*p1_homes*CV37</f>
        <v/>
      </c>
      <c r="CW45" s="44">
        <f>-(opex_ins+opex_staff+opex_ga)/12*p1_homes*CW37</f>
        <v/>
      </c>
      <c r="CX45" s="44">
        <f>-(opex_ins+opex_staff+opex_ga)/12*p1_homes*CX37</f>
        <v/>
      </c>
      <c r="CY45" s="44">
        <f>-(opex_ins+opex_staff+opex_ga)/12*p1_homes*CY37</f>
        <v/>
      </c>
      <c r="CZ45" s="44">
        <f>-(opex_ins+opex_staff+opex_ga)/12*p1_homes*CZ37</f>
        <v/>
      </c>
      <c r="DA45" s="44">
        <f>-(opex_ins+opex_staff+opex_ga)/12*p1_homes*DA37</f>
        <v/>
      </c>
      <c r="DB45" s="44">
        <f>-(opex_ins+opex_staff+opex_ga)/12*p1_homes*DB37</f>
        <v/>
      </c>
      <c r="DC45" s="44">
        <f>-(opex_ins+opex_staff+opex_ga)/12*p1_homes*DC37</f>
        <v/>
      </c>
      <c r="DD45" s="44">
        <f>-(opex_ins+opex_staff+opex_ga)/12*p1_homes*DD37</f>
        <v/>
      </c>
      <c r="DE45" s="44">
        <f>-(opex_ins+opex_staff+opex_ga)/12*p1_homes*DE37</f>
        <v/>
      </c>
      <c r="DF45" s="44">
        <f>-(opex_ins+opex_staff+opex_ga)/12*p1_homes*DF37</f>
        <v/>
      </c>
      <c r="DG45" s="44">
        <f>-(opex_ins+opex_staff+opex_ga)/12*p1_homes*DG37</f>
        <v/>
      </c>
      <c r="DH45" s="44">
        <f>-(opex_ins+opex_staff+opex_ga)/12*p1_homes*DH37</f>
        <v/>
      </c>
      <c r="DI45" s="44">
        <f>-(opex_ins+opex_staff+opex_ga)/12*p1_homes*DI37</f>
        <v/>
      </c>
      <c r="DJ45" s="44">
        <f>-(opex_ins+opex_staff+opex_ga)/12*p1_homes*DJ37</f>
        <v/>
      </c>
      <c r="DK45" s="44">
        <f>-(opex_ins+opex_staff+opex_ga)/12*p1_homes*DK37</f>
        <v/>
      </c>
      <c r="DL45" s="44">
        <f>-(opex_ins+opex_staff+opex_ga)/12*p1_homes*DL37</f>
        <v/>
      </c>
      <c r="DM45" s="44">
        <f>-(opex_ins+opex_staff+opex_ga)/12*p1_homes*DM37</f>
        <v/>
      </c>
      <c r="DN45" s="44">
        <f>-(opex_ins+opex_staff+opex_ga)/12*p1_homes*DN37</f>
        <v/>
      </c>
      <c r="DO45" s="44">
        <f>-(opex_ins+opex_staff+opex_ga)/12*p1_homes*DO37</f>
        <v/>
      </c>
      <c r="DP45" s="44">
        <f>-(opex_ins+opex_staff+opex_ga)/12*p1_homes*DP37</f>
        <v/>
      </c>
      <c r="DQ45" s="44">
        <f>-(opex_ins+opex_staff+opex_ga)/12*p1_homes*DQ37</f>
        <v/>
      </c>
      <c r="DR45" s="44">
        <f>-(opex_ins+opex_staff+opex_ga)/12*p1_homes*DR37</f>
        <v/>
      </c>
      <c r="DS45" s="44">
        <f>-(opex_ins+opex_staff+opex_ga)/12*p1_homes*DS37</f>
        <v/>
      </c>
      <c r="DT45" s="44">
        <f>-(opex_ins+opex_staff+opex_ga)/12*p1_homes*DT37</f>
        <v/>
      </c>
      <c r="DU45" s="44">
        <f>-(opex_ins+opex_staff+opex_ga)/12*p1_homes*DU37</f>
        <v/>
      </c>
      <c r="DV45" s="44">
        <f>-(opex_ins+opex_staff+opex_ga)/12*p1_homes*DV37</f>
        <v/>
      </c>
      <c r="DW45" s="44">
        <f>-(opex_ins+opex_staff+opex_ga)/12*p1_homes*DW37</f>
        <v/>
      </c>
      <c r="DX45" s="44">
        <f>-(opex_ins+opex_staff+opex_ga)/12*p1_homes*DX37</f>
        <v/>
      </c>
      <c r="DY45" s="44">
        <f>-(opex_ins+opex_staff+opex_ga)/12*p1_homes*DY37</f>
        <v/>
      </c>
      <c r="DZ45" s="44">
        <f>-(opex_ins+opex_staff+opex_ga)/12*p1_homes*DZ37</f>
        <v/>
      </c>
      <c r="EA45" s="44">
        <f>-(opex_ins+opex_staff+opex_ga)/12*p1_homes*EA37</f>
        <v/>
      </c>
      <c r="EB45" s="44">
        <f>-(opex_ins+opex_staff+opex_ga)/12*p1_homes*EB37</f>
        <v/>
      </c>
      <c r="EC45" s="44">
        <f>-(opex_ins+opex_staff+opex_ga)/12*p1_homes*EC37</f>
        <v/>
      </c>
      <c r="ED45" s="44">
        <f>-(opex_ins+opex_staff+opex_ga)/12*p1_homes*ED37</f>
        <v/>
      </c>
      <c r="EE45" s="44">
        <f>-(opex_ins+opex_staff+opex_ga)/12*p1_homes*EE37</f>
        <v/>
      </c>
      <c r="EF45" s="44">
        <f>-(opex_ins+opex_staff+opex_ga)/12*p1_homes*EF37</f>
        <v/>
      </c>
      <c r="EG45" s="44">
        <f>-(opex_ins+opex_staff+opex_ga)/12*p1_homes*EG37</f>
        <v/>
      </c>
      <c r="EH45" s="44">
        <f>-(opex_ins+opex_staff+opex_ga)/12*p1_homes*EH37</f>
        <v/>
      </c>
      <c r="EI45" s="44">
        <f>-(opex_ins+opex_staff+opex_ga)/12*p1_homes*EI37</f>
        <v/>
      </c>
      <c r="EJ45" s="44">
        <f>-(opex_ins+opex_staff+opex_ga)/12*p1_homes*EJ37</f>
        <v/>
      </c>
      <c r="EK45" s="44">
        <f>-(opex_ins+opex_staff+opex_ga)/12*p1_homes*EK37</f>
        <v/>
      </c>
      <c r="EL45" s="44">
        <f>-(opex_ins+opex_staff+opex_ga)/12*p1_homes*EL37</f>
        <v/>
      </c>
      <c r="EM45" s="44">
        <f>-(opex_ins+opex_staff+opex_ga)/12*p1_homes*EM37</f>
        <v/>
      </c>
      <c r="EN45" s="44">
        <f>-(opex_ins+opex_staff+opex_ga)/12*p1_homes*EN37</f>
        <v/>
      </c>
      <c r="EO45" s="44">
        <f>-(opex_ins+opex_staff+opex_ga)/12*p1_homes*EO37</f>
        <v/>
      </c>
      <c r="EP45" s="44">
        <f>-(opex_ins+opex_staff+opex_ga)/12*p1_homes*EP37</f>
        <v/>
      </c>
      <c r="EQ45" s="44">
        <f>-(opex_ins+opex_staff+opex_ga)/12*p1_homes*EQ37</f>
        <v/>
      </c>
      <c r="ER45" s="44">
        <f>-(opex_ins+opex_staff+opex_ga)/12*p1_homes*ER37</f>
        <v/>
      </c>
      <c r="ES45" s="44">
        <f>-(opex_ins+opex_staff+opex_ga)/12*p1_homes*ES37</f>
        <v/>
      </c>
      <c r="ET45" s="44">
        <f>-(opex_ins+opex_staff+opex_ga)/12*p1_homes*ET37</f>
        <v/>
      </c>
      <c r="EU45" s="44">
        <f>-(opex_ins+opex_staff+opex_ga)/12*p1_homes*EU37</f>
        <v/>
      </c>
      <c r="EV45" s="44">
        <f>-(opex_ins+opex_staff+opex_ga)/12*p1_homes*EV37</f>
        <v/>
      </c>
      <c r="EW45" s="44">
        <f>-(opex_ins+opex_staff+opex_ga)/12*p1_homes*EW37</f>
        <v/>
      </c>
      <c r="EX45" s="44">
        <f>-(opex_ins+opex_staff+opex_ga)/12*p1_homes*EX37</f>
        <v/>
      </c>
      <c r="EY45" s="44">
        <f>-(opex_ins+opex_staff+opex_ga)/12*p1_homes*EY37</f>
        <v/>
      </c>
      <c r="EZ45" s="44">
        <f>-(opex_ins+opex_staff+opex_ga)/12*p1_homes*EZ37</f>
        <v/>
      </c>
      <c r="FA45" s="44">
        <f>-(opex_ins+opex_staff+opex_ga)/12*p1_homes*FA37</f>
        <v/>
      </c>
      <c r="FB45" s="44">
        <f>-(opex_ins+opex_staff+opex_ga)/12*p1_homes*FB37</f>
        <v/>
      </c>
      <c r="FC45" s="44">
        <f>-(opex_ins+opex_staff+opex_ga)/12*p1_homes*FC37</f>
        <v/>
      </c>
      <c r="FD45" s="44">
        <f>-(opex_ins+opex_staff+opex_ga)/12*p1_homes*FD37</f>
        <v/>
      </c>
      <c r="FE45" s="44">
        <f>-(opex_ins+opex_staff+opex_ga)/12*p1_homes*FE37</f>
        <v/>
      </c>
      <c r="FF45" s="44">
        <f>-(opex_ins+opex_staff+opex_ga)/12*p1_homes*FF37</f>
        <v/>
      </c>
      <c r="FG45" s="44">
        <f>-(opex_ins+opex_staff+opex_ga)/12*p1_homes*FG37</f>
        <v/>
      </c>
      <c r="FH45" s="44">
        <f>-(opex_ins+opex_staff+opex_ga)/12*p1_homes*FH37</f>
        <v/>
      </c>
      <c r="FI45" s="44">
        <f>-(opex_ins+opex_staff+opex_ga)/12*p1_homes*FI37</f>
        <v/>
      </c>
      <c r="FJ45" s="44">
        <f>-(opex_ins+opex_staff+opex_ga)/12*p1_homes*FJ37</f>
        <v/>
      </c>
      <c r="FK45" s="44">
        <f>-(opex_ins+opex_staff+opex_ga)/12*p1_homes*FK37</f>
        <v/>
      </c>
      <c r="FL45" s="44">
        <f>-(opex_ins+opex_staff+opex_ga)/12*p1_homes*FL37</f>
        <v/>
      </c>
      <c r="FM45" s="44">
        <f>-(opex_ins+opex_staff+opex_ga)/12*p1_homes*FM37</f>
        <v/>
      </c>
      <c r="FN45" s="44">
        <f>-(opex_ins+opex_staff+opex_ga)/12*p1_homes*FN37</f>
        <v/>
      </c>
      <c r="FO45" s="44">
        <f>-(opex_ins+opex_staff+opex_ga)/12*p1_homes*FO37</f>
        <v/>
      </c>
      <c r="FP45" s="44">
        <f>-(opex_ins+opex_staff+opex_ga)/12*p1_homes*FP37</f>
        <v/>
      </c>
      <c r="FQ45" s="44">
        <f>-(opex_ins+opex_staff+opex_ga)/12*p1_homes*FQ37</f>
        <v/>
      </c>
      <c r="FR45" s="44">
        <f>-(opex_ins+opex_staff+opex_ga)/12*p1_homes*FR37</f>
        <v/>
      </c>
      <c r="FS45" s="44">
        <f>-(opex_ins+opex_staff+opex_ga)/12*p1_homes*FS37</f>
        <v/>
      </c>
      <c r="FT45" s="44">
        <f>-(opex_ins+opex_staff+opex_ga)/12*p1_homes*FT37</f>
        <v/>
      </c>
      <c r="FU45" s="44">
        <f>-(opex_ins+opex_staff+opex_ga)/12*p1_homes*FU37</f>
        <v/>
      </c>
      <c r="FV45" s="44">
        <f>-(opex_ins+opex_staff+opex_ga)/12*p1_homes*FV37</f>
        <v/>
      </c>
      <c r="FW45" s="44">
        <f>-(opex_ins+opex_staff+opex_ga)/12*p1_homes*FW37</f>
        <v/>
      </c>
      <c r="FX45" s="44">
        <f>-(opex_ins+opex_staff+opex_ga)/12*p1_homes*FX37</f>
        <v/>
      </c>
      <c r="FY45" s="44">
        <f>-(opex_ins+opex_staff+opex_ga)/12*p1_homes*FY37</f>
        <v/>
      </c>
      <c r="FZ45" s="44">
        <f>-(opex_ins+opex_staff+opex_ga)/12*p1_homes*FZ37</f>
        <v/>
      </c>
      <c r="GA45" s="44">
        <f>-(opex_ins+opex_staff+opex_ga)/12*p1_homes*GA37</f>
        <v/>
      </c>
      <c r="GB45" s="44">
        <f>-(opex_ins+opex_staff+opex_ga)/12*p1_homes*GB37</f>
        <v/>
      </c>
      <c r="GC45" s="44">
        <f>-(opex_ins+opex_staff+opex_ga)/12*p1_homes*GC37</f>
        <v/>
      </c>
      <c r="GD45" s="44">
        <f>-(opex_ins+opex_staff+opex_ga)/12*p1_homes*GD37</f>
        <v/>
      </c>
      <c r="GE45" s="44">
        <f>-(opex_ins+opex_staff+opex_ga)/12*p1_homes*GE37</f>
        <v/>
      </c>
      <c r="GF45" s="44">
        <f>-(opex_ins+opex_staff+opex_ga)/12*p1_homes*GF37</f>
        <v/>
      </c>
      <c r="GG45" s="44">
        <f>-(opex_ins+opex_staff+opex_ga)/12*p1_homes*GG37</f>
        <v/>
      </c>
      <c r="GH45" s="44">
        <f>-(opex_ins+opex_staff+opex_ga)/12*p1_homes*GH37</f>
        <v/>
      </c>
      <c r="GI45" s="44">
        <f>-(opex_ins+opex_staff+opex_ga)/12*p1_homes*GI37</f>
        <v/>
      </c>
      <c r="GJ45" s="44">
        <f>-(opex_ins+opex_staff+opex_ga)/12*p1_homes*GJ37</f>
        <v/>
      </c>
      <c r="GK45" s="44">
        <f>-(opex_ins+opex_staff+opex_ga)/12*p1_homes*GK37</f>
        <v/>
      </c>
      <c r="GL45" s="44">
        <f>-(opex_ins+opex_staff+opex_ga)/12*p1_homes*GL37</f>
        <v/>
      </c>
      <c r="GM45" s="44">
        <f>-(opex_ins+opex_staff+opex_ga)/12*p1_homes*GM37</f>
        <v/>
      </c>
      <c r="GN45" s="44">
        <f>-(opex_ins+opex_staff+opex_ga)/12*p1_homes*GN37</f>
        <v/>
      </c>
      <c r="GO45" s="44">
        <f>-(opex_ins+opex_staff+opex_ga)/12*p1_homes*GO37</f>
        <v/>
      </c>
      <c r="GP45" s="44">
        <f>-(opex_ins+opex_staff+opex_ga)/12*p1_homes*GP37</f>
        <v/>
      </c>
      <c r="GQ45" s="44">
        <f>-(opex_ins+opex_staff+opex_ga)/12*p1_homes*GQ37</f>
        <v/>
      </c>
      <c r="GR45" s="44">
        <f>-(opex_ins+opex_staff+opex_ga)/12*p1_homes*GR37</f>
        <v/>
      </c>
      <c r="GS45" s="44">
        <f>-(opex_ins+opex_staff+opex_ga)/12*p1_homes*GS37</f>
        <v/>
      </c>
      <c r="GT45" s="44">
        <f>-(opex_ins+opex_staff+opex_ga)/12*p1_homes*GT37</f>
        <v/>
      </c>
      <c r="GU45" s="44">
        <f>-(opex_ins+opex_staff+opex_ga)/12*p1_homes*GU37</f>
        <v/>
      </c>
      <c r="GV45" s="44">
        <f>-(opex_ins+opex_staff+opex_ga)/12*p1_homes*GV37</f>
        <v/>
      </c>
      <c r="GW45" s="44">
        <f>-(opex_ins+opex_staff+opex_ga)/12*p1_homes*GW37</f>
        <v/>
      </c>
      <c r="GX45" s="44">
        <f>-(opex_ins+opex_staff+opex_ga)/12*p1_homes*GX37</f>
        <v/>
      </c>
      <c r="GY45" s="44">
        <f>-(opex_ins+opex_staff+opex_ga)/12*p1_homes*GY37</f>
        <v/>
      </c>
      <c r="GZ45" s="44">
        <f>-(opex_ins+opex_staff+opex_ga)/12*p1_homes*GZ37</f>
        <v/>
      </c>
      <c r="HA45" s="44">
        <f>-(opex_ins+opex_staff+opex_ga)/12*p1_homes*HA37</f>
        <v/>
      </c>
      <c r="HB45" s="44">
        <f>-(opex_ins+opex_staff+opex_ga)/12*p1_homes*HB37</f>
        <v/>
      </c>
      <c r="HC45" s="44">
        <f>-(opex_ins+opex_staff+opex_ga)/12*p1_homes*HC37</f>
        <v/>
      </c>
      <c r="HD45" s="44">
        <f>-(opex_ins+opex_staff+opex_ga)/12*p1_homes*HD37</f>
        <v/>
      </c>
      <c r="HE45" s="44">
        <f>-(opex_ins+opex_staff+opex_ga)/12*p1_homes*HE37</f>
        <v/>
      </c>
      <c r="HF45" s="44">
        <f>-(opex_ins+opex_staff+opex_ga)/12*p1_homes*HF37</f>
        <v/>
      </c>
      <c r="HG45" s="44">
        <f>-(opex_ins+opex_staff+opex_ga)/12*p1_homes*HG37</f>
        <v/>
      </c>
      <c r="HH45" s="44">
        <f>-(opex_ins+opex_staff+opex_ga)/12*p1_homes*HH37</f>
        <v/>
      </c>
      <c r="HI45" s="44">
        <f>-(opex_ins+opex_staff+opex_ga)/12*p1_homes*HI37</f>
        <v/>
      </c>
      <c r="HJ45" s="44">
        <f>-(opex_ins+opex_staff+opex_ga)/12*p1_homes*HJ37</f>
        <v/>
      </c>
      <c r="HK45" s="44">
        <f>-(opex_ins+opex_staff+opex_ga)/12*p1_homes*HK37</f>
        <v/>
      </c>
      <c r="HL45" s="44">
        <f>-(opex_ins+opex_staff+opex_ga)/12*p1_homes*HL37</f>
        <v/>
      </c>
      <c r="HM45" s="44">
        <f>-(opex_ins+opex_staff+opex_ga)/12*p1_homes*HM37</f>
        <v/>
      </c>
      <c r="HN45" s="44">
        <f>-(opex_ins+opex_staff+opex_ga)/12*p1_homes*HN37</f>
        <v/>
      </c>
      <c r="HO45" s="44">
        <f>-(opex_ins+opex_staff+opex_ga)/12*p1_homes*HO37</f>
        <v/>
      </c>
      <c r="HP45" s="44">
        <f>-(opex_ins+opex_staff+opex_ga)/12*p1_homes*HP37</f>
        <v/>
      </c>
      <c r="HQ45" s="44">
        <f>-(opex_ins+opex_staff+opex_ga)/12*p1_homes*HQ37</f>
        <v/>
      </c>
      <c r="HR45" s="44">
        <f>-(opex_ins+opex_staff+opex_ga)/12*p1_homes*HR37</f>
        <v/>
      </c>
      <c r="HS45" s="44">
        <f>-(opex_ins+opex_staff+opex_ga)/12*p1_homes*HS37</f>
        <v/>
      </c>
      <c r="HT45" s="44">
        <f>-(opex_ins+opex_staff+opex_ga)/12*p1_homes*HT37</f>
        <v/>
      </c>
      <c r="HU45" s="44">
        <f>-(opex_ins+opex_staff+opex_ga)/12*p1_homes*HU37</f>
        <v/>
      </c>
      <c r="HV45" s="44">
        <f>-(opex_ins+opex_staff+opex_ga)/12*p1_homes*HV37</f>
        <v/>
      </c>
      <c r="HW45" s="44">
        <f>-(opex_ins+opex_staff+opex_ga)/12*p1_homes*HW37</f>
        <v/>
      </c>
      <c r="HX45" s="44">
        <f>-(opex_ins+opex_staff+opex_ga)/12*p1_homes*HX37</f>
        <v/>
      </c>
      <c r="HY45" s="44">
        <f>-(opex_ins+opex_staff+opex_ga)/12*p1_homes*HY37</f>
        <v/>
      </c>
      <c r="HZ45" s="44">
        <f>-(opex_ins+opex_staff+opex_ga)/12*p1_homes*HZ37</f>
        <v/>
      </c>
      <c r="IA45" s="44">
        <f>-(opex_ins+opex_staff+opex_ga)/12*p1_homes*IA37</f>
        <v/>
      </c>
      <c r="IB45" s="44">
        <f>-(opex_ins+opex_staff+opex_ga)/12*p1_homes*IB37</f>
        <v/>
      </c>
      <c r="IC45" s="44">
        <f>-(opex_ins+opex_staff+opex_ga)/12*p1_homes*IC37</f>
        <v/>
      </c>
      <c r="ID45" s="44">
        <f>-(opex_ins+opex_staff+opex_ga)/12*p1_homes*ID37</f>
        <v/>
      </c>
      <c r="IE45" s="44">
        <f>-(opex_ins+opex_staff+opex_ga)/12*p1_homes*IE37</f>
        <v/>
      </c>
      <c r="IF45" s="44">
        <f>-(opex_ins+opex_staff+opex_ga)/12*p1_homes*IF37</f>
        <v/>
      </c>
      <c r="IG45" s="44">
        <f>-(opex_ins+opex_staff+opex_ga)/12*p1_homes*IG37</f>
        <v/>
      </c>
      <c r="IH45" s="44">
        <f>-(opex_ins+opex_staff+opex_ga)/12*p1_homes*IH37</f>
        <v/>
      </c>
      <c r="II45" s="44">
        <f>-(opex_ins+opex_staff+opex_ga)/12*p1_homes*II37</f>
        <v/>
      </c>
      <c r="IJ45" s="44">
        <f>-(opex_ins+opex_staff+opex_ga)/12*p1_homes*IJ37</f>
        <v/>
      </c>
      <c r="IK45" s="44">
        <f>-(opex_ins+opex_staff+opex_ga)/12*p1_homes*IK37</f>
        <v/>
      </c>
      <c r="IL45" s="44">
        <f>-(opex_ins+opex_staff+opex_ga)/12*p1_homes*IL37</f>
        <v/>
      </c>
      <c r="IM45" s="44">
        <f>-(opex_ins+opex_staff+opex_ga)/12*p1_homes*IM37</f>
        <v/>
      </c>
      <c r="IN45" s="44">
        <f>-(opex_ins+opex_staff+opex_ga)/12*p1_homes*IN37</f>
        <v/>
      </c>
      <c r="IO45" s="44">
        <f>-(opex_ins+opex_staff+opex_ga)/12*p1_homes*IO37</f>
        <v/>
      </c>
      <c r="IP45" s="44">
        <f>-(opex_ins+opex_staff+opex_ga)/12*p1_homes*IP37</f>
        <v/>
      </c>
      <c r="IQ45" s="44">
        <f>-(opex_ins+opex_staff+opex_ga)/12*p1_homes*IQ37</f>
        <v/>
      </c>
      <c r="IR45" s="44">
        <f>-(opex_ins+opex_staff+opex_ga)/12*p1_homes*IR37</f>
        <v/>
      </c>
      <c r="IS45" s="44">
        <f>-(opex_ins+opex_staff+opex_ga)/12*p1_homes*IS37</f>
        <v/>
      </c>
      <c r="IT45" s="44">
        <f>-(opex_ins+opex_staff+opex_ga)/12*p1_homes*IT37</f>
        <v/>
      </c>
      <c r="IU45" s="44">
        <f>-(opex_ins+opex_staff+opex_ga)/12*p1_homes*IU37</f>
        <v/>
      </c>
      <c r="IV45" s="44">
        <f>-(opex_ins+opex_staff+opex_ga)/12*p1_homes*IV37</f>
        <v/>
      </c>
      <c r="IW45" s="44">
        <f>-(opex_ins+opex_staff+opex_ga)/12*p1_homes*IW37</f>
        <v/>
      </c>
      <c r="IX45" s="44">
        <f>-(opex_ins+opex_staff+opex_ga)/12*p1_homes*IX37</f>
        <v/>
      </c>
      <c r="IY45" s="44">
        <f>-(opex_ins+opex_staff+opex_ga)/12*p1_homes*IY37</f>
        <v/>
      </c>
      <c r="IZ45" s="44">
        <f>-(opex_ins+opex_staff+opex_ga)/12*p1_homes*IZ37</f>
        <v/>
      </c>
      <c r="JA45" s="44">
        <f>-(opex_ins+opex_staff+opex_ga)/12*p1_homes*JA37</f>
        <v/>
      </c>
      <c r="JB45" s="44">
        <f>-(opex_ins+opex_staff+opex_ga)/12*p1_homes*JB37</f>
        <v/>
      </c>
      <c r="JC45" s="44">
        <f>-(opex_ins+opex_staff+opex_ga)/12*p1_homes*JC37</f>
        <v/>
      </c>
      <c r="JD45" s="44">
        <f>-(opex_ins+opex_staff+opex_ga)/12*p1_homes*JD37</f>
        <v/>
      </c>
      <c r="JE45" s="44">
        <f>-(opex_ins+opex_staff+opex_ga)/12*p1_homes*JE37</f>
        <v/>
      </c>
      <c r="JF45" s="44">
        <f>-(opex_ins+opex_staff+opex_ga)/12*p1_homes*JF37</f>
        <v/>
      </c>
      <c r="JG45" s="44">
        <f>-(opex_ins+opex_staff+opex_ga)/12*p1_homes*JG37</f>
        <v/>
      </c>
      <c r="JH45" s="44">
        <f>-(opex_ins+opex_staff+opex_ga)/12*p1_homes*JH37</f>
        <v/>
      </c>
      <c r="JI45" s="44">
        <f>-(opex_ins+opex_staff+opex_ga)/12*p1_homes*JI37</f>
        <v/>
      </c>
      <c r="JJ45" s="44">
        <f>-(opex_ins+opex_staff+opex_ga)/12*p1_homes*JJ37</f>
        <v/>
      </c>
      <c r="JK45" s="44">
        <f>-(opex_ins+opex_staff+opex_ga)/12*p1_homes*JK37</f>
        <v/>
      </c>
      <c r="JL45" s="44">
        <f>-(opex_ins+opex_staff+opex_ga)/12*p1_homes*JL37</f>
        <v/>
      </c>
      <c r="JM45" s="44">
        <f>-(opex_ins+opex_staff+opex_ga)/12*p1_homes*JM37</f>
        <v/>
      </c>
      <c r="JN45" s="44">
        <f>-(opex_ins+opex_staff+opex_ga)/12*p1_homes*JN37</f>
        <v/>
      </c>
      <c r="JO45" s="44">
        <f>-(opex_ins+opex_staff+opex_ga)/12*p1_homes*JO37</f>
        <v/>
      </c>
      <c r="JP45" s="44">
        <f>-(opex_ins+opex_staff+opex_ga)/12*p1_homes*JP37</f>
        <v/>
      </c>
      <c r="JQ45" s="44">
        <f>-(opex_ins+opex_staff+opex_ga)/12*p1_homes*JQ37</f>
        <v/>
      </c>
      <c r="JR45" s="44">
        <f>-(opex_ins+opex_staff+opex_ga)/12*p1_homes*JR37</f>
        <v/>
      </c>
      <c r="JS45" s="44">
        <f>-(opex_ins+opex_staff+opex_ga)/12*p1_homes*JS37</f>
        <v/>
      </c>
      <c r="JT45" s="44">
        <f>-(opex_ins+opex_staff+opex_ga)/12*p1_homes*JT37</f>
        <v/>
      </c>
      <c r="JU45" s="44">
        <f>-(opex_ins+opex_staff+opex_ga)/12*p1_homes*JU37</f>
        <v/>
      </c>
      <c r="JV45" s="44">
        <f>-(opex_ins+opex_staff+opex_ga)/12*p1_homes*JV37</f>
        <v/>
      </c>
      <c r="JW45" s="44">
        <f>-(opex_ins+opex_staff+opex_ga)/12*p1_homes*JW37</f>
        <v/>
      </c>
      <c r="JX45" s="44">
        <f>-(opex_ins+opex_staff+opex_ga)/12*p1_homes*JX37</f>
        <v/>
      </c>
      <c r="JY45" s="44">
        <f>-(opex_ins+opex_staff+opex_ga)/12*p1_homes*JY37</f>
        <v/>
      </c>
      <c r="JZ45" s="44">
        <f>-(opex_ins+opex_staff+opex_ga)/12*p1_homes*JZ37</f>
        <v/>
      </c>
      <c r="KA45" s="44">
        <f>-(opex_ins+opex_staff+opex_ga)/12*p1_homes*KA37</f>
        <v/>
      </c>
      <c r="KB45" s="44">
        <f>-(opex_ins+opex_staff+opex_ga)/12*p1_homes*KB37</f>
        <v/>
      </c>
      <c r="KC45" s="44">
        <f>-(opex_ins+opex_staff+opex_ga)/12*p1_homes*KC37</f>
        <v/>
      </c>
      <c r="KD45" s="44">
        <f>-(opex_ins+opex_staff+opex_ga)/12*p1_homes*KD37</f>
        <v/>
      </c>
      <c r="KE45" s="44">
        <f>-(opex_ins+opex_staff+opex_ga)/12*p1_homes*KE37</f>
        <v/>
      </c>
      <c r="KF45" s="44">
        <f>-(opex_ins+opex_staff+opex_ga)/12*p1_homes*KF37</f>
        <v/>
      </c>
      <c r="KG45" s="44">
        <f>-(opex_ins+opex_staff+opex_ga)/12*p1_homes*KG37</f>
        <v/>
      </c>
      <c r="KH45" s="44">
        <f>-(opex_ins+opex_staff+opex_ga)/12*p1_homes*KH37</f>
        <v/>
      </c>
      <c r="KI45" s="44">
        <f>-(opex_ins+opex_staff+opex_ga)/12*p1_homes*KI37</f>
        <v/>
      </c>
      <c r="KJ45" s="44">
        <f>-(opex_ins+opex_staff+opex_ga)/12*p1_homes*KJ37</f>
        <v/>
      </c>
      <c r="KK45" s="44">
        <f>-(opex_ins+opex_staff+opex_ga)/12*p1_homes*KK37</f>
        <v/>
      </c>
      <c r="KL45" s="44">
        <f>-(opex_ins+opex_staff+opex_ga)/12*p1_homes*KL37</f>
        <v/>
      </c>
      <c r="KM45" s="44">
        <f>-(opex_ins+opex_staff+opex_ga)/12*p1_homes*KM37</f>
        <v/>
      </c>
      <c r="KN45" s="44">
        <f>-(opex_ins+opex_staff+opex_ga)/12*p1_homes*KN37</f>
        <v/>
      </c>
      <c r="KO45" s="44">
        <f>-(opex_ins+opex_staff+opex_ga)/12*p1_homes*KO37</f>
        <v/>
      </c>
      <c r="KP45" s="44">
        <f>-(opex_ins+opex_staff+opex_ga)/12*p1_homes*KP37</f>
        <v/>
      </c>
      <c r="KQ45" s="44">
        <f>-(opex_ins+opex_staff+opex_ga)/12*p1_homes*KQ37</f>
        <v/>
      </c>
      <c r="KR45" s="44">
        <f>-(opex_ins+opex_staff+opex_ga)/12*p1_homes*KR37</f>
        <v/>
      </c>
      <c r="KS45" s="44">
        <f>-(opex_ins+opex_staff+opex_ga)/12*p1_homes*KS37</f>
        <v/>
      </c>
      <c r="KT45" s="44">
        <f>-(opex_ins+opex_staff+opex_ga)/12*p1_homes*KT37</f>
        <v/>
      </c>
      <c r="KU45" s="44">
        <f>-(opex_ins+opex_staff+opex_ga)/12*p1_homes*KU37</f>
        <v/>
      </c>
      <c r="KV45" s="44">
        <f>-(opex_ins+opex_staff+opex_ga)/12*p1_homes*KV37</f>
        <v/>
      </c>
      <c r="KW45" s="44">
        <f>-(opex_ins+opex_staff+opex_ga)/12*p1_homes*KW37</f>
        <v/>
      </c>
      <c r="KX45" s="44">
        <f>-(opex_ins+opex_staff+opex_ga)/12*p1_homes*KX37</f>
        <v/>
      </c>
      <c r="KY45" s="44">
        <f>-(opex_ins+opex_staff+opex_ga)/12*p1_homes*KY37</f>
        <v/>
      </c>
      <c r="KZ45" s="44">
        <f>-(opex_ins+opex_staff+opex_ga)/12*p1_homes*KZ37</f>
        <v/>
      </c>
      <c r="LA45" s="44">
        <f>-(opex_ins+opex_staff+opex_ga)/12*p1_homes*LA37</f>
        <v/>
      </c>
      <c r="LB45" s="44">
        <f>-(opex_ins+opex_staff+opex_ga)/12*p1_homes*LB37</f>
        <v/>
      </c>
      <c r="LC45" s="44">
        <f>-(opex_ins+opex_staff+opex_ga)/12*p1_homes*LC37</f>
        <v/>
      </c>
      <c r="LD45" s="44">
        <f>-(opex_ins+opex_staff+opex_ga)/12*p1_homes*LD37</f>
        <v/>
      </c>
      <c r="LE45" s="44">
        <f>-(opex_ins+opex_staff+opex_ga)/12*p1_homes*LE37</f>
        <v/>
      </c>
      <c r="LF45" s="44">
        <f>-(opex_ins+opex_staff+opex_ga)/12*p1_homes*LF37</f>
        <v/>
      </c>
      <c r="LG45" s="44">
        <f>-(opex_ins+opex_staff+opex_ga)/12*p1_homes*LG37</f>
        <v/>
      </c>
      <c r="LH45" s="44">
        <f>-(opex_ins+opex_staff+opex_ga)/12*p1_homes*LH37</f>
        <v/>
      </c>
      <c r="LI45" s="44">
        <f>-(opex_ins+opex_staff+opex_ga)/12*p1_homes*LI37</f>
        <v/>
      </c>
      <c r="LJ45" s="44">
        <f>-(opex_ins+opex_staff+opex_ga)/12*p1_homes*LJ37</f>
        <v/>
      </c>
      <c r="LK45" s="44">
        <f>-(opex_ins+opex_staff+opex_ga)/12*p1_homes*LK37</f>
        <v/>
      </c>
      <c r="LL45" s="44">
        <f>-(opex_ins+opex_staff+opex_ga)/12*p1_homes*LL37</f>
        <v/>
      </c>
      <c r="LM45" s="44">
        <f>-(opex_ins+opex_staff+opex_ga)/12*p1_homes*LM37</f>
        <v/>
      </c>
      <c r="LN45" s="44">
        <f>-(opex_ins+opex_staff+opex_ga)/12*p1_homes*LN37</f>
        <v/>
      </c>
      <c r="LO45" s="44">
        <f>-(opex_ins+opex_staff+opex_ga)/12*p1_homes*LO37</f>
        <v/>
      </c>
      <c r="LP45" s="44">
        <f>-(opex_ins+opex_staff+opex_ga)/12*p1_homes*LP37</f>
        <v/>
      </c>
      <c r="LQ45" s="44">
        <f>-(opex_ins+opex_staff+opex_ga)/12*p1_homes*LQ37</f>
        <v/>
      </c>
      <c r="LR45" s="44">
        <f>-(opex_ins+opex_staff+opex_ga)/12*p1_homes*LR37</f>
        <v/>
      </c>
      <c r="LS45" s="44">
        <f>-(opex_ins+opex_staff+opex_ga)/12*p1_homes*LS37</f>
        <v/>
      </c>
      <c r="LT45" s="44">
        <f>-(opex_ins+opex_staff+opex_ga)/12*p1_homes*LT37</f>
        <v/>
      </c>
      <c r="LU45" s="44">
        <f>-(opex_ins+opex_staff+opex_ga)/12*p1_homes*LU37</f>
        <v/>
      </c>
      <c r="LV45" s="44">
        <f>-(opex_ins+opex_staff+opex_ga)/12*p1_homes*LV37</f>
        <v/>
      </c>
      <c r="LW45" s="44">
        <f>-(opex_ins+opex_staff+opex_ga)/12*p1_homes*LW37</f>
        <v/>
      </c>
      <c r="LX45" s="44">
        <f>-(opex_ins+opex_staff+opex_ga)/12*p1_homes*LX37</f>
        <v/>
      </c>
      <c r="LY45" s="44">
        <f>-(opex_ins+opex_staff+opex_ga)/12*p1_homes*LY37</f>
        <v/>
      </c>
      <c r="LZ45" s="44">
        <f>-(opex_ins+opex_staff+opex_ga)/12*p1_homes*LZ37</f>
        <v/>
      </c>
      <c r="MA45" s="44">
        <f>-(opex_ins+opex_staff+opex_ga)/12*p1_homes*MA37</f>
        <v/>
      </c>
      <c r="MB45" s="44">
        <f>-(opex_ins+opex_staff+opex_ga)/12*p1_homes*MB37</f>
        <v/>
      </c>
      <c r="MC45" s="44">
        <f>-(opex_ins+opex_staff+opex_ga)/12*p1_homes*MC37</f>
        <v/>
      </c>
      <c r="MD45" s="44">
        <f>-(opex_ins+opex_staff+opex_ga)/12*p1_homes*MD37</f>
        <v/>
      </c>
      <c r="ME45" s="44">
        <f>-(opex_ins+opex_staff+opex_ga)/12*p1_homes*ME37</f>
        <v/>
      </c>
      <c r="MF45" s="44">
        <f>-(opex_ins+opex_staff+opex_ga)/12*p1_homes*MF37</f>
        <v/>
      </c>
      <c r="MG45" s="44">
        <f>-(opex_ins+opex_staff+opex_ga)/12*p1_homes*MG37</f>
        <v/>
      </c>
      <c r="MH45" s="44">
        <f>-(opex_ins+opex_staff+opex_ga)/12*p1_homes*MH37</f>
        <v/>
      </c>
      <c r="MI45" s="44">
        <f>-(opex_ins+opex_staff+opex_ga)/12*p1_homes*MI37</f>
        <v/>
      </c>
      <c r="MJ45" s="44">
        <f>-(opex_ins+opex_staff+opex_ga)/12*p1_homes*MJ37</f>
        <v/>
      </c>
      <c r="MK45" s="44">
        <f>-(opex_ins+opex_staff+opex_ga)/12*p1_homes*MK37</f>
        <v/>
      </c>
      <c r="ML45" s="44">
        <f>-(opex_ins+opex_staff+opex_ga)/12*p1_homes*ML37</f>
        <v/>
      </c>
      <c r="MM45" s="44">
        <f>-(opex_ins+opex_staff+opex_ga)/12*p1_homes*MM37</f>
        <v/>
      </c>
      <c r="MN45" s="44">
        <f>-(opex_ins+opex_staff+opex_ga)/12*p1_homes*MN37</f>
        <v/>
      </c>
      <c r="MO45" s="44">
        <f>-(opex_ins+opex_staff+opex_ga)/12*p1_homes*MO37</f>
        <v/>
      </c>
      <c r="MP45" s="44">
        <f>-(opex_ins+opex_staff+opex_ga)/12*p1_homes*MP37</f>
        <v/>
      </c>
      <c r="MQ45" s="44">
        <f>-(opex_ins+opex_staff+opex_ga)/12*p1_homes*MQ37</f>
        <v/>
      </c>
      <c r="MR45" s="44">
        <f>-(opex_ins+opex_staff+opex_ga)/12*p1_homes*MR37</f>
        <v/>
      </c>
      <c r="MS45" s="44">
        <f>-(opex_ins+opex_staff+opex_ga)/12*p1_homes*MS37</f>
        <v/>
      </c>
      <c r="MT45" s="44">
        <f>-(opex_ins+opex_staff+opex_ga)/12*p1_homes*MT37</f>
        <v/>
      </c>
      <c r="MU45" s="44">
        <f>-(opex_ins+opex_staff+opex_ga)/12*p1_homes*MU37</f>
        <v/>
      </c>
      <c r="MV45" s="44">
        <f>-(opex_ins+opex_staff+opex_ga)/12*p1_homes*MV37</f>
        <v/>
      </c>
      <c r="MW45" s="44">
        <f>-(opex_ins+opex_staff+opex_ga)/12*p1_homes*MW37</f>
        <v/>
      </c>
      <c r="MX45" s="44">
        <f>-(opex_ins+opex_staff+opex_ga)/12*p1_homes*MX37</f>
        <v/>
      </c>
      <c r="MY45" s="44">
        <f>-(opex_ins+opex_staff+opex_ga)/12*p1_homes*MY37</f>
        <v/>
      </c>
      <c r="MZ45" s="44">
        <f>-(opex_ins+opex_staff+opex_ga)/12*p1_homes*MZ37</f>
        <v/>
      </c>
      <c r="NA45" s="44">
        <f>-(opex_ins+opex_staff+opex_ga)/12*p1_homes*NA37</f>
        <v/>
      </c>
      <c r="NB45" s="44">
        <f>-(opex_ins+opex_staff+opex_ga)/12*p1_homes*NB37</f>
        <v/>
      </c>
      <c r="NC45" s="44">
        <f>-(opex_ins+opex_staff+opex_ga)/12*p1_homes*NC37</f>
        <v/>
      </c>
      <c r="ND45" s="44">
        <f>-(opex_ins+opex_staff+opex_ga)/12*p1_homes*ND37</f>
        <v/>
      </c>
      <c r="NE45" s="44">
        <f>-(opex_ins+opex_staff+opex_ga)/12*p1_homes*NE37</f>
        <v/>
      </c>
      <c r="NF45" s="44">
        <f>-(opex_ins+opex_staff+opex_ga)/12*p1_homes*NF37</f>
        <v/>
      </c>
      <c r="NG45" s="44">
        <f>-(opex_ins+opex_staff+opex_ga)/12*p1_homes*NG37</f>
        <v/>
      </c>
      <c r="NH45" s="44">
        <f>-(opex_ins+opex_staff+opex_ga)/12*p1_homes*NH37</f>
        <v/>
      </c>
      <c r="NI45" s="44">
        <f>-(opex_ins+opex_staff+opex_ga)/12*p1_homes*NI37</f>
        <v/>
      </c>
      <c r="NJ45" s="44">
        <f>-(opex_ins+opex_staff+opex_ga)/12*p1_homes*NJ37</f>
        <v/>
      </c>
      <c r="NK45" s="44">
        <f>-(opex_ins+opex_staff+opex_ga)/12*p1_homes*NK37</f>
        <v/>
      </c>
      <c r="NL45" s="44">
        <f>-(opex_ins+opex_staff+opex_ga)/12*p1_homes*NL37</f>
        <v/>
      </c>
      <c r="NM45" s="44">
        <f>-(opex_ins+opex_staff+opex_ga)/12*p1_homes*NM37</f>
        <v/>
      </c>
      <c r="NN45" s="44">
        <f>-(opex_ins+opex_staff+opex_ga)/12*p1_homes*NN37</f>
        <v/>
      </c>
      <c r="NO45" s="44">
        <f>-(opex_ins+opex_staff+opex_ga)/12*p1_homes*NO37</f>
        <v/>
      </c>
      <c r="NP45" s="44">
        <f>-(opex_ins+opex_staff+opex_ga)/12*p1_homes*NP37</f>
        <v/>
      </c>
      <c r="NQ45" s="44">
        <f>-(opex_ins+opex_staff+opex_ga)/12*p1_homes*NQ37</f>
        <v/>
      </c>
      <c r="NR45" s="44">
        <f>-(opex_ins+opex_staff+opex_ga)/12*p1_homes*NR37</f>
        <v/>
      </c>
      <c r="NS45" s="44">
        <f>-(opex_ins+opex_staff+opex_ga)/12*p1_homes*NS37</f>
        <v/>
      </c>
      <c r="NT45" s="44">
        <f>-(opex_ins+opex_staff+opex_ga)/12*p1_homes*NT37</f>
        <v/>
      </c>
      <c r="NU45" s="44">
        <f>-(opex_ins+opex_staff+opex_ga)/12*p1_homes*NU37</f>
        <v/>
      </c>
      <c r="NV45" s="44">
        <f>-(opex_ins+opex_staff+opex_ga)/12*p1_homes*NV37</f>
        <v/>
      </c>
      <c r="NW45" s="44">
        <f>-(opex_ins+opex_staff+opex_ga)/12*p1_homes*NW37</f>
        <v/>
      </c>
      <c r="NX45" s="44">
        <f>-(opex_ins+opex_staff+opex_ga)/12*p1_homes*NX37</f>
        <v/>
      </c>
      <c r="NY45" s="44">
        <f>-(opex_ins+opex_staff+opex_ga)/12*p1_homes*NY37</f>
        <v/>
      </c>
      <c r="NZ45" s="44">
        <f>-(opex_ins+opex_staff+opex_ga)/12*p1_homes*NZ37</f>
        <v/>
      </c>
      <c r="OA45" s="44">
        <f>-(opex_ins+opex_staff+opex_ga)/12*p1_homes*OA37</f>
        <v/>
      </c>
      <c r="OB45" s="44">
        <f>-(opex_ins+opex_staff+opex_ga)/12*p1_homes*OB37</f>
        <v/>
      </c>
      <c r="OC45" s="44">
        <f>-(opex_ins+opex_staff+opex_ga)/12*p1_homes*OC37</f>
        <v/>
      </c>
      <c r="OD45" s="44">
        <f>-(opex_ins+opex_staff+opex_ga)/12*p1_homes*OD37</f>
        <v/>
      </c>
      <c r="OE45" s="44">
        <f>-(opex_ins+opex_staff+opex_ga)/12*p1_homes*OE37</f>
        <v/>
      </c>
      <c r="OF45" s="44">
        <f>-(opex_ins+opex_staff+opex_ga)/12*p1_homes*OF37</f>
        <v/>
      </c>
      <c r="OG45" s="44">
        <f>-(opex_ins+opex_staff+opex_ga)/12*p1_homes*OG37</f>
        <v/>
      </c>
      <c r="OH45" s="44">
        <f>-(opex_ins+opex_staff+opex_ga)/12*p1_homes*OH37</f>
        <v/>
      </c>
      <c r="OI45" s="44">
        <f>-(opex_ins+opex_staff+opex_ga)/12*p1_homes*OI37</f>
        <v/>
      </c>
      <c r="OJ45" s="44">
        <f>-(opex_ins+opex_staff+opex_ga)/12*p1_homes*OJ37</f>
        <v/>
      </c>
      <c r="OK45" s="44">
        <f>-(opex_ins+opex_staff+opex_ga)/12*p1_homes*OK37</f>
        <v/>
      </c>
      <c r="OL45" s="44">
        <f>-(opex_ins+opex_staff+opex_ga)/12*p1_homes*OL37</f>
        <v/>
      </c>
      <c r="OM45" s="44">
        <f>-(opex_ins+opex_staff+opex_ga)/12*p1_homes*OM37</f>
        <v/>
      </c>
      <c r="ON45" s="44">
        <f>-(opex_ins+opex_staff+opex_ga)/12*p1_homes*ON37</f>
        <v/>
      </c>
      <c r="OO45" s="44">
        <f>-(opex_ins+opex_staff+opex_ga)/12*p1_homes*OO37</f>
        <v/>
      </c>
      <c r="OP45" s="44">
        <f>-(opex_ins+opex_staff+opex_ga)/12*p1_homes*OP37</f>
        <v/>
      </c>
      <c r="OQ45" s="44">
        <f>-(opex_ins+opex_staff+opex_ga)/12*p1_homes*OQ37</f>
        <v/>
      </c>
      <c r="OR45" s="44">
        <f>-(opex_ins+opex_staff+opex_ga)/12*p1_homes*OR37</f>
        <v/>
      </c>
      <c r="OS45" s="44">
        <f>-(opex_ins+opex_staff+opex_ga)/12*p1_homes*OS37</f>
        <v/>
      </c>
      <c r="OT45" s="44">
        <f>-(opex_ins+opex_staff+opex_ga)/12*p1_homes*OT37</f>
        <v/>
      </c>
      <c r="OU45" s="44">
        <f>-(opex_ins+opex_staff+opex_ga)/12*p1_homes*OU37</f>
        <v/>
      </c>
      <c r="OV45" s="44">
        <f>-(opex_ins+opex_staff+opex_ga)/12*p1_homes*OV37</f>
        <v/>
      </c>
      <c r="OW45" s="44">
        <f>-(opex_ins+opex_staff+opex_ga)/12*p1_homes*OW37</f>
        <v/>
      </c>
      <c r="OX45" s="44">
        <f>-(opex_ins+opex_staff+opex_ga)/12*p1_homes*OX37</f>
        <v/>
      </c>
      <c r="OY45" s="44">
        <f>-(opex_ins+opex_staff+opex_ga)/12*p1_homes*OY37</f>
        <v/>
      </c>
      <c r="OZ45" s="44">
        <f>-(opex_ins+opex_staff+opex_ga)/12*p1_homes*OZ37</f>
        <v/>
      </c>
      <c r="PA45" s="44">
        <f>-(opex_ins+opex_staff+opex_ga)/12*p1_homes*PA37</f>
        <v/>
      </c>
      <c r="PB45" s="44">
        <f>-(opex_ins+opex_staff+opex_ga)/12*p1_homes*PB37</f>
        <v/>
      </c>
      <c r="PC45" s="44">
        <f>-(opex_ins+opex_staff+opex_ga)/12*p1_homes*PC37</f>
        <v/>
      </c>
      <c r="PD45" s="44">
        <f>-(opex_ins+opex_staff+opex_ga)/12*p1_homes*PD37</f>
        <v/>
      </c>
      <c r="PE45" s="44">
        <f>-(opex_ins+opex_staff+opex_ga)/12*p1_homes*PE37</f>
        <v/>
      </c>
      <c r="PF45" s="44">
        <f>-(opex_ins+opex_staff+opex_ga)/12*p1_homes*PF37</f>
        <v/>
      </c>
      <c r="PG45" s="44">
        <f>-(opex_ins+opex_staff+opex_ga)/12*p1_homes*PG37</f>
        <v/>
      </c>
      <c r="PH45" s="44">
        <f>-(opex_ins+opex_staff+opex_ga)/12*p1_homes*PH37</f>
        <v/>
      </c>
      <c r="PI45" s="44">
        <f>-(opex_ins+opex_staff+opex_ga)/12*p1_homes*PI37</f>
        <v/>
      </c>
      <c r="PJ45" s="44">
        <f>-(opex_ins+opex_staff+opex_ga)/12*p1_homes*PJ37</f>
        <v/>
      </c>
      <c r="PK45" s="44">
        <f>-(opex_ins+opex_staff+opex_ga)/12*p1_homes*PK37</f>
        <v/>
      </c>
      <c r="PL45" s="44">
        <f>-(opex_ins+opex_staff+opex_ga)/12*p1_homes*PL37</f>
        <v/>
      </c>
      <c r="PM45" s="44">
        <f>-(opex_ins+opex_staff+opex_ga)/12*p1_homes*PM37</f>
        <v/>
      </c>
    </row>
    <row r="46">
      <c r="A46" s="9" t="inlineStr">
        <is>
          <t>Management</t>
        </is>
      </c>
      <c r="B46" s="9" t="inlineStr">
        <is>
          <t>P1</t>
        </is>
      </c>
      <c r="C46" s="43">
        <f>SUM(D46:PM46)</f>
        <v/>
      </c>
      <c r="D46" s="44">
        <f>-D43*mgmt_pct</f>
        <v/>
      </c>
      <c r="E46" s="44">
        <f>-E43*mgmt_pct</f>
        <v/>
      </c>
      <c r="F46" s="44">
        <f>-F43*mgmt_pct</f>
        <v/>
      </c>
      <c r="G46" s="44">
        <f>-G43*mgmt_pct</f>
        <v/>
      </c>
      <c r="H46" s="44">
        <f>-H43*mgmt_pct</f>
        <v/>
      </c>
      <c r="I46" s="44">
        <f>-I43*mgmt_pct</f>
        <v/>
      </c>
      <c r="J46" s="44">
        <f>-J43*mgmt_pct</f>
        <v/>
      </c>
      <c r="K46" s="44">
        <f>-K43*mgmt_pct</f>
        <v/>
      </c>
      <c r="L46" s="44">
        <f>-L43*mgmt_pct</f>
        <v/>
      </c>
      <c r="M46" s="44">
        <f>-M43*mgmt_pct</f>
        <v/>
      </c>
      <c r="N46" s="44">
        <f>-N43*mgmt_pct</f>
        <v/>
      </c>
      <c r="O46" s="44">
        <f>-O43*mgmt_pct</f>
        <v/>
      </c>
      <c r="P46" s="44">
        <f>-P43*mgmt_pct</f>
        <v/>
      </c>
      <c r="Q46" s="44">
        <f>-Q43*mgmt_pct</f>
        <v/>
      </c>
      <c r="R46" s="44">
        <f>-R43*mgmt_pct</f>
        <v/>
      </c>
      <c r="S46" s="44">
        <f>-S43*mgmt_pct</f>
        <v/>
      </c>
      <c r="T46" s="44">
        <f>-T43*mgmt_pct</f>
        <v/>
      </c>
      <c r="U46" s="44">
        <f>-U43*mgmt_pct</f>
        <v/>
      </c>
      <c r="V46" s="44">
        <f>-V43*mgmt_pct</f>
        <v/>
      </c>
      <c r="W46" s="44">
        <f>-W43*mgmt_pct</f>
        <v/>
      </c>
      <c r="X46" s="44">
        <f>-X43*mgmt_pct</f>
        <v/>
      </c>
      <c r="Y46" s="44">
        <f>-Y43*mgmt_pct</f>
        <v/>
      </c>
      <c r="Z46" s="44">
        <f>-Z43*mgmt_pct</f>
        <v/>
      </c>
      <c r="AA46" s="44">
        <f>-AA43*mgmt_pct</f>
        <v/>
      </c>
      <c r="AB46" s="44">
        <f>-AB43*mgmt_pct</f>
        <v/>
      </c>
      <c r="AC46" s="44">
        <f>-AC43*mgmt_pct</f>
        <v/>
      </c>
      <c r="AD46" s="44">
        <f>-AD43*mgmt_pct</f>
        <v/>
      </c>
      <c r="AE46" s="44">
        <f>-AE43*mgmt_pct</f>
        <v/>
      </c>
      <c r="AF46" s="44">
        <f>-AF43*mgmt_pct</f>
        <v/>
      </c>
      <c r="AG46" s="44">
        <f>-AG43*mgmt_pct</f>
        <v/>
      </c>
      <c r="AH46" s="44">
        <f>-AH43*mgmt_pct</f>
        <v/>
      </c>
      <c r="AI46" s="44">
        <f>-AI43*mgmt_pct</f>
        <v/>
      </c>
      <c r="AJ46" s="44">
        <f>-AJ43*mgmt_pct</f>
        <v/>
      </c>
      <c r="AK46" s="44">
        <f>-AK43*mgmt_pct</f>
        <v/>
      </c>
      <c r="AL46" s="44">
        <f>-AL43*mgmt_pct</f>
        <v/>
      </c>
      <c r="AM46" s="44">
        <f>-AM43*mgmt_pct</f>
        <v/>
      </c>
      <c r="AN46" s="44">
        <f>-AN43*mgmt_pct</f>
        <v/>
      </c>
      <c r="AO46" s="44">
        <f>-AO43*mgmt_pct</f>
        <v/>
      </c>
      <c r="AP46" s="44">
        <f>-AP43*mgmt_pct</f>
        <v/>
      </c>
      <c r="AQ46" s="44">
        <f>-AQ43*mgmt_pct</f>
        <v/>
      </c>
      <c r="AR46" s="44">
        <f>-AR43*mgmt_pct</f>
        <v/>
      </c>
      <c r="AS46" s="44">
        <f>-AS43*mgmt_pct</f>
        <v/>
      </c>
      <c r="AT46" s="44">
        <f>-AT43*mgmt_pct</f>
        <v/>
      </c>
      <c r="AU46" s="44">
        <f>-AU43*mgmt_pct</f>
        <v/>
      </c>
      <c r="AV46" s="44">
        <f>-AV43*mgmt_pct</f>
        <v/>
      </c>
      <c r="AW46" s="44">
        <f>-AW43*mgmt_pct</f>
        <v/>
      </c>
      <c r="AX46" s="44">
        <f>-AX43*mgmt_pct</f>
        <v/>
      </c>
      <c r="AY46" s="44">
        <f>-AY43*mgmt_pct</f>
        <v/>
      </c>
      <c r="AZ46" s="44">
        <f>-AZ43*mgmt_pct</f>
        <v/>
      </c>
      <c r="BA46" s="44">
        <f>-BA43*mgmt_pct</f>
        <v/>
      </c>
      <c r="BB46" s="44">
        <f>-BB43*mgmt_pct</f>
        <v/>
      </c>
      <c r="BC46" s="44">
        <f>-BC43*mgmt_pct</f>
        <v/>
      </c>
      <c r="BD46" s="44">
        <f>-BD43*mgmt_pct</f>
        <v/>
      </c>
      <c r="BE46" s="44">
        <f>-BE43*mgmt_pct</f>
        <v/>
      </c>
      <c r="BF46" s="44">
        <f>-BF43*mgmt_pct</f>
        <v/>
      </c>
      <c r="BG46" s="44">
        <f>-BG43*mgmt_pct</f>
        <v/>
      </c>
      <c r="BH46" s="44">
        <f>-BH43*mgmt_pct</f>
        <v/>
      </c>
      <c r="BI46" s="44">
        <f>-BI43*mgmt_pct</f>
        <v/>
      </c>
      <c r="BJ46" s="44">
        <f>-BJ43*mgmt_pct</f>
        <v/>
      </c>
      <c r="BK46" s="44">
        <f>-BK43*mgmt_pct</f>
        <v/>
      </c>
      <c r="BL46" s="44">
        <f>-BL43*mgmt_pct</f>
        <v/>
      </c>
      <c r="BM46" s="44">
        <f>-BM43*mgmt_pct</f>
        <v/>
      </c>
      <c r="BN46" s="44">
        <f>-BN43*mgmt_pct</f>
        <v/>
      </c>
      <c r="BO46" s="44">
        <f>-BO43*mgmt_pct</f>
        <v/>
      </c>
      <c r="BP46" s="44">
        <f>-BP43*mgmt_pct</f>
        <v/>
      </c>
      <c r="BQ46" s="44">
        <f>-BQ43*mgmt_pct</f>
        <v/>
      </c>
      <c r="BR46" s="44">
        <f>-BR43*mgmt_pct</f>
        <v/>
      </c>
      <c r="BS46" s="44">
        <f>-BS43*mgmt_pct</f>
        <v/>
      </c>
      <c r="BT46" s="44">
        <f>-BT43*mgmt_pct</f>
        <v/>
      </c>
      <c r="BU46" s="44">
        <f>-BU43*mgmt_pct</f>
        <v/>
      </c>
      <c r="BV46" s="44">
        <f>-BV43*mgmt_pct</f>
        <v/>
      </c>
      <c r="BW46" s="44">
        <f>-BW43*mgmt_pct</f>
        <v/>
      </c>
      <c r="BX46" s="44">
        <f>-BX43*mgmt_pct</f>
        <v/>
      </c>
      <c r="BY46" s="44">
        <f>-BY43*mgmt_pct</f>
        <v/>
      </c>
      <c r="BZ46" s="44">
        <f>-BZ43*mgmt_pct</f>
        <v/>
      </c>
      <c r="CA46" s="44">
        <f>-CA43*mgmt_pct</f>
        <v/>
      </c>
      <c r="CB46" s="44">
        <f>-CB43*mgmt_pct</f>
        <v/>
      </c>
      <c r="CC46" s="44">
        <f>-CC43*mgmt_pct</f>
        <v/>
      </c>
      <c r="CD46" s="44">
        <f>-CD43*mgmt_pct</f>
        <v/>
      </c>
      <c r="CE46" s="44">
        <f>-CE43*mgmt_pct</f>
        <v/>
      </c>
      <c r="CF46" s="44">
        <f>-CF43*mgmt_pct</f>
        <v/>
      </c>
      <c r="CG46" s="44">
        <f>-CG43*mgmt_pct</f>
        <v/>
      </c>
      <c r="CH46" s="44">
        <f>-CH43*mgmt_pct</f>
        <v/>
      </c>
      <c r="CI46" s="44">
        <f>-CI43*mgmt_pct</f>
        <v/>
      </c>
      <c r="CJ46" s="44">
        <f>-CJ43*mgmt_pct</f>
        <v/>
      </c>
      <c r="CK46" s="44">
        <f>-CK43*mgmt_pct</f>
        <v/>
      </c>
      <c r="CL46" s="44">
        <f>-CL43*mgmt_pct</f>
        <v/>
      </c>
      <c r="CM46" s="44">
        <f>-CM43*mgmt_pct</f>
        <v/>
      </c>
      <c r="CN46" s="44">
        <f>-CN43*mgmt_pct</f>
        <v/>
      </c>
      <c r="CO46" s="44">
        <f>-CO43*mgmt_pct</f>
        <v/>
      </c>
      <c r="CP46" s="44">
        <f>-CP43*mgmt_pct</f>
        <v/>
      </c>
      <c r="CQ46" s="44">
        <f>-CQ43*mgmt_pct</f>
        <v/>
      </c>
      <c r="CR46" s="44">
        <f>-CR43*mgmt_pct</f>
        <v/>
      </c>
      <c r="CS46" s="44">
        <f>-CS43*mgmt_pct</f>
        <v/>
      </c>
      <c r="CT46" s="44">
        <f>-CT43*mgmt_pct</f>
        <v/>
      </c>
      <c r="CU46" s="44">
        <f>-CU43*mgmt_pct</f>
        <v/>
      </c>
      <c r="CV46" s="44">
        <f>-CV43*mgmt_pct</f>
        <v/>
      </c>
      <c r="CW46" s="44">
        <f>-CW43*mgmt_pct</f>
        <v/>
      </c>
      <c r="CX46" s="44">
        <f>-CX43*mgmt_pct</f>
        <v/>
      </c>
      <c r="CY46" s="44">
        <f>-CY43*mgmt_pct</f>
        <v/>
      </c>
      <c r="CZ46" s="44">
        <f>-CZ43*mgmt_pct</f>
        <v/>
      </c>
      <c r="DA46" s="44">
        <f>-DA43*mgmt_pct</f>
        <v/>
      </c>
      <c r="DB46" s="44">
        <f>-DB43*mgmt_pct</f>
        <v/>
      </c>
      <c r="DC46" s="44">
        <f>-DC43*mgmt_pct</f>
        <v/>
      </c>
      <c r="DD46" s="44">
        <f>-DD43*mgmt_pct</f>
        <v/>
      </c>
      <c r="DE46" s="44">
        <f>-DE43*mgmt_pct</f>
        <v/>
      </c>
      <c r="DF46" s="44">
        <f>-DF43*mgmt_pct</f>
        <v/>
      </c>
      <c r="DG46" s="44">
        <f>-DG43*mgmt_pct</f>
        <v/>
      </c>
      <c r="DH46" s="44">
        <f>-DH43*mgmt_pct</f>
        <v/>
      </c>
      <c r="DI46" s="44">
        <f>-DI43*mgmt_pct</f>
        <v/>
      </c>
      <c r="DJ46" s="44">
        <f>-DJ43*mgmt_pct</f>
        <v/>
      </c>
      <c r="DK46" s="44">
        <f>-DK43*mgmt_pct</f>
        <v/>
      </c>
      <c r="DL46" s="44">
        <f>-DL43*mgmt_pct</f>
        <v/>
      </c>
      <c r="DM46" s="44">
        <f>-DM43*mgmt_pct</f>
        <v/>
      </c>
      <c r="DN46" s="44">
        <f>-DN43*mgmt_pct</f>
        <v/>
      </c>
      <c r="DO46" s="44">
        <f>-DO43*mgmt_pct</f>
        <v/>
      </c>
      <c r="DP46" s="44">
        <f>-DP43*mgmt_pct</f>
        <v/>
      </c>
      <c r="DQ46" s="44">
        <f>-DQ43*mgmt_pct</f>
        <v/>
      </c>
      <c r="DR46" s="44">
        <f>-DR43*mgmt_pct</f>
        <v/>
      </c>
      <c r="DS46" s="44">
        <f>-DS43*mgmt_pct</f>
        <v/>
      </c>
      <c r="DT46" s="44">
        <f>-DT43*mgmt_pct</f>
        <v/>
      </c>
      <c r="DU46" s="44">
        <f>-DU43*mgmt_pct</f>
        <v/>
      </c>
      <c r="DV46" s="44">
        <f>-DV43*mgmt_pct</f>
        <v/>
      </c>
      <c r="DW46" s="44">
        <f>-DW43*mgmt_pct</f>
        <v/>
      </c>
      <c r="DX46" s="44">
        <f>-DX43*mgmt_pct</f>
        <v/>
      </c>
      <c r="DY46" s="44">
        <f>-DY43*mgmt_pct</f>
        <v/>
      </c>
      <c r="DZ46" s="44">
        <f>-DZ43*mgmt_pct</f>
        <v/>
      </c>
      <c r="EA46" s="44">
        <f>-EA43*mgmt_pct</f>
        <v/>
      </c>
      <c r="EB46" s="44">
        <f>-EB43*mgmt_pct</f>
        <v/>
      </c>
      <c r="EC46" s="44">
        <f>-EC43*mgmt_pct</f>
        <v/>
      </c>
      <c r="ED46" s="44">
        <f>-ED43*mgmt_pct</f>
        <v/>
      </c>
      <c r="EE46" s="44">
        <f>-EE43*mgmt_pct</f>
        <v/>
      </c>
      <c r="EF46" s="44">
        <f>-EF43*mgmt_pct</f>
        <v/>
      </c>
      <c r="EG46" s="44">
        <f>-EG43*mgmt_pct</f>
        <v/>
      </c>
      <c r="EH46" s="44">
        <f>-EH43*mgmt_pct</f>
        <v/>
      </c>
      <c r="EI46" s="44">
        <f>-EI43*mgmt_pct</f>
        <v/>
      </c>
      <c r="EJ46" s="44">
        <f>-EJ43*mgmt_pct</f>
        <v/>
      </c>
      <c r="EK46" s="44">
        <f>-EK43*mgmt_pct</f>
        <v/>
      </c>
      <c r="EL46" s="44">
        <f>-EL43*mgmt_pct</f>
        <v/>
      </c>
      <c r="EM46" s="44">
        <f>-EM43*mgmt_pct</f>
        <v/>
      </c>
      <c r="EN46" s="44">
        <f>-EN43*mgmt_pct</f>
        <v/>
      </c>
      <c r="EO46" s="44">
        <f>-EO43*mgmt_pct</f>
        <v/>
      </c>
      <c r="EP46" s="44">
        <f>-EP43*mgmt_pct</f>
        <v/>
      </c>
      <c r="EQ46" s="44">
        <f>-EQ43*mgmt_pct</f>
        <v/>
      </c>
      <c r="ER46" s="44">
        <f>-ER43*mgmt_pct</f>
        <v/>
      </c>
      <c r="ES46" s="44">
        <f>-ES43*mgmt_pct</f>
        <v/>
      </c>
      <c r="ET46" s="44">
        <f>-ET43*mgmt_pct</f>
        <v/>
      </c>
      <c r="EU46" s="44">
        <f>-EU43*mgmt_pct</f>
        <v/>
      </c>
      <c r="EV46" s="44">
        <f>-EV43*mgmt_pct</f>
        <v/>
      </c>
      <c r="EW46" s="44">
        <f>-EW43*mgmt_pct</f>
        <v/>
      </c>
      <c r="EX46" s="44">
        <f>-EX43*mgmt_pct</f>
        <v/>
      </c>
      <c r="EY46" s="44">
        <f>-EY43*mgmt_pct</f>
        <v/>
      </c>
      <c r="EZ46" s="44">
        <f>-EZ43*mgmt_pct</f>
        <v/>
      </c>
      <c r="FA46" s="44">
        <f>-FA43*mgmt_pct</f>
        <v/>
      </c>
      <c r="FB46" s="44">
        <f>-FB43*mgmt_pct</f>
        <v/>
      </c>
      <c r="FC46" s="44">
        <f>-FC43*mgmt_pct</f>
        <v/>
      </c>
      <c r="FD46" s="44">
        <f>-FD43*mgmt_pct</f>
        <v/>
      </c>
      <c r="FE46" s="44">
        <f>-FE43*mgmt_pct</f>
        <v/>
      </c>
      <c r="FF46" s="44">
        <f>-FF43*mgmt_pct</f>
        <v/>
      </c>
      <c r="FG46" s="44">
        <f>-FG43*mgmt_pct</f>
        <v/>
      </c>
      <c r="FH46" s="44">
        <f>-FH43*mgmt_pct</f>
        <v/>
      </c>
      <c r="FI46" s="44">
        <f>-FI43*mgmt_pct</f>
        <v/>
      </c>
      <c r="FJ46" s="44">
        <f>-FJ43*mgmt_pct</f>
        <v/>
      </c>
      <c r="FK46" s="44">
        <f>-FK43*mgmt_pct</f>
        <v/>
      </c>
      <c r="FL46" s="44">
        <f>-FL43*mgmt_pct</f>
        <v/>
      </c>
      <c r="FM46" s="44">
        <f>-FM43*mgmt_pct</f>
        <v/>
      </c>
      <c r="FN46" s="44">
        <f>-FN43*mgmt_pct</f>
        <v/>
      </c>
      <c r="FO46" s="44">
        <f>-FO43*mgmt_pct</f>
        <v/>
      </c>
      <c r="FP46" s="44">
        <f>-FP43*mgmt_pct</f>
        <v/>
      </c>
      <c r="FQ46" s="44">
        <f>-FQ43*mgmt_pct</f>
        <v/>
      </c>
      <c r="FR46" s="44">
        <f>-FR43*mgmt_pct</f>
        <v/>
      </c>
      <c r="FS46" s="44">
        <f>-FS43*mgmt_pct</f>
        <v/>
      </c>
      <c r="FT46" s="44">
        <f>-FT43*mgmt_pct</f>
        <v/>
      </c>
      <c r="FU46" s="44">
        <f>-FU43*mgmt_pct</f>
        <v/>
      </c>
      <c r="FV46" s="44">
        <f>-FV43*mgmt_pct</f>
        <v/>
      </c>
      <c r="FW46" s="44">
        <f>-FW43*mgmt_pct</f>
        <v/>
      </c>
      <c r="FX46" s="44">
        <f>-FX43*mgmt_pct</f>
        <v/>
      </c>
      <c r="FY46" s="44">
        <f>-FY43*mgmt_pct</f>
        <v/>
      </c>
      <c r="FZ46" s="44">
        <f>-FZ43*mgmt_pct</f>
        <v/>
      </c>
      <c r="GA46" s="44">
        <f>-GA43*mgmt_pct</f>
        <v/>
      </c>
      <c r="GB46" s="44">
        <f>-GB43*mgmt_pct</f>
        <v/>
      </c>
      <c r="GC46" s="44">
        <f>-GC43*mgmt_pct</f>
        <v/>
      </c>
      <c r="GD46" s="44">
        <f>-GD43*mgmt_pct</f>
        <v/>
      </c>
      <c r="GE46" s="44">
        <f>-GE43*mgmt_pct</f>
        <v/>
      </c>
      <c r="GF46" s="44">
        <f>-GF43*mgmt_pct</f>
        <v/>
      </c>
      <c r="GG46" s="44">
        <f>-GG43*mgmt_pct</f>
        <v/>
      </c>
      <c r="GH46" s="44">
        <f>-GH43*mgmt_pct</f>
        <v/>
      </c>
      <c r="GI46" s="44">
        <f>-GI43*mgmt_pct</f>
        <v/>
      </c>
      <c r="GJ46" s="44">
        <f>-GJ43*mgmt_pct</f>
        <v/>
      </c>
      <c r="GK46" s="44">
        <f>-GK43*mgmt_pct</f>
        <v/>
      </c>
      <c r="GL46" s="44">
        <f>-GL43*mgmt_pct</f>
        <v/>
      </c>
      <c r="GM46" s="44">
        <f>-GM43*mgmt_pct</f>
        <v/>
      </c>
      <c r="GN46" s="44">
        <f>-GN43*mgmt_pct</f>
        <v/>
      </c>
      <c r="GO46" s="44">
        <f>-GO43*mgmt_pct</f>
        <v/>
      </c>
      <c r="GP46" s="44">
        <f>-GP43*mgmt_pct</f>
        <v/>
      </c>
      <c r="GQ46" s="44">
        <f>-GQ43*mgmt_pct</f>
        <v/>
      </c>
      <c r="GR46" s="44">
        <f>-GR43*mgmt_pct</f>
        <v/>
      </c>
      <c r="GS46" s="44">
        <f>-GS43*mgmt_pct</f>
        <v/>
      </c>
      <c r="GT46" s="44">
        <f>-GT43*mgmt_pct</f>
        <v/>
      </c>
      <c r="GU46" s="44">
        <f>-GU43*mgmt_pct</f>
        <v/>
      </c>
      <c r="GV46" s="44">
        <f>-GV43*mgmt_pct</f>
        <v/>
      </c>
      <c r="GW46" s="44">
        <f>-GW43*mgmt_pct</f>
        <v/>
      </c>
      <c r="GX46" s="44">
        <f>-GX43*mgmt_pct</f>
        <v/>
      </c>
      <c r="GY46" s="44">
        <f>-GY43*mgmt_pct</f>
        <v/>
      </c>
      <c r="GZ46" s="44">
        <f>-GZ43*mgmt_pct</f>
        <v/>
      </c>
      <c r="HA46" s="44">
        <f>-HA43*mgmt_pct</f>
        <v/>
      </c>
      <c r="HB46" s="44">
        <f>-HB43*mgmt_pct</f>
        <v/>
      </c>
      <c r="HC46" s="44">
        <f>-HC43*mgmt_pct</f>
        <v/>
      </c>
      <c r="HD46" s="44">
        <f>-HD43*mgmt_pct</f>
        <v/>
      </c>
      <c r="HE46" s="44">
        <f>-HE43*mgmt_pct</f>
        <v/>
      </c>
      <c r="HF46" s="44">
        <f>-HF43*mgmt_pct</f>
        <v/>
      </c>
      <c r="HG46" s="44">
        <f>-HG43*mgmt_pct</f>
        <v/>
      </c>
      <c r="HH46" s="44">
        <f>-HH43*mgmt_pct</f>
        <v/>
      </c>
      <c r="HI46" s="44">
        <f>-HI43*mgmt_pct</f>
        <v/>
      </c>
      <c r="HJ46" s="44">
        <f>-HJ43*mgmt_pct</f>
        <v/>
      </c>
      <c r="HK46" s="44">
        <f>-HK43*mgmt_pct</f>
        <v/>
      </c>
      <c r="HL46" s="44">
        <f>-HL43*mgmt_pct</f>
        <v/>
      </c>
      <c r="HM46" s="44">
        <f>-HM43*mgmt_pct</f>
        <v/>
      </c>
      <c r="HN46" s="44">
        <f>-HN43*mgmt_pct</f>
        <v/>
      </c>
      <c r="HO46" s="44">
        <f>-HO43*mgmt_pct</f>
        <v/>
      </c>
      <c r="HP46" s="44">
        <f>-HP43*mgmt_pct</f>
        <v/>
      </c>
      <c r="HQ46" s="44">
        <f>-HQ43*mgmt_pct</f>
        <v/>
      </c>
      <c r="HR46" s="44">
        <f>-HR43*mgmt_pct</f>
        <v/>
      </c>
      <c r="HS46" s="44">
        <f>-HS43*mgmt_pct</f>
        <v/>
      </c>
      <c r="HT46" s="44">
        <f>-HT43*mgmt_pct</f>
        <v/>
      </c>
      <c r="HU46" s="44">
        <f>-HU43*mgmt_pct</f>
        <v/>
      </c>
      <c r="HV46" s="44">
        <f>-HV43*mgmt_pct</f>
        <v/>
      </c>
      <c r="HW46" s="44">
        <f>-HW43*mgmt_pct</f>
        <v/>
      </c>
      <c r="HX46" s="44">
        <f>-HX43*mgmt_pct</f>
        <v/>
      </c>
      <c r="HY46" s="44">
        <f>-HY43*mgmt_pct</f>
        <v/>
      </c>
      <c r="HZ46" s="44">
        <f>-HZ43*mgmt_pct</f>
        <v/>
      </c>
      <c r="IA46" s="44">
        <f>-IA43*mgmt_pct</f>
        <v/>
      </c>
      <c r="IB46" s="44">
        <f>-IB43*mgmt_pct</f>
        <v/>
      </c>
      <c r="IC46" s="44">
        <f>-IC43*mgmt_pct</f>
        <v/>
      </c>
      <c r="ID46" s="44">
        <f>-ID43*mgmt_pct</f>
        <v/>
      </c>
      <c r="IE46" s="44">
        <f>-IE43*mgmt_pct</f>
        <v/>
      </c>
      <c r="IF46" s="44">
        <f>-IF43*mgmt_pct</f>
        <v/>
      </c>
      <c r="IG46" s="44">
        <f>-IG43*mgmt_pct</f>
        <v/>
      </c>
      <c r="IH46" s="44">
        <f>-IH43*mgmt_pct</f>
        <v/>
      </c>
      <c r="II46" s="44">
        <f>-II43*mgmt_pct</f>
        <v/>
      </c>
      <c r="IJ46" s="44">
        <f>-IJ43*mgmt_pct</f>
        <v/>
      </c>
      <c r="IK46" s="44">
        <f>-IK43*mgmt_pct</f>
        <v/>
      </c>
      <c r="IL46" s="44">
        <f>-IL43*mgmt_pct</f>
        <v/>
      </c>
      <c r="IM46" s="44">
        <f>-IM43*mgmt_pct</f>
        <v/>
      </c>
      <c r="IN46" s="44">
        <f>-IN43*mgmt_pct</f>
        <v/>
      </c>
      <c r="IO46" s="44">
        <f>-IO43*mgmt_pct</f>
        <v/>
      </c>
      <c r="IP46" s="44">
        <f>-IP43*mgmt_pct</f>
        <v/>
      </c>
      <c r="IQ46" s="44">
        <f>-IQ43*mgmt_pct</f>
        <v/>
      </c>
      <c r="IR46" s="44">
        <f>-IR43*mgmt_pct</f>
        <v/>
      </c>
      <c r="IS46" s="44">
        <f>-IS43*mgmt_pct</f>
        <v/>
      </c>
      <c r="IT46" s="44">
        <f>-IT43*mgmt_pct</f>
        <v/>
      </c>
      <c r="IU46" s="44">
        <f>-IU43*mgmt_pct</f>
        <v/>
      </c>
      <c r="IV46" s="44">
        <f>-IV43*mgmt_pct</f>
        <v/>
      </c>
      <c r="IW46" s="44">
        <f>-IW43*mgmt_pct</f>
        <v/>
      </c>
      <c r="IX46" s="44">
        <f>-IX43*mgmt_pct</f>
        <v/>
      </c>
      <c r="IY46" s="44">
        <f>-IY43*mgmt_pct</f>
        <v/>
      </c>
      <c r="IZ46" s="44">
        <f>-IZ43*mgmt_pct</f>
        <v/>
      </c>
      <c r="JA46" s="44">
        <f>-JA43*mgmt_pct</f>
        <v/>
      </c>
      <c r="JB46" s="44">
        <f>-JB43*mgmt_pct</f>
        <v/>
      </c>
      <c r="JC46" s="44">
        <f>-JC43*mgmt_pct</f>
        <v/>
      </c>
      <c r="JD46" s="44">
        <f>-JD43*mgmt_pct</f>
        <v/>
      </c>
      <c r="JE46" s="44">
        <f>-JE43*mgmt_pct</f>
        <v/>
      </c>
      <c r="JF46" s="44">
        <f>-JF43*mgmt_pct</f>
        <v/>
      </c>
      <c r="JG46" s="44">
        <f>-JG43*mgmt_pct</f>
        <v/>
      </c>
      <c r="JH46" s="44">
        <f>-JH43*mgmt_pct</f>
        <v/>
      </c>
      <c r="JI46" s="44">
        <f>-JI43*mgmt_pct</f>
        <v/>
      </c>
      <c r="JJ46" s="44">
        <f>-JJ43*mgmt_pct</f>
        <v/>
      </c>
      <c r="JK46" s="44">
        <f>-JK43*mgmt_pct</f>
        <v/>
      </c>
      <c r="JL46" s="44">
        <f>-JL43*mgmt_pct</f>
        <v/>
      </c>
      <c r="JM46" s="44">
        <f>-JM43*mgmt_pct</f>
        <v/>
      </c>
      <c r="JN46" s="44">
        <f>-JN43*mgmt_pct</f>
        <v/>
      </c>
      <c r="JO46" s="44">
        <f>-JO43*mgmt_pct</f>
        <v/>
      </c>
      <c r="JP46" s="44">
        <f>-JP43*mgmt_pct</f>
        <v/>
      </c>
      <c r="JQ46" s="44">
        <f>-JQ43*mgmt_pct</f>
        <v/>
      </c>
      <c r="JR46" s="44">
        <f>-JR43*mgmt_pct</f>
        <v/>
      </c>
      <c r="JS46" s="44">
        <f>-JS43*mgmt_pct</f>
        <v/>
      </c>
      <c r="JT46" s="44">
        <f>-JT43*mgmt_pct</f>
        <v/>
      </c>
      <c r="JU46" s="44">
        <f>-JU43*mgmt_pct</f>
        <v/>
      </c>
      <c r="JV46" s="44">
        <f>-JV43*mgmt_pct</f>
        <v/>
      </c>
      <c r="JW46" s="44">
        <f>-JW43*mgmt_pct</f>
        <v/>
      </c>
      <c r="JX46" s="44">
        <f>-JX43*mgmt_pct</f>
        <v/>
      </c>
      <c r="JY46" s="44">
        <f>-JY43*mgmt_pct</f>
        <v/>
      </c>
      <c r="JZ46" s="44">
        <f>-JZ43*mgmt_pct</f>
        <v/>
      </c>
      <c r="KA46" s="44">
        <f>-KA43*mgmt_pct</f>
        <v/>
      </c>
      <c r="KB46" s="44">
        <f>-KB43*mgmt_pct</f>
        <v/>
      </c>
      <c r="KC46" s="44">
        <f>-KC43*mgmt_pct</f>
        <v/>
      </c>
      <c r="KD46" s="44">
        <f>-KD43*mgmt_pct</f>
        <v/>
      </c>
      <c r="KE46" s="44">
        <f>-KE43*mgmt_pct</f>
        <v/>
      </c>
      <c r="KF46" s="44">
        <f>-KF43*mgmt_pct</f>
        <v/>
      </c>
      <c r="KG46" s="44">
        <f>-KG43*mgmt_pct</f>
        <v/>
      </c>
      <c r="KH46" s="44">
        <f>-KH43*mgmt_pct</f>
        <v/>
      </c>
      <c r="KI46" s="44">
        <f>-KI43*mgmt_pct</f>
        <v/>
      </c>
      <c r="KJ46" s="44">
        <f>-KJ43*mgmt_pct</f>
        <v/>
      </c>
      <c r="KK46" s="44">
        <f>-KK43*mgmt_pct</f>
        <v/>
      </c>
      <c r="KL46" s="44">
        <f>-KL43*mgmt_pct</f>
        <v/>
      </c>
      <c r="KM46" s="44">
        <f>-KM43*mgmt_pct</f>
        <v/>
      </c>
      <c r="KN46" s="44">
        <f>-KN43*mgmt_pct</f>
        <v/>
      </c>
      <c r="KO46" s="44">
        <f>-KO43*mgmt_pct</f>
        <v/>
      </c>
      <c r="KP46" s="44">
        <f>-KP43*mgmt_pct</f>
        <v/>
      </c>
      <c r="KQ46" s="44">
        <f>-KQ43*mgmt_pct</f>
        <v/>
      </c>
      <c r="KR46" s="44">
        <f>-KR43*mgmt_pct</f>
        <v/>
      </c>
      <c r="KS46" s="44">
        <f>-KS43*mgmt_pct</f>
        <v/>
      </c>
      <c r="KT46" s="44">
        <f>-KT43*mgmt_pct</f>
        <v/>
      </c>
      <c r="KU46" s="44">
        <f>-KU43*mgmt_pct</f>
        <v/>
      </c>
      <c r="KV46" s="44">
        <f>-KV43*mgmt_pct</f>
        <v/>
      </c>
      <c r="KW46" s="44">
        <f>-KW43*mgmt_pct</f>
        <v/>
      </c>
      <c r="KX46" s="44">
        <f>-KX43*mgmt_pct</f>
        <v/>
      </c>
      <c r="KY46" s="44">
        <f>-KY43*mgmt_pct</f>
        <v/>
      </c>
      <c r="KZ46" s="44">
        <f>-KZ43*mgmt_pct</f>
        <v/>
      </c>
      <c r="LA46" s="44">
        <f>-LA43*mgmt_pct</f>
        <v/>
      </c>
      <c r="LB46" s="44">
        <f>-LB43*mgmt_pct</f>
        <v/>
      </c>
      <c r="LC46" s="44">
        <f>-LC43*mgmt_pct</f>
        <v/>
      </c>
      <c r="LD46" s="44">
        <f>-LD43*mgmt_pct</f>
        <v/>
      </c>
      <c r="LE46" s="44">
        <f>-LE43*mgmt_pct</f>
        <v/>
      </c>
      <c r="LF46" s="44">
        <f>-LF43*mgmt_pct</f>
        <v/>
      </c>
      <c r="LG46" s="44">
        <f>-LG43*mgmt_pct</f>
        <v/>
      </c>
      <c r="LH46" s="44">
        <f>-LH43*mgmt_pct</f>
        <v/>
      </c>
      <c r="LI46" s="44">
        <f>-LI43*mgmt_pct</f>
        <v/>
      </c>
      <c r="LJ46" s="44">
        <f>-LJ43*mgmt_pct</f>
        <v/>
      </c>
      <c r="LK46" s="44">
        <f>-LK43*mgmt_pct</f>
        <v/>
      </c>
      <c r="LL46" s="44">
        <f>-LL43*mgmt_pct</f>
        <v/>
      </c>
      <c r="LM46" s="44">
        <f>-LM43*mgmt_pct</f>
        <v/>
      </c>
      <c r="LN46" s="44">
        <f>-LN43*mgmt_pct</f>
        <v/>
      </c>
      <c r="LO46" s="44">
        <f>-LO43*mgmt_pct</f>
        <v/>
      </c>
      <c r="LP46" s="44">
        <f>-LP43*mgmt_pct</f>
        <v/>
      </c>
      <c r="LQ46" s="44">
        <f>-LQ43*mgmt_pct</f>
        <v/>
      </c>
      <c r="LR46" s="44">
        <f>-LR43*mgmt_pct</f>
        <v/>
      </c>
      <c r="LS46" s="44">
        <f>-LS43*mgmt_pct</f>
        <v/>
      </c>
      <c r="LT46" s="44">
        <f>-LT43*mgmt_pct</f>
        <v/>
      </c>
      <c r="LU46" s="44">
        <f>-LU43*mgmt_pct</f>
        <v/>
      </c>
      <c r="LV46" s="44">
        <f>-LV43*mgmt_pct</f>
        <v/>
      </c>
      <c r="LW46" s="44">
        <f>-LW43*mgmt_pct</f>
        <v/>
      </c>
      <c r="LX46" s="44">
        <f>-LX43*mgmt_pct</f>
        <v/>
      </c>
      <c r="LY46" s="44">
        <f>-LY43*mgmt_pct</f>
        <v/>
      </c>
      <c r="LZ46" s="44">
        <f>-LZ43*mgmt_pct</f>
        <v/>
      </c>
      <c r="MA46" s="44">
        <f>-MA43*mgmt_pct</f>
        <v/>
      </c>
      <c r="MB46" s="44">
        <f>-MB43*mgmt_pct</f>
        <v/>
      </c>
      <c r="MC46" s="44">
        <f>-MC43*mgmt_pct</f>
        <v/>
      </c>
      <c r="MD46" s="44">
        <f>-MD43*mgmt_pct</f>
        <v/>
      </c>
      <c r="ME46" s="44">
        <f>-ME43*mgmt_pct</f>
        <v/>
      </c>
      <c r="MF46" s="44">
        <f>-MF43*mgmt_pct</f>
        <v/>
      </c>
      <c r="MG46" s="44">
        <f>-MG43*mgmt_pct</f>
        <v/>
      </c>
      <c r="MH46" s="44">
        <f>-MH43*mgmt_pct</f>
        <v/>
      </c>
      <c r="MI46" s="44">
        <f>-MI43*mgmt_pct</f>
        <v/>
      </c>
      <c r="MJ46" s="44">
        <f>-MJ43*mgmt_pct</f>
        <v/>
      </c>
      <c r="MK46" s="44">
        <f>-MK43*mgmt_pct</f>
        <v/>
      </c>
      <c r="ML46" s="44">
        <f>-ML43*mgmt_pct</f>
        <v/>
      </c>
      <c r="MM46" s="44">
        <f>-MM43*mgmt_pct</f>
        <v/>
      </c>
      <c r="MN46" s="44">
        <f>-MN43*mgmt_pct</f>
        <v/>
      </c>
      <c r="MO46" s="44">
        <f>-MO43*mgmt_pct</f>
        <v/>
      </c>
      <c r="MP46" s="44">
        <f>-MP43*mgmt_pct</f>
        <v/>
      </c>
      <c r="MQ46" s="44">
        <f>-MQ43*mgmt_pct</f>
        <v/>
      </c>
      <c r="MR46" s="44">
        <f>-MR43*mgmt_pct</f>
        <v/>
      </c>
      <c r="MS46" s="44">
        <f>-MS43*mgmt_pct</f>
        <v/>
      </c>
      <c r="MT46" s="44">
        <f>-MT43*mgmt_pct</f>
        <v/>
      </c>
      <c r="MU46" s="44">
        <f>-MU43*mgmt_pct</f>
        <v/>
      </c>
      <c r="MV46" s="44">
        <f>-MV43*mgmt_pct</f>
        <v/>
      </c>
      <c r="MW46" s="44">
        <f>-MW43*mgmt_pct</f>
        <v/>
      </c>
      <c r="MX46" s="44">
        <f>-MX43*mgmt_pct</f>
        <v/>
      </c>
      <c r="MY46" s="44">
        <f>-MY43*mgmt_pct</f>
        <v/>
      </c>
      <c r="MZ46" s="44">
        <f>-MZ43*mgmt_pct</f>
        <v/>
      </c>
      <c r="NA46" s="44">
        <f>-NA43*mgmt_pct</f>
        <v/>
      </c>
      <c r="NB46" s="44">
        <f>-NB43*mgmt_pct</f>
        <v/>
      </c>
      <c r="NC46" s="44">
        <f>-NC43*mgmt_pct</f>
        <v/>
      </c>
      <c r="ND46" s="44">
        <f>-ND43*mgmt_pct</f>
        <v/>
      </c>
      <c r="NE46" s="44">
        <f>-NE43*mgmt_pct</f>
        <v/>
      </c>
      <c r="NF46" s="44">
        <f>-NF43*mgmt_pct</f>
        <v/>
      </c>
      <c r="NG46" s="44">
        <f>-NG43*mgmt_pct</f>
        <v/>
      </c>
      <c r="NH46" s="44">
        <f>-NH43*mgmt_pct</f>
        <v/>
      </c>
      <c r="NI46" s="44">
        <f>-NI43*mgmt_pct</f>
        <v/>
      </c>
      <c r="NJ46" s="44">
        <f>-NJ43*mgmt_pct</f>
        <v/>
      </c>
      <c r="NK46" s="44">
        <f>-NK43*mgmt_pct</f>
        <v/>
      </c>
      <c r="NL46" s="44">
        <f>-NL43*mgmt_pct</f>
        <v/>
      </c>
      <c r="NM46" s="44">
        <f>-NM43*mgmt_pct</f>
        <v/>
      </c>
      <c r="NN46" s="44">
        <f>-NN43*mgmt_pct</f>
        <v/>
      </c>
      <c r="NO46" s="44">
        <f>-NO43*mgmt_pct</f>
        <v/>
      </c>
      <c r="NP46" s="44">
        <f>-NP43*mgmt_pct</f>
        <v/>
      </c>
      <c r="NQ46" s="44">
        <f>-NQ43*mgmt_pct</f>
        <v/>
      </c>
      <c r="NR46" s="44">
        <f>-NR43*mgmt_pct</f>
        <v/>
      </c>
      <c r="NS46" s="44">
        <f>-NS43*mgmt_pct</f>
        <v/>
      </c>
      <c r="NT46" s="44">
        <f>-NT43*mgmt_pct</f>
        <v/>
      </c>
      <c r="NU46" s="44">
        <f>-NU43*mgmt_pct</f>
        <v/>
      </c>
      <c r="NV46" s="44">
        <f>-NV43*mgmt_pct</f>
        <v/>
      </c>
      <c r="NW46" s="44">
        <f>-NW43*mgmt_pct</f>
        <v/>
      </c>
      <c r="NX46" s="44">
        <f>-NX43*mgmt_pct</f>
        <v/>
      </c>
      <c r="NY46" s="44">
        <f>-NY43*mgmt_pct</f>
        <v/>
      </c>
      <c r="NZ46" s="44">
        <f>-NZ43*mgmt_pct</f>
        <v/>
      </c>
      <c r="OA46" s="44">
        <f>-OA43*mgmt_pct</f>
        <v/>
      </c>
      <c r="OB46" s="44">
        <f>-OB43*mgmt_pct</f>
        <v/>
      </c>
      <c r="OC46" s="44">
        <f>-OC43*mgmt_pct</f>
        <v/>
      </c>
      <c r="OD46" s="44">
        <f>-OD43*mgmt_pct</f>
        <v/>
      </c>
      <c r="OE46" s="44">
        <f>-OE43*mgmt_pct</f>
        <v/>
      </c>
      <c r="OF46" s="44">
        <f>-OF43*mgmt_pct</f>
        <v/>
      </c>
      <c r="OG46" s="44">
        <f>-OG43*mgmt_pct</f>
        <v/>
      </c>
      <c r="OH46" s="44">
        <f>-OH43*mgmt_pct</f>
        <v/>
      </c>
      <c r="OI46" s="44">
        <f>-OI43*mgmt_pct</f>
        <v/>
      </c>
      <c r="OJ46" s="44">
        <f>-OJ43*mgmt_pct</f>
        <v/>
      </c>
      <c r="OK46" s="44">
        <f>-OK43*mgmt_pct</f>
        <v/>
      </c>
      <c r="OL46" s="44">
        <f>-OL43*mgmt_pct</f>
        <v/>
      </c>
      <c r="OM46" s="44">
        <f>-OM43*mgmt_pct</f>
        <v/>
      </c>
      <c r="ON46" s="44">
        <f>-ON43*mgmt_pct</f>
        <v/>
      </c>
      <c r="OO46" s="44">
        <f>-OO43*mgmt_pct</f>
        <v/>
      </c>
      <c r="OP46" s="44">
        <f>-OP43*mgmt_pct</f>
        <v/>
      </c>
      <c r="OQ46" s="44">
        <f>-OQ43*mgmt_pct</f>
        <v/>
      </c>
      <c r="OR46" s="44">
        <f>-OR43*mgmt_pct</f>
        <v/>
      </c>
      <c r="OS46" s="44">
        <f>-OS43*mgmt_pct</f>
        <v/>
      </c>
      <c r="OT46" s="44">
        <f>-OT43*mgmt_pct</f>
        <v/>
      </c>
      <c r="OU46" s="44">
        <f>-OU43*mgmt_pct</f>
        <v/>
      </c>
      <c r="OV46" s="44">
        <f>-OV43*mgmt_pct</f>
        <v/>
      </c>
      <c r="OW46" s="44">
        <f>-OW43*mgmt_pct</f>
        <v/>
      </c>
      <c r="OX46" s="44">
        <f>-OX43*mgmt_pct</f>
        <v/>
      </c>
      <c r="OY46" s="44">
        <f>-OY43*mgmt_pct</f>
        <v/>
      </c>
      <c r="OZ46" s="44">
        <f>-OZ43*mgmt_pct</f>
        <v/>
      </c>
      <c r="PA46" s="44">
        <f>-PA43*mgmt_pct</f>
        <v/>
      </c>
      <c r="PB46" s="44">
        <f>-PB43*mgmt_pct</f>
        <v/>
      </c>
      <c r="PC46" s="44">
        <f>-PC43*mgmt_pct</f>
        <v/>
      </c>
      <c r="PD46" s="44">
        <f>-PD43*mgmt_pct</f>
        <v/>
      </c>
      <c r="PE46" s="44">
        <f>-PE43*mgmt_pct</f>
        <v/>
      </c>
      <c r="PF46" s="44">
        <f>-PF43*mgmt_pct</f>
        <v/>
      </c>
      <c r="PG46" s="44">
        <f>-PG43*mgmt_pct</f>
        <v/>
      </c>
      <c r="PH46" s="44">
        <f>-PH43*mgmt_pct</f>
        <v/>
      </c>
      <c r="PI46" s="44">
        <f>-PI43*mgmt_pct</f>
        <v/>
      </c>
      <c r="PJ46" s="44">
        <f>-PJ43*mgmt_pct</f>
        <v/>
      </c>
      <c r="PK46" s="44">
        <f>-PK43*mgmt_pct</f>
        <v/>
      </c>
      <c r="PL46" s="44">
        <f>-PL43*mgmt_pct</f>
        <v/>
      </c>
      <c r="PM46" s="44">
        <f>-PM43*mgmt_pct</f>
        <v/>
      </c>
    </row>
    <row r="47">
      <c r="A47" s="9" t="inlineStr">
        <is>
          <t>Property tax</t>
        </is>
      </c>
      <c r="B47" s="9" t="inlineStr">
        <is>
          <t>P1</t>
        </is>
      </c>
      <c r="C47" s="43">
        <f>SUM(D47:PM47)</f>
        <v/>
      </c>
      <c r="D47" s="44">
        <f>-p1_tax/12*D37</f>
        <v/>
      </c>
      <c r="E47" s="44">
        <f>-p1_tax/12*E37</f>
        <v/>
      </c>
      <c r="F47" s="44">
        <f>-p1_tax/12*F37</f>
        <v/>
      </c>
      <c r="G47" s="44">
        <f>-p1_tax/12*G37</f>
        <v/>
      </c>
      <c r="H47" s="44">
        <f>-p1_tax/12*H37</f>
        <v/>
      </c>
      <c r="I47" s="44">
        <f>-p1_tax/12*I37</f>
        <v/>
      </c>
      <c r="J47" s="44">
        <f>-p1_tax/12*J37</f>
        <v/>
      </c>
      <c r="K47" s="44">
        <f>-p1_tax/12*K37</f>
        <v/>
      </c>
      <c r="L47" s="44">
        <f>-p1_tax/12*L37</f>
        <v/>
      </c>
      <c r="M47" s="44">
        <f>-p1_tax/12*M37</f>
        <v/>
      </c>
      <c r="N47" s="44">
        <f>-p1_tax/12*N37</f>
        <v/>
      </c>
      <c r="O47" s="44">
        <f>-p1_tax/12*O37</f>
        <v/>
      </c>
      <c r="P47" s="44">
        <f>-p1_tax/12*P37</f>
        <v/>
      </c>
      <c r="Q47" s="44">
        <f>-p1_tax/12*Q37</f>
        <v/>
      </c>
      <c r="R47" s="44">
        <f>-p1_tax/12*R37</f>
        <v/>
      </c>
      <c r="S47" s="44">
        <f>-p1_tax/12*S37</f>
        <v/>
      </c>
      <c r="T47" s="44">
        <f>-p1_tax/12*T37</f>
        <v/>
      </c>
      <c r="U47" s="44">
        <f>-p1_tax/12*U37</f>
        <v/>
      </c>
      <c r="V47" s="44">
        <f>-p1_tax/12*V37</f>
        <v/>
      </c>
      <c r="W47" s="44">
        <f>-p1_tax/12*W37</f>
        <v/>
      </c>
      <c r="X47" s="44">
        <f>-p1_tax/12*X37</f>
        <v/>
      </c>
      <c r="Y47" s="44">
        <f>-p1_tax/12*Y37</f>
        <v/>
      </c>
      <c r="Z47" s="44">
        <f>-p1_tax/12*Z37</f>
        <v/>
      </c>
      <c r="AA47" s="44">
        <f>-p1_tax/12*AA37</f>
        <v/>
      </c>
      <c r="AB47" s="44">
        <f>-p1_tax/12*AB37</f>
        <v/>
      </c>
      <c r="AC47" s="44">
        <f>-p1_tax/12*AC37</f>
        <v/>
      </c>
      <c r="AD47" s="44">
        <f>-p1_tax/12*AD37</f>
        <v/>
      </c>
      <c r="AE47" s="44">
        <f>-p1_tax/12*AE37</f>
        <v/>
      </c>
      <c r="AF47" s="44">
        <f>-p1_tax/12*AF37</f>
        <v/>
      </c>
      <c r="AG47" s="44">
        <f>-p1_tax/12*AG37</f>
        <v/>
      </c>
      <c r="AH47" s="44">
        <f>-p1_tax/12*AH37</f>
        <v/>
      </c>
      <c r="AI47" s="44">
        <f>-p1_tax/12*AI37</f>
        <v/>
      </c>
      <c r="AJ47" s="44">
        <f>-p1_tax/12*AJ37</f>
        <v/>
      </c>
      <c r="AK47" s="44">
        <f>-p1_tax/12*AK37</f>
        <v/>
      </c>
      <c r="AL47" s="44">
        <f>-p1_tax/12*AL37</f>
        <v/>
      </c>
      <c r="AM47" s="44">
        <f>-p1_tax/12*AM37</f>
        <v/>
      </c>
      <c r="AN47" s="44">
        <f>-p1_tax/12*AN37</f>
        <v/>
      </c>
      <c r="AO47" s="44">
        <f>-p1_tax/12*AO37</f>
        <v/>
      </c>
      <c r="AP47" s="44">
        <f>-p1_tax/12*AP37</f>
        <v/>
      </c>
      <c r="AQ47" s="44">
        <f>-p1_tax/12*AQ37</f>
        <v/>
      </c>
      <c r="AR47" s="44">
        <f>-p1_tax/12*AR37</f>
        <v/>
      </c>
      <c r="AS47" s="44">
        <f>-p1_tax/12*AS37</f>
        <v/>
      </c>
      <c r="AT47" s="44">
        <f>-p1_tax/12*AT37</f>
        <v/>
      </c>
      <c r="AU47" s="44">
        <f>-p1_tax/12*AU37</f>
        <v/>
      </c>
      <c r="AV47" s="44">
        <f>-p1_tax/12*AV37</f>
        <v/>
      </c>
      <c r="AW47" s="44">
        <f>-p1_tax/12*AW37</f>
        <v/>
      </c>
      <c r="AX47" s="44">
        <f>-p1_tax/12*AX37</f>
        <v/>
      </c>
      <c r="AY47" s="44">
        <f>-p1_tax/12*AY37</f>
        <v/>
      </c>
      <c r="AZ47" s="44">
        <f>-p1_tax/12*AZ37</f>
        <v/>
      </c>
      <c r="BA47" s="44">
        <f>-p1_tax/12*BA37</f>
        <v/>
      </c>
      <c r="BB47" s="44">
        <f>-p1_tax/12*BB37</f>
        <v/>
      </c>
      <c r="BC47" s="44">
        <f>-p1_tax/12*BC37</f>
        <v/>
      </c>
      <c r="BD47" s="44">
        <f>-p1_tax/12*BD37</f>
        <v/>
      </c>
      <c r="BE47" s="44">
        <f>-p1_tax/12*BE37</f>
        <v/>
      </c>
      <c r="BF47" s="44">
        <f>-p1_tax/12*BF37</f>
        <v/>
      </c>
      <c r="BG47" s="44">
        <f>-p1_tax/12*BG37</f>
        <v/>
      </c>
      <c r="BH47" s="44">
        <f>-p1_tax/12*BH37</f>
        <v/>
      </c>
      <c r="BI47" s="44">
        <f>-p1_tax/12*BI37</f>
        <v/>
      </c>
      <c r="BJ47" s="44">
        <f>-p1_tax/12*BJ37</f>
        <v/>
      </c>
      <c r="BK47" s="44">
        <f>-p1_tax/12*BK37</f>
        <v/>
      </c>
      <c r="BL47" s="44">
        <f>-p1_tax/12*BL37</f>
        <v/>
      </c>
      <c r="BM47" s="44">
        <f>-p1_tax/12*BM37</f>
        <v/>
      </c>
      <c r="BN47" s="44">
        <f>-p1_tax/12*BN37</f>
        <v/>
      </c>
      <c r="BO47" s="44">
        <f>-p1_tax/12*BO37</f>
        <v/>
      </c>
      <c r="BP47" s="44">
        <f>-p1_tax/12*BP37</f>
        <v/>
      </c>
      <c r="BQ47" s="44">
        <f>-p1_tax/12*BQ37</f>
        <v/>
      </c>
      <c r="BR47" s="44">
        <f>-p1_tax/12*BR37</f>
        <v/>
      </c>
      <c r="BS47" s="44">
        <f>-p1_tax/12*BS37</f>
        <v/>
      </c>
      <c r="BT47" s="44">
        <f>-p1_tax/12*BT37</f>
        <v/>
      </c>
      <c r="BU47" s="44">
        <f>-p1_tax/12*BU37</f>
        <v/>
      </c>
      <c r="BV47" s="44">
        <f>-p1_tax/12*BV37</f>
        <v/>
      </c>
      <c r="BW47" s="44">
        <f>-p1_tax/12*BW37</f>
        <v/>
      </c>
      <c r="BX47" s="44">
        <f>-p1_tax/12*BX37</f>
        <v/>
      </c>
      <c r="BY47" s="44">
        <f>-p1_tax/12*BY37</f>
        <v/>
      </c>
      <c r="BZ47" s="44">
        <f>-p1_tax/12*BZ37</f>
        <v/>
      </c>
      <c r="CA47" s="44">
        <f>-p1_tax/12*CA37</f>
        <v/>
      </c>
      <c r="CB47" s="44">
        <f>-p1_tax/12*CB37</f>
        <v/>
      </c>
      <c r="CC47" s="44">
        <f>-p1_tax/12*CC37</f>
        <v/>
      </c>
      <c r="CD47" s="44">
        <f>-p1_tax/12*CD37</f>
        <v/>
      </c>
      <c r="CE47" s="44">
        <f>-p1_tax/12*CE37</f>
        <v/>
      </c>
      <c r="CF47" s="44">
        <f>-p1_tax/12*CF37</f>
        <v/>
      </c>
      <c r="CG47" s="44">
        <f>-p1_tax/12*CG37</f>
        <v/>
      </c>
      <c r="CH47" s="44">
        <f>-p1_tax/12*CH37</f>
        <v/>
      </c>
      <c r="CI47" s="44">
        <f>-p1_tax/12*CI37</f>
        <v/>
      </c>
      <c r="CJ47" s="44">
        <f>-p1_tax/12*CJ37</f>
        <v/>
      </c>
      <c r="CK47" s="44">
        <f>-p1_tax/12*CK37</f>
        <v/>
      </c>
      <c r="CL47" s="44">
        <f>-p1_tax/12*CL37</f>
        <v/>
      </c>
      <c r="CM47" s="44">
        <f>-p1_tax/12*CM37</f>
        <v/>
      </c>
      <c r="CN47" s="44">
        <f>-p1_tax/12*CN37</f>
        <v/>
      </c>
      <c r="CO47" s="44">
        <f>-p1_tax/12*CO37</f>
        <v/>
      </c>
      <c r="CP47" s="44">
        <f>-p1_tax/12*CP37</f>
        <v/>
      </c>
      <c r="CQ47" s="44">
        <f>-p1_tax/12*CQ37</f>
        <v/>
      </c>
      <c r="CR47" s="44">
        <f>-p1_tax/12*CR37</f>
        <v/>
      </c>
      <c r="CS47" s="44">
        <f>-p1_tax/12*CS37</f>
        <v/>
      </c>
      <c r="CT47" s="44">
        <f>-p1_tax/12*CT37</f>
        <v/>
      </c>
      <c r="CU47" s="44">
        <f>-p1_tax/12*CU37</f>
        <v/>
      </c>
      <c r="CV47" s="44">
        <f>-p1_tax/12*CV37</f>
        <v/>
      </c>
      <c r="CW47" s="44">
        <f>-p1_tax/12*CW37</f>
        <v/>
      </c>
      <c r="CX47" s="44">
        <f>-p1_tax/12*CX37</f>
        <v/>
      </c>
      <c r="CY47" s="44">
        <f>-p1_tax/12*CY37</f>
        <v/>
      </c>
      <c r="CZ47" s="44">
        <f>-p1_tax/12*CZ37</f>
        <v/>
      </c>
      <c r="DA47" s="44">
        <f>-p1_tax/12*DA37</f>
        <v/>
      </c>
      <c r="DB47" s="44">
        <f>-p1_tax/12*DB37</f>
        <v/>
      </c>
      <c r="DC47" s="44">
        <f>-p1_tax/12*DC37</f>
        <v/>
      </c>
      <c r="DD47" s="44">
        <f>-p1_tax/12*DD37</f>
        <v/>
      </c>
      <c r="DE47" s="44">
        <f>-p1_tax/12*DE37</f>
        <v/>
      </c>
      <c r="DF47" s="44">
        <f>-p1_tax/12*DF37</f>
        <v/>
      </c>
      <c r="DG47" s="44">
        <f>-p1_tax/12*DG37</f>
        <v/>
      </c>
      <c r="DH47" s="44">
        <f>-p1_tax/12*DH37</f>
        <v/>
      </c>
      <c r="DI47" s="44">
        <f>-p1_tax/12*DI37</f>
        <v/>
      </c>
      <c r="DJ47" s="44">
        <f>-p1_tax/12*DJ37</f>
        <v/>
      </c>
      <c r="DK47" s="44">
        <f>-p1_tax/12*DK37</f>
        <v/>
      </c>
      <c r="DL47" s="44">
        <f>-p1_tax/12*DL37</f>
        <v/>
      </c>
      <c r="DM47" s="44">
        <f>-p1_tax/12*DM37</f>
        <v/>
      </c>
      <c r="DN47" s="44">
        <f>-p1_tax/12*DN37</f>
        <v/>
      </c>
      <c r="DO47" s="44">
        <f>-p1_tax/12*DO37</f>
        <v/>
      </c>
      <c r="DP47" s="44">
        <f>-p1_tax/12*DP37</f>
        <v/>
      </c>
      <c r="DQ47" s="44">
        <f>-p1_tax/12*DQ37</f>
        <v/>
      </c>
      <c r="DR47" s="44">
        <f>-p1_tax/12*DR37</f>
        <v/>
      </c>
      <c r="DS47" s="44">
        <f>-p1_tax/12*DS37</f>
        <v/>
      </c>
      <c r="DT47" s="44">
        <f>-p1_tax/12*DT37</f>
        <v/>
      </c>
      <c r="DU47" s="44">
        <f>-p1_tax/12*DU37</f>
        <v/>
      </c>
      <c r="DV47" s="44">
        <f>-p1_tax/12*DV37</f>
        <v/>
      </c>
      <c r="DW47" s="44">
        <f>-p1_tax/12*DW37</f>
        <v/>
      </c>
      <c r="DX47" s="44">
        <f>-p1_tax/12*DX37</f>
        <v/>
      </c>
      <c r="DY47" s="44">
        <f>-p1_tax/12*DY37</f>
        <v/>
      </c>
      <c r="DZ47" s="44">
        <f>-p1_tax/12*DZ37</f>
        <v/>
      </c>
      <c r="EA47" s="44">
        <f>-p1_tax/12*EA37</f>
        <v/>
      </c>
      <c r="EB47" s="44">
        <f>-p1_tax/12*EB37</f>
        <v/>
      </c>
      <c r="EC47" s="44">
        <f>-p1_tax/12*EC37</f>
        <v/>
      </c>
      <c r="ED47" s="44">
        <f>-p1_tax/12*ED37</f>
        <v/>
      </c>
      <c r="EE47" s="44">
        <f>-p1_tax/12*EE37</f>
        <v/>
      </c>
      <c r="EF47" s="44">
        <f>-p1_tax/12*EF37</f>
        <v/>
      </c>
      <c r="EG47" s="44">
        <f>-p1_tax/12*EG37</f>
        <v/>
      </c>
      <c r="EH47" s="44">
        <f>-p1_tax/12*EH37</f>
        <v/>
      </c>
      <c r="EI47" s="44">
        <f>-p1_tax/12*EI37</f>
        <v/>
      </c>
      <c r="EJ47" s="44">
        <f>-p1_tax/12*EJ37</f>
        <v/>
      </c>
      <c r="EK47" s="44">
        <f>-p1_tax/12*EK37</f>
        <v/>
      </c>
      <c r="EL47" s="44">
        <f>-p1_tax/12*EL37</f>
        <v/>
      </c>
      <c r="EM47" s="44">
        <f>-p1_tax/12*EM37</f>
        <v/>
      </c>
      <c r="EN47" s="44">
        <f>-p1_tax/12*EN37</f>
        <v/>
      </c>
      <c r="EO47" s="44">
        <f>-p1_tax/12*EO37</f>
        <v/>
      </c>
      <c r="EP47" s="44">
        <f>-p1_tax/12*EP37</f>
        <v/>
      </c>
      <c r="EQ47" s="44">
        <f>-p1_tax/12*EQ37</f>
        <v/>
      </c>
      <c r="ER47" s="44">
        <f>-p1_tax/12*ER37</f>
        <v/>
      </c>
      <c r="ES47" s="44">
        <f>-p1_tax/12*ES37</f>
        <v/>
      </c>
      <c r="ET47" s="44">
        <f>-p1_tax/12*ET37</f>
        <v/>
      </c>
      <c r="EU47" s="44">
        <f>-p1_tax/12*EU37</f>
        <v/>
      </c>
      <c r="EV47" s="44">
        <f>-p1_tax/12*EV37</f>
        <v/>
      </c>
      <c r="EW47" s="44">
        <f>-p1_tax/12*EW37</f>
        <v/>
      </c>
      <c r="EX47" s="44">
        <f>-p1_tax/12*EX37</f>
        <v/>
      </c>
      <c r="EY47" s="44">
        <f>-p1_tax/12*EY37</f>
        <v/>
      </c>
      <c r="EZ47" s="44">
        <f>-p1_tax/12*EZ37</f>
        <v/>
      </c>
      <c r="FA47" s="44">
        <f>-p1_tax/12*FA37</f>
        <v/>
      </c>
      <c r="FB47" s="44">
        <f>-p1_tax/12*FB37</f>
        <v/>
      </c>
      <c r="FC47" s="44">
        <f>-p1_tax/12*FC37</f>
        <v/>
      </c>
      <c r="FD47" s="44">
        <f>-p1_tax/12*FD37</f>
        <v/>
      </c>
      <c r="FE47" s="44">
        <f>-p1_tax/12*FE37</f>
        <v/>
      </c>
      <c r="FF47" s="44">
        <f>-p1_tax/12*FF37</f>
        <v/>
      </c>
      <c r="FG47" s="44">
        <f>-p1_tax/12*FG37</f>
        <v/>
      </c>
      <c r="FH47" s="44">
        <f>-p1_tax/12*FH37</f>
        <v/>
      </c>
      <c r="FI47" s="44">
        <f>-p1_tax/12*FI37</f>
        <v/>
      </c>
      <c r="FJ47" s="44">
        <f>-p1_tax/12*FJ37</f>
        <v/>
      </c>
      <c r="FK47" s="44">
        <f>-p1_tax/12*FK37</f>
        <v/>
      </c>
      <c r="FL47" s="44">
        <f>-p1_tax/12*FL37</f>
        <v/>
      </c>
      <c r="FM47" s="44">
        <f>-p1_tax/12*FM37</f>
        <v/>
      </c>
      <c r="FN47" s="44">
        <f>-p1_tax/12*FN37</f>
        <v/>
      </c>
      <c r="FO47" s="44">
        <f>-p1_tax/12*FO37</f>
        <v/>
      </c>
      <c r="FP47" s="44">
        <f>-p1_tax/12*FP37</f>
        <v/>
      </c>
      <c r="FQ47" s="44">
        <f>-p1_tax/12*FQ37</f>
        <v/>
      </c>
      <c r="FR47" s="44">
        <f>-p1_tax/12*FR37</f>
        <v/>
      </c>
      <c r="FS47" s="44">
        <f>-p1_tax/12*FS37</f>
        <v/>
      </c>
      <c r="FT47" s="44">
        <f>-p1_tax/12*FT37</f>
        <v/>
      </c>
      <c r="FU47" s="44">
        <f>-p1_tax/12*FU37</f>
        <v/>
      </c>
      <c r="FV47" s="44">
        <f>-p1_tax/12*FV37</f>
        <v/>
      </c>
      <c r="FW47" s="44">
        <f>-p1_tax/12*FW37</f>
        <v/>
      </c>
      <c r="FX47" s="44">
        <f>-p1_tax/12*FX37</f>
        <v/>
      </c>
      <c r="FY47" s="44">
        <f>-p1_tax/12*FY37</f>
        <v/>
      </c>
      <c r="FZ47" s="44">
        <f>-p1_tax/12*FZ37</f>
        <v/>
      </c>
      <c r="GA47" s="44">
        <f>-p1_tax/12*GA37</f>
        <v/>
      </c>
      <c r="GB47" s="44">
        <f>-p1_tax/12*GB37</f>
        <v/>
      </c>
      <c r="GC47" s="44">
        <f>-p1_tax/12*GC37</f>
        <v/>
      </c>
      <c r="GD47" s="44">
        <f>-p1_tax/12*GD37</f>
        <v/>
      </c>
      <c r="GE47" s="44">
        <f>-p1_tax/12*GE37</f>
        <v/>
      </c>
      <c r="GF47" s="44">
        <f>-p1_tax/12*GF37</f>
        <v/>
      </c>
      <c r="GG47" s="44">
        <f>-p1_tax/12*GG37</f>
        <v/>
      </c>
      <c r="GH47" s="44">
        <f>-p1_tax/12*GH37</f>
        <v/>
      </c>
      <c r="GI47" s="44">
        <f>-p1_tax/12*GI37</f>
        <v/>
      </c>
      <c r="GJ47" s="44">
        <f>-p1_tax/12*GJ37</f>
        <v/>
      </c>
      <c r="GK47" s="44">
        <f>-p1_tax/12*GK37</f>
        <v/>
      </c>
      <c r="GL47" s="44">
        <f>-p1_tax/12*GL37</f>
        <v/>
      </c>
      <c r="GM47" s="44">
        <f>-p1_tax/12*GM37</f>
        <v/>
      </c>
      <c r="GN47" s="44">
        <f>-p1_tax/12*GN37</f>
        <v/>
      </c>
      <c r="GO47" s="44">
        <f>-p1_tax/12*GO37</f>
        <v/>
      </c>
      <c r="GP47" s="44">
        <f>-p1_tax/12*GP37</f>
        <v/>
      </c>
      <c r="GQ47" s="44">
        <f>-p1_tax/12*GQ37</f>
        <v/>
      </c>
      <c r="GR47" s="44">
        <f>-p1_tax/12*GR37</f>
        <v/>
      </c>
      <c r="GS47" s="44">
        <f>-p1_tax/12*GS37</f>
        <v/>
      </c>
      <c r="GT47" s="44">
        <f>-p1_tax/12*GT37</f>
        <v/>
      </c>
      <c r="GU47" s="44">
        <f>-p1_tax/12*GU37</f>
        <v/>
      </c>
      <c r="GV47" s="44">
        <f>-p1_tax/12*GV37</f>
        <v/>
      </c>
      <c r="GW47" s="44">
        <f>-p1_tax/12*GW37</f>
        <v/>
      </c>
      <c r="GX47" s="44">
        <f>-p1_tax/12*GX37</f>
        <v/>
      </c>
      <c r="GY47" s="44">
        <f>-p1_tax/12*GY37</f>
        <v/>
      </c>
      <c r="GZ47" s="44">
        <f>-p1_tax/12*GZ37</f>
        <v/>
      </c>
      <c r="HA47" s="44">
        <f>-p1_tax/12*HA37</f>
        <v/>
      </c>
      <c r="HB47" s="44">
        <f>-p1_tax/12*HB37</f>
        <v/>
      </c>
      <c r="HC47" s="44">
        <f>-p1_tax/12*HC37</f>
        <v/>
      </c>
      <c r="HD47" s="44">
        <f>-p1_tax/12*HD37</f>
        <v/>
      </c>
      <c r="HE47" s="44">
        <f>-p1_tax/12*HE37</f>
        <v/>
      </c>
      <c r="HF47" s="44">
        <f>-p1_tax/12*HF37</f>
        <v/>
      </c>
      <c r="HG47" s="44">
        <f>-p1_tax/12*HG37</f>
        <v/>
      </c>
      <c r="HH47" s="44">
        <f>-p1_tax/12*HH37</f>
        <v/>
      </c>
      <c r="HI47" s="44">
        <f>-p1_tax/12*HI37</f>
        <v/>
      </c>
      <c r="HJ47" s="44">
        <f>-p1_tax/12*HJ37</f>
        <v/>
      </c>
      <c r="HK47" s="44">
        <f>-p1_tax/12*HK37</f>
        <v/>
      </c>
      <c r="HL47" s="44">
        <f>-p1_tax/12*HL37</f>
        <v/>
      </c>
      <c r="HM47" s="44">
        <f>-p1_tax/12*HM37</f>
        <v/>
      </c>
      <c r="HN47" s="44">
        <f>-p1_tax/12*HN37</f>
        <v/>
      </c>
      <c r="HO47" s="44">
        <f>-p1_tax/12*HO37</f>
        <v/>
      </c>
      <c r="HP47" s="44">
        <f>-p1_tax/12*HP37</f>
        <v/>
      </c>
      <c r="HQ47" s="44">
        <f>-p1_tax/12*HQ37</f>
        <v/>
      </c>
      <c r="HR47" s="44">
        <f>-p1_tax/12*HR37</f>
        <v/>
      </c>
      <c r="HS47" s="44">
        <f>-p1_tax/12*HS37</f>
        <v/>
      </c>
      <c r="HT47" s="44">
        <f>-p1_tax/12*HT37</f>
        <v/>
      </c>
      <c r="HU47" s="44">
        <f>-p1_tax/12*HU37</f>
        <v/>
      </c>
      <c r="HV47" s="44">
        <f>-p1_tax/12*HV37</f>
        <v/>
      </c>
      <c r="HW47" s="44">
        <f>-p1_tax/12*HW37</f>
        <v/>
      </c>
      <c r="HX47" s="44">
        <f>-p1_tax/12*HX37</f>
        <v/>
      </c>
      <c r="HY47" s="44">
        <f>-p1_tax/12*HY37</f>
        <v/>
      </c>
      <c r="HZ47" s="44">
        <f>-p1_tax/12*HZ37</f>
        <v/>
      </c>
      <c r="IA47" s="44">
        <f>-p1_tax/12*IA37</f>
        <v/>
      </c>
      <c r="IB47" s="44">
        <f>-p1_tax/12*IB37</f>
        <v/>
      </c>
      <c r="IC47" s="44">
        <f>-p1_tax/12*IC37</f>
        <v/>
      </c>
      <c r="ID47" s="44">
        <f>-p1_tax/12*ID37</f>
        <v/>
      </c>
      <c r="IE47" s="44">
        <f>-p1_tax/12*IE37</f>
        <v/>
      </c>
      <c r="IF47" s="44">
        <f>-p1_tax/12*IF37</f>
        <v/>
      </c>
      <c r="IG47" s="44">
        <f>-p1_tax/12*IG37</f>
        <v/>
      </c>
      <c r="IH47" s="44">
        <f>-p1_tax/12*IH37</f>
        <v/>
      </c>
      <c r="II47" s="44">
        <f>-p1_tax/12*II37</f>
        <v/>
      </c>
      <c r="IJ47" s="44">
        <f>-p1_tax/12*IJ37</f>
        <v/>
      </c>
      <c r="IK47" s="44">
        <f>-p1_tax/12*IK37</f>
        <v/>
      </c>
      <c r="IL47" s="44">
        <f>-p1_tax/12*IL37</f>
        <v/>
      </c>
      <c r="IM47" s="44">
        <f>-p1_tax/12*IM37</f>
        <v/>
      </c>
      <c r="IN47" s="44">
        <f>-p1_tax/12*IN37</f>
        <v/>
      </c>
      <c r="IO47" s="44">
        <f>-p1_tax/12*IO37</f>
        <v/>
      </c>
      <c r="IP47" s="44">
        <f>-p1_tax/12*IP37</f>
        <v/>
      </c>
      <c r="IQ47" s="44">
        <f>-p1_tax/12*IQ37</f>
        <v/>
      </c>
      <c r="IR47" s="44">
        <f>-p1_tax/12*IR37</f>
        <v/>
      </c>
      <c r="IS47" s="44">
        <f>-p1_tax/12*IS37</f>
        <v/>
      </c>
      <c r="IT47" s="44">
        <f>-p1_tax/12*IT37</f>
        <v/>
      </c>
      <c r="IU47" s="44">
        <f>-p1_tax/12*IU37</f>
        <v/>
      </c>
      <c r="IV47" s="44">
        <f>-p1_tax/12*IV37</f>
        <v/>
      </c>
      <c r="IW47" s="44">
        <f>-p1_tax/12*IW37</f>
        <v/>
      </c>
      <c r="IX47" s="44">
        <f>-p1_tax/12*IX37</f>
        <v/>
      </c>
      <c r="IY47" s="44">
        <f>-p1_tax/12*IY37</f>
        <v/>
      </c>
      <c r="IZ47" s="44">
        <f>-p1_tax/12*IZ37</f>
        <v/>
      </c>
      <c r="JA47" s="44">
        <f>-p1_tax/12*JA37</f>
        <v/>
      </c>
      <c r="JB47" s="44">
        <f>-p1_tax/12*JB37</f>
        <v/>
      </c>
      <c r="JC47" s="44">
        <f>-p1_tax/12*JC37</f>
        <v/>
      </c>
      <c r="JD47" s="44">
        <f>-p1_tax/12*JD37</f>
        <v/>
      </c>
      <c r="JE47" s="44">
        <f>-p1_tax/12*JE37</f>
        <v/>
      </c>
      <c r="JF47" s="44">
        <f>-p1_tax/12*JF37</f>
        <v/>
      </c>
      <c r="JG47" s="44">
        <f>-p1_tax/12*JG37</f>
        <v/>
      </c>
      <c r="JH47" s="44">
        <f>-p1_tax/12*JH37</f>
        <v/>
      </c>
      <c r="JI47" s="44">
        <f>-p1_tax/12*JI37</f>
        <v/>
      </c>
      <c r="JJ47" s="44">
        <f>-p1_tax/12*JJ37</f>
        <v/>
      </c>
      <c r="JK47" s="44">
        <f>-p1_tax/12*JK37</f>
        <v/>
      </c>
      <c r="JL47" s="44">
        <f>-p1_tax/12*JL37</f>
        <v/>
      </c>
      <c r="JM47" s="44">
        <f>-p1_tax/12*JM37</f>
        <v/>
      </c>
      <c r="JN47" s="44">
        <f>-p1_tax/12*JN37</f>
        <v/>
      </c>
      <c r="JO47" s="44">
        <f>-p1_tax/12*JO37</f>
        <v/>
      </c>
      <c r="JP47" s="44">
        <f>-p1_tax/12*JP37</f>
        <v/>
      </c>
      <c r="JQ47" s="44">
        <f>-p1_tax/12*JQ37</f>
        <v/>
      </c>
      <c r="JR47" s="44">
        <f>-p1_tax/12*JR37</f>
        <v/>
      </c>
      <c r="JS47" s="44">
        <f>-p1_tax/12*JS37</f>
        <v/>
      </c>
      <c r="JT47" s="44">
        <f>-p1_tax/12*JT37</f>
        <v/>
      </c>
      <c r="JU47" s="44">
        <f>-p1_tax/12*JU37</f>
        <v/>
      </c>
      <c r="JV47" s="44">
        <f>-p1_tax/12*JV37</f>
        <v/>
      </c>
      <c r="JW47" s="44">
        <f>-p1_tax/12*JW37</f>
        <v/>
      </c>
      <c r="JX47" s="44">
        <f>-p1_tax/12*JX37</f>
        <v/>
      </c>
      <c r="JY47" s="44">
        <f>-p1_tax/12*JY37</f>
        <v/>
      </c>
      <c r="JZ47" s="44">
        <f>-p1_tax/12*JZ37</f>
        <v/>
      </c>
      <c r="KA47" s="44">
        <f>-p1_tax/12*KA37</f>
        <v/>
      </c>
      <c r="KB47" s="44">
        <f>-p1_tax/12*KB37</f>
        <v/>
      </c>
      <c r="KC47" s="44">
        <f>-p1_tax/12*KC37</f>
        <v/>
      </c>
      <c r="KD47" s="44">
        <f>-p1_tax/12*KD37</f>
        <v/>
      </c>
      <c r="KE47" s="44">
        <f>-p1_tax/12*KE37</f>
        <v/>
      </c>
      <c r="KF47" s="44">
        <f>-p1_tax/12*KF37</f>
        <v/>
      </c>
      <c r="KG47" s="44">
        <f>-p1_tax/12*KG37</f>
        <v/>
      </c>
      <c r="KH47" s="44">
        <f>-p1_tax/12*KH37</f>
        <v/>
      </c>
      <c r="KI47" s="44">
        <f>-p1_tax/12*KI37</f>
        <v/>
      </c>
      <c r="KJ47" s="44">
        <f>-p1_tax/12*KJ37</f>
        <v/>
      </c>
      <c r="KK47" s="44">
        <f>-p1_tax/12*KK37</f>
        <v/>
      </c>
      <c r="KL47" s="44">
        <f>-p1_tax/12*KL37</f>
        <v/>
      </c>
      <c r="KM47" s="44">
        <f>-p1_tax/12*KM37</f>
        <v/>
      </c>
      <c r="KN47" s="44">
        <f>-p1_tax/12*KN37</f>
        <v/>
      </c>
      <c r="KO47" s="44">
        <f>-p1_tax/12*KO37</f>
        <v/>
      </c>
      <c r="KP47" s="44">
        <f>-p1_tax/12*KP37</f>
        <v/>
      </c>
      <c r="KQ47" s="44">
        <f>-p1_tax/12*KQ37</f>
        <v/>
      </c>
      <c r="KR47" s="44">
        <f>-p1_tax/12*KR37</f>
        <v/>
      </c>
      <c r="KS47" s="44">
        <f>-p1_tax/12*KS37</f>
        <v/>
      </c>
      <c r="KT47" s="44">
        <f>-p1_tax/12*KT37</f>
        <v/>
      </c>
      <c r="KU47" s="44">
        <f>-p1_tax/12*KU37</f>
        <v/>
      </c>
      <c r="KV47" s="44">
        <f>-p1_tax/12*KV37</f>
        <v/>
      </c>
      <c r="KW47" s="44">
        <f>-p1_tax/12*KW37</f>
        <v/>
      </c>
      <c r="KX47" s="44">
        <f>-p1_tax/12*KX37</f>
        <v/>
      </c>
      <c r="KY47" s="44">
        <f>-p1_tax/12*KY37</f>
        <v/>
      </c>
      <c r="KZ47" s="44">
        <f>-p1_tax/12*KZ37</f>
        <v/>
      </c>
      <c r="LA47" s="44">
        <f>-p1_tax/12*LA37</f>
        <v/>
      </c>
      <c r="LB47" s="44">
        <f>-p1_tax/12*LB37</f>
        <v/>
      </c>
      <c r="LC47" s="44">
        <f>-p1_tax/12*LC37</f>
        <v/>
      </c>
      <c r="LD47" s="44">
        <f>-p1_tax/12*LD37</f>
        <v/>
      </c>
      <c r="LE47" s="44">
        <f>-p1_tax/12*LE37</f>
        <v/>
      </c>
      <c r="LF47" s="44">
        <f>-p1_tax/12*LF37</f>
        <v/>
      </c>
      <c r="LG47" s="44">
        <f>-p1_tax/12*LG37</f>
        <v/>
      </c>
      <c r="LH47" s="44">
        <f>-p1_tax/12*LH37</f>
        <v/>
      </c>
      <c r="LI47" s="44">
        <f>-p1_tax/12*LI37</f>
        <v/>
      </c>
      <c r="LJ47" s="44">
        <f>-p1_tax/12*LJ37</f>
        <v/>
      </c>
      <c r="LK47" s="44">
        <f>-p1_tax/12*LK37</f>
        <v/>
      </c>
      <c r="LL47" s="44">
        <f>-p1_tax/12*LL37</f>
        <v/>
      </c>
      <c r="LM47" s="44">
        <f>-p1_tax/12*LM37</f>
        <v/>
      </c>
      <c r="LN47" s="44">
        <f>-p1_tax/12*LN37</f>
        <v/>
      </c>
      <c r="LO47" s="44">
        <f>-p1_tax/12*LO37</f>
        <v/>
      </c>
      <c r="LP47" s="44">
        <f>-p1_tax/12*LP37</f>
        <v/>
      </c>
      <c r="LQ47" s="44">
        <f>-p1_tax/12*LQ37</f>
        <v/>
      </c>
      <c r="LR47" s="44">
        <f>-p1_tax/12*LR37</f>
        <v/>
      </c>
      <c r="LS47" s="44">
        <f>-p1_tax/12*LS37</f>
        <v/>
      </c>
      <c r="LT47" s="44">
        <f>-p1_tax/12*LT37</f>
        <v/>
      </c>
      <c r="LU47" s="44">
        <f>-p1_tax/12*LU37</f>
        <v/>
      </c>
      <c r="LV47" s="44">
        <f>-p1_tax/12*LV37</f>
        <v/>
      </c>
      <c r="LW47" s="44">
        <f>-p1_tax/12*LW37</f>
        <v/>
      </c>
      <c r="LX47" s="44">
        <f>-p1_tax/12*LX37</f>
        <v/>
      </c>
      <c r="LY47" s="44">
        <f>-p1_tax/12*LY37</f>
        <v/>
      </c>
      <c r="LZ47" s="44">
        <f>-p1_tax/12*LZ37</f>
        <v/>
      </c>
      <c r="MA47" s="44">
        <f>-p1_tax/12*MA37</f>
        <v/>
      </c>
      <c r="MB47" s="44">
        <f>-p1_tax/12*MB37</f>
        <v/>
      </c>
      <c r="MC47" s="44">
        <f>-p1_tax/12*MC37</f>
        <v/>
      </c>
      <c r="MD47" s="44">
        <f>-p1_tax/12*MD37</f>
        <v/>
      </c>
      <c r="ME47" s="44">
        <f>-p1_tax/12*ME37</f>
        <v/>
      </c>
      <c r="MF47" s="44">
        <f>-p1_tax/12*MF37</f>
        <v/>
      </c>
      <c r="MG47" s="44">
        <f>-p1_tax/12*MG37</f>
        <v/>
      </c>
      <c r="MH47" s="44">
        <f>-p1_tax/12*MH37</f>
        <v/>
      </c>
      <c r="MI47" s="44">
        <f>-p1_tax/12*MI37</f>
        <v/>
      </c>
      <c r="MJ47" s="44">
        <f>-p1_tax/12*MJ37</f>
        <v/>
      </c>
      <c r="MK47" s="44">
        <f>-p1_tax/12*MK37</f>
        <v/>
      </c>
      <c r="ML47" s="44">
        <f>-p1_tax/12*ML37</f>
        <v/>
      </c>
      <c r="MM47" s="44">
        <f>-p1_tax/12*MM37</f>
        <v/>
      </c>
      <c r="MN47" s="44">
        <f>-p1_tax/12*MN37</f>
        <v/>
      </c>
      <c r="MO47" s="44">
        <f>-p1_tax/12*MO37</f>
        <v/>
      </c>
      <c r="MP47" s="44">
        <f>-p1_tax/12*MP37</f>
        <v/>
      </c>
      <c r="MQ47" s="44">
        <f>-p1_tax/12*MQ37</f>
        <v/>
      </c>
      <c r="MR47" s="44">
        <f>-p1_tax/12*MR37</f>
        <v/>
      </c>
      <c r="MS47" s="44">
        <f>-p1_tax/12*MS37</f>
        <v/>
      </c>
      <c r="MT47" s="44">
        <f>-p1_tax/12*MT37</f>
        <v/>
      </c>
      <c r="MU47" s="44">
        <f>-p1_tax/12*MU37</f>
        <v/>
      </c>
      <c r="MV47" s="44">
        <f>-p1_tax/12*MV37</f>
        <v/>
      </c>
      <c r="MW47" s="44">
        <f>-p1_tax/12*MW37</f>
        <v/>
      </c>
      <c r="MX47" s="44">
        <f>-p1_tax/12*MX37</f>
        <v/>
      </c>
      <c r="MY47" s="44">
        <f>-p1_tax/12*MY37</f>
        <v/>
      </c>
      <c r="MZ47" s="44">
        <f>-p1_tax/12*MZ37</f>
        <v/>
      </c>
      <c r="NA47" s="44">
        <f>-p1_tax/12*NA37</f>
        <v/>
      </c>
      <c r="NB47" s="44">
        <f>-p1_tax/12*NB37</f>
        <v/>
      </c>
      <c r="NC47" s="44">
        <f>-p1_tax/12*NC37</f>
        <v/>
      </c>
      <c r="ND47" s="44">
        <f>-p1_tax/12*ND37</f>
        <v/>
      </c>
      <c r="NE47" s="44">
        <f>-p1_tax/12*NE37</f>
        <v/>
      </c>
      <c r="NF47" s="44">
        <f>-p1_tax/12*NF37</f>
        <v/>
      </c>
      <c r="NG47" s="44">
        <f>-p1_tax/12*NG37</f>
        <v/>
      </c>
      <c r="NH47" s="44">
        <f>-p1_tax/12*NH37</f>
        <v/>
      </c>
      <c r="NI47" s="44">
        <f>-p1_tax/12*NI37</f>
        <v/>
      </c>
      <c r="NJ47" s="44">
        <f>-p1_tax/12*NJ37</f>
        <v/>
      </c>
      <c r="NK47" s="44">
        <f>-p1_tax/12*NK37</f>
        <v/>
      </c>
      <c r="NL47" s="44">
        <f>-p1_tax/12*NL37</f>
        <v/>
      </c>
      <c r="NM47" s="44">
        <f>-p1_tax/12*NM37</f>
        <v/>
      </c>
      <c r="NN47" s="44">
        <f>-p1_tax/12*NN37</f>
        <v/>
      </c>
      <c r="NO47" s="44">
        <f>-p1_tax/12*NO37</f>
        <v/>
      </c>
      <c r="NP47" s="44">
        <f>-p1_tax/12*NP37</f>
        <v/>
      </c>
      <c r="NQ47" s="44">
        <f>-p1_tax/12*NQ37</f>
        <v/>
      </c>
      <c r="NR47" s="44">
        <f>-p1_tax/12*NR37</f>
        <v/>
      </c>
      <c r="NS47" s="44">
        <f>-p1_tax/12*NS37</f>
        <v/>
      </c>
      <c r="NT47" s="44">
        <f>-p1_tax/12*NT37</f>
        <v/>
      </c>
      <c r="NU47" s="44">
        <f>-p1_tax/12*NU37</f>
        <v/>
      </c>
      <c r="NV47" s="44">
        <f>-p1_tax/12*NV37</f>
        <v/>
      </c>
      <c r="NW47" s="44">
        <f>-p1_tax/12*NW37</f>
        <v/>
      </c>
      <c r="NX47" s="44">
        <f>-p1_tax/12*NX37</f>
        <v/>
      </c>
      <c r="NY47" s="44">
        <f>-p1_tax/12*NY37</f>
        <v/>
      </c>
      <c r="NZ47" s="44">
        <f>-p1_tax/12*NZ37</f>
        <v/>
      </c>
      <c r="OA47" s="44">
        <f>-p1_tax/12*OA37</f>
        <v/>
      </c>
      <c r="OB47" s="44">
        <f>-p1_tax/12*OB37</f>
        <v/>
      </c>
      <c r="OC47" s="44">
        <f>-p1_tax/12*OC37</f>
        <v/>
      </c>
      <c r="OD47" s="44">
        <f>-p1_tax/12*OD37</f>
        <v/>
      </c>
      <c r="OE47" s="44">
        <f>-p1_tax/12*OE37</f>
        <v/>
      </c>
      <c r="OF47" s="44">
        <f>-p1_tax/12*OF37</f>
        <v/>
      </c>
      <c r="OG47" s="44">
        <f>-p1_tax/12*OG37</f>
        <v/>
      </c>
      <c r="OH47" s="44">
        <f>-p1_tax/12*OH37</f>
        <v/>
      </c>
      <c r="OI47" s="44">
        <f>-p1_tax/12*OI37</f>
        <v/>
      </c>
      <c r="OJ47" s="44">
        <f>-p1_tax/12*OJ37</f>
        <v/>
      </c>
      <c r="OK47" s="44">
        <f>-p1_tax/12*OK37</f>
        <v/>
      </c>
      <c r="OL47" s="44">
        <f>-p1_tax/12*OL37</f>
        <v/>
      </c>
      <c r="OM47" s="44">
        <f>-p1_tax/12*OM37</f>
        <v/>
      </c>
      <c r="ON47" s="44">
        <f>-p1_tax/12*ON37</f>
        <v/>
      </c>
      <c r="OO47" s="44">
        <f>-p1_tax/12*OO37</f>
        <v/>
      </c>
      <c r="OP47" s="44">
        <f>-p1_tax/12*OP37</f>
        <v/>
      </c>
      <c r="OQ47" s="44">
        <f>-p1_tax/12*OQ37</f>
        <v/>
      </c>
      <c r="OR47" s="44">
        <f>-p1_tax/12*OR37</f>
        <v/>
      </c>
      <c r="OS47" s="44">
        <f>-p1_tax/12*OS37</f>
        <v/>
      </c>
      <c r="OT47" s="44">
        <f>-p1_tax/12*OT37</f>
        <v/>
      </c>
      <c r="OU47" s="44">
        <f>-p1_tax/12*OU37</f>
        <v/>
      </c>
      <c r="OV47" s="44">
        <f>-p1_tax/12*OV37</f>
        <v/>
      </c>
      <c r="OW47" s="44">
        <f>-p1_tax/12*OW37</f>
        <v/>
      </c>
      <c r="OX47" s="44">
        <f>-p1_tax/12*OX37</f>
        <v/>
      </c>
      <c r="OY47" s="44">
        <f>-p1_tax/12*OY37</f>
        <v/>
      </c>
      <c r="OZ47" s="44">
        <f>-p1_tax/12*OZ37</f>
        <v/>
      </c>
      <c r="PA47" s="44">
        <f>-p1_tax/12*PA37</f>
        <v/>
      </c>
      <c r="PB47" s="44">
        <f>-p1_tax/12*PB37</f>
        <v/>
      </c>
      <c r="PC47" s="44">
        <f>-p1_tax/12*PC37</f>
        <v/>
      </c>
      <c r="PD47" s="44">
        <f>-p1_tax/12*PD37</f>
        <v/>
      </c>
      <c r="PE47" s="44">
        <f>-p1_tax/12*PE37</f>
        <v/>
      </c>
      <c r="PF47" s="44">
        <f>-p1_tax/12*PF37</f>
        <v/>
      </c>
      <c r="PG47" s="44">
        <f>-p1_tax/12*PG37</f>
        <v/>
      </c>
      <c r="PH47" s="44">
        <f>-p1_tax/12*PH37</f>
        <v/>
      </c>
      <c r="PI47" s="44">
        <f>-p1_tax/12*PI37</f>
        <v/>
      </c>
      <c r="PJ47" s="44">
        <f>-p1_tax/12*PJ37</f>
        <v/>
      </c>
      <c r="PK47" s="44">
        <f>-p1_tax/12*PK37</f>
        <v/>
      </c>
      <c r="PL47" s="44">
        <f>-p1_tax/12*PL37</f>
        <v/>
      </c>
      <c r="PM47" s="44">
        <f>-p1_tax/12*PM37</f>
        <v/>
      </c>
    </row>
    <row r="48">
      <c r="A48" s="5" t="inlineStr">
        <is>
          <t>NET OPERATING INCOME</t>
        </is>
      </c>
      <c r="B48" s="9" t="inlineStr">
        <is>
          <t>P1</t>
        </is>
      </c>
      <c r="C48" s="43">
        <f>SUM(D48:PM48)</f>
        <v/>
      </c>
      <c r="D48" s="45">
        <f>D43+D44+D45+D46+D47</f>
        <v/>
      </c>
      <c r="E48" s="45">
        <f>E43+E44+E45+E46+E47</f>
        <v/>
      </c>
      <c r="F48" s="45">
        <f>F43+F44+F45+F46+F47</f>
        <v/>
      </c>
      <c r="G48" s="45">
        <f>G43+G44+G45+G46+G47</f>
        <v/>
      </c>
      <c r="H48" s="45">
        <f>H43+H44+H45+H46+H47</f>
        <v/>
      </c>
      <c r="I48" s="45">
        <f>I43+I44+I45+I46+I47</f>
        <v/>
      </c>
      <c r="J48" s="45">
        <f>J43+J44+J45+J46+J47</f>
        <v/>
      </c>
      <c r="K48" s="45">
        <f>K43+K44+K45+K46+K47</f>
        <v/>
      </c>
      <c r="L48" s="45">
        <f>L43+L44+L45+L46+L47</f>
        <v/>
      </c>
      <c r="M48" s="45">
        <f>M43+M44+M45+M46+M47</f>
        <v/>
      </c>
      <c r="N48" s="45">
        <f>N43+N44+N45+N46+N47</f>
        <v/>
      </c>
      <c r="O48" s="45">
        <f>O43+O44+O45+O46+O47</f>
        <v/>
      </c>
      <c r="P48" s="45">
        <f>P43+P44+P45+P46+P47</f>
        <v/>
      </c>
      <c r="Q48" s="45">
        <f>Q43+Q44+Q45+Q46+Q47</f>
        <v/>
      </c>
      <c r="R48" s="45">
        <f>R43+R44+R45+R46+R47</f>
        <v/>
      </c>
      <c r="S48" s="45">
        <f>S43+S44+S45+S46+S47</f>
        <v/>
      </c>
      <c r="T48" s="45">
        <f>T43+T44+T45+T46+T47</f>
        <v/>
      </c>
      <c r="U48" s="45">
        <f>U43+U44+U45+U46+U47</f>
        <v/>
      </c>
      <c r="V48" s="45">
        <f>V43+V44+V45+V46+V47</f>
        <v/>
      </c>
      <c r="W48" s="45">
        <f>W43+W44+W45+W46+W47</f>
        <v/>
      </c>
      <c r="X48" s="45">
        <f>X43+X44+X45+X46+X47</f>
        <v/>
      </c>
      <c r="Y48" s="45">
        <f>Y43+Y44+Y45+Y46+Y47</f>
        <v/>
      </c>
      <c r="Z48" s="45">
        <f>Z43+Z44+Z45+Z46+Z47</f>
        <v/>
      </c>
      <c r="AA48" s="45">
        <f>AA43+AA44+AA45+AA46+AA47</f>
        <v/>
      </c>
      <c r="AB48" s="45">
        <f>AB43+AB44+AB45+AB46+AB47</f>
        <v/>
      </c>
      <c r="AC48" s="45">
        <f>AC43+AC44+AC45+AC46+AC47</f>
        <v/>
      </c>
      <c r="AD48" s="45">
        <f>AD43+AD44+AD45+AD46+AD47</f>
        <v/>
      </c>
      <c r="AE48" s="45">
        <f>AE43+AE44+AE45+AE46+AE47</f>
        <v/>
      </c>
      <c r="AF48" s="45">
        <f>AF43+AF44+AF45+AF46+AF47</f>
        <v/>
      </c>
      <c r="AG48" s="45">
        <f>AG43+AG44+AG45+AG46+AG47</f>
        <v/>
      </c>
      <c r="AH48" s="45">
        <f>AH43+AH44+AH45+AH46+AH47</f>
        <v/>
      </c>
      <c r="AI48" s="45">
        <f>AI43+AI44+AI45+AI46+AI47</f>
        <v/>
      </c>
      <c r="AJ48" s="45">
        <f>AJ43+AJ44+AJ45+AJ46+AJ47</f>
        <v/>
      </c>
      <c r="AK48" s="45">
        <f>AK43+AK44+AK45+AK46+AK47</f>
        <v/>
      </c>
      <c r="AL48" s="45">
        <f>AL43+AL44+AL45+AL46+AL47</f>
        <v/>
      </c>
      <c r="AM48" s="45">
        <f>AM43+AM44+AM45+AM46+AM47</f>
        <v/>
      </c>
      <c r="AN48" s="45">
        <f>AN43+AN44+AN45+AN46+AN47</f>
        <v/>
      </c>
      <c r="AO48" s="45">
        <f>AO43+AO44+AO45+AO46+AO47</f>
        <v/>
      </c>
      <c r="AP48" s="45">
        <f>AP43+AP44+AP45+AP46+AP47</f>
        <v/>
      </c>
      <c r="AQ48" s="45">
        <f>AQ43+AQ44+AQ45+AQ46+AQ47</f>
        <v/>
      </c>
      <c r="AR48" s="45">
        <f>AR43+AR44+AR45+AR46+AR47</f>
        <v/>
      </c>
      <c r="AS48" s="45">
        <f>AS43+AS44+AS45+AS46+AS47</f>
        <v/>
      </c>
      <c r="AT48" s="45">
        <f>AT43+AT44+AT45+AT46+AT47</f>
        <v/>
      </c>
      <c r="AU48" s="45">
        <f>AU43+AU44+AU45+AU46+AU47</f>
        <v/>
      </c>
      <c r="AV48" s="45">
        <f>AV43+AV44+AV45+AV46+AV47</f>
        <v/>
      </c>
      <c r="AW48" s="45">
        <f>AW43+AW44+AW45+AW46+AW47</f>
        <v/>
      </c>
      <c r="AX48" s="45">
        <f>AX43+AX44+AX45+AX46+AX47</f>
        <v/>
      </c>
      <c r="AY48" s="45">
        <f>AY43+AY44+AY45+AY46+AY47</f>
        <v/>
      </c>
      <c r="AZ48" s="45">
        <f>AZ43+AZ44+AZ45+AZ46+AZ47</f>
        <v/>
      </c>
      <c r="BA48" s="45">
        <f>BA43+BA44+BA45+BA46+BA47</f>
        <v/>
      </c>
      <c r="BB48" s="45">
        <f>BB43+BB44+BB45+BB46+BB47</f>
        <v/>
      </c>
      <c r="BC48" s="45">
        <f>BC43+BC44+BC45+BC46+BC47</f>
        <v/>
      </c>
      <c r="BD48" s="45">
        <f>BD43+BD44+BD45+BD46+BD47</f>
        <v/>
      </c>
      <c r="BE48" s="45">
        <f>BE43+BE44+BE45+BE46+BE47</f>
        <v/>
      </c>
      <c r="BF48" s="45">
        <f>BF43+BF44+BF45+BF46+BF47</f>
        <v/>
      </c>
      <c r="BG48" s="45">
        <f>BG43+BG44+BG45+BG46+BG47</f>
        <v/>
      </c>
      <c r="BH48" s="45">
        <f>BH43+BH44+BH45+BH46+BH47</f>
        <v/>
      </c>
      <c r="BI48" s="45">
        <f>BI43+BI44+BI45+BI46+BI47</f>
        <v/>
      </c>
      <c r="BJ48" s="45">
        <f>BJ43+BJ44+BJ45+BJ46+BJ47</f>
        <v/>
      </c>
      <c r="BK48" s="45">
        <f>BK43+BK44+BK45+BK46+BK47</f>
        <v/>
      </c>
      <c r="BL48" s="45">
        <f>BL43+BL44+BL45+BL46+BL47</f>
        <v/>
      </c>
      <c r="BM48" s="45">
        <f>BM43+BM44+BM45+BM46+BM47</f>
        <v/>
      </c>
      <c r="BN48" s="45">
        <f>BN43+BN44+BN45+BN46+BN47</f>
        <v/>
      </c>
      <c r="BO48" s="45">
        <f>BO43+BO44+BO45+BO46+BO47</f>
        <v/>
      </c>
      <c r="BP48" s="45">
        <f>BP43+BP44+BP45+BP46+BP47</f>
        <v/>
      </c>
      <c r="BQ48" s="45">
        <f>BQ43+BQ44+BQ45+BQ46+BQ47</f>
        <v/>
      </c>
      <c r="BR48" s="45">
        <f>BR43+BR44+BR45+BR46+BR47</f>
        <v/>
      </c>
      <c r="BS48" s="45">
        <f>BS43+BS44+BS45+BS46+BS47</f>
        <v/>
      </c>
      <c r="BT48" s="45">
        <f>BT43+BT44+BT45+BT46+BT47</f>
        <v/>
      </c>
      <c r="BU48" s="45">
        <f>BU43+BU44+BU45+BU46+BU47</f>
        <v/>
      </c>
      <c r="BV48" s="45">
        <f>BV43+BV44+BV45+BV46+BV47</f>
        <v/>
      </c>
      <c r="BW48" s="45">
        <f>BW43+BW44+BW45+BW46+BW47</f>
        <v/>
      </c>
      <c r="BX48" s="45">
        <f>BX43+BX44+BX45+BX46+BX47</f>
        <v/>
      </c>
      <c r="BY48" s="45">
        <f>BY43+BY44+BY45+BY46+BY47</f>
        <v/>
      </c>
      <c r="BZ48" s="45">
        <f>BZ43+BZ44+BZ45+BZ46+BZ47</f>
        <v/>
      </c>
      <c r="CA48" s="45">
        <f>CA43+CA44+CA45+CA46+CA47</f>
        <v/>
      </c>
      <c r="CB48" s="45">
        <f>CB43+CB44+CB45+CB46+CB47</f>
        <v/>
      </c>
      <c r="CC48" s="45">
        <f>CC43+CC44+CC45+CC46+CC47</f>
        <v/>
      </c>
      <c r="CD48" s="45">
        <f>CD43+CD44+CD45+CD46+CD47</f>
        <v/>
      </c>
      <c r="CE48" s="45">
        <f>CE43+CE44+CE45+CE46+CE47</f>
        <v/>
      </c>
      <c r="CF48" s="45">
        <f>CF43+CF44+CF45+CF46+CF47</f>
        <v/>
      </c>
      <c r="CG48" s="45">
        <f>CG43+CG44+CG45+CG46+CG47</f>
        <v/>
      </c>
      <c r="CH48" s="45">
        <f>CH43+CH44+CH45+CH46+CH47</f>
        <v/>
      </c>
      <c r="CI48" s="45">
        <f>CI43+CI44+CI45+CI46+CI47</f>
        <v/>
      </c>
      <c r="CJ48" s="45">
        <f>CJ43+CJ44+CJ45+CJ46+CJ47</f>
        <v/>
      </c>
      <c r="CK48" s="45">
        <f>CK43+CK44+CK45+CK46+CK47</f>
        <v/>
      </c>
      <c r="CL48" s="45">
        <f>CL43+CL44+CL45+CL46+CL47</f>
        <v/>
      </c>
      <c r="CM48" s="45">
        <f>CM43+CM44+CM45+CM46+CM47</f>
        <v/>
      </c>
      <c r="CN48" s="45">
        <f>CN43+CN44+CN45+CN46+CN47</f>
        <v/>
      </c>
      <c r="CO48" s="45">
        <f>CO43+CO44+CO45+CO46+CO47</f>
        <v/>
      </c>
      <c r="CP48" s="45">
        <f>CP43+CP44+CP45+CP46+CP47</f>
        <v/>
      </c>
      <c r="CQ48" s="45">
        <f>CQ43+CQ44+CQ45+CQ46+CQ47</f>
        <v/>
      </c>
      <c r="CR48" s="45">
        <f>CR43+CR44+CR45+CR46+CR47</f>
        <v/>
      </c>
      <c r="CS48" s="45">
        <f>CS43+CS44+CS45+CS46+CS47</f>
        <v/>
      </c>
      <c r="CT48" s="45">
        <f>CT43+CT44+CT45+CT46+CT47</f>
        <v/>
      </c>
      <c r="CU48" s="45">
        <f>CU43+CU44+CU45+CU46+CU47</f>
        <v/>
      </c>
      <c r="CV48" s="45">
        <f>CV43+CV44+CV45+CV46+CV47</f>
        <v/>
      </c>
      <c r="CW48" s="45">
        <f>CW43+CW44+CW45+CW46+CW47</f>
        <v/>
      </c>
      <c r="CX48" s="45">
        <f>CX43+CX44+CX45+CX46+CX47</f>
        <v/>
      </c>
      <c r="CY48" s="45">
        <f>CY43+CY44+CY45+CY46+CY47</f>
        <v/>
      </c>
      <c r="CZ48" s="45">
        <f>CZ43+CZ44+CZ45+CZ46+CZ47</f>
        <v/>
      </c>
      <c r="DA48" s="45">
        <f>DA43+DA44+DA45+DA46+DA47</f>
        <v/>
      </c>
      <c r="DB48" s="45">
        <f>DB43+DB44+DB45+DB46+DB47</f>
        <v/>
      </c>
      <c r="DC48" s="45">
        <f>DC43+DC44+DC45+DC46+DC47</f>
        <v/>
      </c>
      <c r="DD48" s="45">
        <f>DD43+DD44+DD45+DD46+DD47</f>
        <v/>
      </c>
      <c r="DE48" s="45">
        <f>DE43+DE44+DE45+DE46+DE47</f>
        <v/>
      </c>
      <c r="DF48" s="45">
        <f>DF43+DF44+DF45+DF46+DF47</f>
        <v/>
      </c>
      <c r="DG48" s="45">
        <f>DG43+DG44+DG45+DG46+DG47</f>
        <v/>
      </c>
      <c r="DH48" s="45">
        <f>DH43+DH44+DH45+DH46+DH47</f>
        <v/>
      </c>
      <c r="DI48" s="45">
        <f>DI43+DI44+DI45+DI46+DI47</f>
        <v/>
      </c>
      <c r="DJ48" s="45">
        <f>DJ43+DJ44+DJ45+DJ46+DJ47</f>
        <v/>
      </c>
      <c r="DK48" s="45">
        <f>DK43+DK44+DK45+DK46+DK47</f>
        <v/>
      </c>
      <c r="DL48" s="45">
        <f>DL43+DL44+DL45+DL46+DL47</f>
        <v/>
      </c>
      <c r="DM48" s="45">
        <f>DM43+DM44+DM45+DM46+DM47</f>
        <v/>
      </c>
      <c r="DN48" s="45">
        <f>DN43+DN44+DN45+DN46+DN47</f>
        <v/>
      </c>
      <c r="DO48" s="45">
        <f>DO43+DO44+DO45+DO46+DO47</f>
        <v/>
      </c>
      <c r="DP48" s="45">
        <f>DP43+DP44+DP45+DP46+DP47</f>
        <v/>
      </c>
      <c r="DQ48" s="45">
        <f>DQ43+DQ44+DQ45+DQ46+DQ47</f>
        <v/>
      </c>
      <c r="DR48" s="45">
        <f>DR43+DR44+DR45+DR46+DR47</f>
        <v/>
      </c>
      <c r="DS48" s="45">
        <f>DS43+DS44+DS45+DS46+DS47</f>
        <v/>
      </c>
      <c r="DT48" s="45">
        <f>DT43+DT44+DT45+DT46+DT47</f>
        <v/>
      </c>
      <c r="DU48" s="45">
        <f>DU43+DU44+DU45+DU46+DU47</f>
        <v/>
      </c>
      <c r="DV48" s="45">
        <f>DV43+DV44+DV45+DV46+DV47</f>
        <v/>
      </c>
      <c r="DW48" s="45">
        <f>DW43+DW44+DW45+DW46+DW47</f>
        <v/>
      </c>
      <c r="DX48" s="45">
        <f>DX43+DX44+DX45+DX46+DX47</f>
        <v/>
      </c>
      <c r="DY48" s="45">
        <f>DY43+DY44+DY45+DY46+DY47</f>
        <v/>
      </c>
      <c r="DZ48" s="45">
        <f>DZ43+DZ44+DZ45+DZ46+DZ47</f>
        <v/>
      </c>
      <c r="EA48" s="45">
        <f>EA43+EA44+EA45+EA46+EA47</f>
        <v/>
      </c>
      <c r="EB48" s="45">
        <f>EB43+EB44+EB45+EB46+EB47</f>
        <v/>
      </c>
      <c r="EC48" s="45">
        <f>EC43+EC44+EC45+EC46+EC47</f>
        <v/>
      </c>
      <c r="ED48" s="45">
        <f>ED43+ED44+ED45+ED46+ED47</f>
        <v/>
      </c>
      <c r="EE48" s="45">
        <f>EE43+EE44+EE45+EE46+EE47</f>
        <v/>
      </c>
      <c r="EF48" s="45">
        <f>EF43+EF44+EF45+EF46+EF47</f>
        <v/>
      </c>
      <c r="EG48" s="45">
        <f>EG43+EG44+EG45+EG46+EG47</f>
        <v/>
      </c>
      <c r="EH48" s="45">
        <f>EH43+EH44+EH45+EH46+EH47</f>
        <v/>
      </c>
      <c r="EI48" s="45">
        <f>EI43+EI44+EI45+EI46+EI47</f>
        <v/>
      </c>
      <c r="EJ48" s="45">
        <f>EJ43+EJ44+EJ45+EJ46+EJ47</f>
        <v/>
      </c>
      <c r="EK48" s="45">
        <f>EK43+EK44+EK45+EK46+EK47</f>
        <v/>
      </c>
      <c r="EL48" s="45">
        <f>EL43+EL44+EL45+EL46+EL47</f>
        <v/>
      </c>
      <c r="EM48" s="45">
        <f>EM43+EM44+EM45+EM46+EM47</f>
        <v/>
      </c>
      <c r="EN48" s="45">
        <f>EN43+EN44+EN45+EN46+EN47</f>
        <v/>
      </c>
      <c r="EO48" s="45">
        <f>EO43+EO44+EO45+EO46+EO47</f>
        <v/>
      </c>
      <c r="EP48" s="45">
        <f>EP43+EP44+EP45+EP46+EP47</f>
        <v/>
      </c>
      <c r="EQ48" s="45">
        <f>EQ43+EQ44+EQ45+EQ46+EQ47</f>
        <v/>
      </c>
      <c r="ER48" s="45">
        <f>ER43+ER44+ER45+ER46+ER47</f>
        <v/>
      </c>
      <c r="ES48" s="45">
        <f>ES43+ES44+ES45+ES46+ES47</f>
        <v/>
      </c>
      <c r="ET48" s="45">
        <f>ET43+ET44+ET45+ET46+ET47</f>
        <v/>
      </c>
      <c r="EU48" s="45">
        <f>EU43+EU44+EU45+EU46+EU47</f>
        <v/>
      </c>
      <c r="EV48" s="45">
        <f>EV43+EV44+EV45+EV46+EV47</f>
        <v/>
      </c>
      <c r="EW48" s="45">
        <f>EW43+EW44+EW45+EW46+EW47</f>
        <v/>
      </c>
      <c r="EX48" s="45">
        <f>EX43+EX44+EX45+EX46+EX47</f>
        <v/>
      </c>
      <c r="EY48" s="45">
        <f>EY43+EY44+EY45+EY46+EY47</f>
        <v/>
      </c>
      <c r="EZ48" s="45">
        <f>EZ43+EZ44+EZ45+EZ46+EZ47</f>
        <v/>
      </c>
      <c r="FA48" s="45">
        <f>FA43+FA44+FA45+FA46+FA47</f>
        <v/>
      </c>
      <c r="FB48" s="45">
        <f>FB43+FB44+FB45+FB46+FB47</f>
        <v/>
      </c>
      <c r="FC48" s="45">
        <f>FC43+FC44+FC45+FC46+FC47</f>
        <v/>
      </c>
      <c r="FD48" s="45">
        <f>FD43+FD44+FD45+FD46+FD47</f>
        <v/>
      </c>
      <c r="FE48" s="45">
        <f>FE43+FE44+FE45+FE46+FE47</f>
        <v/>
      </c>
      <c r="FF48" s="45">
        <f>FF43+FF44+FF45+FF46+FF47</f>
        <v/>
      </c>
      <c r="FG48" s="45">
        <f>FG43+FG44+FG45+FG46+FG47</f>
        <v/>
      </c>
      <c r="FH48" s="45">
        <f>FH43+FH44+FH45+FH46+FH47</f>
        <v/>
      </c>
      <c r="FI48" s="45">
        <f>FI43+FI44+FI45+FI46+FI47</f>
        <v/>
      </c>
      <c r="FJ48" s="45">
        <f>FJ43+FJ44+FJ45+FJ46+FJ47</f>
        <v/>
      </c>
      <c r="FK48" s="45">
        <f>FK43+FK44+FK45+FK46+FK47</f>
        <v/>
      </c>
      <c r="FL48" s="45">
        <f>FL43+FL44+FL45+FL46+FL47</f>
        <v/>
      </c>
      <c r="FM48" s="45">
        <f>FM43+FM44+FM45+FM46+FM47</f>
        <v/>
      </c>
      <c r="FN48" s="45">
        <f>FN43+FN44+FN45+FN46+FN47</f>
        <v/>
      </c>
      <c r="FO48" s="45">
        <f>FO43+FO44+FO45+FO46+FO47</f>
        <v/>
      </c>
      <c r="FP48" s="45">
        <f>FP43+FP44+FP45+FP46+FP47</f>
        <v/>
      </c>
      <c r="FQ48" s="45">
        <f>FQ43+FQ44+FQ45+FQ46+FQ47</f>
        <v/>
      </c>
      <c r="FR48" s="45">
        <f>FR43+FR44+FR45+FR46+FR47</f>
        <v/>
      </c>
      <c r="FS48" s="45">
        <f>FS43+FS44+FS45+FS46+FS47</f>
        <v/>
      </c>
      <c r="FT48" s="45">
        <f>FT43+FT44+FT45+FT46+FT47</f>
        <v/>
      </c>
      <c r="FU48" s="45">
        <f>FU43+FU44+FU45+FU46+FU47</f>
        <v/>
      </c>
      <c r="FV48" s="45">
        <f>FV43+FV44+FV45+FV46+FV47</f>
        <v/>
      </c>
      <c r="FW48" s="45">
        <f>FW43+FW44+FW45+FW46+FW47</f>
        <v/>
      </c>
      <c r="FX48" s="45">
        <f>FX43+FX44+FX45+FX46+FX47</f>
        <v/>
      </c>
      <c r="FY48" s="45">
        <f>FY43+FY44+FY45+FY46+FY47</f>
        <v/>
      </c>
      <c r="FZ48" s="45">
        <f>FZ43+FZ44+FZ45+FZ46+FZ47</f>
        <v/>
      </c>
      <c r="GA48" s="45">
        <f>GA43+GA44+GA45+GA46+GA47</f>
        <v/>
      </c>
      <c r="GB48" s="45">
        <f>GB43+GB44+GB45+GB46+GB47</f>
        <v/>
      </c>
      <c r="GC48" s="45">
        <f>GC43+GC44+GC45+GC46+GC47</f>
        <v/>
      </c>
      <c r="GD48" s="45">
        <f>GD43+GD44+GD45+GD46+GD47</f>
        <v/>
      </c>
      <c r="GE48" s="45">
        <f>GE43+GE44+GE45+GE46+GE47</f>
        <v/>
      </c>
      <c r="GF48" s="45">
        <f>GF43+GF44+GF45+GF46+GF47</f>
        <v/>
      </c>
      <c r="GG48" s="45">
        <f>GG43+GG44+GG45+GG46+GG47</f>
        <v/>
      </c>
      <c r="GH48" s="45">
        <f>GH43+GH44+GH45+GH46+GH47</f>
        <v/>
      </c>
      <c r="GI48" s="45">
        <f>GI43+GI44+GI45+GI46+GI47</f>
        <v/>
      </c>
      <c r="GJ48" s="45">
        <f>GJ43+GJ44+GJ45+GJ46+GJ47</f>
        <v/>
      </c>
      <c r="GK48" s="45">
        <f>GK43+GK44+GK45+GK46+GK47</f>
        <v/>
      </c>
      <c r="GL48" s="45">
        <f>GL43+GL44+GL45+GL46+GL47</f>
        <v/>
      </c>
      <c r="GM48" s="45">
        <f>GM43+GM44+GM45+GM46+GM47</f>
        <v/>
      </c>
      <c r="GN48" s="45">
        <f>GN43+GN44+GN45+GN46+GN47</f>
        <v/>
      </c>
      <c r="GO48" s="45">
        <f>GO43+GO44+GO45+GO46+GO47</f>
        <v/>
      </c>
      <c r="GP48" s="45">
        <f>GP43+GP44+GP45+GP46+GP47</f>
        <v/>
      </c>
      <c r="GQ48" s="45">
        <f>GQ43+GQ44+GQ45+GQ46+GQ47</f>
        <v/>
      </c>
      <c r="GR48" s="45">
        <f>GR43+GR44+GR45+GR46+GR47</f>
        <v/>
      </c>
      <c r="GS48" s="45">
        <f>GS43+GS44+GS45+GS46+GS47</f>
        <v/>
      </c>
      <c r="GT48" s="45">
        <f>GT43+GT44+GT45+GT46+GT47</f>
        <v/>
      </c>
      <c r="GU48" s="45">
        <f>GU43+GU44+GU45+GU46+GU47</f>
        <v/>
      </c>
      <c r="GV48" s="45">
        <f>GV43+GV44+GV45+GV46+GV47</f>
        <v/>
      </c>
      <c r="GW48" s="45">
        <f>GW43+GW44+GW45+GW46+GW47</f>
        <v/>
      </c>
      <c r="GX48" s="45">
        <f>GX43+GX44+GX45+GX46+GX47</f>
        <v/>
      </c>
      <c r="GY48" s="45">
        <f>GY43+GY44+GY45+GY46+GY47</f>
        <v/>
      </c>
      <c r="GZ48" s="45">
        <f>GZ43+GZ44+GZ45+GZ46+GZ47</f>
        <v/>
      </c>
      <c r="HA48" s="45">
        <f>HA43+HA44+HA45+HA46+HA47</f>
        <v/>
      </c>
      <c r="HB48" s="45">
        <f>HB43+HB44+HB45+HB46+HB47</f>
        <v/>
      </c>
      <c r="HC48" s="45">
        <f>HC43+HC44+HC45+HC46+HC47</f>
        <v/>
      </c>
      <c r="HD48" s="45">
        <f>HD43+HD44+HD45+HD46+HD47</f>
        <v/>
      </c>
      <c r="HE48" s="45">
        <f>HE43+HE44+HE45+HE46+HE47</f>
        <v/>
      </c>
      <c r="HF48" s="45">
        <f>HF43+HF44+HF45+HF46+HF47</f>
        <v/>
      </c>
      <c r="HG48" s="45">
        <f>HG43+HG44+HG45+HG46+HG47</f>
        <v/>
      </c>
      <c r="HH48" s="45">
        <f>HH43+HH44+HH45+HH46+HH47</f>
        <v/>
      </c>
      <c r="HI48" s="45">
        <f>HI43+HI44+HI45+HI46+HI47</f>
        <v/>
      </c>
      <c r="HJ48" s="45">
        <f>HJ43+HJ44+HJ45+HJ46+HJ47</f>
        <v/>
      </c>
      <c r="HK48" s="45">
        <f>HK43+HK44+HK45+HK46+HK47</f>
        <v/>
      </c>
      <c r="HL48" s="45">
        <f>HL43+HL44+HL45+HL46+HL47</f>
        <v/>
      </c>
      <c r="HM48" s="45">
        <f>HM43+HM44+HM45+HM46+HM47</f>
        <v/>
      </c>
      <c r="HN48" s="45">
        <f>HN43+HN44+HN45+HN46+HN47</f>
        <v/>
      </c>
      <c r="HO48" s="45">
        <f>HO43+HO44+HO45+HO46+HO47</f>
        <v/>
      </c>
      <c r="HP48" s="45">
        <f>HP43+HP44+HP45+HP46+HP47</f>
        <v/>
      </c>
      <c r="HQ48" s="45">
        <f>HQ43+HQ44+HQ45+HQ46+HQ47</f>
        <v/>
      </c>
      <c r="HR48" s="45">
        <f>HR43+HR44+HR45+HR46+HR47</f>
        <v/>
      </c>
      <c r="HS48" s="45">
        <f>HS43+HS44+HS45+HS46+HS47</f>
        <v/>
      </c>
      <c r="HT48" s="45">
        <f>HT43+HT44+HT45+HT46+HT47</f>
        <v/>
      </c>
      <c r="HU48" s="45">
        <f>HU43+HU44+HU45+HU46+HU47</f>
        <v/>
      </c>
      <c r="HV48" s="45">
        <f>HV43+HV44+HV45+HV46+HV47</f>
        <v/>
      </c>
      <c r="HW48" s="45">
        <f>HW43+HW44+HW45+HW46+HW47</f>
        <v/>
      </c>
      <c r="HX48" s="45">
        <f>HX43+HX44+HX45+HX46+HX47</f>
        <v/>
      </c>
      <c r="HY48" s="45">
        <f>HY43+HY44+HY45+HY46+HY47</f>
        <v/>
      </c>
      <c r="HZ48" s="45">
        <f>HZ43+HZ44+HZ45+HZ46+HZ47</f>
        <v/>
      </c>
      <c r="IA48" s="45">
        <f>IA43+IA44+IA45+IA46+IA47</f>
        <v/>
      </c>
      <c r="IB48" s="45">
        <f>IB43+IB44+IB45+IB46+IB47</f>
        <v/>
      </c>
      <c r="IC48" s="45">
        <f>IC43+IC44+IC45+IC46+IC47</f>
        <v/>
      </c>
      <c r="ID48" s="45">
        <f>ID43+ID44+ID45+ID46+ID47</f>
        <v/>
      </c>
      <c r="IE48" s="45">
        <f>IE43+IE44+IE45+IE46+IE47</f>
        <v/>
      </c>
      <c r="IF48" s="45">
        <f>IF43+IF44+IF45+IF46+IF47</f>
        <v/>
      </c>
      <c r="IG48" s="45">
        <f>IG43+IG44+IG45+IG46+IG47</f>
        <v/>
      </c>
      <c r="IH48" s="45">
        <f>IH43+IH44+IH45+IH46+IH47</f>
        <v/>
      </c>
      <c r="II48" s="45">
        <f>II43+II44+II45+II46+II47</f>
        <v/>
      </c>
      <c r="IJ48" s="45">
        <f>IJ43+IJ44+IJ45+IJ46+IJ47</f>
        <v/>
      </c>
      <c r="IK48" s="45">
        <f>IK43+IK44+IK45+IK46+IK47</f>
        <v/>
      </c>
      <c r="IL48" s="45">
        <f>IL43+IL44+IL45+IL46+IL47</f>
        <v/>
      </c>
      <c r="IM48" s="45">
        <f>IM43+IM44+IM45+IM46+IM47</f>
        <v/>
      </c>
      <c r="IN48" s="45">
        <f>IN43+IN44+IN45+IN46+IN47</f>
        <v/>
      </c>
      <c r="IO48" s="45">
        <f>IO43+IO44+IO45+IO46+IO47</f>
        <v/>
      </c>
      <c r="IP48" s="45">
        <f>IP43+IP44+IP45+IP46+IP47</f>
        <v/>
      </c>
      <c r="IQ48" s="45">
        <f>IQ43+IQ44+IQ45+IQ46+IQ47</f>
        <v/>
      </c>
      <c r="IR48" s="45">
        <f>IR43+IR44+IR45+IR46+IR47</f>
        <v/>
      </c>
      <c r="IS48" s="45">
        <f>IS43+IS44+IS45+IS46+IS47</f>
        <v/>
      </c>
      <c r="IT48" s="45">
        <f>IT43+IT44+IT45+IT46+IT47</f>
        <v/>
      </c>
      <c r="IU48" s="45">
        <f>IU43+IU44+IU45+IU46+IU47</f>
        <v/>
      </c>
      <c r="IV48" s="45">
        <f>IV43+IV44+IV45+IV46+IV47</f>
        <v/>
      </c>
      <c r="IW48" s="45">
        <f>IW43+IW44+IW45+IW46+IW47</f>
        <v/>
      </c>
      <c r="IX48" s="45">
        <f>IX43+IX44+IX45+IX46+IX47</f>
        <v/>
      </c>
      <c r="IY48" s="45">
        <f>IY43+IY44+IY45+IY46+IY47</f>
        <v/>
      </c>
      <c r="IZ48" s="45">
        <f>IZ43+IZ44+IZ45+IZ46+IZ47</f>
        <v/>
      </c>
      <c r="JA48" s="45">
        <f>JA43+JA44+JA45+JA46+JA47</f>
        <v/>
      </c>
      <c r="JB48" s="45">
        <f>JB43+JB44+JB45+JB46+JB47</f>
        <v/>
      </c>
      <c r="JC48" s="45">
        <f>JC43+JC44+JC45+JC46+JC47</f>
        <v/>
      </c>
      <c r="JD48" s="45">
        <f>JD43+JD44+JD45+JD46+JD47</f>
        <v/>
      </c>
      <c r="JE48" s="45">
        <f>JE43+JE44+JE45+JE46+JE47</f>
        <v/>
      </c>
      <c r="JF48" s="45">
        <f>JF43+JF44+JF45+JF46+JF47</f>
        <v/>
      </c>
      <c r="JG48" s="45">
        <f>JG43+JG44+JG45+JG46+JG47</f>
        <v/>
      </c>
      <c r="JH48" s="45">
        <f>JH43+JH44+JH45+JH46+JH47</f>
        <v/>
      </c>
      <c r="JI48" s="45">
        <f>JI43+JI44+JI45+JI46+JI47</f>
        <v/>
      </c>
      <c r="JJ48" s="45">
        <f>JJ43+JJ44+JJ45+JJ46+JJ47</f>
        <v/>
      </c>
      <c r="JK48" s="45">
        <f>JK43+JK44+JK45+JK46+JK47</f>
        <v/>
      </c>
      <c r="JL48" s="45">
        <f>JL43+JL44+JL45+JL46+JL47</f>
        <v/>
      </c>
      <c r="JM48" s="45">
        <f>JM43+JM44+JM45+JM46+JM47</f>
        <v/>
      </c>
      <c r="JN48" s="45">
        <f>JN43+JN44+JN45+JN46+JN47</f>
        <v/>
      </c>
      <c r="JO48" s="45">
        <f>JO43+JO44+JO45+JO46+JO47</f>
        <v/>
      </c>
      <c r="JP48" s="45">
        <f>JP43+JP44+JP45+JP46+JP47</f>
        <v/>
      </c>
      <c r="JQ48" s="45">
        <f>JQ43+JQ44+JQ45+JQ46+JQ47</f>
        <v/>
      </c>
      <c r="JR48" s="45">
        <f>JR43+JR44+JR45+JR46+JR47</f>
        <v/>
      </c>
      <c r="JS48" s="45">
        <f>JS43+JS44+JS45+JS46+JS47</f>
        <v/>
      </c>
      <c r="JT48" s="45">
        <f>JT43+JT44+JT45+JT46+JT47</f>
        <v/>
      </c>
      <c r="JU48" s="45">
        <f>JU43+JU44+JU45+JU46+JU47</f>
        <v/>
      </c>
      <c r="JV48" s="45">
        <f>JV43+JV44+JV45+JV46+JV47</f>
        <v/>
      </c>
      <c r="JW48" s="45">
        <f>JW43+JW44+JW45+JW46+JW47</f>
        <v/>
      </c>
      <c r="JX48" s="45">
        <f>JX43+JX44+JX45+JX46+JX47</f>
        <v/>
      </c>
      <c r="JY48" s="45">
        <f>JY43+JY44+JY45+JY46+JY47</f>
        <v/>
      </c>
      <c r="JZ48" s="45">
        <f>JZ43+JZ44+JZ45+JZ46+JZ47</f>
        <v/>
      </c>
      <c r="KA48" s="45">
        <f>KA43+KA44+KA45+KA46+KA47</f>
        <v/>
      </c>
      <c r="KB48" s="45">
        <f>KB43+KB44+KB45+KB46+KB47</f>
        <v/>
      </c>
      <c r="KC48" s="45">
        <f>KC43+KC44+KC45+KC46+KC47</f>
        <v/>
      </c>
      <c r="KD48" s="45">
        <f>KD43+KD44+KD45+KD46+KD47</f>
        <v/>
      </c>
      <c r="KE48" s="45">
        <f>KE43+KE44+KE45+KE46+KE47</f>
        <v/>
      </c>
      <c r="KF48" s="45">
        <f>KF43+KF44+KF45+KF46+KF47</f>
        <v/>
      </c>
      <c r="KG48" s="45">
        <f>KG43+KG44+KG45+KG46+KG47</f>
        <v/>
      </c>
      <c r="KH48" s="45">
        <f>KH43+KH44+KH45+KH46+KH47</f>
        <v/>
      </c>
      <c r="KI48" s="45">
        <f>KI43+KI44+KI45+KI46+KI47</f>
        <v/>
      </c>
      <c r="KJ48" s="45">
        <f>KJ43+KJ44+KJ45+KJ46+KJ47</f>
        <v/>
      </c>
      <c r="KK48" s="45">
        <f>KK43+KK44+KK45+KK46+KK47</f>
        <v/>
      </c>
      <c r="KL48" s="45">
        <f>KL43+KL44+KL45+KL46+KL47</f>
        <v/>
      </c>
      <c r="KM48" s="45">
        <f>KM43+KM44+KM45+KM46+KM47</f>
        <v/>
      </c>
      <c r="KN48" s="45">
        <f>KN43+KN44+KN45+KN46+KN47</f>
        <v/>
      </c>
      <c r="KO48" s="45">
        <f>KO43+KO44+KO45+KO46+KO47</f>
        <v/>
      </c>
      <c r="KP48" s="45">
        <f>KP43+KP44+KP45+KP46+KP47</f>
        <v/>
      </c>
      <c r="KQ48" s="45">
        <f>KQ43+KQ44+KQ45+KQ46+KQ47</f>
        <v/>
      </c>
      <c r="KR48" s="45">
        <f>KR43+KR44+KR45+KR46+KR47</f>
        <v/>
      </c>
      <c r="KS48" s="45">
        <f>KS43+KS44+KS45+KS46+KS47</f>
        <v/>
      </c>
      <c r="KT48" s="45">
        <f>KT43+KT44+KT45+KT46+KT47</f>
        <v/>
      </c>
      <c r="KU48" s="45">
        <f>KU43+KU44+KU45+KU46+KU47</f>
        <v/>
      </c>
      <c r="KV48" s="45">
        <f>KV43+KV44+KV45+KV46+KV47</f>
        <v/>
      </c>
      <c r="KW48" s="45">
        <f>KW43+KW44+KW45+KW46+KW47</f>
        <v/>
      </c>
      <c r="KX48" s="45">
        <f>KX43+KX44+KX45+KX46+KX47</f>
        <v/>
      </c>
      <c r="KY48" s="45">
        <f>KY43+KY44+KY45+KY46+KY47</f>
        <v/>
      </c>
      <c r="KZ48" s="45">
        <f>KZ43+KZ44+KZ45+KZ46+KZ47</f>
        <v/>
      </c>
      <c r="LA48" s="45">
        <f>LA43+LA44+LA45+LA46+LA47</f>
        <v/>
      </c>
      <c r="LB48" s="45">
        <f>LB43+LB44+LB45+LB46+LB47</f>
        <v/>
      </c>
      <c r="LC48" s="45">
        <f>LC43+LC44+LC45+LC46+LC47</f>
        <v/>
      </c>
      <c r="LD48" s="45">
        <f>LD43+LD44+LD45+LD46+LD47</f>
        <v/>
      </c>
      <c r="LE48" s="45">
        <f>LE43+LE44+LE45+LE46+LE47</f>
        <v/>
      </c>
      <c r="LF48" s="45">
        <f>LF43+LF44+LF45+LF46+LF47</f>
        <v/>
      </c>
      <c r="LG48" s="45">
        <f>LG43+LG44+LG45+LG46+LG47</f>
        <v/>
      </c>
      <c r="LH48" s="45">
        <f>LH43+LH44+LH45+LH46+LH47</f>
        <v/>
      </c>
      <c r="LI48" s="45">
        <f>LI43+LI44+LI45+LI46+LI47</f>
        <v/>
      </c>
      <c r="LJ48" s="45">
        <f>LJ43+LJ44+LJ45+LJ46+LJ47</f>
        <v/>
      </c>
      <c r="LK48" s="45">
        <f>LK43+LK44+LK45+LK46+LK47</f>
        <v/>
      </c>
      <c r="LL48" s="45">
        <f>LL43+LL44+LL45+LL46+LL47</f>
        <v/>
      </c>
      <c r="LM48" s="45">
        <f>LM43+LM44+LM45+LM46+LM47</f>
        <v/>
      </c>
      <c r="LN48" s="45">
        <f>LN43+LN44+LN45+LN46+LN47</f>
        <v/>
      </c>
      <c r="LO48" s="45">
        <f>LO43+LO44+LO45+LO46+LO47</f>
        <v/>
      </c>
      <c r="LP48" s="45">
        <f>LP43+LP44+LP45+LP46+LP47</f>
        <v/>
      </c>
      <c r="LQ48" s="45">
        <f>LQ43+LQ44+LQ45+LQ46+LQ47</f>
        <v/>
      </c>
      <c r="LR48" s="45">
        <f>LR43+LR44+LR45+LR46+LR47</f>
        <v/>
      </c>
      <c r="LS48" s="45">
        <f>LS43+LS44+LS45+LS46+LS47</f>
        <v/>
      </c>
      <c r="LT48" s="45">
        <f>LT43+LT44+LT45+LT46+LT47</f>
        <v/>
      </c>
      <c r="LU48" s="45">
        <f>LU43+LU44+LU45+LU46+LU47</f>
        <v/>
      </c>
      <c r="LV48" s="45">
        <f>LV43+LV44+LV45+LV46+LV47</f>
        <v/>
      </c>
      <c r="LW48" s="45">
        <f>LW43+LW44+LW45+LW46+LW47</f>
        <v/>
      </c>
      <c r="LX48" s="45">
        <f>LX43+LX44+LX45+LX46+LX47</f>
        <v/>
      </c>
      <c r="LY48" s="45">
        <f>LY43+LY44+LY45+LY46+LY47</f>
        <v/>
      </c>
      <c r="LZ48" s="45">
        <f>LZ43+LZ44+LZ45+LZ46+LZ47</f>
        <v/>
      </c>
      <c r="MA48" s="45">
        <f>MA43+MA44+MA45+MA46+MA47</f>
        <v/>
      </c>
      <c r="MB48" s="45">
        <f>MB43+MB44+MB45+MB46+MB47</f>
        <v/>
      </c>
      <c r="MC48" s="45">
        <f>MC43+MC44+MC45+MC46+MC47</f>
        <v/>
      </c>
      <c r="MD48" s="45">
        <f>MD43+MD44+MD45+MD46+MD47</f>
        <v/>
      </c>
      <c r="ME48" s="45">
        <f>ME43+ME44+ME45+ME46+ME47</f>
        <v/>
      </c>
      <c r="MF48" s="45">
        <f>MF43+MF44+MF45+MF46+MF47</f>
        <v/>
      </c>
      <c r="MG48" s="45">
        <f>MG43+MG44+MG45+MG46+MG47</f>
        <v/>
      </c>
      <c r="MH48" s="45">
        <f>MH43+MH44+MH45+MH46+MH47</f>
        <v/>
      </c>
      <c r="MI48" s="45">
        <f>MI43+MI44+MI45+MI46+MI47</f>
        <v/>
      </c>
      <c r="MJ48" s="45">
        <f>MJ43+MJ44+MJ45+MJ46+MJ47</f>
        <v/>
      </c>
      <c r="MK48" s="45">
        <f>MK43+MK44+MK45+MK46+MK47</f>
        <v/>
      </c>
      <c r="ML48" s="45">
        <f>ML43+ML44+ML45+ML46+ML47</f>
        <v/>
      </c>
      <c r="MM48" s="45">
        <f>MM43+MM44+MM45+MM46+MM47</f>
        <v/>
      </c>
      <c r="MN48" s="45">
        <f>MN43+MN44+MN45+MN46+MN47</f>
        <v/>
      </c>
      <c r="MO48" s="45">
        <f>MO43+MO44+MO45+MO46+MO47</f>
        <v/>
      </c>
      <c r="MP48" s="45">
        <f>MP43+MP44+MP45+MP46+MP47</f>
        <v/>
      </c>
      <c r="MQ48" s="45">
        <f>MQ43+MQ44+MQ45+MQ46+MQ47</f>
        <v/>
      </c>
      <c r="MR48" s="45">
        <f>MR43+MR44+MR45+MR46+MR47</f>
        <v/>
      </c>
      <c r="MS48" s="45">
        <f>MS43+MS44+MS45+MS46+MS47</f>
        <v/>
      </c>
      <c r="MT48" s="45">
        <f>MT43+MT44+MT45+MT46+MT47</f>
        <v/>
      </c>
      <c r="MU48" s="45">
        <f>MU43+MU44+MU45+MU46+MU47</f>
        <v/>
      </c>
      <c r="MV48" s="45">
        <f>MV43+MV44+MV45+MV46+MV47</f>
        <v/>
      </c>
      <c r="MW48" s="45">
        <f>MW43+MW44+MW45+MW46+MW47</f>
        <v/>
      </c>
      <c r="MX48" s="45">
        <f>MX43+MX44+MX45+MX46+MX47</f>
        <v/>
      </c>
      <c r="MY48" s="45">
        <f>MY43+MY44+MY45+MY46+MY47</f>
        <v/>
      </c>
      <c r="MZ48" s="45">
        <f>MZ43+MZ44+MZ45+MZ46+MZ47</f>
        <v/>
      </c>
      <c r="NA48" s="45">
        <f>NA43+NA44+NA45+NA46+NA47</f>
        <v/>
      </c>
      <c r="NB48" s="45">
        <f>NB43+NB44+NB45+NB46+NB47</f>
        <v/>
      </c>
      <c r="NC48" s="45">
        <f>NC43+NC44+NC45+NC46+NC47</f>
        <v/>
      </c>
      <c r="ND48" s="45">
        <f>ND43+ND44+ND45+ND46+ND47</f>
        <v/>
      </c>
      <c r="NE48" s="45">
        <f>NE43+NE44+NE45+NE46+NE47</f>
        <v/>
      </c>
      <c r="NF48" s="45">
        <f>NF43+NF44+NF45+NF46+NF47</f>
        <v/>
      </c>
      <c r="NG48" s="45">
        <f>NG43+NG44+NG45+NG46+NG47</f>
        <v/>
      </c>
      <c r="NH48" s="45">
        <f>NH43+NH44+NH45+NH46+NH47</f>
        <v/>
      </c>
      <c r="NI48" s="45">
        <f>NI43+NI44+NI45+NI46+NI47</f>
        <v/>
      </c>
      <c r="NJ48" s="45">
        <f>NJ43+NJ44+NJ45+NJ46+NJ47</f>
        <v/>
      </c>
      <c r="NK48" s="45">
        <f>NK43+NK44+NK45+NK46+NK47</f>
        <v/>
      </c>
      <c r="NL48" s="45">
        <f>NL43+NL44+NL45+NL46+NL47</f>
        <v/>
      </c>
      <c r="NM48" s="45">
        <f>NM43+NM44+NM45+NM46+NM47</f>
        <v/>
      </c>
      <c r="NN48" s="45">
        <f>NN43+NN44+NN45+NN46+NN47</f>
        <v/>
      </c>
      <c r="NO48" s="45">
        <f>NO43+NO44+NO45+NO46+NO47</f>
        <v/>
      </c>
      <c r="NP48" s="45">
        <f>NP43+NP44+NP45+NP46+NP47</f>
        <v/>
      </c>
      <c r="NQ48" s="45">
        <f>NQ43+NQ44+NQ45+NQ46+NQ47</f>
        <v/>
      </c>
      <c r="NR48" s="45">
        <f>NR43+NR44+NR45+NR46+NR47</f>
        <v/>
      </c>
      <c r="NS48" s="45">
        <f>NS43+NS44+NS45+NS46+NS47</f>
        <v/>
      </c>
      <c r="NT48" s="45">
        <f>NT43+NT44+NT45+NT46+NT47</f>
        <v/>
      </c>
      <c r="NU48" s="45">
        <f>NU43+NU44+NU45+NU46+NU47</f>
        <v/>
      </c>
      <c r="NV48" s="45">
        <f>NV43+NV44+NV45+NV46+NV47</f>
        <v/>
      </c>
      <c r="NW48" s="45">
        <f>NW43+NW44+NW45+NW46+NW47</f>
        <v/>
      </c>
      <c r="NX48" s="45">
        <f>NX43+NX44+NX45+NX46+NX47</f>
        <v/>
      </c>
      <c r="NY48" s="45">
        <f>NY43+NY44+NY45+NY46+NY47</f>
        <v/>
      </c>
      <c r="NZ48" s="45">
        <f>NZ43+NZ44+NZ45+NZ46+NZ47</f>
        <v/>
      </c>
      <c r="OA48" s="45">
        <f>OA43+OA44+OA45+OA46+OA47</f>
        <v/>
      </c>
      <c r="OB48" s="45">
        <f>OB43+OB44+OB45+OB46+OB47</f>
        <v/>
      </c>
      <c r="OC48" s="45">
        <f>OC43+OC44+OC45+OC46+OC47</f>
        <v/>
      </c>
      <c r="OD48" s="45">
        <f>OD43+OD44+OD45+OD46+OD47</f>
        <v/>
      </c>
      <c r="OE48" s="45">
        <f>OE43+OE44+OE45+OE46+OE47</f>
        <v/>
      </c>
      <c r="OF48" s="45">
        <f>OF43+OF44+OF45+OF46+OF47</f>
        <v/>
      </c>
      <c r="OG48" s="45">
        <f>OG43+OG44+OG45+OG46+OG47</f>
        <v/>
      </c>
      <c r="OH48" s="45">
        <f>OH43+OH44+OH45+OH46+OH47</f>
        <v/>
      </c>
      <c r="OI48" s="45">
        <f>OI43+OI44+OI45+OI46+OI47</f>
        <v/>
      </c>
      <c r="OJ48" s="45">
        <f>OJ43+OJ44+OJ45+OJ46+OJ47</f>
        <v/>
      </c>
      <c r="OK48" s="45">
        <f>OK43+OK44+OK45+OK46+OK47</f>
        <v/>
      </c>
      <c r="OL48" s="45">
        <f>OL43+OL44+OL45+OL46+OL47</f>
        <v/>
      </c>
      <c r="OM48" s="45">
        <f>OM43+OM44+OM45+OM46+OM47</f>
        <v/>
      </c>
      <c r="ON48" s="45">
        <f>ON43+ON44+ON45+ON46+ON47</f>
        <v/>
      </c>
      <c r="OO48" s="45">
        <f>OO43+OO44+OO45+OO46+OO47</f>
        <v/>
      </c>
      <c r="OP48" s="45">
        <f>OP43+OP44+OP45+OP46+OP47</f>
        <v/>
      </c>
      <c r="OQ48" s="45">
        <f>OQ43+OQ44+OQ45+OQ46+OQ47</f>
        <v/>
      </c>
      <c r="OR48" s="45">
        <f>OR43+OR44+OR45+OR46+OR47</f>
        <v/>
      </c>
      <c r="OS48" s="45">
        <f>OS43+OS44+OS45+OS46+OS47</f>
        <v/>
      </c>
      <c r="OT48" s="45">
        <f>OT43+OT44+OT45+OT46+OT47</f>
        <v/>
      </c>
      <c r="OU48" s="45">
        <f>OU43+OU44+OU45+OU46+OU47</f>
        <v/>
      </c>
      <c r="OV48" s="45">
        <f>OV43+OV44+OV45+OV46+OV47</f>
        <v/>
      </c>
      <c r="OW48" s="45">
        <f>OW43+OW44+OW45+OW46+OW47</f>
        <v/>
      </c>
      <c r="OX48" s="45">
        <f>OX43+OX44+OX45+OX46+OX47</f>
        <v/>
      </c>
      <c r="OY48" s="45">
        <f>OY43+OY44+OY45+OY46+OY47</f>
        <v/>
      </c>
      <c r="OZ48" s="45">
        <f>OZ43+OZ44+OZ45+OZ46+OZ47</f>
        <v/>
      </c>
      <c r="PA48" s="45">
        <f>PA43+PA44+PA45+PA46+PA47</f>
        <v/>
      </c>
      <c r="PB48" s="45">
        <f>PB43+PB44+PB45+PB46+PB47</f>
        <v/>
      </c>
      <c r="PC48" s="45">
        <f>PC43+PC44+PC45+PC46+PC47</f>
        <v/>
      </c>
      <c r="PD48" s="45">
        <f>PD43+PD44+PD45+PD46+PD47</f>
        <v/>
      </c>
      <c r="PE48" s="45">
        <f>PE43+PE44+PE45+PE46+PE47</f>
        <v/>
      </c>
      <c r="PF48" s="45">
        <f>PF43+PF44+PF45+PF46+PF47</f>
        <v/>
      </c>
      <c r="PG48" s="45">
        <f>PG43+PG44+PG45+PG46+PG47</f>
        <v/>
      </c>
      <c r="PH48" s="45">
        <f>PH43+PH44+PH45+PH46+PH47</f>
        <v/>
      </c>
      <c r="PI48" s="45">
        <f>PI43+PI44+PI45+PI46+PI47</f>
        <v/>
      </c>
      <c r="PJ48" s="45">
        <f>PJ43+PJ44+PJ45+PJ46+PJ47</f>
        <v/>
      </c>
      <c r="PK48" s="45">
        <f>PK43+PK44+PK45+PK46+PK47</f>
        <v/>
      </c>
      <c r="PL48" s="45">
        <f>PL43+PL44+PL45+PL46+PL47</f>
        <v/>
      </c>
      <c r="PM48" s="45">
        <f>PM43+PM44+PM45+PM46+PM47</f>
        <v/>
      </c>
    </row>
    <row r="49">
      <c r="A49" s="9" t="inlineStr">
        <is>
          <t>Replacement reserve</t>
        </is>
      </c>
      <c r="B49" s="9" t="inlineStr">
        <is>
          <t>P1</t>
        </is>
      </c>
      <c r="C49" s="43">
        <f>SUM(D49:PM49)</f>
        <v/>
      </c>
      <c r="D49" s="44">
        <f>-reserve/12*p1_homes*D37</f>
        <v/>
      </c>
      <c r="E49" s="44">
        <f>-reserve/12*p1_homes*E37</f>
        <v/>
      </c>
      <c r="F49" s="44">
        <f>-reserve/12*p1_homes*F37</f>
        <v/>
      </c>
      <c r="G49" s="44">
        <f>-reserve/12*p1_homes*G37</f>
        <v/>
      </c>
      <c r="H49" s="44">
        <f>-reserve/12*p1_homes*H37</f>
        <v/>
      </c>
      <c r="I49" s="44">
        <f>-reserve/12*p1_homes*I37</f>
        <v/>
      </c>
      <c r="J49" s="44">
        <f>-reserve/12*p1_homes*J37</f>
        <v/>
      </c>
      <c r="K49" s="44">
        <f>-reserve/12*p1_homes*K37</f>
        <v/>
      </c>
      <c r="L49" s="44">
        <f>-reserve/12*p1_homes*L37</f>
        <v/>
      </c>
      <c r="M49" s="44">
        <f>-reserve/12*p1_homes*M37</f>
        <v/>
      </c>
      <c r="N49" s="44">
        <f>-reserve/12*p1_homes*N37</f>
        <v/>
      </c>
      <c r="O49" s="44">
        <f>-reserve/12*p1_homes*O37</f>
        <v/>
      </c>
      <c r="P49" s="44">
        <f>-reserve/12*p1_homes*P37</f>
        <v/>
      </c>
      <c r="Q49" s="44">
        <f>-reserve/12*p1_homes*Q37</f>
        <v/>
      </c>
      <c r="R49" s="44">
        <f>-reserve/12*p1_homes*R37</f>
        <v/>
      </c>
      <c r="S49" s="44">
        <f>-reserve/12*p1_homes*S37</f>
        <v/>
      </c>
      <c r="T49" s="44">
        <f>-reserve/12*p1_homes*T37</f>
        <v/>
      </c>
      <c r="U49" s="44">
        <f>-reserve/12*p1_homes*U37</f>
        <v/>
      </c>
      <c r="V49" s="44">
        <f>-reserve/12*p1_homes*V37</f>
        <v/>
      </c>
      <c r="W49" s="44">
        <f>-reserve/12*p1_homes*W37</f>
        <v/>
      </c>
      <c r="X49" s="44">
        <f>-reserve/12*p1_homes*X37</f>
        <v/>
      </c>
      <c r="Y49" s="44">
        <f>-reserve/12*p1_homes*Y37</f>
        <v/>
      </c>
      <c r="Z49" s="44">
        <f>-reserve/12*p1_homes*Z37</f>
        <v/>
      </c>
      <c r="AA49" s="44">
        <f>-reserve/12*p1_homes*AA37</f>
        <v/>
      </c>
      <c r="AB49" s="44">
        <f>-reserve/12*p1_homes*AB37</f>
        <v/>
      </c>
      <c r="AC49" s="44">
        <f>-reserve/12*p1_homes*AC37</f>
        <v/>
      </c>
      <c r="AD49" s="44">
        <f>-reserve/12*p1_homes*AD37</f>
        <v/>
      </c>
      <c r="AE49" s="44">
        <f>-reserve/12*p1_homes*AE37</f>
        <v/>
      </c>
      <c r="AF49" s="44">
        <f>-reserve/12*p1_homes*AF37</f>
        <v/>
      </c>
      <c r="AG49" s="44">
        <f>-reserve/12*p1_homes*AG37</f>
        <v/>
      </c>
      <c r="AH49" s="44">
        <f>-reserve/12*p1_homes*AH37</f>
        <v/>
      </c>
      <c r="AI49" s="44">
        <f>-reserve/12*p1_homes*AI37</f>
        <v/>
      </c>
      <c r="AJ49" s="44">
        <f>-reserve/12*p1_homes*AJ37</f>
        <v/>
      </c>
      <c r="AK49" s="44">
        <f>-reserve/12*p1_homes*AK37</f>
        <v/>
      </c>
      <c r="AL49" s="44">
        <f>-reserve/12*p1_homes*AL37</f>
        <v/>
      </c>
      <c r="AM49" s="44">
        <f>-reserve/12*p1_homes*AM37</f>
        <v/>
      </c>
      <c r="AN49" s="44">
        <f>-reserve/12*p1_homes*AN37</f>
        <v/>
      </c>
      <c r="AO49" s="44">
        <f>-reserve/12*p1_homes*AO37</f>
        <v/>
      </c>
      <c r="AP49" s="44">
        <f>-reserve/12*p1_homes*AP37</f>
        <v/>
      </c>
      <c r="AQ49" s="44">
        <f>-reserve/12*p1_homes*AQ37</f>
        <v/>
      </c>
      <c r="AR49" s="44">
        <f>-reserve/12*p1_homes*AR37</f>
        <v/>
      </c>
      <c r="AS49" s="44">
        <f>-reserve/12*p1_homes*AS37</f>
        <v/>
      </c>
      <c r="AT49" s="44">
        <f>-reserve/12*p1_homes*AT37</f>
        <v/>
      </c>
      <c r="AU49" s="44">
        <f>-reserve/12*p1_homes*AU37</f>
        <v/>
      </c>
      <c r="AV49" s="44">
        <f>-reserve/12*p1_homes*AV37</f>
        <v/>
      </c>
      <c r="AW49" s="44">
        <f>-reserve/12*p1_homes*AW37</f>
        <v/>
      </c>
      <c r="AX49" s="44">
        <f>-reserve/12*p1_homes*AX37</f>
        <v/>
      </c>
      <c r="AY49" s="44">
        <f>-reserve/12*p1_homes*AY37</f>
        <v/>
      </c>
      <c r="AZ49" s="44">
        <f>-reserve/12*p1_homes*AZ37</f>
        <v/>
      </c>
      <c r="BA49" s="44">
        <f>-reserve/12*p1_homes*BA37</f>
        <v/>
      </c>
      <c r="BB49" s="44">
        <f>-reserve/12*p1_homes*BB37</f>
        <v/>
      </c>
      <c r="BC49" s="44">
        <f>-reserve/12*p1_homes*BC37</f>
        <v/>
      </c>
      <c r="BD49" s="44">
        <f>-reserve/12*p1_homes*BD37</f>
        <v/>
      </c>
      <c r="BE49" s="44">
        <f>-reserve/12*p1_homes*BE37</f>
        <v/>
      </c>
      <c r="BF49" s="44">
        <f>-reserve/12*p1_homes*BF37</f>
        <v/>
      </c>
      <c r="BG49" s="44">
        <f>-reserve/12*p1_homes*BG37</f>
        <v/>
      </c>
      <c r="BH49" s="44">
        <f>-reserve/12*p1_homes*BH37</f>
        <v/>
      </c>
      <c r="BI49" s="44">
        <f>-reserve/12*p1_homes*BI37</f>
        <v/>
      </c>
      <c r="BJ49" s="44">
        <f>-reserve/12*p1_homes*BJ37</f>
        <v/>
      </c>
      <c r="BK49" s="44">
        <f>-reserve/12*p1_homes*BK37</f>
        <v/>
      </c>
      <c r="BL49" s="44">
        <f>-reserve/12*p1_homes*BL37</f>
        <v/>
      </c>
      <c r="BM49" s="44">
        <f>-reserve/12*p1_homes*BM37</f>
        <v/>
      </c>
      <c r="BN49" s="44">
        <f>-reserve/12*p1_homes*BN37</f>
        <v/>
      </c>
      <c r="BO49" s="44">
        <f>-reserve/12*p1_homes*BO37</f>
        <v/>
      </c>
      <c r="BP49" s="44">
        <f>-reserve/12*p1_homes*BP37</f>
        <v/>
      </c>
      <c r="BQ49" s="44">
        <f>-reserve/12*p1_homes*BQ37</f>
        <v/>
      </c>
      <c r="BR49" s="44">
        <f>-reserve/12*p1_homes*BR37</f>
        <v/>
      </c>
      <c r="BS49" s="44">
        <f>-reserve/12*p1_homes*BS37</f>
        <v/>
      </c>
      <c r="BT49" s="44">
        <f>-reserve/12*p1_homes*BT37</f>
        <v/>
      </c>
      <c r="BU49" s="44">
        <f>-reserve/12*p1_homes*BU37</f>
        <v/>
      </c>
      <c r="BV49" s="44">
        <f>-reserve/12*p1_homes*BV37</f>
        <v/>
      </c>
      <c r="BW49" s="44">
        <f>-reserve/12*p1_homes*BW37</f>
        <v/>
      </c>
      <c r="BX49" s="44">
        <f>-reserve/12*p1_homes*BX37</f>
        <v/>
      </c>
      <c r="BY49" s="44">
        <f>-reserve/12*p1_homes*BY37</f>
        <v/>
      </c>
      <c r="BZ49" s="44">
        <f>-reserve/12*p1_homes*BZ37</f>
        <v/>
      </c>
      <c r="CA49" s="44">
        <f>-reserve/12*p1_homes*CA37</f>
        <v/>
      </c>
      <c r="CB49" s="44">
        <f>-reserve/12*p1_homes*CB37</f>
        <v/>
      </c>
      <c r="CC49" s="44">
        <f>-reserve/12*p1_homes*CC37</f>
        <v/>
      </c>
      <c r="CD49" s="44">
        <f>-reserve/12*p1_homes*CD37</f>
        <v/>
      </c>
      <c r="CE49" s="44">
        <f>-reserve/12*p1_homes*CE37</f>
        <v/>
      </c>
      <c r="CF49" s="44">
        <f>-reserve/12*p1_homes*CF37</f>
        <v/>
      </c>
      <c r="CG49" s="44">
        <f>-reserve/12*p1_homes*CG37</f>
        <v/>
      </c>
      <c r="CH49" s="44">
        <f>-reserve/12*p1_homes*CH37</f>
        <v/>
      </c>
      <c r="CI49" s="44">
        <f>-reserve/12*p1_homes*CI37</f>
        <v/>
      </c>
      <c r="CJ49" s="44">
        <f>-reserve/12*p1_homes*CJ37</f>
        <v/>
      </c>
      <c r="CK49" s="44">
        <f>-reserve/12*p1_homes*CK37</f>
        <v/>
      </c>
      <c r="CL49" s="44">
        <f>-reserve/12*p1_homes*CL37</f>
        <v/>
      </c>
      <c r="CM49" s="44">
        <f>-reserve/12*p1_homes*CM37</f>
        <v/>
      </c>
      <c r="CN49" s="44">
        <f>-reserve/12*p1_homes*CN37</f>
        <v/>
      </c>
      <c r="CO49" s="44">
        <f>-reserve/12*p1_homes*CO37</f>
        <v/>
      </c>
      <c r="CP49" s="44">
        <f>-reserve/12*p1_homes*CP37</f>
        <v/>
      </c>
      <c r="CQ49" s="44">
        <f>-reserve/12*p1_homes*CQ37</f>
        <v/>
      </c>
      <c r="CR49" s="44">
        <f>-reserve/12*p1_homes*CR37</f>
        <v/>
      </c>
      <c r="CS49" s="44">
        <f>-reserve/12*p1_homes*CS37</f>
        <v/>
      </c>
      <c r="CT49" s="44">
        <f>-reserve/12*p1_homes*CT37</f>
        <v/>
      </c>
      <c r="CU49" s="44">
        <f>-reserve/12*p1_homes*CU37</f>
        <v/>
      </c>
      <c r="CV49" s="44">
        <f>-reserve/12*p1_homes*CV37</f>
        <v/>
      </c>
      <c r="CW49" s="44">
        <f>-reserve/12*p1_homes*CW37</f>
        <v/>
      </c>
      <c r="CX49" s="44">
        <f>-reserve/12*p1_homes*CX37</f>
        <v/>
      </c>
      <c r="CY49" s="44">
        <f>-reserve/12*p1_homes*CY37</f>
        <v/>
      </c>
      <c r="CZ49" s="44">
        <f>-reserve/12*p1_homes*CZ37</f>
        <v/>
      </c>
      <c r="DA49" s="44">
        <f>-reserve/12*p1_homes*DA37</f>
        <v/>
      </c>
      <c r="DB49" s="44">
        <f>-reserve/12*p1_homes*DB37</f>
        <v/>
      </c>
      <c r="DC49" s="44">
        <f>-reserve/12*p1_homes*DC37</f>
        <v/>
      </c>
      <c r="DD49" s="44">
        <f>-reserve/12*p1_homes*DD37</f>
        <v/>
      </c>
      <c r="DE49" s="44">
        <f>-reserve/12*p1_homes*DE37</f>
        <v/>
      </c>
      <c r="DF49" s="44">
        <f>-reserve/12*p1_homes*DF37</f>
        <v/>
      </c>
      <c r="DG49" s="44">
        <f>-reserve/12*p1_homes*DG37</f>
        <v/>
      </c>
      <c r="DH49" s="44">
        <f>-reserve/12*p1_homes*DH37</f>
        <v/>
      </c>
      <c r="DI49" s="44">
        <f>-reserve/12*p1_homes*DI37</f>
        <v/>
      </c>
      <c r="DJ49" s="44">
        <f>-reserve/12*p1_homes*DJ37</f>
        <v/>
      </c>
      <c r="DK49" s="44">
        <f>-reserve/12*p1_homes*DK37</f>
        <v/>
      </c>
      <c r="DL49" s="44">
        <f>-reserve/12*p1_homes*DL37</f>
        <v/>
      </c>
      <c r="DM49" s="44">
        <f>-reserve/12*p1_homes*DM37</f>
        <v/>
      </c>
      <c r="DN49" s="44">
        <f>-reserve/12*p1_homes*DN37</f>
        <v/>
      </c>
      <c r="DO49" s="44">
        <f>-reserve/12*p1_homes*DO37</f>
        <v/>
      </c>
      <c r="DP49" s="44">
        <f>-reserve/12*p1_homes*DP37</f>
        <v/>
      </c>
      <c r="DQ49" s="44">
        <f>-reserve/12*p1_homes*DQ37</f>
        <v/>
      </c>
      <c r="DR49" s="44">
        <f>-reserve/12*p1_homes*DR37</f>
        <v/>
      </c>
      <c r="DS49" s="44">
        <f>-reserve/12*p1_homes*DS37</f>
        <v/>
      </c>
      <c r="DT49" s="44">
        <f>-reserve/12*p1_homes*DT37</f>
        <v/>
      </c>
      <c r="DU49" s="44">
        <f>-reserve/12*p1_homes*DU37</f>
        <v/>
      </c>
      <c r="DV49" s="44">
        <f>-reserve/12*p1_homes*DV37</f>
        <v/>
      </c>
      <c r="DW49" s="44">
        <f>-reserve/12*p1_homes*DW37</f>
        <v/>
      </c>
      <c r="DX49" s="44">
        <f>-reserve/12*p1_homes*DX37</f>
        <v/>
      </c>
      <c r="DY49" s="44">
        <f>-reserve/12*p1_homes*DY37</f>
        <v/>
      </c>
      <c r="DZ49" s="44">
        <f>-reserve/12*p1_homes*DZ37</f>
        <v/>
      </c>
      <c r="EA49" s="44">
        <f>-reserve/12*p1_homes*EA37</f>
        <v/>
      </c>
      <c r="EB49" s="44">
        <f>-reserve/12*p1_homes*EB37</f>
        <v/>
      </c>
      <c r="EC49" s="44">
        <f>-reserve/12*p1_homes*EC37</f>
        <v/>
      </c>
      <c r="ED49" s="44">
        <f>-reserve/12*p1_homes*ED37</f>
        <v/>
      </c>
      <c r="EE49" s="44">
        <f>-reserve/12*p1_homes*EE37</f>
        <v/>
      </c>
      <c r="EF49" s="44">
        <f>-reserve/12*p1_homes*EF37</f>
        <v/>
      </c>
      <c r="EG49" s="44">
        <f>-reserve/12*p1_homes*EG37</f>
        <v/>
      </c>
      <c r="EH49" s="44">
        <f>-reserve/12*p1_homes*EH37</f>
        <v/>
      </c>
      <c r="EI49" s="44">
        <f>-reserve/12*p1_homes*EI37</f>
        <v/>
      </c>
      <c r="EJ49" s="44">
        <f>-reserve/12*p1_homes*EJ37</f>
        <v/>
      </c>
      <c r="EK49" s="44">
        <f>-reserve/12*p1_homes*EK37</f>
        <v/>
      </c>
      <c r="EL49" s="44">
        <f>-reserve/12*p1_homes*EL37</f>
        <v/>
      </c>
      <c r="EM49" s="44">
        <f>-reserve/12*p1_homes*EM37</f>
        <v/>
      </c>
      <c r="EN49" s="44">
        <f>-reserve/12*p1_homes*EN37</f>
        <v/>
      </c>
      <c r="EO49" s="44">
        <f>-reserve/12*p1_homes*EO37</f>
        <v/>
      </c>
      <c r="EP49" s="44">
        <f>-reserve/12*p1_homes*EP37</f>
        <v/>
      </c>
      <c r="EQ49" s="44">
        <f>-reserve/12*p1_homes*EQ37</f>
        <v/>
      </c>
      <c r="ER49" s="44">
        <f>-reserve/12*p1_homes*ER37</f>
        <v/>
      </c>
      <c r="ES49" s="44">
        <f>-reserve/12*p1_homes*ES37</f>
        <v/>
      </c>
      <c r="ET49" s="44">
        <f>-reserve/12*p1_homes*ET37</f>
        <v/>
      </c>
      <c r="EU49" s="44">
        <f>-reserve/12*p1_homes*EU37</f>
        <v/>
      </c>
      <c r="EV49" s="44">
        <f>-reserve/12*p1_homes*EV37</f>
        <v/>
      </c>
      <c r="EW49" s="44">
        <f>-reserve/12*p1_homes*EW37</f>
        <v/>
      </c>
      <c r="EX49" s="44">
        <f>-reserve/12*p1_homes*EX37</f>
        <v/>
      </c>
      <c r="EY49" s="44">
        <f>-reserve/12*p1_homes*EY37</f>
        <v/>
      </c>
      <c r="EZ49" s="44">
        <f>-reserve/12*p1_homes*EZ37</f>
        <v/>
      </c>
      <c r="FA49" s="44">
        <f>-reserve/12*p1_homes*FA37</f>
        <v/>
      </c>
      <c r="FB49" s="44">
        <f>-reserve/12*p1_homes*FB37</f>
        <v/>
      </c>
      <c r="FC49" s="44">
        <f>-reserve/12*p1_homes*FC37</f>
        <v/>
      </c>
      <c r="FD49" s="44">
        <f>-reserve/12*p1_homes*FD37</f>
        <v/>
      </c>
      <c r="FE49" s="44">
        <f>-reserve/12*p1_homes*FE37</f>
        <v/>
      </c>
      <c r="FF49" s="44">
        <f>-reserve/12*p1_homes*FF37</f>
        <v/>
      </c>
      <c r="FG49" s="44">
        <f>-reserve/12*p1_homes*FG37</f>
        <v/>
      </c>
      <c r="FH49" s="44">
        <f>-reserve/12*p1_homes*FH37</f>
        <v/>
      </c>
      <c r="FI49" s="44">
        <f>-reserve/12*p1_homes*FI37</f>
        <v/>
      </c>
      <c r="FJ49" s="44">
        <f>-reserve/12*p1_homes*FJ37</f>
        <v/>
      </c>
      <c r="FK49" s="44">
        <f>-reserve/12*p1_homes*FK37</f>
        <v/>
      </c>
      <c r="FL49" s="44">
        <f>-reserve/12*p1_homes*FL37</f>
        <v/>
      </c>
      <c r="FM49" s="44">
        <f>-reserve/12*p1_homes*FM37</f>
        <v/>
      </c>
      <c r="FN49" s="44">
        <f>-reserve/12*p1_homes*FN37</f>
        <v/>
      </c>
      <c r="FO49" s="44">
        <f>-reserve/12*p1_homes*FO37</f>
        <v/>
      </c>
      <c r="FP49" s="44">
        <f>-reserve/12*p1_homes*FP37</f>
        <v/>
      </c>
      <c r="FQ49" s="44">
        <f>-reserve/12*p1_homes*FQ37</f>
        <v/>
      </c>
      <c r="FR49" s="44">
        <f>-reserve/12*p1_homes*FR37</f>
        <v/>
      </c>
      <c r="FS49" s="44">
        <f>-reserve/12*p1_homes*FS37</f>
        <v/>
      </c>
      <c r="FT49" s="44">
        <f>-reserve/12*p1_homes*FT37</f>
        <v/>
      </c>
      <c r="FU49" s="44">
        <f>-reserve/12*p1_homes*FU37</f>
        <v/>
      </c>
      <c r="FV49" s="44">
        <f>-reserve/12*p1_homes*FV37</f>
        <v/>
      </c>
      <c r="FW49" s="44">
        <f>-reserve/12*p1_homes*FW37</f>
        <v/>
      </c>
      <c r="FX49" s="44">
        <f>-reserve/12*p1_homes*FX37</f>
        <v/>
      </c>
      <c r="FY49" s="44">
        <f>-reserve/12*p1_homes*FY37</f>
        <v/>
      </c>
      <c r="FZ49" s="44">
        <f>-reserve/12*p1_homes*FZ37</f>
        <v/>
      </c>
      <c r="GA49" s="44">
        <f>-reserve/12*p1_homes*GA37</f>
        <v/>
      </c>
      <c r="GB49" s="44">
        <f>-reserve/12*p1_homes*GB37</f>
        <v/>
      </c>
      <c r="GC49" s="44">
        <f>-reserve/12*p1_homes*GC37</f>
        <v/>
      </c>
      <c r="GD49" s="44">
        <f>-reserve/12*p1_homes*GD37</f>
        <v/>
      </c>
      <c r="GE49" s="44">
        <f>-reserve/12*p1_homes*GE37</f>
        <v/>
      </c>
      <c r="GF49" s="44">
        <f>-reserve/12*p1_homes*GF37</f>
        <v/>
      </c>
      <c r="GG49" s="44">
        <f>-reserve/12*p1_homes*GG37</f>
        <v/>
      </c>
      <c r="GH49" s="44">
        <f>-reserve/12*p1_homes*GH37</f>
        <v/>
      </c>
      <c r="GI49" s="44">
        <f>-reserve/12*p1_homes*GI37</f>
        <v/>
      </c>
      <c r="GJ49" s="44">
        <f>-reserve/12*p1_homes*GJ37</f>
        <v/>
      </c>
      <c r="GK49" s="44">
        <f>-reserve/12*p1_homes*GK37</f>
        <v/>
      </c>
      <c r="GL49" s="44">
        <f>-reserve/12*p1_homes*GL37</f>
        <v/>
      </c>
      <c r="GM49" s="44">
        <f>-reserve/12*p1_homes*GM37</f>
        <v/>
      </c>
      <c r="GN49" s="44">
        <f>-reserve/12*p1_homes*GN37</f>
        <v/>
      </c>
      <c r="GO49" s="44">
        <f>-reserve/12*p1_homes*GO37</f>
        <v/>
      </c>
      <c r="GP49" s="44">
        <f>-reserve/12*p1_homes*GP37</f>
        <v/>
      </c>
      <c r="GQ49" s="44">
        <f>-reserve/12*p1_homes*GQ37</f>
        <v/>
      </c>
      <c r="GR49" s="44">
        <f>-reserve/12*p1_homes*GR37</f>
        <v/>
      </c>
      <c r="GS49" s="44">
        <f>-reserve/12*p1_homes*GS37</f>
        <v/>
      </c>
      <c r="GT49" s="44">
        <f>-reserve/12*p1_homes*GT37</f>
        <v/>
      </c>
      <c r="GU49" s="44">
        <f>-reserve/12*p1_homes*GU37</f>
        <v/>
      </c>
      <c r="GV49" s="44">
        <f>-reserve/12*p1_homes*GV37</f>
        <v/>
      </c>
      <c r="GW49" s="44">
        <f>-reserve/12*p1_homes*GW37</f>
        <v/>
      </c>
      <c r="GX49" s="44">
        <f>-reserve/12*p1_homes*GX37</f>
        <v/>
      </c>
      <c r="GY49" s="44">
        <f>-reserve/12*p1_homes*GY37</f>
        <v/>
      </c>
      <c r="GZ49" s="44">
        <f>-reserve/12*p1_homes*GZ37</f>
        <v/>
      </c>
      <c r="HA49" s="44">
        <f>-reserve/12*p1_homes*HA37</f>
        <v/>
      </c>
      <c r="HB49" s="44">
        <f>-reserve/12*p1_homes*HB37</f>
        <v/>
      </c>
      <c r="HC49" s="44">
        <f>-reserve/12*p1_homes*HC37</f>
        <v/>
      </c>
      <c r="HD49" s="44">
        <f>-reserve/12*p1_homes*HD37</f>
        <v/>
      </c>
      <c r="HE49" s="44">
        <f>-reserve/12*p1_homes*HE37</f>
        <v/>
      </c>
      <c r="HF49" s="44">
        <f>-reserve/12*p1_homes*HF37</f>
        <v/>
      </c>
      <c r="HG49" s="44">
        <f>-reserve/12*p1_homes*HG37</f>
        <v/>
      </c>
      <c r="HH49" s="44">
        <f>-reserve/12*p1_homes*HH37</f>
        <v/>
      </c>
      <c r="HI49" s="44">
        <f>-reserve/12*p1_homes*HI37</f>
        <v/>
      </c>
      <c r="HJ49" s="44">
        <f>-reserve/12*p1_homes*HJ37</f>
        <v/>
      </c>
      <c r="HK49" s="44">
        <f>-reserve/12*p1_homes*HK37</f>
        <v/>
      </c>
      <c r="HL49" s="44">
        <f>-reserve/12*p1_homes*HL37</f>
        <v/>
      </c>
      <c r="HM49" s="44">
        <f>-reserve/12*p1_homes*HM37</f>
        <v/>
      </c>
      <c r="HN49" s="44">
        <f>-reserve/12*p1_homes*HN37</f>
        <v/>
      </c>
      <c r="HO49" s="44">
        <f>-reserve/12*p1_homes*HO37</f>
        <v/>
      </c>
      <c r="HP49" s="44">
        <f>-reserve/12*p1_homes*HP37</f>
        <v/>
      </c>
      <c r="HQ49" s="44">
        <f>-reserve/12*p1_homes*HQ37</f>
        <v/>
      </c>
      <c r="HR49" s="44">
        <f>-reserve/12*p1_homes*HR37</f>
        <v/>
      </c>
      <c r="HS49" s="44">
        <f>-reserve/12*p1_homes*HS37</f>
        <v/>
      </c>
      <c r="HT49" s="44">
        <f>-reserve/12*p1_homes*HT37</f>
        <v/>
      </c>
      <c r="HU49" s="44">
        <f>-reserve/12*p1_homes*HU37</f>
        <v/>
      </c>
      <c r="HV49" s="44">
        <f>-reserve/12*p1_homes*HV37</f>
        <v/>
      </c>
      <c r="HW49" s="44">
        <f>-reserve/12*p1_homes*HW37</f>
        <v/>
      </c>
      <c r="HX49" s="44">
        <f>-reserve/12*p1_homes*HX37</f>
        <v/>
      </c>
      <c r="HY49" s="44">
        <f>-reserve/12*p1_homes*HY37</f>
        <v/>
      </c>
      <c r="HZ49" s="44">
        <f>-reserve/12*p1_homes*HZ37</f>
        <v/>
      </c>
      <c r="IA49" s="44">
        <f>-reserve/12*p1_homes*IA37</f>
        <v/>
      </c>
      <c r="IB49" s="44">
        <f>-reserve/12*p1_homes*IB37</f>
        <v/>
      </c>
      <c r="IC49" s="44">
        <f>-reserve/12*p1_homes*IC37</f>
        <v/>
      </c>
      <c r="ID49" s="44">
        <f>-reserve/12*p1_homes*ID37</f>
        <v/>
      </c>
      <c r="IE49" s="44">
        <f>-reserve/12*p1_homes*IE37</f>
        <v/>
      </c>
      <c r="IF49" s="44">
        <f>-reserve/12*p1_homes*IF37</f>
        <v/>
      </c>
      <c r="IG49" s="44">
        <f>-reserve/12*p1_homes*IG37</f>
        <v/>
      </c>
      <c r="IH49" s="44">
        <f>-reserve/12*p1_homes*IH37</f>
        <v/>
      </c>
      <c r="II49" s="44">
        <f>-reserve/12*p1_homes*II37</f>
        <v/>
      </c>
      <c r="IJ49" s="44">
        <f>-reserve/12*p1_homes*IJ37</f>
        <v/>
      </c>
      <c r="IK49" s="44">
        <f>-reserve/12*p1_homes*IK37</f>
        <v/>
      </c>
      <c r="IL49" s="44">
        <f>-reserve/12*p1_homes*IL37</f>
        <v/>
      </c>
      <c r="IM49" s="44">
        <f>-reserve/12*p1_homes*IM37</f>
        <v/>
      </c>
      <c r="IN49" s="44">
        <f>-reserve/12*p1_homes*IN37</f>
        <v/>
      </c>
      <c r="IO49" s="44">
        <f>-reserve/12*p1_homes*IO37</f>
        <v/>
      </c>
      <c r="IP49" s="44">
        <f>-reserve/12*p1_homes*IP37</f>
        <v/>
      </c>
      <c r="IQ49" s="44">
        <f>-reserve/12*p1_homes*IQ37</f>
        <v/>
      </c>
      <c r="IR49" s="44">
        <f>-reserve/12*p1_homes*IR37</f>
        <v/>
      </c>
      <c r="IS49" s="44">
        <f>-reserve/12*p1_homes*IS37</f>
        <v/>
      </c>
      <c r="IT49" s="44">
        <f>-reserve/12*p1_homes*IT37</f>
        <v/>
      </c>
      <c r="IU49" s="44">
        <f>-reserve/12*p1_homes*IU37</f>
        <v/>
      </c>
      <c r="IV49" s="44">
        <f>-reserve/12*p1_homes*IV37</f>
        <v/>
      </c>
      <c r="IW49" s="44">
        <f>-reserve/12*p1_homes*IW37</f>
        <v/>
      </c>
      <c r="IX49" s="44">
        <f>-reserve/12*p1_homes*IX37</f>
        <v/>
      </c>
      <c r="IY49" s="44">
        <f>-reserve/12*p1_homes*IY37</f>
        <v/>
      </c>
      <c r="IZ49" s="44">
        <f>-reserve/12*p1_homes*IZ37</f>
        <v/>
      </c>
      <c r="JA49" s="44">
        <f>-reserve/12*p1_homes*JA37</f>
        <v/>
      </c>
      <c r="JB49" s="44">
        <f>-reserve/12*p1_homes*JB37</f>
        <v/>
      </c>
      <c r="JC49" s="44">
        <f>-reserve/12*p1_homes*JC37</f>
        <v/>
      </c>
      <c r="JD49" s="44">
        <f>-reserve/12*p1_homes*JD37</f>
        <v/>
      </c>
      <c r="JE49" s="44">
        <f>-reserve/12*p1_homes*JE37</f>
        <v/>
      </c>
      <c r="JF49" s="44">
        <f>-reserve/12*p1_homes*JF37</f>
        <v/>
      </c>
      <c r="JG49" s="44">
        <f>-reserve/12*p1_homes*JG37</f>
        <v/>
      </c>
      <c r="JH49" s="44">
        <f>-reserve/12*p1_homes*JH37</f>
        <v/>
      </c>
      <c r="JI49" s="44">
        <f>-reserve/12*p1_homes*JI37</f>
        <v/>
      </c>
      <c r="JJ49" s="44">
        <f>-reserve/12*p1_homes*JJ37</f>
        <v/>
      </c>
      <c r="JK49" s="44">
        <f>-reserve/12*p1_homes*JK37</f>
        <v/>
      </c>
      <c r="JL49" s="44">
        <f>-reserve/12*p1_homes*JL37</f>
        <v/>
      </c>
      <c r="JM49" s="44">
        <f>-reserve/12*p1_homes*JM37</f>
        <v/>
      </c>
      <c r="JN49" s="44">
        <f>-reserve/12*p1_homes*JN37</f>
        <v/>
      </c>
      <c r="JO49" s="44">
        <f>-reserve/12*p1_homes*JO37</f>
        <v/>
      </c>
      <c r="JP49" s="44">
        <f>-reserve/12*p1_homes*JP37</f>
        <v/>
      </c>
      <c r="JQ49" s="44">
        <f>-reserve/12*p1_homes*JQ37</f>
        <v/>
      </c>
      <c r="JR49" s="44">
        <f>-reserve/12*p1_homes*JR37</f>
        <v/>
      </c>
      <c r="JS49" s="44">
        <f>-reserve/12*p1_homes*JS37</f>
        <v/>
      </c>
      <c r="JT49" s="44">
        <f>-reserve/12*p1_homes*JT37</f>
        <v/>
      </c>
      <c r="JU49" s="44">
        <f>-reserve/12*p1_homes*JU37</f>
        <v/>
      </c>
      <c r="JV49" s="44">
        <f>-reserve/12*p1_homes*JV37</f>
        <v/>
      </c>
      <c r="JW49" s="44">
        <f>-reserve/12*p1_homes*JW37</f>
        <v/>
      </c>
      <c r="JX49" s="44">
        <f>-reserve/12*p1_homes*JX37</f>
        <v/>
      </c>
      <c r="JY49" s="44">
        <f>-reserve/12*p1_homes*JY37</f>
        <v/>
      </c>
      <c r="JZ49" s="44">
        <f>-reserve/12*p1_homes*JZ37</f>
        <v/>
      </c>
      <c r="KA49" s="44">
        <f>-reserve/12*p1_homes*KA37</f>
        <v/>
      </c>
      <c r="KB49" s="44">
        <f>-reserve/12*p1_homes*KB37</f>
        <v/>
      </c>
      <c r="KC49" s="44">
        <f>-reserve/12*p1_homes*KC37</f>
        <v/>
      </c>
      <c r="KD49" s="44">
        <f>-reserve/12*p1_homes*KD37</f>
        <v/>
      </c>
      <c r="KE49" s="44">
        <f>-reserve/12*p1_homes*KE37</f>
        <v/>
      </c>
      <c r="KF49" s="44">
        <f>-reserve/12*p1_homes*KF37</f>
        <v/>
      </c>
      <c r="KG49" s="44">
        <f>-reserve/12*p1_homes*KG37</f>
        <v/>
      </c>
      <c r="KH49" s="44">
        <f>-reserve/12*p1_homes*KH37</f>
        <v/>
      </c>
      <c r="KI49" s="44">
        <f>-reserve/12*p1_homes*KI37</f>
        <v/>
      </c>
      <c r="KJ49" s="44">
        <f>-reserve/12*p1_homes*KJ37</f>
        <v/>
      </c>
      <c r="KK49" s="44">
        <f>-reserve/12*p1_homes*KK37</f>
        <v/>
      </c>
      <c r="KL49" s="44">
        <f>-reserve/12*p1_homes*KL37</f>
        <v/>
      </c>
      <c r="KM49" s="44">
        <f>-reserve/12*p1_homes*KM37</f>
        <v/>
      </c>
      <c r="KN49" s="44">
        <f>-reserve/12*p1_homes*KN37</f>
        <v/>
      </c>
      <c r="KO49" s="44">
        <f>-reserve/12*p1_homes*KO37</f>
        <v/>
      </c>
      <c r="KP49" s="44">
        <f>-reserve/12*p1_homes*KP37</f>
        <v/>
      </c>
      <c r="KQ49" s="44">
        <f>-reserve/12*p1_homes*KQ37</f>
        <v/>
      </c>
      <c r="KR49" s="44">
        <f>-reserve/12*p1_homes*KR37</f>
        <v/>
      </c>
      <c r="KS49" s="44">
        <f>-reserve/12*p1_homes*KS37</f>
        <v/>
      </c>
      <c r="KT49" s="44">
        <f>-reserve/12*p1_homes*KT37</f>
        <v/>
      </c>
      <c r="KU49" s="44">
        <f>-reserve/12*p1_homes*KU37</f>
        <v/>
      </c>
      <c r="KV49" s="44">
        <f>-reserve/12*p1_homes*KV37</f>
        <v/>
      </c>
      <c r="KW49" s="44">
        <f>-reserve/12*p1_homes*KW37</f>
        <v/>
      </c>
      <c r="KX49" s="44">
        <f>-reserve/12*p1_homes*KX37</f>
        <v/>
      </c>
      <c r="KY49" s="44">
        <f>-reserve/12*p1_homes*KY37</f>
        <v/>
      </c>
      <c r="KZ49" s="44">
        <f>-reserve/12*p1_homes*KZ37</f>
        <v/>
      </c>
      <c r="LA49" s="44">
        <f>-reserve/12*p1_homes*LA37</f>
        <v/>
      </c>
      <c r="LB49" s="44">
        <f>-reserve/12*p1_homes*LB37</f>
        <v/>
      </c>
      <c r="LC49" s="44">
        <f>-reserve/12*p1_homes*LC37</f>
        <v/>
      </c>
      <c r="LD49" s="44">
        <f>-reserve/12*p1_homes*LD37</f>
        <v/>
      </c>
      <c r="LE49" s="44">
        <f>-reserve/12*p1_homes*LE37</f>
        <v/>
      </c>
      <c r="LF49" s="44">
        <f>-reserve/12*p1_homes*LF37</f>
        <v/>
      </c>
      <c r="LG49" s="44">
        <f>-reserve/12*p1_homes*LG37</f>
        <v/>
      </c>
      <c r="LH49" s="44">
        <f>-reserve/12*p1_homes*LH37</f>
        <v/>
      </c>
      <c r="LI49" s="44">
        <f>-reserve/12*p1_homes*LI37</f>
        <v/>
      </c>
      <c r="LJ49" s="44">
        <f>-reserve/12*p1_homes*LJ37</f>
        <v/>
      </c>
      <c r="LK49" s="44">
        <f>-reserve/12*p1_homes*LK37</f>
        <v/>
      </c>
      <c r="LL49" s="44">
        <f>-reserve/12*p1_homes*LL37</f>
        <v/>
      </c>
      <c r="LM49" s="44">
        <f>-reserve/12*p1_homes*LM37</f>
        <v/>
      </c>
      <c r="LN49" s="44">
        <f>-reserve/12*p1_homes*LN37</f>
        <v/>
      </c>
      <c r="LO49" s="44">
        <f>-reserve/12*p1_homes*LO37</f>
        <v/>
      </c>
      <c r="LP49" s="44">
        <f>-reserve/12*p1_homes*LP37</f>
        <v/>
      </c>
      <c r="LQ49" s="44">
        <f>-reserve/12*p1_homes*LQ37</f>
        <v/>
      </c>
      <c r="LR49" s="44">
        <f>-reserve/12*p1_homes*LR37</f>
        <v/>
      </c>
      <c r="LS49" s="44">
        <f>-reserve/12*p1_homes*LS37</f>
        <v/>
      </c>
      <c r="LT49" s="44">
        <f>-reserve/12*p1_homes*LT37</f>
        <v/>
      </c>
      <c r="LU49" s="44">
        <f>-reserve/12*p1_homes*LU37</f>
        <v/>
      </c>
      <c r="LV49" s="44">
        <f>-reserve/12*p1_homes*LV37</f>
        <v/>
      </c>
      <c r="LW49" s="44">
        <f>-reserve/12*p1_homes*LW37</f>
        <v/>
      </c>
      <c r="LX49" s="44">
        <f>-reserve/12*p1_homes*LX37</f>
        <v/>
      </c>
      <c r="LY49" s="44">
        <f>-reserve/12*p1_homes*LY37</f>
        <v/>
      </c>
      <c r="LZ49" s="44">
        <f>-reserve/12*p1_homes*LZ37</f>
        <v/>
      </c>
      <c r="MA49" s="44">
        <f>-reserve/12*p1_homes*MA37</f>
        <v/>
      </c>
      <c r="MB49" s="44">
        <f>-reserve/12*p1_homes*MB37</f>
        <v/>
      </c>
      <c r="MC49" s="44">
        <f>-reserve/12*p1_homes*MC37</f>
        <v/>
      </c>
      <c r="MD49" s="44">
        <f>-reserve/12*p1_homes*MD37</f>
        <v/>
      </c>
      <c r="ME49" s="44">
        <f>-reserve/12*p1_homes*ME37</f>
        <v/>
      </c>
      <c r="MF49" s="44">
        <f>-reserve/12*p1_homes*MF37</f>
        <v/>
      </c>
      <c r="MG49" s="44">
        <f>-reserve/12*p1_homes*MG37</f>
        <v/>
      </c>
      <c r="MH49" s="44">
        <f>-reserve/12*p1_homes*MH37</f>
        <v/>
      </c>
      <c r="MI49" s="44">
        <f>-reserve/12*p1_homes*MI37</f>
        <v/>
      </c>
      <c r="MJ49" s="44">
        <f>-reserve/12*p1_homes*MJ37</f>
        <v/>
      </c>
      <c r="MK49" s="44">
        <f>-reserve/12*p1_homes*MK37</f>
        <v/>
      </c>
      <c r="ML49" s="44">
        <f>-reserve/12*p1_homes*ML37</f>
        <v/>
      </c>
      <c r="MM49" s="44">
        <f>-reserve/12*p1_homes*MM37</f>
        <v/>
      </c>
      <c r="MN49" s="44">
        <f>-reserve/12*p1_homes*MN37</f>
        <v/>
      </c>
      <c r="MO49" s="44">
        <f>-reserve/12*p1_homes*MO37</f>
        <v/>
      </c>
      <c r="MP49" s="44">
        <f>-reserve/12*p1_homes*MP37</f>
        <v/>
      </c>
      <c r="MQ49" s="44">
        <f>-reserve/12*p1_homes*MQ37</f>
        <v/>
      </c>
      <c r="MR49" s="44">
        <f>-reserve/12*p1_homes*MR37</f>
        <v/>
      </c>
      <c r="MS49" s="44">
        <f>-reserve/12*p1_homes*MS37</f>
        <v/>
      </c>
      <c r="MT49" s="44">
        <f>-reserve/12*p1_homes*MT37</f>
        <v/>
      </c>
      <c r="MU49" s="44">
        <f>-reserve/12*p1_homes*MU37</f>
        <v/>
      </c>
      <c r="MV49" s="44">
        <f>-reserve/12*p1_homes*MV37</f>
        <v/>
      </c>
      <c r="MW49" s="44">
        <f>-reserve/12*p1_homes*MW37</f>
        <v/>
      </c>
      <c r="MX49" s="44">
        <f>-reserve/12*p1_homes*MX37</f>
        <v/>
      </c>
      <c r="MY49" s="44">
        <f>-reserve/12*p1_homes*MY37</f>
        <v/>
      </c>
      <c r="MZ49" s="44">
        <f>-reserve/12*p1_homes*MZ37</f>
        <v/>
      </c>
      <c r="NA49" s="44">
        <f>-reserve/12*p1_homes*NA37</f>
        <v/>
      </c>
      <c r="NB49" s="44">
        <f>-reserve/12*p1_homes*NB37</f>
        <v/>
      </c>
      <c r="NC49" s="44">
        <f>-reserve/12*p1_homes*NC37</f>
        <v/>
      </c>
      <c r="ND49" s="44">
        <f>-reserve/12*p1_homes*ND37</f>
        <v/>
      </c>
      <c r="NE49" s="44">
        <f>-reserve/12*p1_homes*NE37</f>
        <v/>
      </c>
      <c r="NF49" s="44">
        <f>-reserve/12*p1_homes*NF37</f>
        <v/>
      </c>
      <c r="NG49" s="44">
        <f>-reserve/12*p1_homes*NG37</f>
        <v/>
      </c>
      <c r="NH49" s="44">
        <f>-reserve/12*p1_homes*NH37</f>
        <v/>
      </c>
      <c r="NI49" s="44">
        <f>-reserve/12*p1_homes*NI37</f>
        <v/>
      </c>
      <c r="NJ49" s="44">
        <f>-reserve/12*p1_homes*NJ37</f>
        <v/>
      </c>
      <c r="NK49" s="44">
        <f>-reserve/12*p1_homes*NK37</f>
        <v/>
      </c>
      <c r="NL49" s="44">
        <f>-reserve/12*p1_homes*NL37</f>
        <v/>
      </c>
      <c r="NM49" s="44">
        <f>-reserve/12*p1_homes*NM37</f>
        <v/>
      </c>
      <c r="NN49" s="44">
        <f>-reserve/12*p1_homes*NN37</f>
        <v/>
      </c>
      <c r="NO49" s="44">
        <f>-reserve/12*p1_homes*NO37</f>
        <v/>
      </c>
      <c r="NP49" s="44">
        <f>-reserve/12*p1_homes*NP37</f>
        <v/>
      </c>
      <c r="NQ49" s="44">
        <f>-reserve/12*p1_homes*NQ37</f>
        <v/>
      </c>
      <c r="NR49" s="44">
        <f>-reserve/12*p1_homes*NR37</f>
        <v/>
      </c>
      <c r="NS49" s="44">
        <f>-reserve/12*p1_homes*NS37</f>
        <v/>
      </c>
      <c r="NT49" s="44">
        <f>-reserve/12*p1_homes*NT37</f>
        <v/>
      </c>
      <c r="NU49" s="44">
        <f>-reserve/12*p1_homes*NU37</f>
        <v/>
      </c>
      <c r="NV49" s="44">
        <f>-reserve/12*p1_homes*NV37</f>
        <v/>
      </c>
      <c r="NW49" s="44">
        <f>-reserve/12*p1_homes*NW37</f>
        <v/>
      </c>
      <c r="NX49" s="44">
        <f>-reserve/12*p1_homes*NX37</f>
        <v/>
      </c>
      <c r="NY49" s="44">
        <f>-reserve/12*p1_homes*NY37</f>
        <v/>
      </c>
      <c r="NZ49" s="44">
        <f>-reserve/12*p1_homes*NZ37</f>
        <v/>
      </c>
      <c r="OA49" s="44">
        <f>-reserve/12*p1_homes*OA37</f>
        <v/>
      </c>
      <c r="OB49" s="44">
        <f>-reserve/12*p1_homes*OB37</f>
        <v/>
      </c>
      <c r="OC49" s="44">
        <f>-reserve/12*p1_homes*OC37</f>
        <v/>
      </c>
      <c r="OD49" s="44">
        <f>-reserve/12*p1_homes*OD37</f>
        <v/>
      </c>
      <c r="OE49" s="44">
        <f>-reserve/12*p1_homes*OE37</f>
        <v/>
      </c>
      <c r="OF49" s="44">
        <f>-reserve/12*p1_homes*OF37</f>
        <v/>
      </c>
      <c r="OG49" s="44">
        <f>-reserve/12*p1_homes*OG37</f>
        <v/>
      </c>
      <c r="OH49" s="44">
        <f>-reserve/12*p1_homes*OH37</f>
        <v/>
      </c>
      <c r="OI49" s="44">
        <f>-reserve/12*p1_homes*OI37</f>
        <v/>
      </c>
      <c r="OJ49" s="44">
        <f>-reserve/12*p1_homes*OJ37</f>
        <v/>
      </c>
      <c r="OK49" s="44">
        <f>-reserve/12*p1_homes*OK37</f>
        <v/>
      </c>
      <c r="OL49" s="44">
        <f>-reserve/12*p1_homes*OL37</f>
        <v/>
      </c>
      <c r="OM49" s="44">
        <f>-reserve/12*p1_homes*OM37</f>
        <v/>
      </c>
      <c r="ON49" s="44">
        <f>-reserve/12*p1_homes*ON37</f>
        <v/>
      </c>
      <c r="OO49" s="44">
        <f>-reserve/12*p1_homes*OO37</f>
        <v/>
      </c>
      <c r="OP49" s="44">
        <f>-reserve/12*p1_homes*OP37</f>
        <v/>
      </c>
      <c r="OQ49" s="44">
        <f>-reserve/12*p1_homes*OQ37</f>
        <v/>
      </c>
      <c r="OR49" s="44">
        <f>-reserve/12*p1_homes*OR37</f>
        <v/>
      </c>
      <c r="OS49" s="44">
        <f>-reserve/12*p1_homes*OS37</f>
        <v/>
      </c>
      <c r="OT49" s="44">
        <f>-reserve/12*p1_homes*OT37</f>
        <v/>
      </c>
      <c r="OU49" s="44">
        <f>-reserve/12*p1_homes*OU37</f>
        <v/>
      </c>
      <c r="OV49" s="44">
        <f>-reserve/12*p1_homes*OV37</f>
        <v/>
      </c>
      <c r="OW49" s="44">
        <f>-reserve/12*p1_homes*OW37</f>
        <v/>
      </c>
      <c r="OX49" s="44">
        <f>-reserve/12*p1_homes*OX37</f>
        <v/>
      </c>
      <c r="OY49" s="44">
        <f>-reserve/12*p1_homes*OY37</f>
        <v/>
      </c>
      <c r="OZ49" s="44">
        <f>-reserve/12*p1_homes*OZ37</f>
        <v/>
      </c>
      <c r="PA49" s="44">
        <f>-reserve/12*p1_homes*PA37</f>
        <v/>
      </c>
      <c r="PB49" s="44">
        <f>-reserve/12*p1_homes*PB37</f>
        <v/>
      </c>
      <c r="PC49" s="44">
        <f>-reserve/12*p1_homes*PC37</f>
        <v/>
      </c>
      <c r="PD49" s="44">
        <f>-reserve/12*p1_homes*PD37</f>
        <v/>
      </c>
      <c r="PE49" s="44">
        <f>-reserve/12*p1_homes*PE37</f>
        <v/>
      </c>
      <c r="PF49" s="44">
        <f>-reserve/12*p1_homes*PF37</f>
        <v/>
      </c>
      <c r="PG49" s="44">
        <f>-reserve/12*p1_homes*PG37</f>
        <v/>
      </c>
      <c r="PH49" s="44">
        <f>-reserve/12*p1_homes*PH37</f>
        <v/>
      </c>
      <c r="PI49" s="44">
        <f>-reserve/12*p1_homes*PI37</f>
        <v/>
      </c>
      <c r="PJ49" s="44">
        <f>-reserve/12*p1_homes*PJ37</f>
        <v/>
      </c>
      <c r="PK49" s="44">
        <f>-reserve/12*p1_homes*PK37</f>
        <v/>
      </c>
      <c r="PL49" s="44">
        <f>-reserve/12*p1_homes*PL37</f>
        <v/>
      </c>
      <c r="PM49" s="44">
        <f>-reserve/12*p1_homes*PM37</f>
        <v/>
      </c>
    </row>
    <row r="50">
      <c r="A50" s="9" t="inlineStr">
        <is>
          <t>Supplemental charge debt service (Yr 10+)</t>
        </is>
      </c>
      <c r="B50" s="9" t="inlineStr">
        <is>
          <t>P1</t>
        </is>
      </c>
      <c r="C50" s="43">
        <f>SUM(D50:PM50)</f>
        <v/>
      </c>
      <c r="D50" s="44">
        <f>IF(AND(p1_stab&gt;0,D$4&gt;p1_stab+120),p1_sup_pmt,0)</f>
        <v/>
      </c>
      <c r="E50" s="44">
        <f>IF(AND(p1_stab&gt;0,E$4&gt;p1_stab+120),p1_sup_pmt,0)</f>
        <v/>
      </c>
      <c r="F50" s="44">
        <f>IF(AND(p1_stab&gt;0,F$4&gt;p1_stab+120),p1_sup_pmt,0)</f>
        <v/>
      </c>
      <c r="G50" s="44">
        <f>IF(AND(p1_stab&gt;0,G$4&gt;p1_stab+120),p1_sup_pmt,0)</f>
        <v/>
      </c>
      <c r="H50" s="44">
        <f>IF(AND(p1_stab&gt;0,H$4&gt;p1_stab+120),p1_sup_pmt,0)</f>
        <v/>
      </c>
      <c r="I50" s="44">
        <f>IF(AND(p1_stab&gt;0,I$4&gt;p1_stab+120),p1_sup_pmt,0)</f>
        <v/>
      </c>
      <c r="J50" s="44">
        <f>IF(AND(p1_stab&gt;0,J$4&gt;p1_stab+120),p1_sup_pmt,0)</f>
        <v/>
      </c>
      <c r="K50" s="44">
        <f>IF(AND(p1_stab&gt;0,K$4&gt;p1_stab+120),p1_sup_pmt,0)</f>
        <v/>
      </c>
      <c r="L50" s="44">
        <f>IF(AND(p1_stab&gt;0,L$4&gt;p1_stab+120),p1_sup_pmt,0)</f>
        <v/>
      </c>
      <c r="M50" s="44">
        <f>IF(AND(p1_stab&gt;0,M$4&gt;p1_stab+120),p1_sup_pmt,0)</f>
        <v/>
      </c>
      <c r="N50" s="44">
        <f>IF(AND(p1_stab&gt;0,N$4&gt;p1_stab+120),p1_sup_pmt,0)</f>
        <v/>
      </c>
      <c r="O50" s="44">
        <f>IF(AND(p1_stab&gt;0,O$4&gt;p1_stab+120),p1_sup_pmt,0)</f>
        <v/>
      </c>
      <c r="P50" s="44">
        <f>IF(AND(p1_stab&gt;0,P$4&gt;p1_stab+120),p1_sup_pmt,0)</f>
        <v/>
      </c>
      <c r="Q50" s="44">
        <f>IF(AND(p1_stab&gt;0,Q$4&gt;p1_stab+120),p1_sup_pmt,0)</f>
        <v/>
      </c>
      <c r="R50" s="44">
        <f>IF(AND(p1_stab&gt;0,R$4&gt;p1_stab+120),p1_sup_pmt,0)</f>
        <v/>
      </c>
      <c r="S50" s="44">
        <f>IF(AND(p1_stab&gt;0,S$4&gt;p1_stab+120),p1_sup_pmt,0)</f>
        <v/>
      </c>
      <c r="T50" s="44">
        <f>IF(AND(p1_stab&gt;0,T$4&gt;p1_stab+120),p1_sup_pmt,0)</f>
        <v/>
      </c>
      <c r="U50" s="44">
        <f>IF(AND(p1_stab&gt;0,U$4&gt;p1_stab+120),p1_sup_pmt,0)</f>
        <v/>
      </c>
      <c r="V50" s="44">
        <f>IF(AND(p1_stab&gt;0,V$4&gt;p1_stab+120),p1_sup_pmt,0)</f>
        <v/>
      </c>
      <c r="W50" s="44">
        <f>IF(AND(p1_stab&gt;0,W$4&gt;p1_stab+120),p1_sup_pmt,0)</f>
        <v/>
      </c>
      <c r="X50" s="44">
        <f>IF(AND(p1_stab&gt;0,X$4&gt;p1_stab+120),p1_sup_pmt,0)</f>
        <v/>
      </c>
      <c r="Y50" s="44">
        <f>IF(AND(p1_stab&gt;0,Y$4&gt;p1_stab+120),p1_sup_pmt,0)</f>
        <v/>
      </c>
      <c r="Z50" s="44">
        <f>IF(AND(p1_stab&gt;0,Z$4&gt;p1_stab+120),p1_sup_pmt,0)</f>
        <v/>
      </c>
      <c r="AA50" s="44">
        <f>IF(AND(p1_stab&gt;0,AA$4&gt;p1_stab+120),p1_sup_pmt,0)</f>
        <v/>
      </c>
      <c r="AB50" s="44">
        <f>IF(AND(p1_stab&gt;0,AB$4&gt;p1_stab+120),p1_sup_pmt,0)</f>
        <v/>
      </c>
      <c r="AC50" s="44">
        <f>IF(AND(p1_stab&gt;0,AC$4&gt;p1_stab+120),p1_sup_pmt,0)</f>
        <v/>
      </c>
      <c r="AD50" s="44">
        <f>IF(AND(p1_stab&gt;0,AD$4&gt;p1_stab+120),p1_sup_pmt,0)</f>
        <v/>
      </c>
      <c r="AE50" s="44">
        <f>IF(AND(p1_stab&gt;0,AE$4&gt;p1_stab+120),p1_sup_pmt,0)</f>
        <v/>
      </c>
      <c r="AF50" s="44">
        <f>IF(AND(p1_stab&gt;0,AF$4&gt;p1_stab+120),p1_sup_pmt,0)</f>
        <v/>
      </c>
      <c r="AG50" s="44">
        <f>IF(AND(p1_stab&gt;0,AG$4&gt;p1_stab+120),p1_sup_pmt,0)</f>
        <v/>
      </c>
      <c r="AH50" s="44">
        <f>IF(AND(p1_stab&gt;0,AH$4&gt;p1_stab+120),p1_sup_pmt,0)</f>
        <v/>
      </c>
      <c r="AI50" s="44">
        <f>IF(AND(p1_stab&gt;0,AI$4&gt;p1_stab+120),p1_sup_pmt,0)</f>
        <v/>
      </c>
      <c r="AJ50" s="44">
        <f>IF(AND(p1_stab&gt;0,AJ$4&gt;p1_stab+120),p1_sup_pmt,0)</f>
        <v/>
      </c>
      <c r="AK50" s="44">
        <f>IF(AND(p1_stab&gt;0,AK$4&gt;p1_stab+120),p1_sup_pmt,0)</f>
        <v/>
      </c>
      <c r="AL50" s="44">
        <f>IF(AND(p1_stab&gt;0,AL$4&gt;p1_stab+120),p1_sup_pmt,0)</f>
        <v/>
      </c>
      <c r="AM50" s="44">
        <f>IF(AND(p1_stab&gt;0,AM$4&gt;p1_stab+120),p1_sup_pmt,0)</f>
        <v/>
      </c>
      <c r="AN50" s="44">
        <f>IF(AND(p1_stab&gt;0,AN$4&gt;p1_stab+120),p1_sup_pmt,0)</f>
        <v/>
      </c>
      <c r="AO50" s="44">
        <f>IF(AND(p1_stab&gt;0,AO$4&gt;p1_stab+120),p1_sup_pmt,0)</f>
        <v/>
      </c>
      <c r="AP50" s="44">
        <f>IF(AND(p1_stab&gt;0,AP$4&gt;p1_stab+120),p1_sup_pmt,0)</f>
        <v/>
      </c>
      <c r="AQ50" s="44">
        <f>IF(AND(p1_stab&gt;0,AQ$4&gt;p1_stab+120),p1_sup_pmt,0)</f>
        <v/>
      </c>
      <c r="AR50" s="44">
        <f>IF(AND(p1_stab&gt;0,AR$4&gt;p1_stab+120),p1_sup_pmt,0)</f>
        <v/>
      </c>
      <c r="AS50" s="44">
        <f>IF(AND(p1_stab&gt;0,AS$4&gt;p1_stab+120),p1_sup_pmt,0)</f>
        <v/>
      </c>
      <c r="AT50" s="44">
        <f>IF(AND(p1_stab&gt;0,AT$4&gt;p1_stab+120),p1_sup_pmt,0)</f>
        <v/>
      </c>
      <c r="AU50" s="44">
        <f>IF(AND(p1_stab&gt;0,AU$4&gt;p1_stab+120),p1_sup_pmt,0)</f>
        <v/>
      </c>
      <c r="AV50" s="44">
        <f>IF(AND(p1_stab&gt;0,AV$4&gt;p1_stab+120),p1_sup_pmt,0)</f>
        <v/>
      </c>
      <c r="AW50" s="44">
        <f>IF(AND(p1_stab&gt;0,AW$4&gt;p1_stab+120),p1_sup_pmt,0)</f>
        <v/>
      </c>
      <c r="AX50" s="44">
        <f>IF(AND(p1_stab&gt;0,AX$4&gt;p1_stab+120),p1_sup_pmt,0)</f>
        <v/>
      </c>
      <c r="AY50" s="44">
        <f>IF(AND(p1_stab&gt;0,AY$4&gt;p1_stab+120),p1_sup_pmt,0)</f>
        <v/>
      </c>
      <c r="AZ50" s="44">
        <f>IF(AND(p1_stab&gt;0,AZ$4&gt;p1_stab+120),p1_sup_pmt,0)</f>
        <v/>
      </c>
      <c r="BA50" s="44">
        <f>IF(AND(p1_stab&gt;0,BA$4&gt;p1_stab+120),p1_sup_pmt,0)</f>
        <v/>
      </c>
      <c r="BB50" s="44">
        <f>IF(AND(p1_stab&gt;0,BB$4&gt;p1_stab+120),p1_sup_pmt,0)</f>
        <v/>
      </c>
      <c r="BC50" s="44">
        <f>IF(AND(p1_stab&gt;0,BC$4&gt;p1_stab+120),p1_sup_pmt,0)</f>
        <v/>
      </c>
      <c r="BD50" s="44">
        <f>IF(AND(p1_stab&gt;0,BD$4&gt;p1_stab+120),p1_sup_pmt,0)</f>
        <v/>
      </c>
      <c r="BE50" s="44">
        <f>IF(AND(p1_stab&gt;0,BE$4&gt;p1_stab+120),p1_sup_pmt,0)</f>
        <v/>
      </c>
      <c r="BF50" s="44">
        <f>IF(AND(p1_stab&gt;0,BF$4&gt;p1_stab+120),p1_sup_pmt,0)</f>
        <v/>
      </c>
      <c r="BG50" s="44">
        <f>IF(AND(p1_stab&gt;0,BG$4&gt;p1_stab+120),p1_sup_pmt,0)</f>
        <v/>
      </c>
      <c r="BH50" s="44">
        <f>IF(AND(p1_stab&gt;0,BH$4&gt;p1_stab+120),p1_sup_pmt,0)</f>
        <v/>
      </c>
      <c r="BI50" s="44">
        <f>IF(AND(p1_stab&gt;0,BI$4&gt;p1_stab+120),p1_sup_pmt,0)</f>
        <v/>
      </c>
      <c r="BJ50" s="44">
        <f>IF(AND(p1_stab&gt;0,BJ$4&gt;p1_stab+120),p1_sup_pmt,0)</f>
        <v/>
      </c>
      <c r="BK50" s="44">
        <f>IF(AND(p1_stab&gt;0,BK$4&gt;p1_stab+120),p1_sup_pmt,0)</f>
        <v/>
      </c>
      <c r="BL50" s="44">
        <f>IF(AND(p1_stab&gt;0,BL$4&gt;p1_stab+120),p1_sup_pmt,0)</f>
        <v/>
      </c>
      <c r="BM50" s="44">
        <f>IF(AND(p1_stab&gt;0,BM$4&gt;p1_stab+120),p1_sup_pmt,0)</f>
        <v/>
      </c>
      <c r="BN50" s="44">
        <f>IF(AND(p1_stab&gt;0,BN$4&gt;p1_stab+120),p1_sup_pmt,0)</f>
        <v/>
      </c>
      <c r="BO50" s="44">
        <f>IF(AND(p1_stab&gt;0,BO$4&gt;p1_stab+120),p1_sup_pmt,0)</f>
        <v/>
      </c>
      <c r="BP50" s="44">
        <f>IF(AND(p1_stab&gt;0,BP$4&gt;p1_stab+120),p1_sup_pmt,0)</f>
        <v/>
      </c>
      <c r="BQ50" s="44">
        <f>IF(AND(p1_stab&gt;0,BQ$4&gt;p1_stab+120),p1_sup_pmt,0)</f>
        <v/>
      </c>
      <c r="BR50" s="44">
        <f>IF(AND(p1_stab&gt;0,BR$4&gt;p1_stab+120),p1_sup_pmt,0)</f>
        <v/>
      </c>
      <c r="BS50" s="44">
        <f>IF(AND(p1_stab&gt;0,BS$4&gt;p1_stab+120),p1_sup_pmt,0)</f>
        <v/>
      </c>
      <c r="BT50" s="44">
        <f>IF(AND(p1_stab&gt;0,BT$4&gt;p1_stab+120),p1_sup_pmt,0)</f>
        <v/>
      </c>
      <c r="BU50" s="44">
        <f>IF(AND(p1_stab&gt;0,BU$4&gt;p1_stab+120),p1_sup_pmt,0)</f>
        <v/>
      </c>
      <c r="BV50" s="44">
        <f>IF(AND(p1_stab&gt;0,BV$4&gt;p1_stab+120),p1_sup_pmt,0)</f>
        <v/>
      </c>
      <c r="BW50" s="44">
        <f>IF(AND(p1_stab&gt;0,BW$4&gt;p1_stab+120),p1_sup_pmt,0)</f>
        <v/>
      </c>
      <c r="BX50" s="44">
        <f>IF(AND(p1_stab&gt;0,BX$4&gt;p1_stab+120),p1_sup_pmt,0)</f>
        <v/>
      </c>
      <c r="BY50" s="44">
        <f>IF(AND(p1_stab&gt;0,BY$4&gt;p1_stab+120),p1_sup_pmt,0)</f>
        <v/>
      </c>
      <c r="BZ50" s="44">
        <f>IF(AND(p1_stab&gt;0,BZ$4&gt;p1_stab+120),p1_sup_pmt,0)</f>
        <v/>
      </c>
      <c r="CA50" s="44">
        <f>IF(AND(p1_stab&gt;0,CA$4&gt;p1_stab+120),p1_sup_pmt,0)</f>
        <v/>
      </c>
      <c r="CB50" s="44">
        <f>IF(AND(p1_stab&gt;0,CB$4&gt;p1_stab+120),p1_sup_pmt,0)</f>
        <v/>
      </c>
      <c r="CC50" s="44">
        <f>IF(AND(p1_stab&gt;0,CC$4&gt;p1_stab+120),p1_sup_pmt,0)</f>
        <v/>
      </c>
      <c r="CD50" s="44">
        <f>IF(AND(p1_stab&gt;0,CD$4&gt;p1_stab+120),p1_sup_pmt,0)</f>
        <v/>
      </c>
      <c r="CE50" s="44">
        <f>IF(AND(p1_stab&gt;0,CE$4&gt;p1_stab+120),p1_sup_pmt,0)</f>
        <v/>
      </c>
      <c r="CF50" s="44">
        <f>IF(AND(p1_stab&gt;0,CF$4&gt;p1_stab+120),p1_sup_pmt,0)</f>
        <v/>
      </c>
      <c r="CG50" s="44">
        <f>IF(AND(p1_stab&gt;0,CG$4&gt;p1_stab+120),p1_sup_pmt,0)</f>
        <v/>
      </c>
      <c r="CH50" s="44">
        <f>IF(AND(p1_stab&gt;0,CH$4&gt;p1_stab+120),p1_sup_pmt,0)</f>
        <v/>
      </c>
      <c r="CI50" s="44">
        <f>IF(AND(p1_stab&gt;0,CI$4&gt;p1_stab+120),p1_sup_pmt,0)</f>
        <v/>
      </c>
      <c r="CJ50" s="44">
        <f>IF(AND(p1_stab&gt;0,CJ$4&gt;p1_stab+120),p1_sup_pmt,0)</f>
        <v/>
      </c>
      <c r="CK50" s="44">
        <f>IF(AND(p1_stab&gt;0,CK$4&gt;p1_stab+120),p1_sup_pmt,0)</f>
        <v/>
      </c>
      <c r="CL50" s="44">
        <f>IF(AND(p1_stab&gt;0,CL$4&gt;p1_stab+120),p1_sup_pmt,0)</f>
        <v/>
      </c>
      <c r="CM50" s="44">
        <f>IF(AND(p1_stab&gt;0,CM$4&gt;p1_stab+120),p1_sup_pmt,0)</f>
        <v/>
      </c>
      <c r="CN50" s="44">
        <f>IF(AND(p1_stab&gt;0,CN$4&gt;p1_stab+120),p1_sup_pmt,0)</f>
        <v/>
      </c>
      <c r="CO50" s="44">
        <f>IF(AND(p1_stab&gt;0,CO$4&gt;p1_stab+120),p1_sup_pmt,0)</f>
        <v/>
      </c>
      <c r="CP50" s="44">
        <f>IF(AND(p1_stab&gt;0,CP$4&gt;p1_stab+120),p1_sup_pmt,0)</f>
        <v/>
      </c>
      <c r="CQ50" s="44">
        <f>IF(AND(p1_stab&gt;0,CQ$4&gt;p1_stab+120),p1_sup_pmt,0)</f>
        <v/>
      </c>
      <c r="CR50" s="44">
        <f>IF(AND(p1_stab&gt;0,CR$4&gt;p1_stab+120),p1_sup_pmt,0)</f>
        <v/>
      </c>
      <c r="CS50" s="44">
        <f>IF(AND(p1_stab&gt;0,CS$4&gt;p1_stab+120),p1_sup_pmt,0)</f>
        <v/>
      </c>
      <c r="CT50" s="44">
        <f>IF(AND(p1_stab&gt;0,CT$4&gt;p1_stab+120),p1_sup_pmt,0)</f>
        <v/>
      </c>
      <c r="CU50" s="44">
        <f>IF(AND(p1_stab&gt;0,CU$4&gt;p1_stab+120),p1_sup_pmt,0)</f>
        <v/>
      </c>
      <c r="CV50" s="44">
        <f>IF(AND(p1_stab&gt;0,CV$4&gt;p1_stab+120),p1_sup_pmt,0)</f>
        <v/>
      </c>
      <c r="CW50" s="44">
        <f>IF(AND(p1_stab&gt;0,CW$4&gt;p1_stab+120),p1_sup_pmt,0)</f>
        <v/>
      </c>
      <c r="CX50" s="44">
        <f>IF(AND(p1_stab&gt;0,CX$4&gt;p1_stab+120),p1_sup_pmt,0)</f>
        <v/>
      </c>
      <c r="CY50" s="44">
        <f>IF(AND(p1_stab&gt;0,CY$4&gt;p1_stab+120),p1_sup_pmt,0)</f>
        <v/>
      </c>
      <c r="CZ50" s="44">
        <f>IF(AND(p1_stab&gt;0,CZ$4&gt;p1_stab+120),p1_sup_pmt,0)</f>
        <v/>
      </c>
      <c r="DA50" s="44">
        <f>IF(AND(p1_stab&gt;0,DA$4&gt;p1_stab+120),p1_sup_pmt,0)</f>
        <v/>
      </c>
      <c r="DB50" s="44">
        <f>IF(AND(p1_stab&gt;0,DB$4&gt;p1_stab+120),p1_sup_pmt,0)</f>
        <v/>
      </c>
      <c r="DC50" s="44">
        <f>IF(AND(p1_stab&gt;0,DC$4&gt;p1_stab+120),p1_sup_pmt,0)</f>
        <v/>
      </c>
      <c r="DD50" s="44">
        <f>IF(AND(p1_stab&gt;0,DD$4&gt;p1_stab+120),p1_sup_pmt,0)</f>
        <v/>
      </c>
      <c r="DE50" s="44">
        <f>IF(AND(p1_stab&gt;0,DE$4&gt;p1_stab+120),p1_sup_pmt,0)</f>
        <v/>
      </c>
      <c r="DF50" s="44">
        <f>IF(AND(p1_stab&gt;0,DF$4&gt;p1_stab+120),p1_sup_pmt,0)</f>
        <v/>
      </c>
      <c r="DG50" s="44">
        <f>IF(AND(p1_stab&gt;0,DG$4&gt;p1_stab+120),p1_sup_pmt,0)</f>
        <v/>
      </c>
      <c r="DH50" s="44">
        <f>IF(AND(p1_stab&gt;0,DH$4&gt;p1_stab+120),p1_sup_pmt,0)</f>
        <v/>
      </c>
      <c r="DI50" s="44">
        <f>IF(AND(p1_stab&gt;0,DI$4&gt;p1_stab+120),p1_sup_pmt,0)</f>
        <v/>
      </c>
      <c r="DJ50" s="44">
        <f>IF(AND(p1_stab&gt;0,DJ$4&gt;p1_stab+120),p1_sup_pmt,0)</f>
        <v/>
      </c>
      <c r="DK50" s="44">
        <f>IF(AND(p1_stab&gt;0,DK$4&gt;p1_stab+120),p1_sup_pmt,0)</f>
        <v/>
      </c>
      <c r="DL50" s="44">
        <f>IF(AND(p1_stab&gt;0,DL$4&gt;p1_stab+120),p1_sup_pmt,0)</f>
        <v/>
      </c>
      <c r="DM50" s="44">
        <f>IF(AND(p1_stab&gt;0,DM$4&gt;p1_stab+120),p1_sup_pmt,0)</f>
        <v/>
      </c>
      <c r="DN50" s="44">
        <f>IF(AND(p1_stab&gt;0,DN$4&gt;p1_stab+120),p1_sup_pmt,0)</f>
        <v/>
      </c>
      <c r="DO50" s="44">
        <f>IF(AND(p1_stab&gt;0,DO$4&gt;p1_stab+120),p1_sup_pmt,0)</f>
        <v/>
      </c>
      <c r="DP50" s="44">
        <f>IF(AND(p1_stab&gt;0,DP$4&gt;p1_stab+120),p1_sup_pmt,0)</f>
        <v/>
      </c>
      <c r="DQ50" s="44">
        <f>IF(AND(p1_stab&gt;0,DQ$4&gt;p1_stab+120),p1_sup_pmt,0)</f>
        <v/>
      </c>
      <c r="DR50" s="44">
        <f>IF(AND(p1_stab&gt;0,DR$4&gt;p1_stab+120),p1_sup_pmt,0)</f>
        <v/>
      </c>
      <c r="DS50" s="44">
        <f>IF(AND(p1_stab&gt;0,DS$4&gt;p1_stab+120),p1_sup_pmt,0)</f>
        <v/>
      </c>
      <c r="DT50" s="44">
        <f>IF(AND(p1_stab&gt;0,DT$4&gt;p1_stab+120),p1_sup_pmt,0)</f>
        <v/>
      </c>
      <c r="DU50" s="44">
        <f>IF(AND(p1_stab&gt;0,DU$4&gt;p1_stab+120),p1_sup_pmt,0)</f>
        <v/>
      </c>
      <c r="DV50" s="44">
        <f>IF(AND(p1_stab&gt;0,DV$4&gt;p1_stab+120),p1_sup_pmt,0)</f>
        <v/>
      </c>
      <c r="DW50" s="44">
        <f>IF(AND(p1_stab&gt;0,DW$4&gt;p1_stab+120),p1_sup_pmt,0)</f>
        <v/>
      </c>
      <c r="DX50" s="44">
        <f>IF(AND(p1_stab&gt;0,DX$4&gt;p1_stab+120),p1_sup_pmt,0)</f>
        <v/>
      </c>
      <c r="DY50" s="44">
        <f>IF(AND(p1_stab&gt;0,DY$4&gt;p1_stab+120),p1_sup_pmt,0)</f>
        <v/>
      </c>
      <c r="DZ50" s="44">
        <f>IF(AND(p1_stab&gt;0,DZ$4&gt;p1_stab+120),p1_sup_pmt,0)</f>
        <v/>
      </c>
      <c r="EA50" s="44">
        <f>IF(AND(p1_stab&gt;0,EA$4&gt;p1_stab+120),p1_sup_pmt,0)</f>
        <v/>
      </c>
      <c r="EB50" s="44">
        <f>IF(AND(p1_stab&gt;0,EB$4&gt;p1_stab+120),p1_sup_pmt,0)</f>
        <v/>
      </c>
      <c r="EC50" s="44">
        <f>IF(AND(p1_stab&gt;0,EC$4&gt;p1_stab+120),p1_sup_pmt,0)</f>
        <v/>
      </c>
      <c r="ED50" s="44">
        <f>IF(AND(p1_stab&gt;0,ED$4&gt;p1_stab+120),p1_sup_pmt,0)</f>
        <v/>
      </c>
      <c r="EE50" s="44">
        <f>IF(AND(p1_stab&gt;0,EE$4&gt;p1_stab+120),p1_sup_pmt,0)</f>
        <v/>
      </c>
      <c r="EF50" s="44">
        <f>IF(AND(p1_stab&gt;0,EF$4&gt;p1_stab+120),p1_sup_pmt,0)</f>
        <v/>
      </c>
      <c r="EG50" s="44">
        <f>IF(AND(p1_stab&gt;0,EG$4&gt;p1_stab+120),p1_sup_pmt,0)</f>
        <v/>
      </c>
      <c r="EH50" s="44">
        <f>IF(AND(p1_stab&gt;0,EH$4&gt;p1_stab+120),p1_sup_pmt,0)</f>
        <v/>
      </c>
      <c r="EI50" s="44">
        <f>IF(AND(p1_stab&gt;0,EI$4&gt;p1_stab+120),p1_sup_pmt,0)</f>
        <v/>
      </c>
      <c r="EJ50" s="44">
        <f>IF(AND(p1_stab&gt;0,EJ$4&gt;p1_stab+120),p1_sup_pmt,0)</f>
        <v/>
      </c>
      <c r="EK50" s="44">
        <f>IF(AND(p1_stab&gt;0,EK$4&gt;p1_stab+120),p1_sup_pmt,0)</f>
        <v/>
      </c>
      <c r="EL50" s="44">
        <f>IF(AND(p1_stab&gt;0,EL$4&gt;p1_stab+120),p1_sup_pmt,0)</f>
        <v/>
      </c>
      <c r="EM50" s="44">
        <f>IF(AND(p1_stab&gt;0,EM$4&gt;p1_stab+120),p1_sup_pmt,0)</f>
        <v/>
      </c>
      <c r="EN50" s="44">
        <f>IF(AND(p1_stab&gt;0,EN$4&gt;p1_stab+120),p1_sup_pmt,0)</f>
        <v/>
      </c>
      <c r="EO50" s="44">
        <f>IF(AND(p1_stab&gt;0,EO$4&gt;p1_stab+120),p1_sup_pmt,0)</f>
        <v/>
      </c>
      <c r="EP50" s="44">
        <f>IF(AND(p1_stab&gt;0,EP$4&gt;p1_stab+120),p1_sup_pmt,0)</f>
        <v/>
      </c>
      <c r="EQ50" s="44">
        <f>IF(AND(p1_stab&gt;0,EQ$4&gt;p1_stab+120),p1_sup_pmt,0)</f>
        <v/>
      </c>
      <c r="ER50" s="44">
        <f>IF(AND(p1_stab&gt;0,ER$4&gt;p1_stab+120),p1_sup_pmt,0)</f>
        <v/>
      </c>
      <c r="ES50" s="44">
        <f>IF(AND(p1_stab&gt;0,ES$4&gt;p1_stab+120),p1_sup_pmt,0)</f>
        <v/>
      </c>
      <c r="ET50" s="44">
        <f>IF(AND(p1_stab&gt;0,ET$4&gt;p1_stab+120),p1_sup_pmt,0)</f>
        <v/>
      </c>
      <c r="EU50" s="44">
        <f>IF(AND(p1_stab&gt;0,EU$4&gt;p1_stab+120),p1_sup_pmt,0)</f>
        <v/>
      </c>
      <c r="EV50" s="44">
        <f>IF(AND(p1_stab&gt;0,EV$4&gt;p1_stab+120),p1_sup_pmt,0)</f>
        <v/>
      </c>
      <c r="EW50" s="44">
        <f>IF(AND(p1_stab&gt;0,EW$4&gt;p1_stab+120),p1_sup_pmt,0)</f>
        <v/>
      </c>
      <c r="EX50" s="44">
        <f>IF(AND(p1_stab&gt;0,EX$4&gt;p1_stab+120),p1_sup_pmt,0)</f>
        <v/>
      </c>
      <c r="EY50" s="44">
        <f>IF(AND(p1_stab&gt;0,EY$4&gt;p1_stab+120),p1_sup_pmt,0)</f>
        <v/>
      </c>
      <c r="EZ50" s="44">
        <f>IF(AND(p1_stab&gt;0,EZ$4&gt;p1_stab+120),p1_sup_pmt,0)</f>
        <v/>
      </c>
      <c r="FA50" s="44">
        <f>IF(AND(p1_stab&gt;0,FA$4&gt;p1_stab+120),p1_sup_pmt,0)</f>
        <v/>
      </c>
      <c r="FB50" s="44">
        <f>IF(AND(p1_stab&gt;0,FB$4&gt;p1_stab+120),p1_sup_pmt,0)</f>
        <v/>
      </c>
      <c r="FC50" s="44">
        <f>IF(AND(p1_stab&gt;0,FC$4&gt;p1_stab+120),p1_sup_pmt,0)</f>
        <v/>
      </c>
      <c r="FD50" s="44">
        <f>IF(AND(p1_stab&gt;0,FD$4&gt;p1_stab+120),p1_sup_pmt,0)</f>
        <v/>
      </c>
      <c r="FE50" s="44">
        <f>IF(AND(p1_stab&gt;0,FE$4&gt;p1_stab+120),p1_sup_pmt,0)</f>
        <v/>
      </c>
      <c r="FF50" s="44">
        <f>IF(AND(p1_stab&gt;0,FF$4&gt;p1_stab+120),p1_sup_pmt,0)</f>
        <v/>
      </c>
      <c r="FG50" s="44">
        <f>IF(AND(p1_stab&gt;0,FG$4&gt;p1_stab+120),p1_sup_pmt,0)</f>
        <v/>
      </c>
      <c r="FH50" s="44">
        <f>IF(AND(p1_stab&gt;0,FH$4&gt;p1_stab+120),p1_sup_pmt,0)</f>
        <v/>
      </c>
      <c r="FI50" s="44">
        <f>IF(AND(p1_stab&gt;0,FI$4&gt;p1_stab+120),p1_sup_pmt,0)</f>
        <v/>
      </c>
      <c r="FJ50" s="44">
        <f>IF(AND(p1_stab&gt;0,FJ$4&gt;p1_stab+120),p1_sup_pmt,0)</f>
        <v/>
      </c>
      <c r="FK50" s="44">
        <f>IF(AND(p1_stab&gt;0,FK$4&gt;p1_stab+120),p1_sup_pmt,0)</f>
        <v/>
      </c>
      <c r="FL50" s="44">
        <f>IF(AND(p1_stab&gt;0,FL$4&gt;p1_stab+120),p1_sup_pmt,0)</f>
        <v/>
      </c>
      <c r="FM50" s="44">
        <f>IF(AND(p1_stab&gt;0,FM$4&gt;p1_stab+120),p1_sup_pmt,0)</f>
        <v/>
      </c>
      <c r="FN50" s="44">
        <f>IF(AND(p1_stab&gt;0,FN$4&gt;p1_stab+120),p1_sup_pmt,0)</f>
        <v/>
      </c>
      <c r="FO50" s="44">
        <f>IF(AND(p1_stab&gt;0,FO$4&gt;p1_stab+120),p1_sup_pmt,0)</f>
        <v/>
      </c>
      <c r="FP50" s="44">
        <f>IF(AND(p1_stab&gt;0,FP$4&gt;p1_stab+120),p1_sup_pmt,0)</f>
        <v/>
      </c>
      <c r="FQ50" s="44">
        <f>IF(AND(p1_stab&gt;0,FQ$4&gt;p1_stab+120),p1_sup_pmt,0)</f>
        <v/>
      </c>
      <c r="FR50" s="44">
        <f>IF(AND(p1_stab&gt;0,FR$4&gt;p1_stab+120),p1_sup_pmt,0)</f>
        <v/>
      </c>
      <c r="FS50" s="44">
        <f>IF(AND(p1_stab&gt;0,FS$4&gt;p1_stab+120),p1_sup_pmt,0)</f>
        <v/>
      </c>
      <c r="FT50" s="44">
        <f>IF(AND(p1_stab&gt;0,FT$4&gt;p1_stab+120),p1_sup_pmt,0)</f>
        <v/>
      </c>
      <c r="FU50" s="44">
        <f>IF(AND(p1_stab&gt;0,FU$4&gt;p1_stab+120),p1_sup_pmt,0)</f>
        <v/>
      </c>
      <c r="FV50" s="44">
        <f>IF(AND(p1_stab&gt;0,FV$4&gt;p1_stab+120),p1_sup_pmt,0)</f>
        <v/>
      </c>
      <c r="FW50" s="44">
        <f>IF(AND(p1_stab&gt;0,FW$4&gt;p1_stab+120),p1_sup_pmt,0)</f>
        <v/>
      </c>
      <c r="FX50" s="44">
        <f>IF(AND(p1_stab&gt;0,FX$4&gt;p1_stab+120),p1_sup_pmt,0)</f>
        <v/>
      </c>
      <c r="FY50" s="44">
        <f>IF(AND(p1_stab&gt;0,FY$4&gt;p1_stab+120),p1_sup_pmt,0)</f>
        <v/>
      </c>
      <c r="FZ50" s="44">
        <f>IF(AND(p1_stab&gt;0,FZ$4&gt;p1_stab+120),p1_sup_pmt,0)</f>
        <v/>
      </c>
      <c r="GA50" s="44">
        <f>IF(AND(p1_stab&gt;0,GA$4&gt;p1_stab+120),p1_sup_pmt,0)</f>
        <v/>
      </c>
      <c r="GB50" s="44">
        <f>IF(AND(p1_stab&gt;0,GB$4&gt;p1_stab+120),p1_sup_pmt,0)</f>
        <v/>
      </c>
      <c r="GC50" s="44">
        <f>IF(AND(p1_stab&gt;0,GC$4&gt;p1_stab+120),p1_sup_pmt,0)</f>
        <v/>
      </c>
      <c r="GD50" s="44">
        <f>IF(AND(p1_stab&gt;0,GD$4&gt;p1_stab+120),p1_sup_pmt,0)</f>
        <v/>
      </c>
      <c r="GE50" s="44">
        <f>IF(AND(p1_stab&gt;0,GE$4&gt;p1_stab+120),p1_sup_pmt,0)</f>
        <v/>
      </c>
      <c r="GF50" s="44">
        <f>IF(AND(p1_stab&gt;0,GF$4&gt;p1_stab+120),p1_sup_pmt,0)</f>
        <v/>
      </c>
      <c r="GG50" s="44">
        <f>IF(AND(p1_stab&gt;0,GG$4&gt;p1_stab+120),p1_sup_pmt,0)</f>
        <v/>
      </c>
      <c r="GH50" s="44">
        <f>IF(AND(p1_stab&gt;0,GH$4&gt;p1_stab+120),p1_sup_pmt,0)</f>
        <v/>
      </c>
      <c r="GI50" s="44">
        <f>IF(AND(p1_stab&gt;0,GI$4&gt;p1_stab+120),p1_sup_pmt,0)</f>
        <v/>
      </c>
      <c r="GJ50" s="44">
        <f>IF(AND(p1_stab&gt;0,GJ$4&gt;p1_stab+120),p1_sup_pmt,0)</f>
        <v/>
      </c>
      <c r="GK50" s="44">
        <f>IF(AND(p1_stab&gt;0,GK$4&gt;p1_stab+120),p1_sup_pmt,0)</f>
        <v/>
      </c>
      <c r="GL50" s="44">
        <f>IF(AND(p1_stab&gt;0,GL$4&gt;p1_stab+120),p1_sup_pmt,0)</f>
        <v/>
      </c>
      <c r="GM50" s="44">
        <f>IF(AND(p1_stab&gt;0,GM$4&gt;p1_stab+120),p1_sup_pmt,0)</f>
        <v/>
      </c>
      <c r="GN50" s="44">
        <f>IF(AND(p1_stab&gt;0,GN$4&gt;p1_stab+120),p1_sup_pmt,0)</f>
        <v/>
      </c>
      <c r="GO50" s="44">
        <f>IF(AND(p1_stab&gt;0,GO$4&gt;p1_stab+120),p1_sup_pmt,0)</f>
        <v/>
      </c>
      <c r="GP50" s="44">
        <f>IF(AND(p1_stab&gt;0,GP$4&gt;p1_stab+120),p1_sup_pmt,0)</f>
        <v/>
      </c>
      <c r="GQ50" s="44">
        <f>IF(AND(p1_stab&gt;0,GQ$4&gt;p1_stab+120),p1_sup_pmt,0)</f>
        <v/>
      </c>
      <c r="GR50" s="44">
        <f>IF(AND(p1_stab&gt;0,GR$4&gt;p1_stab+120),p1_sup_pmt,0)</f>
        <v/>
      </c>
      <c r="GS50" s="44">
        <f>IF(AND(p1_stab&gt;0,GS$4&gt;p1_stab+120),p1_sup_pmt,0)</f>
        <v/>
      </c>
      <c r="GT50" s="44">
        <f>IF(AND(p1_stab&gt;0,GT$4&gt;p1_stab+120),p1_sup_pmt,0)</f>
        <v/>
      </c>
      <c r="GU50" s="44">
        <f>IF(AND(p1_stab&gt;0,GU$4&gt;p1_stab+120),p1_sup_pmt,0)</f>
        <v/>
      </c>
      <c r="GV50" s="44">
        <f>IF(AND(p1_stab&gt;0,GV$4&gt;p1_stab+120),p1_sup_pmt,0)</f>
        <v/>
      </c>
      <c r="GW50" s="44">
        <f>IF(AND(p1_stab&gt;0,GW$4&gt;p1_stab+120),p1_sup_pmt,0)</f>
        <v/>
      </c>
      <c r="GX50" s="44">
        <f>IF(AND(p1_stab&gt;0,GX$4&gt;p1_stab+120),p1_sup_pmt,0)</f>
        <v/>
      </c>
      <c r="GY50" s="44">
        <f>IF(AND(p1_stab&gt;0,GY$4&gt;p1_stab+120),p1_sup_pmt,0)</f>
        <v/>
      </c>
      <c r="GZ50" s="44">
        <f>IF(AND(p1_stab&gt;0,GZ$4&gt;p1_stab+120),p1_sup_pmt,0)</f>
        <v/>
      </c>
      <c r="HA50" s="44">
        <f>IF(AND(p1_stab&gt;0,HA$4&gt;p1_stab+120),p1_sup_pmt,0)</f>
        <v/>
      </c>
      <c r="HB50" s="44">
        <f>IF(AND(p1_stab&gt;0,HB$4&gt;p1_stab+120),p1_sup_pmt,0)</f>
        <v/>
      </c>
      <c r="HC50" s="44">
        <f>IF(AND(p1_stab&gt;0,HC$4&gt;p1_stab+120),p1_sup_pmt,0)</f>
        <v/>
      </c>
      <c r="HD50" s="44">
        <f>IF(AND(p1_stab&gt;0,HD$4&gt;p1_stab+120),p1_sup_pmt,0)</f>
        <v/>
      </c>
      <c r="HE50" s="44">
        <f>IF(AND(p1_stab&gt;0,HE$4&gt;p1_stab+120),p1_sup_pmt,0)</f>
        <v/>
      </c>
      <c r="HF50" s="44">
        <f>IF(AND(p1_stab&gt;0,HF$4&gt;p1_stab+120),p1_sup_pmt,0)</f>
        <v/>
      </c>
      <c r="HG50" s="44">
        <f>IF(AND(p1_stab&gt;0,HG$4&gt;p1_stab+120),p1_sup_pmt,0)</f>
        <v/>
      </c>
      <c r="HH50" s="44">
        <f>IF(AND(p1_stab&gt;0,HH$4&gt;p1_stab+120),p1_sup_pmt,0)</f>
        <v/>
      </c>
      <c r="HI50" s="44">
        <f>IF(AND(p1_stab&gt;0,HI$4&gt;p1_stab+120),p1_sup_pmt,0)</f>
        <v/>
      </c>
      <c r="HJ50" s="44">
        <f>IF(AND(p1_stab&gt;0,HJ$4&gt;p1_stab+120),p1_sup_pmt,0)</f>
        <v/>
      </c>
      <c r="HK50" s="44">
        <f>IF(AND(p1_stab&gt;0,HK$4&gt;p1_stab+120),p1_sup_pmt,0)</f>
        <v/>
      </c>
      <c r="HL50" s="44">
        <f>IF(AND(p1_stab&gt;0,HL$4&gt;p1_stab+120),p1_sup_pmt,0)</f>
        <v/>
      </c>
      <c r="HM50" s="44">
        <f>IF(AND(p1_stab&gt;0,HM$4&gt;p1_stab+120),p1_sup_pmt,0)</f>
        <v/>
      </c>
      <c r="HN50" s="44">
        <f>IF(AND(p1_stab&gt;0,HN$4&gt;p1_stab+120),p1_sup_pmt,0)</f>
        <v/>
      </c>
      <c r="HO50" s="44">
        <f>IF(AND(p1_stab&gt;0,HO$4&gt;p1_stab+120),p1_sup_pmt,0)</f>
        <v/>
      </c>
      <c r="HP50" s="44">
        <f>IF(AND(p1_stab&gt;0,HP$4&gt;p1_stab+120),p1_sup_pmt,0)</f>
        <v/>
      </c>
      <c r="HQ50" s="44">
        <f>IF(AND(p1_stab&gt;0,HQ$4&gt;p1_stab+120),p1_sup_pmt,0)</f>
        <v/>
      </c>
      <c r="HR50" s="44">
        <f>IF(AND(p1_stab&gt;0,HR$4&gt;p1_stab+120),p1_sup_pmt,0)</f>
        <v/>
      </c>
      <c r="HS50" s="44">
        <f>IF(AND(p1_stab&gt;0,HS$4&gt;p1_stab+120),p1_sup_pmt,0)</f>
        <v/>
      </c>
      <c r="HT50" s="44">
        <f>IF(AND(p1_stab&gt;0,HT$4&gt;p1_stab+120),p1_sup_pmt,0)</f>
        <v/>
      </c>
      <c r="HU50" s="44">
        <f>IF(AND(p1_stab&gt;0,HU$4&gt;p1_stab+120),p1_sup_pmt,0)</f>
        <v/>
      </c>
      <c r="HV50" s="44">
        <f>IF(AND(p1_stab&gt;0,HV$4&gt;p1_stab+120),p1_sup_pmt,0)</f>
        <v/>
      </c>
      <c r="HW50" s="44">
        <f>IF(AND(p1_stab&gt;0,HW$4&gt;p1_stab+120),p1_sup_pmt,0)</f>
        <v/>
      </c>
      <c r="HX50" s="44">
        <f>IF(AND(p1_stab&gt;0,HX$4&gt;p1_stab+120),p1_sup_pmt,0)</f>
        <v/>
      </c>
      <c r="HY50" s="44">
        <f>IF(AND(p1_stab&gt;0,HY$4&gt;p1_stab+120),p1_sup_pmt,0)</f>
        <v/>
      </c>
      <c r="HZ50" s="44">
        <f>IF(AND(p1_stab&gt;0,HZ$4&gt;p1_stab+120),p1_sup_pmt,0)</f>
        <v/>
      </c>
      <c r="IA50" s="44">
        <f>IF(AND(p1_stab&gt;0,IA$4&gt;p1_stab+120),p1_sup_pmt,0)</f>
        <v/>
      </c>
      <c r="IB50" s="44">
        <f>IF(AND(p1_stab&gt;0,IB$4&gt;p1_stab+120),p1_sup_pmt,0)</f>
        <v/>
      </c>
      <c r="IC50" s="44">
        <f>IF(AND(p1_stab&gt;0,IC$4&gt;p1_stab+120),p1_sup_pmt,0)</f>
        <v/>
      </c>
      <c r="ID50" s="44">
        <f>IF(AND(p1_stab&gt;0,ID$4&gt;p1_stab+120),p1_sup_pmt,0)</f>
        <v/>
      </c>
      <c r="IE50" s="44">
        <f>IF(AND(p1_stab&gt;0,IE$4&gt;p1_stab+120),p1_sup_pmt,0)</f>
        <v/>
      </c>
      <c r="IF50" s="44">
        <f>IF(AND(p1_stab&gt;0,IF$4&gt;p1_stab+120),p1_sup_pmt,0)</f>
        <v/>
      </c>
      <c r="IG50" s="44">
        <f>IF(AND(p1_stab&gt;0,IG$4&gt;p1_stab+120),p1_sup_pmt,0)</f>
        <v/>
      </c>
      <c r="IH50" s="44">
        <f>IF(AND(p1_stab&gt;0,IH$4&gt;p1_stab+120),p1_sup_pmt,0)</f>
        <v/>
      </c>
      <c r="II50" s="44">
        <f>IF(AND(p1_stab&gt;0,II$4&gt;p1_stab+120),p1_sup_pmt,0)</f>
        <v/>
      </c>
      <c r="IJ50" s="44">
        <f>IF(AND(p1_stab&gt;0,IJ$4&gt;p1_stab+120),p1_sup_pmt,0)</f>
        <v/>
      </c>
      <c r="IK50" s="44">
        <f>IF(AND(p1_stab&gt;0,IK$4&gt;p1_stab+120),p1_sup_pmt,0)</f>
        <v/>
      </c>
      <c r="IL50" s="44">
        <f>IF(AND(p1_stab&gt;0,IL$4&gt;p1_stab+120),p1_sup_pmt,0)</f>
        <v/>
      </c>
      <c r="IM50" s="44">
        <f>IF(AND(p1_stab&gt;0,IM$4&gt;p1_stab+120),p1_sup_pmt,0)</f>
        <v/>
      </c>
      <c r="IN50" s="44">
        <f>IF(AND(p1_stab&gt;0,IN$4&gt;p1_stab+120),p1_sup_pmt,0)</f>
        <v/>
      </c>
      <c r="IO50" s="44">
        <f>IF(AND(p1_stab&gt;0,IO$4&gt;p1_stab+120),p1_sup_pmt,0)</f>
        <v/>
      </c>
      <c r="IP50" s="44">
        <f>IF(AND(p1_stab&gt;0,IP$4&gt;p1_stab+120),p1_sup_pmt,0)</f>
        <v/>
      </c>
      <c r="IQ50" s="44">
        <f>IF(AND(p1_stab&gt;0,IQ$4&gt;p1_stab+120),p1_sup_pmt,0)</f>
        <v/>
      </c>
      <c r="IR50" s="44">
        <f>IF(AND(p1_stab&gt;0,IR$4&gt;p1_stab+120),p1_sup_pmt,0)</f>
        <v/>
      </c>
      <c r="IS50" s="44">
        <f>IF(AND(p1_stab&gt;0,IS$4&gt;p1_stab+120),p1_sup_pmt,0)</f>
        <v/>
      </c>
      <c r="IT50" s="44">
        <f>IF(AND(p1_stab&gt;0,IT$4&gt;p1_stab+120),p1_sup_pmt,0)</f>
        <v/>
      </c>
      <c r="IU50" s="44">
        <f>IF(AND(p1_stab&gt;0,IU$4&gt;p1_stab+120),p1_sup_pmt,0)</f>
        <v/>
      </c>
      <c r="IV50" s="44">
        <f>IF(AND(p1_stab&gt;0,IV$4&gt;p1_stab+120),p1_sup_pmt,0)</f>
        <v/>
      </c>
      <c r="IW50" s="44">
        <f>IF(AND(p1_stab&gt;0,IW$4&gt;p1_stab+120),p1_sup_pmt,0)</f>
        <v/>
      </c>
      <c r="IX50" s="44">
        <f>IF(AND(p1_stab&gt;0,IX$4&gt;p1_stab+120),p1_sup_pmt,0)</f>
        <v/>
      </c>
      <c r="IY50" s="44">
        <f>IF(AND(p1_stab&gt;0,IY$4&gt;p1_stab+120),p1_sup_pmt,0)</f>
        <v/>
      </c>
      <c r="IZ50" s="44">
        <f>IF(AND(p1_stab&gt;0,IZ$4&gt;p1_stab+120),p1_sup_pmt,0)</f>
        <v/>
      </c>
      <c r="JA50" s="44">
        <f>IF(AND(p1_stab&gt;0,JA$4&gt;p1_stab+120),p1_sup_pmt,0)</f>
        <v/>
      </c>
      <c r="JB50" s="44">
        <f>IF(AND(p1_stab&gt;0,JB$4&gt;p1_stab+120),p1_sup_pmt,0)</f>
        <v/>
      </c>
      <c r="JC50" s="44">
        <f>IF(AND(p1_stab&gt;0,JC$4&gt;p1_stab+120),p1_sup_pmt,0)</f>
        <v/>
      </c>
      <c r="JD50" s="44">
        <f>IF(AND(p1_stab&gt;0,JD$4&gt;p1_stab+120),p1_sup_pmt,0)</f>
        <v/>
      </c>
      <c r="JE50" s="44">
        <f>IF(AND(p1_stab&gt;0,JE$4&gt;p1_stab+120),p1_sup_pmt,0)</f>
        <v/>
      </c>
      <c r="JF50" s="44">
        <f>IF(AND(p1_stab&gt;0,JF$4&gt;p1_stab+120),p1_sup_pmt,0)</f>
        <v/>
      </c>
      <c r="JG50" s="44">
        <f>IF(AND(p1_stab&gt;0,JG$4&gt;p1_stab+120),p1_sup_pmt,0)</f>
        <v/>
      </c>
      <c r="JH50" s="44">
        <f>IF(AND(p1_stab&gt;0,JH$4&gt;p1_stab+120),p1_sup_pmt,0)</f>
        <v/>
      </c>
      <c r="JI50" s="44">
        <f>IF(AND(p1_stab&gt;0,JI$4&gt;p1_stab+120),p1_sup_pmt,0)</f>
        <v/>
      </c>
      <c r="JJ50" s="44">
        <f>IF(AND(p1_stab&gt;0,JJ$4&gt;p1_stab+120),p1_sup_pmt,0)</f>
        <v/>
      </c>
      <c r="JK50" s="44">
        <f>IF(AND(p1_stab&gt;0,JK$4&gt;p1_stab+120),p1_sup_pmt,0)</f>
        <v/>
      </c>
      <c r="JL50" s="44">
        <f>IF(AND(p1_stab&gt;0,JL$4&gt;p1_stab+120),p1_sup_pmt,0)</f>
        <v/>
      </c>
      <c r="JM50" s="44">
        <f>IF(AND(p1_stab&gt;0,JM$4&gt;p1_stab+120),p1_sup_pmt,0)</f>
        <v/>
      </c>
      <c r="JN50" s="44">
        <f>IF(AND(p1_stab&gt;0,JN$4&gt;p1_stab+120),p1_sup_pmt,0)</f>
        <v/>
      </c>
      <c r="JO50" s="44">
        <f>IF(AND(p1_stab&gt;0,JO$4&gt;p1_stab+120),p1_sup_pmt,0)</f>
        <v/>
      </c>
      <c r="JP50" s="44">
        <f>IF(AND(p1_stab&gt;0,JP$4&gt;p1_stab+120),p1_sup_pmt,0)</f>
        <v/>
      </c>
      <c r="JQ50" s="44">
        <f>IF(AND(p1_stab&gt;0,JQ$4&gt;p1_stab+120),p1_sup_pmt,0)</f>
        <v/>
      </c>
      <c r="JR50" s="44">
        <f>IF(AND(p1_stab&gt;0,JR$4&gt;p1_stab+120),p1_sup_pmt,0)</f>
        <v/>
      </c>
      <c r="JS50" s="44">
        <f>IF(AND(p1_stab&gt;0,JS$4&gt;p1_stab+120),p1_sup_pmt,0)</f>
        <v/>
      </c>
      <c r="JT50" s="44">
        <f>IF(AND(p1_stab&gt;0,JT$4&gt;p1_stab+120),p1_sup_pmt,0)</f>
        <v/>
      </c>
      <c r="JU50" s="44">
        <f>IF(AND(p1_stab&gt;0,JU$4&gt;p1_stab+120),p1_sup_pmt,0)</f>
        <v/>
      </c>
      <c r="JV50" s="44">
        <f>IF(AND(p1_stab&gt;0,JV$4&gt;p1_stab+120),p1_sup_pmt,0)</f>
        <v/>
      </c>
      <c r="JW50" s="44">
        <f>IF(AND(p1_stab&gt;0,JW$4&gt;p1_stab+120),p1_sup_pmt,0)</f>
        <v/>
      </c>
      <c r="JX50" s="44">
        <f>IF(AND(p1_stab&gt;0,JX$4&gt;p1_stab+120),p1_sup_pmt,0)</f>
        <v/>
      </c>
      <c r="JY50" s="44">
        <f>IF(AND(p1_stab&gt;0,JY$4&gt;p1_stab+120),p1_sup_pmt,0)</f>
        <v/>
      </c>
      <c r="JZ50" s="44">
        <f>IF(AND(p1_stab&gt;0,JZ$4&gt;p1_stab+120),p1_sup_pmt,0)</f>
        <v/>
      </c>
      <c r="KA50" s="44">
        <f>IF(AND(p1_stab&gt;0,KA$4&gt;p1_stab+120),p1_sup_pmt,0)</f>
        <v/>
      </c>
      <c r="KB50" s="44">
        <f>IF(AND(p1_stab&gt;0,KB$4&gt;p1_stab+120),p1_sup_pmt,0)</f>
        <v/>
      </c>
      <c r="KC50" s="44">
        <f>IF(AND(p1_stab&gt;0,KC$4&gt;p1_stab+120),p1_sup_pmt,0)</f>
        <v/>
      </c>
      <c r="KD50" s="44">
        <f>IF(AND(p1_stab&gt;0,KD$4&gt;p1_stab+120),p1_sup_pmt,0)</f>
        <v/>
      </c>
      <c r="KE50" s="44">
        <f>IF(AND(p1_stab&gt;0,KE$4&gt;p1_stab+120),p1_sup_pmt,0)</f>
        <v/>
      </c>
      <c r="KF50" s="44">
        <f>IF(AND(p1_stab&gt;0,KF$4&gt;p1_stab+120),p1_sup_pmt,0)</f>
        <v/>
      </c>
      <c r="KG50" s="44">
        <f>IF(AND(p1_stab&gt;0,KG$4&gt;p1_stab+120),p1_sup_pmt,0)</f>
        <v/>
      </c>
      <c r="KH50" s="44">
        <f>IF(AND(p1_stab&gt;0,KH$4&gt;p1_stab+120),p1_sup_pmt,0)</f>
        <v/>
      </c>
      <c r="KI50" s="44">
        <f>IF(AND(p1_stab&gt;0,KI$4&gt;p1_stab+120),p1_sup_pmt,0)</f>
        <v/>
      </c>
      <c r="KJ50" s="44">
        <f>IF(AND(p1_stab&gt;0,KJ$4&gt;p1_stab+120),p1_sup_pmt,0)</f>
        <v/>
      </c>
      <c r="KK50" s="44">
        <f>IF(AND(p1_stab&gt;0,KK$4&gt;p1_stab+120),p1_sup_pmt,0)</f>
        <v/>
      </c>
      <c r="KL50" s="44">
        <f>IF(AND(p1_stab&gt;0,KL$4&gt;p1_stab+120),p1_sup_pmt,0)</f>
        <v/>
      </c>
      <c r="KM50" s="44">
        <f>IF(AND(p1_stab&gt;0,KM$4&gt;p1_stab+120),p1_sup_pmt,0)</f>
        <v/>
      </c>
      <c r="KN50" s="44">
        <f>IF(AND(p1_stab&gt;0,KN$4&gt;p1_stab+120),p1_sup_pmt,0)</f>
        <v/>
      </c>
      <c r="KO50" s="44">
        <f>IF(AND(p1_stab&gt;0,KO$4&gt;p1_stab+120),p1_sup_pmt,0)</f>
        <v/>
      </c>
      <c r="KP50" s="44">
        <f>IF(AND(p1_stab&gt;0,KP$4&gt;p1_stab+120),p1_sup_pmt,0)</f>
        <v/>
      </c>
      <c r="KQ50" s="44">
        <f>IF(AND(p1_stab&gt;0,KQ$4&gt;p1_stab+120),p1_sup_pmt,0)</f>
        <v/>
      </c>
      <c r="KR50" s="44">
        <f>IF(AND(p1_stab&gt;0,KR$4&gt;p1_stab+120),p1_sup_pmt,0)</f>
        <v/>
      </c>
      <c r="KS50" s="44">
        <f>IF(AND(p1_stab&gt;0,KS$4&gt;p1_stab+120),p1_sup_pmt,0)</f>
        <v/>
      </c>
      <c r="KT50" s="44">
        <f>IF(AND(p1_stab&gt;0,KT$4&gt;p1_stab+120),p1_sup_pmt,0)</f>
        <v/>
      </c>
      <c r="KU50" s="44">
        <f>IF(AND(p1_stab&gt;0,KU$4&gt;p1_stab+120),p1_sup_pmt,0)</f>
        <v/>
      </c>
      <c r="KV50" s="44">
        <f>IF(AND(p1_stab&gt;0,KV$4&gt;p1_stab+120),p1_sup_pmt,0)</f>
        <v/>
      </c>
      <c r="KW50" s="44">
        <f>IF(AND(p1_stab&gt;0,KW$4&gt;p1_stab+120),p1_sup_pmt,0)</f>
        <v/>
      </c>
      <c r="KX50" s="44">
        <f>IF(AND(p1_stab&gt;0,KX$4&gt;p1_stab+120),p1_sup_pmt,0)</f>
        <v/>
      </c>
      <c r="KY50" s="44">
        <f>IF(AND(p1_stab&gt;0,KY$4&gt;p1_stab+120),p1_sup_pmt,0)</f>
        <v/>
      </c>
      <c r="KZ50" s="44">
        <f>IF(AND(p1_stab&gt;0,KZ$4&gt;p1_stab+120),p1_sup_pmt,0)</f>
        <v/>
      </c>
      <c r="LA50" s="44">
        <f>IF(AND(p1_stab&gt;0,LA$4&gt;p1_stab+120),p1_sup_pmt,0)</f>
        <v/>
      </c>
      <c r="LB50" s="44">
        <f>IF(AND(p1_stab&gt;0,LB$4&gt;p1_stab+120),p1_sup_pmt,0)</f>
        <v/>
      </c>
      <c r="LC50" s="44">
        <f>IF(AND(p1_stab&gt;0,LC$4&gt;p1_stab+120),p1_sup_pmt,0)</f>
        <v/>
      </c>
      <c r="LD50" s="44">
        <f>IF(AND(p1_stab&gt;0,LD$4&gt;p1_stab+120),p1_sup_pmt,0)</f>
        <v/>
      </c>
      <c r="LE50" s="44">
        <f>IF(AND(p1_stab&gt;0,LE$4&gt;p1_stab+120),p1_sup_pmt,0)</f>
        <v/>
      </c>
      <c r="LF50" s="44">
        <f>IF(AND(p1_stab&gt;0,LF$4&gt;p1_stab+120),p1_sup_pmt,0)</f>
        <v/>
      </c>
      <c r="LG50" s="44">
        <f>IF(AND(p1_stab&gt;0,LG$4&gt;p1_stab+120),p1_sup_pmt,0)</f>
        <v/>
      </c>
      <c r="LH50" s="44">
        <f>IF(AND(p1_stab&gt;0,LH$4&gt;p1_stab+120),p1_sup_pmt,0)</f>
        <v/>
      </c>
      <c r="LI50" s="44">
        <f>IF(AND(p1_stab&gt;0,LI$4&gt;p1_stab+120),p1_sup_pmt,0)</f>
        <v/>
      </c>
      <c r="LJ50" s="44">
        <f>IF(AND(p1_stab&gt;0,LJ$4&gt;p1_stab+120),p1_sup_pmt,0)</f>
        <v/>
      </c>
      <c r="LK50" s="44">
        <f>IF(AND(p1_stab&gt;0,LK$4&gt;p1_stab+120),p1_sup_pmt,0)</f>
        <v/>
      </c>
      <c r="LL50" s="44">
        <f>IF(AND(p1_stab&gt;0,LL$4&gt;p1_stab+120),p1_sup_pmt,0)</f>
        <v/>
      </c>
      <c r="LM50" s="44">
        <f>IF(AND(p1_stab&gt;0,LM$4&gt;p1_stab+120),p1_sup_pmt,0)</f>
        <v/>
      </c>
      <c r="LN50" s="44">
        <f>IF(AND(p1_stab&gt;0,LN$4&gt;p1_stab+120),p1_sup_pmt,0)</f>
        <v/>
      </c>
      <c r="LO50" s="44">
        <f>IF(AND(p1_stab&gt;0,LO$4&gt;p1_stab+120),p1_sup_pmt,0)</f>
        <v/>
      </c>
      <c r="LP50" s="44">
        <f>IF(AND(p1_stab&gt;0,LP$4&gt;p1_stab+120),p1_sup_pmt,0)</f>
        <v/>
      </c>
      <c r="LQ50" s="44">
        <f>IF(AND(p1_stab&gt;0,LQ$4&gt;p1_stab+120),p1_sup_pmt,0)</f>
        <v/>
      </c>
      <c r="LR50" s="44">
        <f>IF(AND(p1_stab&gt;0,LR$4&gt;p1_stab+120),p1_sup_pmt,0)</f>
        <v/>
      </c>
      <c r="LS50" s="44">
        <f>IF(AND(p1_stab&gt;0,LS$4&gt;p1_stab+120),p1_sup_pmt,0)</f>
        <v/>
      </c>
      <c r="LT50" s="44">
        <f>IF(AND(p1_stab&gt;0,LT$4&gt;p1_stab+120),p1_sup_pmt,0)</f>
        <v/>
      </c>
      <c r="LU50" s="44">
        <f>IF(AND(p1_stab&gt;0,LU$4&gt;p1_stab+120),p1_sup_pmt,0)</f>
        <v/>
      </c>
      <c r="LV50" s="44">
        <f>IF(AND(p1_stab&gt;0,LV$4&gt;p1_stab+120),p1_sup_pmt,0)</f>
        <v/>
      </c>
      <c r="LW50" s="44">
        <f>IF(AND(p1_stab&gt;0,LW$4&gt;p1_stab+120),p1_sup_pmt,0)</f>
        <v/>
      </c>
      <c r="LX50" s="44">
        <f>IF(AND(p1_stab&gt;0,LX$4&gt;p1_stab+120),p1_sup_pmt,0)</f>
        <v/>
      </c>
      <c r="LY50" s="44">
        <f>IF(AND(p1_stab&gt;0,LY$4&gt;p1_stab+120),p1_sup_pmt,0)</f>
        <v/>
      </c>
      <c r="LZ50" s="44">
        <f>IF(AND(p1_stab&gt;0,LZ$4&gt;p1_stab+120),p1_sup_pmt,0)</f>
        <v/>
      </c>
      <c r="MA50" s="44">
        <f>IF(AND(p1_stab&gt;0,MA$4&gt;p1_stab+120),p1_sup_pmt,0)</f>
        <v/>
      </c>
      <c r="MB50" s="44">
        <f>IF(AND(p1_stab&gt;0,MB$4&gt;p1_stab+120),p1_sup_pmt,0)</f>
        <v/>
      </c>
      <c r="MC50" s="44">
        <f>IF(AND(p1_stab&gt;0,MC$4&gt;p1_stab+120),p1_sup_pmt,0)</f>
        <v/>
      </c>
      <c r="MD50" s="44">
        <f>IF(AND(p1_stab&gt;0,MD$4&gt;p1_stab+120),p1_sup_pmt,0)</f>
        <v/>
      </c>
      <c r="ME50" s="44">
        <f>IF(AND(p1_stab&gt;0,ME$4&gt;p1_stab+120),p1_sup_pmt,0)</f>
        <v/>
      </c>
      <c r="MF50" s="44">
        <f>IF(AND(p1_stab&gt;0,MF$4&gt;p1_stab+120),p1_sup_pmt,0)</f>
        <v/>
      </c>
      <c r="MG50" s="44">
        <f>IF(AND(p1_stab&gt;0,MG$4&gt;p1_stab+120),p1_sup_pmt,0)</f>
        <v/>
      </c>
      <c r="MH50" s="44">
        <f>IF(AND(p1_stab&gt;0,MH$4&gt;p1_stab+120),p1_sup_pmt,0)</f>
        <v/>
      </c>
      <c r="MI50" s="44">
        <f>IF(AND(p1_stab&gt;0,MI$4&gt;p1_stab+120),p1_sup_pmt,0)</f>
        <v/>
      </c>
      <c r="MJ50" s="44">
        <f>IF(AND(p1_stab&gt;0,MJ$4&gt;p1_stab+120),p1_sup_pmt,0)</f>
        <v/>
      </c>
      <c r="MK50" s="44">
        <f>IF(AND(p1_stab&gt;0,MK$4&gt;p1_stab+120),p1_sup_pmt,0)</f>
        <v/>
      </c>
      <c r="ML50" s="44">
        <f>IF(AND(p1_stab&gt;0,ML$4&gt;p1_stab+120),p1_sup_pmt,0)</f>
        <v/>
      </c>
      <c r="MM50" s="44">
        <f>IF(AND(p1_stab&gt;0,MM$4&gt;p1_stab+120),p1_sup_pmt,0)</f>
        <v/>
      </c>
      <c r="MN50" s="44">
        <f>IF(AND(p1_stab&gt;0,MN$4&gt;p1_stab+120),p1_sup_pmt,0)</f>
        <v/>
      </c>
      <c r="MO50" s="44">
        <f>IF(AND(p1_stab&gt;0,MO$4&gt;p1_stab+120),p1_sup_pmt,0)</f>
        <v/>
      </c>
      <c r="MP50" s="44">
        <f>IF(AND(p1_stab&gt;0,MP$4&gt;p1_stab+120),p1_sup_pmt,0)</f>
        <v/>
      </c>
      <c r="MQ50" s="44">
        <f>IF(AND(p1_stab&gt;0,MQ$4&gt;p1_stab+120),p1_sup_pmt,0)</f>
        <v/>
      </c>
      <c r="MR50" s="44">
        <f>IF(AND(p1_stab&gt;0,MR$4&gt;p1_stab+120),p1_sup_pmt,0)</f>
        <v/>
      </c>
      <c r="MS50" s="44">
        <f>IF(AND(p1_stab&gt;0,MS$4&gt;p1_stab+120),p1_sup_pmt,0)</f>
        <v/>
      </c>
      <c r="MT50" s="44">
        <f>IF(AND(p1_stab&gt;0,MT$4&gt;p1_stab+120),p1_sup_pmt,0)</f>
        <v/>
      </c>
      <c r="MU50" s="44">
        <f>IF(AND(p1_stab&gt;0,MU$4&gt;p1_stab+120),p1_sup_pmt,0)</f>
        <v/>
      </c>
      <c r="MV50" s="44">
        <f>IF(AND(p1_stab&gt;0,MV$4&gt;p1_stab+120),p1_sup_pmt,0)</f>
        <v/>
      </c>
      <c r="MW50" s="44">
        <f>IF(AND(p1_stab&gt;0,MW$4&gt;p1_stab+120),p1_sup_pmt,0)</f>
        <v/>
      </c>
      <c r="MX50" s="44">
        <f>IF(AND(p1_stab&gt;0,MX$4&gt;p1_stab+120),p1_sup_pmt,0)</f>
        <v/>
      </c>
      <c r="MY50" s="44">
        <f>IF(AND(p1_stab&gt;0,MY$4&gt;p1_stab+120),p1_sup_pmt,0)</f>
        <v/>
      </c>
      <c r="MZ50" s="44">
        <f>IF(AND(p1_stab&gt;0,MZ$4&gt;p1_stab+120),p1_sup_pmt,0)</f>
        <v/>
      </c>
      <c r="NA50" s="44">
        <f>IF(AND(p1_stab&gt;0,NA$4&gt;p1_stab+120),p1_sup_pmt,0)</f>
        <v/>
      </c>
      <c r="NB50" s="44">
        <f>IF(AND(p1_stab&gt;0,NB$4&gt;p1_stab+120),p1_sup_pmt,0)</f>
        <v/>
      </c>
      <c r="NC50" s="44">
        <f>IF(AND(p1_stab&gt;0,NC$4&gt;p1_stab+120),p1_sup_pmt,0)</f>
        <v/>
      </c>
      <c r="ND50" s="44">
        <f>IF(AND(p1_stab&gt;0,ND$4&gt;p1_stab+120),p1_sup_pmt,0)</f>
        <v/>
      </c>
      <c r="NE50" s="44">
        <f>IF(AND(p1_stab&gt;0,NE$4&gt;p1_stab+120),p1_sup_pmt,0)</f>
        <v/>
      </c>
      <c r="NF50" s="44">
        <f>IF(AND(p1_stab&gt;0,NF$4&gt;p1_stab+120),p1_sup_pmt,0)</f>
        <v/>
      </c>
      <c r="NG50" s="44">
        <f>IF(AND(p1_stab&gt;0,NG$4&gt;p1_stab+120),p1_sup_pmt,0)</f>
        <v/>
      </c>
      <c r="NH50" s="44">
        <f>IF(AND(p1_stab&gt;0,NH$4&gt;p1_stab+120),p1_sup_pmt,0)</f>
        <v/>
      </c>
      <c r="NI50" s="44">
        <f>IF(AND(p1_stab&gt;0,NI$4&gt;p1_stab+120),p1_sup_pmt,0)</f>
        <v/>
      </c>
      <c r="NJ50" s="44">
        <f>IF(AND(p1_stab&gt;0,NJ$4&gt;p1_stab+120),p1_sup_pmt,0)</f>
        <v/>
      </c>
      <c r="NK50" s="44">
        <f>IF(AND(p1_stab&gt;0,NK$4&gt;p1_stab+120),p1_sup_pmt,0)</f>
        <v/>
      </c>
      <c r="NL50" s="44">
        <f>IF(AND(p1_stab&gt;0,NL$4&gt;p1_stab+120),p1_sup_pmt,0)</f>
        <v/>
      </c>
      <c r="NM50" s="44">
        <f>IF(AND(p1_stab&gt;0,NM$4&gt;p1_stab+120),p1_sup_pmt,0)</f>
        <v/>
      </c>
      <c r="NN50" s="44">
        <f>IF(AND(p1_stab&gt;0,NN$4&gt;p1_stab+120),p1_sup_pmt,0)</f>
        <v/>
      </c>
      <c r="NO50" s="44">
        <f>IF(AND(p1_stab&gt;0,NO$4&gt;p1_stab+120),p1_sup_pmt,0)</f>
        <v/>
      </c>
      <c r="NP50" s="44">
        <f>IF(AND(p1_stab&gt;0,NP$4&gt;p1_stab+120),p1_sup_pmt,0)</f>
        <v/>
      </c>
      <c r="NQ50" s="44">
        <f>IF(AND(p1_stab&gt;0,NQ$4&gt;p1_stab+120),p1_sup_pmt,0)</f>
        <v/>
      </c>
      <c r="NR50" s="44">
        <f>IF(AND(p1_stab&gt;0,NR$4&gt;p1_stab+120),p1_sup_pmt,0)</f>
        <v/>
      </c>
      <c r="NS50" s="44">
        <f>IF(AND(p1_stab&gt;0,NS$4&gt;p1_stab+120),p1_sup_pmt,0)</f>
        <v/>
      </c>
      <c r="NT50" s="44">
        <f>IF(AND(p1_stab&gt;0,NT$4&gt;p1_stab+120),p1_sup_pmt,0)</f>
        <v/>
      </c>
      <c r="NU50" s="44">
        <f>IF(AND(p1_stab&gt;0,NU$4&gt;p1_stab+120),p1_sup_pmt,0)</f>
        <v/>
      </c>
      <c r="NV50" s="44">
        <f>IF(AND(p1_stab&gt;0,NV$4&gt;p1_stab+120),p1_sup_pmt,0)</f>
        <v/>
      </c>
      <c r="NW50" s="44">
        <f>IF(AND(p1_stab&gt;0,NW$4&gt;p1_stab+120),p1_sup_pmt,0)</f>
        <v/>
      </c>
      <c r="NX50" s="44">
        <f>IF(AND(p1_stab&gt;0,NX$4&gt;p1_stab+120),p1_sup_pmt,0)</f>
        <v/>
      </c>
      <c r="NY50" s="44">
        <f>IF(AND(p1_stab&gt;0,NY$4&gt;p1_stab+120),p1_sup_pmt,0)</f>
        <v/>
      </c>
      <c r="NZ50" s="44">
        <f>IF(AND(p1_stab&gt;0,NZ$4&gt;p1_stab+120),p1_sup_pmt,0)</f>
        <v/>
      </c>
      <c r="OA50" s="44">
        <f>IF(AND(p1_stab&gt;0,OA$4&gt;p1_stab+120),p1_sup_pmt,0)</f>
        <v/>
      </c>
      <c r="OB50" s="44">
        <f>IF(AND(p1_stab&gt;0,OB$4&gt;p1_stab+120),p1_sup_pmt,0)</f>
        <v/>
      </c>
      <c r="OC50" s="44">
        <f>IF(AND(p1_stab&gt;0,OC$4&gt;p1_stab+120),p1_sup_pmt,0)</f>
        <v/>
      </c>
      <c r="OD50" s="44">
        <f>IF(AND(p1_stab&gt;0,OD$4&gt;p1_stab+120),p1_sup_pmt,0)</f>
        <v/>
      </c>
      <c r="OE50" s="44">
        <f>IF(AND(p1_stab&gt;0,OE$4&gt;p1_stab+120),p1_sup_pmt,0)</f>
        <v/>
      </c>
      <c r="OF50" s="44">
        <f>IF(AND(p1_stab&gt;0,OF$4&gt;p1_stab+120),p1_sup_pmt,0)</f>
        <v/>
      </c>
      <c r="OG50" s="44">
        <f>IF(AND(p1_stab&gt;0,OG$4&gt;p1_stab+120),p1_sup_pmt,0)</f>
        <v/>
      </c>
      <c r="OH50" s="44">
        <f>IF(AND(p1_stab&gt;0,OH$4&gt;p1_stab+120),p1_sup_pmt,0)</f>
        <v/>
      </c>
      <c r="OI50" s="44">
        <f>IF(AND(p1_stab&gt;0,OI$4&gt;p1_stab+120),p1_sup_pmt,0)</f>
        <v/>
      </c>
      <c r="OJ50" s="44">
        <f>IF(AND(p1_stab&gt;0,OJ$4&gt;p1_stab+120),p1_sup_pmt,0)</f>
        <v/>
      </c>
      <c r="OK50" s="44">
        <f>IF(AND(p1_stab&gt;0,OK$4&gt;p1_stab+120),p1_sup_pmt,0)</f>
        <v/>
      </c>
      <c r="OL50" s="44">
        <f>IF(AND(p1_stab&gt;0,OL$4&gt;p1_stab+120),p1_sup_pmt,0)</f>
        <v/>
      </c>
      <c r="OM50" s="44">
        <f>IF(AND(p1_stab&gt;0,OM$4&gt;p1_stab+120),p1_sup_pmt,0)</f>
        <v/>
      </c>
      <c r="ON50" s="44">
        <f>IF(AND(p1_stab&gt;0,ON$4&gt;p1_stab+120),p1_sup_pmt,0)</f>
        <v/>
      </c>
      <c r="OO50" s="44">
        <f>IF(AND(p1_stab&gt;0,OO$4&gt;p1_stab+120),p1_sup_pmt,0)</f>
        <v/>
      </c>
      <c r="OP50" s="44">
        <f>IF(AND(p1_stab&gt;0,OP$4&gt;p1_stab+120),p1_sup_pmt,0)</f>
        <v/>
      </c>
      <c r="OQ50" s="44">
        <f>IF(AND(p1_stab&gt;0,OQ$4&gt;p1_stab+120),p1_sup_pmt,0)</f>
        <v/>
      </c>
      <c r="OR50" s="44">
        <f>IF(AND(p1_stab&gt;0,OR$4&gt;p1_stab+120),p1_sup_pmt,0)</f>
        <v/>
      </c>
      <c r="OS50" s="44">
        <f>IF(AND(p1_stab&gt;0,OS$4&gt;p1_stab+120),p1_sup_pmt,0)</f>
        <v/>
      </c>
      <c r="OT50" s="44">
        <f>IF(AND(p1_stab&gt;0,OT$4&gt;p1_stab+120),p1_sup_pmt,0)</f>
        <v/>
      </c>
      <c r="OU50" s="44">
        <f>IF(AND(p1_stab&gt;0,OU$4&gt;p1_stab+120),p1_sup_pmt,0)</f>
        <v/>
      </c>
      <c r="OV50" s="44">
        <f>IF(AND(p1_stab&gt;0,OV$4&gt;p1_stab+120),p1_sup_pmt,0)</f>
        <v/>
      </c>
      <c r="OW50" s="44">
        <f>IF(AND(p1_stab&gt;0,OW$4&gt;p1_stab+120),p1_sup_pmt,0)</f>
        <v/>
      </c>
      <c r="OX50" s="44">
        <f>IF(AND(p1_stab&gt;0,OX$4&gt;p1_stab+120),p1_sup_pmt,0)</f>
        <v/>
      </c>
      <c r="OY50" s="44">
        <f>IF(AND(p1_stab&gt;0,OY$4&gt;p1_stab+120),p1_sup_pmt,0)</f>
        <v/>
      </c>
      <c r="OZ50" s="44">
        <f>IF(AND(p1_stab&gt;0,OZ$4&gt;p1_stab+120),p1_sup_pmt,0)</f>
        <v/>
      </c>
      <c r="PA50" s="44">
        <f>IF(AND(p1_stab&gt;0,PA$4&gt;p1_stab+120),p1_sup_pmt,0)</f>
        <v/>
      </c>
      <c r="PB50" s="44">
        <f>IF(AND(p1_stab&gt;0,PB$4&gt;p1_stab+120),p1_sup_pmt,0)</f>
        <v/>
      </c>
      <c r="PC50" s="44">
        <f>IF(AND(p1_stab&gt;0,PC$4&gt;p1_stab+120),p1_sup_pmt,0)</f>
        <v/>
      </c>
      <c r="PD50" s="44">
        <f>IF(AND(p1_stab&gt;0,PD$4&gt;p1_stab+120),p1_sup_pmt,0)</f>
        <v/>
      </c>
      <c r="PE50" s="44">
        <f>IF(AND(p1_stab&gt;0,PE$4&gt;p1_stab+120),p1_sup_pmt,0)</f>
        <v/>
      </c>
      <c r="PF50" s="44">
        <f>IF(AND(p1_stab&gt;0,PF$4&gt;p1_stab+120),p1_sup_pmt,0)</f>
        <v/>
      </c>
      <c r="PG50" s="44">
        <f>IF(AND(p1_stab&gt;0,PG$4&gt;p1_stab+120),p1_sup_pmt,0)</f>
        <v/>
      </c>
      <c r="PH50" s="44">
        <f>IF(AND(p1_stab&gt;0,PH$4&gt;p1_stab+120),p1_sup_pmt,0)</f>
        <v/>
      </c>
      <c r="PI50" s="44">
        <f>IF(AND(p1_stab&gt;0,PI$4&gt;p1_stab+120),p1_sup_pmt,0)</f>
        <v/>
      </c>
      <c r="PJ50" s="44">
        <f>IF(AND(p1_stab&gt;0,PJ$4&gt;p1_stab+120),p1_sup_pmt,0)</f>
        <v/>
      </c>
      <c r="PK50" s="44">
        <f>IF(AND(p1_stab&gt;0,PK$4&gt;p1_stab+120),p1_sup_pmt,0)</f>
        <v/>
      </c>
      <c r="PL50" s="44">
        <f>IF(AND(p1_stab&gt;0,PL$4&gt;p1_stab+120),p1_sup_pmt,0)</f>
        <v/>
      </c>
      <c r="PM50" s="44">
        <f>IF(AND(p1_stab&gt;0,PM$4&gt;p1_stab+120),p1_sup_pmt,0)</f>
        <v/>
      </c>
    </row>
    <row r="51">
      <c r="A51" s="9" t="inlineStr">
        <is>
          <t>Supplemental charge balance</t>
        </is>
      </c>
      <c r="B51" s="9" t="inlineStr">
        <is>
          <t>P1</t>
        </is>
      </c>
      <c r="D51" s="44">
        <f>IF(AND(p1_stab&gt;0,D$4=p1_stab+120),p1_sup,IF(AND(p1_stab&gt;0,D$4&gt;p1_stab+120),0-(p1_sup_pmt-0*r_m),0))</f>
        <v/>
      </c>
      <c r="E51" s="44">
        <f>IF(AND(p1_stab&gt;0,E$4=p1_stab+120),p1_sup,IF(AND(p1_stab&gt;0,E$4&gt;p1_stab+120),D51-(p1_sup_pmt-D51*r_m),0))</f>
        <v/>
      </c>
      <c r="F51" s="44">
        <f>IF(AND(p1_stab&gt;0,F$4=p1_stab+120),p1_sup,IF(AND(p1_stab&gt;0,F$4&gt;p1_stab+120),E51-(p1_sup_pmt-E51*r_m),0))</f>
        <v/>
      </c>
      <c r="G51" s="44">
        <f>IF(AND(p1_stab&gt;0,G$4=p1_stab+120),p1_sup,IF(AND(p1_stab&gt;0,G$4&gt;p1_stab+120),F51-(p1_sup_pmt-F51*r_m),0))</f>
        <v/>
      </c>
      <c r="H51" s="44">
        <f>IF(AND(p1_stab&gt;0,H$4=p1_stab+120),p1_sup,IF(AND(p1_stab&gt;0,H$4&gt;p1_stab+120),G51-(p1_sup_pmt-G51*r_m),0))</f>
        <v/>
      </c>
      <c r="I51" s="44">
        <f>IF(AND(p1_stab&gt;0,I$4=p1_stab+120),p1_sup,IF(AND(p1_stab&gt;0,I$4&gt;p1_stab+120),H51-(p1_sup_pmt-H51*r_m),0))</f>
        <v/>
      </c>
      <c r="J51" s="44">
        <f>IF(AND(p1_stab&gt;0,J$4=p1_stab+120),p1_sup,IF(AND(p1_stab&gt;0,J$4&gt;p1_stab+120),I51-(p1_sup_pmt-I51*r_m),0))</f>
        <v/>
      </c>
      <c r="K51" s="44">
        <f>IF(AND(p1_stab&gt;0,K$4=p1_stab+120),p1_sup,IF(AND(p1_stab&gt;0,K$4&gt;p1_stab+120),J51-(p1_sup_pmt-J51*r_m),0))</f>
        <v/>
      </c>
      <c r="L51" s="44">
        <f>IF(AND(p1_stab&gt;0,L$4=p1_stab+120),p1_sup,IF(AND(p1_stab&gt;0,L$4&gt;p1_stab+120),K51-(p1_sup_pmt-K51*r_m),0))</f>
        <v/>
      </c>
      <c r="M51" s="44">
        <f>IF(AND(p1_stab&gt;0,M$4=p1_stab+120),p1_sup,IF(AND(p1_stab&gt;0,M$4&gt;p1_stab+120),L51-(p1_sup_pmt-L51*r_m),0))</f>
        <v/>
      </c>
      <c r="N51" s="44">
        <f>IF(AND(p1_stab&gt;0,N$4=p1_stab+120),p1_sup,IF(AND(p1_stab&gt;0,N$4&gt;p1_stab+120),M51-(p1_sup_pmt-M51*r_m),0))</f>
        <v/>
      </c>
      <c r="O51" s="44">
        <f>IF(AND(p1_stab&gt;0,O$4=p1_stab+120),p1_sup,IF(AND(p1_stab&gt;0,O$4&gt;p1_stab+120),N51-(p1_sup_pmt-N51*r_m),0))</f>
        <v/>
      </c>
      <c r="P51" s="44">
        <f>IF(AND(p1_stab&gt;0,P$4=p1_stab+120),p1_sup,IF(AND(p1_stab&gt;0,P$4&gt;p1_stab+120),O51-(p1_sup_pmt-O51*r_m),0))</f>
        <v/>
      </c>
      <c r="Q51" s="44">
        <f>IF(AND(p1_stab&gt;0,Q$4=p1_stab+120),p1_sup,IF(AND(p1_stab&gt;0,Q$4&gt;p1_stab+120),P51-(p1_sup_pmt-P51*r_m),0))</f>
        <v/>
      </c>
      <c r="R51" s="44">
        <f>IF(AND(p1_stab&gt;0,R$4=p1_stab+120),p1_sup,IF(AND(p1_stab&gt;0,R$4&gt;p1_stab+120),Q51-(p1_sup_pmt-Q51*r_m),0))</f>
        <v/>
      </c>
      <c r="S51" s="44">
        <f>IF(AND(p1_stab&gt;0,S$4=p1_stab+120),p1_sup,IF(AND(p1_stab&gt;0,S$4&gt;p1_stab+120),R51-(p1_sup_pmt-R51*r_m),0))</f>
        <v/>
      </c>
      <c r="T51" s="44">
        <f>IF(AND(p1_stab&gt;0,T$4=p1_stab+120),p1_sup,IF(AND(p1_stab&gt;0,T$4&gt;p1_stab+120),S51-(p1_sup_pmt-S51*r_m),0))</f>
        <v/>
      </c>
      <c r="U51" s="44">
        <f>IF(AND(p1_stab&gt;0,U$4=p1_stab+120),p1_sup,IF(AND(p1_stab&gt;0,U$4&gt;p1_stab+120),T51-(p1_sup_pmt-T51*r_m),0))</f>
        <v/>
      </c>
      <c r="V51" s="44">
        <f>IF(AND(p1_stab&gt;0,V$4=p1_stab+120),p1_sup,IF(AND(p1_stab&gt;0,V$4&gt;p1_stab+120),U51-(p1_sup_pmt-U51*r_m),0))</f>
        <v/>
      </c>
      <c r="W51" s="44">
        <f>IF(AND(p1_stab&gt;0,W$4=p1_stab+120),p1_sup,IF(AND(p1_stab&gt;0,W$4&gt;p1_stab+120),V51-(p1_sup_pmt-V51*r_m),0))</f>
        <v/>
      </c>
      <c r="X51" s="44">
        <f>IF(AND(p1_stab&gt;0,X$4=p1_stab+120),p1_sup,IF(AND(p1_stab&gt;0,X$4&gt;p1_stab+120),W51-(p1_sup_pmt-W51*r_m),0))</f>
        <v/>
      </c>
      <c r="Y51" s="44">
        <f>IF(AND(p1_stab&gt;0,Y$4=p1_stab+120),p1_sup,IF(AND(p1_stab&gt;0,Y$4&gt;p1_stab+120),X51-(p1_sup_pmt-X51*r_m),0))</f>
        <v/>
      </c>
      <c r="Z51" s="44">
        <f>IF(AND(p1_stab&gt;0,Z$4=p1_stab+120),p1_sup,IF(AND(p1_stab&gt;0,Z$4&gt;p1_stab+120),Y51-(p1_sup_pmt-Y51*r_m),0))</f>
        <v/>
      </c>
      <c r="AA51" s="44">
        <f>IF(AND(p1_stab&gt;0,AA$4=p1_stab+120),p1_sup,IF(AND(p1_stab&gt;0,AA$4&gt;p1_stab+120),Z51-(p1_sup_pmt-Z51*r_m),0))</f>
        <v/>
      </c>
      <c r="AB51" s="44">
        <f>IF(AND(p1_stab&gt;0,AB$4=p1_stab+120),p1_sup,IF(AND(p1_stab&gt;0,AB$4&gt;p1_stab+120),AA51-(p1_sup_pmt-AA51*r_m),0))</f>
        <v/>
      </c>
      <c r="AC51" s="44">
        <f>IF(AND(p1_stab&gt;0,AC$4=p1_stab+120),p1_sup,IF(AND(p1_stab&gt;0,AC$4&gt;p1_stab+120),AB51-(p1_sup_pmt-AB51*r_m),0))</f>
        <v/>
      </c>
      <c r="AD51" s="44">
        <f>IF(AND(p1_stab&gt;0,AD$4=p1_stab+120),p1_sup,IF(AND(p1_stab&gt;0,AD$4&gt;p1_stab+120),AC51-(p1_sup_pmt-AC51*r_m),0))</f>
        <v/>
      </c>
      <c r="AE51" s="44">
        <f>IF(AND(p1_stab&gt;0,AE$4=p1_stab+120),p1_sup,IF(AND(p1_stab&gt;0,AE$4&gt;p1_stab+120),AD51-(p1_sup_pmt-AD51*r_m),0))</f>
        <v/>
      </c>
      <c r="AF51" s="44">
        <f>IF(AND(p1_stab&gt;0,AF$4=p1_stab+120),p1_sup,IF(AND(p1_stab&gt;0,AF$4&gt;p1_stab+120),AE51-(p1_sup_pmt-AE51*r_m),0))</f>
        <v/>
      </c>
      <c r="AG51" s="44">
        <f>IF(AND(p1_stab&gt;0,AG$4=p1_stab+120),p1_sup,IF(AND(p1_stab&gt;0,AG$4&gt;p1_stab+120),AF51-(p1_sup_pmt-AF51*r_m),0))</f>
        <v/>
      </c>
      <c r="AH51" s="44">
        <f>IF(AND(p1_stab&gt;0,AH$4=p1_stab+120),p1_sup,IF(AND(p1_stab&gt;0,AH$4&gt;p1_stab+120),AG51-(p1_sup_pmt-AG51*r_m),0))</f>
        <v/>
      </c>
      <c r="AI51" s="44">
        <f>IF(AND(p1_stab&gt;0,AI$4=p1_stab+120),p1_sup,IF(AND(p1_stab&gt;0,AI$4&gt;p1_stab+120),AH51-(p1_sup_pmt-AH51*r_m),0))</f>
        <v/>
      </c>
      <c r="AJ51" s="44">
        <f>IF(AND(p1_stab&gt;0,AJ$4=p1_stab+120),p1_sup,IF(AND(p1_stab&gt;0,AJ$4&gt;p1_stab+120),AI51-(p1_sup_pmt-AI51*r_m),0))</f>
        <v/>
      </c>
      <c r="AK51" s="44">
        <f>IF(AND(p1_stab&gt;0,AK$4=p1_stab+120),p1_sup,IF(AND(p1_stab&gt;0,AK$4&gt;p1_stab+120),AJ51-(p1_sup_pmt-AJ51*r_m),0))</f>
        <v/>
      </c>
      <c r="AL51" s="44">
        <f>IF(AND(p1_stab&gt;0,AL$4=p1_stab+120),p1_sup,IF(AND(p1_stab&gt;0,AL$4&gt;p1_stab+120),AK51-(p1_sup_pmt-AK51*r_m),0))</f>
        <v/>
      </c>
      <c r="AM51" s="44">
        <f>IF(AND(p1_stab&gt;0,AM$4=p1_stab+120),p1_sup,IF(AND(p1_stab&gt;0,AM$4&gt;p1_stab+120),AL51-(p1_sup_pmt-AL51*r_m),0))</f>
        <v/>
      </c>
      <c r="AN51" s="44">
        <f>IF(AND(p1_stab&gt;0,AN$4=p1_stab+120),p1_sup,IF(AND(p1_stab&gt;0,AN$4&gt;p1_stab+120),AM51-(p1_sup_pmt-AM51*r_m),0))</f>
        <v/>
      </c>
      <c r="AO51" s="44">
        <f>IF(AND(p1_stab&gt;0,AO$4=p1_stab+120),p1_sup,IF(AND(p1_stab&gt;0,AO$4&gt;p1_stab+120),AN51-(p1_sup_pmt-AN51*r_m),0))</f>
        <v/>
      </c>
      <c r="AP51" s="44">
        <f>IF(AND(p1_stab&gt;0,AP$4=p1_stab+120),p1_sup,IF(AND(p1_stab&gt;0,AP$4&gt;p1_stab+120),AO51-(p1_sup_pmt-AO51*r_m),0))</f>
        <v/>
      </c>
      <c r="AQ51" s="44">
        <f>IF(AND(p1_stab&gt;0,AQ$4=p1_stab+120),p1_sup,IF(AND(p1_stab&gt;0,AQ$4&gt;p1_stab+120),AP51-(p1_sup_pmt-AP51*r_m),0))</f>
        <v/>
      </c>
      <c r="AR51" s="44">
        <f>IF(AND(p1_stab&gt;0,AR$4=p1_stab+120),p1_sup,IF(AND(p1_stab&gt;0,AR$4&gt;p1_stab+120),AQ51-(p1_sup_pmt-AQ51*r_m),0))</f>
        <v/>
      </c>
      <c r="AS51" s="44">
        <f>IF(AND(p1_stab&gt;0,AS$4=p1_stab+120),p1_sup,IF(AND(p1_stab&gt;0,AS$4&gt;p1_stab+120),AR51-(p1_sup_pmt-AR51*r_m),0))</f>
        <v/>
      </c>
      <c r="AT51" s="44">
        <f>IF(AND(p1_stab&gt;0,AT$4=p1_stab+120),p1_sup,IF(AND(p1_stab&gt;0,AT$4&gt;p1_stab+120),AS51-(p1_sup_pmt-AS51*r_m),0))</f>
        <v/>
      </c>
      <c r="AU51" s="44">
        <f>IF(AND(p1_stab&gt;0,AU$4=p1_stab+120),p1_sup,IF(AND(p1_stab&gt;0,AU$4&gt;p1_stab+120),AT51-(p1_sup_pmt-AT51*r_m),0))</f>
        <v/>
      </c>
      <c r="AV51" s="44">
        <f>IF(AND(p1_stab&gt;0,AV$4=p1_stab+120),p1_sup,IF(AND(p1_stab&gt;0,AV$4&gt;p1_stab+120),AU51-(p1_sup_pmt-AU51*r_m),0))</f>
        <v/>
      </c>
      <c r="AW51" s="44">
        <f>IF(AND(p1_stab&gt;0,AW$4=p1_stab+120),p1_sup,IF(AND(p1_stab&gt;0,AW$4&gt;p1_stab+120),AV51-(p1_sup_pmt-AV51*r_m),0))</f>
        <v/>
      </c>
      <c r="AX51" s="44">
        <f>IF(AND(p1_stab&gt;0,AX$4=p1_stab+120),p1_sup,IF(AND(p1_stab&gt;0,AX$4&gt;p1_stab+120),AW51-(p1_sup_pmt-AW51*r_m),0))</f>
        <v/>
      </c>
      <c r="AY51" s="44">
        <f>IF(AND(p1_stab&gt;0,AY$4=p1_stab+120),p1_sup,IF(AND(p1_stab&gt;0,AY$4&gt;p1_stab+120),AX51-(p1_sup_pmt-AX51*r_m),0))</f>
        <v/>
      </c>
      <c r="AZ51" s="44">
        <f>IF(AND(p1_stab&gt;0,AZ$4=p1_stab+120),p1_sup,IF(AND(p1_stab&gt;0,AZ$4&gt;p1_stab+120),AY51-(p1_sup_pmt-AY51*r_m),0))</f>
        <v/>
      </c>
      <c r="BA51" s="44">
        <f>IF(AND(p1_stab&gt;0,BA$4=p1_stab+120),p1_sup,IF(AND(p1_stab&gt;0,BA$4&gt;p1_stab+120),AZ51-(p1_sup_pmt-AZ51*r_m),0))</f>
        <v/>
      </c>
      <c r="BB51" s="44">
        <f>IF(AND(p1_stab&gt;0,BB$4=p1_stab+120),p1_sup,IF(AND(p1_stab&gt;0,BB$4&gt;p1_stab+120),BA51-(p1_sup_pmt-BA51*r_m),0))</f>
        <v/>
      </c>
      <c r="BC51" s="44">
        <f>IF(AND(p1_stab&gt;0,BC$4=p1_stab+120),p1_sup,IF(AND(p1_stab&gt;0,BC$4&gt;p1_stab+120),BB51-(p1_sup_pmt-BB51*r_m),0))</f>
        <v/>
      </c>
      <c r="BD51" s="44">
        <f>IF(AND(p1_stab&gt;0,BD$4=p1_stab+120),p1_sup,IF(AND(p1_stab&gt;0,BD$4&gt;p1_stab+120),BC51-(p1_sup_pmt-BC51*r_m),0))</f>
        <v/>
      </c>
      <c r="BE51" s="44">
        <f>IF(AND(p1_stab&gt;0,BE$4=p1_stab+120),p1_sup,IF(AND(p1_stab&gt;0,BE$4&gt;p1_stab+120),BD51-(p1_sup_pmt-BD51*r_m),0))</f>
        <v/>
      </c>
      <c r="BF51" s="44">
        <f>IF(AND(p1_stab&gt;0,BF$4=p1_stab+120),p1_sup,IF(AND(p1_stab&gt;0,BF$4&gt;p1_stab+120),BE51-(p1_sup_pmt-BE51*r_m),0))</f>
        <v/>
      </c>
      <c r="BG51" s="44">
        <f>IF(AND(p1_stab&gt;0,BG$4=p1_stab+120),p1_sup,IF(AND(p1_stab&gt;0,BG$4&gt;p1_stab+120),BF51-(p1_sup_pmt-BF51*r_m),0))</f>
        <v/>
      </c>
      <c r="BH51" s="44">
        <f>IF(AND(p1_stab&gt;0,BH$4=p1_stab+120),p1_sup,IF(AND(p1_stab&gt;0,BH$4&gt;p1_stab+120),BG51-(p1_sup_pmt-BG51*r_m),0))</f>
        <v/>
      </c>
      <c r="BI51" s="44">
        <f>IF(AND(p1_stab&gt;0,BI$4=p1_stab+120),p1_sup,IF(AND(p1_stab&gt;0,BI$4&gt;p1_stab+120),BH51-(p1_sup_pmt-BH51*r_m),0))</f>
        <v/>
      </c>
      <c r="BJ51" s="44">
        <f>IF(AND(p1_stab&gt;0,BJ$4=p1_stab+120),p1_sup,IF(AND(p1_stab&gt;0,BJ$4&gt;p1_stab+120),BI51-(p1_sup_pmt-BI51*r_m),0))</f>
        <v/>
      </c>
      <c r="BK51" s="44">
        <f>IF(AND(p1_stab&gt;0,BK$4=p1_stab+120),p1_sup,IF(AND(p1_stab&gt;0,BK$4&gt;p1_stab+120),BJ51-(p1_sup_pmt-BJ51*r_m),0))</f>
        <v/>
      </c>
      <c r="BL51" s="44">
        <f>IF(AND(p1_stab&gt;0,BL$4=p1_stab+120),p1_sup,IF(AND(p1_stab&gt;0,BL$4&gt;p1_stab+120),BK51-(p1_sup_pmt-BK51*r_m),0))</f>
        <v/>
      </c>
      <c r="BM51" s="44">
        <f>IF(AND(p1_stab&gt;0,BM$4=p1_stab+120),p1_sup,IF(AND(p1_stab&gt;0,BM$4&gt;p1_stab+120),BL51-(p1_sup_pmt-BL51*r_m),0))</f>
        <v/>
      </c>
      <c r="BN51" s="44">
        <f>IF(AND(p1_stab&gt;0,BN$4=p1_stab+120),p1_sup,IF(AND(p1_stab&gt;0,BN$4&gt;p1_stab+120),BM51-(p1_sup_pmt-BM51*r_m),0))</f>
        <v/>
      </c>
      <c r="BO51" s="44">
        <f>IF(AND(p1_stab&gt;0,BO$4=p1_stab+120),p1_sup,IF(AND(p1_stab&gt;0,BO$4&gt;p1_stab+120),BN51-(p1_sup_pmt-BN51*r_m),0))</f>
        <v/>
      </c>
      <c r="BP51" s="44">
        <f>IF(AND(p1_stab&gt;0,BP$4=p1_stab+120),p1_sup,IF(AND(p1_stab&gt;0,BP$4&gt;p1_stab+120),BO51-(p1_sup_pmt-BO51*r_m),0))</f>
        <v/>
      </c>
      <c r="BQ51" s="44">
        <f>IF(AND(p1_stab&gt;0,BQ$4=p1_stab+120),p1_sup,IF(AND(p1_stab&gt;0,BQ$4&gt;p1_stab+120),BP51-(p1_sup_pmt-BP51*r_m),0))</f>
        <v/>
      </c>
      <c r="BR51" s="44">
        <f>IF(AND(p1_stab&gt;0,BR$4=p1_stab+120),p1_sup,IF(AND(p1_stab&gt;0,BR$4&gt;p1_stab+120),BQ51-(p1_sup_pmt-BQ51*r_m),0))</f>
        <v/>
      </c>
      <c r="BS51" s="44">
        <f>IF(AND(p1_stab&gt;0,BS$4=p1_stab+120),p1_sup,IF(AND(p1_stab&gt;0,BS$4&gt;p1_stab+120),BR51-(p1_sup_pmt-BR51*r_m),0))</f>
        <v/>
      </c>
      <c r="BT51" s="44">
        <f>IF(AND(p1_stab&gt;0,BT$4=p1_stab+120),p1_sup,IF(AND(p1_stab&gt;0,BT$4&gt;p1_stab+120),BS51-(p1_sup_pmt-BS51*r_m),0))</f>
        <v/>
      </c>
      <c r="BU51" s="44">
        <f>IF(AND(p1_stab&gt;0,BU$4=p1_stab+120),p1_sup,IF(AND(p1_stab&gt;0,BU$4&gt;p1_stab+120),BT51-(p1_sup_pmt-BT51*r_m),0))</f>
        <v/>
      </c>
      <c r="BV51" s="44">
        <f>IF(AND(p1_stab&gt;0,BV$4=p1_stab+120),p1_sup,IF(AND(p1_stab&gt;0,BV$4&gt;p1_stab+120),BU51-(p1_sup_pmt-BU51*r_m),0))</f>
        <v/>
      </c>
      <c r="BW51" s="44">
        <f>IF(AND(p1_stab&gt;0,BW$4=p1_stab+120),p1_sup,IF(AND(p1_stab&gt;0,BW$4&gt;p1_stab+120),BV51-(p1_sup_pmt-BV51*r_m),0))</f>
        <v/>
      </c>
      <c r="BX51" s="44">
        <f>IF(AND(p1_stab&gt;0,BX$4=p1_stab+120),p1_sup,IF(AND(p1_stab&gt;0,BX$4&gt;p1_stab+120),BW51-(p1_sup_pmt-BW51*r_m),0))</f>
        <v/>
      </c>
      <c r="BY51" s="44">
        <f>IF(AND(p1_stab&gt;0,BY$4=p1_stab+120),p1_sup,IF(AND(p1_stab&gt;0,BY$4&gt;p1_stab+120),BX51-(p1_sup_pmt-BX51*r_m),0))</f>
        <v/>
      </c>
      <c r="BZ51" s="44">
        <f>IF(AND(p1_stab&gt;0,BZ$4=p1_stab+120),p1_sup,IF(AND(p1_stab&gt;0,BZ$4&gt;p1_stab+120),BY51-(p1_sup_pmt-BY51*r_m),0))</f>
        <v/>
      </c>
      <c r="CA51" s="44">
        <f>IF(AND(p1_stab&gt;0,CA$4=p1_stab+120),p1_sup,IF(AND(p1_stab&gt;0,CA$4&gt;p1_stab+120),BZ51-(p1_sup_pmt-BZ51*r_m),0))</f>
        <v/>
      </c>
      <c r="CB51" s="44">
        <f>IF(AND(p1_stab&gt;0,CB$4=p1_stab+120),p1_sup,IF(AND(p1_stab&gt;0,CB$4&gt;p1_stab+120),CA51-(p1_sup_pmt-CA51*r_m),0))</f>
        <v/>
      </c>
      <c r="CC51" s="44">
        <f>IF(AND(p1_stab&gt;0,CC$4=p1_stab+120),p1_sup,IF(AND(p1_stab&gt;0,CC$4&gt;p1_stab+120),CB51-(p1_sup_pmt-CB51*r_m),0))</f>
        <v/>
      </c>
      <c r="CD51" s="44">
        <f>IF(AND(p1_stab&gt;0,CD$4=p1_stab+120),p1_sup,IF(AND(p1_stab&gt;0,CD$4&gt;p1_stab+120),CC51-(p1_sup_pmt-CC51*r_m),0))</f>
        <v/>
      </c>
      <c r="CE51" s="44">
        <f>IF(AND(p1_stab&gt;0,CE$4=p1_stab+120),p1_sup,IF(AND(p1_stab&gt;0,CE$4&gt;p1_stab+120),CD51-(p1_sup_pmt-CD51*r_m),0))</f>
        <v/>
      </c>
      <c r="CF51" s="44">
        <f>IF(AND(p1_stab&gt;0,CF$4=p1_stab+120),p1_sup,IF(AND(p1_stab&gt;0,CF$4&gt;p1_stab+120),CE51-(p1_sup_pmt-CE51*r_m),0))</f>
        <v/>
      </c>
      <c r="CG51" s="44">
        <f>IF(AND(p1_stab&gt;0,CG$4=p1_stab+120),p1_sup,IF(AND(p1_stab&gt;0,CG$4&gt;p1_stab+120),CF51-(p1_sup_pmt-CF51*r_m),0))</f>
        <v/>
      </c>
      <c r="CH51" s="44">
        <f>IF(AND(p1_stab&gt;0,CH$4=p1_stab+120),p1_sup,IF(AND(p1_stab&gt;0,CH$4&gt;p1_stab+120),CG51-(p1_sup_pmt-CG51*r_m),0))</f>
        <v/>
      </c>
      <c r="CI51" s="44">
        <f>IF(AND(p1_stab&gt;0,CI$4=p1_stab+120),p1_sup,IF(AND(p1_stab&gt;0,CI$4&gt;p1_stab+120),CH51-(p1_sup_pmt-CH51*r_m),0))</f>
        <v/>
      </c>
      <c r="CJ51" s="44">
        <f>IF(AND(p1_stab&gt;0,CJ$4=p1_stab+120),p1_sup,IF(AND(p1_stab&gt;0,CJ$4&gt;p1_stab+120),CI51-(p1_sup_pmt-CI51*r_m),0))</f>
        <v/>
      </c>
      <c r="CK51" s="44">
        <f>IF(AND(p1_stab&gt;0,CK$4=p1_stab+120),p1_sup,IF(AND(p1_stab&gt;0,CK$4&gt;p1_stab+120),CJ51-(p1_sup_pmt-CJ51*r_m),0))</f>
        <v/>
      </c>
      <c r="CL51" s="44">
        <f>IF(AND(p1_stab&gt;0,CL$4=p1_stab+120),p1_sup,IF(AND(p1_stab&gt;0,CL$4&gt;p1_stab+120),CK51-(p1_sup_pmt-CK51*r_m),0))</f>
        <v/>
      </c>
      <c r="CM51" s="44">
        <f>IF(AND(p1_stab&gt;0,CM$4=p1_stab+120),p1_sup,IF(AND(p1_stab&gt;0,CM$4&gt;p1_stab+120),CL51-(p1_sup_pmt-CL51*r_m),0))</f>
        <v/>
      </c>
      <c r="CN51" s="44">
        <f>IF(AND(p1_stab&gt;0,CN$4=p1_stab+120),p1_sup,IF(AND(p1_stab&gt;0,CN$4&gt;p1_stab+120),CM51-(p1_sup_pmt-CM51*r_m),0))</f>
        <v/>
      </c>
      <c r="CO51" s="44">
        <f>IF(AND(p1_stab&gt;0,CO$4=p1_stab+120),p1_sup,IF(AND(p1_stab&gt;0,CO$4&gt;p1_stab+120),CN51-(p1_sup_pmt-CN51*r_m),0))</f>
        <v/>
      </c>
      <c r="CP51" s="44">
        <f>IF(AND(p1_stab&gt;0,CP$4=p1_stab+120),p1_sup,IF(AND(p1_stab&gt;0,CP$4&gt;p1_stab+120),CO51-(p1_sup_pmt-CO51*r_m),0))</f>
        <v/>
      </c>
      <c r="CQ51" s="44">
        <f>IF(AND(p1_stab&gt;0,CQ$4=p1_stab+120),p1_sup,IF(AND(p1_stab&gt;0,CQ$4&gt;p1_stab+120),CP51-(p1_sup_pmt-CP51*r_m),0))</f>
        <v/>
      </c>
      <c r="CR51" s="44">
        <f>IF(AND(p1_stab&gt;0,CR$4=p1_stab+120),p1_sup,IF(AND(p1_stab&gt;0,CR$4&gt;p1_stab+120),CQ51-(p1_sup_pmt-CQ51*r_m),0))</f>
        <v/>
      </c>
      <c r="CS51" s="44">
        <f>IF(AND(p1_stab&gt;0,CS$4=p1_stab+120),p1_sup,IF(AND(p1_stab&gt;0,CS$4&gt;p1_stab+120),CR51-(p1_sup_pmt-CR51*r_m),0))</f>
        <v/>
      </c>
      <c r="CT51" s="44">
        <f>IF(AND(p1_stab&gt;0,CT$4=p1_stab+120),p1_sup,IF(AND(p1_stab&gt;0,CT$4&gt;p1_stab+120),CS51-(p1_sup_pmt-CS51*r_m),0))</f>
        <v/>
      </c>
      <c r="CU51" s="44">
        <f>IF(AND(p1_stab&gt;0,CU$4=p1_stab+120),p1_sup,IF(AND(p1_stab&gt;0,CU$4&gt;p1_stab+120),CT51-(p1_sup_pmt-CT51*r_m),0))</f>
        <v/>
      </c>
      <c r="CV51" s="44">
        <f>IF(AND(p1_stab&gt;0,CV$4=p1_stab+120),p1_sup,IF(AND(p1_stab&gt;0,CV$4&gt;p1_stab+120),CU51-(p1_sup_pmt-CU51*r_m),0))</f>
        <v/>
      </c>
      <c r="CW51" s="44">
        <f>IF(AND(p1_stab&gt;0,CW$4=p1_stab+120),p1_sup,IF(AND(p1_stab&gt;0,CW$4&gt;p1_stab+120),CV51-(p1_sup_pmt-CV51*r_m),0))</f>
        <v/>
      </c>
      <c r="CX51" s="44">
        <f>IF(AND(p1_stab&gt;0,CX$4=p1_stab+120),p1_sup,IF(AND(p1_stab&gt;0,CX$4&gt;p1_stab+120),CW51-(p1_sup_pmt-CW51*r_m),0))</f>
        <v/>
      </c>
      <c r="CY51" s="44">
        <f>IF(AND(p1_stab&gt;0,CY$4=p1_stab+120),p1_sup,IF(AND(p1_stab&gt;0,CY$4&gt;p1_stab+120),CX51-(p1_sup_pmt-CX51*r_m),0))</f>
        <v/>
      </c>
      <c r="CZ51" s="44">
        <f>IF(AND(p1_stab&gt;0,CZ$4=p1_stab+120),p1_sup,IF(AND(p1_stab&gt;0,CZ$4&gt;p1_stab+120),CY51-(p1_sup_pmt-CY51*r_m),0))</f>
        <v/>
      </c>
      <c r="DA51" s="44">
        <f>IF(AND(p1_stab&gt;0,DA$4=p1_stab+120),p1_sup,IF(AND(p1_stab&gt;0,DA$4&gt;p1_stab+120),CZ51-(p1_sup_pmt-CZ51*r_m),0))</f>
        <v/>
      </c>
      <c r="DB51" s="44">
        <f>IF(AND(p1_stab&gt;0,DB$4=p1_stab+120),p1_sup,IF(AND(p1_stab&gt;0,DB$4&gt;p1_stab+120),DA51-(p1_sup_pmt-DA51*r_m),0))</f>
        <v/>
      </c>
      <c r="DC51" s="44">
        <f>IF(AND(p1_stab&gt;0,DC$4=p1_stab+120),p1_sup,IF(AND(p1_stab&gt;0,DC$4&gt;p1_stab+120),DB51-(p1_sup_pmt-DB51*r_m),0))</f>
        <v/>
      </c>
      <c r="DD51" s="44">
        <f>IF(AND(p1_stab&gt;0,DD$4=p1_stab+120),p1_sup,IF(AND(p1_stab&gt;0,DD$4&gt;p1_stab+120),DC51-(p1_sup_pmt-DC51*r_m),0))</f>
        <v/>
      </c>
      <c r="DE51" s="44">
        <f>IF(AND(p1_stab&gt;0,DE$4=p1_stab+120),p1_sup,IF(AND(p1_stab&gt;0,DE$4&gt;p1_stab+120),DD51-(p1_sup_pmt-DD51*r_m),0))</f>
        <v/>
      </c>
      <c r="DF51" s="44">
        <f>IF(AND(p1_stab&gt;0,DF$4=p1_stab+120),p1_sup,IF(AND(p1_stab&gt;0,DF$4&gt;p1_stab+120),DE51-(p1_sup_pmt-DE51*r_m),0))</f>
        <v/>
      </c>
      <c r="DG51" s="44">
        <f>IF(AND(p1_stab&gt;0,DG$4=p1_stab+120),p1_sup,IF(AND(p1_stab&gt;0,DG$4&gt;p1_stab+120),DF51-(p1_sup_pmt-DF51*r_m),0))</f>
        <v/>
      </c>
      <c r="DH51" s="44">
        <f>IF(AND(p1_stab&gt;0,DH$4=p1_stab+120),p1_sup,IF(AND(p1_stab&gt;0,DH$4&gt;p1_stab+120),DG51-(p1_sup_pmt-DG51*r_m),0))</f>
        <v/>
      </c>
      <c r="DI51" s="44">
        <f>IF(AND(p1_stab&gt;0,DI$4=p1_stab+120),p1_sup,IF(AND(p1_stab&gt;0,DI$4&gt;p1_stab+120),DH51-(p1_sup_pmt-DH51*r_m),0))</f>
        <v/>
      </c>
      <c r="DJ51" s="44">
        <f>IF(AND(p1_stab&gt;0,DJ$4=p1_stab+120),p1_sup,IF(AND(p1_stab&gt;0,DJ$4&gt;p1_stab+120),DI51-(p1_sup_pmt-DI51*r_m),0))</f>
        <v/>
      </c>
      <c r="DK51" s="44">
        <f>IF(AND(p1_stab&gt;0,DK$4=p1_stab+120),p1_sup,IF(AND(p1_stab&gt;0,DK$4&gt;p1_stab+120),DJ51-(p1_sup_pmt-DJ51*r_m),0))</f>
        <v/>
      </c>
      <c r="DL51" s="44">
        <f>IF(AND(p1_stab&gt;0,DL$4=p1_stab+120),p1_sup,IF(AND(p1_stab&gt;0,DL$4&gt;p1_stab+120),DK51-(p1_sup_pmt-DK51*r_m),0))</f>
        <v/>
      </c>
      <c r="DM51" s="44">
        <f>IF(AND(p1_stab&gt;0,DM$4=p1_stab+120),p1_sup,IF(AND(p1_stab&gt;0,DM$4&gt;p1_stab+120),DL51-(p1_sup_pmt-DL51*r_m),0))</f>
        <v/>
      </c>
      <c r="DN51" s="44">
        <f>IF(AND(p1_stab&gt;0,DN$4=p1_stab+120),p1_sup,IF(AND(p1_stab&gt;0,DN$4&gt;p1_stab+120),DM51-(p1_sup_pmt-DM51*r_m),0))</f>
        <v/>
      </c>
      <c r="DO51" s="44">
        <f>IF(AND(p1_stab&gt;0,DO$4=p1_stab+120),p1_sup,IF(AND(p1_stab&gt;0,DO$4&gt;p1_stab+120),DN51-(p1_sup_pmt-DN51*r_m),0))</f>
        <v/>
      </c>
      <c r="DP51" s="44">
        <f>IF(AND(p1_stab&gt;0,DP$4=p1_stab+120),p1_sup,IF(AND(p1_stab&gt;0,DP$4&gt;p1_stab+120),DO51-(p1_sup_pmt-DO51*r_m),0))</f>
        <v/>
      </c>
      <c r="DQ51" s="44">
        <f>IF(AND(p1_stab&gt;0,DQ$4=p1_stab+120),p1_sup,IF(AND(p1_stab&gt;0,DQ$4&gt;p1_stab+120),DP51-(p1_sup_pmt-DP51*r_m),0))</f>
        <v/>
      </c>
      <c r="DR51" s="44">
        <f>IF(AND(p1_stab&gt;0,DR$4=p1_stab+120),p1_sup,IF(AND(p1_stab&gt;0,DR$4&gt;p1_stab+120),DQ51-(p1_sup_pmt-DQ51*r_m),0))</f>
        <v/>
      </c>
      <c r="DS51" s="44">
        <f>IF(AND(p1_stab&gt;0,DS$4=p1_stab+120),p1_sup,IF(AND(p1_stab&gt;0,DS$4&gt;p1_stab+120),DR51-(p1_sup_pmt-DR51*r_m),0))</f>
        <v/>
      </c>
      <c r="DT51" s="44">
        <f>IF(AND(p1_stab&gt;0,DT$4=p1_stab+120),p1_sup,IF(AND(p1_stab&gt;0,DT$4&gt;p1_stab+120),DS51-(p1_sup_pmt-DS51*r_m),0))</f>
        <v/>
      </c>
      <c r="DU51" s="44">
        <f>IF(AND(p1_stab&gt;0,DU$4=p1_stab+120),p1_sup,IF(AND(p1_stab&gt;0,DU$4&gt;p1_stab+120),DT51-(p1_sup_pmt-DT51*r_m),0))</f>
        <v/>
      </c>
      <c r="DV51" s="44">
        <f>IF(AND(p1_stab&gt;0,DV$4=p1_stab+120),p1_sup,IF(AND(p1_stab&gt;0,DV$4&gt;p1_stab+120),DU51-(p1_sup_pmt-DU51*r_m),0))</f>
        <v/>
      </c>
      <c r="DW51" s="44">
        <f>IF(AND(p1_stab&gt;0,DW$4=p1_stab+120),p1_sup,IF(AND(p1_stab&gt;0,DW$4&gt;p1_stab+120),DV51-(p1_sup_pmt-DV51*r_m),0))</f>
        <v/>
      </c>
      <c r="DX51" s="44">
        <f>IF(AND(p1_stab&gt;0,DX$4=p1_stab+120),p1_sup,IF(AND(p1_stab&gt;0,DX$4&gt;p1_stab+120),DW51-(p1_sup_pmt-DW51*r_m),0))</f>
        <v/>
      </c>
      <c r="DY51" s="44">
        <f>IF(AND(p1_stab&gt;0,DY$4=p1_stab+120),p1_sup,IF(AND(p1_stab&gt;0,DY$4&gt;p1_stab+120),DX51-(p1_sup_pmt-DX51*r_m),0))</f>
        <v/>
      </c>
      <c r="DZ51" s="44">
        <f>IF(AND(p1_stab&gt;0,DZ$4=p1_stab+120),p1_sup,IF(AND(p1_stab&gt;0,DZ$4&gt;p1_stab+120),DY51-(p1_sup_pmt-DY51*r_m),0))</f>
        <v/>
      </c>
      <c r="EA51" s="44">
        <f>IF(AND(p1_stab&gt;0,EA$4=p1_stab+120),p1_sup,IF(AND(p1_stab&gt;0,EA$4&gt;p1_stab+120),DZ51-(p1_sup_pmt-DZ51*r_m),0))</f>
        <v/>
      </c>
      <c r="EB51" s="44">
        <f>IF(AND(p1_stab&gt;0,EB$4=p1_stab+120),p1_sup,IF(AND(p1_stab&gt;0,EB$4&gt;p1_stab+120),EA51-(p1_sup_pmt-EA51*r_m),0))</f>
        <v/>
      </c>
      <c r="EC51" s="44">
        <f>IF(AND(p1_stab&gt;0,EC$4=p1_stab+120),p1_sup,IF(AND(p1_stab&gt;0,EC$4&gt;p1_stab+120),EB51-(p1_sup_pmt-EB51*r_m),0))</f>
        <v/>
      </c>
      <c r="ED51" s="44">
        <f>IF(AND(p1_stab&gt;0,ED$4=p1_stab+120),p1_sup,IF(AND(p1_stab&gt;0,ED$4&gt;p1_stab+120),EC51-(p1_sup_pmt-EC51*r_m),0))</f>
        <v/>
      </c>
      <c r="EE51" s="44">
        <f>IF(AND(p1_stab&gt;0,EE$4=p1_stab+120),p1_sup,IF(AND(p1_stab&gt;0,EE$4&gt;p1_stab+120),ED51-(p1_sup_pmt-ED51*r_m),0))</f>
        <v/>
      </c>
      <c r="EF51" s="44">
        <f>IF(AND(p1_stab&gt;0,EF$4=p1_stab+120),p1_sup,IF(AND(p1_stab&gt;0,EF$4&gt;p1_stab+120),EE51-(p1_sup_pmt-EE51*r_m),0))</f>
        <v/>
      </c>
      <c r="EG51" s="44">
        <f>IF(AND(p1_stab&gt;0,EG$4=p1_stab+120),p1_sup,IF(AND(p1_stab&gt;0,EG$4&gt;p1_stab+120),EF51-(p1_sup_pmt-EF51*r_m),0))</f>
        <v/>
      </c>
      <c r="EH51" s="44">
        <f>IF(AND(p1_stab&gt;0,EH$4=p1_stab+120),p1_sup,IF(AND(p1_stab&gt;0,EH$4&gt;p1_stab+120),EG51-(p1_sup_pmt-EG51*r_m),0))</f>
        <v/>
      </c>
      <c r="EI51" s="44">
        <f>IF(AND(p1_stab&gt;0,EI$4=p1_stab+120),p1_sup,IF(AND(p1_stab&gt;0,EI$4&gt;p1_stab+120),EH51-(p1_sup_pmt-EH51*r_m),0))</f>
        <v/>
      </c>
      <c r="EJ51" s="44">
        <f>IF(AND(p1_stab&gt;0,EJ$4=p1_stab+120),p1_sup,IF(AND(p1_stab&gt;0,EJ$4&gt;p1_stab+120),EI51-(p1_sup_pmt-EI51*r_m),0))</f>
        <v/>
      </c>
      <c r="EK51" s="44">
        <f>IF(AND(p1_stab&gt;0,EK$4=p1_stab+120),p1_sup,IF(AND(p1_stab&gt;0,EK$4&gt;p1_stab+120),EJ51-(p1_sup_pmt-EJ51*r_m),0))</f>
        <v/>
      </c>
      <c r="EL51" s="44">
        <f>IF(AND(p1_stab&gt;0,EL$4=p1_stab+120),p1_sup,IF(AND(p1_stab&gt;0,EL$4&gt;p1_stab+120),EK51-(p1_sup_pmt-EK51*r_m),0))</f>
        <v/>
      </c>
      <c r="EM51" s="44">
        <f>IF(AND(p1_stab&gt;0,EM$4=p1_stab+120),p1_sup,IF(AND(p1_stab&gt;0,EM$4&gt;p1_stab+120),EL51-(p1_sup_pmt-EL51*r_m),0))</f>
        <v/>
      </c>
      <c r="EN51" s="44">
        <f>IF(AND(p1_stab&gt;0,EN$4=p1_stab+120),p1_sup,IF(AND(p1_stab&gt;0,EN$4&gt;p1_stab+120),EM51-(p1_sup_pmt-EM51*r_m),0))</f>
        <v/>
      </c>
      <c r="EO51" s="44">
        <f>IF(AND(p1_stab&gt;0,EO$4=p1_stab+120),p1_sup,IF(AND(p1_stab&gt;0,EO$4&gt;p1_stab+120),EN51-(p1_sup_pmt-EN51*r_m),0))</f>
        <v/>
      </c>
      <c r="EP51" s="44">
        <f>IF(AND(p1_stab&gt;0,EP$4=p1_stab+120),p1_sup,IF(AND(p1_stab&gt;0,EP$4&gt;p1_stab+120),EO51-(p1_sup_pmt-EO51*r_m),0))</f>
        <v/>
      </c>
      <c r="EQ51" s="44">
        <f>IF(AND(p1_stab&gt;0,EQ$4=p1_stab+120),p1_sup,IF(AND(p1_stab&gt;0,EQ$4&gt;p1_stab+120),EP51-(p1_sup_pmt-EP51*r_m),0))</f>
        <v/>
      </c>
      <c r="ER51" s="44">
        <f>IF(AND(p1_stab&gt;0,ER$4=p1_stab+120),p1_sup,IF(AND(p1_stab&gt;0,ER$4&gt;p1_stab+120),EQ51-(p1_sup_pmt-EQ51*r_m),0))</f>
        <v/>
      </c>
      <c r="ES51" s="44">
        <f>IF(AND(p1_stab&gt;0,ES$4=p1_stab+120),p1_sup,IF(AND(p1_stab&gt;0,ES$4&gt;p1_stab+120),ER51-(p1_sup_pmt-ER51*r_m),0))</f>
        <v/>
      </c>
      <c r="ET51" s="44">
        <f>IF(AND(p1_stab&gt;0,ET$4=p1_stab+120),p1_sup,IF(AND(p1_stab&gt;0,ET$4&gt;p1_stab+120),ES51-(p1_sup_pmt-ES51*r_m),0))</f>
        <v/>
      </c>
      <c r="EU51" s="44">
        <f>IF(AND(p1_stab&gt;0,EU$4=p1_stab+120),p1_sup,IF(AND(p1_stab&gt;0,EU$4&gt;p1_stab+120),ET51-(p1_sup_pmt-ET51*r_m),0))</f>
        <v/>
      </c>
      <c r="EV51" s="44">
        <f>IF(AND(p1_stab&gt;0,EV$4=p1_stab+120),p1_sup,IF(AND(p1_stab&gt;0,EV$4&gt;p1_stab+120),EU51-(p1_sup_pmt-EU51*r_m),0))</f>
        <v/>
      </c>
      <c r="EW51" s="44">
        <f>IF(AND(p1_stab&gt;0,EW$4=p1_stab+120),p1_sup,IF(AND(p1_stab&gt;0,EW$4&gt;p1_stab+120),EV51-(p1_sup_pmt-EV51*r_m),0))</f>
        <v/>
      </c>
      <c r="EX51" s="44">
        <f>IF(AND(p1_stab&gt;0,EX$4=p1_stab+120),p1_sup,IF(AND(p1_stab&gt;0,EX$4&gt;p1_stab+120),EW51-(p1_sup_pmt-EW51*r_m),0))</f>
        <v/>
      </c>
      <c r="EY51" s="44">
        <f>IF(AND(p1_stab&gt;0,EY$4=p1_stab+120),p1_sup,IF(AND(p1_stab&gt;0,EY$4&gt;p1_stab+120),EX51-(p1_sup_pmt-EX51*r_m),0))</f>
        <v/>
      </c>
      <c r="EZ51" s="44">
        <f>IF(AND(p1_stab&gt;0,EZ$4=p1_stab+120),p1_sup,IF(AND(p1_stab&gt;0,EZ$4&gt;p1_stab+120),EY51-(p1_sup_pmt-EY51*r_m),0))</f>
        <v/>
      </c>
      <c r="FA51" s="44">
        <f>IF(AND(p1_stab&gt;0,FA$4=p1_stab+120),p1_sup,IF(AND(p1_stab&gt;0,FA$4&gt;p1_stab+120),EZ51-(p1_sup_pmt-EZ51*r_m),0))</f>
        <v/>
      </c>
      <c r="FB51" s="44">
        <f>IF(AND(p1_stab&gt;0,FB$4=p1_stab+120),p1_sup,IF(AND(p1_stab&gt;0,FB$4&gt;p1_stab+120),FA51-(p1_sup_pmt-FA51*r_m),0))</f>
        <v/>
      </c>
      <c r="FC51" s="44">
        <f>IF(AND(p1_stab&gt;0,FC$4=p1_stab+120),p1_sup,IF(AND(p1_stab&gt;0,FC$4&gt;p1_stab+120),FB51-(p1_sup_pmt-FB51*r_m),0))</f>
        <v/>
      </c>
      <c r="FD51" s="44">
        <f>IF(AND(p1_stab&gt;0,FD$4=p1_stab+120),p1_sup,IF(AND(p1_stab&gt;0,FD$4&gt;p1_stab+120),FC51-(p1_sup_pmt-FC51*r_m),0))</f>
        <v/>
      </c>
      <c r="FE51" s="44">
        <f>IF(AND(p1_stab&gt;0,FE$4=p1_stab+120),p1_sup,IF(AND(p1_stab&gt;0,FE$4&gt;p1_stab+120),FD51-(p1_sup_pmt-FD51*r_m),0))</f>
        <v/>
      </c>
      <c r="FF51" s="44">
        <f>IF(AND(p1_stab&gt;0,FF$4=p1_stab+120),p1_sup,IF(AND(p1_stab&gt;0,FF$4&gt;p1_stab+120),FE51-(p1_sup_pmt-FE51*r_m),0))</f>
        <v/>
      </c>
      <c r="FG51" s="44">
        <f>IF(AND(p1_stab&gt;0,FG$4=p1_stab+120),p1_sup,IF(AND(p1_stab&gt;0,FG$4&gt;p1_stab+120),FF51-(p1_sup_pmt-FF51*r_m),0))</f>
        <v/>
      </c>
      <c r="FH51" s="44">
        <f>IF(AND(p1_stab&gt;0,FH$4=p1_stab+120),p1_sup,IF(AND(p1_stab&gt;0,FH$4&gt;p1_stab+120),FG51-(p1_sup_pmt-FG51*r_m),0))</f>
        <v/>
      </c>
      <c r="FI51" s="44">
        <f>IF(AND(p1_stab&gt;0,FI$4=p1_stab+120),p1_sup,IF(AND(p1_stab&gt;0,FI$4&gt;p1_stab+120),FH51-(p1_sup_pmt-FH51*r_m),0))</f>
        <v/>
      </c>
      <c r="FJ51" s="44">
        <f>IF(AND(p1_stab&gt;0,FJ$4=p1_stab+120),p1_sup,IF(AND(p1_stab&gt;0,FJ$4&gt;p1_stab+120),FI51-(p1_sup_pmt-FI51*r_m),0))</f>
        <v/>
      </c>
      <c r="FK51" s="44">
        <f>IF(AND(p1_stab&gt;0,FK$4=p1_stab+120),p1_sup,IF(AND(p1_stab&gt;0,FK$4&gt;p1_stab+120),FJ51-(p1_sup_pmt-FJ51*r_m),0))</f>
        <v/>
      </c>
      <c r="FL51" s="44">
        <f>IF(AND(p1_stab&gt;0,FL$4=p1_stab+120),p1_sup,IF(AND(p1_stab&gt;0,FL$4&gt;p1_stab+120),FK51-(p1_sup_pmt-FK51*r_m),0))</f>
        <v/>
      </c>
      <c r="FM51" s="44">
        <f>IF(AND(p1_stab&gt;0,FM$4=p1_stab+120),p1_sup,IF(AND(p1_stab&gt;0,FM$4&gt;p1_stab+120),FL51-(p1_sup_pmt-FL51*r_m),0))</f>
        <v/>
      </c>
      <c r="FN51" s="44">
        <f>IF(AND(p1_stab&gt;0,FN$4=p1_stab+120),p1_sup,IF(AND(p1_stab&gt;0,FN$4&gt;p1_stab+120),FM51-(p1_sup_pmt-FM51*r_m),0))</f>
        <v/>
      </c>
      <c r="FO51" s="44">
        <f>IF(AND(p1_stab&gt;0,FO$4=p1_stab+120),p1_sup,IF(AND(p1_stab&gt;0,FO$4&gt;p1_stab+120),FN51-(p1_sup_pmt-FN51*r_m),0))</f>
        <v/>
      </c>
      <c r="FP51" s="44">
        <f>IF(AND(p1_stab&gt;0,FP$4=p1_stab+120),p1_sup,IF(AND(p1_stab&gt;0,FP$4&gt;p1_stab+120),FO51-(p1_sup_pmt-FO51*r_m),0))</f>
        <v/>
      </c>
      <c r="FQ51" s="44">
        <f>IF(AND(p1_stab&gt;0,FQ$4=p1_stab+120),p1_sup,IF(AND(p1_stab&gt;0,FQ$4&gt;p1_stab+120),FP51-(p1_sup_pmt-FP51*r_m),0))</f>
        <v/>
      </c>
      <c r="FR51" s="44">
        <f>IF(AND(p1_stab&gt;0,FR$4=p1_stab+120),p1_sup,IF(AND(p1_stab&gt;0,FR$4&gt;p1_stab+120),FQ51-(p1_sup_pmt-FQ51*r_m),0))</f>
        <v/>
      </c>
      <c r="FS51" s="44">
        <f>IF(AND(p1_stab&gt;0,FS$4=p1_stab+120),p1_sup,IF(AND(p1_stab&gt;0,FS$4&gt;p1_stab+120),FR51-(p1_sup_pmt-FR51*r_m),0))</f>
        <v/>
      </c>
      <c r="FT51" s="44">
        <f>IF(AND(p1_stab&gt;0,FT$4=p1_stab+120),p1_sup,IF(AND(p1_stab&gt;0,FT$4&gt;p1_stab+120),FS51-(p1_sup_pmt-FS51*r_m),0))</f>
        <v/>
      </c>
      <c r="FU51" s="44">
        <f>IF(AND(p1_stab&gt;0,FU$4=p1_stab+120),p1_sup,IF(AND(p1_stab&gt;0,FU$4&gt;p1_stab+120),FT51-(p1_sup_pmt-FT51*r_m),0))</f>
        <v/>
      </c>
      <c r="FV51" s="44">
        <f>IF(AND(p1_stab&gt;0,FV$4=p1_stab+120),p1_sup,IF(AND(p1_stab&gt;0,FV$4&gt;p1_stab+120),FU51-(p1_sup_pmt-FU51*r_m),0))</f>
        <v/>
      </c>
      <c r="FW51" s="44">
        <f>IF(AND(p1_stab&gt;0,FW$4=p1_stab+120),p1_sup,IF(AND(p1_stab&gt;0,FW$4&gt;p1_stab+120),FV51-(p1_sup_pmt-FV51*r_m),0))</f>
        <v/>
      </c>
      <c r="FX51" s="44">
        <f>IF(AND(p1_stab&gt;0,FX$4=p1_stab+120),p1_sup,IF(AND(p1_stab&gt;0,FX$4&gt;p1_stab+120),FW51-(p1_sup_pmt-FW51*r_m),0))</f>
        <v/>
      </c>
      <c r="FY51" s="44">
        <f>IF(AND(p1_stab&gt;0,FY$4=p1_stab+120),p1_sup,IF(AND(p1_stab&gt;0,FY$4&gt;p1_stab+120),FX51-(p1_sup_pmt-FX51*r_m),0))</f>
        <v/>
      </c>
      <c r="FZ51" s="44">
        <f>IF(AND(p1_stab&gt;0,FZ$4=p1_stab+120),p1_sup,IF(AND(p1_stab&gt;0,FZ$4&gt;p1_stab+120),FY51-(p1_sup_pmt-FY51*r_m),0))</f>
        <v/>
      </c>
      <c r="GA51" s="44">
        <f>IF(AND(p1_stab&gt;0,GA$4=p1_stab+120),p1_sup,IF(AND(p1_stab&gt;0,GA$4&gt;p1_stab+120),FZ51-(p1_sup_pmt-FZ51*r_m),0))</f>
        <v/>
      </c>
      <c r="GB51" s="44">
        <f>IF(AND(p1_stab&gt;0,GB$4=p1_stab+120),p1_sup,IF(AND(p1_stab&gt;0,GB$4&gt;p1_stab+120),GA51-(p1_sup_pmt-GA51*r_m),0))</f>
        <v/>
      </c>
      <c r="GC51" s="44">
        <f>IF(AND(p1_stab&gt;0,GC$4=p1_stab+120),p1_sup,IF(AND(p1_stab&gt;0,GC$4&gt;p1_stab+120),GB51-(p1_sup_pmt-GB51*r_m),0))</f>
        <v/>
      </c>
      <c r="GD51" s="44">
        <f>IF(AND(p1_stab&gt;0,GD$4=p1_stab+120),p1_sup,IF(AND(p1_stab&gt;0,GD$4&gt;p1_stab+120),GC51-(p1_sup_pmt-GC51*r_m),0))</f>
        <v/>
      </c>
      <c r="GE51" s="44">
        <f>IF(AND(p1_stab&gt;0,GE$4=p1_stab+120),p1_sup,IF(AND(p1_stab&gt;0,GE$4&gt;p1_stab+120),GD51-(p1_sup_pmt-GD51*r_m),0))</f>
        <v/>
      </c>
      <c r="GF51" s="44">
        <f>IF(AND(p1_stab&gt;0,GF$4=p1_stab+120),p1_sup,IF(AND(p1_stab&gt;0,GF$4&gt;p1_stab+120),GE51-(p1_sup_pmt-GE51*r_m),0))</f>
        <v/>
      </c>
      <c r="GG51" s="44">
        <f>IF(AND(p1_stab&gt;0,GG$4=p1_stab+120),p1_sup,IF(AND(p1_stab&gt;0,GG$4&gt;p1_stab+120),GF51-(p1_sup_pmt-GF51*r_m),0))</f>
        <v/>
      </c>
      <c r="GH51" s="44">
        <f>IF(AND(p1_stab&gt;0,GH$4=p1_stab+120),p1_sup,IF(AND(p1_stab&gt;0,GH$4&gt;p1_stab+120),GG51-(p1_sup_pmt-GG51*r_m),0))</f>
        <v/>
      </c>
      <c r="GI51" s="44">
        <f>IF(AND(p1_stab&gt;0,GI$4=p1_stab+120),p1_sup,IF(AND(p1_stab&gt;0,GI$4&gt;p1_stab+120),GH51-(p1_sup_pmt-GH51*r_m),0))</f>
        <v/>
      </c>
      <c r="GJ51" s="44">
        <f>IF(AND(p1_stab&gt;0,GJ$4=p1_stab+120),p1_sup,IF(AND(p1_stab&gt;0,GJ$4&gt;p1_stab+120),GI51-(p1_sup_pmt-GI51*r_m),0))</f>
        <v/>
      </c>
      <c r="GK51" s="44">
        <f>IF(AND(p1_stab&gt;0,GK$4=p1_stab+120),p1_sup,IF(AND(p1_stab&gt;0,GK$4&gt;p1_stab+120),GJ51-(p1_sup_pmt-GJ51*r_m),0))</f>
        <v/>
      </c>
      <c r="GL51" s="44">
        <f>IF(AND(p1_stab&gt;0,GL$4=p1_stab+120),p1_sup,IF(AND(p1_stab&gt;0,GL$4&gt;p1_stab+120),GK51-(p1_sup_pmt-GK51*r_m),0))</f>
        <v/>
      </c>
      <c r="GM51" s="44">
        <f>IF(AND(p1_stab&gt;0,GM$4=p1_stab+120),p1_sup,IF(AND(p1_stab&gt;0,GM$4&gt;p1_stab+120),GL51-(p1_sup_pmt-GL51*r_m),0))</f>
        <v/>
      </c>
      <c r="GN51" s="44">
        <f>IF(AND(p1_stab&gt;0,GN$4=p1_stab+120),p1_sup,IF(AND(p1_stab&gt;0,GN$4&gt;p1_stab+120),GM51-(p1_sup_pmt-GM51*r_m),0))</f>
        <v/>
      </c>
      <c r="GO51" s="44">
        <f>IF(AND(p1_stab&gt;0,GO$4=p1_stab+120),p1_sup,IF(AND(p1_stab&gt;0,GO$4&gt;p1_stab+120),GN51-(p1_sup_pmt-GN51*r_m),0))</f>
        <v/>
      </c>
      <c r="GP51" s="44">
        <f>IF(AND(p1_stab&gt;0,GP$4=p1_stab+120),p1_sup,IF(AND(p1_stab&gt;0,GP$4&gt;p1_stab+120),GO51-(p1_sup_pmt-GO51*r_m),0))</f>
        <v/>
      </c>
      <c r="GQ51" s="44">
        <f>IF(AND(p1_stab&gt;0,GQ$4=p1_stab+120),p1_sup,IF(AND(p1_stab&gt;0,GQ$4&gt;p1_stab+120),GP51-(p1_sup_pmt-GP51*r_m),0))</f>
        <v/>
      </c>
      <c r="GR51" s="44">
        <f>IF(AND(p1_stab&gt;0,GR$4=p1_stab+120),p1_sup,IF(AND(p1_stab&gt;0,GR$4&gt;p1_stab+120),GQ51-(p1_sup_pmt-GQ51*r_m),0))</f>
        <v/>
      </c>
      <c r="GS51" s="44">
        <f>IF(AND(p1_stab&gt;0,GS$4=p1_stab+120),p1_sup,IF(AND(p1_stab&gt;0,GS$4&gt;p1_stab+120),GR51-(p1_sup_pmt-GR51*r_m),0))</f>
        <v/>
      </c>
      <c r="GT51" s="44">
        <f>IF(AND(p1_stab&gt;0,GT$4=p1_stab+120),p1_sup,IF(AND(p1_stab&gt;0,GT$4&gt;p1_stab+120),GS51-(p1_sup_pmt-GS51*r_m),0))</f>
        <v/>
      </c>
      <c r="GU51" s="44">
        <f>IF(AND(p1_stab&gt;0,GU$4=p1_stab+120),p1_sup,IF(AND(p1_stab&gt;0,GU$4&gt;p1_stab+120),GT51-(p1_sup_pmt-GT51*r_m),0))</f>
        <v/>
      </c>
      <c r="GV51" s="44">
        <f>IF(AND(p1_stab&gt;0,GV$4=p1_stab+120),p1_sup,IF(AND(p1_stab&gt;0,GV$4&gt;p1_stab+120),GU51-(p1_sup_pmt-GU51*r_m),0))</f>
        <v/>
      </c>
      <c r="GW51" s="44">
        <f>IF(AND(p1_stab&gt;0,GW$4=p1_stab+120),p1_sup,IF(AND(p1_stab&gt;0,GW$4&gt;p1_stab+120),GV51-(p1_sup_pmt-GV51*r_m),0))</f>
        <v/>
      </c>
      <c r="GX51" s="44">
        <f>IF(AND(p1_stab&gt;0,GX$4=p1_stab+120),p1_sup,IF(AND(p1_stab&gt;0,GX$4&gt;p1_stab+120),GW51-(p1_sup_pmt-GW51*r_m),0))</f>
        <v/>
      </c>
      <c r="GY51" s="44">
        <f>IF(AND(p1_stab&gt;0,GY$4=p1_stab+120),p1_sup,IF(AND(p1_stab&gt;0,GY$4&gt;p1_stab+120),GX51-(p1_sup_pmt-GX51*r_m),0))</f>
        <v/>
      </c>
      <c r="GZ51" s="44">
        <f>IF(AND(p1_stab&gt;0,GZ$4=p1_stab+120),p1_sup,IF(AND(p1_stab&gt;0,GZ$4&gt;p1_stab+120),GY51-(p1_sup_pmt-GY51*r_m),0))</f>
        <v/>
      </c>
      <c r="HA51" s="44">
        <f>IF(AND(p1_stab&gt;0,HA$4=p1_stab+120),p1_sup,IF(AND(p1_stab&gt;0,HA$4&gt;p1_stab+120),GZ51-(p1_sup_pmt-GZ51*r_m),0))</f>
        <v/>
      </c>
      <c r="HB51" s="44">
        <f>IF(AND(p1_stab&gt;0,HB$4=p1_stab+120),p1_sup,IF(AND(p1_stab&gt;0,HB$4&gt;p1_stab+120),HA51-(p1_sup_pmt-HA51*r_m),0))</f>
        <v/>
      </c>
      <c r="HC51" s="44">
        <f>IF(AND(p1_stab&gt;0,HC$4=p1_stab+120),p1_sup,IF(AND(p1_stab&gt;0,HC$4&gt;p1_stab+120),HB51-(p1_sup_pmt-HB51*r_m),0))</f>
        <v/>
      </c>
      <c r="HD51" s="44">
        <f>IF(AND(p1_stab&gt;0,HD$4=p1_stab+120),p1_sup,IF(AND(p1_stab&gt;0,HD$4&gt;p1_stab+120),HC51-(p1_sup_pmt-HC51*r_m),0))</f>
        <v/>
      </c>
      <c r="HE51" s="44">
        <f>IF(AND(p1_stab&gt;0,HE$4=p1_stab+120),p1_sup,IF(AND(p1_stab&gt;0,HE$4&gt;p1_stab+120),HD51-(p1_sup_pmt-HD51*r_m),0))</f>
        <v/>
      </c>
      <c r="HF51" s="44">
        <f>IF(AND(p1_stab&gt;0,HF$4=p1_stab+120),p1_sup,IF(AND(p1_stab&gt;0,HF$4&gt;p1_stab+120),HE51-(p1_sup_pmt-HE51*r_m),0))</f>
        <v/>
      </c>
      <c r="HG51" s="44">
        <f>IF(AND(p1_stab&gt;0,HG$4=p1_stab+120),p1_sup,IF(AND(p1_stab&gt;0,HG$4&gt;p1_stab+120),HF51-(p1_sup_pmt-HF51*r_m),0))</f>
        <v/>
      </c>
      <c r="HH51" s="44">
        <f>IF(AND(p1_stab&gt;0,HH$4=p1_stab+120),p1_sup,IF(AND(p1_stab&gt;0,HH$4&gt;p1_stab+120),HG51-(p1_sup_pmt-HG51*r_m),0))</f>
        <v/>
      </c>
      <c r="HI51" s="44">
        <f>IF(AND(p1_stab&gt;0,HI$4=p1_stab+120),p1_sup,IF(AND(p1_stab&gt;0,HI$4&gt;p1_stab+120),HH51-(p1_sup_pmt-HH51*r_m),0))</f>
        <v/>
      </c>
      <c r="HJ51" s="44">
        <f>IF(AND(p1_stab&gt;0,HJ$4=p1_stab+120),p1_sup,IF(AND(p1_stab&gt;0,HJ$4&gt;p1_stab+120),HI51-(p1_sup_pmt-HI51*r_m),0))</f>
        <v/>
      </c>
      <c r="HK51" s="44">
        <f>IF(AND(p1_stab&gt;0,HK$4=p1_stab+120),p1_sup,IF(AND(p1_stab&gt;0,HK$4&gt;p1_stab+120),HJ51-(p1_sup_pmt-HJ51*r_m),0))</f>
        <v/>
      </c>
      <c r="HL51" s="44">
        <f>IF(AND(p1_stab&gt;0,HL$4=p1_stab+120),p1_sup,IF(AND(p1_stab&gt;0,HL$4&gt;p1_stab+120),HK51-(p1_sup_pmt-HK51*r_m),0))</f>
        <v/>
      </c>
      <c r="HM51" s="44">
        <f>IF(AND(p1_stab&gt;0,HM$4=p1_stab+120),p1_sup,IF(AND(p1_stab&gt;0,HM$4&gt;p1_stab+120),HL51-(p1_sup_pmt-HL51*r_m),0))</f>
        <v/>
      </c>
      <c r="HN51" s="44">
        <f>IF(AND(p1_stab&gt;0,HN$4=p1_stab+120),p1_sup,IF(AND(p1_stab&gt;0,HN$4&gt;p1_stab+120),HM51-(p1_sup_pmt-HM51*r_m),0))</f>
        <v/>
      </c>
      <c r="HO51" s="44">
        <f>IF(AND(p1_stab&gt;0,HO$4=p1_stab+120),p1_sup,IF(AND(p1_stab&gt;0,HO$4&gt;p1_stab+120),HN51-(p1_sup_pmt-HN51*r_m),0))</f>
        <v/>
      </c>
      <c r="HP51" s="44">
        <f>IF(AND(p1_stab&gt;0,HP$4=p1_stab+120),p1_sup,IF(AND(p1_stab&gt;0,HP$4&gt;p1_stab+120),HO51-(p1_sup_pmt-HO51*r_m),0))</f>
        <v/>
      </c>
      <c r="HQ51" s="44">
        <f>IF(AND(p1_stab&gt;0,HQ$4=p1_stab+120),p1_sup,IF(AND(p1_stab&gt;0,HQ$4&gt;p1_stab+120),HP51-(p1_sup_pmt-HP51*r_m),0))</f>
        <v/>
      </c>
      <c r="HR51" s="44">
        <f>IF(AND(p1_stab&gt;0,HR$4=p1_stab+120),p1_sup,IF(AND(p1_stab&gt;0,HR$4&gt;p1_stab+120),HQ51-(p1_sup_pmt-HQ51*r_m),0))</f>
        <v/>
      </c>
      <c r="HS51" s="44">
        <f>IF(AND(p1_stab&gt;0,HS$4=p1_stab+120),p1_sup,IF(AND(p1_stab&gt;0,HS$4&gt;p1_stab+120),HR51-(p1_sup_pmt-HR51*r_m),0))</f>
        <v/>
      </c>
      <c r="HT51" s="44">
        <f>IF(AND(p1_stab&gt;0,HT$4=p1_stab+120),p1_sup,IF(AND(p1_stab&gt;0,HT$4&gt;p1_stab+120),HS51-(p1_sup_pmt-HS51*r_m),0))</f>
        <v/>
      </c>
      <c r="HU51" s="44">
        <f>IF(AND(p1_stab&gt;0,HU$4=p1_stab+120),p1_sup,IF(AND(p1_stab&gt;0,HU$4&gt;p1_stab+120),HT51-(p1_sup_pmt-HT51*r_m),0))</f>
        <v/>
      </c>
      <c r="HV51" s="44">
        <f>IF(AND(p1_stab&gt;0,HV$4=p1_stab+120),p1_sup,IF(AND(p1_stab&gt;0,HV$4&gt;p1_stab+120),HU51-(p1_sup_pmt-HU51*r_m),0))</f>
        <v/>
      </c>
      <c r="HW51" s="44">
        <f>IF(AND(p1_stab&gt;0,HW$4=p1_stab+120),p1_sup,IF(AND(p1_stab&gt;0,HW$4&gt;p1_stab+120),HV51-(p1_sup_pmt-HV51*r_m),0))</f>
        <v/>
      </c>
      <c r="HX51" s="44">
        <f>IF(AND(p1_stab&gt;0,HX$4=p1_stab+120),p1_sup,IF(AND(p1_stab&gt;0,HX$4&gt;p1_stab+120),HW51-(p1_sup_pmt-HW51*r_m),0))</f>
        <v/>
      </c>
      <c r="HY51" s="44">
        <f>IF(AND(p1_stab&gt;0,HY$4=p1_stab+120),p1_sup,IF(AND(p1_stab&gt;0,HY$4&gt;p1_stab+120),HX51-(p1_sup_pmt-HX51*r_m),0))</f>
        <v/>
      </c>
      <c r="HZ51" s="44">
        <f>IF(AND(p1_stab&gt;0,HZ$4=p1_stab+120),p1_sup,IF(AND(p1_stab&gt;0,HZ$4&gt;p1_stab+120),HY51-(p1_sup_pmt-HY51*r_m),0))</f>
        <v/>
      </c>
      <c r="IA51" s="44">
        <f>IF(AND(p1_stab&gt;0,IA$4=p1_stab+120),p1_sup,IF(AND(p1_stab&gt;0,IA$4&gt;p1_stab+120),HZ51-(p1_sup_pmt-HZ51*r_m),0))</f>
        <v/>
      </c>
      <c r="IB51" s="44">
        <f>IF(AND(p1_stab&gt;0,IB$4=p1_stab+120),p1_sup,IF(AND(p1_stab&gt;0,IB$4&gt;p1_stab+120),IA51-(p1_sup_pmt-IA51*r_m),0))</f>
        <v/>
      </c>
      <c r="IC51" s="44">
        <f>IF(AND(p1_stab&gt;0,IC$4=p1_stab+120),p1_sup,IF(AND(p1_stab&gt;0,IC$4&gt;p1_stab+120),IB51-(p1_sup_pmt-IB51*r_m),0))</f>
        <v/>
      </c>
      <c r="ID51" s="44">
        <f>IF(AND(p1_stab&gt;0,ID$4=p1_stab+120),p1_sup,IF(AND(p1_stab&gt;0,ID$4&gt;p1_stab+120),IC51-(p1_sup_pmt-IC51*r_m),0))</f>
        <v/>
      </c>
      <c r="IE51" s="44">
        <f>IF(AND(p1_stab&gt;0,IE$4=p1_stab+120),p1_sup,IF(AND(p1_stab&gt;0,IE$4&gt;p1_stab+120),ID51-(p1_sup_pmt-ID51*r_m),0))</f>
        <v/>
      </c>
      <c r="IF51" s="44">
        <f>IF(AND(p1_stab&gt;0,IF$4=p1_stab+120),p1_sup,IF(AND(p1_stab&gt;0,IF$4&gt;p1_stab+120),IE51-(p1_sup_pmt-IE51*r_m),0))</f>
        <v/>
      </c>
      <c r="IG51" s="44">
        <f>IF(AND(p1_stab&gt;0,IG$4=p1_stab+120),p1_sup,IF(AND(p1_stab&gt;0,IG$4&gt;p1_stab+120),IF51-(p1_sup_pmt-IF51*r_m),0))</f>
        <v/>
      </c>
      <c r="IH51" s="44">
        <f>IF(AND(p1_stab&gt;0,IH$4=p1_stab+120),p1_sup,IF(AND(p1_stab&gt;0,IH$4&gt;p1_stab+120),IG51-(p1_sup_pmt-IG51*r_m),0))</f>
        <v/>
      </c>
      <c r="II51" s="44">
        <f>IF(AND(p1_stab&gt;0,II$4=p1_stab+120),p1_sup,IF(AND(p1_stab&gt;0,II$4&gt;p1_stab+120),IH51-(p1_sup_pmt-IH51*r_m),0))</f>
        <v/>
      </c>
      <c r="IJ51" s="44">
        <f>IF(AND(p1_stab&gt;0,IJ$4=p1_stab+120),p1_sup,IF(AND(p1_stab&gt;0,IJ$4&gt;p1_stab+120),II51-(p1_sup_pmt-II51*r_m),0))</f>
        <v/>
      </c>
      <c r="IK51" s="44">
        <f>IF(AND(p1_stab&gt;0,IK$4=p1_stab+120),p1_sup,IF(AND(p1_stab&gt;0,IK$4&gt;p1_stab+120),IJ51-(p1_sup_pmt-IJ51*r_m),0))</f>
        <v/>
      </c>
      <c r="IL51" s="44">
        <f>IF(AND(p1_stab&gt;0,IL$4=p1_stab+120),p1_sup,IF(AND(p1_stab&gt;0,IL$4&gt;p1_stab+120),IK51-(p1_sup_pmt-IK51*r_m),0))</f>
        <v/>
      </c>
      <c r="IM51" s="44">
        <f>IF(AND(p1_stab&gt;0,IM$4=p1_stab+120),p1_sup,IF(AND(p1_stab&gt;0,IM$4&gt;p1_stab+120),IL51-(p1_sup_pmt-IL51*r_m),0))</f>
        <v/>
      </c>
      <c r="IN51" s="44">
        <f>IF(AND(p1_stab&gt;0,IN$4=p1_stab+120),p1_sup,IF(AND(p1_stab&gt;0,IN$4&gt;p1_stab+120),IM51-(p1_sup_pmt-IM51*r_m),0))</f>
        <v/>
      </c>
      <c r="IO51" s="44">
        <f>IF(AND(p1_stab&gt;0,IO$4=p1_stab+120),p1_sup,IF(AND(p1_stab&gt;0,IO$4&gt;p1_stab+120),IN51-(p1_sup_pmt-IN51*r_m),0))</f>
        <v/>
      </c>
      <c r="IP51" s="44">
        <f>IF(AND(p1_stab&gt;0,IP$4=p1_stab+120),p1_sup,IF(AND(p1_stab&gt;0,IP$4&gt;p1_stab+120),IO51-(p1_sup_pmt-IO51*r_m),0))</f>
        <v/>
      </c>
      <c r="IQ51" s="44">
        <f>IF(AND(p1_stab&gt;0,IQ$4=p1_stab+120),p1_sup,IF(AND(p1_stab&gt;0,IQ$4&gt;p1_stab+120),IP51-(p1_sup_pmt-IP51*r_m),0))</f>
        <v/>
      </c>
      <c r="IR51" s="44">
        <f>IF(AND(p1_stab&gt;0,IR$4=p1_stab+120),p1_sup,IF(AND(p1_stab&gt;0,IR$4&gt;p1_stab+120),IQ51-(p1_sup_pmt-IQ51*r_m),0))</f>
        <v/>
      </c>
      <c r="IS51" s="44">
        <f>IF(AND(p1_stab&gt;0,IS$4=p1_stab+120),p1_sup,IF(AND(p1_stab&gt;0,IS$4&gt;p1_stab+120),IR51-(p1_sup_pmt-IR51*r_m),0))</f>
        <v/>
      </c>
      <c r="IT51" s="44">
        <f>IF(AND(p1_stab&gt;0,IT$4=p1_stab+120),p1_sup,IF(AND(p1_stab&gt;0,IT$4&gt;p1_stab+120),IS51-(p1_sup_pmt-IS51*r_m),0))</f>
        <v/>
      </c>
      <c r="IU51" s="44">
        <f>IF(AND(p1_stab&gt;0,IU$4=p1_stab+120),p1_sup,IF(AND(p1_stab&gt;0,IU$4&gt;p1_stab+120),IT51-(p1_sup_pmt-IT51*r_m),0))</f>
        <v/>
      </c>
      <c r="IV51" s="44">
        <f>IF(AND(p1_stab&gt;0,IV$4=p1_stab+120),p1_sup,IF(AND(p1_stab&gt;0,IV$4&gt;p1_stab+120),IU51-(p1_sup_pmt-IU51*r_m),0))</f>
        <v/>
      </c>
      <c r="IW51" s="44">
        <f>IF(AND(p1_stab&gt;0,IW$4=p1_stab+120),p1_sup,IF(AND(p1_stab&gt;0,IW$4&gt;p1_stab+120),IV51-(p1_sup_pmt-IV51*r_m),0))</f>
        <v/>
      </c>
      <c r="IX51" s="44">
        <f>IF(AND(p1_stab&gt;0,IX$4=p1_stab+120),p1_sup,IF(AND(p1_stab&gt;0,IX$4&gt;p1_stab+120),IW51-(p1_sup_pmt-IW51*r_m),0))</f>
        <v/>
      </c>
      <c r="IY51" s="44">
        <f>IF(AND(p1_stab&gt;0,IY$4=p1_stab+120),p1_sup,IF(AND(p1_stab&gt;0,IY$4&gt;p1_stab+120),IX51-(p1_sup_pmt-IX51*r_m),0))</f>
        <v/>
      </c>
      <c r="IZ51" s="44">
        <f>IF(AND(p1_stab&gt;0,IZ$4=p1_stab+120),p1_sup,IF(AND(p1_stab&gt;0,IZ$4&gt;p1_stab+120),IY51-(p1_sup_pmt-IY51*r_m),0))</f>
        <v/>
      </c>
      <c r="JA51" s="44">
        <f>IF(AND(p1_stab&gt;0,JA$4=p1_stab+120),p1_sup,IF(AND(p1_stab&gt;0,JA$4&gt;p1_stab+120),IZ51-(p1_sup_pmt-IZ51*r_m),0))</f>
        <v/>
      </c>
      <c r="JB51" s="44">
        <f>IF(AND(p1_stab&gt;0,JB$4=p1_stab+120),p1_sup,IF(AND(p1_stab&gt;0,JB$4&gt;p1_stab+120),JA51-(p1_sup_pmt-JA51*r_m),0))</f>
        <v/>
      </c>
      <c r="JC51" s="44">
        <f>IF(AND(p1_stab&gt;0,JC$4=p1_stab+120),p1_sup,IF(AND(p1_stab&gt;0,JC$4&gt;p1_stab+120),JB51-(p1_sup_pmt-JB51*r_m),0))</f>
        <v/>
      </c>
      <c r="JD51" s="44">
        <f>IF(AND(p1_stab&gt;0,JD$4=p1_stab+120),p1_sup,IF(AND(p1_stab&gt;0,JD$4&gt;p1_stab+120),JC51-(p1_sup_pmt-JC51*r_m),0))</f>
        <v/>
      </c>
      <c r="JE51" s="44">
        <f>IF(AND(p1_stab&gt;0,JE$4=p1_stab+120),p1_sup,IF(AND(p1_stab&gt;0,JE$4&gt;p1_stab+120),JD51-(p1_sup_pmt-JD51*r_m),0))</f>
        <v/>
      </c>
      <c r="JF51" s="44">
        <f>IF(AND(p1_stab&gt;0,JF$4=p1_stab+120),p1_sup,IF(AND(p1_stab&gt;0,JF$4&gt;p1_stab+120),JE51-(p1_sup_pmt-JE51*r_m),0))</f>
        <v/>
      </c>
      <c r="JG51" s="44">
        <f>IF(AND(p1_stab&gt;0,JG$4=p1_stab+120),p1_sup,IF(AND(p1_stab&gt;0,JG$4&gt;p1_stab+120),JF51-(p1_sup_pmt-JF51*r_m),0))</f>
        <v/>
      </c>
      <c r="JH51" s="44">
        <f>IF(AND(p1_stab&gt;0,JH$4=p1_stab+120),p1_sup,IF(AND(p1_stab&gt;0,JH$4&gt;p1_stab+120),JG51-(p1_sup_pmt-JG51*r_m),0))</f>
        <v/>
      </c>
      <c r="JI51" s="44">
        <f>IF(AND(p1_stab&gt;0,JI$4=p1_stab+120),p1_sup,IF(AND(p1_stab&gt;0,JI$4&gt;p1_stab+120),JH51-(p1_sup_pmt-JH51*r_m),0))</f>
        <v/>
      </c>
      <c r="JJ51" s="44">
        <f>IF(AND(p1_stab&gt;0,JJ$4=p1_stab+120),p1_sup,IF(AND(p1_stab&gt;0,JJ$4&gt;p1_stab+120),JI51-(p1_sup_pmt-JI51*r_m),0))</f>
        <v/>
      </c>
      <c r="JK51" s="44">
        <f>IF(AND(p1_stab&gt;0,JK$4=p1_stab+120),p1_sup,IF(AND(p1_stab&gt;0,JK$4&gt;p1_stab+120),JJ51-(p1_sup_pmt-JJ51*r_m),0))</f>
        <v/>
      </c>
      <c r="JL51" s="44">
        <f>IF(AND(p1_stab&gt;0,JL$4=p1_stab+120),p1_sup,IF(AND(p1_stab&gt;0,JL$4&gt;p1_stab+120),JK51-(p1_sup_pmt-JK51*r_m),0))</f>
        <v/>
      </c>
      <c r="JM51" s="44">
        <f>IF(AND(p1_stab&gt;0,JM$4=p1_stab+120),p1_sup,IF(AND(p1_stab&gt;0,JM$4&gt;p1_stab+120),JL51-(p1_sup_pmt-JL51*r_m),0))</f>
        <v/>
      </c>
      <c r="JN51" s="44">
        <f>IF(AND(p1_stab&gt;0,JN$4=p1_stab+120),p1_sup,IF(AND(p1_stab&gt;0,JN$4&gt;p1_stab+120),JM51-(p1_sup_pmt-JM51*r_m),0))</f>
        <v/>
      </c>
      <c r="JO51" s="44">
        <f>IF(AND(p1_stab&gt;0,JO$4=p1_stab+120),p1_sup,IF(AND(p1_stab&gt;0,JO$4&gt;p1_stab+120),JN51-(p1_sup_pmt-JN51*r_m),0))</f>
        <v/>
      </c>
      <c r="JP51" s="44">
        <f>IF(AND(p1_stab&gt;0,JP$4=p1_stab+120),p1_sup,IF(AND(p1_stab&gt;0,JP$4&gt;p1_stab+120),JO51-(p1_sup_pmt-JO51*r_m),0))</f>
        <v/>
      </c>
      <c r="JQ51" s="44">
        <f>IF(AND(p1_stab&gt;0,JQ$4=p1_stab+120),p1_sup,IF(AND(p1_stab&gt;0,JQ$4&gt;p1_stab+120),JP51-(p1_sup_pmt-JP51*r_m),0))</f>
        <v/>
      </c>
      <c r="JR51" s="44">
        <f>IF(AND(p1_stab&gt;0,JR$4=p1_stab+120),p1_sup,IF(AND(p1_stab&gt;0,JR$4&gt;p1_stab+120),JQ51-(p1_sup_pmt-JQ51*r_m),0))</f>
        <v/>
      </c>
      <c r="JS51" s="44">
        <f>IF(AND(p1_stab&gt;0,JS$4=p1_stab+120),p1_sup,IF(AND(p1_stab&gt;0,JS$4&gt;p1_stab+120),JR51-(p1_sup_pmt-JR51*r_m),0))</f>
        <v/>
      </c>
      <c r="JT51" s="44">
        <f>IF(AND(p1_stab&gt;0,JT$4=p1_stab+120),p1_sup,IF(AND(p1_stab&gt;0,JT$4&gt;p1_stab+120),JS51-(p1_sup_pmt-JS51*r_m),0))</f>
        <v/>
      </c>
      <c r="JU51" s="44">
        <f>IF(AND(p1_stab&gt;0,JU$4=p1_stab+120),p1_sup,IF(AND(p1_stab&gt;0,JU$4&gt;p1_stab+120),JT51-(p1_sup_pmt-JT51*r_m),0))</f>
        <v/>
      </c>
      <c r="JV51" s="44">
        <f>IF(AND(p1_stab&gt;0,JV$4=p1_stab+120),p1_sup,IF(AND(p1_stab&gt;0,JV$4&gt;p1_stab+120),JU51-(p1_sup_pmt-JU51*r_m),0))</f>
        <v/>
      </c>
      <c r="JW51" s="44">
        <f>IF(AND(p1_stab&gt;0,JW$4=p1_stab+120),p1_sup,IF(AND(p1_stab&gt;0,JW$4&gt;p1_stab+120),JV51-(p1_sup_pmt-JV51*r_m),0))</f>
        <v/>
      </c>
      <c r="JX51" s="44">
        <f>IF(AND(p1_stab&gt;0,JX$4=p1_stab+120),p1_sup,IF(AND(p1_stab&gt;0,JX$4&gt;p1_stab+120),JW51-(p1_sup_pmt-JW51*r_m),0))</f>
        <v/>
      </c>
      <c r="JY51" s="44">
        <f>IF(AND(p1_stab&gt;0,JY$4=p1_stab+120),p1_sup,IF(AND(p1_stab&gt;0,JY$4&gt;p1_stab+120),JX51-(p1_sup_pmt-JX51*r_m),0))</f>
        <v/>
      </c>
      <c r="JZ51" s="44">
        <f>IF(AND(p1_stab&gt;0,JZ$4=p1_stab+120),p1_sup,IF(AND(p1_stab&gt;0,JZ$4&gt;p1_stab+120),JY51-(p1_sup_pmt-JY51*r_m),0))</f>
        <v/>
      </c>
      <c r="KA51" s="44">
        <f>IF(AND(p1_stab&gt;0,KA$4=p1_stab+120),p1_sup,IF(AND(p1_stab&gt;0,KA$4&gt;p1_stab+120),JZ51-(p1_sup_pmt-JZ51*r_m),0))</f>
        <v/>
      </c>
      <c r="KB51" s="44">
        <f>IF(AND(p1_stab&gt;0,KB$4=p1_stab+120),p1_sup,IF(AND(p1_stab&gt;0,KB$4&gt;p1_stab+120),KA51-(p1_sup_pmt-KA51*r_m),0))</f>
        <v/>
      </c>
      <c r="KC51" s="44">
        <f>IF(AND(p1_stab&gt;0,KC$4=p1_stab+120),p1_sup,IF(AND(p1_stab&gt;0,KC$4&gt;p1_stab+120),KB51-(p1_sup_pmt-KB51*r_m),0))</f>
        <v/>
      </c>
      <c r="KD51" s="44">
        <f>IF(AND(p1_stab&gt;0,KD$4=p1_stab+120),p1_sup,IF(AND(p1_stab&gt;0,KD$4&gt;p1_stab+120),KC51-(p1_sup_pmt-KC51*r_m),0))</f>
        <v/>
      </c>
      <c r="KE51" s="44">
        <f>IF(AND(p1_stab&gt;0,KE$4=p1_stab+120),p1_sup,IF(AND(p1_stab&gt;0,KE$4&gt;p1_stab+120),KD51-(p1_sup_pmt-KD51*r_m),0))</f>
        <v/>
      </c>
      <c r="KF51" s="44">
        <f>IF(AND(p1_stab&gt;0,KF$4=p1_stab+120),p1_sup,IF(AND(p1_stab&gt;0,KF$4&gt;p1_stab+120),KE51-(p1_sup_pmt-KE51*r_m),0))</f>
        <v/>
      </c>
      <c r="KG51" s="44">
        <f>IF(AND(p1_stab&gt;0,KG$4=p1_stab+120),p1_sup,IF(AND(p1_stab&gt;0,KG$4&gt;p1_stab+120),KF51-(p1_sup_pmt-KF51*r_m),0))</f>
        <v/>
      </c>
      <c r="KH51" s="44">
        <f>IF(AND(p1_stab&gt;0,KH$4=p1_stab+120),p1_sup,IF(AND(p1_stab&gt;0,KH$4&gt;p1_stab+120),KG51-(p1_sup_pmt-KG51*r_m),0))</f>
        <v/>
      </c>
      <c r="KI51" s="44">
        <f>IF(AND(p1_stab&gt;0,KI$4=p1_stab+120),p1_sup,IF(AND(p1_stab&gt;0,KI$4&gt;p1_stab+120),KH51-(p1_sup_pmt-KH51*r_m),0))</f>
        <v/>
      </c>
      <c r="KJ51" s="44">
        <f>IF(AND(p1_stab&gt;0,KJ$4=p1_stab+120),p1_sup,IF(AND(p1_stab&gt;0,KJ$4&gt;p1_stab+120),KI51-(p1_sup_pmt-KI51*r_m),0))</f>
        <v/>
      </c>
      <c r="KK51" s="44">
        <f>IF(AND(p1_stab&gt;0,KK$4=p1_stab+120),p1_sup,IF(AND(p1_stab&gt;0,KK$4&gt;p1_stab+120),KJ51-(p1_sup_pmt-KJ51*r_m),0))</f>
        <v/>
      </c>
      <c r="KL51" s="44">
        <f>IF(AND(p1_stab&gt;0,KL$4=p1_stab+120),p1_sup,IF(AND(p1_stab&gt;0,KL$4&gt;p1_stab+120),KK51-(p1_sup_pmt-KK51*r_m),0))</f>
        <v/>
      </c>
      <c r="KM51" s="44">
        <f>IF(AND(p1_stab&gt;0,KM$4=p1_stab+120),p1_sup,IF(AND(p1_stab&gt;0,KM$4&gt;p1_stab+120),KL51-(p1_sup_pmt-KL51*r_m),0))</f>
        <v/>
      </c>
      <c r="KN51" s="44">
        <f>IF(AND(p1_stab&gt;0,KN$4=p1_stab+120),p1_sup,IF(AND(p1_stab&gt;0,KN$4&gt;p1_stab+120),KM51-(p1_sup_pmt-KM51*r_m),0))</f>
        <v/>
      </c>
      <c r="KO51" s="44">
        <f>IF(AND(p1_stab&gt;0,KO$4=p1_stab+120),p1_sup,IF(AND(p1_stab&gt;0,KO$4&gt;p1_stab+120),KN51-(p1_sup_pmt-KN51*r_m),0))</f>
        <v/>
      </c>
      <c r="KP51" s="44">
        <f>IF(AND(p1_stab&gt;0,KP$4=p1_stab+120),p1_sup,IF(AND(p1_stab&gt;0,KP$4&gt;p1_stab+120),KO51-(p1_sup_pmt-KO51*r_m),0))</f>
        <v/>
      </c>
      <c r="KQ51" s="44">
        <f>IF(AND(p1_stab&gt;0,KQ$4=p1_stab+120),p1_sup,IF(AND(p1_stab&gt;0,KQ$4&gt;p1_stab+120),KP51-(p1_sup_pmt-KP51*r_m),0))</f>
        <v/>
      </c>
      <c r="KR51" s="44">
        <f>IF(AND(p1_stab&gt;0,KR$4=p1_stab+120),p1_sup,IF(AND(p1_stab&gt;0,KR$4&gt;p1_stab+120),KQ51-(p1_sup_pmt-KQ51*r_m),0))</f>
        <v/>
      </c>
      <c r="KS51" s="44">
        <f>IF(AND(p1_stab&gt;0,KS$4=p1_stab+120),p1_sup,IF(AND(p1_stab&gt;0,KS$4&gt;p1_stab+120),KR51-(p1_sup_pmt-KR51*r_m),0))</f>
        <v/>
      </c>
      <c r="KT51" s="44">
        <f>IF(AND(p1_stab&gt;0,KT$4=p1_stab+120),p1_sup,IF(AND(p1_stab&gt;0,KT$4&gt;p1_stab+120),KS51-(p1_sup_pmt-KS51*r_m),0))</f>
        <v/>
      </c>
      <c r="KU51" s="44">
        <f>IF(AND(p1_stab&gt;0,KU$4=p1_stab+120),p1_sup,IF(AND(p1_stab&gt;0,KU$4&gt;p1_stab+120),KT51-(p1_sup_pmt-KT51*r_m),0))</f>
        <v/>
      </c>
      <c r="KV51" s="44">
        <f>IF(AND(p1_stab&gt;0,KV$4=p1_stab+120),p1_sup,IF(AND(p1_stab&gt;0,KV$4&gt;p1_stab+120),KU51-(p1_sup_pmt-KU51*r_m),0))</f>
        <v/>
      </c>
      <c r="KW51" s="44">
        <f>IF(AND(p1_stab&gt;0,KW$4=p1_stab+120),p1_sup,IF(AND(p1_stab&gt;0,KW$4&gt;p1_stab+120),KV51-(p1_sup_pmt-KV51*r_m),0))</f>
        <v/>
      </c>
      <c r="KX51" s="44">
        <f>IF(AND(p1_stab&gt;0,KX$4=p1_stab+120),p1_sup,IF(AND(p1_stab&gt;0,KX$4&gt;p1_stab+120),KW51-(p1_sup_pmt-KW51*r_m),0))</f>
        <v/>
      </c>
      <c r="KY51" s="44">
        <f>IF(AND(p1_stab&gt;0,KY$4=p1_stab+120),p1_sup,IF(AND(p1_stab&gt;0,KY$4&gt;p1_stab+120),KX51-(p1_sup_pmt-KX51*r_m),0))</f>
        <v/>
      </c>
      <c r="KZ51" s="44">
        <f>IF(AND(p1_stab&gt;0,KZ$4=p1_stab+120),p1_sup,IF(AND(p1_stab&gt;0,KZ$4&gt;p1_stab+120),KY51-(p1_sup_pmt-KY51*r_m),0))</f>
        <v/>
      </c>
      <c r="LA51" s="44">
        <f>IF(AND(p1_stab&gt;0,LA$4=p1_stab+120),p1_sup,IF(AND(p1_stab&gt;0,LA$4&gt;p1_stab+120),KZ51-(p1_sup_pmt-KZ51*r_m),0))</f>
        <v/>
      </c>
      <c r="LB51" s="44">
        <f>IF(AND(p1_stab&gt;0,LB$4=p1_stab+120),p1_sup,IF(AND(p1_stab&gt;0,LB$4&gt;p1_stab+120),LA51-(p1_sup_pmt-LA51*r_m),0))</f>
        <v/>
      </c>
      <c r="LC51" s="44">
        <f>IF(AND(p1_stab&gt;0,LC$4=p1_stab+120),p1_sup,IF(AND(p1_stab&gt;0,LC$4&gt;p1_stab+120),LB51-(p1_sup_pmt-LB51*r_m),0))</f>
        <v/>
      </c>
      <c r="LD51" s="44">
        <f>IF(AND(p1_stab&gt;0,LD$4=p1_stab+120),p1_sup,IF(AND(p1_stab&gt;0,LD$4&gt;p1_stab+120),LC51-(p1_sup_pmt-LC51*r_m),0))</f>
        <v/>
      </c>
      <c r="LE51" s="44">
        <f>IF(AND(p1_stab&gt;0,LE$4=p1_stab+120),p1_sup,IF(AND(p1_stab&gt;0,LE$4&gt;p1_stab+120),LD51-(p1_sup_pmt-LD51*r_m),0))</f>
        <v/>
      </c>
      <c r="LF51" s="44">
        <f>IF(AND(p1_stab&gt;0,LF$4=p1_stab+120),p1_sup,IF(AND(p1_stab&gt;0,LF$4&gt;p1_stab+120),LE51-(p1_sup_pmt-LE51*r_m),0))</f>
        <v/>
      </c>
      <c r="LG51" s="44">
        <f>IF(AND(p1_stab&gt;0,LG$4=p1_stab+120),p1_sup,IF(AND(p1_stab&gt;0,LG$4&gt;p1_stab+120),LF51-(p1_sup_pmt-LF51*r_m),0))</f>
        <v/>
      </c>
      <c r="LH51" s="44">
        <f>IF(AND(p1_stab&gt;0,LH$4=p1_stab+120),p1_sup,IF(AND(p1_stab&gt;0,LH$4&gt;p1_stab+120),LG51-(p1_sup_pmt-LG51*r_m),0))</f>
        <v/>
      </c>
      <c r="LI51" s="44">
        <f>IF(AND(p1_stab&gt;0,LI$4=p1_stab+120),p1_sup,IF(AND(p1_stab&gt;0,LI$4&gt;p1_stab+120),LH51-(p1_sup_pmt-LH51*r_m),0))</f>
        <v/>
      </c>
      <c r="LJ51" s="44">
        <f>IF(AND(p1_stab&gt;0,LJ$4=p1_stab+120),p1_sup,IF(AND(p1_stab&gt;0,LJ$4&gt;p1_stab+120),LI51-(p1_sup_pmt-LI51*r_m),0))</f>
        <v/>
      </c>
      <c r="LK51" s="44">
        <f>IF(AND(p1_stab&gt;0,LK$4=p1_stab+120),p1_sup,IF(AND(p1_stab&gt;0,LK$4&gt;p1_stab+120),LJ51-(p1_sup_pmt-LJ51*r_m),0))</f>
        <v/>
      </c>
      <c r="LL51" s="44">
        <f>IF(AND(p1_stab&gt;0,LL$4=p1_stab+120),p1_sup,IF(AND(p1_stab&gt;0,LL$4&gt;p1_stab+120),LK51-(p1_sup_pmt-LK51*r_m),0))</f>
        <v/>
      </c>
      <c r="LM51" s="44">
        <f>IF(AND(p1_stab&gt;0,LM$4=p1_stab+120),p1_sup,IF(AND(p1_stab&gt;0,LM$4&gt;p1_stab+120),LL51-(p1_sup_pmt-LL51*r_m),0))</f>
        <v/>
      </c>
      <c r="LN51" s="44">
        <f>IF(AND(p1_stab&gt;0,LN$4=p1_stab+120),p1_sup,IF(AND(p1_stab&gt;0,LN$4&gt;p1_stab+120),LM51-(p1_sup_pmt-LM51*r_m),0))</f>
        <v/>
      </c>
      <c r="LO51" s="44">
        <f>IF(AND(p1_stab&gt;0,LO$4=p1_stab+120),p1_sup,IF(AND(p1_stab&gt;0,LO$4&gt;p1_stab+120),LN51-(p1_sup_pmt-LN51*r_m),0))</f>
        <v/>
      </c>
      <c r="LP51" s="44">
        <f>IF(AND(p1_stab&gt;0,LP$4=p1_stab+120),p1_sup,IF(AND(p1_stab&gt;0,LP$4&gt;p1_stab+120),LO51-(p1_sup_pmt-LO51*r_m),0))</f>
        <v/>
      </c>
      <c r="LQ51" s="44">
        <f>IF(AND(p1_stab&gt;0,LQ$4=p1_stab+120),p1_sup,IF(AND(p1_stab&gt;0,LQ$4&gt;p1_stab+120),LP51-(p1_sup_pmt-LP51*r_m),0))</f>
        <v/>
      </c>
      <c r="LR51" s="44">
        <f>IF(AND(p1_stab&gt;0,LR$4=p1_stab+120),p1_sup,IF(AND(p1_stab&gt;0,LR$4&gt;p1_stab+120),LQ51-(p1_sup_pmt-LQ51*r_m),0))</f>
        <v/>
      </c>
      <c r="LS51" s="44">
        <f>IF(AND(p1_stab&gt;0,LS$4=p1_stab+120),p1_sup,IF(AND(p1_stab&gt;0,LS$4&gt;p1_stab+120),LR51-(p1_sup_pmt-LR51*r_m),0))</f>
        <v/>
      </c>
      <c r="LT51" s="44">
        <f>IF(AND(p1_stab&gt;0,LT$4=p1_stab+120),p1_sup,IF(AND(p1_stab&gt;0,LT$4&gt;p1_stab+120),LS51-(p1_sup_pmt-LS51*r_m),0))</f>
        <v/>
      </c>
      <c r="LU51" s="44">
        <f>IF(AND(p1_stab&gt;0,LU$4=p1_stab+120),p1_sup,IF(AND(p1_stab&gt;0,LU$4&gt;p1_stab+120),LT51-(p1_sup_pmt-LT51*r_m),0))</f>
        <v/>
      </c>
      <c r="LV51" s="44">
        <f>IF(AND(p1_stab&gt;0,LV$4=p1_stab+120),p1_sup,IF(AND(p1_stab&gt;0,LV$4&gt;p1_stab+120),LU51-(p1_sup_pmt-LU51*r_m),0))</f>
        <v/>
      </c>
      <c r="LW51" s="44">
        <f>IF(AND(p1_stab&gt;0,LW$4=p1_stab+120),p1_sup,IF(AND(p1_stab&gt;0,LW$4&gt;p1_stab+120),LV51-(p1_sup_pmt-LV51*r_m),0))</f>
        <v/>
      </c>
      <c r="LX51" s="44">
        <f>IF(AND(p1_stab&gt;0,LX$4=p1_stab+120),p1_sup,IF(AND(p1_stab&gt;0,LX$4&gt;p1_stab+120),LW51-(p1_sup_pmt-LW51*r_m),0))</f>
        <v/>
      </c>
      <c r="LY51" s="44">
        <f>IF(AND(p1_stab&gt;0,LY$4=p1_stab+120),p1_sup,IF(AND(p1_stab&gt;0,LY$4&gt;p1_stab+120),LX51-(p1_sup_pmt-LX51*r_m),0))</f>
        <v/>
      </c>
      <c r="LZ51" s="44">
        <f>IF(AND(p1_stab&gt;0,LZ$4=p1_stab+120),p1_sup,IF(AND(p1_stab&gt;0,LZ$4&gt;p1_stab+120),LY51-(p1_sup_pmt-LY51*r_m),0))</f>
        <v/>
      </c>
      <c r="MA51" s="44">
        <f>IF(AND(p1_stab&gt;0,MA$4=p1_stab+120),p1_sup,IF(AND(p1_stab&gt;0,MA$4&gt;p1_stab+120),LZ51-(p1_sup_pmt-LZ51*r_m),0))</f>
        <v/>
      </c>
      <c r="MB51" s="44">
        <f>IF(AND(p1_stab&gt;0,MB$4=p1_stab+120),p1_sup,IF(AND(p1_stab&gt;0,MB$4&gt;p1_stab+120),MA51-(p1_sup_pmt-MA51*r_m),0))</f>
        <v/>
      </c>
      <c r="MC51" s="44">
        <f>IF(AND(p1_stab&gt;0,MC$4=p1_stab+120),p1_sup,IF(AND(p1_stab&gt;0,MC$4&gt;p1_stab+120),MB51-(p1_sup_pmt-MB51*r_m),0))</f>
        <v/>
      </c>
      <c r="MD51" s="44">
        <f>IF(AND(p1_stab&gt;0,MD$4=p1_stab+120),p1_sup,IF(AND(p1_stab&gt;0,MD$4&gt;p1_stab+120),MC51-(p1_sup_pmt-MC51*r_m),0))</f>
        <v/>
      </c>
      <c r="ME51" s="44">
        <f>IF(AND(p1_stab&gt;0,ME$4=p1_stab+120),p1_sup,IF(AND(p1_stab&gt;0,ME$4&gt;p1_stab+120),MD51-(p1_sup_pmt-MD51*r_m),0))</f>
        <v/>
      </c>
      <c r="MF51" s="44">
        <f>IF(AND(p1_stab&gt;0,MF$4=p1_stab+120),p1_sup,IF(AND(p1_stab&gt;0,MF$4&gt;p1_stab+120),ME51-(p1_sup_pmt-ME51*r_m),0))</f>
        <v/>
      </c>
      <c r="MG51" s="44">
        <f>IF(AND(p1_stab&gt;0,MG$4=p1_stab+120),p1_sup,IF(AND(p1_stab&gt;0,MG$4&gt;p1_stab+120),MF51-(p1_sup_pmt-MF51*r_m),0))</f>
        <v/>
      </c>
      <c r="MH51" s="44">
        <f>IF(AND(p1_stab&gt;0,MH$4=p1_stab+120),p1_sup,IF(AND(p1_stab&gt;0,MH$4&gt;p1_stab+120),MG51-(p1_sup_pmt-MG51*r_m),0))</f>
        <v/>
      </c>
      <c r="MI51" s="44">
        <f>IF(AND(p1_stab&gt;0,MI$4=p1_stab+120),p1_sup,IF(AND(p1_stab&gt;0,MI$4&gt;p1_stab+120),MH51-(p1_sup_pmt-MH51*r_m),0))</f>
        <v/>
      </c>
      <c r="MJ51" s="44">
        <f>IF(AND(p1_stab&gt;0,MJ$4=p1_stab+120),p1_sup,IF(AND(p1_stab&gt;0,MJ$4&gt;p1_stab+120),MI51-(p1_sup_pmt-MI51*r_m),0))</f>
        <v/>
      </c>
      <c r="MK51" s="44">
        <f>IF(AND(p1_stab&gt;0,MK$4=p1_stab+120),p1_sup,IF(AND(p1_stab&gt;0,MK$4&gt;p1_stab+120),MJ51-(p1_sup_pmt-MJ51*r_m),0))</f>
        <v/>
      </c>
      <c r="ML51" s="44">
        <f>IF(AND(p1_stab&gt;0,ML$4=p1_stab+120),p1_sup,IF(AND(p1_stab&gt;0,ML$4&gt;p1_stab+120),MK51-(p1_sup_pmt-MK51*r_m),0))</f>
        <v/>
      </c>
      <c r="MM51" s="44">
        <f>IF(AND(p1_stab&gt;0,MM$4=p1_stab+120),p1_sup,IF(AND(p1_stab&gt;0,MM$4&gt;p1_stab+120),ML51-(p1_sup_pmt-ML51*r_m),0))</f>
        <v/>
      </c>
      <c r="MN51" s="44">
        <f>IF(AND(p1_stab&gt;0,MN$4=p1_stab+120),p1_sup,IF(AND(p1_stab&gt;0,MN$4&gt;p1_stab+120),MM51-(p1_sup_pmt-MM51*r_m),0))</f>
        <v/>
      </c>
      <c r="MO51" s="44">
        <f>IF(AND(p1_stab&gt;0,MO$4=p1_stab+120),p1_sup,IF(AND(p1_stab&gt;0,MO$4&gt;p1_stab+120),MN51-(p1_sup_pmt-MN51*r_m),0))</f>
        <v/>
      </c>
      <c r="MP51" s="44">
        <f>IF(AND(p1_stab&gt;0,MP$4=p1_stab+120),p1_sup,IF(AND(p1_stab&gt;0,MP$4&gt;p1_stab+120),MO51-(p1_sup_pmt-MO51*r_m),0))</f>
        <v/>
      </c>
      <c r="MQ51" s="44">
        <f>IF(AND(p1_stab&gt;0,MQ$4=p1_stab+120),p1_sup,IF(AND(p1_stab&gt;0,MQ$4&gt;p1_stab+120),MP51-(p1_sup_pmt-MP51*r_m),0))</f>
        <v/>
      </c>
      <c r="MR51" s="44">
        <f>IF(AND(p1_stab&gt;0,MR$4=p1_stab+120),p1_sup,IF(AND(p1_stab&gt;0,MR$4&gt;p1_stab+120),MQ51-(p1_sup_pmt-MQ51*r_m),0))</f>
        <v/>
      </c>
      <c r="MS51" s="44">
        <f>IF(AND(p1_stab&gt;0,MS$4=p1_stab+120),p1_sup,IF(AND(p1_stab&gt;0,MS$4&gt;p1_stab+120),MR51-(p1_sup_pmt-MR51*r_m),0))</f>
        <v/>
      </c>
      <c r="MT51" s="44">
        <f>IF(AND(p1_stab&gt;0,MT$4=p1_stab+120),p1_sup,IF(AND(p1_stab&gt;0,MT$4&gt;p1_stab+120),MS51-(p1_sup_pmt-MS51*r_m),0))</f>
        <v/>
      </c>
      <c r="MU51" s="44">
        <f>IF(AND(p1_stab&gt;0,MU$4=p1_stab+120),p1_sup,IF(AND(p1_stab&gt;0,MU$4&gt;p1_stab+120),MT51-(p1_sup_pmt-MT51*r_m),0))</f>
        <v/>
      </c>
      <c r="MV51" s="44">
        <f>IF(AND(p1_stab&gt;0,MV$4=p1_stab+120),p1_sup,IF(AND(p1_stab&gt;0,MV$4&gt;p1_stab+120),MU51-(p1_sup_pmt-MU51*r_m),0))</f>
        <v/>
      </c>
      <c r="MW51" s="44">
        <f>IF(AND(p1_stab&gt;0,MW$4=p1_stab+120),p1_sup,IF(AND(p1_stab&gt;0,MW$4&gt;p1_stab+120),MV51-(p1_sup_pmt-MV51*r_m),0))</f>
        <v/>
      </c>
      <c r="MX51" s="44">
        <f>IF(AND(p1_stab&gt;0,MX$4=p1_stab+120),p1_sup,IF(AND(p1_stab&gt;0,MX$4&gt;p1_stab+120),MW51-(p1_sup_pmt-MW51*r_m),0))</f>
        <v/>
      </c>
      <c r="MY51" s="44">
        <f>IF(AND(p1_stab&gt;0,MY$4=p1_stab+120),p1_sup,IF(AND(p1_stab&gt;0,MY$4&gt;p1_stab+120),MX51-(p1_sup_pmt-MX51*r_m),0))</f>
        <v/>
      </c>
      <c r="MZ51" s="44">
        <f>IF(AND(p1_stab&gt;0,MZ$4=p1_stab+120),p1_sup,IF(AND(p1_stab&gt;0,MZ$4&gt;p1_stab+120),MY51-(p1_sup_pmt-MY51*r_m),0))</f>
        <v/>
      </c>
      <c r="NA51" s="44">
        <f>IF(AND(p1_stab&gt;0,NA$4=p1_stab+120),p1_sup,IF(AND(p1_stab&gt;0,NA$4&gt;p1_stab+120),MZ51-(p1_sup_pmt-MZ51*r_m),0))</f>
        <v/>
      </c>
      <c r="NB51" s="44">
        <f>IF(AND(p1_stab&gt;0,NB$4=p1_stab+120),p1_sup,IF(AND(p1_stab&gt;0,NB$4&gt;p1_stab+120),NA51-(p1_sup_pmt-NA51*r_m),0))</f>
        <v/>
      </c>
      <c r="NC51" s="44">
        <f>IF(AND(p1_stab&gt;0,NC$4=p1_stab+120),p1_sup,IF(AND(p1_stab&gt;0,NC$4&gt;p1_stab+120),NB51-(p1_sup_pmt-NB51*r_m),0))</f>
        <v/>
      </c>
      <c r="ND51" s="44">
        <f>IF(AND(p1_stab&gt;0,ND$4=p1_stab+120),p1_sup,IF(AND(p1_stab&gt;0,ND$4&gt;p1_stab+120),NC51-(p1_sup_pmt-NC51*r_m),0))</f>
        <v/>
      </c>
      <c r="NE51" s="44">
        <f>IF(AND(p1_stab&gt;0,NE$4=p1_stab+120),p1_sup,IF(AND(p1_stab&gt;0,NE$4&gt;p1_stab+120),ND51-(p1_sup_pmt-ND51*r_m),0))</f>
        <v/>
      </c>
      <c r="NF51" s="44">
        <f>IF(AND(p1_stab&gt;0,NF$4=p1_stab+120),p1_sup,IF(AND(p1_stab&gt;0,NF$4&gt;p1_stab+120),NE51-(p1_sup_pmt-NE51*r_m),0))</f>
        <v/>
      </c>
      <c r="NG51" s="44">
        <f>IF(AND(p1_stab&gt;0,NG$4=p1_stab+120),p1_sup,IF(AND(p1_stab&gt;0,NG$4&gt;p1_stab+120),NF51-(p1_sup_pmt-NF51*r_m),0))</f>
        <v/>
      </c>
      <c r="NH51" s="44">
        <f>IF(AND(p1_stab&gt;0,NH$4=p1_stab+120),p1_sup,IF(AND(p1_stab&gt;0,NH$4&gt;p1_stab+120),NG51-(p1_sup_pmt-NG51*r_m),0))</f>
        <v/>
      </c>
      <c r="NI51" s="44">
        <f>IF(AND(p1_stab&gt;0,NI$4=p1_stab+120),p1_sup,IF(AND(p1_stab&gt;0,NI$4&gt;p1_stab+120),NH51-(p1_sup_pmt-NH51*r_m),0))</f>
        <v/>
      </c>
      <c r="NJ51" s="44">
        <f>IF(AND(p1_stab&gt;0,NJ$4=p1_stab+120),p1_sup,IF(AND(p1_stab&gt;0,NJ$4&gt;p1_stab+120),NI51-(p1_sup_pmt-NI51*r_m),0))</f>
        <v/>
      </c>
      <c r="NK51" s="44">
        <f>IF(AND(p1_stab&gt;0,NK$4=p1_stab+120),p1_sup,IF(AND(p1_stab&gt;0,NK$4&gt;p1_stab+120),NJ51-(p1_sup_pmt-NJ51*r_m),0))</f>
        <v/>
      </c>
      <c r="NL51" s="44">
        <f>IF(AND(p1_stab&gt;0,NL$4=p1_stab+120),p1_sup,IF(AND(p1_stab&gt;0,NL$4&gt;p1_stab+120),NK51-(p1_sup_pmt-NK51*r_m),0))</f>
        <v/>
      </c>
      <c r="NM51" s="44">
        <f>IF(AND(p1_stab&gt;0,NM$4=p1_stab+120),p1_sup,IF(AND(p1_stab&gt;0,NM$4&gt;p1_stab+120),NL51-(p1_sup_pmt-NL51*r_m),0))</f>
        <v/>
      </c>
      <c r="NN51" s="44">
        <f>IF(AND(p1_stab&gt;0,NN$4=p1_stab+120),p1_sup,IF(AND(p1_stab&gt;0,NN$4&gt;p1_stab+120),NM51-(p1_sup_pmt-NM51*r_m),0))</f>
        <v/>
      </c>
      <c r="NO51" s="44">
        <f>IF(AND(p1_stab&gt;0,NO$4=p1_stab+120),p1_sup,IF(AND(p1_stab&gt;0,NO$4&gt;p1_stab+120),NN51-(p1_sup_pmt-NN51*r_m),0))</f>
        <v/>
      </c>
      <c r="NP51" s="44">
        <f>IF(AND(p1_stab&gt;0,NP$4=p1_stab+120),p1_sup,IF(AND(p1_stab&gt;0,NP$4&gt;p1_stab+120),NO51-(p1_sup_pmt-NO51*r_m),0))</f>
        <v/>
      </c>
      <c r="NQ51" s="44">
        <f>IF(AND(p1_stab&gt;0,NQ$4=p1_stab+120),p1_sup,IF(AND(p1_stab&gt;0,NQ$4&gt;p1_stab+120),NP51-(p1_sup_pmt-NP51*r_m),0))</f>
        <v/>
      </c>
      <c r="NR51" s="44">
        <f>IF(AND(p1_stab&gt;0,NR$4=p1_stab+120),p1_sup,IF(AND(p1_stab&gt;0,NR$4&gt;p1_stab+120),NQ51-(p1_sup_pmt-NQ51*r_m),0))</f>
        <v/>
      </c>
      <c r="NS51" s="44">
        <f>IF(AND(p1_stab&gt;0,NS$4=p1_stab+120),p1_sup,IF(AND(p1_stab&gt;0,NS$4&gt;p1_stab+120),NR51-(p1_sup_pmt-NR51*r_m),0))</f>
        <v/>
      </c>
      <c r="NT51" s="44">
        <f>IF(AND(p1_stab&gt;0,NT$4=p1_stab+120),p1_sup,IF(AND(p1_stab&gt;0,NT$4&gt;p1_stab+120),NS51-(p1_sup_pmt-NS51*r_m),0))</f>
        <v/>
      </c>
      <c r="NU51" s="44">
        <f>IF(AND(p1_stab&gt;0,NU$4=p1_stab+120),p1_sup,IF(AND(p1_stab&gt;0,NU$4&gt;p1_stab+120),NT51-(p1_sup_pmt-NT51*r_m),0))</f>
        <v/>
      </c>
      <c r="NV51" s="44">
        <f>IF(AND(p1_stab&gt;0,NV$4=p1_stab+120),p1_sup,IF(AND(p1_stab&gt;0,NV$4&gt;p1_stab+120),NU51-(p1_sup_pmt-NU51*r_m),0))</f>
        <v/>
      </c>
      <c r="NW51" s="44">
        <f>IF(AND(p1_stab&gt;0,NW$4=p1_stab+120),p1_sup,IF(AND(p1_stab&gt;0,NW$4&gt;p1_stab+120),NV51-(p1_sup_pmt-NV51*r_m),0))</f>
        <v/>
      </c>
      <c r="NX51" s="44">
        <f>IF(AND(p1_stab&gt;0,NX$4=p1_stab+120),p1_sup,IF(AND(p1_stab&gt;0,NX$4&gt;p1_stab+120),NW51-(p1_sup_pmt-NW51*r_m),0))</f>
        <v/>
      </c>
      <c r="NY51" s="44">
        <f>IF(AND(p1_stab&gt;0,NY$4=p1_stab+120),p1_sup,IF(AND(p1_stab&gt;0,NY$4&gt;p1_stab+120),NX51-(p1_sup_pmt-NX51*r_m),0))</f>
        <v/>
      </c>
      <c r="NZ51" s="44">
        <f>IF(AND(p1_stab&gt;0,NZ$4=p1_stab+120),p1_sup,IF(AND(p1_stab&gt;0,NZ$4&gt;p1_stab+120),NY51-(p1_sup_pmt-NY51*r_m),0))</f>
        <v/>
      </c>
      <c r="OA51" s="44">
        <f>IF(AND(p1_stab&gt;0,OA$4=p1_stab+120),p1_sup,IF(AND(p1_stab&gt;0,OA$4&gt;p1_stab+120),NZ51-(p1_sup_pmt-NZ51*r_m),0))</f>
        <v/>
      </c>
      <c r="OB51" s="44">
        <f>IF(AND(p1_stab&gt;0,OB$4=p1_stab+120),p1_sup,IF(AND(p1_stab&gt;0,OB$4&gt;p1_stab+120),OA51-(p1_sup_pmt-OA51*r_m),0))</f>
        <v/>
      </c>
      <c r="OC51" s="44">
        <f>IF(AND(p1_stab&gt;0,OC$4=p1_stab+120),p1_sup,IF(AND(p1_stab&gt;0,OC$4&gt;p1_stab+120),OB51-(p1_sup_pmt-OB51*r_m),0))</f>
        <v/>
      </c>
      <c r="OD51" s="44">
        <f>IF(AND(p1_stab&gt;0,OD$4=p1_stab+120),p1_sup,IF(AND(p1_stab&gt;0,OD$4&gt;p1_stab+120),OC51-(p1_sup_pmt-OC51*r_m),0))</f>
        <v/>
      </c>
      <c r="OE51" s="44">
        <f>IF(AND(p1_stab&gt;0,OE$4=p1_stab+120),p1_sup,IF(AND(p1_stab&gt;0,OE$4&gt;p1_stab+120),OD51-(p1_sup_pmt-OD51*r_m),0))</f>
        <v/>
      </c>
      <c r="OF51" s="44">
        <f>IF(AND(p1_stab&gt;0,OF$4=p1_stab+120),p1_sup,IF(AND(p1_stab&gt;0,OF$4&gt;p1_stab+120),OE51-(p1_sup_pmt-OE51*r_m),0))</f>
        <v/>
      </c>
      <c r="OG51" s="44">
        <f>IF(AND(p1_stab&gt;0,OG$4=p1_stab+120),p1_sup,IF(AND(p1_stab&gt;0,OG$4&gt;p1_stab+120),OF51-(p1_sup_pmt-OF51*r_m),0))</f>
        <v/>
      </c>
      <c r="OH51" s="44">
        <f>IF(AND(p1_stab&gt;0,OH$4=p1_stab+120),p1_sup,IF(AND(p1_stab&gt;0,OH$4&gt;p1_stab+120),OG51-(p1_sup_pmt-OG51*r_m),0))</f>
        <v/>
      </c>
      <c r="OI51" s="44">
        <f>IF(AND(p1_stab&gt;0,OI$4=p1_stab+120),p1_sup,IF(AND(p1_stab&gt;0,OI$4&gt;p1_stab+120),OH51-(p1_sup_pmt-OH51*r_m),0))</f>
        <v/>
      </c>
      <c r="OJ51" s="44">
        <f>IF(AND(p1_stab&gt;0,OJ$4=p1_stab+120),p1_sup,IF(AND(p1_stab&gt;0,OJ$4&gt;p1_stab+120),OI51-(p1_sup_pmt-OI51*r_m),0))</f>
        <v/>
      </c>
      <c r="OK51" s="44">
        <f>IF(AND(p1_stab&gt;0,OK$4=p1_stab+120),p1_sup,IF(AND(p1_stab&gt;0,OK$4&gt;p1_stab+120),OJ51-(p1_sup_pmt-OJ51*r_m),0))</f>
        <v/>
      </c>
      <c r="OL51" s="44">
        <f>IF(AND(p1_stab&gt;0,OL$4=p1_stab+120),p1_sup,IF(AND(p1_stab&gt;0,OL$4&gt;p1_stab+120),OK51-(p1_sup_pmt-OK51*r_m),0))</f>
        <v/>
      </c>
      <c r="OM51" s="44">
        <f>IF(AND(p1_stab&gt;0,OM$4=p1_stab+120),p1_sup,IF(AND(p1_stab&gt;0,OM$4&gt;p1_stab+120),OL51-(p1_sup_pmt-OL51*r_m),0))</f>
        <v/>
      </c>
      <c r="ON51" s="44">
        <f>IF(AND(p1_stab&gt;0,ON$4=p1_stab+120),p1_sup,IF(AND(p1_stab&gt;0,ON$4&gt;p1_stab+120),OM51-(p1_sup_pmt-OM51*r_m),0))</f>
        <v/>
      </c>
      <c r="OO51" s="44">
        <f>IF(AND(p1_stab&gt;0,OO$4=p1_stab+120),p1_sup,IF(AND(p1_stab&gt;0,OO$4&gt;p1_stab+120),ON51-(p1_sup_pmt-ON51*r_m),0))</f>
        <v/>
      </c>
      <c r="OP51" s="44">
        <f>IF(AND(p1_stab&gt;0,OP$4=p1_stab+120),p1_sup,IF(AND(p1_stab&gt;0,OP$4&gt;p1_stab+120),OO51-(p1_sup_pmt-OO51*r_m),0))</f>
        <v/>
      </c>
      <c r="OQ51" s="44">
        <f>IF(AND(p1_stab&gt;0,OQ$4=p1_stab+120),p1_sup,IF(AND(p1_stab&gt;0,OQ$4&gt;p1_stab+120),OP51-(p1_sup_pmt-OP51*r_m),0))</f>
        <v/>
      </c>
      <c r="OR51" s="44">
        <f>IF(AND(p1_stab&gt;0,OR$4=p1_stab+120),p1_sup,IF(AND(p1_stab&gt;0,OR$4&gt;p1_stab+120),OQ51-(p1_sup_pmt-OQ51*r_m),0))</f>
        <v/>
      </c>
      <c r="OS51" s="44">
        <f>IF(AND(p1_stab&gt;0,OS$4=p1_stab+120),p1_sup,IF(AND(p1_stab&gt;0,OS$4&gt;p1_stab+120),OR51-(p1_sup_pmt-OR51*r_m),0))</f>
        <v/>
      </c>
      <c r="OT51" s="44">
        <f>IF(AND(p1_stab&gt;0,OT$4=p1_stab+120),p1_sup,IF(AND(p1_stab&gt;0,OT$4&gt;p1_stab+120),OS51-(p1_sup_pmt-OS51*r_m),0))</f>
        <v/>
      </c>
      <c r="OU51" s="44">
        <f>IF(AND(p1_stab&gt;0,OU$4=p1_stab+120),p1_sup,IF(AND(p1_stab&gt;0,OU$4&gt;p1_stab+120),OT51-(p1_sup_pmt-OT51*r_m),0))</f>
        <v/>
      </c>
      <c r="OV51" s="44">
        <f>IF(AND(p1_stab&gt;0,OV$4=p1_stab+120),p1_sup,IF(AND(p1_stab&gt;0,OV$4&gt;p1_stab+120),OU51-(p1_sup_pmt-OU51*r_m),0))</f>
        <v/>
      </c>
      <c r="OW51" s="44">
        <f>IF(AND(p1_stab&gt;0,OW$4=p1_stab+120),p1_sup,IF(AND(p1_stab&gt;0,OW$4&gt;p1_stab+120),OV51-(p1_sup_pmt-OV51*r_m),0))</f>
        <v/>
      </c>
      <c r="OX51" s="44">
        <f>IF(AND(p1_stab&gt;0,OX$4=p1_stab+120),p1_sup,IF(AND(p1_stab&gt;0,OX$4&gt;p1_stab+120),OW51-(p1_sup_pmt-OW51*r_m),0))</f>
        <v/>
      </c>
      <c r="OY51" s="44">
        <f>IF(AND(p1_stab&gt;0,OY$4=p1_stab+120),p1_sup,IF(AND(p1_stab&gt;0,OY$4&gt;p1_stab+120),OX51-(p1_sup_pmt-OX51*r_m),0))</f>
        <v/>
      </c>
      <c r="OZ51" s="44">
        <f>IF(AND(p1_stab&gt;0,OZ$4=p1_stab+120),p1_sup,IF(AND(p1_stab&gt;0,OZ$4&gt;p1_stab+120),OY51-(p1_sup_pmt-OY51*r_m),0))</f>
        <v/>
      </c>
      <c r="PA51" s="44">
        <f>IF(AND(p1_stab&gt;0,PA$4=p1_stab+120),p1_sup,IF(AND(p1_stab&gt;0,PA$4&gt;p1_stab+120),OZ51-(p1_sup_pmt-OZ51*r_m),0))</f>
        <v/>
      </c>
      <c r="PB51" s="44">
        <f>IF(AND(p1_stab&gt;0,PB$4=p1_stab+120),p1_sup,IF(AND(p1_stab&gt;0,PB$4&gt;p1_stab+120),PA51-(p1_sup_pmt-PA51*r_m),0))</f>
        <v/>
      </c>
      <c r="PC51" s="44">
        <f>IF(AND(p1_stab&gt;0,PC$4=p1_stab+120),p1_sup,IF(AND(p1_stab&gt;0,PC$4&gt;p1_stab+120),PB51-(p1_sup_pmt-PB51*r_m),0))</f>
        <v/>
      </c>
      <c r="PD51" s="44">
        <f>IF(AND(p1_stab&gt;0,PD$4=p1_stab+120),p1_sup,IF(AND(p1_stab&gt;0,PD$4&gt;p1_stab+120),PC51-(p1_sup_pmt-PC51*r_m),0))</f>
        <v/>
      </c>
      <c r="PE51" s="44">
        <f>IF(AND(p1_stab&gt;0,PE$4=p1_stab+120),p1_sup,IF(AND(p1_stab&gt;0,PE$4&gt;p1_stab+120),PD51-(p1_sup_pmt-PD51*r_m),0))</f>
        <v/>
      </c>
      <c r="PF51" s="44">
        <f>IF(AND(p1_stab&gt;0,PF$4=p1_stab+120),p1_sup,IF(AND(p1_stab&gt;0,PF$4&gt;p1_stab+120),PE51-(p1_sup_pmt-PE51*r_m),0))</f>
        <v/>
      </c>
      <c r="PG51" s="44">
        <f>IF(AND(p1_stab&gt;0,PG$4=p1_stab+120),p1_sup,IF(AND(p1_stab&gt;0,PG$4&gt;p1_stab+120),PF51-(p1_sup_pmt-PF51*r_m),0))</f>
        <v/>
      </c>
      <c r="PH51" s="44">
        <f>IF(AND(p1_stab&gt;0,PH$4=p1_stab+120),p1_sup,IF(AND(p1_stab&gt;0,PH$4&gt;p1_stab+120),PG51-(p1_sup_pmt-PG51*r_m),0))</f>
        <v/>
      </c>
      <c r="PI51" s="44">
        <f>IF(AND(p1_stab&gt;0,PI$4=p1_stab+120),p1_sup,IF(AND(p1_stab&gt;0,PI$4&gt;p1_stab+120),PH51-(p1_sup_pmt-PH51*r_m),0))</f>
        <v/>
      </c>
      <c r="PJ51" s="44">
        <f>IF(AND(p1_stab&gt;0,PJ$4=p1_stab+120),p1_sup,IF(AND(p1_stab&gt;0,PJ$4&gt;p1_stab+120),PI51-(p1_sup_pmt-PI51*r_m),0))</f>
        <v/>
      </c>
      <c r="PK51" s="44">
        <f>IF(AND(p1_stab&gt;0,PK$4=p1_stab+120),p1_sup,IF(AND(p1_stab&gt;0,PK$4&gt;p1_stab+120),PJ51-(p1_sup_pmt-PJ51*r_m),0))</f>
        <v/>
      </c>
      <c r="PL51" s="44">
        <f>IF(AND(p1_stab&gt;0,PL$4=p1_stab+120),p1_sup,IF(AND(p1_stab&gt;0,PL$4&gt;p1_stab+120),PK51-(p1_sup_pmt-PK51*r_m),0))</f>
        <v/>
      </c>
      <c r="PM51" s="44">
        <f>IF(AND(p1_stab&gt;0,PM$4=p1_stab+120),p1_sup,IF(AND(p1_stab&gt;0,PM$4&gt;p1_stab+120),PL51-(p1_sup_pmt-PL51*r_m),0))</f>
        <v/>
      </c>
    </row>
    <row r="52">
      <c r="A52" s="5" t="inlineStr">
        <is>
          <t>Net cash flow after debt service</t>
        </is>
      </c>
      <c r="B52" s="9" t="inlineStr">
        <is>
          <t>P1</t>
        </is>
      </c>
      <c r="C52" s="43">
        <f>SUM(D52:PM52)</f>
        <v/>
      </c>
      <c r="D52" s="45">
        <f>D48+D49-D29-D50</f>
        <v/>
      </c>
      <c r="E52" s="45">
        <f>E48+E49-E29-E50</f>
        <v/>
      </c>
      <c r="F52" s="45">
        <f>F48+F49-F29-F50</f>
        <v/>
      </c>
      <c r="G52" s="45">
        <f>G48+G49-G29-G50</f>
        <v/>
      </c>
      <c r="H52" s="45">
        <f>H48+H49-H29-H50</f>
        <v/>
      </c>
      <c r="I52" s="45">
        <f>I48+I49-I29-I50</f>
        <v/>
      </c>
      <c r="J52" s="45">
        <f>J48+J49-J29-J50</f>
        <v/>
      </c>
      <c r="K52" s="45">
        <f>K48+K49-K29-K50</f>
        <v/>
      </c>
      <c r="L52" s="45">
        <f>L48+L49-L29-L50</f>
        <v/>
      </c>
      <c r="M52" s="45">
        <f>M48+M49-M29-M50</f>
        <v/>
      </c>
      <c r="N52" s="45">
        <f>N48+N49-N29-N50</f>
        <v/>
      </c>
      <c r="O52" s="45">
        <f>O48+O49-O29-O50</f>
        <v/>
      </c>
      <c r="P52" s="45">
        <f>P48+P49-P29-P50</f>
        <v/>
      </c>
      <c r="Q52" s="45">
        <f>Q48+Q49-Q29-Q50</f>
        <v/>
      </c>
      <c r="R52" s="45">
        <f>R48+R49-R29-R50</f>
        <v/>
      </c>
      <c r="S52" s="45">
        <f>S48+S49-S29-S50</f>
        <v/>
      </c>
      <c r="T52" s="45">
        <f>T48+T49-T29-T50</f>
        <v/>
      </c>
      <c r="U52" s="45">
        <f>U48+U49-U29-U50</f>
        <v/>
      </c>
      <c r="V52" s="45">
        <f>V48+V49-V29-V50</f>
        <v/>
      </c>
      <c r="W52" s="45">
        <f>W48+W49-W29-W50</f>
        <v/>
      </c>
      <c r="X52" s="45">
        <f>X48+X49-X29-X50</f>
        <v/>
      </c>
      <c r="Y52" s="45">
        <f>Y48+Y49-Y29-Y50</f>
        <v/>
      </c>
      <c r="Z52" s="45">
        <f>Z48+Z49-Z29-Z50</f>
        <v/>
      </c>
      <c r="AA52" s="45">
        <f>AA48+AA49-AA29-AA50</f>
        <v/>
      </c>
      <c r="AB52" s="45">
        <f>AB48+AB49-AB29-AB50</f>
        <v/>
      </c>
      <c r="AC52" s="45">
        <f>AC48+AC49-AC29-AC50</f>
        <v/>
      </c>
      <c r="AD52" s="45">
        <f>AD48+AD49-AD29-AD50</f>
        <v/>
      </c>
      <c r="AE52" s="45">
        <f>AE48+AE49-AE29-AE50</f>
        <v/>
      </c>
      <c r="AF52" s="45">
        <f>AF48+AF49-AF29-AF50</f>
        <v/>
      </c>
      <c r="AG52" s="45">
        <f>AG48+AG49-AG29-AG50</f>
        <v/>
      </c>
      <c r="AH52" s="45">
        <f>AH48+AH49-AH29-AH50</f>
        <v/>
      </c>
      <c r="AI52" s="45">
        <f>AI48+AI49-AI29-AI50</f>
        <v/>
      </c>
      <c r="AJ52" s="45">
        <f>AJ48+AJ49-AJ29-AJ50</f>
        <v/>
      </c>
      <c r="AK52" s="45">
        <f>AK48+AK49-AK29-AK50</f>
        <v/>
      </c>
      <c r="AL52" s="45">
        <f>AL48+AL49-AL29-AL50</f>
        <v/>
      </c>
      <c r="AM52" s="45">
        <f>AM48+AM49-AM29-AM50</f>
        <v/>
      </c>
      <c r="AN52" s="45">
        <f>AN48+AN49-AN29-AN50</f>
        <v/>
      </c>
      <c r="AO52" s="45">
        <f>AO48+AO49-AO29-AO50</f>
        <v/>
      </c>
      <c r="AP52" s="45">
        <f>AP48+AP49-AP29-AP50</f>
        <v/>
      </c>
      <c r="AQ52" s="45">
        <f>AQ48+AQ49-AQ29-AQ50</f>
        <v/>
      </c>
      <c r="AR52" s="45">
        <f>AR48+AR49-AR29-AR50</f>
        <v/>
      </c>
      <c r="AS52" s="45">
        <f>AS48+AS49-AS29-AS50</f>
        <v/>
      </c>
      <c r="AT52" s="45">
        <f>AT48+AT49-AT29-AT50</f>
        <v/>
      </c>
      <c r="AU52" s="45">
        <f>AU48+AU49-AU29-AU50</f>
        <v/>
      </c>
      <c r="AV52" s="45">
        <f>AV48+AV49-AV29-AV50</f>
        <v/>
      </c>
      <c r="AW52" s="45">
        <f>AW48+AW49-AW29-AW50</f>
        <v/>
      </c>
      <c r="AX52" s="45">
        <f>AX48+AX49-AX29-AX50</f>
        <v/>
      </c>
      <c r="AY52" s="45">
        <f>AY48+AY49-AY29-AY50</f>
        <v/>
      </c>
      <c r="AZ52" s="45">
        <f>AZ48+AZ49-AZ29-AZ50</f>
        <v/>
      </c>
      <c r="BA52" s="45">
        <f>BA48+BA49-BA29-BA50</f>
        <v/>
      </c>
      <c r="BB52" s="45">
        <f>BB48+BB49-BB29-BB50</f>
        <v/>
      </c>
      <c r="BC52" s="45">
        <f>BC48+BC49-BC29-BC50</f>
        <v/>
      </c>
      <c r="BD52" s="45">
        <f>BD48+BD49-BD29-BD50</f>
        <v/>
      </c>
      <c r="BE52" s="45">
        <f>BE48+BE49-BE29-BE50</f>
        <v/>
      </c>
      <c r="BF52" s="45">
        <f>BF48+BF49-BF29-BF50</f>
        <v/>
      </c>
      <c r="BG52" s="45">
        <f>BG48+BG49-BG29-BG50</f>
        <v/>
      </c>
      <c r="BH52" s="45">
        <f>BH48+BH49-BH29-BH50</f>
        <v/>
      </c>
      <c r="BI52" s="45">
        <f>BI48+BI49-BI29-BI50</f>
        <v/>
      </c>
      <c r="BJ52" s="45">
        <f>BJ48+BJ49-BJ29-BJ50</f>
        <v/>
      </c>
      <c r="BK52" s="45">
        <f>BK48+BK49-BK29-BK50</f>
        <v/>
      </c>
      <c r="BL52" s="45">
        <f>BL48+BL49-BL29-BL50</f>
        <v/>
      </c>
      <c r="BM52" s="45">
        <f>BM48+BM49-BM29-BM50</f>
        <v/>
      </c>
      <c r="BN52" s="45">
        <f>BN48+BN49-BN29-BN50</f>
        <v/>
      </c>
      <c r="BO52" s="45">
        <f>BO48+BO49-BO29-BO50</f>
        <v/>
      </c>
      <c r="BP52" s="45">
        <f>BP48+BP49-BP29-BP50</f>
        <v/>
      </c>
      <c r="BQ52" s="45">
        <f>BQ48+BQ49-BQ29-BQ50</f>
        <v/>
      </c>
      <c r="BR52" s="45">
        <f>BR48+BR49-BR29-BR50</f>
        <v/>
      </c>
      <c r="BS52" s="45">
        <f>BS48+BS49-BS29-BS50</f>
        <v/>
      </c>
      <c r="BT52" s="45">
        <f>BT48+BT49-BT29-BT50</f>
        <v/>
      </c>
      <c r="BU52" s="45">
        <f>BU48+BU49-BU29-BU50</f>
        <v/>
      </c>
      <c r="BV52" s="45">
        <f>BV48+BV49-BV29-BV50</f>
        <v/>
      </c>
      <c r="BW52" s="45">
        <f>BW48+BW49-BW29-BW50</f>
        <v/>
      </c>
      <c r="BX52" s="45">
        <f>BX48+BX49-BX29-BX50</f>
        <v/>
      </c>
      <c r="BY52" s="45">
        <f>BY48+BY49-BY29-BY50</f>
        <v/>
      </c>
      <c r="BZ52" s="45">
        <f>BZ48+BZ49-BZ29-BZ50</f>
        <v/>
      </c>
      <c r="CA52" s="45">
        <f>CA48+CA49-CA29-CA50</f>
        <v/>
      </c>
      <c r="CB52" s="45">
        <f>CB48+CB49-CB29-CB50</f>
        <v/>
      </c>
      <c r="CC52" s="45">
        <f>CC48+CC49-CC29-CC50</f>
        <v/>
      </c>
      <c r="CD52" s="45">
        <f>CD48+CD49-CD29-CD50</f>
        <v/>
      </c>
      <c r="CE52" s="45">
        <f>CE48+CE49-CE29-CE50</f>
        <v/>
      </c>
      <c r="CF52" s="45">
        <f>CF48+CF49-CF29-CF50</f>
        <v/>
      </c>
      <c r="CG52" s="45">
        <f>CG48+CG49-CG29-CG50</f>
        <v/>
      </c>
      <c r="CH52" s="45">
        <f>CH48+CH49-CH29-CH50</f>
        <v/>
      </c>
      <c r="CI52" s="45">
        <f>CI48+CI49-CI29-CI50</f>
        <v/>
      </c>
      <c r="CJ52" s="45">
        <f>CJ48+CJ49-CJ29-CJ50</f>
        <v/>
      </c>
      <c r="CK52" s="45">
        <f>CK48+CK49-CK29-CK50</f>
        <v/>
      </c>
      <c r="CL52" s="45">
        <f>CL48+CL49-CL29-CL50</f>
        <v/>
      </c>
      <c r="CM52" s="45">
        <f>CM48+CM49-CM29-CM50</f>
        <v/>
      </c>
      <c r="CN52" s="45">
        <f>CN48+CN49-CN29-CN50</f>
        <v/>
      </c>
      <c r="CO52" s="45">
        <f>CO48+CO49-CO29-CO50</f>
        <v/>
      </c>
      <c r="CP52" s="45">
        <f>CP48+CP49-CP29-CP50</f>
        <v/>
      </c>
      <c r="CQ52" s="45">
        <f>CQ48+CQ49-CQ29-CQ50</f>
        <v/>
      </c>
      <c r="CR52" s="45">
        <f>CR48+CR49-CR29-CR50</f>
        <v/>
      </c>
      <c r="CS52" s="45">
        <f>CS48+CS49-CS29-CS50</f>
        <v/>
      </c>
      <c r="CT52" s="45">
        <f>CT48+CT49-CT29-CT50</f>
        <v/>
      </c>
      <c r="CU52" s="45">
        <f>CU48+CU49-CU29-CU50</f>
        <v/>
      </c>
      <c r="CV52" s="45">
        <f>CV48+CV49-CV29-CV50</f>
        <v/>
      </c>
      <c r="CW52" s="45">
        <f>CW48+CW49-CW29-CW50</f>
        <v/>
      </c>
      <c r="CX52" s="45">
        <f>CX48+CX49-CX29-CX50</f>
        <v/>
      </c>
      <c r="CY52" s="45">
        <f>CY48+CY49-CY29-CY50</f>
        <v/>
      </c>
      <c r="CZ52" s="45">
        <f>CZ48+CZ49-CZ29-CZ50</f>
        <v/>
      </c>
      <c r="DA52" s="45">
        <f>DA48+DA49-DA29-DA50</f>
        <v/>
      </c>
      <c r="DB52" s="45">
        <f>DB48+DB49-DB29-DB50</f>
        <v/>
      </c>
      <c r="DC52" s="45">
        <f>DC48+DC49-DC29-DC50</f>
        <v/>
      </c>
      <c r="DD52" s="45">
        <f>DD48+DD49-DD29-DD50</f>
        <v/>
      </c>
      <c r="DE52" s="45">
        <f>DE48+DE49-DE29-DE50</f>
        <v/>
      </c>
      <c r="DF52" s="45">
        <f>DF48+DF49-DF29-DF50</f>
        <v/>
      </c>
      <c r="DG52" s="45">
        <f>DG48+DG49-DG29-DG50</f>
        <v/>
      </c>
      <c r="DH52" s="45">
        <f>DH48+DH49-DH29-DH50</f>
        <v/>
      </c>
      <c r="DI52" s="45">
        <f>DI48+DI49-DI29-DI50</f>
        <v/>
      </c>
      <c r="DJ52" s="45">
        <f>DJ48+DJ49-DJ29-DJ50</f>
        <v/>
      </c>
      <c r="DK52" s="45">
        <f>DK48+DK49-DK29-DK50</f>
        <v/>
      </c>
      <c r="DL52" s="45">
        <f>DL48+DL49-DL29-DL50</f>
        <v/>
      </c>
      <c r="DM52" s="45">
        <f>DM48+DM49-DM29-DM50</f>
        <v/>
      </c>
      <c r="DN52" s="45">
        <f>DN48+DN49-DN29-DN50</f>
        <v/>
      </c>
      <c r="DO52" s="45">
        <f>DO48+DO49-DO29-DO50</f>
        <v/>
      </c>
      <c r="DP52" s="45">
        <f>DP48+DP49-DP29-DP50</f>
        <v/>
      </c>
      <c r="DQ52" s="45">
        <f>DQ48+DQ49-DQ29-DQ50</f>
        <v/>
      </c>
      <c r="DR52" s="45">
        <f>DR48+DR49-DR29-DR50</f>
        <v/>
      </c>
      <c r="DS52" s="45">
        <f>DS48+DS49-DS29-DS50</f>
        <v/>
      </c>
      <c r="DT52" s="45">
        <f>DT48+DT49-DT29-DT50</f>
        <v/>
      </c>
      <c r="DU52" s="45">
        <f>DU48+DU49-DU29-DU50</f>
        <v/>
      </c>
      <c r="DV52" s="45">
        <f>DV48+DV49-DV29-DV50</f>
        <v/>
      </c>
      <c r="DW52" s="45">
        <f>DW48+DW49-DW29-DW50</f>
        <v/>
      </c>
      <c r="DX52" s="45">
        <f>DX48+DX49-DX29-DX50</f>
        <v/>
      </c>
      <c r="DY52" s="45">
        <f>DY48+DY49-DY29-DY50</f>
        <v/>
      </c>
      <c r="DZ52" s="45">
        <f>DZ48+DZ49-DZ29-DZ50</f>
        <v/>
      </c>
      <c r="EA52" s="45">
        <f>EA48+EA49-EA29-EA50</f>
        <v/>
      </c>
      <c r="EB52" s="45">
        <f>EB48+EB49-EB29-EB50</f>
        <v/>
      </c>
      <c r="EC52" s="45">
        <f>EC48+EC49-EC29-EC50</f>
        <v/>
      </c>
      <c r="ED52" s="45">
        <f>ED48+ED49-ED29-ED50</f>
        <v/>
      </c>
      <c r="EE52" s="45">
        <f>EE48+EE49-EE29-EE50</f>
        <v/>
      </c>
      <c r="EF52" s="45">
        <f>EF48+EF49-EF29-EF50</f>
        <v/>
      </c>
      <c r="EG52" s="45">
        <f>EG48+EG49-EG29-EG50</f>
        <v/>
      </c>
      <c r="EH52" s="45">
        <f>EH48+EH49-EH29-EH50</f>
        <v/>
      </c>
      <c r="EI52" s="45">
        <f>EI48+EI49-EI29-EI50</f>
        <v/>
      </c>
      <c r="EJ52" s="45">
        <f>EJ48+EJ49-EJ29-EJ50</f>
        <v/>
      </c>
      <c r="EK52" s="45">
        <f>EK48+EK49-EK29-EK50</f>
        <v/>
      </c>
      <c r="EL52" s="45">
        <f>EL48+EL49-EL29-EL50</f>
        <v/>
      </c>
      <c r="EM52" s="45">
        <f>EM48+EM49-EM29-EM50</f>
        <v/>
      </c>
      <c r="EN52" s="45">
        <f>EN48+EN49-EN29-EN50</f>
        <v/>
      </c>
      <c r="EO52" s="45">
        <f>EO48+EO49-EO29-EO50</f>
        <v/>
      </c>
      <c r="EP52" s="45">
        <f>EP48+EP49-EP29-EP50</f>
        <v/>
      </c>
      <c r="EQ52" s="45">
        <f>EQ48+EQ49-EQ29-EQ50</f>
        <v/>
      </c>
      <c r="ER52" s="45">
        <f>ER48+ER49-ER29-ER50</f>
        <v/>
      </c>
      <c r="ES52" s="45">
        <f>ES48+ES49-ES29-ES50</f>
        <v/>
      </c>
      <c r="ET52" s="45">
        <f>ET48+ET49-ET29-ET50</f>
        <v/>
      </c>
      <c r="EU52" s="45">
        <f>EU48+EU49-EU29-EU50</f>
        <v/>
      </c>
      <c r="EV52" s="45">
        <f>EV48+EV49-EV29-EV50</f>
        <v/>
      </c>
      <c r="EW52" s="45">
        <f>EW48+EW49-EW29-EW50</f>
        <v/>
      </c>
      <c r="EX52" s="45">
        <f>EX48+EX49-EX29-EX50</f>
        <v/>
      </c>
      <c r="EY52" s="45">
        <f>EY48+EY49-EY29-EY50</f>
        <v/>
      </c>
      <c r="EZ52" s="45">
        <f>EZ48+EZ49-EZ29-EZ50</f>
        <v/>
      </c>
      <c r="FA52" s="45">
        <f>FA48+FA49-FA29-FA50</f>
        <v/>
      </c>
      <c r="FB52" s="45">
        <f>FB48+FB49-FB29-FB50</f>
        <v/>
      </c>
      <c r="FC52" s="45">
        <f>FC48+FC49-FC29-FC50</f>
        <v/>
      </c>
      <c r="FD52" s="45">
        <f>FD48+FD49-FD29-FD50</f>
        <v/>
      </c>
      <c r="FE52" s="45">
        <f>FE48+FE49-FE29-FE50</f>
        <v/>
      </c>
      <c r="FF52" s="45">
        <f>FF48+FF49-FF29-FF50</f>
        <v/>
      </c>
      <c r="FG52" s="45">
        <f>FG48+FG49-FG29-FG50</f>
        <v/>
      </c>
      <c r="FH52" s="45">
        <f>FH48+FH49-FH29-FH50</f>
        <v/>
      </c>
      <c r="FI52" s="45">
        <f>FI48+FI49-FI29-FI50</f>
        <v/>
      </c>
      <c r="FJ52" s="45">
        <f>FJ48+FJ49-FJ29-FJ50</f>
        <v/>
      </c>
      <c r="FK52" s="45">
        <f>FK48+FK49-FK29-FK50</f>
        <v/>
      </c>
      <c r="FL52" s="45">
        <f>FL48+FL49-FL29-FL50</f>
        <v/>
      </c>
      <c r="FM52" s="45">
        <f>FM48+FM49-FM29-FM50</f>
        <v/>
      </c>
      <c r="FN52" s="45">
        <f>FN48+FN49-FN29-FN50</f>
        <v/>
      </c>
      <c r="FO52" s="45">
        <f>FO48+FO49-FO29-FO50</f>
        <v/>
      </c>
      <c r="FP52" s="45">
        <f>FP48+FP49-FP29-FP50</f>
        <v/>
      </c>
      <c r="FQ52" s="45">
        <f>FQ48+FQ49-FQ29-FQ50</f>
        <v/>
      </c>
      <c r="FR52" s="45">
        <f>FR48+FR49-FR29-FR50</f>
        <v/>
      </c>
      <c r="FS52" s="45">
        <f>FS48+FS49-FS29-FS50</f>
        <v/>
      </c>
      <c r="FT52" s="45">
        <f>FT48+FT49-FT29-FT50</f>
        <v/>
      </c>
      <c r="FU52" s="45">
        <f>FU48+FU49-FU29-FU50</f>
        <v/>
      </c>
      <c r="FV52" s="45">
        <f>FV48+FV49-FV29-FV50</f>
        <v/>
      </c>
      <c r="FW52" s="45">
        <f>FW48+FW49-FW29-FW50</f>
        <v/>
      </c>
      <c r="FX52" s="45">
        <f>FX48+FX49-FX29-FX50</f>
        <v/>
      </c>
      <c r="FY52" s="45">
        <f>FY48+FY49-FY29-FY50</f>
        <v/>
      </c>
      <c r="FZ52" s="45">
        <f>FZ48+FZ49-FZ29-FZ50</f>
        <v/>
      </c>
      <c r="GA52" s="45">
        <f>GA48+GA49-GA29-GA50</f>
        <v/>
      </c>
      <c r="GB52" s="45">
        <f>GB48+GB49-GB29-GB50</f>
        <v/>
      </c>
      <c r="GC52" s="45">
        <f>GC48+GC49-GC29-GC50</f>
        <v/>
      </c>
      <c r="GD52" s="45">
        <f>GD48+GD49-GD29-GD50</f>
        <v/>
      </c>
      <c r="GE52" s="45">
        <f>GE48+GE49-GE29-GE50</f>
        <v/>
      </c>
      <c r="GF52" s="45">
        <f>GF48+GF49-GF29-GF50</f>
        <v/>
      </c>
      <c r="GG52" s="45">
        <f>GG48+GG49-GG29-GG50</f>
        <v/>
      </c>
      <c r="GH52" s="45">
        <f>GH48+GH49-GH29-GH50</f>
        <v/>
      </c>
      <c r="GI52" s="45">
        <f>GI48+GI49-GI29-GI50</f>
        <v/>
      </c>
      <c r="GJ52" s="45">
        <f>GJ48+GJ49-GJ29-GJ50</f>
        <v/>
      </c>
      <c r="GK52" s="45">
        <f>GK48+GK49-GK29-GK50</f>
        <v/>
      </c>
      <c r="GL52" s="45">
        <f>GL48+GL49-GL29-GL50</f>
        <v/>
      </c>
      <c r="GM52" s="45">
        <f>GM48+GM49-GM29-GM50</f>
        <v/>
      </c>
      <c r="GN52" s="45">
        <f>GN48+GN49-GN29-GN50</f>
        <v/>
      </c>
      <c r="GO52" s="45">
        <f>GO48+GO49-GO29-GO50</f>
        <v/>
      </c>
      <c r="GP52" s="45">
        <f>GP48+GP49-GP29-GP50</f>
        <v/>
      </c>
      <c r="GQ52" s="45">
        <f>GQ48+GQ49-GQ29-GQ50</f>
        <v/>
      </c>
      <c r="GR52" s="45">
        <f>GR48+GR49-GR29-GR50</f>
        <v/>
      </c>
      <c r="GS52" s="45">
        <f>GS48+GS49-GS29-GS50</f>
        <v/>
      </c>
      <c r="GT52" s="45">
        <f>GT48+GT49-GT29-GT50</f>
        <v/>
      </c>
      <c r="GU52" s="45">
        <f>GU48+GU49-GU29-GU50</f>
        <v/>
      </c>
      <c r="GV52" s="45">
        <f>GV48+GV49-GV29-GV50</f>
        <v/>
      </c>
      <c r="GW52" s="45">
        <f>GW48+GW49-GW29-GW50</f>
        <v/>
      </c>
      <c r="GX52" s="45">
        <f>GX48+GX49-GX29-GX50</f>
        <v/>
      </c>
      <c r="GY52" s="45">
        <f>GY48+GY49-GY29-GY50</f>
        <v/>
      </c>
      <c r="GZ52" s="45">
        <f>GZ48+GZ49-GZ29-GZ50</f>
        <v/>
      </c>
      <c r="HA52" s="45">
        <f>HA48+HA49-HA29-HA50</f>
        <v/>
      </c>
      <c r="HB52" s="45">
        <f>HB48+HB49-HB29-HB50</f>
        <v/>
      </c>
      <c r="HC52" s="45">
        <f>HC48+HC49-HC29-HC50</f>
        <v/>
      </c>
      <c r="HD52" s="45">
        <f>HD48+HD49-HD29-HD50</f>
        <v/>
      </c>
      <c r="HE52" s="45">
        <f>HE48+HE49-HE29-HE50</f>
        <v/>
      </c>
      <c r="HF52" s="45">
        <f>HF48+HF49-HF29-HF50</f>
        <v/>
      </c>
      <c r="HG52" s="45">
        <f>HG48+HG49-HG29-HG50</f>
        <v/>
      </c>
      <c r="HH52" s="45">
        <f>HH48+HH49-HH29-HH50</f>
        <v/>
      </c>
      <c r="HI52" s="45">
        <f>HI48+HI49-HI29-HI50</f>
        <v/>
      </c>
      <c r="HJ52" s="45">
        <f>HJ48+HJ49-HJ29-HJ50</f>
        <v/>
      </c>
      <c r="HK52" s="45">
        <f>HK48+HK49-HK29-HK50</f>
        <v/>
      </c>
      <c r="HL52" s="45">
        <f>HL48+HL49-HL29-HL50</f>
        <v/>
      </c>
      <c r="HM52" s="45">
        <f>HM48+HM49-HM29-HM50</f>
        <v/>
      </c>
      <c r="HN52" s="45">
        <f>HN48+HN49-HN29-HN50</f>
        <v/>
      </c>
      <c r="HO52" s="45">
        <f>HO48+HO49-HO29-HO50</f>
        <v/>
      </c>
      <c r="HP52" s="45">
        <f>HP48+HP49-HP29-HP50</f>
        <v/>
      </c>
      <c r="HQ52" s="45">
        <f>HQ48+HQ49-HQ29-HQ50</f>
        <v/>
      </c>
      <c r="HR52" s="45">
        <f>HR48+HR49-HR29-HR50</f>
        <v/>
      </c>
      <c r="HS52" s="45">
        <f>HS48+HS49-HS29-HS50</f>
        <v/>
      </c>
      <c r="HT52" s="45">
        <f>HT48+HT49-HT29-HT50</f>
        <v/>
      </c>
      <c r="HU52" s="45">
        <f>HU48+HU49-HU29-HU50</f>
        <v/>
      </c>
      <c r="HV52" s="45">
        <f>HV48+HV49-HV29-HV50</f>
        <v/>
      </c>
      <c r="HW52" s="45">
        <f>HW48+HW49-HW29-HW50</f>
        <v/>
      </c>
      <c r="HX52" s="45">
        <f>HX48+HX49-HX29-HX50</f>
        <v/>
      </c>
      <c r="HY52" s="45">
        <f>HY48+HY49-HY29-HY50</f>
        <v/>
      </c>
      <c r="HZ52" s="45">
        <f>HZ48+HZ49-HZ29-HZ50</f>
        <v/>
      </c>
      <c r="IA52" s="45">
        <f>IA48+IA49-IA29-IA50</f>
        <v/>
      </c>
      <c r="IB52" s="45">
        <f>IB48+IB49-IB29-IB50</f>
        <v/>
      </c>
      <c r="IC52" s="45">
        <f>IC48+IC49-IC29-IC50</f>
        <v/>
      </c>
      <c r="ID52" s="45">
        <f>ID48+ID49-ID29-ID50</f>
        <v/>
      </c>
      <c r="IE52" s="45">
        <f>IE48+IE49-IE29-IE50</f>
        <v/>
      </c>
      <c r="IF52" s="45">
        <f>IF48+IF49-IF29-IF50</f>
        <v/>
      </c>
      <c r="IG52" s="45">
        <f>IG48+IG49-IG29-IG50</f>
        <v/>
      </c>
      <c r="IH52" s="45">
        <f>IH48+IH49-IH29-IH50</f>
        <v/>
      </c>
      <c r="II52" s="45">
        <f>II48+II49-II29-II50</f>
        <v/>
      </c>
      <c r="IJ52" s="45">
        <f>IJ48+IJ49-IJ29-IJ50</f>
        <v/>
      </c>
      <c r="IK52" s="45">
        <f>IK48+IK49-IK29-IK50</f>
        <v/>
      </c>
      <c r="IL52" s="45">
        <f>IL48+IL49-IL29-IL50</f>
        <v/>
      </c>
      <c r="IM52" s="45">
        <f>IM48+IM49-IM29-IM50</f>
        <v/>
      </c>
      <c r="IN52" s="45">
        <f>IN48+IN49-IN29-IN50</f>
        <v/>
      </c>
      <c r="IO52" s="45">
        <f>IO48+IO49-IO29-IO50</f>
        <v/>
      </c>
      <c r="IP52" s="45">
        <f>IP48+IP49-IP29-IP50</f>
        <v/>
      </c>
      <c r="IQ52" s="45">
        <f>IQ48+IQ49-IQ29-IQ50</f>
        <v/>
      </c>
      <c r="IR52" s="45">
        <f>IR48+IR49-IR29-IR50</f>
        <v/>
      </c>
      <c r="IS52" s="45">
        <f>IS48+IS49-IS29-IS50</f>
        <v/>
      </c>
      <c r="IT52" s="45">
        <f>IT48+IT49-IT29-IT50</f>
        <v/>
      </c>
      <c r="IU52" s="45">
        <f>IU48+IU49-IU29-IU50</f>
        <v/>
      </c>
      <c r="IV52" s="45">
        <f>IV48+IV49-IV29-IV50</f>
        <v/>
      </c>
      <c r="IW52" s="45">
        <f>IW48+IW49-IW29-IW50</f>
        <v/>
      </c>
      <c r="IX52" s="45">
        <f>IX48+IX49-IX29-IX50</f>
        <v/>
      </c>
      <c r="IY52" s="45">
        <f>IY48+IY49-IY29-IY50</f>
        <v/>
      </c>
      <c r="IZ52" s="45">
        <f>IZ48+IZ49-IZ29-IZ50</f>
        <v/>
      </c>
      <c r="JA52" s="45">
        <f>JA48+JA49-JA29-JA50</f>
        <v/>
      </c>
      <c r="JB52" s="45">
        <f>JB48+JB49-JB29-JB50</f>
        <v/>
      </c>
      <c r="JC52" s="45">
        <f>JC48+JC49-JC29-JC50</f>
        <v/>
      </c>
      <c r="JD52" s="45">
        <f>JD48+JD49-JD29-JD50</f>
        <v/>
      </c>
      <c r="JE52" s="45">
        <f>JE48+JE49-JE29-JE50</f>
        <v/>
      </c>
      <c r="JF52" s="45">
        <f>JF48+JF49-JF29-JF50</f>
        <v/>
      </c>
      <c r="JG52" s="45">
        <f>JG48+JG49-JG29-JG50</f>
        <v/>
      </c>
      <c r="JH52" s="45">
        <f>JH48+JH49-JH29-JH50</f>
        <v/>
      </c>
      <c r="JI52" s="45">
        <f>JI48+JI49-JI29-JI50</f>
        <v/>
      </c>
      <c r="JJ52" s="45">
        <f>JJ48+JJ49-JJ29-JJ50</f>
        <v/>
      </c>
      <c r="JK52" s="45">
        <f>JK48+JK49-JK29-JK50</f>
        <v/>
      </c>
      <c r="JL52" s="45">
        <f>JL48+JL49-JL29-JL50</f>
        <v/>
      </c>
      <c r="JM52" s="45">
        <f>JM48+JM49-JM29-JM50</f>
        <v/>
      </c>
      <c r="JN52" s="45">
        <f>JN48+JN49-JN29-JN50</f>
        <v/>
      </c>
      <c r="JO52" s="45">
        <f>JO48+JO49-JO29-JO50</f>
        <v/>
      </c>
      <c r="JP52" s="45">
        <f>JP48+JP49-JP29-JP50</f>
        <v/>
      </c>
      <c r="JQ52" s="45">
        <f>JQ48+JQ49-JQ29-JQ50</f>
        <v/>
      </c>
      <c r="JR52" s="45">
        <f>JR48+JR49-JR29-JR50</f>
        <v/>
      </c>
      <c r="JS52" s="45">
        <f>JS48+JS49-JS29-JS50</f>
        <v/>
      </c>
      <c r="JT52" s="45">
        <f>JT48+JT49-JT29-JT50</f>
        <v/>
      </c>
      <c r="JU52" s="45">
        <f>JU48+JU49-JU29-JU50</f>
        <v/>
      </c>
      <c r="JV52" s="45">
        <f>JV48+JV49-JV29-JV50</f>
        <v/>
      </c>
      <c r="JW52" s="45">
        <f>JW48+JW49-JW29-JW50</f>
        <v/>
      </c>
      <c r="JX52" s="45">
        <f>JX48+JX49-JX29-JX50</f>
        <v/>
      </c>
      <c r="JY52" s="45">
        <f>JY48+JY49-JY29-JY50</f>
        <v/>
      </c>
      <c r="JZ52" s="45">
        <f>JZ48+JZ49-JZ29-JZ50</f>
        <v/>
      </c>
      <c r="KA52" s="45">
        <f>KA48+KA49-KA29-KA50</f>
        <v/>
      </c>
      <c r="KB52" s="45">
        <f>KB48+KB49-KB29-KB50</f>
        <v/>
      </c>
      <c r="KC52" s="45">
        <f>KC48+KC49-KC29-KC50</f>
        <v/>
      </c>
      <c r="KD52" s="45">
        <f>KD48+KD49-KD29-KD50</f>
        <v/>
      </c>
      <c r="KE52" s="45">
        <f>KE48+KE49-KE29-KE50</f>
        <v/>
      </c>
      <c r="KF52" s="45">
        <f>KF48+KF49-KF29-KF50</f>
        <v/>
      </c>
      <c r="KG52" s="45">
        <f>KG48+KG49-KG29-KG50</f>
        <v/>
      </c>
      <c r="KH52" s="45">
        <f>KH48+KH49-KH29-KH50</f>
        <v/>
      </c>
      <c r="KI52" s="45">
        <f>KI48+KI49-KI29-KI50</f>
        <v/>
      </c>
      <c r="KJ52" s="45">
        <f>KJ48+KJ49-KJ29-KJ50</f>
        <v/>
      </c>
      <c r="KK52" s="45">
        <f>KK48+KK49-KK29-KK50</f>
        <v/>
      </c>
      <c r="KL52" s="45">
        <f>KL48+KL49-KL29-KL50</f>
        <v/>
      </c>
      <c r="KM52" s="45">
        <f>KM48+KM49-KM29-KM50</f>
        <v/>
      </c>
      <c r="KN52" s="45">
        <f>KN48+KN49-KN29-KN50</f>
        <v/>
      </c>
      <c r="KO52" s="45">
        <f>KO48+KO49-KO29-KO50</f>
        <v/>
      </c>
      <c r="KP52" s="45">
        <f>KP48+KP49-KP29-KP50</f>
        <v/>
      </c>
      <c r="KQ52" s="45">
        <f>KQ48+KQ49-KQ29-KQ50</f>
        <v/>
      </c>
      <c r="KR52" s="45">
        <f>KR48+KR49-KR29-KR50</f>
        <v/>
      </c>
      <c r="KS52" s="45">
        <f>KS48+KS49-KS29-KS50</f>
        <v/>
      </c>
      <c r="KT52" s="45">
        <f>KT48+KT49-KT29-KT50</f>
        <v/>
      </c>
      <c r="KU52" s="45">
        <f>KU48+KU49-KU29-KU50</f>
        <v/>
      </c>
      <c r="KV52" s="45">
        <f>KV48+KV49-KV29-KV50</f>
        <v/>
      </c>
      <c r="KW52" s="45">
        <f>KW48+KW49-KW29-KW50</f>
        <v/>
      </c>
      <c r="KX52" s="45">
        <f>KX48+KX49-KX29-KX50</f>
        <v/>
      </c>
      <c r="KY52" s="45">
        <f>KY48+KY49-KY29-KY50</f>
        <v/>
      </c>
      <c r="KZ52" s="45">
        <f>KZ48+KZ49-KZ29-KZ50</f>
        <v/>
      </c>
      <c r="LA52" s="45">
        <f>LA48+LA49-LA29-LA50</f>
        <v/>
      </c>
      <c r="LB52" s="45">
        <f>LB48+LB49-LB29-LB50</f>
        <v/>
      </c>
      <c r="LC52" s="45">
        <f>LC48+LC49-LC29-LC50</f>
        <v/>
      </c>
      <c r="LD52" s="45">
        <f>LD48+LD49-LD29-LD50</f>
        <v/>
      </c>
      <c r="LE52" s="45">
        <f>LE48+LE49-LE29-LE50</f>
        <v/>
      </c>
      <c r="LF52" s="45">
        <f>LF48+LF49-LF29-LF50</f>
        <v/>
      </c>
      <c r="LG52" s="45">
        <f>LG48+LG49-LG29-LG50</f>
        <v/>
      </c>
      <c r="LH52" s="45">
        <f>LH48+LH49-LH29-LH50</f>
        <v/>
      </c>
      <c r="LI52" s="45">
        <f>LI48+LI49-LI29-LI50</f>
        <v/>
      </c>
      <c r="LJ52" s="45">
        <f>LJ48+LJ49-LJ29-LJ50</f>
        <v/>
      </c>
      <c r="LK52" s="45">
        <f>LK48+LK49-LK29-LK50</f>
        <v/>
      </c>
      <c r="LL52" s="45">
        <f>LL48+LL49-LL29-LL50</f>
        <v/>
      </c>
      <c r="LM52" s="45">
        <f>LM48+LM49-LM29-LM50</f>
        <v/>
      </c>
      <c r="LN52" s="45">
        <f>LN48+LN49-LN29-LN50</f>
        <v/>
      </c>
      <c r="LO52" s="45">
        <f>LO48+LO49-LO29-LO50</f>
        <v/>
      </c>
      <c r="LP52" s="45">
        <f>LP48+LP49-LP29-LP50</f>
        <v/>
      </c>
      <c r="LQ52" s="45">
        <f>LQ48+LQ49-LQ29-LQ50</f>
        <v/>
      </c>
      <c r="LR52" s="45">
        <f>LR48+LR49-LR29-LR50</f>
        <v/>
      </c>
      <c r="LS52" s="45">
        <f>LS48+LS49-LS29-LS50</f>
        <v/>
      </c>
      <c r="LT52" s="45">
        <f>LT48+LT49-LT29-LT50</f>
        <v/>
      </c>
      <c r="LU52" s="45">
        <f>LU48+LU49-LU29-LU50</f>
        <v/>
      </c>
      <c r="LV52" s="45">
        <f>LV48+LV49-LV29-LV50</f>
        <v/>
      </c>
      <c r="LW52" s="45">
        <f>LW48+LW49-LW29-LW50</f>
        <v/>
      </c>
      <c r="LX52" s="45">
        <f>LX48+LX49-LX29-LX50</f>
        <v/>
      </c>
      <c r="LY52" s="45">
        <f>LY48+LY49-LY29-LY50</f>
        <v/>
      </c>
      <c r="LZ52" s="45">
        <f>LZ48+LZ49-LZ29-LZ50</f>
        <v/>
      </c>
      <c r="MA52" s="45">
        <f>MA48+MA49-MA29-MA50</f>
        <v/>
      </c>
      <c r="MB52" s="45">
        <f>MB48+MB49-MB29-MB50</f>
        <v/>
      </c>
      <c r="MC52" s="45">
        <f>MC48+MC49-MC29-MC50</f>
        <v/>
      </c>
      <c r="MD52" s="45">
        <f>MD48+MD49-MD29-MD50</f>
        <v/>
      </c>
      <c r="ME52" s="45">
        <f>ME48+ME49-ME29-ME50</f>
        <v/>
      </c>
      <c r="MF52" s="45">
        <f>MF48+MF49-MF29-MF50</f>
        <v/>
      </c>
      <c r="MG52" s="45">
        <f>MG48+MG49-MG29-MG50</f>
        <v/>
      </c>
      <c r="MH52" s="45">
        <f>MH48+MH49-MH29-MH50</f>
        <v/>
      </c>
      <c r="MI52" s="45">
        <f>MI48+MI49-MI29-MI50</f>
        <v/>
      </c>
      <c r="MJ52" s="45">
        <f>MJ48+MJ49-MJ29-MJ50</f>
        <v/>
      </c>
      <c r="MK52" s="45">
        <f>MK48+MK49-MK29-MK50</f>
        <v/>
      </c>
      <c r="ML52" s="45">
        <f>ML48+ML49-ML29-ML50</f>
        <v/>
      </c>
      <c r="MM52" s="45">
        <f>MM48+MM49-MM29-MM50</f>
        <v/>
      </c>
      <c r="MN52" s="45">
        <f>MN48+MN49-MN29-MN50</f>
        <v/>
      </c>
      <c r="MO52" s="45">
        <f>MO48+MO49-MO29-MO50</f>
        <v/>
      </c>
      <c r="MP52" s="45">
        <f>MP48+MP49-MP29-MP50</f>
        <v/>
      </c>
      <c r="MQ52" s="45">
        <f>MQ48+MQ49-MQ29-MQ50</f>
        <v/>
      </c>
      <c r="MR52" s="45">
        <f>MR48+MR49-MR29-MR50</f>
        <v/>
      </c>
      <c r="MS52" s="45">
        <f>MS48+MS49-MS29-MS50</f>
        <v/>
      </c>
      <c r="MT52" s="45">
        <f>MT48+MT49-MT29-MT50</f>
        <v/>
      </c>
      <c r="MU52" s="45">
        <f>MU48+MU49-MU29-MU50</f>
        <v/>
      </c>
      <c r="MV52" s="45">
        <f>MV48+MV49-MV29-MV50</f>
        <v/>
      </c>
      <c r="MW52" s="45">
        <f>MW48+MW49-MW29-MW50</f>
        <v/>
      </c>
      <c r="MX52" s="45">
        <f>MX48+MX49-MX29-MX50</f>
        <v/>
      </c>
      <c r="MY52" s="45">
        <f>MY48+MY49-MY29-MY50</f>
        <v/>
      </c>
      <c r="MZ52" s="45">
        <f>MZ48+MZ49-MZ29-MZ50</f>
        <v/>
      </c>
      <c r="NA52" s="45">
        <f>NA48+NA49-NA29-NA50</f>
        <v/>
      </c>
      <c r="NB52" s="45">
        <f>NB48+NB49-NB29-NB50</f>
        <v/>
      </c>
      <c r="NC52" s="45">
        <f>NC48+NC49-NC29-NC50</f>
        <v/>
      </c>
      <c r="ND52" s="45">
        <f>ND48+ND49-ND29-ND50</f>
        <v/>
      </c>
      <c r="NE52" s="45">
        <f>NE48+NE49-NE29-NE50</f>
        <v/>
      </c>
      <c r="NF52" s="45">
        <f>NF48+NF49-NF29-NF50</f>
        <v/>
      </c>
      <c r="NG52" s="45">
        <f>NG48+NG49-NG29-NG50</f>
        <v/>
      </c>
      <c r="NH52" s="45">
        <f>NH48+NH49-NH29-NH50</f>
        <v/>
      </c>
      <c r="NI52" s="45">
        <f>NI48+NI49-NI29-NI50</f>
        <v/>
      </c>
      <c r="NJ52" s="45">
        <f>NJ48+NJ49-NJ29-NJ50</f>
        <v/>
      </c>
      <c r="NK52" s="45">
        <f>NK48+NK49-NK29-NK50</f>
        <v/>
      </c>
      <c r="NL52" s="45">
        <f>NL48+NL49-NL29-NL50</f>
        <v/>
      </c>
      <c r="NM52" s="45">
        <f>NM48+NM49-NM29-NM50</f>
        <v/>
      </c>
      <c r="NN52" s="45">
        <f>NN48+NN49-NN29-NN50</f>
        <v/>
      </c>
      <c r="NO52" s="45">
        <f>NO48+NO49-NO29-NO50</f>
        <v/>
      </c>
      <c r="NP52" s="45">
        <f>NP48+NP49-NP29-NP50</f>
        <v/>
      </c>
      <c r="NQ52" s="45">
        <f>NQ48+NQ49-NQ29-NQ50</f>
        <v/>
      </c>
      <c r="NR52" s="45">
        <f>NR48+NR49-NR29-NR50</f>
        <v/>
      </c>
      <c r="NS52" s="45">
        <f>NS48+NS49-NS29-NS50</f>
        <v/>
      </c>
      <c r="NT52" s="45">
        <f>NT48+NT49-NT29-NT50</f>
        <v/>
      </c>
      <c r="NU52" s="45">
        <f>NU48+NU49-NU29-NU50</f>
        <v/>
      </c>
      <c r="NV52" s="45">
        <f>NV48+NV49-NV29-NV50</f>
        <v/>
      </c>
      <c r="NW52" s="45">
        <f>NW48+NW49-NW29-NW50</f>
        <v/>
      </c>
      <c r="NX52" s="45">
        <f>NX48+NX49-NX29-NX50</f>
        <v/>
      </c>
      <c r="NY52" s="45">
        <f>NY48+NY49-NY29-NY50</f>
        <v/>
      </c>
      <c r="NZ52" s="45">
        <f>NZ48+NZ49-NZ29-NZ50</f>
        <v/>
      </c>
      <c r="OA52" s="45">
        <f>OA48+OA49-OA29-OA50</f>
        <v/>
      </c>
      <c r="OB52" s="45">
        <f>OB48+OB49-OB29-OB50</f>
        <v/>
      </c>
      <c r="OC52" s="45">
        <f>OC48+OC49-OC29-OC50</f>
        <v/>
      </c>
      <c r="OD52" s="45">
        <f>OD48+OD49-OD29-OD50</f>
        <v/>
      </c>
      <c r="OE52" s="45">
        <f>OE48+OE49-OE29-OE50</f>
        <v/>
      </c>
      <c r="OF52" s="45">
        <f>OF48+OF49-OF29-OF50</f>
        <v/>
      </c>
      <c r="OG52" s="45">
        <f>OG48+OG49-OG29-OG50</f>
        <v/>
      </c>
      <c r="OH52" s="45">
        <f>OH48+OH49-OH29-OH50</f>
        <v/>
      </c>
      <c r="OI52" s="45">
        <f>OI48+OI49-OI29-OI50</f>
        <v/>
      </c>
      <c r="OJ52" s="45">
        <f>OJ48+OJ49-OJ29-OJ50</f>
        <v/>
      </c>
      <c r="OK52" s="45">
        <f>OK48+OK49-OK29-OK50</f>
        <v/>
      </c>
      <c r="OL52" s="45">
        <f>OL48+OL49-OL29-OL50</f>
        <v/>
      </c>
      <c r="OM52" s="45">
        <f>OM48+OM49-OM29-OM50</f>
        <v/>
      </c>
      <c r="ON52" s="45">
        <f>ON48+ON49-ON29-ON50</f>
        <v/>
      </c>
      <c r="OO52" s="45">
        <f>OO48+OO49-OO29-OO50</f>
        <v/>
      </c>
      <c r="OP52" s="45">
        <f>OP48+OP49-OP29-OP50</f>
        <v/>
      </c>
      <c r="OQ52" s="45">
        <f>OQ48+OQ49-OQ29-OQ50</f>
        <v/>
      </c>
      <c r="OR52" s="45">
        <f>OR48+OR49-OR29-OR50</f>
        <v/>
      </c>
      <c r="OS52" s="45">
        <f>OS48+OS49-OS29-OS50</f>
        <v/>
      </c>
      <c r="OT52" s="45">
        <f>OT48+OT49-OT29-OT50</f>
        <v/>
      </c>
      <c r="OU52" s="45">
        <f>OU48+OU49-OU29-OU50</f>
        <v/>
      </c>
      <c r="OV52" s="45">
        <f>OV48+OV49-OV29-OV50</f>
        <v/>
      </c>
      <c r="OW52" s="45">
        <f>OW48+OW49-OW29-OW50</f>
        <v/>
      </c>
      <c r="OX52" s="45">
        <f>OX48+OX49-OX29-OX50</f>
        <v/>
      </c>
      <c r="OY52" s="45">
        <f>OY48+OY49-OY29-OY50</f>
        <v/>
      </c>
      <c r="OZ52" s="45">
        <f>OZ48+OZ49-OZ29-OZ50</f>
        <v/>
      </c>
      <c r="PA52" s="45">
        <f>PA48+PA49-PA29-PA50</f>
        <v/>
      </c>
      <c r="PB52" s="45">
        <f>PB48+PB49-PB29-PB50</f>
        <v/>
      </c>
      <c r="PC52" s="45">
        <f>PC48+PC49-PC29-PC50</f>
        <v/>
      </c>
      <c r="PD52" s="45">
        <f>PD48+PD49-PD29-PD50</f>
        <v/>
      </c>
      <c r="PE52" s="45">
        <f>PE48+PE49-PE29-PE50</f>
        <v/>
      </c>
      <c r="PF52" s="45">
        <f>PF48+PF49-PF29-PF50</f>
        <v/>
      </c>
      <c r="PG52" s="45">
        <f>PG48+PG49-PG29-PG50</f>
        <v/>
      </c>
      <c r="PH52" s="45">
        <f>PH48+PH49-PH29-PH50</f>
        <v/>
      </c>
      <c r="PI52" s="45">
        <f>PI48+PI49-PI29-PI50</f>
        <v/>
      </c>
      <c r="PJ52" s="45">
        <f>PJ48+PJ49-PJ29-PJ50</f>
        <v/>
      </c>
      <c r="PK52" s="45">
        <f>PK48+PK49-PK29-PK50</f>
        <v/>
      </c>
      <c r="PL52" s="45">
        <f>PL48+PL49-PL29-PL50</f>
        <v/>
      </c>
      <c r="PM52" s="45">
        <f>PM48+PM49-PM29-PM50</f>
        <v/>
      </c>
    </row>
    <row r="53">
      <c r="A53" s="9" t="inlineStr">
        <is>
          <t>Lease-up reserve draw</t>
        </is>
      </c>
      <c r="B53" s="9" t="inlineStr">
        <is>
          <t>P1</t>
        </is>
      </c>
      <c r="C53" s="43">
        <f>SUM(D53:PM53)</f>
        <v/>
      </c>
      <c r="D53" s="44">
        <f>IF(AND(D10=1,D35=0,D52&lt;0),MIN(-D52,0),0)</f>
        <v/>
      </c>
      <c r="E53" s="44">
        <f>IF(AND(E10=1,E35=0,E52&lt;0),MIN(-E52,D54),0)</f>
        <v/>
      </c>
      <c r="F53" s="44">
        <f>IF(AND(F10=1,F35=0,F52&lt;0),MIN(-F52,E54),0)</f>
        <v/>
      </c>
      <c r="G53" s="44">
        <f>IF(AND(G10=1,G35=0,G52&lt;0),MIN(-G52,F54),0)</f>
        <v/>
      </c>
      <c r="H53" s="44">
        <f>IF(AND(H10=1,H35=0,H52&lt;0),MIN(-H52,G54),0)</f>
        <v/>
      </c>
      <c r="I53" s="44">
        <f>IF(AND(I10=1,I35=0,I52&lt;0),MIN(-I52,H54),0)</f>
        <v/>
      </c>
      <c r="J53" s="44">
        <f>IF(AND(J10=1,J35=0,J52&lt;0),MIN(-J52,I54),0)</f>
        <v/>
      </c>
      <c r="K53" s="44">
        <f>IF(AND(K10=1,K35=0,K52&lt;0),MIN(-K52,J54),0)</f>
        <v/>
      </c>
      <c r="L53" s="44">
        <f>IF(AND(L10=1,L35=0,L52&lt;0),MIN(-L52,K54),0)</f>
        <v/>
      </c>
      <c r="M53" s="44">
        <f>IF(AND(M10=1,M35=0,M52&lt;0),MIN(-M52,L54),0)</f>
        <v/>
      </c>
      <c r="N53" s="44">
        <f>IF(AND(N10=1,N35=0,N52&lt;0),MIN(-N52,M54),0)</f>
        <v/>
      </c>
      <c r="O53" s="44">
        <f>IF(AND(O10=1,O35=0,O52&lt;0),MIN(-O52,N54),0)</f>
        <v/>
      </c>
      <c r="P53" s="44">
        <f>IF(AND(P10=1,P35=0,P52&lt;0),MIN(-P52,O54),0)</f>
        <v/>
      </c>
      <c r="Q53" s="44">
        <f>IF(AND(Q10=1,Q35=0,Q52&lt;0),MIN(-Q52,P54),0)</f>
        <v/>
      </c>
      <c r="R53" s="44">
        <f>IF(AND(R10=1,R35=0,R52&lt;0),MIN(-R52,Q54),0)</f>
        <v/>
      </c>
      <c r="S53" s="44">
        <f>IF(AND(S10=1,S35=0,S52&lt;0),MIN(-S52,R54),0)</f>
        <v/>
      </c>
      <c r="T53" s="44">
        <f>IF(AND(T10=1,T35=0,T52&lt;0),MIN(-T52,S54),0)</f>
        <v/>
      </c>
      <c r="U53" s="44">
        <f>IF(AND(U10=1,U35=0,U52&lt;0),MIN(-U52,T54),0)</f>
        <v/>
      </c>
      <c r="V53" s="44">
        <f>IF(AND(V10=1,V35=0,V52&lt;0),MIN(-V52,U54),0)</f>
        <v/>
      </c>
      <c r="W53" s="44">
        <f>IF(AND(W10=1,W35=0,W52&lt;0),MIN(-W52,V54),0)</f>
        <v/>
      </c>
      <c r="X53" s="44">
        <f>IF(AND(X10=1,X35=0,X52&lt;0),MIN(-X52,W54),0)</f>
        <v/>
      </c>
      <c r="Y53" s="44">
        <f>IF(AND(Y10=1,Y35=0,Y52&lt;0),MIN(-Y52,X54),0)</f>
        <v/>
      </c>
      <c r="Z53" s="44">
        <f>IF(AND(Z10=1,Z35=0,Z52&lt;0),MIN(-Z52,Y54),0)</f>
        <v/>
      </c>
      <c r="AA53" s="44">
        <f>IF(AND(AA10=1,AA35=0,AA52&lt;0),MIN(-AA52,Z54),0)</f>
        <v/>
      </c>
      <c r="AB53" s="44">
        <f>IF(AND(AB10=1,AB35=0,AB52&lt;0),MIN(-AB52,AA54),0)</f>
        <v/>
      </c>
      <c r="AC53" s="44">
        <f>IF(AND(AC10=1,AC35=0,AC52&lt;0),MIN(-AC52,AB54),0)</f>
        <v/>
      </c>
      <c r="AD53" s="44">
        <f>IF(AND(AD10=1,AD35=0,AD52&lt;0),MIN(-AD52,AC54),0)</f>
        <v/>
      </c>
      <c r="AE53" s="44">
        <f>IF(AND(AE10=1,AE35=0,AE52&lt;0),MIN(-AE52,AD54),0)</f>
        <v/>
      </c>
      <c r="AF53" s="44">
        <f>IF(AND(AF10=1,AF35=0,AF52&lt;0),MIN(-AF52,AE54),0)</f>
        <v/>
      </c>
      <c r="AG53" s="44">
        <f>IF(AND(AG10=1,AG35=0,AG52&lt;0),MIN(-AG52,AF54),0)</f>
        <v/>
      </c>
      <c r="AH53" s="44">
        <f>IF(AND(AH10=1,AH35=0,AH52&lt;0),MIN(-AH52,AG54),0)</f>
        <v/>
      </c>
      <c r="AI53" s="44">
        <f>IF(AND(AI10=1,AI35=0,AI52&lt;0),MIN(-AI52,AH54),0)</f>
        <v/>
      </c>
      <c r="AJ53" s="44">
        <f>IF(AND(AJ10=1,AJ35=0,AJ52&lt;0),MIN(-AJ52,AI54),0)</f>
        <v/>
      </c>
      <c r="AK53" s="44">
        <f>IF(AND(AK10=1,AK35=0,AK52&lt;0),MIN(-AK52,AJ54),0)</f>
        <v/>
      </c>
      <c r="AL53" s="44">
        <f>IF(AND(AL10=1,AL35=0,AL52&lt;0),MIN(-AL52,AK54),0)</f>
        <v/>
      </c>
      <c r="AM53" s="44">
        <f>IF(AND(AM10=1,AM35=0,AM52&lt;0),MIN(-AM52,AL54),0)</f>
        <v/>
      </c>
      <c r="AN53" s="44">
        <f>IF(AND(AN10=1,AN35=0,AN52&lt;0),MIN(-AN52,AM54),0)</f>
        <v/>
      </c>
      <c r="AO53" s="44">
        <f>IF(AND(AO10=1,AO35=0,AO52&lt;0),MIN(-AO52,AN54),0)</f>
        <v/>
      </c>
      <c r="AP53" s="44">
        <f>IF(AND(AP10=1,AP35=0,AP52&lt;0),MIN(-AP52,AO54),0)</f>
        <v/>
      </c>
      <c r="AQ53" s="44">
        <f>IF(AND(AQ10=1,AQ35=0,AQ52&lt;0),MIN(-AQ52,AP54),0)</f>
        <v/>
      </c>
      <c r="AR53" s="44">
        <f>IF(AND(AR10=1,AR35=0,AR52&lt;0),MIN(-AR52,AQ54),0)</f>
        <v/>
      </c>
      <c r="AS53" s="44">
        <f>IF(AND(AS10=1,AS35=0,AS52&lt;0),MIN(-AS52,AR54),0)</f>
        <v/>
      </c>
      <c r="AT53" s="44">
        <f>IF(AND(AT10=1,AT35=0,AT52&lt;0),MIN(-AT52,AS54),0)</f>
        <v/>
      </c>
      <c r="AU53" s="44">
        <f>IF(AND(AU10=1,AU35=0,AU52&lt;0),MIN(-AU52,AT54),0)</f>
        <v/>
      </c>
      <c r="AV53" s="44">
        <f>IF(AND(AV10=1,AV35=0,AV52&lt;0),MIN(-AV52,AU54),0)</f>
        <v/>
      </c>
      <c r="AW53" s="44">
        <f>IF(AND(AW10=1,AW35=0,AW52&lt;0),MIN(-AW52,AV54),0)</f>
        <v/>
      </c>
      <c r="AX53" s="44">
        <f>IF(AND(AX10=1,AX35=0,AX52&lt;0),MIN(-AX52,AW54),0)</f>
        <v/>
      </c>
      <c r="AY53" s="44">
        <f>IF(AND(AY10=1,AY35=0,AY52&lt;0),MIN(-AY52,AX54),0)</f>
        <v/>
      </c>
      <c r="AZ53" s="44">
        <f>IF(AND(AZ10=1,AZ35=0,AZ52&lt;0),MIN(-AZ52,AY54),0)</f>
        <v/>
      </c>
      <c r="BA53" s="44">
        <f>IF(AND(BA10=1,BA35=0,BA52&lt;0),MIN(-BA52,AZ54),0)</f>
        <v/>
      </c>
      <c r="BB53" s="44">
        <f>IF(AND(BB10=1,BB35=0,BB52&lt;0),MIN(-BB52,BA54),0)</f>
        <v/>
      </c>
      <c r="BC53" s="44">
        <f>IF(AND(BC10=1,BC35=0,BC52&lt;0),MIN(-BC52,BB54),0)</f>
        <v/>
      </c>
      <c r="BD53" s="44">
        <f>IF(AND(BD10=1,BD35=0,BD52&lt;0),MIN(-BD52,BC54),0)</f>
        <v/>
      </c>
      <c r="BE53" s="44">
        <f>IF(AND(BE10=1,BE35=0,BE52&lt;0),MIN(-BE52,BD54),0)</f>
        <v/>
      </c>
      <c r="BF53" s="44">
        <f>IF(AND(BF10=1,BF35=0,BF52&lt;0),MIN(-BF52,BE54),0)</f>
        <v/>
      </c>
      <c r="BG53" s="44">
        <f>IF(AND(BG10=1,BG35=0,BG52&lt;0),MIN(-BG52,BF54),0)</f>
        <v/>
      </c>
      <c r="BH53" s="44">
        <f>IF(AND(BH10=1,BH35=0,BH52&lt;0),MIN(-BH52,BG54),0)</f>
        <v/>
      </c>
      <c r="BI53" s="44">
        <f>IF(AND(BI10=1,BI35=0,BI52&lt;0),MIN(-BI52,BH54),0)</f>
        <v/>
      </c>
      <c r="BJ53" s="44">
        <f>IF(AND(BJ10=1,BJ35=0,BJ52&lt;0),MIN(-BJ52,BI54),0)</f>
        <v/>
      </c>
      <c r="BK53" s="44">
        <f>IF(AND(BK10=1,BK35=0,BK52&lt;0),MIN(-BK52,BJ54),0)</f>
        <v/>
      </c>
      <c r="BL53" s="44">
        <f>IF(AND(BL10=1,BL35=0,BL52&lt;0),MIN(-BL52,BK54),0)</f>
        <v/>
      </c>
      <c r="BM53" s="44">
        <f>IF(AND(BM10=1,BM35=0,BM52&lt;0),MIN(-BM52,BL54),0)</f>
        <v/>
      </c>
      <c r="BN53" s="44">
        <f>IF(AND(BN10=1,BN35=0,BN52&lt;0),MIN(-BN52,BM54),0)</f>
        <v/>
      </c>
      <c r="BO53" s="44">
        <f>IF(AND(BO10=1,BO35=0,BO52&lt;0),MIN(-BO52,BN54),0)</f>
        <v/>
      </c>
      <c r="BP53" s="44">
        <f>IF(AND(BP10=1,BP35=0,BP52&lt;0),MIN(-BP52,BO54),0)</f>
        <v/>
      </c>
      <c r="BQ53" s="44">
        <f>IF(AND(BQ10=1,BQ35=0,BQ52&lt;0),MIN(-BQ52,BP54),0)</f>
        <v/>
      </c>
      <c r="BR53" s="44">
        <f>IF(AND(BR10=1,BR35=0,BR52&lt;0),MIN(-BR52,BQ54),0)</f>
        <v/>
      </c>
      <c r="BS53" s="44">
        <f>IF(AND(BS10=1,BS35=0,BS52&lt;0),MIN(-BS52,BR54),0)</f>
        <v/>
      </c>
      <c r="BT53" s="44">
        <f>IF(AND(BT10=1,BT35=0,BT52&lt;0),MIN(-BT52,BS54),0)</f>
        <v/>
      </c>
      <c r="BU53" s="44">
        <f>IF(AND(BU10=1,BU35=0,BU52&lt;0),MIN(-BU52,BT54),0)</f>
        <v/>
      </c>
      <c r="BV53" s="44">
        <f>IF(AND(BV10=1,BV35=0,BV52&lt;0),MIN(-BV52,BU54),0)</f>
        <v/>
      </c>
      <c r="BW53" s="44">
        <f>IF(AND(BW10=1,BW35=0,BW52&lt;0),MIN(-BW52,BV54),0)</f>
        <v/>
      </c>
      <c r="BX53" s="44">
        <f>IF(AND(BX10=1,BX35=0,BX52&lt;0),MIN(-BX52,BW54),0)</f>
        <v/>
      </c>
      <c r="BY53" s="44">
        <f>IF(AND(BY10=1,BY35=0,BY52&lt;0),MIN(-BY52,BX54),0)</f>
        <v/>
      </c>
      <c r="BZ53" s="44">
        <f>IF(AND(BZ10=1,BZ35=0,BZ52&lt;0),MIN(-BZ52,BY54),0)</f>
        <v/>
      </c>
      <c r="CA53" s="44">
        <f>IF(AND(CA10=1,CA35=0,CA52&lt;0),MIN(-CA52,BZ54),0)</f>
        <v/>
      </c>
      <c r="CB53" s="44">
        <f>IF(AND(CB10=1,CB35=0,CB52&lt;0),MIN(-CB52,CA54),0)</f>
        <v/>
      </c>
      <c r="CC53" s="44">
        <f>IF(AND(CC10=1,CC35=0,CC52&lt;0),MIN(-CC52,CB54),0)</f>
        <v/>
      </c>
      <c r="CD53" s="44">
        <f>IF(AND(CD10=1,CD35=0,CD52&lt;0),MIN(-CD52,CC54),0)</f>
        <v/>
      </c>
      <c r="CE53" s="44">
        <f>IF(AND(CE10=1,CE35=0,CE52&lt;0),MIN(-CE52,CD54),0)</f>
        <v/>
      </c>
      <c r="CF53" s="44">
        <f>IF(AND(CF10=1,CF35=0,CF52&lt;0),MIN(-CF52,CE54),0)</f>
        <v/>
      </c>
      <c r="CG53" s="44">
        <f>IF(AND(CG10=1,CG35=0,CG52&lt;0),MIN(-CG52,CF54),0)</f>
        <v/>
      </c>
      <c r="CH53" s="44">
        <f>IF(AND(CH10=1,CH35=0,CH52&lt;0),MIN(-CH52,CG54),0)</f>
        <v/>
      </c>
      <c r="CI53" s="44">
        <f>IF(AND(CI10=1,CI35=0,CI52&lt;0),MIN(-CI52,CH54),0)</f>
        <v/>
      </c>
      <c r="CJ53" s="44">
        <f>IF(AND(CJ10=1,CJ35=0,CJ52&lt;0),MIN(-CJ52,CI54),0)</f>
        <v/>
      </c>
      <c r="CK53" s="44">
        <f>IF(AND(CK10=1,CK35=0,CK52&lt;0),MIN(-CK52,CJ54),0)</f>
        <v/>
      </c>
      <c r="CL53" s="44">
        <f>IF(AND(CL10=1,CL35=0,CL52&lt;0),MIN(-CL52,CK54),0)</f>
        <v/>
      </c>
      <c r="CM53" s="44">
        <f>IF(AND(CM10=1,CM35=0,CM52&lt;0),MIN(-CM52,CL54),0)</f>
        <v/>
      </c>
      <c r="CN53" s="44">
        <f>IF(AND(CN10=1,CN35=0,CN52&lt;0),MIN(-CN52,CM54),0)</f>
        <v/>
      </c>
      <c r="CO53" s="44">
        <f>IF(AND(CO10=1,CO35=0,CO52&lt;0),MIN(-CO52,CN54),0)</f>
        <v/>
      </c>
      <c r="CP53" s="44">
        <f>IF(AND(CP10=1,CP35=0,CP52&lt;0),MIN(-CP52,CO54),0)</f>
        <v/>
      </c>
      <c r="CQ53" s="44">
        <f>IF(AND(CQ10=1,CQ35=0,CQ52&lt;0),MIN(-CQ52,CP54),0)</f>
        <v/>
      </c>
      <c r="CR53" s="44">
        <f>IF(AND(CR10=1,CR35=0,CR52&lt;0),MIN(-CR52,CQ54),0)</f>
        <v/>
      </c>
      <c r="CS53" s="44">
        <f>IF(AND(CS10=1,CS35=0,CS52&lt;0),MIN(-CS52,CR54),0)</f>
        <v/>
      </c>
      <c r="CT53" s="44">
        <f>IF(AND(CT10=1,CT35=0,CT52&lt;0),MIN(-CT52,CS54),0)</f>
        <v/>
      </c>
      <c r="CU53" s="44">
        <f>IF(AND(CU10=1,CU35=0,CU52&lt;0),MIN(-CU52,CT54),0)</f>
        <v/>
      </c>
      <c r="CV53" s="44">
        <f>IF(AND(CV10=1,CV35=0,CV52&lt;0),MIN(-CV52,CU54),0)</f>
        <v/>
      </c>
      <c r="CW53" s="44">
        <f>IF(AND(CW10=1,CW35=0,CW52&lt;0),MIN(-CW52,CV54),0)</f>
        <v/>
      </c>
      <c r="CX53" s="44">
        <f>IF(AND(CX10=1,CX35=0,CX52&lt;0),MIN(-CX52,CW54),0)</f>
        <v/>
      </c>
      <c r="CY53" s="44">
        <f>IF(AND(CY10=1,CY35=0,CY52&lt;0),MIN(-CY52,CX54),0)</f>
        <v/>
      </c>
      <c r="CZ53" s="44">
        <f>IF(AND(CZ10=1,CZ35=0,CZ52&lt;0),MIN(-CZ52,CY54),0)</f>
        <v/>
      </c>
      <c r="DA53" s="44">
        <f>IF(AND(DA10=1,DA35=0,DA52&lt;0),MIN(-DA52,CZ54),0)</f>
        <v/>
      </c>
      <c r="DB53" s="44">
        <f>IF(AND(DB10=1,DB35=0,DB52&lt;0),MIN(-DB52,DA54),0)</f>
        <v/>
      </c>
      <c r="DC53" s="44">
        <f>IF(AND(DC10=1,DC35=0,DC52&lt;0),MIN(-DC52,DB54),0)</f>
        <v/>
      </c>
      <c r="DD53" s="44">
        <f>IF(AND(DD10=1,DD35=0,DD52&lt;0),MIN(-DD52,DC54),0)</f>
        <v/>
      </c>
      <c r="DE53" s="44">
        <f>IF(AND(DE10=1,DE35=0,DE52&lt;0),MIN(-DE52,DD54),0)</f>
        <v/>
      </c>
      <c r="DF53" s="44">
        <f>IF(AND(DF10=1,DF35=0,DF52&lt;0),MIN(-DF52,DE54),0)</f>
        <v/>
      </c>
      <c r="DG53" s="44">
        <f>IF(AND(DG10=1,DG35=0,DG52&lt;0),MIN(-DG52,DF54),0)</f>
        <v/>
      </c>
      <c r="DH53" s="44">
        <f>IF(AND(DH10=1,DH35=0,DH52&lt;0),MIN(-DH52,DG54),0)</f>
        <v/>
      </c>
      <c r="DI53" s="44">
        <f>IF(AND(DI10=1,DI35=0,DI52&lt;0),MIN(-DI52,DH54),0)</f>
        <v/>
      </c>
      <c r="DJ53" s="44">
        <f>IF(AND(DJ10=1,DJ35=0,DJ52&lt;0),MIN(-DJ52,DI54),0)</f>
        <v/>
      </c>
      <c r="DK53" s="44">
        <f>IF(AND(DK10=1,DK35=0,DK52&lt;0),MIN(-DK52,DJ54),0)</f>
        <v/>
      </c>
      <c r="DL53" s="44">
        <f>IF(AND(DL10=1,DL35=0,DL52&lt;0),MIN(-DL52,DK54),0)</f>
        <v/>
      </c>
      <c r="DM53" s="44">
        <f>IF(AND(DM10=1,DM35=0,DM52&lt;0),MIN(-DM52,DL54),0)</f>
        <v/>
      </c>
      <c r="DN53" s="44">
        <f>IF(AND(DN10=1,DN35=0,DN52&lt;0),MIN(-DN52,DM54),0)</f>
        <v/>
      </c>
      <c r="DO53" s="44">
        <f>IF(AND(DO10=1,DO35=0,DO52&lt;0),MIN(-DO52,DN54),0)</f>
        <v/>
      </c>
      <c r="DP53" s="44">
        <f>IF(AND(DP10=1,DP35=0,DP52&lt;0),MIN(-DP52,DO54),0)</f>
        <v/>
      </c>
      <c r="DQ53" s="44">
        <f>IF(AND(DQ10=1,DQ35=0,DQ52&lt;0),MIN(-DQ52,DP54),0)</f>
        <v/>
      </c>
      <c r="DR53" s="44">
        <f>IF(AND(DR10=1,DR35=0,DR52&lt;0),MIN(-DR52,DQ54),0)</f>
        <v/>
      </c>
      <c r="DS53" s="44">
        <f>IF(AND(DS10=1,DS35=0,DS52&lt;0),MIN(-DS52,DR54),0)</f>
        <v/>
      </c>
      <c r="DT53" s="44">
        <f>IF(AND(DT10=1,DT35=0,DT52&lt;0),MIN(-DT52,DS54),0)</f>
        <v/>
      </c>
      <c r="DU53" s="44">
        <f>IF(AND(DU10=1,DU35=0,DU52&lt;0),MIN(-DU52,DT54),0)</f>
        <v/>
      </c>
      <c r="DV53" s="44">
        <f>IF(AND(DV10=1,DV35=0,DV52&lt;0),MIN(-DV52,DU54),0)</f>
        <v/>
      </c>
      <c r="DW53" s="44">
        <f>IF(AND(DW10=1,DW35=0,DW52&lt;0),MIN(-DW52,DV54),0)</f>
        <v/>
      </c>
      <c r="DX53" s="44">
        <f>IF(AND(DX10=1,DX35=0,DX52&lt;0),MIN(-DX52,DW54),0)</f>
        <v/>
      </c>
      <c r="DY53" s="44">
        <f>IF(AND(DY10=1,DY35=0,DY52&lt;0),MIN(-DY52,DX54),0)</f>
        <v/>
      </c>
      <c r="DZ53" s="44">
        <f>IF(AND(DZ10=1,DZ35=0,DZ52&lt;0),MIN(-DZ52,DY54),0)</f>
        <v/>
      </c>
      <c r="EA53" s="44">
        <f>IF(AND(EA10=1,EA35=0,EA52&lt;0),MIN(-EA52,DZ54),0)</f>
        <v/>
      </c>
      <c r="EB53" s="44">
        <f>IF(AND(EB10=1,EB35=0,EB52&lt;0),MIN(-EB52,EA54),0)</f>
        <v/>
      </c>
      <c r="EC53" s="44">
        <f>IF(AND(EC10=1,EC35=0,EC52&lt;0),MIN(-EC52,EB54),0)</f>
        <v/>
      </c>
      <c r="ED53" s="44">
        <f>IF(AND(ED10=1,ED35=0,ED52&lt;0),MIN(-ED52,EC54),0)</f>
        <v/>
      </c>
      <c r="EE53" s="44">
        <f>IF(AND(EE10=1,EE35=0,EE52&lt;0),MIN(-EE52,ED54),0)</f>
        <v/>
      </c>
      <c r="EF53" s="44">
        <f>IF(AND(EF10=1,EF35=0,EF52&lt;0),MIN(-EF52,EE54),0)</f>
        <v/>
      </c>
      <c r="EG53" s="44">
        <f>IF(AND(EG10=1,EG35=0,EG52&lt;0),MIN(-EG52,EF54),0)</f>
        <v/>
      </c>
      <c r="EH53" s="44">
        <f>IF(AND(EH10=1,EH35=0,EH52&lt;0),MIN(-EH52,EG54),0)</f>
        <v/>
      </c>
      <c r="EI53" s="44">
        <f>IF(AND(EI10=1,EI35=0,EI52&lt;0),MIN(-EI52,EH54),0)</f>
        <v/>
      </c>
      <c r="EJ53" s="44">
        <f>IF(AND(EJ10=1,EJ35=0,EJ52&lt;0),MIN(-EJ52,EI54),0)</f>
        <v/>
      </c>
      <c r="EK53" s="44">
        <f>IF(AND(EK10=1,EK35=0,EK52&lt;0),MIN(-EK52,EJ54),0)</f>
        <v/>
      </c>
      <c r="EL53" s="44">
        <f>IF(AND(EL10=1,EL35=0,EL52&lt;0),MIN(-EL52,EK54),0)</f>
        <v/>
      </c>
      <c r="EM53" s="44">
        <f>IF(AND(EM10=1,EM35=0,EM52&lt;0),MIN(-EM52,EL54),0)</f>
        <v/>
      </c>
      <c r="EN53" s="44">
        <f>IF(AND(EN10=1,EN35=0,EN52&lt;0),MIN(-EN52,EM54),0)</f>
        <v/>
      </c>
      <c r="EO53" s="44">
        <f>IF(AND(EO10=1,EO35=0,EO52&lt;0),MIN(-EO52,EN54),0)</f>
        <v/>
      </c>
      <c r="EP53" s="44">
        <f>IF(AND(EP10=1,EP35=0,EP52&lt;0),MIN(-EP52,EO54),0)</f>
        <v/>
      </c>
      <c r="EQ53" s="44">
        <f>IF(AND(EQ10=1,EQ35=0,EQ52&lt;0),MIN(-EQ52,EP54),0)</f>
        <v/>
      </c>
      <c r="ER53" s="44">
        <f>IF(AND(ER10=1,ER35=0,ER52&lt;0),MIN(-ER52,EQ54),0)</f>
        <v/>
      </c>
      <c r="ES53" s="44">
        <f>IF(AND(ES10=1,ES35=0,ES52&lt;0),MIN(-ES52,ER54),0)</f>
        <v/>
      </c>
      <c r="ET53" s="44">
        <f>IF(AND(ET10=1,ET35=0,ET52&lt;0),MIN(-ET52,ES54),0)</f>
        <v/>
      </c>
      <c r="EU53" s="44">
        <f>IF(AND(EU10=1,EU35=0,EU52&lt;0),MIN(-EU52,ET54),0)</f>
        <v/>
      </c>
      <c r="EV53" s="44">
        <f>IF(AND(EV10=1,EV35=0,EV52&lt;0),MIN(-EV52,EU54),0)</f>
        <v/>
      </c>
      <c r="EW53" s="44">
        <f>IF(AND(EW10=1,EW35=0,EW52&lt;0),MIN(-EW52,EV54),0)</f>
        <v/>
      </c>
      <c r="EX53" s="44">
        <f>IF(AND(EX10=1,EX35=0,EX52&lt;0),MIN(-EX52,EW54),0)</f>
        <v/>
      </c>
      <c r="EY53" s="44">
        <f>IF(AND(EY10=1,EY35=0,EY52&lt;0),MIN(-EY52,EX54),0)</f>
        <v/>
      </c>
      <c r="EZ53" s="44">
        <f>IF(AND(EZ10=1,EZ35=0,EZ52&lt;0),MIN(-EZ52,EY54),0)</f>
        <v/>
      </c>
      <c r="FA53" s="44">
        <f>IF(AND(FA10=1,FA35=0,FA52&lt;0),MIN(-FA52,EZ54),0)</f>
        <v/>
      </c>
      <c r="FB53" s="44">
        <f>IF(AND(FB10=1,FB35=0,FB52&lt;0),MIN(-FB52,FA54),0)</f>
        <v/>
      </c>
      <c r="FC53" s="44">
        <f>IF(AND(FC10=1,FC35=0,FC52&lt;0),MIN(-FC52,FB54),0)</f>
        <v/>
      </c>
      <c r="FD53" s="44">
        <f>IF(AND(FD10=1,FD35=0,FD52&lt;0),MIN(-FD52,FC54),0)</f>
        <v/>
      </c>
      <c r="FE53" s="44">
        <f>IF(AND(FE10=1,FE35=0,FE52&lt;0),MIN(-FE52,FD54),0)</f>
        <v/>
      </c>
      <c r="FF53" s="44">
        <f>IF(AND(FF10=1,FF35=0,FF52&lt;0),MIN(-FF52,FE54),0)</f>
        <v/>
      </c>
      <c r="FG53" s="44">
        <f>IF(AND(FG10=1,FG35=0,FG52&lt;0),MIN(-FG52,FF54),0)</f>
        <v/>
      </c>
      <c r="FH53" s="44">
        <f>IF(AND(FH10=1,FH35=0,FH52&lt;0),MIN(-FH52,FG54),0)</f>
        <v/>
      </c>
      <c r="FI53" s="44">
        <f>IF(AND(FI10=1,FI35=0,FI52&lt;0),MIN(-FI52,FH54),0)</f>
        <v/>
      </c>
      <c r="FJ53" s="44">
        <f>IF(AND(FJ10=1,FJ35=0,FJ52&lt;0),MIN(-FJ52,FI54),0)</f>
        <v/>
      </c>
      <c r="FK53" s="44">
        <f>IF(AND(FK10=1,FK35=0,FK52&lt;0),MIN(-FK52,FJ54),0)</f>
        <v/>
      </c>
      <c r="FL53" s="44">
        <f>IF(AND(FL10=1,FL35=0,FL52&lt;0),MIN(-FL52,FK54),0)</f>
        <v/>
      </c>
      <c r="FM53" s="44">
        <f>IF(AND(FM10=1,FM35=0,FM52&lt;0),MIN(-FM52,FL54),0)</f>
        <v/>
      </c>
      <c r="FN53" s="44">
        <f>IF(AND(FN10=1,FN35=0,FN52&lt;0),MIN(-FN52,FM54),0)</f>
        <v/>
      </c>
      <c r="FO53" s="44">
        <f>IF(AND(FO10=1,FO35=0,FO52&lt;0),MIN(-FO52,FN54),0)</f>
        <v/>
      </c>
      <c r="FP53" s="44">
        <f>IF(AND(FP10=1,FP35=0,FP52&lt;0),MIN(-FP52,FO54),0)</f>
        <v/>
      </c>
      <c r="FQ53" s="44">
        <f>IF(AND(FQ10=1,FQ35=0,FQ52&lt;0),MIN(-FQ52,FP54),0)</f>
        <v/>
      </c>
      <c r="FR53" s="44">
        <f>IF(AND(FR10=1,FR35=0,FR52&lt;0),MIN(-FR52,FQ54),0)</f>
        <v/>
      </c>
      <c r="FS53" s="44">
        <f>IF(AND(FS10=1,FS35=0,FS52&lt;0),MIN(-FS52,FR54),0)</f>
        <v/>
      </c>
      <c r="FT53" s="44">
        <f>IF(AND(FT10=1,FT35=0,FT52&lt;0),MIN(-FT52,FS54),0)</f>
        <v/>
      </c>
      <c r="FU53" s="44">
        <f>IF(AND(FU10=1,FU35=0,FU52&lt;0),MIN(-FU52,FT54),0)</f>
        <v/>
      </c>
      <c r="FV53" s="44">
        <f>IF(AND(FV10=1,FV35=0,FV52&lt;0),MIN(-FV52,FU54),0)</f>
        <v/>
      </c>
      <c r="FW53" s="44">
        <f>IF(AND(FW10=1,FW35=0,FW52&lt;0),MIN(-FW52,FV54),0)</f>
        <v/>
      </c>
      <c r="FX53" s="44">
        <f>IF(AND(FX10=1,FX35=0,FX52&lt;0),MIN(-FX52,FW54),0)</f>
        <v/>
      </c>
      <c r="FY53" s="44">
        <f>IF(AND(FY10=1,FY35=0,FY52&lt;0),MIN(-FY52,FX54),0)</f>
        <v/>
      </c>
      <c r="FZ53" s="44">
        <f>IF(AND(FZ10=1,FZ35=0,FZ52&lt;0),MIN(-FZ52,FY54),0)</f>
        <v/>
      </c>
      <c r="GA53" s="44">
        <f>IF(AND(GA10=1,GA35=0,GA52&lt;0),MIN(-GA52,FZ54),0)</f>
        <v/>
      </c>
      <c r="GB53" s="44">
        <f>IF(AND(GB10=1,GB35=0,GB52&lt;0),MIN(-GB52,GA54),0)</f>
        <v/>
      </c>
      <c r="GC53" s="44">
        <f>IF(AND(GC10=1,GC35=0,GC52&lt;0),MIN(-GC52,GB54),0)</f>
        <v/>
      </c>
      <c r="GD53" s="44">
        <f>IF(AND(GD10=1,GD35=0,GD52&lt;0),MIN(-GD52,GC54),0)</f>
        <v/>
      </c>
      <c r="GE53" s="44">
        <f>IF(AND(GE10=1,GE35=0,GE52&lt;0),MIN(-GE52,GD54),0)</f>
        <v/>
      </c>
      <c r="GF53" s="44">
        <f>IF(AND(GF10=1,GF35=0,GF52&lt;0),MIN(-GF52,GE54),0)</f>
        <v/>
      </c>
      <c r="GG53" s="44">
        <f>IF(AND(GG10=1,GG35=0,GG52&lt;0),MIN(-GG52,GF54),0)</f>
        <v/>
      </c>
      <c r="GH53" s="44">
        <f>IF(AND(GH10=1,GH35=0,GH52&lt;0),MIN(-GH52,GG54),0)</f>
        <v/>
      </c>
      <c r="GI53" s="44">
        <f>IF(AND(GI10=1,GI35=0,GI52&lt;0),MIN(-GI52,GH54),0)</f>
        <v/>
      </c>
      <c r="GJ53" s="44">
        <f>IF(AND(GJ10=1,GJ35=0,GJ52&lt;0),MIN(-GJ52,GI54),0)</f>
        <v/>
      </c>
      <c r="GK53" s="44">
        <f>IF(AND(GK10=1,GK35=0,GK52&lt;0),MIN(-GK52,GJ54),0)</f>
        <v/>
      </c>
      <c r="GL53" s="44">
        <f>IF(AND(GL10=1,GL35=0,GL52&lt;0),MIN(-GL52,GK54),0)</f>
        <v/>
      </c>
      <c r="GM53" s="44">
        <f>IF(AND(GM10=1,GM35=0,GM52&lt;0),MIN(-GM52,GL54),0)</f>
        <v/>
      </c>
      <c r="GN53" s="44">
        <f>IF(AND(GN10=1,GN35=0,GN52&lt;0),MIN(-GN52,GM54),0)</f>
        <v/>
      </c>
      <c r="GO53" s="44">
        <f>IF(AND(GO10=1,GO35=0,GO52&lt;0),MIN(-GO52,GN54),0)</f>
        <v/>
      </c>
      <c r="GP53" s="44">
        <f>IF(AND(GP10=1,GP35=0,GP52&lt;0),MIN(-GP52,GO54),0)</f>
        <v/>
      </c>
      <c r="GQ53" s="44">
        <f>IF(AND(GQ10=1,GQ35=0,GQ52&lt;0),MIN(-GQ52,GP54),0)</f>
        <v/>
      </c>
      <c r="GR53" s="44">
        <f>IF(AND(GR10=1,GR35=0,GR52&lt;0),MIN(-GR52,GQ54),0)</f>
        <v/>
      </c>
      <c r="GS53" s="44">
        <f>IF(AND(GS10=1,GS35=0,GS52&lt;0),MIN(-GS52,GR54),0)</f>
        <v/>
      </c>
      <c r="GT53" s="44">
        <f>IF(AND(GT10=1,GT35=0,GT52&lt;0),MIN(-GT52,GS54),0)</f>
        <v/>
      </c>
      <c r="GU53" s="44">
        <f>IF(AND(GU10=1,GU35=0,GU52&lt;0),MIN(-GU52,GT54),0)</f>
        <v/>
      </c>
      <c r="GV53" s="44">
        <f>IF(AND(GV10=1,GV35=0,GV52&lt;0),MIN(-GV52,GU54),0)</f>
        <v/>
      </c>
      <c r="GW53" s="44">
        <f>IF(AND(GW10=1,GW35=0,GW52&lt;0),MIN(-GW52,GV54),0)</f>
        <v/>
      </c>
      <c r="GX53" s="44">
        <f>IF(AND(GX10=1,GX35=0,GX52&lt;0),MIN(-GX52,GW54),0)</f>
        <v/>
      </c>
      <c r="GY53" s="44">
        <f>IF(AND(GY10=1,GY35=0,GY52&lt;0),MIN(-GY52,GX54),0)</f>
        <v/>
      </c>
      <c r="GZ53" s="44">
        <f>IF(AND(GZ10=1,GZ35=0,GZ52&lt;0),MIN(-GZ52,GY54),0)</f>
        <v/>
      </c>
      <c r="HA53" s="44">
        <f>IF(AND(HA10=1,HA35=0,HA52&lt;0),MIN(-HA52,GZ54),0)</f>
        <v/>
      </c>
      <c r="HB53" s="44">
        <f>IF(AND(HB10=1,HB35=0,HB52&lt;0),MIN(-HB52,HA54),0)</f>
        <v/>
      </c>
      <c r="HC53" s="44">
        <f>IF(AND(HC10=1,HC35=0,HC52&lt;0),MIN(-HC52,HB54),0)</f>
        <v/>
      </c>
      <c r="HD53" s="44">
        <f>IF(AND(HD10=1,HD35=0,HD52&lt;0),MIN(-HD52,HC54),0)</f>
        <v/>
      </c>
      <c r="HE53" s="44">
        <f>IF(AND(HE10=1,HE35=0,HE52&lt;0),MIN(-HE52,HD54),0)</f>
        <v/>
      </c>
      <c r="HF53" s="44">
        <f>IF(AND(HF10=1,HF35=0,HF52&lt;0),MIN(-HF52,HE54),0)</f>
        <v/>
      </c>
      <c r="HG53" s="44">
        <f>IF(AND(HG10=1,HG35=0,HG52&lt;0),MIN(-HG52,HF54),0)</f>
        <v/>
      </c>
      <c r="HH53" s="44">
        <f>IF(AND(HH10=1,HH35=0,HH52&lt;0),MIN(-HH52,HG54),0)</f>
        <v/>
      </c>
      <c r="HI53" s="44">
        <f>IF(AND(HI10=1,HI35=0,HI52&lt;0),MIN(-HI52,HH54),0)</f>
        <v/>
      </c>
      <c r="HJ53" s="44">
        <f>IF(AND(HJ10=1,HJ35=0,HJ52&lt;0),MIN(-HJ52,HI54),0)</f>
        <v/>
      </c>
      <c r="HK53" s="44">
        <f>IF(AND(HK10=1,HK35=0,HK52&lt;0),MIN(-HK52,HJ54),0)</f>
        <v/>
      </c>
      <c r="HL53" s="44">
        <f>IF(AND(HL10=1,HL35=0,HL52&lt;0),MIN(-HL52,HK54),0)</f>
        <v/>
      </c>
      <c r="HM53" s="44">
        <f>IF(AND(HM10=1,HM35=0,HM52&lt;0),MIN(-HM52,HL54),0)</f>
        <v/>
      </c>
      <c r="HN53" s="44">
        <f>IF(AND(HN10=1,HN35=0,HN52&lt;0),MIN(-HN52,HM54),0)</f>
        <v/>
      </c>
      <c r="HO53" s="44">
        <f>IF(AND(HO10=1,HO35=0,HO52&lt;0),MIN(-HO52,HN54),0)</f>
        <v/>
      </c>
      <c r="HP53" s="44">
        <f>IF(AND(HP10=1,HP35=0,HP52&lt;0),MIN(-HP52,HO54),0)</f>
        <v/>
      </c>
      <c r="HQ53" s="44">
        <f>IF(AND(HQ10=1,HQ35=0,HQ52&lt;0),MIN(-HQ52,HP54),0)</f>
        <v/>
      </c>
      <c r="HR53" s="44">
        <f>IF(AND(HR10=1,HR35=0,HR52&lt;0),MIN(-HR52,HQ54),0)</f>
        <v/>
      </c>
      <c r="HS53" s="44">
        <f>IF(AND(HS10=1,HS35=0,HS52&lt;0),MIN(-HS52,HR54),0)</f>
        <v/>
      </c>
      <c r="HT53" s="44">
        <f>IF(AND(HT10=1,HT35=0,HT52&lt;0),MIN(-HT52,HS54),0)</f>
        <v/>
      </c>
      <c r="HU53" s="44">
        <f>IF(AND(HU10=1,HU35=0,HU52&lt;0),MIN(-HU52,HT54),0)</f>
        <v/>
      </c>
      <c r="HV53" s="44">
        <f>IF(AND(HV10=1,HV35=0,HV52&lt;0),MIN(-HV52,HU54),0)</f>
        <v/>
      </c>
      <c r="HW53" s="44">
        <f>IF(AND(HW10=1,HW35=0,HW52&lt;0),MIN(-HW52,HV54),0)</f>
        <v/>
      </c>
      <c r="HX53" s="44">
        <f>IF(AND(HX10=1,HX35=0,HX52&lt;0),MIN(-HX52,HW54),0)</f>
        <v/>
      </c>
      <c r="HY53" s="44">
        <f>IF(AND(HY10=1,HY35=0,HY52&lt;0),MIN(-HY52,HX54),0)</f>
        <v/>
      </c>
      <c r="HZ53" s="44">
        <f>IF(AND(HZ10=1,HZ35=0,HZ52&lt;0),MIN(-HZ52,HY54),0)</f>
        <v/>
      </c>
      <c r="IA53" s="44">
        <f>IF(AND(IA10=1,IA35=0,IA52&lt;0),MIN(-IA52,HZ54),0)</f>
        <v/>
      </c>
      <c r="IB53" s="44">
        <f>IF(AND(IB10=1,IB35=0,IB52&lt;0),MIN(-IB52,IA54),0)</f>
        <v/>
      </c>
      <c r="IC53" s="44">
        <f>IF(AND(IC10=1,IC35=0,IC52&lt;0),MIN(-IC52,IB54),0)</f>
        <v/>
      </c>
      <c r="ID53" s="44">
        <f>IF(AND(ID10=1,ID35=0,ID52&lt;0),MIN(-ID52,IC54),0)</f>
        <v/>
      </c>
      <c r="IE53" s="44">
        <f>IF(AND(IE10=1,IE35=0,IE52&lt;0),MIN(-IE52,ID54),0)</f>
        <v/>
      </c>
      <c r="IF53" s="44">
        <f>IF(AND(IF10=1,IF35=0,IF52&lt;0),MIN(-IF52,IE54),0)</f>
        <v/>
      </c>
      <c r="IG53" s="44">
        <f>IF(AND(IG10=1,IG35=0,IG52&lt;0),MIN(-IG52,IF54),0)</f>
        <v/>
      </c>
      <c r="IH53" s="44">
        <f>IF(AND(IH10=1,IH35=0,IH52&lt;0),MIN(-IH52,IG54),0)</f>
        <v/>
      </c>
      <c r="II53" s="44">
        <f>IF(AND(II10=1,II35=0,II52&lt;0),MIN(-II52,IH54),0)</f>
        <v/>
      </c>
      <c r="IJ53" s="44">
        <f>IF(AND(IJ10=1,IJ35=0,IJ52&lt;0),MIN(-IJ52,II54),0)</f>
        <v/>
      </c>
      <c r="IK53" s="44">
        <f>IF(AND(IK10=1,IK35=0,IK52&lt;0),MIN(-IK52,IJ54),0)</f>
        <v/>
      </c>
      <c r="IL53" s="44">
        <f>IF(AND(IL10=1,IL35=0,IL52&lt;0),MIN(-IL52,IK54),0)</f>
        <v/>
      </c>
      <c r="IM53" s="44">
        <f>IF(AND(IM10=1,IM35=0,IM52&lt;0),MIN(-IM52,IL54),0)</f>
        <v/>
      </c>
      <c r="IN53" s="44">
        <f>IF(AND(IN10=1,IN35=0,IN52&lt;0),MIN(-IN52,IM54),0)</f>
        <v/>
      </c>
      <c r="IO53" s="44">
        <f>IF(AND(IO10=1,IO35=0,IO52&lt;0),MIN(-IO52,IN54),0)</f>
        <v/>
      </c>
      <c r="IP53" s="44">
        <f>IF(AND(IP10=1,IP35=0,IP52&lt;0),MIN(-IP52,IO54),0)</f>
        <v/>
      </c>
      <c r="IQ53" s="44">
        <f>IF(AND(IQ10=1,IQ35=0,IQ52&lt;0),MIN(-IQ52,IP54),0)</f>
        <v/>
      </c>
      <c r="IR53" s="44">
        <f>IF(AND(IR10=1,IR35=0,IR52&lt;0),MIN(-IR52,IQ54),0)</f>
        <v/>
      </c>
      <c r="IS53" s="44">
        <f>IF(AND(IS10=1,IS35=0,IS52&lt;0),MIN(-IS52,IR54),0)</f>
        <v/>
      </c>
      <c r="IT53" s="44">
        <f>IF(AND(IT10=1,IT35=0,IT52&lt;0),MIN(-IT52,IS54),0)</f>
        <v/>
      </c>
      <c r="IU53" s="44">
        <f>IF(AND(IU10=1,IU35=0,IU52&lt;0),MIN(-IU52,IT54),0)</f>
        <v/>
      </c>
      <c r="IV53" s="44">
        <f>IF(AND(IV10=1,IV35=0,IV52&lt;0),MIN(-IV52,IU54),0)</f>
        <v/>
      </c>
      <c r="IW53" s="44">
        <f>IF(AND(IW10=1,IW35=0,IW52&lt;0),MIN(-IW52,IV54),0)</f>
        <v/>
      </c>
      <c r="IX53" s="44">
        <f>IF(AND(IX10=1,IX35=0,IX52&lt;0),MIN(-IX52,IW54),0)</f>
        <v/>
      </c>
      <c r="IY53" s="44">
        <f>IF(AND(IY10=1,IY35=0,IY52&lt;0),MIN(-IY52,IX54),0)</f>
        <v/>
      </c>
      <c r="IZ53" s="44">
        <f>IF(AND(IZ10=1,IZ35=0,IZ52&lt;0),MIN(-IZ52,IY54),0)</f>
        <v/>
      </c>
      <c r="JA53" s="44">
        <f>IF(AND(JA10=1,JA35=0,JA52&lt;0),MIN(-JA52,IZ54),0)</f>
        <v/>
      </c>
      <c r="JB53" s="44">
        <f>IF(AND(JB10=1,JB35=0,JB52&lt;0),MIN(-JB52,JA54),0)</f>
        <v/>
      </c>
      <c r="JC53" s="44">
        <f>IF(AND(JC10=1,JC35=0,JC52&lt;0),MIN(-JC52,JB54),0)</f>
        <v/>
      </c>
      <c r="JD53" s="44">
        <f>IF(AND(JD10=1,JD35=0,JD52&lt;0),MIN(-JD52,JC54),0)</f>
        <v/>
      </c>
      <c r="JE53" s="44">
        <f>IF(AND(JE10=1,JE35=0,JE52&lt;0),MIN(-JE52,JD54),0)</f>
        <v/>
      </c>
      <c r="JF53" s="44">
        <f>IF(AND(JF10=1,JF35=0,JF52&lt;0),MIN(-JF52,JE54),0)</f>
        <v/>
      </c>
      <c r="JG53" s="44">
        <f>IF(AND(JG10=1,JG35=0,JG52&lt;0),MIN(-JG52,JF54),0)</f>
        <v/>
      </c>
      <c r="JH53" s="44">
        <f>IF(AND(JH10=1,JH35=0,JH52&lt;0),MIN(-JH52,JG54),0)</f>
        <v/>
      </c>
      <c r="JI53" s="44">
        <f>IF(AND(JI10=1,JI35=0,JI52&lt;0),MIN(-JI52,JH54),0)</f>
        <v/>
      </c>
      <c r="JJ53" s="44">
        <f>IF(AND(JJ10=1,JJ35=0,JJ52&lt;0),MIN(-JJ52,JI54),0)</f>
        <v/>
      </c>
      <c r="JK53" s="44">
        <f>IF(AND(JK10=1,JK35=0,JK52&lt;0),MIN(-JK52,JJ54),0)</f>
        <v/>
      </c>
      <c r="JL53" s="44">
        <f>IF(AND(JL10=1,JL35=0,JL52&lt;0),MIN(-JL52,JK54),0)</f>
        <v/>
      </c>
      <c r="JM53" s="44">
        <f>IF(AND(JM10=1,JM35=0,JM52&lt;0),MIN(-JM52,JL54),0)</f>
        <v/>
      </c>
      <c r="JN53" s="44">
        <f>IF(AND(JN10=1,JN35=0,JN52&lt;0),MIN(-JN52,JM54),0)</f>
        <v/>
      </c>
      <c r="JO53" s="44">
        <f>IF(AND(JO10=1,JO35=0,JO52&lt;0),MIN(-JO52,JN54),0)</f>
        <v/>
      </c>
      <c r="JP53" s="44">
        <f>IF(AND(JP10=1,JP35=0,JP52&lt;0),MIN(-JP52,JO54),0)</f>
        <v/>
      </c>
      <c r="JQ53" s="44">
        <f>IF(AND(JQ10=1,JQ35=0,JQ52&lt;0),MIN(-JQ52,JP54),0)</f>
        <v/>
      </c>
      <c r="JR53" s="44">
        <f>IF(AND(JR10=1,JR35=0,JR52&lt;0),MIN(-JR52,JQ54),0)</f>
        <v/>
      </c>
      <c r="JS53" s="44">
        <f>IF(AND(JS10=1,JS35=0,JS52&lt;0),MIN(-JS52,JR54),0)</f>
        <v/>
      </c>
      <c r="JT53" s="44">
        <f>IF(AND(JT10=1,JT35=0,JT52&lt;0),MIN(-JT52,JS54),0)</f>
        <v/>
      </c>
      <c r="JU53" s="44">
        <f>IF(AND(JU10=1,JU35=0,JU52&lt;0),MIN(-JU52,JT54),0)</f>
        <v/>
      </c>
      <c r="JV53" s="44">
        <f>IF(AND(JV10=1,JV35=0,JV52&lt;0),MIN(-JV52,JU54),0)</f>
        <v/>
      </c>
      <c r="JW53" s="44">
        <f>IF(AND(JW10=1,JW35=0,JW52&lt;0),MIN(-JW52,JV54),0)</f>
        <v/>
      </c>
      <c r="JX53" s="44">
        <f>IF(AND(JX10=1,JX35=0,JX52&lt;0),MIN(-JX52,JW54),0)</f>
        <v/>
      </c>
      <c r="JY53" s="44">
        <f>IF(AND(JY10=1,JY35=0,JY52&lt;0),MIN(-JY52,JX54),0)</f>
        <v/>
      </c>
      <c r="JZ53" s="44">
        <f>IF(AND(JZ10=1,JZ35=0,JZ52&lt;0),MIN(-JZ52,JY54),0)</f>
        <v/>
      </c>
      <c r="KA53" s="44">
        <f>IF(AND(KA10=1,KA35=0,KA52&lt;0),MIN(-KA52,JZ54),0)</f>
        <v/>
      </c>
      <c r="KB53" s="44">
        <f>IF(AND(KB10=1,KB35=0,KB52&lt;0),MIN(-KB52,KA54),0)</f>
        <v/>
      </c>
      <c r="KC53" s="44">
        <f>IF(AND(KC10=1,KC35=0,KC52&lt;0),MIN(-KC52,KB54),0)</f>
        <v/>
      </c>
      <c r="KD53" s="44">
        <f>IF(AND(KD10=1,KD35=0,KD52&lt;0),MIN(-KD52,KC54),0)</f>
        <v/>
      </c>
      <c r="KE53" s="44">
        <f>IF(AND(KE10=1,KE35=0,KE52&lt;0),MIN(-KE52,KD54),0)</f>
        <v/>
      </c>
      <c r="KF53" s="44">
        <f>IF(AND(KF10=1,KF35=0,KF52&lt;0),MIN(-KF52,KE54),0)</f>
        <v/>
      </c>
      <c r="KG53" s="44">
        <f>IF(AND(KG10=1,KG35=0,KG52&lt;0),MIN(-KG52,KF54),0)</f>
        <v/>
      </c>
      <c r="KH53" s="44">
        <f>IF(AND(KH10=1,KH35=0,KH52&lt;0),MIN(-KH52,KG54),0)</f>
        <v/>
      </c>
      <c r="KI53" s="44">
        <f>IF(AND(KI10=1,KI35=0,KI52&lt;0),MIN(-KI52,KH54),0)</f>
        <v/>
      </c>
      <c r="KJ53" s="44">
        <f>IF(AND(KJ10=1,KJ35=0,KJ52&lt;0),MIN(-KJ52,KI54),0)</f>
        <v/>
      </c>
      <c r="KK53" s="44">
        <f>IF(AND(KK10=1,KK35=0,KK52&lt;0),MIN(-KK52,KJ54),0)</f>
        <v/>
      </c>
      <c r="KL53" s="44">
        <f>IF(AND(KL10=1,KL35=0,KL52&lt;0),MIN(-KL52,KK54),0)</f>
        <v/>
      </c>
      <c r="KM53" s="44">
        <f>IF(AND(KM10=1,KM35=0,KM52&lt;0),MIN(-KM52,KL54),0)</f>
        <v/>
      </c>
      <c r="KN53" s="44">
        <f>IF(AND(KN10=1,KN35=0,KN52&lt;0),MIN(-KN52,KM54),0)</f>
        <v/>
      </c>
      <c r="KO53" s="44">
        <f>IF(AND(KO10=1,KO35=0,KO52&lt;0),MIN(-KO52,KN54),0)</f>
        <v/>
      </c>
      <c r="KP53" s="44">
        <f>IF(AND(KP10=1,KP35=0,KP52&lt;0),MIN(-KP52,KO54),0)</f>
        <v/>
      </c>
      <c r="KQ53" s="44">
        <f>IF(AND(KQ10=1,KQ35=0,KQ52&lt;0),MIN(-KQ52,KP54),0)</f>
        <v/>
      </c>
      <c r="KR53" s="44">
        <f>IF(AND(KR10=1,KR35=0,KR52&lt;0),MIN(-KR52,KQ54),0)</f>
        <v/>
      </c>
      <c r="KS53" s="44">
        <f>IF(AND(KS10=1,KS35=0,KS52&lt;0),MIN(-KS52,KR54),0)</f>
        <v/>
      </c>
      <c r="KT53" s="44">
        <f>IF(AND(KT10=1,KT35=0,KT52&lt;0),MIN(-KT52,KS54),0)</f>
        <v/>
      </c>
      <c r="KU53" s="44">
        <f>IF(AND(KU10=1,KU35=0,KU52&lt;0),MIN(-KU52,KT54),0)</f>
        <v/>
      </c>
      <c r="KV53" s="44">
        <f>IF(AND(KV10=1,KV35=0,KV52&lt;0),MIN(-KV52,KU54),0)</f>
        <v/>
      </c>
      <c r="KW53" s="44">
        <f>IF(AND(KW10=1,KW35=0,KW52&lt;0),MIN(-KW52,KV54),0)</f>
        <v/>
      </c>
      <c r="KX53" s="44">
        <f>IF(AND(KX10=1,KX35=0,KX52&lt;0),MIN(-KX52,KW54),0)</f>
        <v/>
      </c>
      <c r="KY53" s="44">
        <f>IF(AND(KY10=1,KY35=0,KY52&lt;0),MIN(-KY52,KX54),0)</f>
        <v/>
      </c>
      <c r="KZ53" s="44">
        <f>IF(AND(KZ10=1,KZ35=0,KZ52&lt;0),MIN(-KZ52,KY54),0)</f>
        <v/>
      </c>
      <c r="LA53" s="44">
        <f>IF(AND(LA10=1,LA35=0,LA52&lt;0),MIN(-LA52,KZ54),0)</f>
        <v/>
      </c>
      <c r="LB53" s="44">
        <f>IF(AND(LB10=1,LB35=0,LB52&lt;0),MIN(-LB52,LA54),0)</f>
        <v/>
      </c>
      <c r="LC53" s="44">
        <f>IF(AND(LC10=1,LC35=0,LC52&lt;0),MIN(-LC52,LB54),0)</f>
        <v/>
      </c>
      <c r="LD53" s="44">
        <f>IF(AND(LD10=1,LD35=0,LD52&lt;0),MIN(-LD52,LC54),0)</f>
        <v/>
      </c>
      <c r="LE53" s="44">
        <f>IF(AND(LE10=1,LE35=0,LE52&lt;0),MIN(-LE52,LD54),0)</f>
        <v/>
      </c>
      <c r="LF53" s="44">
        <f>IF(AND(LF10=1,LF35=0,LF52&lt;0),MIN(-LF52,LE54),0)</f>
        <v/>
      </c>
      <c r="LG53" s="44">
        <f>IF(AND(LG10=1,LG35=0,LG52&lt;0),MIN(-LG52,LF54),0)</f>
        <v/>
      </c>
      <c r="LH53" s="44">
        <f>IF(AND(LH10=1,LH35=0,LH52&lt;0),MIN(-LH52,LG54),0)</f>
        <v/>
      </c>
      <c r="LI53" s="44">
        <f>IF(AND(LI10=1,LI35=0,LI52&lt;0),MIN(-LI52,LH54),0)</f>
        <v/>
      </c>
      <c r="LJ53" s="44">
        <f>IF(AND(LJ10=1,LJ35=0,LJ52&lt;0),MIN(-LJ52,LI54),0)</f>
        <v/>
      </c>
      <c r="LK53" s="44">
        <f>IF(AND(LK10=1,LK35=0,LK52&lt;0),MIN(-LK52,LJ54),0)</f>
        <v/>
      </c>
      <c r="LL53" s="44">
        <f>IF(AND(LL10=1,LL35=0,LL52&lt;0),MIN(-LL52,LK54),0)</f>
        <v/>
      </c>
      <c r="LM53" s="44">
        <f>IF(AND(LM10=1,LM35=0,LM52&lt;0),MIN(-LM52,LL54),0)</f>
        <v/>
      </c>
      <c r="LN53" s="44">
        <f>IF(AND(LN10=1,LN35=0,LN52&lt;0),MIN(-LN52,LM54),0)</f>
        <v/>
      </c>
      <c r="LO53" s="44">
        <f>IF(AND(LO10=1,LO35=0,LO52&lt;0),MIN(-LO52,LN54),0)</f>
        <v/>
      </c>
      <c r="LP53" s="44">
        <f>IF(AND(LP10=1,LP35=0,LP52&lt;0),MIN(-LP52,LO54),0)</f>
        <v/>
      </c>
      <c r="LQ53" s="44">
        <f>IF(AND(LQ10=1,LQ35=0,LQ52&lt;0),MIN(-LQ52,LP54),0)</f>
        <v/>
      </c>
      <c r="LR53" s="44">
        <f>IF(AND(LR10=1,LR35=0,LR52&lt;0),MIN(-LR52,LQ54),0)</f>
        <v/>
      </c>
      <c r="LS53" s="44">
        <f>IF(AND(LS10=1,LS35=0,LS52&lt;0),MIN(-LS52,LR54),0)</f>
        <v/>
      </c>
      <c r="LT53" s="44">
        <f>IF(AND(LT10=1,LT35=0,LT52&lt;0),MIN(-LT52,LS54),0)</f>
        <v/>
      </c>
      <c r="LU53" s="44">
        <f>IF(AND(LU10=1,LU35=0,LU52&lt;0),MIN(-LU52,LT54),0)</f>
        <v/>
      </c>
      <c r="LV53" s="44">
        <f>IF(AND(LV10=1,LV35=0,LV52&lt;0),MIN(-LV52,LU54),0)</f>
        <v/>
      </c>
      <c r="LW53" s="44">
        <f>IF(AND(LW10=1,LW35=0,LW52&lt;0),MIN(-LW52,LV54),0)</f>
        <v/>
      </c>
      <c r="LX53" s="44">
        <f>IF(AND(LX10=1,LX35=0,LX52&lt;0),MIN(-LX52,LW54),0)</f>
        <v/>
      </c>
      <c r="LY53" s="44">
        <f>IF(AND(LY10=1,LY35=0,LY52&lt;0),MIN(-LY52,LX54),0)</f>
        <v/>
      </c>
      <c r="LZ53" s="44">
        <f>IF(AND(LZ10=1,LZ35=0,LZ52&lt;0),MIN(-LZ52,LY54),0)</f>
        <v/>
      </c>
      <c r="MA53" s="44">
        <f>IF(AND(MA10=1,MA35=0,MA52&lt;0),MIN(-MA52,LZ54),0)</f>
        <v/>
      </c>
      <c r="MB53" s="44">
        <f>IF(AND(MB10=1,MB35=0,MB52&lt;0),MIN(-MB52,MA54),0)</f>
        <v/>
      </c>
      <c r="MC53" s="44">
        <f>IF(AND(MC10=1,MC35=0,MC52&lt;0),MIN(-MC52,MB54),0)</f>
        <v/>
      </c>
      <c r="MD53" s="44">
        <f>IF(AND(MD10=1,MD35=0,MD52&lt;0),MIN(-MD52,MC54),0)</f>
        <v/>
      </c>
      <c r="ME53" s="44">
        <f>IF(AND(ME10=1,ME35=0,ME52&lt;0),MIN(-ME52,MD54),0)</f>
        <v/>
      </c>
      <c r="MF53" s="44">
        <f>IF(AND(MF10=1,MF35=0,MF52&lt;0),MIN(-MF52,ME54),0)</f>
        <v/>
      </c>
      <c r="MG53" s="44">
        <f>IF(AND(MG10=1,MG35=0,MG52&lt;0),MIN(-MG52,MF54),0)</f>
        <v/>
      </c>
      <c r="MH53" s="44">
        <f>IF(AND(MH10=1,MH35=0,MH52&lt;0),MIN(-MH52,MG54),0)</f>
        <v/>
      </c>
      <c r="MI53" s="44">
        <f>IF(AND(MI10=1,MI35=0,MI52&lt;0),MIN(-MI52,MH54),0)</f>
        <v/>
      </c>
      <c r="MJ53" s="44">
        <f>IF(AND(MJ10=1,MJ35=0,MJ52&lt;0),MIN(-MJ52,MI54),0)</f>
        <v/>
      </c>
      <c r="MK53" s="44">
        <f>IF(AND(MK10=1,MK35=0,MK52&lt;0),MIN(-MK52,MJ54),0)</f>
        <v/>
      </c>
      <c r="ML53" s="44">
        <f>IF(AND(ML10=1,ML35=0,ML52&lt;0),MIN(-ML52,MK54),0)</f>
        <v/>
      </c>
      <c r="MM53" s="44">
        <f>IF(AND(MM10=1,MM35=0,MM52&lt;0),MIN(-MM52,ML54),0)</f>
        <v/>
      </c>
      <c r="MN53" s="44">
        <f>IF(AND(MN10=1,MN35=0,MN52&lt;0),MIN(-MN52,MM54),0)</f>
        <v/>
      </c>
      <c r="MO53" s="44">
        <f>IF(AND(MO10=1,MO35=0,MO52&lt;0),MIN(-MO52,MN54),0)</f>
        <v/>
      </c>
      <c r="MP53" s="44">
        <f>IF(AND(MP10=1,MP35=0,MP52&lt;0),MIN(-MP52,MO54),0)</f>
        <v/>
      </c>
      <c r="MQ53" s="44">
        <f>IF(AND(MQ10=1,MQ35=0,MQ52&lt;0),MIN(-MQ52,MP54),0)</f>
        <v/>
      </c>
      <c r="MR53" s="44">
        <f>IF(AND(MR10=1,MR35=0,MR52&lt;0),MIN(-MR52,MQ54),0)</f>
        <v/>
      </c>
      <c r="MS53" s="44">
        <f>IF(AND(MS10=1,MS35=0,MS52&lt;0),MIN(-MS52,MR54),0)</f>
        <v/>
      </c>
      <c r="MT53" s="44">
        <f>IF(AND(MT10=1,MT35=0,MT52&lt;0),MIN(-MT52,MS54),0)</f>
        <v/>
      </c>
      <c r="MU53" s="44">
        <f>IF(AND(MU10=1,MU35=0,MU52&lt;0),MIN(-MU52,MT54),0)</f>
        <v/>
      </c>
      <c r="MV53" s="44">
        <f>IF(AND(MV10=1,MV35=0,MV52&lt;0),MIN(-MV52,MU54),0)</f>
        <v/>
      </c>
      <c r="MW53" s="44">
        <f>IF(AND(MW10=1,MW35=0,MW52&lt;0),MIN(-MW52,MV54),0)</f>
        <v/>
      </c>
      <c r="MX53" s="44">
        <f>IF(AND(MX10=1,MX35=0,MX52&lt;0),MIN(-MX52,MW54),0)</f>
        <v/>
      </c>
      <c r="MY53" s="44">
        <f>IF(AND(MY10=1,MY35=0,MY52&lt;0),MIN(-MY52,MX54),0)</f>
        <v/>
      </c>
      <c r="MZ53" s="44">
        <f>IF(AND(MZ10=1,MZ35=0,MZ52&lt;0),MIN(-MZ52,MY54),0)</f>
        <v/>
      </c>
      <c r="NA53" s="44">
        <f>IF(AND(NA10=1,NA35=0,NA52&lt;0),MIN(-NA52,MZ54),0)</f>
        <v/>
      </c>
      <c r="NB53" s="44">
        <f>IF(AND(NB10=1,NB35=0,NB52&lt;0),MIN(-NB52,NA54),0)</f>
        <v/>
      </c>
      <c r="NC53" s="44">
        <f>IF(AND(NC10=1,NC35=0,NC52&lt;0),MIN(-NC52,NB54),0)</f>
        <v/>
      </c>
      <c r="ND53" s="44">
        <f>IF(AND(ND10=1,ND35=0,ND52&lt;0),MIN(-ND52,NC54),0)</f>
        <v/>
      </c>
      <c r="NE53" s="44">
        <f>IF(AND(NE10=1,NE35=0,NE52&lt;0),MIN(-NE52,ND54),0)</f>
        <v/>
      </c>
      <c r="NF53" s="44">
        <f>IF(AND(NF10=1,NF35=0,NF52&lt;0),MIN(-NF52,NE54),0)</f>
        <v/>
      </c>
      <c r="NG53" s="44">
        <f>IF(AND(NG10=1,NG35=0,NG52&lt;0),MIN(-NG52,NF54),0)</f>
        <v/>
      </c>
      <c r="NH53" s="44">
        <f>IF(AND(NH10=1,NH35=0,NH52&lt;0),MIN(-NH52,NG54),0)</f>
        <v/>
      </c>
      <c r="NI53" s="44">
        <f>IF(AND(NI10=1,NI35=0,NI52&lt;0),MIN(-NI52,NH54),0)</f>
        <v/>
      </c>
      <c r="NJ53" s="44">
        <f>IF(AND(NJ10=1,NJ35=0,NJ52&lt;0),MIN(-NJ52,NI54),0)</f>
        <v/>
      </c>
      <c r="NK53" s="44">
        <f>IF(AND(NK10=1,NK35=0,NK52&lt;0),MIN(-NK52,NJ54),0)</f>
        <v/>
      </c>
      <c r="NL53" s="44">
        <f>IF(AND(NL10=1,NL35=0,NL52&lt;0),MIN(-NL52,NK54),0)</f>
        <v/>
      </c>
      <c r="NM53" s="44">
        <f>IF(AND(NM10=1,NM35=0,NM52&lt;0),MIN(-NM52,NL54),0)</f>
        <v/>
      </c>
      <c r="NN53" s="44">
        <f>IF(AND(NN10=1,NN35=0,NN52&lt;0),MIN(-NN52,NM54),0)</f>
        <v/>
      </c>
      <c r="NO53" s="44">
        <f>IF(AND(NO10=1,NO35=0,NO52&lt;0),MIN(-NO52,NN54),0)</f>
        <v/>
      </c>
      <c r="NP53" s="44">
        <f>IF(AND(NP10=1,NP35=0,NP52&lt;0),MIN(-NP52,NO54),0)</f>
        <v/>
      </c>
      <c r="NQ53" s="44">
        <f>IF(AND(NQ10=1,NQ35=0,NQ52&lt;0),MIN(-NQ52,NP54),0)</f>
        <v/>
      </c>
      <c r="NR53" s="44">
        <f>IF(AND(NR10=1,NR35=0,NR52&lt;0),MIN(-NR52,NQ54),0)</f>
        <v/>
      </c>
      <c r="NS53" s="44">
        <f>IF(AND(NS10=1,NS35=0,NS52&lt;0),MIN(-NS52,NR54),0)</f>
        <v/>
      </c>
      <c r="NT53" s="44">
        <f>IF(AND(NT10=1,NT35=0,NT52&lt;0),MIN(-NT52,NS54),0)</f>
        <v/>
      </c>
      <c r="NU53" s="44">
        <f>IF(AND(NU10=1,NU35=0,NU52&lt;0),MIN(-NU52,NT54),0)</f>
        <v/>
      </c>
      <c r="NV53" s="44">
        <f>IF(AND(NV10=1,NV35=0,NV52&lt;0),MIN(-NV52,NU54),0)</f>
        <v/>
      </c>
      <c r="NW53" s="44">
        <f>IF(AND(NW10=1,NW35=0,NW52&lt;0),MIN(-NW52,NV54),0)</f>
        <v/>
      </c>
      <c r="NX53" s="44">
        <f>IF(AND(NX10=1,NX35=0,NX52&lt;0),MIN(-NX52,NW54),0)</f>
        <v/>
      </c>
      <c r="NY53" s="44">
        <f>IF(AND(NY10=1,NY35=0,NY52&lt;0),MIN(-NY52,NX54),0)</f>
        <v/>
      </c>
      <c r="NZ53" s="44">
        <f>IF(AND(NZ10=1,NZ35=0,NZ52&lt;0),MIN(-NZ52,NY54),0)</f>
        <v/>
      </c>
      <c r="OA53" s="44">
        <f>IF(AND(OA10=1,OA35=0,OA52&lt;0),MIN(-OA52,NZ54),0)</f>
        <v/>
      </c>
      <c r="OB53" s="44">
        <f>IF(AND(OB10=1,OB35=0,OB52&lt;0),MIN(-OB52,OA54),0)</f>
        <v/>
      </c>
      <c r="OC53" s="44">
        <f>IF(AND(OC10=1,OC35=0,OC52&lt;0),MIN(-OC52,OB54),0)</f>
        <v/>
      </c>
      <c r="OD53" s="44">
        <f>IF(AND(OD10=1,OD35=0,OD52&lt;0),MIN(-OD52,OC54),0)</f>
        <v/>
      </c>
      <c r="OE53" s="44">
        <f>IF(AND(OE10=1,OE35=0,OE52&lt;0),MIN(-OE52,OD54),0)</f>
        <v/>
      </c>
      <c r="OF53" s="44">
        <f>IF(AND(OF10=1,OF35=0,OF52&lt;0),MIN(-OF52,OE54),0)</f>
        <v/>
      </c>
      <c r="OG53" s="44">
        <f>IF(AND(OG10=1,OG35=0,OG52&lt;0),MIN(-OG52,OF54),0)</f>
        <v/>
      </c>
      <c r="OH53" s="44">
        <f>IF(AND(OH10=1,OH35=0,OH52&lt;0),MIN(-OH52,OG54),0)</f>
        <v/>
      </c>
      <c r="OI53" s="44">
        <f>IF(AND(OI10=1,OI35=0,OI52&lt;0),MIN(-OI52,OH54),0)</f>
        <v/>
      </c>
      <c r="OJ53" s="44">
        <f>IF(AND(OJ10=1,OJ35=0,OJ52&lt;0),MIN(-OJ52,OI54),0)</f>
        <v/>
      </c>
      <c r="OK53" s="44">
        <f>IF(AND(OK10=1,OK35=0,OK52&lt;0),MIN(-OK52,OJ54),0)</f>
        <v/>
      </c>
      <c r="OL53" s="44">
        <f>IF(AND(OL10=1,OL35=0,OL52&lt;0),MIN(-OL52,OK54),0)</f>
        <v/>
      </c>
      <c r="OM53" s="44">
        <f>IF(AND(OM10=1,OM35=0,OM52&lt;0),MIN(-OM52,OL54),0)</f>
        <v/>
      </c>
      <c r="ON53" s="44">
        <f>IF(AND(ON10=1,ON35=0,ON52&lt;0),MIN(-ON52,OM54),0)</f>
        <v/>
      </c>
      <c r="OO53" s="44">
        <f>IF(AND(OO10=1,OO35=0,OO52&lt;0),MIN(-OO52,ON54),0)</f>
        <v/>
      </c>
      <c r="OP53" s="44">
        <f>IF(AND(OP10=1,OP35=0,OP52&lt;0),MIN(-OP52,OO54),0)</f>
        <v/>
      </c>
      <c r="OQ53" s="44">
        <f>IF(AND(OQ10=1,OQ35=0,OQ52&lt;0),MIN(-OQ52,OP54),0)</f>
        <v/>
      </c>
      <c r="OR53" s="44">
        <f>IF(AND(OR10=1,OR35=0,OR52&lt;0),MIN(-OR52,OQ54),0)</f>
        <v/>
      </c>
      <c r="OS53" s="44">
        <f>IF(AND(OS10=1,OS35=0,OS52&lt;0),MIN(-OS52,OR54),0)</f>
        <v/>
      </c>
      <c r="OT53" s="44">
        <f>IF(AND(OT10=1,OT35=0,OT52&lt;0),MIN(-OT52,OS54),0)</f>
        <v/>
      </c>
      <c r="OU53" s="44">
        <f>IF(AND(OU10=1,OU35=0,OU52&lt;0),MIN(-OU52,OT54),0)</f>
        <v/>
      </c>
      <c r="OV53" s="44">
        <f>IF(AND(OV10=1,OV35=0,OV52&lt;0),MIN(-OV52,OU54),0)</f>
        <v/>
      </c>
      <c r="OW53" s="44">
        <f>IF(AND(OW10=1,OW35=0,OW52&lt;0),MIN(-OW52,OV54),0)</f>
        <v/>
      </c>
      <c r="OX53" s="44">
        <f>IF(AND(OX10=1,OX35=0,OX52&lt;0),MIN(-OX52,OW54),0)</f>
        <v/>
      </c>
      <c r="OY53" s="44">
        <f>IF(AND(OY10=1,OY35=0,OY52&lt;0),MIN(-OY52,OX54),0)</f>
        <v/>
      </c>
      <c r="OZ53" s="44">
        <f>IF(AND(OZ10=1,OZ35=0,OZ52&lt;0),MIN(-OZ52,OY54),0)</f>
        <v/>
      </c>
      <c r="PA53" s="44">
        <f>IF(AND(PA10=1,PA35=0,PA52&lt;0),MIN(-PA52,OZ54),0)</f>
        <v/>
      </c>
      <c r="PB53" s="44">
        <f>IF(AND(PB10=1,PB35=0,PB52&lt;0),MIN(-PB52,PA54),0)</f>
        <v/>
      </c>
      <c r="PC53" s="44">
        <f>IF(AND(PC10=1,PC35=0,PC52&lt;0),MIN(-PC52,PB54),0)</f>
        <v/>
      </c>
      <c r="PD53" s="44">
        <f>IF(AND(PD10=1,PD35=0,PD52&lt;0),MIN(-PD52,PC54),0)</f>
        <v/>
      </c>
      <c r="PE53" s="44">
        <f>IF(AND(PE10=1,PE35=0,PE52&lt;0),MIN(-PE52,PD54),0)</f>
        <v/>
      </c>
      <c r="PF53" s="44">
        <f>IF(AND(PF10=1,PF35=0,PF52&lt;0),MIN(-PF52,PE54),0)</f>
        <v/>
      </c>
      <c r="PG53" s="44">
        <f>IF(AND(PG10=1,PG35=0,PG52&lt;0),MIN(-PG52,PF54),0)</f>
        <v/>
      </c>
      <c r="PH53" s="44">
        <f>IF(AND(PH10=1,PH35=0,PH52&lt;0),MIN(-PH52,PG54),0)</f>
        <v/>
      </c>
      <c r="PI53" s="44">
        <f>IF(AND(PI10=1,PI35=0,PI52&lt;0),MIN(-PI52,PH54),0)</f>
        <v/>
      </c>
      <c r="PJ53" s="44">
        <f>IF(AND(PJ10=1,PJ35=0,PJ52&lt;0),MIN(-PJ52,PI54),0)</f>
        <v/>
      </c>
      <c r="PK53" s="44">
        <f>IF(AND(PK10=1,PK35=0,PK52&lt;0),MIN(-PK52,PJ54),0)</f>
        <v/>
      </c>
      <c r="PL53" s="44">
        <f>IF(AND(PL10=1,PL35=0,PL52&lt;0),MIN(-PL52,PK54),0)</f>
        <v/>
      </c>
      <c r="PM53" s="44">
        <f>IF(AND(PM10=1,PM35=0,PM52&lt;0),MIN(-PM52,PL54),0)</f>
        <v/>
      </c>
    </row>
    <row r="54">
      <c r="A54" s="9" t="inlineStr">
        <is>
          <t>Lease-up reserve balance</t>
        </is>
      </c>
      <c r="B54" s="9" t="inlineStr">
        <is>
          <t>P1</t>
        </is>
      </c>
      <c r="D54" s="44">
        <f>IF(D$4=p1_complete,p1_reserve_lu,0-D53)</f>
        <v/>
      </c>
      <c r="E54" s="44">
        <f>IF(E$4=p1_complete,p1_reserve_lu,D54-E53)</f>
        <v/>
      </c>
      <c r="F54" s="44">
        <f>IF(F$4=p1_complete,p1_reserve_lu,E54-F53)</f>
        <v/>
      </c>
      <c r="G54" s="44">
        <f>IF(G$4=p1_complete,p1_reserve_lu,F54-G53)</f>
        <v/>
      </c>
      <c r="H54" s="44">
        <f>IF(H$4=p1_complete,p1_reserve_lu,G54-H53)</f>
        <v/>
      </c>
      <c r="I54" s="44">
        <f>IF(I$4=p1_complete,p1_reserve_lu,H54-I53)</f>
        <v/>
      </c>
      <c r="J54" s="44">
        <f>IF(J$4=p1_complete,p1_reserve_lu,I54-J53)</f>
        <v/>
      </c>
      <c r="K54" s="44">
        <f>IF(K$4=p1_complete,p1_reserve_lu,J54-K53)</f>
        <v/>
      </c>
      <c r="L54" s="44">
        <f>IF(L$4=p1_complete,p1_reserve_lu,K54-L53)</f>
        <v/>
      </c>
      <c r="M54" s="44">
        <f>IF(M$4=p1_complete,p1_reserve_lu,L54-M53)</f>
        <v/>
      </c>
      <c r="N54" s="44">
        <f>IF(N$4=p1_complete,p1_reserve_lu,M54-N53)</f>
        <v/>
      </c>
      <c r="O54" s="44">
        <f>IF(O$4=p1_complete,p1_reserve_lu,N54-O53)</f>
        <v/>
      </c>
      <c r="P54" s="44">
        <f>IF(P$4=p1_complete,p1_reserve_lu,O54-P53)</f>
        <v/>
      </c>
      <c r="Q54" s="44">
        <f>IF(Q$4=p1_complete,p1_reserve_lu,P54-Q53)</f>
        <v/>
      </c>
      <c r="R54" s="44">
        <f>IF(R$4=p1_complete,p1_reserve_lu,Q54-R53)</f>
        <v/>
      </c>
      <c r="S54" s="44">
        <f>IF(S$4=p1_complete,p1_reserve_lu,R54-S53)</f>
        <v/>
      </c>
      <c r="T54" s="44">
        <f>IF(T$4=p1_complete,p1_reserve_lu,S54-T53)</f>
        <v/>
      </c>
      <c r="U54" s="44">
        <f>IF(U$4=p1_complete,p1_reserve_lu,T54-U53)</f>
        <v/>
      </c>
      <c r="V54" s="44">
        <f>IF(V$4=p1_complete,p1_reserve_lu,U54-V53)</f>
        <v/>
      </c>
      <c r="W54" s="44">
        <f>IF(W$4=p1_complete,p1_reserve_lu,V54-W53)</f>
        <v/>
      </c>
      <c r="X54" s="44">
        <f>IF(X$4=p1_complete,p1_reserve_lu,W54-X53)</f>
        <v/>
      </c>
      <c r="Y54" s="44">
        <f>IF(Y$4=p1_complete,p1_reserve_lu,X54-Y53)</f>
        <v/>
      </c>
      <c r="Z54" s="44">
        <f>IF(Z$4=p1_complete,p1_reserve_lu,Y54-Z53)</f>
        <v/>
      </c>
      <c r="AA54" s="44">
        <f>IF(AA$4=p1_complete,p1_reserve_lu,Z54-AA53)</f>
        <v/>
      </c>
      <c r="AB54" s="44">
        <f>IF(AB$4=p1_complete,p1_reserve_lu,AA54-AB53)</f>
        <v/>
      </c>
      <c r="AC54" s="44">
        <f>IF(AC$4=p1_complete,p1_reserve_lu,AB54-AC53)</f>
        <v/>
      </c>
      <c r="AD54" s="44">
        <f>IF(AD$4=p1_complete,p1_reserve_lu,AC54-AD53)</f>
        <v/>
      </c>
      <c r="AE54" s="44">
        <f>IF(AE$4=p1_complete,p1_reserve_lu,AD54-AE53)</f>
        <v/>
      </c>
      <c r="AF54" s="44">
        <f>IF(AF$4=p1_complete,p1_reserve_lu,AE54-AF53)</f>
        <v/>
      </c>
      <c r="AG54" s="44">
        <f>IF(AG$4=p1_complete,p1_reserve_lu,AF54-AG53)</f>
        <v/>
      </c>
      <c r="AH54" s="44">
        <f>IF(AH$4=p1_complete,p1_reserve_lu,AG54-AH53)</f>
        <v/>
      </c>
      <c r="AI54" s="44">
        <f>IF(AI$4=p1_complete,p1_reserve_lu,AH54-AI53)</f>
        <v/>
      </c>
      <c r="AJ54" s="44">
        <f>IF(AJ$4=p1_complete,p1_reserve_lu,AI54-AJ53)</f>
        <v/>
      </c>
      <c r="AK54" s="44">
        <f>IF(AK$4=p1_complete,p1_reserve_lu,AJ54-AK53)</f>
        <v/>
      </c>
      <c r="AL54" s="44">
        <f>IF(AL$4=p1_complete,p1_reserve_lu,AK54-AL53)</f>
        <v/>
      </c>
      <c r="AM54" s="44">
        <f>IF(AM$4=p1_complete,p1_reserve_lu,AL54-AM53)</f>
        <v/>
      </c>
      <c r="AN54" s="44">
        <f>IF(AN$4=p1_complete,p1_reserve_lu,AM54-AN53)</f>
        <v/>
      </c>
      <c r="AO54" s="44">
        <f>IF(AO$4=p1_complete,p1_reserve_lu,AN54-AO53)</f>
        <v/>
      </c>
      <c r="AP54" s="44">
        <f>IF(AP$4=p1_complete,p1_reserve_lu,AO54-AP53)</f>
        <v/>
      </c>
      <c r="AQ54" s="44">
        <f>IF(AQ$4=p1_complete,p1_reserve_lu,AP54-AQ53)</f>
        <v/>
      </c>
      <c r="AR54" s="44">
        <f>IF(AR$4=p1_complete,p1_reserve_lu,AQ54-AR53)</f>
        <v/>
      </c>
      <c r="AS54" s="44">
        <f>IF(AS$4=p1_complete,p1_reserve_lu,AR54-AS53)</f>
        <v/>
      </c>
      <c r="AT54" s="44">
        <f>IF(AT$4=p1_complete,p1_reserve_lu,AS54-AT53)</f>
        <v/>
      </c>
      <c r="AU54" s="44">
        <f>IF(AU$4=p1_complete,p1_reserve_lu,AT54-AU53)</f>
        <v/>
      </c>
      <c r="AV54" s="44">
        <f>IF(AV$4=p1_complete,p1_reserve_lu,AU54-AV53)</f>
        <v/>
      </c>
      <c r="AW54" s="44">
        <f>IF(AW$4=p1_complete,p1_reserve_lu,AV54-AW53)</f>
        <v/>
      </c>
      <c r="AX54" s="44">
        <f>IF(AX$4=p1_complete,p1_reserve_lu,AW54-AX53)</f>
        <v/>
      </c>
      <c r="AY54" s="44">
        <f>IF(AY$4=p1_complete,p1_reserve_lu,AX54-AY53)</f>
        <v/>
      </c>
      <c r="AZ54" s="44">
        <f>IF(AZ$4=p1_complete,p1_reserve_lu,AY54-AZ53)</f>
        <v/>
      </c>
      <c r="BA54" s="44">
        <f>IF(BA$4=p1_complete,p1_reserve_lu,AZ54-BA53)</f>
        <v/>
      </c>
      <c r="BB54" s="44">
        <f>IF(BB$4=p1_complete,p1_reserve_lu,BA54-BB53)</f>
        <v/>
      </c>
      <c r="BC54" s="44">
        <f>IF(BC$4=p1_complete,p1_reserve_lu,BB54-BC53)</f>
        <v/>
      </c>
      <c r="BD54" s="44">
        <f>IF(BD$4=p1_complete,p1_reserve_lu,BC54-BD53)</f>
        <v/>
      </c>
      <c r="BE54" s="44">
        <f>IF(BE$4=p1_complete,p1_reserve_lu,BD54-BE53)</f>
        <v/>
      </c>
      <c r="BF54" s="44">
        <f>IF(BF$4=p1_complete,p1_reserve_lu,BE54-BF53)</f>
        <v/>
      </c>
      <c r="BG54" s="44">
        <f>IF(BG$4=p1_complete,p1_reserve_lu,BF54-BG53)</f>
        <v/>
      </c>
      <c r="BH54" s="44">
        <f>IF(BH$4=p1_complete,p1_reserve_lu,BG54-BH53)</f>
        <v/>
      </c>
      <c r="BI54" s="44">
        <f>IF(BI$4=p1_complete,p1_reserve_lu,BH54-BI53)</f>
        <v/>
      </c>
      <c r="BJ54" s="44">
        <f>IF(BJ$4=p1_complete,p1_reserve_lu,BI54-BJ53)</f>
        <v/>
      </c>
      <c r="BK54" s="44">
        <f>IF(BK$4=p1_complete,p1_reserve_lu,BJ54-BK53)</f>
        <v/>
      </c>
      <c r="BL54" s="44">
        <f>IF(BL$4=p1_complete,p1_reserve_lu,BK54-BL53)</f>
        <v/>
      </c>
      <c r="BM54" s="44">
        <f>IF(BM$4=p1_complete,p1_reserve_lu,BL54-BM53)</f>
        <v/>
      </c>
      <c r="BN54" s="44">
        <f>IF(BN$4=p1_complete,p1_reserve_lu,BM54-BN53)</f>
        <v/>
      </c>
      <c r="BO54" s="44">
        <f>IF(BO$4=p1_complete,p1_reserve_lu,BN54-BO53)</f>
        <v/>
      </c>
      <c r="BP54" s="44">
        <f>IF(BP$4=p1_complete,p1_reserve_lu,BO54-BP53)</f>
        <v/>
      </c>
      <c r="BQ54" s="44">
        <f>IF(BQ$4=p1_complete,p1_reserve_lu,BP54-BQ53)</f>
        <v/>
      </c>
      <c r="BR54" s="44">
        <f>IF(BR$4=p1_complete,p1_reserve_lu,BQ54-BR53)</f>
        <v/>
      </c>
      <c r="BS54" s="44">
        <f>IF(BS$4=p1_complete,p1_reserve_lu,BR54-BS53)</f>
        <v/>
      </c>
      <c r="BT54" s="44">
        <f>IF(BT$4=p1_complete,p1_reserve_lu,BS54-BT53)</f>
        <v/>
      </c>
      <c r="BU54" s="44">
        <f>IF(BU$4=p1_complete,p1_reserve_lu,BT54-BU53)</f>
        <v/>
      </c>
      <c r="BV54" s="44">
        <f>IF(BV$4=p1_complete,p1_reserve_lu,BU54-BV53)</f>
        <v/>
      </c>
      <c r="BW54" s="44">
        <f>IF(BW$4=p1_complete,p1_reserve_lu,BV54-BW53)</f>
        <v/>
      </c>
      <c r="BX54" s="44">
        <f>IF(BX$4=p1_complete,p1_reserve_lu,BW54-BX53)</f>
        <v/>
      </c>
      <c r="BY54" s="44">
        <f>IF(BY$4=p1_complete,p1_reserve_lu,BX54-BY53)</f>
        <v/>
      </c>
      <c r="BZ54" s="44">
        <f>IF(BZ$4=p1_complete,p1_reserve_lu,BY54-BZ53)</f>
        <v/>
      </c>
      <c r="CA54" s="44">
        <f>IF(CA$4=p1_complete,p1_reserve_lu,BZ54-CA53)</f>
        <v/>
      </c>
      <c r="CB54" s="44">
        <f>IF(CB$4=p1_complete,p1_reserve_lu,CA54-CB53)</f>
        <v/>
      </c>
      <c r="CC54" s="44">
        <f>IF(CC$4=p1_complete,p1_reserve_lu,CB54-CC53)</f>
        <v/>
      </c>
      <c r="CD54" s="44">
        <f>IF(CD$4=p1_complete,p1_reserve_lu,CC54-CD53)</f>
        <v/>
      </c>
      <c r="CE54" s="44">
        <f>IF(CE$4=p1_complete,p1_reserve_lu,CD54-CE53)</f>
        <v/>
      </c>
      <c r="CF54" s="44">
        <f>IF(CF$4=p1_complete,p1_reserve_lu,CE54-CF53)</f>
        <v/>
      </c>
      <c r="CG54" s="44">
        <f>IF(CG$4=p1_complete,p1_reserve_lu,CF54-CG53)</f>
        <v/>
      </c>
      <c r="CH54" s="44">
        <f>IF(CH$4=p1_complete,p1_reserve_lu,CG54-CH53)</f>
        <v/>
      </c>
      <c r="CI54" s="44">
        <f>IF(CI$4=p1_complete,p1_reserve_lu,CH54-CI53)</f>
        <v/>
      </c>
      <c r="CJ54" s="44">
        <f>IF(CJ$4=p1_complete,p1_reserve_lu,CI54-CJ53)</f>
        <v/>
      </c>
      <c r="CK54" s="44">
        <f>IF(CK$4=p1_complete,p1_reserve_lu,CJ54-CK53)</f>
        <v/>
      </c>
      <c r="CL54" s="44">
        <f>IF(CL$4=p1_complete,p1_reserve_lu,CK54-CL53)</f>
        <v/>
      </c>
      <c r="CM54" s="44">
        <f>IF(CM$4=p1_complete,p1_reserve_lu,CL54-CM53)</f>
        <v/>
      </c>
      <c r="CN54" s="44">
        <f>IF(CN$4=p1_complete,p1_reserve_lu,CM54-CN53)</f>
        <v/>
      </c>
      <c r="CO54" s="44">
        <f>IF(CO$4=p1_complete,p1_reserve_lu,CN54-CO53)</f>
        <v/>
      </c>
      <c r="CP54" s="44">
        <f>IF(CP$4=p1_complete,p1_reserve_lu,CO54-CP53)</f>
        <v/>
      </c>
      <c r="CQ54" s="44">
        <f>IF(CQ$4=p1_complete,p1_reserve_lu,CP54-CQ53)</f>
        <v/>
      </c>
      <c r="CR54" s="44">
        <f>IF(CR$4=p1_complete,p1_reserve_lu,CQ54-CR53)</f>
        <v/>
      </c>
      <c r="CS54" s="44">
        <f>IF(CS$4=p1_complete,p1_reserve_lu,CR54-CS53)</f>
        <v/>
      </c>
      <c r="CT54" s="44">
        <f>IF(CT$4=p1_complete,p1_reserve_lu,CS54-CT53)</f>
        <v/>
      </c>
      <c r="CU54" s="44">
        <f>IF(CU$4=p1_complete,p1_reserve_lu,CT54-CU53)</f>
        <v/>
      </c>
      <c r="CV54" s="44">
        <f>IF(CV$4=p1_complete,p1_reserve_lu,CU54-CV53)</f>
        <v/>
      </c>
      <c r="CW54" s="44">
        <f>IF(CW$4=p1_complete,p1_reserve_lu,CV54-CW53)</f>
        <v/>
      </c>
      <c r="CX54" s="44">
        <f>IF(CX$4=p1_complete,p1_reserve_lu,CW54-CX53)</f>
        <v/>
      </c>
      <c r="CY54" s="44">
        <f>IF(CY$4=p1_complete,p1_reserve_lu,CX54-CY53)</f>
        <v/>
      </c>
      <c r="CZ54" s="44">
        <f>IF(CZ$4=p1_complete,p1_reserve_lu,CY54-CZ53)</f>
        <v/>
      </c>
      <c r="DA54" s="44">
        <f>IF(DA$4=p1_complete,p1_reserve_lu,CZ54-DA53)</f>
        <v/>
      </c>
      <c r="DB54" s="44">
        <f>IF(DB$4=p1_complete,p1_reserve_lu,DA54-DB53)</f>
        <v/>
      </c>
      <c r="DC54" s="44">
        <f>IF(DC$4=p1_complete,p1_reserve_lu,DB54-DC53)</f>
        <v/>
      </c>
      <c r="DD54" s="44">
        <f>IF(DD$4=p1_complete,p1_reserve_lu,DC54-DD53)</f>
        <v/>
      </c>
      <c r="DE54" s="44">
        <f>IF(DE$4=p1_complete,p1_reserve_lu,DD54-DE53)</f>
        <v/>
      </c>
      <c r="DF54" s="44">
        <f>IF(DF$4=p1_complete,p1_reserve_lu,DE54-DF53)</f>
        <v/>
      </c>
      <c r="DG54" s="44">
        <f>IF(DG$4=p1_complete,p1_reserve_lu,DF54-DG53)</f>
        <v/>
      </c>
      <c r="DH54" s="44">
        <f>IF(DH$4=p1_complete,p1_reserve_lu,DG54-DH53)</f>
        <v/>
      </c>
      <c r="DI54" s="44">
        <f>IF(DI$4=p1_complete,p1_reserve_lu,DH54-DI53)</f>
        <v/>
      </c>
      <c r="DJ54" s="44">
        <f>IF(DJ$4=p1_complete,p1_reserve_lu,DI54-DJ53)</f>
        <v/>
      </c>
      <c r="DK54" s="44">
        <f>IF(DK$4=p1_complete,p1_reserve_lu,DJ54-DK53)</f>
        <v/>
      </c>
      <c r="DL54" s="44">
        <f>IF(DL$4=p1_complete,p1_reserve_lu,DK54-DL53)</f>
        <v/>
      </c>
      <c r="DM54" s="44">
        <f>IF(DM$4=p1_complete,p1_reserve_lu,DL54-DM53)</f>
        <v/>
      </c>
      <c r="DN54" s="44">
        <f>IF(DN$4=p1_complete,p1_reserve_lu,DM54-DN53)</f>
        <v/>
      </c>
      <c r="DO54" s="44">
        <f>IF(DO$4=p1_complete,p1_reserve_lu,DN54-DO53)</f>
        <v/>
      </c>
      <c r="DP54" s="44">
        <f>IF(DP$4=p1_complete,p1_reserve_lu,DO54-DP53)</f>
        <v/>
      </c>
      <c r="DQ54" s="44">
        <f>IF(DQ$4=p1_complete,p1_reserve_lu,DP54-DQ53)</f>
        <v/>
      </c>
      <c r="DR54" s="44">
        <f>IF(DR$4=p1_complete,p1_reserve_lu,DQ54-DR53)</f>
        <v/>
      </c>
      <c r="DS54" s="44">
        <f>IF(DS$4=p1_complete,p1_reserve_lu,DR54-DS53)</f>
        <v/>
      </c>
      <c r="DT54" s="44">
        <f>IF(DT$4=p1_complete,p1_reserve_lu,DS54-DT53)</f>
        <v/>
      </c>
      <c r="DU54" s="44">
        <f>IF(DU$4=p1_complete,p1_reserve_lu,DT54-DU53)</f>
        <v/>
      </c>
      <c r="DV54" s="44">
        <f>IF(DV$4=p1_complete,p1_reserve_lu,DU54-DV53)</f>
        <v/>
      </c>
      <c r="DW54" s="44">
        <f>IF(DW$4=p1_complete,p1_reserve_lu,DV54-DW53)</f>
        <v/>
      </c>
      <c r="DX54" s="44">
        <f>IF(DX$4=p1_complete,p1_reserve_lu,DW54-DX53)</f>
        <v/>
      </c>
      <c r="DY54" s="44">
        <f>IF(DY$4=p1_complete,p1_reserve_lu,DX54-DY53)</f>
        <v/>
      </c>
      <c r="DZ54" s="44">
        <f>IF(DZ$4=p1_complete,p1_reserve_lu,DY54-DZ53)</f>
        <v/>
      </c>
      <c r="EA54" s="44">
        <f>IF(EA$4=p1_complete,p1_reserve_lu,DZ54-EA53)</f>
        <v/>
      </c>
      <c r="EB54" s="44">
        <f>IF(EB$4=p1_complete,p1_reserve_lu,EA54-EB53)</f>
        <v/>
      </c>
      <c r="EC54" s="44">
        <f>IF(EC$4=p1_complete,p1_reserve_lu,EB54-EC53)</f>
        <v/>
      </c>
      <c r="ED54" s="44">
        <f>IF(ED$4=p1_complete,p1_reserve_lu,EC54-ED53)</f>
        <v/>
      </c>
      <c r="EE54" s="44">
        <f>IF(EE$4=p1_complete,p1_reserve_lu,ED54-EE53)</f>
        <v/>
      </c>
      <c r="EF54" s="44">
        <f>IF(EF$4=p1_complete,p1_reserve_lu,EE54-EF53)</f>
        <v/>
      </c>
      <c r="EG54" s="44">
        <f>IF(EG$4=p1_complete,p1_reserve_lu,EF54-EG53)</f>
        <v/>
      </c>
      <c r="EH54" s="44">
        <f>IF(EH$4=p1_complete,p1_reserve_lu,EG54-EH53)</f>
        <v/>
      </c>
      <c r="EI54" s="44">
        <f>IF(EI$4=p1_complete,p1_reserve_lu,EH54-EI53)</f>
        <v/>
      </c>
      <c r="EJ54" s="44">
        <f>IF(EJ$4=p1_complete,p1_reserve_lu,EI54-EJ53)</f>
        <v/>
      </c>
      <c r="EK54" s="44">
        <f>IF(EK$4=p1_complete,p1_reserve_lu,EJ54-EK53)</f>
        <v/>
      </c>
      <c r="EL54" s="44">
        <f>IF(EL$4=p1_complete,p1_reserve_lu,EK54-EL53)</f>
        <v/>
      </c>
      <c r="EM54" s="44">
        <f>IF(EM$4=p1_complete,p1_reserve_lu,EL54-EM53)</f>
        <v/>
      </c>
      <c r="EN54" s="44">
        <f>IF(EN$4=p1_complete,p1_reserve_lu,EM54-EN53)</f>
        <v/>
      </c>
      <c r="EO54" s="44">
        <f>IF(EO$4=p1_complete,p1_reserve_lu,EN54-EO53)</f>
        <v/>
      </c>
      <c r="EP54" s="44">
        <f>IF(EP$4=p1_complete,p1_reserve_lu,EO54-EP53)</f>
        <v/>
      </c>
      <c r="EQ54" s="44">
        <f>IF(EQ$4=p1_complete,p1_reserve_lu,EP54-EQ53)</f>
        <v/>
      </c>
      <c r="ER54" s="44">
        <f>IF(ER$4=p1_complete,p1_reserve_lu,EQ54-ER53)</f>
        <v/>
      </c>
      <c r="ES54" s="44">
        <f>IF(ES$4=p1_complete,p1_reserve_lu,ER54-ES53)</f>
        <v/>
      </c>
      <c r="ET54" s="44">
        <f>IF(ET$4=p1_complete,p1_reserve_lu,ES54-ET53)</f>
        <v/>
      </c>
      <c r="EU54" s="44">
        <f>IF(EU$4=p1_complete,p1_reserve_lu,ET54-EU53)</f>
        <v/>
      </c>
      <c r="EV54" s="44">
        <f>IF(EV$4=p1_complete,p1_reserve_lu,EU54-EV53)</f>
        <v/>
      </c>
      <c r="EW54" s="44">
        <f>IF(EW$4=p1_complete,p1_reserve_lu,EV54-EW53)</f>
        <v/>
      </c>
      <c r="EX54" s="44">
        <f>IF(EX$4=p1_complete,p1_reserve_lu,EW54-EX53)</f>
        <v/>
      </c>
      <c r="EY54" s="44">
        <f>IF(EY$4=p1_complete,p1_reserve_lu,EX54-EY53)</f>
        <v/>
      </c>
      <c r="EZ54" s="44">
        <f>IF(EZ$4=p1_complete,p1_reserve_lu,EY54-EZ53)</f>
        <v/>
      </c>
      <c r="FA54" s="44">
        <f>IF(FA$4=p1_complete,p1_reserve_lu,EZ54-FA53)</f>
        <v/>
      </c>
      <c r="FB54" s="44">
        <f>IF(FB$4=p1_complete,p1_reserve_lu,FA54-FB53)</f>
        <v/>
      </c>
      <c r="FC54" s="44">
        <f>IF(FC$4=p1_complete,p1_reserve_lu,FB54-FC53)</f>
        <v/>
      </c>
      <c r="FD54" s="44">
        <f>IF(FD$4=p1_complete,p1_reserve_lu,FC54-FD53)</f>
        <v/>
      </c>
      <c r="FE54" s="44">
        <f>IF(FE$4=p1_complete,p1_reserve_lu,FD54-FE53)</f>
        <v/>
      </c>
      <c r="FF54" s="44">
        <f>IF(FF$4=p1_complete,p1_reserve_lu,FE54-FF53)</f>
        <v/>
      </c>
      <c r="FG54" s="44">
        <f>IF(FG$4=p1_complete,p1_reserve_lu,FF54-FG53)</f>
        <v/>
      </c>
      <c r="FH54" s="44">
        <f>IF(FH$4=p1_complete,p1_reserve_lu,FG54-FH53)</f>
        <v/>
      </c>
      <c r="FI54" s="44">
        <f>IF(FI$4=p1_complete,p1_reserve_lu,FH54-FI53)</f>
        <v/>
      </c>
      <c r="FJ54" s="44">
        <f>IF(FJ$4=p1_complete,p1_reserve_lu,FI54-FJ53)</f>
        <v/>
      </c>
      <c r="FK54" s="44">
        <f>IF(FK$4=p1_complete,p1_reserve_lu,FJ54-FK53)</f>
        <v/>
      </c>
      <c r="FL54" s="44">
        <f>IF(FL$4=p1_complete,p1_reserve_lu,FK54-FL53)</f>
        <v/>
      </c>
      <c r="FM54" s="44">
        <f>IF(FM$4=p1_complete,p1_reserve_lu,FL54-FM53)</f>
        <v/>
      </c>
      <c r="FN54" s="44">
        <f>IF(FN$4=p1_complete,p1_reserve_lu,FM54-FN53)</f>
        <v/>
      </c>
      <c r="FO54" s="44">
        <f>IF(FO$4=p1_complete,p1_reserve_lu,FN54-FO53)</f>
        <v/>
      </c>
      <c r="FP54" s="44">
        <f>IF(FP$4=p1_complete,p1_reserve_lu,FO54-FP53)</f>
        <v/>
      </c>
      <c r="FQ54" s="44">
        <f>IF(FQ$4=p1_complete,p1_reserve_lu,FP54-FQ53)</f>
        <v/>
      </c>
      <c r="FR54" s="44">
        <f>IF(FR$4=p1_complete,p1_reserve_lu,FQ54-FR53)</f>
        <v/>
      </c>
      <c r="FS54" s="44">
        <f>IF(FS$4=p1_complete,p1_reserve_lu,FR54-FS53)</f>
        <v/>
      </c>
      <c r="FT54" s="44">
        <f>IF(FT$4=p1_complete,p1_reserve_lu,FS54-FT53)</f>
        <v/>
      </c>
      <c r="FU54" s="44">
        <f>IF(FU$4=p1_complete,p1_reserve_lu,FT54-FU53)</f>
        <v/>
      </c>
      <c r="FV54" s="44">
        <f>IF(FV$4=p1_complete,p1_reserve_lu,FU54-FV53)</f>
        <v/>
      </c>
      <c r="FW54" s="44">
        <f>IF(FW$4=p1_complete,p1_reserve_lu,FV54-FW53)</f>
        <v/>
      </c>
      <c r="FX54" s="44">
        <f>IF(FX$4=p1_complete,p1_reserve_lu,FW54-FX53)</f>
        <v/>
      </c>
      <c r="FY54" s="44">
        <f>IF(FY$4=p1_complete,p1_reserve_lu,FX54-FY53)</f>
        <v/>
      </c>
      <c r="FZ54" s="44">
        <f>IF(FZ$4=p1_complete,p1_reserve_lu,FY54-FZ53)</f>
        <v/>
      </c>
      <c r="GA54" s="44">
        <f>IF(GA$4=p1_complete,p1_reserve_lu,FZ54-GA53)</f>
        <v/>
      </c>
      <c r="GB54" s="44">
        <f>IF(GB$4=p1_complete,p1_reserve_lu,GA54-GB53)</f>
        <v/>
      </c>
      <c r="GC54" s="44">
        <f>IF(GC$4=p1_complete,p1_reserve_lu,GB54-GC53)</f>
        <v/>
      </c>
      <c r="GD54" s="44">
        <f>IF(GD$4=p1_complete,p1_reserve_lu,GC54-GD53)</f>
        <v/>
      </c>
      <c r="GE54" s="44">
        <f>IF(GE$4=p1_complete,p1_reserve_lu,GD54-GE53)</f>
        <v/>
      </c>
      <c r="GF54" s="44">
        <f>IF(GF$4=p1_complete,p1_reserve_lu,GE54-GF53)</f>
        <v/>
      </c>
      <c r="GG54" s="44">
        <f>IF(GG$4=p1_complete,p1_reserve_lu,GF54-GG53)</f>
        <v/>
      </c>
      <c r="GH54" s="44">
        <f>IF(GH$4=p1_complete,p1_reserve_lu,GG54-GH53)</f>
        <v/>
      </c>
      <c r="GI54" s="44">
        <f>IF(GI$4=p1_complete,p1_reserve_lu,GH54-GI53)</f>
        <v/>
      </c>
      <c r="GJ54" s="44">
        <f>IF(GJ$4=p1_complete,p1_reserve_lu,GI54-GJ53)</f>
        <v/>
      </c>
      <c r="GK54" s="44">
        <f>IF(GK$4=p1_complete,p1_reserve_lu,GJ54-GK53)</f>
        <v/>
      </c>
      <c r="GL54" s="44">
        <f>IF(GL$4=p1_complete,p1_reserve_lu,GK54-GL53)</f>
        <v/>
      </c>
      <c r="GM54" s="44">
        <f>IF(GM$4=p1_complete,p1_reserve_lu,GL54-GM53)</f>
        <v/>
      </c>
      <c r="GN54" s="44">
        <f>IF(GN$4=p1_complete,p1_reserve_lu,GM54-GN53)</f>
        <v/>
      </c>
      <c r="GO54" s="44">
        <f>IF(GO$4=p1_complete,p1_reserve_lu,GN54-GO53)</f>
        <v/>
      </c>
      <c r="GP54" s="44">
        <f>IF(GP$4=p1_complete,p1_reserve_lu,GO54-GP53)</f>
        <v/>
      </c>
      <c r="GQ54" s="44">
        <f>IF(GQ$4=p1_complete,p1_reserve_lu,GP54-GQ53)</f>
        <v/>
      </c>
      <c r="GR54" s="44">
        <f>IF(GR$4=p1_complete,p1_reserve_lu,GQ54-GR53)</f>
        <v/>
      </c>
      <c r="GS54" s="44">
        <f>IF(GS$4=p1_complete,p1_reserve_lu,GR54-GS53)</f>
        <v/>
      </c>
      <c r="GT54" s="44">
        <f>IF(GT$4=p1_complete,p1_reserve_lu,GS54-GT53)</f>
        <v/>
      </c>
      <c r="GU54" s="44">
        <f>IF(GU$4=p1_complete,p1_reserve_lu,GT54-GU53)</f>
        <v/>
      </c>
      <c r="GV54" s="44">
        <f>IF(GV$4=p1_complete,p1_reserve_lu,GU54-GV53)</f>
        <v/>
      </c>
      <c r="GW54" s="44">
        <f>IF(GW$4=p1_complete,p1_reserve_lu,GV54-GW53)</f>
        <v/>
      </c>
      <c r="GX54" s="44">
        <f>IF(GX$4=p1_complete,p1_reserve_lu,GW54-GX53)</f>
        <v/>
      </c>
      <c r="GY54" s="44">
        <f>IF(GY$4=p1_complete,p1_reserve_lu,GX54-GY53)</f>
        <v/>
      </c>
      <c r="GZ54" s="44">
        <f>IF(GZ$4=p1_complete,p1_reserve_lu,GY54-GZ53)</f>
        <v/>
      </c>
      <c r="HA54" s="44">
        <f>IF(HA$4=p1_complete,p1_reserve_lu,GZ54-HA53)</f>
        <v/>
      </c>
      <c r="HB54" s="44">
        <f>IF(HB$4=p1_complete,p1_reserve_lu,HA54-HB53)</f>
        <v/>
      </c>
      <c r="HC54" s="44">
        <f>IF(HC$4=p1_complete,p1_reserve_lu,HB54-HC53)</f>
        <v/>
      </c>
      <c r="HD54" s="44">
        <f>IF(HD$4=p1_complete,p1_reserve_lu,HC54-HD53)</f>
        <v/>
      </c>
      <c r="HE54" s="44">
        <f>IF(HE$4=p1_complete,p1_reserve_lu,HD54-HE53)</f>
        <v/>
      </c>
      <c r="HF54" s="44">
        <f>IF(HF$4=p1_complete,p1_reserve_lu,HE54-HF53)</f>
        <v/>
      </c>
      <c r="HG54" s="44">
        <f>IF(HG$4=p1_complete,p1_reserve_lu,HF54-HG53)</f>
        <v/>
      </c>
      <c r="HH54" s="44">
        <f>IF(HH$4=p1_complete,p1_reserve_lu,HG54-HH53)</f>
        <v/>
      </c>
      <c r="HI54" s="44">
        <f>IF(HI$4=p1_complete,p1_reserve_lu,HH54-HI53)</f>
        <v/>
      </c>
      <c r="HJ54" s="44">
        <f>IF(HJ$4=p1_complete,p1_reserve_lu,HI54-HJ53)</f>
        <v/>
      </c>
      <c r="HK54" s="44">
        <f>IF(HK$4=p1_complete,p1_reserve_lu,HJ54-HK53)</f>
        <v/>
      </c>
      <c r="HL54" s="44">
        <f>IF(HL$4=p1_complete,p1_reserve_lu,HK54-HL53)</f>
        <v/>
      </c>
      <c r="HM54" s="44">
        <f>IF(HM$4=p1_complete,p1_reserve_lu,HL54-HM53)</f>
        <v/>
      </c>
      <c r="HN54" s="44">
        <f>IF(HN$4=p1_complete,p1_reserve_lu,HM54-HN53)</f>
        <v/>
      </c>
      <c r="HO54" s="44">
        <f>IF(HO$4=p1_complete,p1_reserve_lu,HN54-HO53)</f>
        <v/>
      </c>
      <c r="HP54" s="44">
        <f>IF(HP$4=p1_complete,p1_reserve_lu,HO54-HP53)</f>
        <v/>
      </c>
      <c r="HQ54" s="44">
        <f>IF(HQ$4=p1_complete,p1_reserve_lu,HP54-HQ53)</f>
        <v/>
      </c>
      <c r="HR54" s="44">
        <f>IF(HR$4=p1_complete,p1_reserve_lu,HQ54-HR53)</f>
        <v/>
      </c>
      <c r="HS54" s="44">
        <f>IF(HS$4=p1_complete,p1_reserve_lu,HR54-HS53)</f>
        <v/>
      </c>
      <c r="HT54" s="44">
        <f>IF(HT$4=p1_complete,p1_reserve_lu,HS54-HT53)</f>
        <v/>
      </c>
      <c r="HU54" s="44">
        <f>IF(HU$4=p1_complete,p1_reserve_lu,HT54-HU53)</f>
        <v/>
      </c>
      <c r="HV54" s="44">
        <f>IF(HV$4=p1_complete,p1_reserve_lu,HU54-HV53)</f>
        <v/>
      </c>
      <c r="HW54" s="44">
        <f>IF(HW$4=p1_complete,p1_reserve_lu,HV54-HW53)</f>
        <v/>
      </c>
      <c r="HX54" s="44">
        <f>IF(HX$4=p1_complete,p1_reserve_lu,HW54-HX53)</f>
        <v/>
      </c>
      <c r="HY54" s="44">
        <f>IF(HY$4=p1_complete,p1_reserve_lu,HX54-HY53)</f>
        <v/>
      </c>
      <c r="HZ54" s="44">
        <f>IF(HZ$4=p1_complete,p1_reserve_lu,HY54-HZ53)</f>
        <v/>
      </c>
      <c r="IA54" s="44">
        <f>IF(IA$4=p1_complete,p1_reserve_lu,HZ54-IA53)</f>
        <v/>
      </c>
      <c r="IB54" s="44">
        <f>IF(IB$4=p1_complete,p1_reserve_lu,IA54-IB53)</f>
        <v/>
      </c>
      <c r="IC54" s="44">
        <f>IF(IC$4=p1_complete,p1_reserve_lu,IB54-IC53)</f>
        <v/>
      </c>
      <c r="ID54" s="44">
        <f>IF(ID$4=p1_complete,p1_reserve_lu,IC54-ID53)</f>
        <v/>
      </c>
      <c r="IE54" s="44">
        <f>IF(IE$4=p1_complete,p1_reserve_lu,ID54-IE53)</f>
        <v/>
      </c>
      <c r="IF54" s="44">
        <f>IF(IF$4=p1_complete,p1_reserve_lu,IE54-IF53)</f>
        <v/>
      </c>
      <c r="IG54" s="44">
        <f>IF(IG$4=p1_complete,p1_reserve_lu,IF54-IG53)</f>
        <v/>
      </c>
      <c r="IH54" s="44">
        <f>IF(IH$4=p1_complete,p1_reserve_lu,IG54-IH53)</f>
        <v/>
      </c>
      <c r="II54" s="44">
        <f>IF(II$4=p1_complete,p1_reserve_lu,IH54-II53)</f>
        <v/>
      </c>
      <c r="IJ54" s="44">
        <f>IF(IJ$4=p1_complete,p1_reserve_lu,II54-IJ53)</f>
        <v/>
      </c>
      <c r="IK54" s="44">
        <f>IF(IK$4=p1_complete,p1_reserve_lu,IJ54-IK53)</f>
        <v/>
      </c>
      <c r="IL54" s="44">
        <f>IF(IL$4=p1_complete,p1_reserve_lu,IK54-IL53)</f>
        <v/>
      </c>
      <c r="IM54" s="44">
        <f>IF(IM$4=p1_complete,p1_reserve_lu,IL54-IM53)</f>
        <v/>
      </c>
      <c r="IN54" s="44">
        <f>IF(IN$4=p1_complete,p1_reserve_lu,IM54-IN53)</f>
        <v/>
      </c>
      <c r="IO54" s="44">
        <f>IF(IO$4=p1_complete,p1_reserve_lu,IN54-IO53)</f>
        <v/>
      </c>
      <c r="IP54" s="44">
        <f>IF(IP$4=p1_complete,p1_reserve_lu,IO54-IP53)</f>
        <v/>
      </c>
      <c r="IQ54" s="44">
        <f>IF(IQ$4=p1_complete,p1_reserve_lu,IP54-IQ53)</f>
        <v/>
      </c>
      <c r="IR54" s="44">
        <f>IF(IR$4=p1_complete,p1_reserve_lu,IQ54-IR53)</f>
        <v/>
      </c>
      <c r="IS54" s="44">
        <f>IF(IS$4=p1_complete,p1_reserve_lu,IR54-IS53)</f>
        <v/>
      </c>
      <c r="IT54" s="44">
        <f>IF(IT$4=p1_complete,p1_reserve_lu,IS54-IT53)</f>
        <v/>
      </c>
      <c r="IU54" s="44">
        <f>IF(IU$4=p1_complete,p1_reserve_lu,IT54-IU53)</f>
        <v/>
      </c>
      <c r="IV54" s="44">
        <f>IF(IV$4=p1_complete,p1_reserve_lu,IU54-IV53)</f>
        <v/>
      </c>
      <c r="IW54" s="44">
        <f>IF(IW$4=p1_complete,p1_reserve_lu,IV54-IW53)</f>
        <v/>
      </c>
      <c r="IX54" s="44">
        <f>IF(IX$4=p1_complete,p1_reserve_lu,IW54-IX53)</f>
        <v/>
      </c>
      <c r="IY54" s="44">
        <f>IF(IY$4=p1_complete,p1_reserve_lu,IX54-IY53)</f>
        <v/>
      </c>
      <c r="IZ54" s="44">
        <f>IF(IZ$4=p1_complete,p1_reserve_lu,IY54-IZ53)</f>
        <v/>
      </c>
      <c r="JA54" s="44">
        <f>IF(JA$4=p1_complete,p1_reserve_lu,IZ54-JA53)</f>
        <v/>
      </c>
      <c r="JB54" s="44">
        <f>IF(JB$4=p1_complete,p1_reserve_lu,JA54-JB53)</f>
        <v/>
      </c>
      <c r="JC54" s="44">
        <f>IF(JC$4=p1_complete,p1_reserve_lu,JB54-JC53)</f>
        <v/>
      </c>
      <c r="JD54" s="44">
        <f>IF(JD$4=p1_complete,p1_reserve_lu,JC54-JD53)</f>
        <v/>
      </c>
      <c r="JE54" s="44">
        <f>IF(JE$4=p1_complete,p1_reserve_lu,JD54-JE53)</f>
        <v/>
      </c>
      <c r="JF54" s="44">
        <f>IF(JF$4=p1_complete,p1_reserve_lu,JE54-JF53)</f>
        <v/>
      </c>
      <c r="JG54" s="44">
        <f>IF(JG$4=p1_complete,p1_reserve_lu,JF54-JG53)</f>
        <v/>
      </c>
      <c r="JH54" s="44">
        <f>IF(JH$4=p1_complete,p1_reserve_lu,JG54-JH53)</f>
        <v/>
      </c>
      <c r="JI54" s="44">
        <f>IF(JI$4=p1_complete,p1_reserve_lu,JH54-JI53)</f>
        <v/>
      </c>
      <c r="JJ54" s="44">
        <f>IF(JJ$4=p1_complete,p1_reserve_lu,JI54-JJ53)</f>
        <v/>
      </c>
      <c r="JK54" s="44">
        <f>IF(JK$4=p1_complete,p1_reserve_lu,JJ54-JK53)</f>
        <v/>
      </c>
      <c r="JL54" s="44">
        <f>IF(JL$4=p1_complete,p1_reserve_lu,JK54-JL53)</f>
        <v/>
      </c>
      <c r="JM54" s="44">
        <f>IF(JM$4=p1_complete,p1_reserve_lu,JL54-JM53)</f>
        <v/>
      </c>
      <c r="JN54" s="44">
        <f>IF(JN$4=p1_complete,p1_reserve_lu,JM54-JN53)</f>
        <v/>
      </c>
      <c r="JO54" s="44">
        <f>IF(JO$4=p1_complete,p1_reserve_lu,JN54-JO53)</f>
        <v/>
      </c>
      <c r="JP54" s="44">
        <f>IF(JP$4=p1_complete,p1_reserve_lu,JO54-JP53)</f>
        <v/>
      </c>
      <c r="JQ54" s="44">
        <f>IF(JQ$4=p1_complete,p1_reserve_lu,JP54-JQ53)</f>
        <v/>
      </c>
      <c r="JR54" s="44">
        <f>IF(JR$4=p1_complete,p1_reserve_lu,JQ54-JR53)</f>
        <v/>
      </c>
      <c r="JS54" s="44">
        <f>IF(JS$4=p1_complete,p1_reserve_lu,JR54-JS53)</f>
        <v/>
      </c>
      <c r="JT54" s="44">
        <f>IF(JT$4=p1_complete,p1_reserve_lu,JS54-JT53)</f>
        <v/>
      </c>
      <c r="JU54" s="44">
        <f>IF(JU$4=p1_complete,p1_reserve_lu,JT54-JU53)</f>
        <v/>
      </c>
      <c r="JV54" s="44">
        <f>IF(JV$4=p1_complete,p1_reserve_lu,JU54-JV53)</f>
        <v/>
      </c>
      <c r="JW54" s="44">
        <f>IF(JW$4=p1_complete,p1_reserve_lu,JV54-JW53)</f>
        <v/>
      </c>
      <c r="JX54" s="44">
        <f>IF(JX$4=p1_complete,p1_reserve_lu,JW54-JX53)</f>
        <v/>
      </c>
      <c r="JY54" s="44">
        <f>IF(JY$4=p1_complete,p1_reserve_lu,JX54-JY53)</f>
        <v/>
      </c>
      <c r="JZ54" s="44">
        <f>IF(JZ$4=p1_complete,p1_reserve_lu,JY54-JZ53)</f>
        <v/>
      </c>
      <c r="KA54" s="44">
        <f>IF(KA$4=p1_complete,p1_reserve_lu,JZ54-KA53)</f>
        <v/>
      </c>
      <c r="KB54" s="44">
        <f>IF(KB$4=p1_complete,p1_reserve_lu,KA54-KB53)</f>
        <v/>
      </c>
      <c r="KC54" s="44">
        <f>IF(KC$4=p1_complete,p1_reserve_lu,KB54-KC53)</f>
        <v/>
      </c>
      <c r="KD54" s="44">
        <f>IF(KD$4=p1_complete,p1_reserve_lu,KC54-KD53)</f>
        <v/>
      </c>
      <c r="KE54" s="44">
        <f>IF(KE$4=p1_complete,p1_reserve_lu,KD54-KE53)</f>
        <v/>
      </c>
      <c r="KF54" s="44">
        <f>IF(KF$4=p1_complete,p1_reserve_lu,KE54-KF53)</f>
        <v/>
      </c>
      <c r="KG54" s="44">
        <f>IF(KG$4=p1_complete,p1_reserve_lu,KF54-KG53)</f>
        <v/>
      </c>
      <c r="KH54" s="44">
        <f>IF(KH$4=p1_complete,p1_reserve_lu,KG54-KH53)</f>
        <v/>
      </c>
      <c r="KI54" s="44">
        <f>IF(KI$4=p1_complete,p1_reserve_lu,KH54-KI53)</f>
        <v/>
      </c>
      <c r="KJ54" s="44">
        <f>IF(KJ$4=p1_complete,p1_reserve_lu,KI54-KJ53)</f>
        <v/>
      </c>
      <c r="KK54" s="44">
        <f>IF(KK$4=p1_complete,p1_reserve_lu,KJ54-KK53)</f>
        <v/>
      </c>
      <c r="KL54" s="44">
        <f>IF(KL$4=p1_complete,p1_reserve_lu,KK54-KL53)</f>
        <v/>
      </c>
      <c r="KM54" s="44">
        <f>IF(KM$4=p1_complete,p1_reserve_lu,KL54-KM53)</f>
        <v/>
      </c>
      <c r="KN54" s="44">
        <f>IF(KN$4=p1_complete,p1_reserve_lu,KM54-KN53)</f>
        <v/>
      </c>
      <c r="KO54" s="44">
        <f>IF(KO$4=p1_complete,p1_reserve_lu,KN54-KO53)</f>
        <v/>
      </c>
      <c r="KP54" s="44">
        <f>IF(KP$4=p1_complete,p1_reserve_lu,KO54-KP53)</f>
        <v/>
      </c>
      <c r="KQ54" s="44">
        <f>IF(KQ$4=p1_complete,p1_reserve_lu,KP54-KQ53)</f>
        <v/>
      </c>
      <c r="KR54" s="44">
        <f>IF(KR$4=p1_complete,p1_reserve_lu,KQ54-KR53)</f>
        <v/>
      </c>
      <c r="KS54" s="44">
        <f>IF(KS$4=p1_complete,p1_reserve_lu,KR54-KS53)</f>
        <v/>
      </c>
      <c r="KT54" s="44">
        <f>IF(KT$4=p1_complete,p1_reserve_lu,KS54-KT53)</f>
        <v/>
      </c>
      <c r="KU54" s="44">
        <f>IF(KU$4=p1_complete,p1_reserve_lu,KT54-KU53)</f>
        <v/>
      </c>
      <c r="KV54" s="44">
        <f>IF(KV$4=p1_complete,p1_reserve_lu,KU54-KV53)</f>
        <v/>
      </c>
      <c r="KW54" s="44">
        <f>IF(KW$4=p1_complete,p1_reserve_lu,KV54-KW53)</f>
        <v/>
      </c>
      <c r="KX54" s="44">
        <f>IF(KX$4=p1_complete,p1_reserve_lu,KW54-KX53)</f>
        <v/>
      </c>
      <c r="KY54" s="44">
        <f>IF(KY$4=p1_complete,p1_reserve_lu,KX54-KY53)</f>
        <v/>
      </c>
      <c r="KZ54" s="44">
        <f>IF(KZ$4=p1_complete,p1_reserve_lu,KY54-KZ53)</f>
        <v/>
      </c>
      <c r="LA54" s="44">
        <f>IF(LA$4=p1_complete,p1_reserve_lu,KZ54-LA53)</f>
        <v/>
      </c>
      <c r="LB54" s="44">
        <f>IF(LB$4=p1_complete,p1_reserve_lu,LA54-LB53)</f>
        <v/>
      </c>
      <c r="LC54" s="44">
        <f>IF(LC$4=p1_complete,p1_reserve_lu,LB54-LC53)</f>
        <v/>
      </c>
      <c r="LD54" s="44">
        <f>IF(LD$4=p1_complete,p1_reserve_lu,LC54-LD53)</f>
        <v/>
      </c>
      <c r="LE54" s="44">
        <f>IF(LE$4=p1_complete,p1_reserve_lu,LD54-LE53)</f>
        <v/>
      </c>
      <c r="LF54" s="44">
        <f>IF(LF$4=p1_complete,p1_reserve_lu,LE54-LF53)</f>
        <v/>
      </c>
      <c r="LG54" s="44">
        <f>IF(LG$4=p1_complete,p1_reserve_lu,LF54-LG53)</f>
        <v/>
      </c>
      <c r="LH54" s="44">
        <f>IF(LH$4=p1_complete,p1_reserve_lu,LG54-LH53)</f>
        <v/>
      </c>
      <c r="LI54" s="44">
        <f>IF(LI$4=p1_complete,p1_reserve_lu,LH54-LI53)</f>
        <v/>
      </c>
      <c r="LJ54" s="44">
        <f>IF(LJ$4=p1_complete,p1_reserve_lu,LI54-LJ53)</f>
        <v/>
      </c>
      <c r="LK54" s="44">
        <f>IF(LK$4=p1_complete,p1_reserve_lu,LJ54-LK53)</f>
        <v/>
      </c>
      <c r="LL54" s="44">
        <f>IF(LL$4=p1_complete,p1_reserve_lu,LK54-LL53)</f>
        <v/>
      </c>
      <c r="LM54" s="44">
        <f>IF(LM$4=p1_complete,p1_reserve_lu,LL54-LM53)</f>
        <v/>
      </c>
      <c r="LN54" s="44">
        <f>IF(LN$4=p1_complete,p1_reserve_lu,LM54-LN53)</f>
        <v/>
      </c>
      <c r="LO54" s="44">
        <f>IF(LO$4=p1_complete,p1_reserve_lu,LN54-LO53)</f>
        <v/>
      </c>
      <c r="LP54" s="44">
        <f>IF(LP$4=p1_complete,p1_reserve_lu,LO54-LP53)</f>
        <v/>
      </c>
      <c r="LQ54" s="44">
        <f>IF(LQ$4=p1_complete,p1_reserve_lu,LP54-LQ53)</f>
        <v/>
      </c>
      <c r="LR54" s="44">
        <f>IF(LR$4=p1_complete,p1_reserve_lu,LQ54-LR53)</f>
        <v/>
      </c>
      <c r="LS54" s="44">
        <f>IF(LS$4=p1_complete,p1_reserve_lu,LR54-LS53)</f>
        <v/>
      </c>
      <c r="LT54" s="44">
        <f>IF(LT$4=p1_complete,p1_reserve_lu,LS54-LT53)</f>
        <v/>
      </c>
      <c r="LU54" s="44">
        <f>IF(LU$4=p1_complete,p1_reserve_lu,LT54-LU53)</f>
        <v/>
      </c>
      <c r="LV54" s="44">
        <f>IF(LV$4=p1_complete,p1_reserve_lu,LU54-LV53)</f>
        <v/>
      </c>
      <c r="LW54" s="44">
        <f>IF(LW$4=p1_complete,p1_reserve_lu,LV54-LW53)</f>
        <v/>
      </c>
      <c r="LX54" s="44">
        <f>IF(LX$4=p1_complete,p1_reserve_lu,LW54-LX53)</f>
        <v/>
      </c>
      <c r="LY54" s="44">
        <f>IF(LY$4=p1_complete,p1_reserve_lu,LX54-LY53)</f>
        <v/>
      </c>
      <c r="LZ54" s="44">
        <f>IF(LZ$4=p1_complete,p1_reserve_lu,LY54-LZ53)</f>
        <v/>
      </c>
      <c r="MA54" s="44">
        <f>IF(MA$4=p1_complete,p1_reserve_lu,LZ54-MA53)</f>
        <v/>
      </c>
      <c r="MB54" s="44">
        <f>IF(MB$4=p1_complete,p1_reserve_lu,MA54-MB53)</f>
        <v/>
      </c>
      <c r="MC54" s="44">
        <f>IF(MC$4=p1_complete,p1_reserve_lu,MB54-MC53)</f>
        <v/>
      </c>
      <c r="MD54" s="44">
        <f>IF(MD$4=p1_complete,p1_reserve_lu,MC54-MD53)</f>
        <v/>
      </c>
      <c r="ME54" s="44">
        <f>IF(ME$4=p1_complete,p1_reserve_lu,MD54-ME53)</f>
        <v/>
      </c>
      <c r="MF54" s="44">
        <f>IF(MF$4=p1_complete,p1_reserve_lu,ME54-MF53)</f>
        <v/>
      </c>
      <c r="MG54" s="44">
        <f>IF(MG$4=p1_complete,p1_reserve_lu,MF54-MG53)</f>
        <v/>
      </c>
      <c r="MH54" s="44">
        <f>IF(MH$4=p1_complete,p1_reserve_lu,MG54-MH53)</f>
        <v/>
      </c>
      <c r="MI54" s="44">
        <f>IF(MI$4=p1_complete,p1_reserve_lu,MH54-MI53)</f>
        <v/>
      </c>
      <c r="MJ54" s="44">
        <f>IF(MJ$4=p1_complete,p1_reserve_lu,MI54-MJ53)</f>
        <v/>
      </c>
      <c r="MK54" s="44">
        <f>IF(MK$4=p1_complete,p1_reserve_lu,MJ54-MK53)</f>
        <v/>
      </c>
      <c r="ML54" s="44">
        <f>IF(ML$4=p1_complete,p1_reserve_lu,MK54-ML53)</f>
        <v/>
      </c>
      <c r="MM54" s="44">
        <f>IF(MM$4=p1_complete,p1_reserve_lu,ML54-MM53)</f>
        <v/>
      </c>
      <c r="MN54" s="44">
        <f>IF(MN$4=p1_complete,p1_reserve_lu,MM54-MN53)</f>
        <v/>
      </c>
      <c r="MO54" s="44">
        <f>IF(MO$4=p1_complete,p1_reserve_lu,MN54-MO53)</f>
        <v/>
      </c>
      <c r="MP54" s="44">
        <f>IF(MP$4=p1_complete,p1_reserve_lu,MO54-MP53)</f>
        <v/>
      </c>
      <c r="MQ54" s="44">
        <f>IF(MQ$4=p1_complete,p1_reserve_lu,MP54-MQ53)</f>
        <v/>
      </c>
      <c r="MR54" s="44">
        <f>IF(MR$4=p1_complete,p1_reserve_lu,MQ54-MR53)</f>
        <v/>
      </c>
      <c r="MS54" s="44">
        <f>IF(MS$4=p1_complete,p1_reserve_lu,MR54-MS53)</f>
        <v/>
      </c>
      <c r="MT54" s="44">
        <f>IF(MT$4=p1_complete,p1_reserve_lu,MS54-MT53)</f>
        <v/>
      </c>
      <c r="MU54" s="44">
        <f>IF(MU$4=p1_complete,p1_reserve_lu,MT54-MU53)</f>
        <v/>
      </c>
      <c r="MV54" s="44">
        <f>IF(MV$4=p1_complete,p1_reserve_lu,MU54-MV53)</f>
        <v/>
      </c>
      <c r="MW54" s="44">
        <f>IF(MW$4=p1_complete,p1_reserve_lu,MV54-MW53)</f>
        <v/>
      </c>
      <c r="MX54" s="44">
        <f>IF(MX$4=p1_complete,p1_reserve_lu,MW54-MX53)</f>
        <v/>
      </c>
      <c r="MY54" s="44">
        <f>IF(MY$4=p1_complete,p1_reserve_lu,MX54-MY53)</f>
        <v/>
      </c>
      <c r="MZ54" s="44">
        <f>IF(MZ$4=p1_complete,p1_reserve_lu,MY54-MZ53)</f>
        <v/>
      </c>
      <c r="NA54" s="44">
        <f>IF(NA$4=p1_complete,p1_reserve_lu,MZ54-NA53)</f>
        <v/>
      </c>
      <c r="NB54" s="44">
        <f>IF(NB$4=p1_complete,p1_reserve_lu,NA54-NB53)</f>
        <v/>
      </c>
      <c r="NC54" s="44">
        <f>IF(NC$4=p1_complete,p1_reserve_lu,NB54-NC53)</f>
        <v/>
      </c>
      <c r="ND54" s="44">
        <f>IF(ND$4=p1_complete,p1_reserve_lu,NC54-ND53)</f>
        <v/>
      </c>
      <c r="NE54" s="44">
        <f>IF(NE$4=p1_complete,p1_reserve_lu,ND54-NE53)</f>
        <v/>
      </c>
      <c r="NF54" s="44">
        <f>IF(NF$4=p1_complete,p1_reserve_lu,NE54-NF53)</f>
        <v/>
      </c>
      <c r="NG54" s="44">
        <f>IF(NG$4=p1_complete,p1_reserve_lu,NF54-NG53)</f>
        <v/>
      </c>
      <c r="NH54" s="44">
        <f>IF(NH$4=p1_complete,p1_reserve_lu,NG54-NH53)</f>
        <v/>
      </c>
      <c r="NI54" s="44">
        <f>IF(NI$4=p1_complete,p1_reserve_lu,NH54-NI53)</f>
        <v/>
      </c>
      <c r="NJ54" s="44">
        <f>IF(NJ$4=p1_complete,p1_reserve_lu,NI54-NJ53)</f>
        <v/>
      </c>
      <c r="NK54" s="44">
        <f>IF(NK$4=p1_complete,p1_reserve_lu,NJ54-NK53)</f>
        <v/>
      </c>
      <c r="NL54" s="44">
        <f>IF(NL$4=p1_complete,p1_reserve_lu,NK54-NL53)</f>
        <v/>
      </c>
      <c r="NM54" s="44">
        <f>IF(NM$4=p1_complete,p1_reserve_lu,NL54-NM53)</f>
        <v/>
      </c>
      <c r="NN54" s="44">
        <f>IF(NN$4=p1_complete,p1_reserve_lu,NM54-NN53)</f>
        <v/>
      </c>
      <c r="NO54" s="44">
        <f>IF(NO$4=p1_complete,p1_reserve_lu,NN54-NO53)</f>
        <v/>
      </c>
      <c r="NP54" s="44">
        <f>IF(NP$4=p1_complete,p1_reserve_lu,NO54-NP53)</f>
        <v/>
      </c>
      <c r="NQ54" s="44">
        <f>IF(NQ$4=p1_complete,p1_reserve_lu,NP54-NQ53)</f>
        <v/>
      </c>
      <c r="NR54" s="44">
        <f>IF(NR$4=p1_complete,p1_reserve_lu,NQ54-NR53)</f>
        <v/>
      </c>
      <c r="NS54" s="44">
        <f>IF(NS$4=p1_complete,p1_reserve_lu,NR54-NS53)</f>
        <v/>
      </c>
      <c r="NT54" s="44">
        <f>IF(NT$4=p1_complete,p1_reserve_lu,NS54-NT53)</f>
        <v/>
      </c>
      <c r="NU54" s="44">
        <f>IF(NU$4=p1_complete,p1_reserve_lu,NT54-NU53)</f>
        <v/>
      </c>
      <c r="NV54" s="44">
        <f>IF(NV$4=p1_complete,p1_reserve_lu,NU54-NV53)</f>
        <v/>
      </c>
      <c r="NW54" s="44">
        <f>IF(NW$4=p1_complete,p1_reserve_lu,NV54-NW53)</f>
        <v/>
      </c>
      <c r="NX54" s="44">
        <f>IF(NX$4=p1_complete,p1_reserve_lu,NW54-NX53)</f>
        <v/>
      </c>
      <c r="NY54" s="44">
        <f>IF(NY$4=p1_complete,p1_reserve_lu,NX54-NY53)</f>
        <v/>
      </c>
      <c r="NZ54" s="44">
        <f>IF(NZ$4=p1_complete,p1_reserve_lu,NY54-NZ53)</f>
        <v/>
      </c>
      <c r="OA54" s="44">
        <f>IF(OA$4=p1_complete,p1_reserve_lu,NZ54-OA53)</f>
        <v/>
      </c>
      <c r="OB54" s="44">
        <f>IF(OB$4=p1_complete,p1_reserve_lu,OA54-OB53)</f>
        <v/>
      </c>
      <c r="OC54" s="44">
        <f>IF(OC$4=p1_complete,p1_reserve_lu,OB54-OC53)</f>
        <v/>
      </c>
      <c r="OD54" s="44">
        <f>IF(OD$4=p1_complete,p1_reserve_lu,OC54-OD53)</f>
        <v/>
      </c>
      <c r="OE54" s="44">
        <f>IF(OE$4=p1_complete,p1_reserve_lu,OD54-OE53)</f>
        <v/>
      </c>
      <c r="OF54" s="44">
        <f>IF(OF$4=p1_complete,p1_reserve_lu,OE54-OF53)</f>
        <v/>
      </c>
      <c r="OG54" s="44">
        <f>IF(OG$4=p1_complete,p1_reserve_lu,OF54-OG53)</f>
        <v/>
      </c>
      <c r="OH54" s="44">
        <f>IF(OH$4=p1_complete,p1_reserve_lu,OG54-OH53)</f>
        <v/>
      </c>
      <c r="OI54" s="44">
        <f>IF(OI$4=p1_complete,p1_reserve_lu,OH54-OI53)</f>
        <v/>
      </c>
      <c r="OJ54" s="44">
        <f>IF(OJ$4=p1_complete,p1_reserve_lu,OI54-OJ53)</f>
        <v/>
      </c>
      <c r="OK54" s="44">
        <f>IF(OK$4=p1_complete,p1_reserve_lu,OJ54-OK53)</f>
        <v/>
      </c>
      <c r="OL54" s="44">
        <f>IF(OL$4=p1_complete,p1_reserve_lu,OK54-OL53)</f>
        <v/>
      </c>
      <c r="OM54" s="44">
        <f>IF(OM$4=p1_complete,p1_reserve_lu,OL54-OM53)</f>
        <v/>
      </c>
      <c r="ON54" s="44">
        <f>IF(ON$4=p1_complete,p1_reserve_lu,OM54-ON53)</f>
        <v/>
      </c>
      <c r="OO54" s="44">
        <f>IF(OO$4=p1_complete,p1_reserve_lu,ON54-OO53)</f>
        <v/>
      </c>
      <c r="OP54" s="44">
        <f>IF(OP$4=p1_complete,p1_reserve_lu,OO54-OP53)</f>
        <v/>
      </c>
      <c r="OQ54" s="44">
        <f>IF(OQ$4=p1_complete,p1_reserve_lu,OP54-OQ53)</f>
        <v/>
      </c>
      <c r="OR54" s="44">
        <f>IF(OR$4=p1_complete,p1_reserve_lu,OQ54-OR53)</f>
        <v/>
      </c>
      <c r="OS54" s="44">
        <f>IF(OS$4=p1_complete,p1_reserve_lu,OR54-OS53)</f>
        <v/>
      </c>
      <c r="OT54" s="44">
        <f>IF(OT$4=p1_complete,p1_reserve_lu,OS54-OT53)</f>
        <v/>
      </c>
      <c r="OU54" s="44">
        <f>IF(OU$4=p1_complete,p1_reserve_lu,OT54-OU53)</f>
        <v/>
      </c>
      <c r="OV54" s="44">
        <f>IF(OV$4=p1_complete,p1_reserve_lu,OU54-OV53)</f>
        <v/>
      </c>
      <c r="OW54" s="44">
        <f>IF(OW$4=p1_complete,p1_reserve_lu,OV54-OW53)</f>
        <v/>
      </c>
      <c r="OX54" s="44">
        <f>IF(OX$4=p1_complete,p1_reserve_lu,OW54-OX53)</f>
        <v/>
      </c>
      <c r="OY54" s="44">
        <f>IF(OY$4=p1_complete,p1_reserve_lu,OX54-OY53)</f>
        <v/>
      </c>
      <c r="OZ54" s="44">
        <f>IF(OZ$4=p1_complete,p1_reserve_lu,OY54-OZ53)</f>
        <v/>
      </c>
      <c r="PA54" s="44">
        <f>IF(PA$4=p1_complete,p1_reserve_lu,OZ54-PA53)</f>
        <v/>
      </c>
      <c r="PB54" s="44">
        <f>IF(PB$4=p1_complete,p1_reserve_lu,PA54-PB53)</f>
        <v/>
      </c>
      <c r="PC54" s="44">
        <f>IF(PC$4=p1_complete,p1_reserve_lu,PB54-PC53)</f>
        <v/>
      </c>
      <c r="PD54" s="44">
        <f>IF(PD$4=p1_complete,p1_reserve_lu,PC54-PD53)</f>
        <v/>
      </c>
      <c r="PE54" s="44">
        <f>IF(PE$4=p1_complete,p1_reserve_lu,PD54-PE53)</f>
        <v/>
      </c>
      <c r="PF54" s="44">
        <f>IF(PF$4=p1_complete,p1_reserve_lu,PE54-PF53)</f>
        <v/>
      </c>
      <c r="PG54" s="44">
        <f>IF(PG$4=p1_complete,p1_reserve_lu,PF54-PG53)</f>
        <v/>
      </c>
      <c r="PH54" s="44">
        <f>IF(PH$4=p1_complete,p1_reserve_lu,PG54-PH53)</f>
        <v/>
      </c>
      <c r="PI54" s="44">
        <f>IF(PI$4=p1_complete,p1_reserve_lu,PH54-PI53)</f>
        <v/>
      </c>
      <c r="PJ54" s="44">
        <f>IF(PJ$4=p1_complete,p1_reserve_lu,PI54-PJ53)</f>
        <v/>
      </c>
      <c r="PK54" s="44">
        <f>IF(PK$4=p1_complete,p1_reserve_lu,PJ54-PK53)</f>
        <v/>
      </c>
      <c r="PL54" s="44">
        <f>IF(PL$4=p1_complete,p1_reserve_lu,PK54-PL53)</f>
        <v/>
      </c>
      <c r="PM54" s="44">
        <f>IF(PM$4=p1_complete,p1_reserve_lu,PL54-PM53)</f>
        <v/>
      </c>
    </row>
    <row r="55">
      <c r="A55" s="9" t="inlineStr">
        <is>
          <t>Landowner Year-10 buyout (equity + MLI paydown)</t>
        </is>
      </c>
      <c r="B55" s="9" t="inlineStr">
        <is>
          <t>P1</t>
        </is>
      </c>
      <c r="C55" s="43">
        <f>SUM(D55:PM55)</f>
        <v/>
      </c>
      <c r="D55" s="44">
        <f>IF(AND(p1_stab&gt;0,D$4=p1_stab+120),p1_landeq+(p1_perm-D30),0)</f>
        <v/>
      </c>
      <c r="E55" s="44">
        <f>IF(AND(p1_stab&gt;0,E$4=p1_stab+120),p1_landeq+(p1_perm-E30),0)</f>
        <v/>
      </c>
      <c r="F55" s="44">
        <f>IF(AND(p1_stab&gt;0,F$4=p1_stab+120),p1_landeq+(p1_perm-F30),0)</f>
        <v/>
      </c>
      <c r="G55" s="44">
        <f>IF(AND(p1_stab&gt;0,G$4=p1_stab+120),p1_landeq+(p1_perm-G30),0)</f>
        <v/>
      </c>
      <c r="H55" s="44">
        <f>IF(AND(p1_stab&gt;0,H$4=p1_stab+120),p1_landeq+(p1_perm-H30),0)</f>
        <v/>
      </c>
      <c r="I55" s="44">
        <f>IF(AND(p1_stab&gt;0,I$4=p1_stab+120),p1_landeq+(p1_perm-I30),0)</f>
        <v/>
      </c>
      <c r="J55" s="44">
        <f>IF(AND(p1_stab&gt;0,J$4=p1_stab+120),p1_landeq+(p1_perm-J30),0)</f>
        <v/>
      </c>
      <c r="K55" s="44">
        <f>IF(AND(p1_stab&gt;0,K$4=p1_stab+120),p1_landeq+(p1_perm-K30),0)</f>
        <v/>
      </c>
      <c r="L55" s="44">
        <f>IF(AND(p1_stab&gt;0,L$4=p1_stab+120),p1_landeq+(p1_perm-L30),0)</f>
        <v/>
      </c>
      <c r="M55" s="44">
        <f>IF(AND(p1_stab&gt;0,M$4=p1_stab+120),p1_landeq+(p1_perm-M30),0)</f>
        <v/>
      </c>
      <c r="N55" s="44">
        <f>IF(AND(p1_stab&gt;0,N$4=p1_stab+120),p1_landeq+(p1_perm-N30),0)</f>
        <v/>
      </c>
      <c r="O55" s="44">
        <f>IF(AND(p1_stab&gt;0,O$4=p1_stab+120),p1_landeq+(p1_perm-O30),0)</f>
        <v/>
      </c>
      <c r="P55" s="44">
        <f>IF(AND(p1_stab&gt;0,P$4=p1_stab+120),p1_landeq+(p1_perm-P30),0)</f>
        <v/>
      </c>
      <c r="Q55" s="44">
        <f>IF(AND(p1_stab&gt;0,Q$4=p1_stab+120),p1_landeq+(p1_perm-Q30),0)</f>
        <v/>
      </c>
      <c r="R55" s="44">
        <f>IF(AND(p1_stab&gt;0,R$4=p1_stab+120),p1_landeq+(p1_perm-R30),0)</f>
        <v/>
      </c>
      <c r="S55" s="44">
        <f>IF(AND(p1_stab&gt;0,S$4=p1_stab+120),p1_landeq+(p1_perm-S30),0)</f>
        <v/>
      </c>
      <c r="T55" s="44">
        <f>IF(AND(p1_stab&gt;0,T$4=p1_stab+120),p1_landeq+(p1_perm-T30),0)</f>
        <v/>
      </c>
      <c r="U55" s="44">
        <f>IF(AND(p1_stab&gt;0,U$4=p1_stab+120),p1_landeq+(p1_perm-U30),0)</f>
        <v/>
      </c>
      <c r="V55" s="44">
        <f>IF(AND(p1_stab&gt;0,V$4=p1_stab+120),p1_landeq+(p1_perm-V30),0)</f>
        <v/>
      </c>
      <c r="W55" s="44">
        <f>IF(AND(p1_stab&gt;0,W$4=p1_stab+120),p1_landeq+(p1_perm-W30),0)</f>
        <v/>
      </c>
      <c r="X55" s="44">
        <f>IF(AND(p1_stab&gt;0,X$4=p1_stab+120),p1_landeq+(p1_perm-X30),0)</f>
        <v/>
      </c>
      <c r="Y55" s="44">
        <f>IF(AND(p1_stab&gt;0,Y$4=p1_stab+120),p1_landeq+(p1_perm-Y30),0)</f>
        <v/>
      </c>
      <c r="Z55" s="44">
        <f>IF(AND(p1_stab&gt;0,Z$4=p1_stab+120),p1_landeq+(p1_perm-Z30),0)</f>
        <v/>
      </c>
      <c r="AA55" s="44">
        <f>IF(AND(p1_stab&gt;0,AA$4=p1_stab+120),p1_landeq+(p1_perm-AA30),0)</f>
        <v/>
      </c>
      <c r="AB55" s="44">
        <f>IF(AND(p1_stab&gt;0,AB$4=p1_stab+120),p1_landeq+(p1_perm-AB30),0)</f>
        <v/>
      </c>
      <c r="AC55" s="44">
        <f>IF(AND(p1_stab&gt;0,AC$4=p1_stab+120),p1_landeq+(p1_perm-AC30),0)</f>
        <v/>
      </c>
      <c r="AD55" s="44">
        <f>IF(AND(p1_stab&gt;0,AD$4=p1_stab+120),p1_landeq+(p1_perm-AD30),0)</f>
        <v/>
      </c>
      <c r="AE55" s="44">
        <f>IF(AND(p1_stab&gt;0,AE$4=p1_stab+120),p1_landeq+(p1_perm-AE30),0)</f>
        <v/>
      </c>
      <c r="AF55" s="44">
        <f>IF(AND(p1_stab&gt;0,AF$4=p1_stab+120),p1_landeq+(p1_perm-AF30),0)</f>
        <v/>
      </c>
      <c r="AG55" s="44">
        <f>IF(AND(p1_stab&gt;0,AG$4=p1_stab+120),p1_landeq+(p1_perm-AG30),0)</f>
        <v/>
      </c>
      <c r="AH55" s="44">
        <f>IF(AND(p1_stab&gt;0,AH$4=p1_stab+120),p1_landeq+(p1_perm-AH30),0)</f>
        <v/>
      </c>
      <c r="AI55" s="44">
        <f>IF(AND(p1_stab&gt;0,AI$4=p1_stab+120),p1_landeq+(p1_perm-AI30),0)</f>
        <v/>
      </c>
      <c r="AJ55" s="44">
        <f>IF(AND(p1_stab&gt;0,AJ$4=p1_stab+120),p1_landeq+(p1_perm-AJ30),0)</f>
        <v/>
      </c>
      <c r="AK55" s="44">
        <f>IF(AND(p1_stab&gt;0,AK$4=p1_stab+120),p1_landeq+(p1_perm-AK30),0)</f>
        <v/>
      </c>
      <c r="AL55" s="44">
        <f>IF(AND(p1_stab&gt;0,AL$4=p1_stab+120),p1_landeq+(p1_perm-AL30),0)</f>
        <v/>
      </c>
      <c r="AM55" s="44">
        <f>IF(AND(p1_stab&gt;0,AM$4=p1_stab+120),p1_landeq+(p1_perm-AM30),0)</f>
        <v/>
      </c>
      <c r="AN55" s="44">
        <f>IF(AND(p1_stab&gt;0,AN$4=p1_stab+120),p1_landeq+(p1_perm-AN30),0)</f>
        <v/>
      </c>
      <c r="AO55" s="44">
        <f>IF(AND(p1_stab&gt;0,AO$4=p1_stab+120),p1_landeq+(p1_perm-AO30),0)</f>
        <v/>
      </c>
      <c r="AP55" s="44">
        <f>IF(AND(p1_stab&gt;0,AP$4=p1_stab+120),p1_landeq+(p1_perm-AP30),0)</f>
        <v/>
      </c>
      <c r="AQ55" s="44">
        <f>IF(AND(p1_stab&gt;0,AQ$4=p1_stab+120),p1_landeq+(p1_perm-AQ30),0)</f>
        <v/>
      </c>
      <c r="AR55" s="44">
        <f>IF(AND(p1_stab&gt;0,AR$4=p1_stab+120),p1_landeq+(p1_perm-AR30),0)</f>
        <v/>
      </c>
      <c r="AS55" s="44">
        <f>IF(AND(p1_stab&gt;0,AS$4=p1_stab+120),p1_landeq+(p1_perm-AS30),0)</f>
        <v/>
      </c>
      <c r="AT55" s="44">
        <f>IF(AND(p1_stab&gt;0,AT$4=p1_stab+120),p1_landeq+(p1_perm-AT30),0)</f>
        <v/>
      </c>
      <c r="AU55" s="44">
        <f>IF(AND(p1_stab&gt;0,AU$4=p1_stab+120),p1_landeq+(p1_perm-AU30),0)</f>
        <v/>
      </c>
      <c r="AV55" s="44">
        <f>IF(AND(p1_stab&gt;0,AV$4=p1_stab+120),p1_landeq+(p1_perm-AV30),0)</f>
        <v/>
      </c>
      <c r="AW55" s="44">
        <f>IF(AND(p1_stab&gt;0,AW$4=p1_stab+120),p1_landeq+(p1_perm-AW30),0)</f>
        <v/>
      </c>
      <c r="AX55" s="44">
        <f>IF(AND(p1_stab&gt;0,AX$4=p1_stab+120),p1_landeq+(p1_perm-AX30),0)</f>
        <v/>
      </c>
      <c r="AY55" s="44">
        <f>IF(AND(p1_stab&gt;0,AY$4=p1_stab+120),p1_landeq+(p1_perm-AY30),0)</f>
        <v/>
      </c>
      <c r="AZ55" s="44">
        <f>IF(AND(p1_stab&gt;0,AZ$4=p1_stab+120),p1_landeq+(p1_perm-AZ30),0)</f>
        <v/>
      </c>
      <c r="BA55" s="44">
        <f>IF(AND(p1_stab&gt;0,BA$4=p1_stab+120),p1_landeq+(p1_perm-BA30),0)</f>
        <v/>
      </c>
      <c r="BB55" s="44">
        <f>IF(AND(p1_stab&gt;0,BB$4=p1_stab+120),p1_landeq+(p1_perm-BB30),0)</f>
        <v/>
      </c>
      <c r="BC55" s="44">
        <f>IF(AND(p1_stab&gt;0,BC$4=p1_stab+120),p1_landeq+(p1_perm-BC30),0)</f>
        <v/>
      </c>
      <c r="BD55" s="44">
        <f>IF(AND(p1_stab&gt;0,BD$4=p1_stab+120),p1_landeq+(p1_perm-BD30),0)</f>
        <v/>
      </c>
      <c r="BE55" s="44">
        <f>IF(AND(p1_stab&gt;0,BE$4=p1_stab+120),p1_landeq+(p1_perm-BE30),0)</f>
        <v/>
      </c>
      <c r="BF55" s="44">
        <f>IF(AND(p1_stab&gt;0,BF$4=p1_stab+120),p1_landeq+(p1_perm-BF30),0)</f>
        <v/>
      </c>
      <c r="BG55" s="44">
        <f>IF(AND(p1_stab&gt;0,BG$4=p1_stab+120),p1_landeq+(p1_perm-BG30),0)</f>
        <v/>
      </c>
      <c r="BH55" s="44">
        <f>IF(AND(p1_stab&gt;0,BH$4=p1_stab+120),p1_landeq+(p1_perm-BH30),0)</f>
        <v/>
      </c>
      <c r="BI55" s="44">
        <f>IF(AND(p1_stab&gt;0,BI$4=p1_stab+120),p1_landeq+(p1_perm-BI30),0)</f>
        <v/>
      </c>
      <c r="BJ55" s="44">
        <f>IF(AND(p1_stab&gt;0,BJ$4=p1_stab+120),p1_landeq+(p1_perm-BJ30),0)</f>
        <v/>
      </c>
      <c r="BK55" s="44">
        <f>IF(AND(p1_stab&gt;0,BK$4=p1_stab+120),p1_landeq+(p1_perm-BK30),0)</f>
        <v/>
      </c>
      <c r="BL55" s="44">
        <f>IF(AND(p1_stab&gt;0,BL$4=p1_stab+120),p1_landeq+(p1_perm-BL30),0)</f>
        <v/>
      </c>
      <c r="BM55" s="44">
        <f>IF(AND(p1_stab&gt;0,BM$4=p1_stab+120),p1_landeq+(p1_perm-BM30),0)</f>
        <v/>
      </c>
      <c r="BN55" s="44">
        <f>IF(AND(p1_stab&gt;0,BN$4=p1_stab+120),p1_landeq+(p1_perm-BN30),0)</f>
        <v/>
      </c>
      <c r="BO55" s="44">
        <f>IF(AND(p1_stab&gt;0,BO$4=p1_stab+120),p1_landeq+(p1_perm-BO30),0)</f>
        <v/>
      </c>
      <c r="BP55" s="44">
        <f>IF(AND(p1_stab&gt;0,BP$4=p1_stab+120),p1_landeq+(p1_perm-BP30),0)</f>
        <v/>
      </c>
      <c r="BQ55" s="44">
        <f>IF(AND(p1_stab&gt;0,BQ$4=p1_stab+120),p1_landeq+(p1_perm-BQ30),0)</f>
        <v/>
      </c>
      <c r="BR55" s="44">
        <f>IF(AND(p1_stab&gt;0,BR$4=p1_stab+120),p1_landeq+(p1_perm-BR30),0)</f>
        <v/>
      </c>
      <c r="BS55" s="44">
        <f>IF(AND(p1_stab&gt;0,BS$4=p1_stab+120),p1_landeq+(p1_perm-BS30),0)</f>
        <v/>
      </c>
      <c r="BT55" s="44">
        <f>IF(AND(p1_stab&gt;0,BT$4=p1_stab+120),p1_landeq+(p1_perm-BT30),0)</f>
        <v/>
      </c>
      <c r="BU55" s="44">
        <f>IF(AND(p1_stab&gt;0,BU$4=p1_stab+120),p1_landeq+(p1_perm-BU30),0)</f>
        <v/>
      </c>
      <c r="BV55" s="44">
        <f>IF(AND(p1_stab&gt;0,BV$4=p1_stab+120),p1_landeq+(p1_perm-BV30),0)</f>
        <v/>
      </c>
      <c r="BW55" s="44">
        <f>IF(AND(p1_stab&gt;0,BW$4=p1_stab+120),p1_landeq+(p1_perm-BW30),0)</f>
        <v/>
      </c>
      <c r="BX55" s="44">
        <f>IF(AND(p1_stab&gt;0,BX$4=p1_stab+120),p1_landeq+(p1_perm-BX30),0)</f>
        <v/>
      </c>
      <c r="BY55" s="44">
        <f>IF(AND(p1_stab&gt;0,BY$4=p1_stab+120),p1_landeq+(p1_perm-BY30),0)</f>
        <v/>
      </c>
      <c r="BZ55" s="44">
        <f>IF(AND(p1_stab&gt;0,BZ$4=p1_stab+120),p1_landeq+(p1_perm-BZ30),0)</f>
        <v/>
      </c>
      <c r="CA55" s="44">
        <f>IF(AND(p1_stab&gt;0,CA$4=p1_stab+120),p1_landeq+(p1_perm-CA30),0)</f>
        <v/>
      </c>
      <c r="CB55" s="44">
        <f>IF(AND(p1_stab&gt;0,CB$4=p1_stab+120),p1_landeq+(p1_perm-CB30),0)</f>
        <v/>
      </c>
      <c r="CC55" s="44">
        <f>IF(AND(p1_stab&gt;0,CC$4=p1_stab+120),p1_landeq+(p1_perm-CC30),0)</f>
        <v/>
      </c>
      <c r="CD55" s="44">
        <f>IF(AND(p1_stab&gt;0,CD$4=p1_stab+120),p1_landeq+(p1_perm-CD30),0)</f>
        <v/>
      </c>
      <c r="CE55" s="44">
        <f>IF(AND(p1_stab&gt;0,CE$4=p1_stab+120),p1_landeq+(p1_perm-CE30),0)</f>
        <v/>
      </c>
      <c r="CF55" s="44">
        <f>IF(AND(p1_stab&gt;0,CF$4=p1_stab+120),p1_landeq+(p1_perm-CF30),0)</f>
        <v/>
      </c>
      <c r="CG55" s="44">
        <f>IF(AND(p1_stab&gt;0,CG$4=p1_stab+120),p1_landeq+(p1_perm-CG30),0)</f>
        <v/>
      </c>
      <c r="CH55" s="44">
        <f>IF(AND(p1_stab&gt;0,CH$4=p1_stab+120),p1_landeq+(p1_perm-CH30),0)</f>
        <v/>
      </c>
      <c r="CI55" s="44">
        <f>IF(AND(p1_stab&gt;0,CI$4=p1_stab+120),p1_landeq+(p1_perm-CI30),0)</f>
        <v/>
      </c>
      <c r="CJ55" s="44">
        <f>IF(AND(p1_stab&gt;0,CJ$4=p1_stab+120),p1_landeq+(p1_perm-CJ30),0)</f>
        <v/>
      </c>
      <c r="CK55" s="44">
        <f>IF(AND(p1_stab&gt;0,CK$4=p1_stab+120),p1_landeq+(p1_perm-CK30),0)</f>
        <v/>
      </c>
      <c r="CL55" s="44">
        <f>IF(AND(p1_stab&gt;0,CL$4=p1_stab+120),p1_landeq+(p1_perm-CL30),0)</f>
        <v/>
      </c>
      <c r="CM55" s="44">
        <f>IF(AND(p1_stab&gt;0,CM$4=p1_stab+120),p1_landeq+(p1_perm-CM30),0)</f>
        <v/>
      </c>
      <c r="CN55" s="44">
        <f>IF(AND(p1_stab&gt;0,CN$4=p1_stab+120),p1_landeq+(p1_perm-CN30),0)</f>
        <v/>
      </c>
      <c r="CO55" s="44">
        <f>IF(AND(p1_stab&gt;0,CO$4=p1_stab+120),p1_landeq+(p1_perm-CO30),0)</f>
        <v/>
      </c>
      <c r="CP55" s="44">
        <f>IF(AND(p1_stab&gt;0,CP$4=p1_stab+120),p1_landeq+(p1_perm-CP30),0)</f>
        <v/>
      </c>
      <c r="CQ55" s="44">
        <f>IF(AND(p1_stab&gt;0,CQ$4=p1_stab+120),p1_landeq+(p1_perm-CQ30),0)</f>
        <v/>
      </c>
      <c r="CR55" s="44">
        <f>IF(AND(p1_stab&gt;0,CR$4=p1_stab+120),p1_landeq+(p1_perm-CR30),0)</f>
        <v/>
      </c>
      <c r="CS55" s="44">
        <f>IF(AND(p1_stab&gt;0,CS$4=p1_stab+120),p1_landeq+(p1_perm-CS30),0)</f>
        <v/>
      </c>
      <c r="CT55" s="44">
        <f>IF(AND(p1_stab&gt;0,CT$4=p1_stab+120),p1_landeq+(p1_perm-CT30),0)</f>
        <v/>
      </c>
      <c r="CU55" s="44">
        <f>IF(AND(p1_stab&gt;0,CU$4=p1_stab+120),p1_landeq+(p1_perm-CU30),0)</f>
        <v/>
      </c>
      <c r="CV55" s="44">
        <f>IF(AND(p1_stab&gt;0,CV$4=p1_stab+120),p1_landeq+(p1_perm-CV30),0)</f>
        <v/>
      </c>
      <c r="CW55" s="44">
        <f>IF(AND(p1_stab&gt;0,CW$4=p1_stab+120),p1_landeq+(p1_perm-CW30),0)</f>
        <v/>
      </c>
      <c r="CX55" s="44">
        <f>IF(AND(p1_stab&gt;0,CX$4=p1_stab+120),p1_landeq+(p1_perm-CX30),0)</f>
        <v/>
      </c>
      <c r="CY55" s="44">
        <f>IF(AND(p1_stab&gt;0,CY$4=p1_stab+120),p1_landeq+(p1_perm-CY30),0)</f>
        <v/>
      </c>
      <c r="CZ55" s="44">
        <f>IF(AND(p1_stab&gt;0,CZ$4=p1_stab+120),p1_landeq+(p1_perm-CZ30),0)</f>
        <v/>
      </c>
      <c r="DA55" s="44">
        <f>IF(AND(p1_stab&gt;0,DA$4=p1_stab+120),p1_landeq+(p1_perm-DA30),0)</f>
        <v/>
      </c>
      <c r="DB55" s="44">
        <f>IF(AND(p1_stab&gt;0,DB$4=p1_stab+120),p1_landeq+(p1_perm-DB30),0)</f>
        <v/>
      </c>
      <c r="DC55" s="44">
        <f>IF(AND(p1_stab&gt;0,DC$4=p1_stab+120),p1_landeq+(p1_perm-DC30),0)</f>
        <v/>
      </c>
      <c r="DD55" s="44">
        <f>IF(AND(p1_stab&gt;0,DD$4=p1_stab+120),p1_landeq+(p1_perm-DD30),0)</f>
        <v/>
      </c>
      <c r="DE55" s="44">
        <f>IF(AND(p1_stab&gt;0,DE$4=p1_stab+120),p1_landeq+(p1_perm-DE30),0)</f>
        <v/>
      </c>
      <c r="DF55" s="44">
        <f>IF(AND(p1_stab&gt;0,DF$4=p1_stab+120),p1_landeq+(p1_perm-DF30),0)</f>
        <v/>
      </c>
      <c r="DG55" s="44">
        <f>IF(AND(p1_stab&gt;0,DG$4=p1_stab+120),p1_landeq+(p1_perm-DG30),0)</f>
        <v/>
      </c>
      <c r="DH55" s="44">
        <f>IF(AND(p1_stab&gt;0,DH$4=p1_stab+120),p1_landeq+(p1_perm-DH30),0)</f>
        <v/>
      </c>
      <c r="DI55" s="44">
        <f>IF(AND(p1_stab&gt;0,DI$4=p1_stab+120),p1_landeq+(p1_perm-DI30),0)</f>
        <v/>
      </c>
      <c r="DJ55" s="44">
        <f>IF(AND(p1_stab&gt;0,DJ$4=p1_stab+120),p1_landeq+(p1_perm-DJ30),0)</f>
        <v/>
      </c>
      <c r="DK55" s="44">
        <f>IF(AND(p1_stab&gt;0,DK$4=p1_stab+120),p1_landeq+(p1_perm-DK30),0)</f>
        <v/>
      </c>
      <c r="DL55" s="44">
        <f>IF(AND(p1_stab&gt;0,DL$4=p1_stab+120),p1_landeq+(p1_perm-DL30),0)</f>
        <v/>
      </c>
      <c r="DM55" s="44">
        <f>IF(AND(p1_stab&gt;0,DM$4=p1_stab+120),p1_landeq+(p1_perm-DM30),0)</f>
        <v/>
      </c>
      <c r="DN55" s="44">
        <f>IF(AND(p1_stab&gt;0,DN$4=p1_stab+120),p1_landeq+(p1_perm-DN30),0)</f>
        <v/>
      </c>
      <c r="DO55" s="44">
        <f>IF(AND(p1_stab&gt;0,DO$4=p1_stab+120),p1_landeq+(p1_perm-DO30),0)</f>
        <v/>
      </c>
      <c r="DP55" s="44">
        <f>IF(AND(p1_stab&gt;0,DP$4=p1_stab+120),p1_landeq+(p1_perm-DP30),0)</f>
        <v/>
      </c>
      <c r="DQ55" s="44">
        <f>IF(AND(p1_stab&gt;0,DQ$4=p1_stab+120),p1_landeq+(p1_perm-DQ30),0)</f>
        <v/>
      </c>
      <c r="DR55" s="44">
        <f>IF(AND(p1_stab&gt;0,DR$4=p1_stab+120),p1_landeq+(p1_perm-DR30),0)</f>
        <v/>
      </c>
      <c r="DS55" s="44">
        <f>IF(AND(p1_stab&gt;0,DS$4=p1_stab+120),p1_landeq+(p1_perm-DS30),0)</f>
        <v/>
      </c>
      <c r="DT55" s="44">
        <f>IF(AND(p1_stab&gt;0,DT$4=p1_stab+120),p1_landeq+(p1_perm-DT30),0)</f>
        <v/>
      </c>
      <c r="DU55" s="44">
        <f>IF(AND(p1_stab&gt;0,DU$4=p1_stab+120),p1_landeq+(p1_perm-DU30),0)</f>
        <v/>
      </c>
      <c r="DV55" s="44">
        <f>IF(AND(p1_stab&gt;0,DV$4=p1_stab+120),p1_landeq+(p1_perm-DV30),0)</f>
        <v/>
      </c>
      <c r="DW55" s="44">
        <f>IF(AND(p1_stab&gt;0,DW$4=p1_stab+120),p1_landeq+(p1_perm-DW30),0)</f>
        <v/>
      </c>
      <c r="DX55" s="44">
        <f>IF(AND(p1_stab&gt;0,DX$4=p1_stab+120),p1_landeq+(p1_perm-DX30),0)</f>
        <v/>
      </c>
      <c r="DY55" s="44">
        <f>IF(AND(p1_stab&gt;0,DY$4=p1_stab+120),p1_landeq+(p1_perm-DY30),0)</f>
        <v/>
      </c>
      <c r="DZ55" s="44">
        <f>IF(AND(p1_stab&gt;0,DZ$4=p1_stab+120),p1_landeq+(p1_perm-DZ30),0)</f>
        <v/>
      </c>
      <c r="EA55" s="44">
        <f>IF(AND(p1_stab&gt;0,EA$4=p1_stab+120),p1_landeq+(p1_perm-EA30),0)</f>
        <v/>
      </c>
      <c r="EB55" s="44">
        <f>IF(AND(p1_stab&gt;0,EB$4=p1_stab+120),p1_landeq+(p1_perm-EB30),0)</f>
        <v/>
      </c>
      <c r="EC55" s="44">
        <f>IF(AND(p1_stab&gt;0,EC$4=p1_stab+120),p1_landeq+(p1_perm-EC30),0)</f>
        <v/>
      </c>
      <c r="ED55" s="44">
        <f>IF(AND(p1_stab&gt;0,ED$4=p1_stab+120),p1_landeq+(p1_perm-ED30),0)</f>
        <v/>
      </c>
      <c r="EE55" s="44">
        <f>IF(AND(p1_stab&gt;0,EE$4=p1_stab+120),p1_landeq+(p1_perm-EE30),0)</f>
        <v/>
      </c>
      <c r="EF55" s="44">
        <f>IF(AND(p1_stab&gt;0,EF$4=p1_stab+120),p1_landeq+(p1_perm-EF30),0)</f>
        <v/>
      </c>
      <c r="EG55" s="44">
        <f>IF(AND(p1_stab&gt;0,EG$4=p1_stab+120),p1_landeq+(p1_perm-EG30),0)</f>
        <v/>
      </c>
      <c r="EH55" s="44">
        <f>IF(AND(p1_stab&gt;0,EH$4=p1_stab+120),p1_landeq+(p1_perm-EH30),0)</f>
        <v/>
      </c>
      <c r="EI55" s="44">
        <f>IF(AND(p1_stab&gt;0,EI$4=p1_stab+120),p1_landeq+(p1_perm-EI30),0)</f>
        <v/>
      </c>
      <c r="EJ55" s="44">
        <f>IF(AND(p1_stab&gt;0,EJ$4=p1_stab+120),p1_landeq+(p1_perm-EJ30),0)</f>
        <v/>
      </c>
      <c r="EK55" s="44">
        <f>IF(AND(p1_stab&gt;0,EK$4=p1_stab+120),p1_landeq+(p1_perm-EK30),0)</f>
        <v/>
      </c>
      <c r="EL55" s="44">
        <f>IF(AND(p1_stab&gt;0,EL$4=p1_stab+120),p1_landeq+(p1_perm-EL30),0)</f>
        <v/>
      </c>
      <c r="EM55" s="44">
        <f>IF(AND(p1_stab&gt;0,EM$4=p1_stab+120),p1_landeq+(p1_perm-EM30),0)</f>
        <v/>
      </c>
      <c r="EN55" s="44">
        <f>IF(AND(p1_stab&gt;0,EN$4=p1_stab+120),p1_landeq+(p1_perm-EN30),0)</f>
        <v/>
      </c>
      <c r="EO55" s="44">
        <f>IF(AND(p1_stab&gt;0,EO$4=p1_stab+120),p1_landeq+(p1_perm-EO30),0)</f>
        <v/>
      </c>
      <c r="EP55" s="44">
        <f>IF(AND(p1_stab&gt;0,EP$4=p1_stab+120),p1_landeq+(p1_perm-EP30),0)</f>
        <v/>
      </c>
      <c r="EQ55" s="44">
        <f>IF(AND(p1_stab&gt;0,EQ$4=p1_stab+120),p1_landeq+(p1_perm-EQ30),0)</f>
        <v/>
      </c>
      <c r="ER55" s="44">
        <f>IF(AND(p1_stab&gt;0,ER$4=p1_stab+120),p1_landeq+(p1_perm-ER30),0)</f>
        <v/>
      </c>
      <c r="ES55" s="44">
        <f>IF(AND(p1_stab&gt;0,ES$4=p1_stab+120),p1_landeq+(p1_perm-ES30),0)</f>
        <v/>
      </c>
      <c r="ET55" s="44">
        <f>IF(AND(p1_stab&gt;0,ET$4=p1_stab+120),p1_landeq+(p1_perm-ET30),0)</f>
        <v/>
      </c>
      <c r="EU55" s="44">
        <f>IF(AND(p1_stab&gt;0,EU$4=p1_stab+120),p1_landeq+(p1_perm-EU30),0)</f>
        <v/>
      </c>
      <c r="EV55" s="44">
        <f>IF(AND(p1_stab&gt;0,EV$4=p1_stab+120),p1_landeq+(p1_perm-EV30),0)</f>
        <v/>
      </c>
      <c r="EW55" s="44">
        <f>IF(AND(p1_stab&gt;0,EW$4=p1_stab+120),p1_landeq+(p1_perm-EW30),0)</f>
        <v/>
      </c>
      <c r="EX55" s="44">
        <f>IF(AND(p1_stab&gt;0,EX$4=p1_stab+120),p1_landeq+(p1_perm-EX30),0)</f>
        <v/>
      </c>
      <c r="EY55" s="44">
        <f>IF(AND(p1_stab&gt;0,EY$4=p1_stab+120),p1_landeq+(p1_perm-EY30),0)</f>
        <v/>
      </c>
      <c r="EZ55" s="44">
        <f>IF(AND(p1_stab&gt;0,EZ$4=p1_stab+120),p1_landeq+(p1_perm-EZ30),0)</f>
        <v/>
      </c>
      <c r="FA55" s="44">
        <f>IF(AND(p1_stab&gt;0,FA$4=p1_stab+120),p1_landeq+(p1_perm-FA30),0)</f>
        <v/>
      </c>
      <c r="FB55" s="44">
        <f>IF(AND(p1_stab&gt;0,FB$4=p1_stab+120),p1_landeq+(p1_perm-FB30),0)</f>
        <v/>
      </c>
      <c r="FC55" s="44">
        <f>IF(AND(p1_stab&gt;0,FC$4=p1_stab+120),p1_landeq+(p1_perm-FC30),0)</f>
        <v/>
      </c>
      <c r="FD55" s="44">
        <f>IF(AND(p1_stab&gt;0,FD$4=p1_stab+120),p1_landeq+(p1_perm-FD30),0)</f>
        <v/>
      </c>
      <c r="FE55" s="44">
        <f>IF(AND(p1_stab&gt;0,FE$4=p1_stab+120),p1_landeq+(p1_perm-FE30),0)</f>
        <v/>
      </c>
      <c r="FF55" s="44">
        <f>IF(AND(p1_stab&gt;0,FF$4=p1_stab+120),p1_landeq+(p1_perm-FF30),0)</f>
        <v/>
      </c>
      <c r="FG55" s="44">
        <f>IF(AND(p1_stab&gt;0,FG$4=p1_stab+120),p1_landeq+(p1_perm-FG30),0)</f>
        <v/>
      </c>
      <c r="FH55" s="44">
        <f>IF(AND(p1_stab&gt;0,FH$4=p1_stab+120),p1_landeq+(p1_perm-FH30),0)</f>
        <v/>
      </c>
      <c r="FI55" s="44">
        <f>IF(AND(p1_stab&gt;0,FI$4=p1_stab+120),p1_landeq+(p1_perm-FI30),0)</f>
        <v/>
      </c>
      <c r="FJ55" s="44">
        <f>IF(AND(p1_stab&gt;0,FJ$4=p1_stab+120),p1_landeq+(p1_perm-FJ30),0)</f>
        <v/>
      </c>
      <c r="FK55" s="44">
        <f>IF(AND(p1_stab&gt;0,FK$4=p1_stab+120),p1_landeq+(p1_perm-FK30),0)</f>
        <v/>
      </c>
      <c r="FL55" s="44">
        <f>IF(AND(p1_stab&gt;0,FL$4=p1_stab+120),p1_landeq+(p1_perm-FL30),0)</f>
        <v/>
      </c>
      <c r="FM55" s="44">
        <f>IF(AND(p1_stab&gt;0,FM$4=p1_stab+120),p1_landeq+(p1_perm-FM30),0)</f>
        <v/>
      </c>
      <c r="FN55" s="44">
        <f>IF(AND(p1_stab&gt;0,FN$4=p1_stab+120),p1_landeq+(p1_perm-FN30),0)</f>
        <v/>
      </c>
      <c r="FO55" s="44">
        <f>IF(AND(p1_stab&gt;0,FO$4=p1_stab+120),p1_landeq+(p1_perm-FO30),0)</f>
        <v/>
      </c>
      <c r="FP55" s="44">
        <f>IF(AND(p1_stab&gt;0,FP$4=p1_stab+120),p1_landeq+(p1_perm-FP30),0)</f>
        <v/>
      </c>
      <c r="FQ55" s="44">
        <f>IF(AND(p1_stab&gt;0,FQ$4=p1_stab+120),p1_landeq+(p1_perm-FQ30),0)</f>
        <v/>
      </c>
      <c r="FR55" s="44">
        <f>IF(AND(p1_stab&gt;0,FR$4=p1_stab+120),p1_landeq+(p1_perm-FR30),0)</f>
        <v/>
      </c>
      <c r="FS55" s="44">
        <f>IF(AND(p1_stab&gt;0,FS$4=p1_stab+120),p1_landeq+(p1_perm-FS30),0)</f>
        <v/>
      </c>
      <c r="FT55" s="44">
        <f>IF(AND(p1_stab&gt;0,FT$4=p1_stab+120),p1_landeq+(p1_perm-FT30),0)</f>
        <v/>
      </c>
      <c r="FU55" s="44">
        <f>IF(AND(p1_stab&gt;0,FU$4=p1_stab+120),p1_landeq+(p1_perm-FU30),0)</f>
        <v/>
      </c>
      <c r="FV55" s="44">
        <f>IF(AND(p1_stab&gt;0,FV$4=p1_stab+120),p1_landeq+(p1_perm-FV30),0)</f>
        <v/>
      </c>
      <c r="FW55" s="44">
        <f>IF(AND(p1_stab&gt;0,FW$4=p1_stab+120),p1_landeq+(p1_perm-FW30),0)</f>
        <v/>
      </c>
      <c r="FX55" s="44">
        <f>IF(AND(p1_stab&gt;0,FX$4=p1_stab+120),p1_landeq+(p1_perm-FX30),0)</f>
        <v/>
      </c>
      <c r="FY55" s="44">
        <f>IF(AND(p1_stab&gt;0,FY$4=p1_stab+120),p1_landeq+(p1_perm-FY30),0)</f>
        <v/>
      </c>
      <c r="FZ55" s="44">
        <f>IF(AND(p1_stab&gt;0,FZ$4=p1_stab+120),p1_landeq+(p1_perm-FZ30),0)</f>
        <v/>
      </c>
      <c r="GA55" s="44">
        <f>IF(AND(p1_stab&gt;0,GA$4=p1_stab+120),p1_landeq+(p1_perm-GA30),0)</f>
        <v/>
      </c>
      <c r="GB55" s="44">
        <f>IF(AND(p1_stab&gt;0,GB$4=p1_stab+120),p1_landeq+(p1_perm-GB30),0)</f>
        <v/>
      </c>
      <c r="GC55" s="44">
        <f>IF(AND(p1_stab&gt;0,GC$4=p1_stab+120),p1_landeq+(p1_perm-GC30),0)</f>
        <v/>
      </c>
      <c r="GD55" s="44">
        <f>IF(AND(p1_stab&gt;0,GD$4=p1_stab+120),p1_landeq+(p1_perm-GD30),0)</f>
        <v/>
      </c>
      <c r="GE55" s="44">
        <f>IF(AND(p1_stab&gt;0,GE$4=p1_stab+120),p1_landeq+(p1_perm-GE30),0)</f>
        <v/>
      </c>
      <c r="GF55" s="44">
        <f>IF(AND(p1_stab&gt;0,GF$4=p1_stab+120),p1_landeq+(p1_perm-GF30),0)</f>
        <v/>
      </c>
      <c r="GG55" s="44">
        <f>IF(AND(p1_stab&gt;0,GG$4=p1_stab+120),p1_landeq+(p1_perm-GG30),0)</f>
        <v/>
      </c>
      <c r="GH55" s="44">
        <f>IF(AND(p1_stab&gt;0,GH$4=p1_stab+120),p1_landeq+(p1_perm-GH30),0)</f>
        <v/>
      </c>
      <c r="GI55" s="44">
        <f>IF(AND(p1_stab&gt;0,GI$4=p1_stab+120),p1_landeq+(p1_perm-GI30),0)</f>
        <v/>
      </c>
      <c r="GJ55" s="44">
        <f>IF(AND(p1_stab&gt;0,GJ$4=p1_stab+120),p1_landeq+(p1_perm-GJ30),0)</f>
        <v/>
      </c>
      <c r="GK55" s="44">
        <f>IF(AND(p1_stab&gt;0,GK$4=p1_stab+120),p1_landeq+(p1_perm-GK30),0)</f>
        <v/>
      </c>
      <c r="GL55" s="44">
        <f>IF(AND(p1_stab&gt;0,GL$4=p1_stab+120),p1_landeq+(p1_perm-GL30),0)</f>
        <v/>
      </c>
      <c r="GM55" s="44">
        <f>IF(AND(p1_stab&gt;0,GM$4=p1_stab+120),p1_landeq+(p1_perm-GM30),0)</f>
        <v/>
      </c>
      <c r="GN55" s="44">
        <f>IF(AND(p1_stab&gt;0,GN$4=p1_stab+120),p1_landeq+(p1_perm-GN30),0)</f>
        <v/>
      </c>
      <c r="GO55" s="44">
        <f>IF(AND(p1_stab&gt;0,GO$4=p1_stab+120),p1_landeq+(p1_perm-GO30),0)</f>
        <v/>
      </c>
      <c r="GP55" s="44">
        <f>IF(AND(p1_stab&gt;0,GP$4=p1_stab+120),p1_landeq+(p1_perm-GP30),0)</f>
        <v/>
      </c>
      <c r="GQ55" s="44">
        <f>IF(AND(p1_stab&gt;0,GQ$4=p1_stab+120),p1_landeq+(p1_perm-GQ30),0)</f>
        <v/>
      </c>
      <c r="GR55" s="44">
        <f>IF(AND(p1_stab&gt;0,GR$4=p1_stab+120),p1_landeq+(p1_perm-GR30),0)</f>
        <v/>
      </c>
      <c r="GS55" s="44">
        <f>IF(AND(p1_stab&gt;0,GS$4=p1_stab+120),p1_landeq+(p1_perm-GS30),0)</f>
        <v/>
      </c>
      <c r="GT55" s="44">
        <f>IF(AND(p1_stab&gt;0,GT$4=p1_stab+120),p1_landeq+(p1_perm-GT30),0)</f>
        <v/>
      </c>
      <c r="GU55" s="44">
        <f>IF(AND(p1_stab&gt;0,GU$4=p1_stab+120),p1_landeq+(p1_perm-GU30),0)</f>
        <v/>
      </c>
      <c r="GV55" s="44">
        <f>IF(AND(p1_stab&gt;0,GV$4=p1_stab+120),p1_landeq+(p1_perm-GV30),0)</f>
        <v/>
      </c>
      <c r="GW55" s="44">
        <f>IF(AND(p1_stab&gt;0,GW$4=p1_stab+120),p1_landeq+(p1_perm-GW30),0)</f>
        <v/>
      </c>
      <c r="GX55" s="44">
        <f>IF(AND(p1_stab&gt;0,GX$4=p1_stab+120),p1_landeq+(p1_perm-GX30),0)</f>
        <v/>
      </c>
      <c r="GY55" s="44">
        <f>IF(AND(p1_stab&gt;0,GY$4=p1_stab+120),p1_landeq+(p1_perm-GY30),0)</f>
        <v/>
      </c>
      <c r="GZ55" s="44">
        <f>IF(AND(p1_stab&gt;0,GZ$4=p1_stab+120),p1_landeq+(p1_perm-GZ30),0)</f>
        <v/>
      </c>
      <c r="HA55" s="44">
        <f>IF(AND(p1_stab&gt;0,HA$4=p1_stab+120),p1_landeq+(p1_perm-HA30),0)</f>
        <v/>
      </c>
      <c r="HB55" s="44">
        <f>IF(AND(p1_stab&gt;0,HB$4=p1_stab+120),p1_landeq+(p1_perm-HB30),0)</f>
        <v/>
      </c>
      <c r="HC55" s="44">
        <f>IF(AND(p1_stab&gt;0,HC$4=p1_stab+120),p1_landeq+(p1_perm-HC30),0)</f>
        <v/>
      </c>
      <c r="HD55" s="44">
        <f>IF(AND(p1_stab&gt;0,HD$4=p1_stab+120),p1_landeq+(p1_perm-HD30),0)</f>
        <v/>
      </c>
      <c r="HE55" s="44">
        <f>IF(AND(p1_stab&gt;0,HE$4=p1_stab+120),p1_landeq+(p1_perm-HE30),0)</f>
        <v/>
      </c>
      <c r="HF55" s="44">
        <f>IF(AND(p1_stab&gt;0,HF$4=p1_stab+120),p1_landeq+(p1_perm-HF30),0)</f>
        <v/>
      </c>
      <c r="HG55" s="44">
        <f>IF(AND(p1_stab&gt;0,HG$4=p1_stab+120),p1_landeq+(p1_perm-HG30),0)</f>
        <v/>
      </c>
      <c r="HH55" s="44">
        <f>IF(AND(p1_stab&gt;0,HH$4=p1_stab+120),p1_landeq+(p1_perm-HH30),0)</f>
        <v/>
      </c>
      <c r="HI55" s="44">
        <f>IF(AND(p1_stab&gt;0,HI$4=p1_stab+120),p1_landeq+(p1_perm-HI30),0)</f>
        <v/>
      </c>
      <c r="HJ55" s="44">
        <f>IF(AND(p1_stab&gt;0,HJ$4=p1_stab+120),p1_landeq+(p1_perm-HJ30),0)</f>
        <v/>
      </c>
      <c r="HK55" s="44">
        <f>IF(AND(p1_stab&gt;0,HK$4=p1_stab+120),p1_landeq+(p1_perm-HK30),0)</f>
        <v/>
      </c>
      <c r="HL55" s="44">
        <f>IF(AND(p1_stab&gt;0,HL$4=p1_stab+120),p1_landeq+(p1_perm-HL30),0)</f>
        <v/>
      </c>
      <c r="HM55" s="44">
        <f>IF(AND(p1_stab&gt;0,HM$4=p1_stab+120),p1_landeq+(p1_perm-HM30),0)</f>
        <v/>
      </c>
      <c r="HN55" s="44">
        <f>IF(AND(p1_stab&gt;0,HN$4=p1_stab+120),p1_landeq+(p1_perm-HN30),0)</f>
        <v/>
      </c>
      <c r="HO55" s="44">
        <f>IF(AND(p1_stab&gt;0,HO$4=p1_stab+120),p1_landeq+(p1_perm-HO30),0)</f>
        <v/>
      </c>
      <c r="HP55" s="44">
        <f>IF(AND(p1_stab&gt;0,HP$4=p1_stab+120),p1_landeq+(p1_perm-HP30),0)</f>
        <v/>
      </c>
      <c r="HQ55" s="44">
        <f>IF(AND(p1_stab&gt;0,HQ$4=p1_stab+120),p1_landeq+(p1_perm-HQ30),0)</f>
        <v/>
      </c>
      <c r="HR55" s="44">
        <f>IF(AND(p1_stab&gt;0,HR$4=p1_stab+120),p1_landeq+(p1_perm-HR30),0)</f>
        <v/>
      </c>
      <c r="HS55" s="44">
        <f>IF(AND(p1_stab&gt;0,HS$4=p1_stab+120),p1_landeq+(p1_perm-HS30),0)</f>
        <v/>
      </c>
      <c r="HT55" s="44">
        <f>IF(AND(p1_stab&gt;0,HT$4=p1_stab+120),p1_landeq+(p1_perm-HT30),0)</f>
        <v/>
      </c>
      <c r="HU55" s="44">
        <f>IF(AND(p1_stab&gt;0,HU$4=p1_stab+120),p1_landeq+(p1_perm-HU30),0)</f>
        <v/>
      </c>
      <c r="HV55" s="44">
        <f>IF(AND(p1_stab&gt;0,HV$4=p1_stab+120),p1_landeq+(p1_perm-HV30),0)</f>
        <v/>
      </c>
      <c r="HW55" s="44">
        <f>IF(AND(p1_stab&gt;0,HW$4=p1_stab+120),p1_landeq+(p1_perm-HW30),0)</f>
        <v/>
      </c>
      <c r="HX55" s="44">
        <f>IF(AND(p1_stab&gt;0,HX$4=p1_stab+120),p1_landeq+(p1_perm-HX30),0)</f>
        <v/>
      </c>
      <c r="HY55" s="44">
        <f>IF(AND(p1_stab&gt;0,HY$4=p1_stab+120),p1_landeq+(p1_perm-HY30),0)</f>
        <v/>
      </c>
      <c r="HZ55" s="44">
        <f>IF(AND(p1_stab&gt;0,HZ$4=p1_stab+120),p1_landeq+(p1_perm-HZ30),0)</f>
        <v/>
      </c>
      <c r="IA55" s="44">
        <f>IF(AND(p1_stab&gt;0,IA$4=p1_stab+120),p1_landeq+(p1_perm-IA30),0)</f>
        <v/>
      </c>
      <c r="IB55" s="44">
        <f>IF(AND(p1_stab&gt;0,IB$4=p1_stab+120),p1_landeq+(p1_perm-IB30),0)</f>
        <v/>
      </c>
      <c r="IC55" s="44">
        <f>IF(AND(p1_stab&gt;0,IC$4=p1_stab+120),p1_landeq+(p1_perm-IC30),0)</f>
        <v/>
      </c>
      <c r="ID55" s="44">
        <f>IF(AND(p1_stab&gt;0,ID$4=p1_stab+120),p1_landeq+(p1_perm-ID30),0)</f>
        <v/>
      </c>
      <c r="IE55" s="44">
        <f>IF(AND(p1_stab&gt;0,IE$4=p1_stab+120),p1_landeq+(p1_perm-IE30),0)</f>
        <v/>
      </c>
      <c r="IF55" s="44">
        <f>IF(AND(p1_stab&gt;0,IF$4=p1_stab+120),p1_landeq+(p1_perm-IF30),0)</f>
        <v/>
      </c>
      <c r="IG55" s="44">
        <f>IF(AND(p1_stab&gt;0,IG$4=p1_stab+120),p1_landeq+(p1_perm-IG30),0)</f>
        <v/>
      </c>
      <c r="IH55" s="44">
        <f>IF(AND(p1_stab&gt;0,IH$4=p1_stab+120),p1_landeq+(p1_perm-IH30),0)</f>
        <v/>
      </c>
      <c r="II55" s="44">
        <f>IF(AND(p1_stab&gt;0,II$4=p1_stab+120),p1_landeq+(p1_perm-II30),0)</f>
        <v/>
      </c>
      <c r="IJ55" s="44">
        <f>IF(AND(p1_stab&gt;0,IJ$4=p1_stab+120),p1_landeq+(p1_perm-IJ30),0)</f>
        <v/>
      </c>
      <c r="IK55" s="44">
        <f>IF(AND(p1_stab&gt;0,IK$4=p1_stab+120),p1_landeq+(p1_perm-IK30),0)</f>
        <v/>
      </c>
      <c r="IL55" s="44">
        <f>IF(AND(p1_stab&gt;0,IL$4=p1_stab+120),p1_landeq+(p1_perm-IL30),0)</f>
        <v/>
      </c>
      <c r="IM55" s="44">
        <f>IF(AND(p1_stab&gt;0,IM$4=p1_stab+120),p1_landeq+(p1_perm-IM30),0)</f>
        <v/>
      </c>
      <c r="IN55" s="44">
        <f>IF(AND(p1_stab&gt;0,IN$4=p1_stab+120),p1_landeq+(p1_perm-IN30),0)</f>
        <v/>
      </c>
      <c r="IO55" s="44">
        <f>IF(AND(p1_stab&gt;0,IO$4=p1_stab+120),p1_landeq+(p1_perm-IO30),0)</f>
        <v/>
      </c>
      <c r="IP55" s="44">
        <f>IF(AND(p1_stab&gt;0,IP$4=p1_stab+120),p1_landeq+(p1_perm-IP30),0)</f>
        <v/>
      </c>
      <c r="IQ55" s="44">
        <f>IF(AND(p1_stab&gt;0,IQ$4=p1_stab+120),p1_landeq+(p1_perm-IQ30),0)</f>
        <v/>
      </c>
      <c r="IR55" s="44">
        <f>IF(AND(p1_stab&gt;0,IR$4=p1_stab+120),p1_landeq+(p1_perm-IR30),0)</f>
        <v/>
      </c>
      <c r="IS55" s="44">
        <f>IF(AND(p1_stab&gt;0,IS$4=p1_stab+120),p1_landeq+(p1_perm-IS30),0)</f>
        <v/>
      </c>
      <c r="IT55" s="44">
        <f>IF(AND(p1_stab&gt;0,IT$4=p1_stab+120),p1_landeq+(p1_perm-IT30),0)</f>
        <v/>
      </c>
      <c r="IU55" s="44">
        <f>IF(AND(p1_stab&gt;0,IU$4=p1_stab+120),p1_landeq+(p1_perm-IU30),0)</f>
        <v/>
      </c>
      <c r="IV55" s="44">
        <f>IF(AND(p1_stab&gt;0,IV$4=p1_stab+120),p1_landeq+(p1_perm-IV30),0)</f>
        <v/>
      </c>
      <c r="IW55" s="44">
        <f>IF(AND(p1_stab&gt;0,IW$4=p1_stab+120),p1_landeq+(p1_perm-IW30),0)</f>
        <v/>
      </c>
      <c r="IX55" s="44">
        <f>IF(AND(p1_stab&gt;0,IX$4=p1_stab+120),p1_landeq+(p1_perm-IX30),0)</f>
        <v/>
      </c>
      <c r="IY55" s="44">
        <f>IF(AND(p1_stab&gt;0,IY$4=p1_stab+120),p1_landeq+(p1_perm-IY30),0)</f>
        <v/>
      </c>
      <c r="IZ55" s="44">
        <f>IF(AND(p1_stab&gt;0,IZ$4=p1_stab+120),p1_landeq+(p1_perm-IZ30),0)</f>
        <v/>
      </c>
      <c r="JA55" s="44">
        <f>IF(AND(p1_stab&gt;0,JA$4=p1_stab+120),p1_landeq+(p1_perm-JA30),0)</f>
        <v/>
      </c>
      <c r="JB55" s="44">
        <f>IF(AND(p1_stab&gt;0,JB$4=p1_stab+120),p1_landeq+(p1_perm-JB30),0)</f>
        <v/>
      </c>
      <c r="JC55" s="44">
        <f>IF(AND(p1_stab&gt;0,JC$4=p1_stab+120),p1_landeq+(p1_perm-JC30),0)</f>
        <v/>
      </c>
      <c r="JD55" s="44">
        <f>IF(AND(p1_stab&gt;0,JD$4=p1_stab+120),p1_landeq+(p1_perm-JD30),0)</f>
        <v/>
      </c>
      <c r="JE55" s="44">
        <f>IF(AND(p1_stab&gt;0,JE$4=p1_stab+120),p1_landeq+(p1_perm-JE30),0)</f>
        <v/>
      </c>
      <c r="JF55" s="44">
        <f>IF(AND(p1_stab&gt;0,JF$4=p1_stab+120),p1_landeq+(p1_perm-JF30),0)</f>
        <v/>
      </c>
      <c r="JG55" s="44">
        <f>IF(AND(p1_stab&gt;0,JG$4=p1_stab+120),p1_landeq+(p1_perm-JG30),0)</f>
        <v/>
      </c>
      <c r="JH55" s="44">
        <f>IF(AND(p1_stab&gt;0,JH$4=p1_stab+120),p1_landeq+(p1_perm-JH30),0)</f>
        <v/>
      </c>
      <c r="JI55" s="44">
        <f>IF(AND(p1_stab&gt;0,JI$4=p1_stab+120),p1_landeq+(p1_perm-JI30),0)</f>
        <v/>
      </c>
      <c r="JJ55" s="44">
        <f>IF(AND(p1_stab&gt;0,JJ$4=p1_stab+120),p1_landeq+(p1_perm-JJ30),0)</f>
        <v/>
      </c>
      <c r="JK55" s="44">
        <f>IF(AND(p1_stab&gt;0,JK$4=p1_stab+120),p1_landeq+(p1_perm-JK30),0)</f>
        <v/>
      </c>
      <c r="JL55" s="44">
        <f>IF(AND(p1_stab&gt;0,JL$4=p1_stab+120),p1_landeq+(p1_perm-JL30),0)</f>
        <v/>
      </c>
      <c r="JM55" s="44">
        <f>IF(AND(p1_stab&gt;0,JM$4=p1_stab+120),p1_landeq+(p1_perm-JM30),0)</f>
        <v/>
      </c>
      <c r="JN55" s="44">
        <f>IF(AND(p1_stab&gt;0,JN$4=p1_stab+120),p1_landeq+(p1_perm-JN30),0)</f>
        <v/>
      </c>
      <c r="JO55" s="44">
        <f>IF(AND(p1_stab&gt;0,JO$4=p1_stab+120),p1_landeq+(p1_perm-JO30),0)</f>
        <v/>
      </c>
      <c r="JP55" s="44">
        <f>IF(AND(p1_stab&gt;0,JP$4=p1_stab+120),p1_landeq+(p1_perm-JP30),0)</f>
        <v/>
      </c>
      <c r="JQ55" s="44">
        <f>IF(AND(p1_stab&gt;0,JQ$4=p1_stab+120),p1_landeq+(p1_perm-JQ30),0)</f>
        <v/>
      </c>
      <c r="JR55" s="44">
        <f>IF(AND(p1_stab&gt;0,JR$4=p1_stab+120),p1_landeq+(p1_perm-JR30),0)</f>
        <v/>
      </c>
      <c r="JS55" s="44">
        <f>IF(AND(p1_stab&gt;0,JS$4=p1_stab+120),p1_landeq+(p1_perm-JS30),0)</f>
        <v/>
      </c>
      <c r="JT55" s="44">
        <f>IF(AND(p1_stab&gt;0,JT$4=p1_stab+120),p1_landeq+(p1_perm-JT30),0)</f>
        <v/>
      </c>
      <c r="JU55" s="44">
        <f>IF(AND(p1_stab&gt;0,JU$4=p1_stab+120),p1_landeq+(p1_perm-JU30),0)</f>
        <v/>
      </c>
      <c r="JV55" s="44">
        <f>IF(AND(p1_stab&gt;0,JV$4=p1_stab+120),p1_landeq+(p1_perm-JV30),0)</f>
        <v/>
      </c>
      <c r="JW55" s="44">
        <f>IF(AND(p1_stab&gt;0,JW$4=p1_stab+120),p1_landeq+(p1_perm-JW30),0)</f>
        <v/>
      </c>
      <c r="JX55" s="44">
        <f>IF(AND(p1_stab&gt;0,JX$4=p1_stab+120),p1_landeq+(p1_perm-JX30),0)</f>
        <v/>
      </c>
      <c r="JY55" s="44">
        <f>IF(AND(p1_stab&gt;0,JY$4=p1_stab+120),p1_landeq+(p1_perm-JY30),0)</f>
        <v/>
      </c>
      <c r="JZ55" s="44">
        <f>IF(AND(p1_stab&gt;0,JZ$4=p1_stab+120),p1_landeq+(p1_perm-JZ30),0)</f>
        <v/>
      </c>
      <c r="KA55" s="44">
        <f>IF(AND(p1_stab&gt;0,KA$4=p1_stab+120),p1_landeq+(p1_perm-KA30),0)</f>
        <v/>
      </c>
      <c r="KB55" s="44">
        <f>IF(AND(p1_stab&gt;0,KB$4=p1_stab+120),p1_landeq+(p1_perm-KB30),0)</f>
        <v/>
      </c>
      <c r="KC55" s="44">
        <f>IF(AND(p1_stab&gt;0,KC$4=p1_stab+120),p1_landeq+(p1_perm-KC30),0)</f>
        <v/>
      </c>
      <c r="KD55" s="44">
        <f>IF(AND(p1_stab&gt;0,KD$4=p1_stab+120),p1_landeq+(p1_perm-KD30),0)</f>
        <v/>
      </c>
      <c r="KE55" s="44">
        <f>IF(AND(p1_stab&gt;0,KE$4=p1_stab+120),p1_landeq+(p1_perm-KE30),0)</f>
        <v/>
      </c>
      <c r="KF55" s="44">
        <f>IF(AND(p1_stab&gt;0,KF$4=p1_stab+120),p1_landeq+(p1_perm-KF30),0)</f>
        <v/>
      </c>
      <c r="KG55" s="44">
        <f>IF(AND(p1_stab&gt;0,KG$4=p1_stab+120),p1_landeq+(p1_perm-KG30),0)</f>
        <v/>
      </c>
      <c r="KH55" s="44">
        <f>IF(AND(p1_stab&gt;0,KH$4=p1_stab+120),p1_landeq+(p1_perm-KH30),0)</f>
        <v/>
      </c>
      <c r="KI55" s="44">
        <f>IF(AND(p1_stab&gt;0,KI$4=p1_stab+120),p1_landeq+(p1_perm-KI30),0)</f>
        <v/>
      </c>
      <c r="KJ55" s="44">
        <f>IF(AND(p1_stab&gt;0,KJ$4=p1_stab+120),p1_landeq+(p1_perm-KJ30),0)</f>
        <v/>
      </c>
      <c r="KK55" s="44">
        <f>IF(AND(p1_stab&gt;0,KK$4=p1_stab+120),p1_landeq+(p1_perm-KK30),0)</f>
        <v/>
      </c>
      <c r="KL55" s="44">
        <f>IF(AND(p1_stab&gt;0,KL$4=p1_stab+120),p1_landeq+(p1_perm-KL30),0)</f>
        <v/>
      </c>
      <c r="KM55" s="44">
        <f>IF(AND(p1_stab&gt;0,KM$4=p1_stab+120),p1_landeq+(p1_perm-KM30),0)</f>
        <v/>
      </c>
      <c r="KN55" s="44">
        <f>IF(AND(p1_stab&gt;0,KN$4=p1_stab+120),p1_landeq+(p1_perm-KN30),0)</f>
        <v/>
      </c>
      <c r="KO55" s="44">
        <f>IF(AND(p1_stab&gt;0,KO$4=p1_stab+120),p1_landeq+(p1_perm-KO30),0)</f>
        <v/>
      </c>
      <c r="KP55" s="44">
        <f>IF(AND(p1_stab&gt;0,KP$4=p1_stab+120),p1_landeq+(p1_perm-KP30),0)</f>
        <v/>
      </c>
      <c r="KQ55" s="44">
        <f>IF(AND(p1_stab&gt;0,KQ$4=p1_stab+120),p1_landeq+(p1_perm-KQ30),0)</f>
        <v/>
      </c>
      <c r="KR55" s="44">
        <f>IF(AND(p1_stab&gt;0,KR$4=p1_stab+120),p1_landeq+(p1_perm-KR30),0)</f>
        <v/>
      </c>
      <c r="KS55" s="44">
        <f>IF(AND(p1_stab&gt;0,KS$4=p1_stab+120),p1_landeq+(p1_perm-KS30),0)</f>
        <v/>
      </c>
      <c r="KT55" s="44">
        <f>IF(AND(p1_stab&gt;0,KT$4=p1_stab+120),p1_landeq+(p1_perm-KT30),0)</f>
        <v/>
      </c>
      <c r="KU55" s="44">
        <f>IF(AND(p1_stab&gt;0,KU$4=p1_stab+120),p1_landeq+(p1_perm-KU30),0)</f>
        <v/>
      </c>
      <c r="KV55" s="44">
        <f>IF(AND(p1_stab&gt;0,KV$4=p1_stab+120),p1_landeq+(p1_perm-KV30),0)</f>
        <v/>
      </c>
      <c r="KW55" s="44">
        <f>IF(AND(p1_stab&gt;0,KW$4=p1_stab+120),p1_landeq+(p1_perm-KW30),0)</f>
        <v/>
      </c>
      <c r="KX55" s="44">
        <f>IF(AND(p1_stab&gt;0,KX$4=p1_stab+120),p1_landeq+(p1_perm-KX30),0)</f>
        <v/>
      </c>
      <c r="KY55" s="44">
        <f>IF(AND(p1_stab&gt;0,KY$4=p1_stab+120),p1_landeq+(p1_perm-KY30),0)</f>
        <v/>
      </c>
      <c r="KZ55" s="44">
        <f>IF(AND(p1_stab&gt;0,KZ$4=p1_stab+120),p1_landeq+(p1_perm-KZ30),0)</f>
        <v/>
      </c>
      <c r="LA55" s="44">
        <f>IF(AND(p1_stab&gt;0,LA$4=p1_stab+120),p1_landeq+(p1_perm-LA30),0)</f>
        <v/>
      </c>
      <c r="LB55" s="44">
        <f>IF(AND(p1_stab&gt;0,LB$4=p1_stab+120),p1_landeq+(p1_perm-LB30),0)</f>
        <v/>
      </c>
      <c r="LC55" s="44">
        <f>IF(AND(p1_stab&gt;0,LC$4=p1_stab+120),p1_landeq+(p1_perm-LC30),0)</f>
        <v/>
      </c>
      <c r="LD55" s="44">
        <f>IF(AND(p1_stab&gt;0,LD$4=p1_stab+120),p1_landeq+(p1_perm-LD30),0)</f>
        <v/>
      </c>
      <c r="LE55" s="44">
        <f>IF(AND(p1_stab&gt;0,LE$4=p1_stab+120),p1_landeq+(p1_perm-LE30),0)</f>
        <v/>
      </c>
      <c r="LF55" s="44">
        <f>IF(AND(p1_stab&gt;0,LF$4=p1_stab+120),p1_landeq+(p1_perm-LF30),0)</f>
        <v/>
      </c>
      <c r="LG55" s="44">
        <f>IF(AND(p1_stab&gt;0,LG$4=p1_stab+120),p1_landeq+(p1_perm-LG30),0)</f>
        <v/>
      </c>
      <c r="LH55" s="44">
        <f>IF(AND(p1_stab&gt;0,LH$4=p1_stab+120),p1_landeq+(p1_perm-LH30),0)</f>
        <v/>
      </c>
      <c r="LI55" s="44">
        <f>IF(AND(p1_stab&gt;0,LI$4=p1_stab+120),p1_landeq+(p1_perm-LI30),0)</f>
        <v/>
      </c>
      <c r="LJ55" s="44">
        <f>IF(AND(p1_stab&gt;0,LJ$4=p1_stab+120),p1_landeq+(p1_perm-LJ30),0)</f>
        <v/>
      </c>
      <c r="LK55" s="44">
        <f>IF(AND(p1_stab&gt;0,LK$4=p1_stab+120),p1_landeq+(p1_perm-LK30),0)</f>
        <v/>
      </c>
      <c r="LL55" s="44">
        <f>IF(AND(p1_stab&gt;0,LL$4=p1_stab+120),p1_landeq+(p1_perm-LL30),0)</f>
        <v/>
      </c>
      <c r="LM55" s="44">
        <f>IF(AND(p1_stab&gt;0,LM$4=p1_stab+120),p1_landeq+(p1_perm-LM30),0)</f>
        <v/>
      </c>
      <c r="LN55" s="44">
        <f>IF(AND(p1_stab&gt;0,LN$4=p1_stab+120),p1_landeq+(p1_perm-LN30),0)</f>
        <v/>
      </c>
      <c r="LO55" s="44">
        <f>IF(AND(p1_stab&gt;0,LO$4=p1_stab+120),p1_landeq+(p1_perm-LO30),0)</f>
        <v/>
      </c>
      <c r="LP55" s="44">
        <f>IF(AND(p1_stab&gt;0,LP$4=p1_stab+120),p1_landeq+(p1_perm-LP30),0)</f>
        <v/>
      </c>
      <c r="LQ55" s="44">
        <f>IF(AND(p1_stab&gt;0,LQ$4=p1_stab+120),p1_landeq+(p1_perm-LQ30),0)</f>
        <v/>
      </c>
      <c r="LR55" s="44">
        <f>IF(AND(p1_stab&gt;0,LR$4=p1_stab+120),p1_landeq+(p1_perm-LR30),0)</f>
        <v/>
      </c>
      <c r="LS55" s="44">
        <f>IF(AND(p1_stab&gt;0,LS$4=p1_stab+120),p1_landeq+(p1_perm-LS30),0)</f>
        <v/>
      </c>
      <c r="LT55" s="44">
        <f>IF(AND(p1_stab&gt;0,LT$4=p1_stab+120),p1_landeq+(p1_perm-LT30),0)</f>
        <v/>
      </c>
      <c r="LU55" s="44">
        <f>IF(AND(p1_stab&gt;0,LU$4=p1_stab+120),p1_landeq+(p1_perm-LU30),0)</f>
        <v/>
      </c>
      <c r="LV55" s="44">
        <f>IF(AND(p1_stab&gt;0,LV$4=p1_stab+120),p1_landeq+(p1_perm-LV30),0)</f>
        <v/>
      </c>
      <c r="LW55" s="44">
        <f>IF(AND(p1_stab&gt;0,LW$4=p1_stab+120),p1_landeq+(p1_perm-LW30),0)</f>
        <v/>
      </c>
      <c r="LX55" s="44">
        <f>IF(AND(p1_stab&gt;0,LX$4=p1_stab+120),p1_landeq+(p1_perm-LX30),0)</f>
        <v/>
      </c>
      <c r="LY55" s="44">
        <f>IF(AND(p1_stab&gt;0,LY$4=p1_stab+120),p1_landeq+(p1_perm-LY30),0)</f>
        <v/>
      </c>
      <c r="LZ55" s="44">
        <f>IF(AND(p1_stab&gt;0,LZ$4=p1_stab+120),p1_landeq+(p1_perm-LZ30),0)</f>
        <v/>
      </c>
      <c r="MA55" s="44">
        <f>IF(AND(p1_stab&gt;0,MA$4=p1_stab+120),p1_landeq+(p1_perm-MA30),0)</f>
        <v/>
      </c>
      <c r="MB55" s="44">
        <f>IF(AND(p1_stab&gt;0,MB$4=p1_stab+120),p1_landeq+(p1_perm-MB30),0)</f>
        <v/>
      </c>
      <c r="MC55" s="44">
        <f>IF(AND(p1_stab&gt;0,MC$4=p1_stab+120),p1_landeq+(p1_perm-MC30),0)</f>
        <v/>
      </c>
      <c r="MD55" s="44">
        <f>IF(AND(p1_stab&gt;0,MD$4=p1_stab+120),p1_landeq+(p1_perm-MD30),0)</f>
        <v/>
      </c>
      <c r="ME55" s="44">
        <f>IF(AND(p1_stab&gt;0,ME$4=p1_stab+120),p1_landeq+(p1_perm-ME30),0)</f>
        <v/>
      </c>
      <c r="MF55" s="44">
        <f>IF(AND(p1_stab&gt;0,MF$4=p1_stab+120),p1_landeq+(p1_perm-MF30),0)</f>
        <v/>
      </c>
      <c r="MG55" s="44">
        <f>IF(AND(p1_stab&gt;0,MG$4=p1_stab+120),p1_landeq+(p1_perm-MG30),0)</f>
        <v/>
      </c>
      <c r="MH55" s="44">
        <f>IF(AND(p1_stab&gt;0,MH$4=p1_stab+120),p1_landeq+(p1_perm-MH30),0)</f>
        <v/>
      </c>
      <c r="MI55" s="44">
        <f>IF(AND(p1_stab&gt;0,MI$4=p1_stab+120),p1_landeq+(p1_perm-MI30),0)</f>
        <v/>
      </c>
      <c r="MJ55" s="44">
        <f>IF(AND(p1_stab&gt;0,MJ$4=p1_stab+120),p1_landeq+(p1_perm-MJ30),0)</f>
        <v/>
      </c>
      <c r="MK55" s="44">
        <f>IF(AND(p1_stab&gt;0,MK$4=p1_stab+120),p1_landeq+(p1_perm-MK30),0)</f>
        <v/>
      </c>
      <c r="ML55" s="44">
        <f>IF(AND(p1_stab&gt;0,ML$4=p1_stab+120),p1_landeq+(p1_perm-ML30),0)</f>
        <v/>
      </c>
      <c r="MM55" s="44">
        <f>IF(AND(p1_stab&gt;0,MM$4=p1_stab+120),p1_landeq+(p1_perm-MM30),0)</f>
        <v/>
      </c>
      <c r="MN55" s="44">
        <f>IF(AND(p1_stab&gt;0,MN$4=p1_stab+120),p1_landeq+(p1_perm-MN30),0)</f>
        <v/>
      </c>
      <c r="MO55" s="44">
        <f>IF(AND(p1_stab&gt;0,MO$4=p1_stab+120),p1_landeq+(p1_perm-MO30),0)</f>
        <v/>
      </c>
      <c r="MP55" s="44">
        <f>IF(AND(p1_stab&gt;0,MP$4=p1_stab+120),p1_landeq+(p1_perm-MP30),0)</f>
        <v/>
      </c>
      <c r="MQ55" s="44">
        <f>IF(AND(p1_stab&gt;0,MQ$4=p1_stab+120),p1_landeq+(p1_perm-MQ30),0)</f>
        <v/>
      </c>
      <c r="MR55" s="44">
        <f>IF(AND(p1_stab&gt;0,MR$4=p1_stab+120),p1_landeq+(p1_perm-MR30),0)</f>
        <v/>
      </c>
      <c r="MS55" s="44">
        <f>IF(AND(p1_stab&gt;0,MS$4=p1_stab+120),p1_landeq+(p1_perm-MS30),0)</f>
        <v/>
      </c>
      <c r="MT55" s="44">
        <f>IF(AND(p1_stab&gt;0,MT$4=p1_stab+120),p1_landeq+(p1_perm-MT30),0)</f>
        <v/>
      </c>
      <c r="MU55" s="44">
        <f>IF(AND(p1_stab&gt;0,MU$4=p1_stab+120),p1_landeq+(p1_perm-MU30),0)</f>
        <v/>
      </c>
      <c r="MV55" s="44">
        <f>IF(AND(p1_stab&gt;0,MV$4=p1_stab+120),p1_landeq+(p1_perm-MV30),0)</f>
        <v/>
      </c>
      <c r="MW55" s="44">
        <f>IF(AND(p1_stab&gt;0,MW$4=p1_stab+120),p1_landeq+(p1_perm-MW30),0)</f>
        <v/>
      </c>
      <c r="MX55" s="44">
        <f>IF(AND(p1_stab&gt;0,MX$4=p1_stab+120),p1_landeq+(p1_perm-MX30),0)</f>
        <v/>
      </c>
      <c r="MY55" s="44">
        <f>IF(AND(p1_stab&gt;0,MY$4=p1_stab+120),p1_landeq+(p1_perm-MY30),0)</f>
        <v/>
      </c>
      <c r="MZ55" s="44">
        <f>IF(AND(p1_stab&gt;0,MZ$4=p1_stab+120),p1_landeq+(p1_perm-MZ30),0)</f>
        <v/>
      </c>
      <c r="NA55" s="44">
        <f>IF(AND(p1_stab&gt;0,NA$4=p1_stab+120),p1_landeq+(p1_perm-NA30),0)</f>
        <v/>
      </c>
      <c r="NB55" s="44">
        <f>IF(AND(p1_stab&gt;0,NB$4=p1_stab+120),p1_landeq+(p1_perm-NB30),0)</f>
        <v/>
      </c>
      <c r="NC55" s="44">
        <f>IF(AND(p1_stab&gt;0,NC$4=p1_stab+120),p1_landeq+(p1_perm-NC30),0)</f>
        <v/>
      </c>
      <c r="ND55" s="44">
        <f>IF(AND(p1_stab&gt;0,ND$4=p1_stab+120),p1_landeq+(p1_perm-ND30),0)</f>
        <v/>
      </c>
      <c r="NE55" s="44">
        <f>IF(AND(p1_stab&gt;0,NE$4=p1_stab+120),p1_landeq+(p1_perm-NE30),0)</f>
        <v/>
      </c>
      <c r="NF55" s="44">
        <f>IF(AND(p1_stab&gt;0,NF$4=p1_stab+120),p1_landeq+(p1_perm-NF30),0)</f>
        <v/>
      </c>
      <c r="NG55" s="44">
        <f>IF(AND(p1_stab&gt;0,NG$4=p1_stab+120),p1_landeq+(p1_perm-NG30),0)</f>
        <v/>
      </c>
      <c r="NH55" s="44">
        <f>IF(AND(p1_stab&gt;0,NH$4=p1_stab+120),p1_landeq+(p1_perm-NH30),0)</f>
        <v/>
      </c>
      <c r="NI55" s="44">
        <f>IF(AND(p1_stab&gt;0,NI$4=p1_stab+120),p1_landeq+(p1_perm-NI30),0)</f>
        <v/>
      </c>
      <c r="NJ55" s="44">
        <f>IF(AND(p1_stab&gt;0,NJ$4=p1_stab+120),p1_landeq+(p1_perm-NJ30),0)</f>
        <v/>
      </c>
      <c r="NK55" s="44">
        <f>IF(AND(p1_stab&gt;0,NK$4=p1_stab+120),p1_landeq+(p1_perm-NK30),0)</f>
        <v/>
      </c>
      <c r="NL55" s="44">
        <f>IF(AND(p1_stab&gt;0,NL$4=p1_stab+120),p1_landeq+(p1_perm-NL30),0)</f>
        <v/>
      </c>
      <c r="NM55" s="44">
        <f>IF(AND(p1_stab&gt;0,NM$4=p1_stab+120),p1_landeq+(p1_perm-NM30),0)</f>
        <v/>
      </c>
      <c r="NN55" s="44">
        <f>IF(AND(p1_stab&gt;0,NN$4=p1_stab+120),p1_landeq+(p1_perm-NN30),0)</f>
        <v/>
      </c>
      <c r="NO55" s="44">
        <f>IF(AND(p1_stab&gt;0,NO$4=p1_stab+120),p1_landeq+(p1_perm-NO30),0)</f>
        <v/>
      </c>
      <c r="NP55" s="44">
        <f>IF(AND(p1_stab&gt;0,NP$4=p1_stab+120),p1_landeq+(p1_perm-NP30),0)</f>
        <v/>
      </c>
      <c r="NQ55" s="44">
        <f>IF(AND(p1_stab&gt;0,NQ$4=p1_stab+120),p1_landeq+(p1_perm-NQ30),0)</f>
        <v/>
      </c>
      <c r="NR55" s="44">
        <f>IF(AND(p1_stab&gt;0,NR$4=p1_stab+120),p1_landeq+(p1_perm-NR30),0)</f>
        <v/>
      </c>
      <c r="NS55" s="44">
        <f>IF(AND(p1_stab&gt;0,NS$4=p1_stab+120),p1_landeq+(p1_perm-NS30),0)</f>
        <v/>
      </c>
      <c r="NT55" s="44">
        <f>IF(AND(p1_stab&gt;0,NT$4=p1_stab+120),p1_landeq+(p1_perm-NT30),0)</f>
        <v/>
      </c>
      <c r="NU55" s="44">
        <f>IF(AND(p1_stab&gt;0,NU$4=p1_stab+120),p1_landeq+(p1_perm-NU30),0)</f>
        <v/>
      </c>
      <c r="NV55" s="44">
        <f>IF(AND(p1_stab&gt;0,NV$4=p1_stab+120),p1_landeq+(p1_perm-NV30),0)</f>
        <v/>
      </c>
      <c r="NW55" s="44">
        <f>IF(AND(p1_stab&gt;0,NW$4=p1_stab+120),p1_landeq+(p1_perm-NW30),0)</f>
        <v/>
      </c>
      <c r="NX55" s="44">
        <f>IF(AND(p1_stab&gt;0,NX$4=p1_stab+120),p1_landeq+(p1_perm-NX30),0)</f>
        <v/>
      </c>
      <c r="NY55" s="44">
        <f>IF(AND(p1_stab&gt;0,NY$4=p1_stab+120),p1_landeq+(p1_perm-NY30),0)</f>
        <v/>
      </c>
      <c r="NZ55" s="44">
        <f>IF(AND(p1_stab&gt;0,NZ$4=p1_stab+120),p1_landeq+(p1_perm-NZ30),0)</f>
        <v/>
      </c>
      <c r="OA55" s="44">
        <f>IF(AND(p1_stab&gt;0,OA$4=p1_stab+120),p1_landeq+(p1_perm-OA30),0)</f>
        <v/>
      </c>
      <c r="OB55" s="44">
        <f>IF(AND(p1_stab&gt;0,OB$4=p1_stab+120),p1_landeq+(p1_perm-OB30),0)</f>
        <v/>
      </c>
      <c r="OC55" s="44">
        <f>IF(AND(p1_stab&gt;0,OC$4=p1_stab+120),p1_landeq+(p1_perm-OC30),0)</f>
        <v/>
      </c>
      <c r="OD55" s="44">
        <f>IF(AND(p1_stab&gt;0,OD$4=p1_stab+120),p1_landeq+(p1_perm-OD30),0)</f>
        <v/>
      </c>
      <c r="OE55" s="44">
        <f>IF(AND(p1_stab&gt;0,OE$4=p1_stab+120),p1_landeq+(p1_perm-OE30),0)</f>
        <v/>
      </c>
      <c r="OF55" s="44">
        <f>IF(AND(p1_stab&gt;0,OF$4=p1_stab+120),p1_landeq+(p1_perm-OF30),0)</f>
        <v/>
      </c>
      <c r="OG55" s="44">
        <f>IF(AND(p1_stab&gt;0,OG$4=p1_stab+120),p1_landeq+(p1_perm-OG30),0)</f>
        <v/>
      </c>
      <c r="OH55" s="44">
        <f>IF(AND(p1_stab&gt;0,OH$4=p1_stab+120),p1_landeq+(p1_perm-OH30),0)</f>
        <v/>
      </c>
      <c r="OI55" s="44">
        <f>IF(AND(p1_stab&gt;0,OI$4=p1_stab+120),p1_landeq+(p1_perm-OI30),0)</f>
        <v/>
      </c>
      <c r="OJ55" s="44">
        <f>IF(AND(p1_stab&gt;0,OJ$4=p1_stab+120),p1_landeq+(p1_perm-OJ30),0)</f>
        <v/>
      </c>
      <c r="OK55" s="44">
        <f>IF(AND(p1_stab&gt;0,OK$4=p1_stab+120),p1_landeq+(p1_perm-OK30),0)</f>
        <v/>
      </c>
      <c r="OL55" s="44">
        <f>IF(AND(p1_stab&gt;0,OL$4=p1_stab+120),p1_landeq+(p1_perm-OL30),0)</f>
        <v/>
      </c>
      <c r="OM55" s="44">
        <f>IF(AND(p1_stab&gt;0,OM$4=p1_stab+120),p1_landeq+(p1_perm-OM30),0)</f>
        <v/>
      </c>
      <c r="ON55" s="44">
        <f>IF(AND(p1_stab&gt;0,ON$4=p1_stab+120),p1_landeq+(p1_perm-ON30),0)</f>
        <v/>
      </c>
      <c r="OO55" s="44">
        <f>IF(AND(p1_stab&gt;0,OO$4=p1_stab+120),p1_landeq+(p1_perm-OO30),0)</f>
        <v/>
      </c>
      <c r="OP55" s="44">
        <f>IF(AND(p1_stab&gt;0,OP$4=p1_stab+120),p1_landeq+(p1_perm-OP30),0)</f>
        <v/>
      </c>
      <c r="OQ55" s="44">
        <f>IF(AND(p1_stab&gt;0,OQ$4=p1_stab+120),p1_landeq+(p1_perm-OQ30),0)</f>
        <v/>
      </c>
      <c r="OR55" s="44">
        <f>IF(AND(p1_stab&gt;0,OR$4=p1_stab+120),p1_landeq+(p1_perm-OR30),0)</f>
        <v/>
      </c>
      <c r="OS55" s="44">
        <f>IF(AND(p1_stab&gt;0,OS$4=p1_stab+120),p1_landeq+(p1_perm-OS30),0)</f>
        <v/>
      </c>
      <c r="OT55" s="44">
        <f>IF(AND(p1_stab&gt;0,OT$4=p1_stab+120),p1_landeq+(p1_perm-OT30),0)</f>
        <v/>
      </c>
      <c r="OU55" s="44">
        <f>IF(AND(p1_stab&gt;0,OU$4=p1_stab+120),p1_landeq+(p1_perm-OU30),0)</f>
        <v/>
      </c>
      <c r="OV55" s="44">
        <f>IF(AND(p1_stab&gt;0,OV$4=p1_stab+120),p1_landeq+(p1_perm-OV30),0)</f>
        <v/>
      </c>
      <c r="OW55" s="44">
        <f>IF(AND(p1_stab&gt;0,OW$4=p1_stab+120),p1_landeq+(p1_perm-OW30),0)</f>
        <v/>
      </c>
      <c r="OX55" s="44">
        <f>IF(AND(p1_stab&gt;0,OX$4=p1_stab+120),p1_landeq+(p1_perm-OX30),0)</f>
        <v/>
      </c>
      <c r="OY55" s="44">
        <f>IF(AND(p1_stab&gt;0,OY$4=p1_stab+120),p1_landeq+(p1_perm-OY30),0)</f>
        <v/>
      </c>
      <c r="OZ55" s="44">
        <f>IF(AND(p1_stab&gt;0,OZ$4=p1_stab+120),p1_landeq+(p1_perm-OZ30),0)</f>
        <v/>
      </c>
      <c r="PA55" s="44">
        <f>IF(AND(p1_stab&gt;0,PA$4=p1_stab+120),p1_landeq+(p1_perm-PA30),0)</f>
        <v/>
      </c>
      <c r="PB55" s="44">
        <f>IF(AND(p1_stab&gt;0,PB$4=p1_stab+120),p1_landeq+(p1_perm-PB30),0)</f>
        <v/>
      </c>
      <c r="PC55" s="44">
        <f>IF(AND(p1_stab&gt;0,PC$4=p1_stab+120),p1_landeq+(p1_perm-PC30),0)</f>
        <v/>
      </c>
      <c r="PD55" s="44">
        <f>IF(AND(p1_stab&gt;0,PD$4=p1_stab+120),p1_landeq+(p1_perm-PD30),0)</f>
        <v/>
      </c>
      <c r="PE55" s="44">
        <f>IF(AND(p1_stab&gt;0,PE$4=p1_stab+120),p1_landeq+(p1_perm-PE30),0)</f>
        <v/>
      </c>
      <c r="PF55" s="44">
        <f>IF(AND(p1_stab&gt;0,PF$4=p1_stab+120),p1_landeq+(p1_perm-PF30),0)</f>
        <v/>
      </c>
      <c r="PG55" s="44">
        <f>IF(AND(p1_stab&gt;0,PG$4=p1_stab+120),p1_landeq+(p1_perm-PG30),0)</f>
        <v/>
      </c>
      <c r="PH55" s="44">
        <f>IF(AND(p1_stab&gt;0,PH$4=p1_stab+120),p1_landeq+(p1_perm-PH30),0)</f>
        <v/>
      </c>
      <c r="PI55" s="44">
        <f>IF(AND(p1_stab&gt;0,PI$4=p1_stab+120),p1_landeq+(p1_perm-PI30),0)</f>
        <v/>
      </c>
      <c r="PJ55" s="44">
        <f>IF(AND(p1_stab&gt;0,PJ$4=p1_stab+120),p1_landeq+(p1_perm-PJ30),0)</f>
        <v/>
      </c>
      <c r="PK55" s="44">
        <f>IF(AND(p1_stab&gt;0,PK$4=p1_stab+120),p1_landeq+(p1_perm-PK30),0)</f>
        <v/>
      </c>
      <c r="PL55" s="44">
        <f>IF(AND(p1_stab&gt;0,PL$4=p1_stab+120),p1_landeq+(p1_perm-PL30),0)</f>
        <v/>
      </c>
      <c r="PM55" s="44">
        <f>IF(AND(p1_stab&gt;0,PM$4=p1_stab+120),p1_landeq+(p1_perm-PM30),0)</f>
        <v/>
      </c>
    </row>
    <row r="56">
      <c r="A56" s="9" t="inlineStr">
        <is>
          <t>Landowner cash-flow share (Yrs 1-10)</t>
        </is>
      </c>
      <c r="B56" s="9" t="inlineStr">
        <is>
          <t>P1</t>
        </is>
      </c>
      <c r="C56" s="43">
        <f>SUM(D56:PM56)</f>
        <v/>
      </c>
      <c r="D56" s="44">
        <f>IF(AND(D35&gt;=1,D35&lt;=10,D52&gt;0),D52*split_lo,0)</f>
        <v/>
      </c>
      <c r="E56" s="44">
        <f>IF(AND(E35&gt;=1,E35&lt;=10,E52&gt;0),E52*split_lo,0)</f>
        <v/>
      </c>
      <c r="F56" s="44">
        <f>IF(AND(F35&gt;=1,F35&lt;=10,F52&gt;0),F52*split_lo,0)</f>
        <v/>
      </c>
      <c r="G56" s="44">
        <f>IF(AND(G35&gt;=1,G35&lt;=10,G52&gt;0),G52*split_lo,0)</f>
        <v/>
      </c>
      <c r="H56" s="44">
        <f>IF(AND(H35&gt;=1,H35&lt;=10,H52&gt;0),H52*split_lo,0)</f>
        <v/>
      </c>
      <c r="I56" s="44">
        <f>IF(AND(I35&gt;=1,I35&lt;=10,I52&gt;0),I52*split_lo,0)</f>
        <v/>
      </c>
      <c r="J56" s="44">
        <f>IF(AND(J35&gt;=1,J35&lt;=10,J52&gt;0),J52*split_lo,0)</f>
        <v/>
      </c>
      <c r="K56" s="44">
        <f>IF(AND(K35&gt;=1,K35&lt;=10,K52&gt;0),K52*split_lo,0)</f>
        <v/>
      </c>
      <c r="L56" s="44">
        <f>IF(AND(L35&gt;=1,L35&lt;=10,L52&gt;0),L52*split_lo,0)</f>
        <v/>
      </c>
      <c r="M56" s="44">
        <f>IF(AND(M35&gt;=1,M35&lt;=10,M52&gt;0),M52*split_lo,0)</f>
        <v/>
      </c>
      <c r="N56" s="44">
        <f>IF(AND(N35&gt;=1,N35&lt;=10,N52&gt;0),N52*split_lo,0)</f>
        <v/>
      </c>
      <c r="O56" s="44">
        <f>IF(AND(O35&gt;=1,O35&lt;=10,O52&gt;0),O52*split_lo,0)</f>
        <v/>
      </c>
      <c r="P56" s="44">
        <f>IF(AND(P35&gt;=1,P35&lt;=10,P52&gt;0),P52*split_lo,0)</f>
        <v/>
      </c>
      <c r="Q56" s="44">
        <f>IF(AND(Q35&gt;=1,Q35&lt;=10,Q52&gt;0),Q52*split_lo,0)</f>
        <v/>
      </c>
      <c r="R56" s="44">
        <f>IF(AND(R35&gt;=1,R35&lt;=10,R52&gt;0),R52*split_lo,0)</f>
        <v/>
      </c>
      <c r="S56" s="44">
        <f>IF(AND(S35&gt;=1,S35&lt;=10,S52&gt;0),S52*split_lo,0)</f>
        <v/>
      </c>
      <c r="T56" s="44">
        <f>IF(AND(T35&gt;=1,T35&lt;=10,T52&gt;0),T52*split_lo,0)</f>
        <v/>
      </c>
      <c r="U56" s="44">
        <f>IF(AND(U35&gt;=1,U35&lt;=10,U52&gt;0),U52*split_lo,0)</f>
        <v/>
      </c>
      <c r="V56" s="44">
        <f>IF(AND(V35&gt;=1,V35&lt;=10,V52&gt;0),V52*split_lo,0)</f>
        <v/>
      </c>
      <c r="W56" s="44">
        <f>IF(AND(W35&gt;=1,W35&lt;=10,W52&gt;0),W52*split_lo,0)</f>
        <v/>
      </c>
      <c r="X56" s="44">
        <f>IF(AND(X35&gt;=1,X35&lt;=10,X52&gt;0),X52*split_lo,0)</f>
        <v/>
      </c>
      <c r="Y56" s="44">
        <f>IF(AND(Y35&gt;=1,Y35&lt;=10,Y52&gt;0),Y52*split_lo,0)</f>
        <v/>
      </c>
      <c r="Z56" s="44">
        <f>IF(AND(Z35&gt;=1,Z35&lt;=10,Z52&gt;0),Z52*split_lo,0)</f>
        <v/>
      </c>
      <c r="AA56" s="44">
        <f>IF(AND(AA35&gt;=1,AA35&lt;=10,AA52&gt;0),AA52*split_lo,0)</f>
        <v/>
      </c>
      <c r="AB56" s="44">
        <f>IF(AND(AB35&gt;=1,AB35&lt;=10,AB52&gt;0),AB52*split_lo,0)</f>
        <v/>
      </c>
      <c r="AC56" s="44">
        <f>IF(AND(AC35&gt;=1,AC35&lt;=10,AC52&gt;0),AC52*split_lo,0)</f>
        <v/>
      </c>
      <c r="AD56" s="44">
        <f>IF(AND(AD35&gt;=1,AD35&lt;=10,AD52&gt;0),AD52*split_lo,0)</f>
        <v/>
      </c>
      <c r="AE56" s="44">
        <f>IF(AND(AE35&gt;=1,AE35&lt;=10,AE52&gt;0),AE52*split_lo,0)</f>
        <v/>
      </c>
      <c r="AF56" s="44">
        <f>IF(AND(AF35&gt;=1,AF35&lt;=10,AF52&gt;0),AF52*split_lo,0)</f>
        <v/>
      </c>
      <c r="AG56" s="44">
        <f>IF(AND(AG35&gt;=1,AG35&lt;=10,AG52&gt;0),AG52*split_lo,0)</f>
        <v/>
      </c>
      <c r="AH56" s="44">
        <f>IF(AND(AH35&gt;=1,AH35&lt;=10,AH52&gt;0),AH52*split_lo,0)</f>
        <v/>
      </c>
      <c r="AI56" s="44">
        <f>IF(AND(AI35&gt;=1,AI35&lt;=10,AI52&gt;0),AI52*split_lo,0)</f>
        <v/>
      </c>
      <c r="AJ56" s="44">
        <f>IF(AND(AJ35&gt;=1,AJ35&lt;=10,AJ52&gt;0),AJ52*split_lo,0)</f>
        <v/>
      </c>
      <c r="AK56" s="44">
        <f>IF(AND(AK35&gt;=1,AK35&lt;=10,AK52&gt;0),AK52*split_lo,0)</f>
        <v/>
      </c>
      <c r="AL56" s="44">
        <f>IF(AND(AL35&gt;=1,AL35&lt;=10,AL52&gt;0),AL52*split_lo,0)</f>
        <v/>
      </c>
      <c r="AM56" s="44">
        <f>IF(AND(AM35&gt;=1,AM35&lt;=10,AM52&gt;0),AM52*split_lo,0)</f>
        <v/>
      </c>
      <c r="AN56" s="44">
        <f>IF(AND(AN35&gt;=1,AN35&lt;=10,AN52&gt;0),AN52*split_lo,0)</f>
        <v/>
      </c>
      <c r="AO56" s="44">
        <f>IF(AND(AO35&gt;=1,AO35&lt;=10,AO52&gt;0),AO52*split_lo,0)</f>
        <v/>
      </c>
      <c r="AP56" s="44">
        <f>IF(AND(AP35&gt;=1,AP35&lt;=10,AP52&gt;0),AP52*split_lo,0)</f>
        <v/>
      </c>
      <c r="AQ56" s="44">
        <f>IF(AND(AQ35&gt;=1,AQ35&lt;=10,AQ52&gt;0),AQ52*split_lo,0)</f>
        <v/>
      </c>
      <c r="AR56" s="44">
        <f>IF(AND(AR35&gt;=1,AR35&lt;=10,AR52&gt;0),AR52*split_lo,0)</f>
        <v/>
      </c>
      <c r="AS56" s="44">
        <f>IF(AND(AS35&gt;=1,AS35&lt;=10,AS52&gt;0),AS52*split_lo,0)</f>
        <v/>
      </c>
      <c r="AT56" s="44">
        <f>IF(AND(AT35&gt;=1,AT35&lt;=10,AT52&gt;0),AT52*split_lo,0)</f>
        <v/>
      </c>
      <c r="AU56" s="44">
        <f>IF(AND(AU35&gt;=1,AU35&lt;=10,AU52&gt;0),AU52*split_lo,0)</f>
        <v/>
      </c>
      <c r="AV56" s="44">
        <f>IF(AND(AV35&gt;=1,AV35&lt;=10,AV52&gt;0),AV52*split_lo,0)</f>
        <v/>
      </c>
      <c r="AW56" s="44">
        <f>IF(AND(AW35&gt;=1,AW35&lt;=10,AW52&gt;0),AW52*split_lo,0)</f>
        <v/>
      </c>
      <c r="AX56" s="44">
        <f>IF(AND(AX35&gt;=1,AX35&lt;=10,AX52&gt;0),AX52*split_lo,0)</f>
        <v/>
      </c>
      <c r="AY56" s="44">
        <f>IF(AND(AY35&gt;=1,AY35&lt;=10,AY52&gt;0),AY52*split_lo,0)</f>
        <v/>
      </c>
      <c r="AZ56" s="44">
        <f>IF(AND(AZ35&gt;=1,AZ35&lt;=10,AZ52&gt;0),AZ52*split_lo,0)</f>
        <v/>
      </c>
      <c r="BA56" s="44">
        <f>IF(AND(BA35&gt;=1,BA35&lt;=10,BA52&gt;0),BA52*split_lo,0)</f>
        <v/>
      </c>
      <c r="BB56" s="44">
        <f>IF(AND(BB35&gt;=1,BB35&lt;=10,BB52&gt;0),BB52*split_lo,0)</f>
        <v/>
      </c>
      <c r="BC56" s="44">
        <f>IF(AND(BC35&gt;=1,BC35&lt;=10,BC52&gt;0),BC52*split_lo,0)</f>
        <v/>
      </c>
      <c r="BD56" s="44">
        <f>IF(AND(BD35&gt;=1,BD35&lt;=10,BD52&gt;0),BD52*split_lo,0)</f>
        <v/>
      </c>
      <c r="BE56" s="44">
        <f>IF(AND(BE35&gt;=1,BE35&lt;=10,BE52&gt;0),BE52*split_lo,0)</f>
        <v/>
      </c>
      <c r="BF56" s="44">
        <f>IF(AND(BF35&gt;=1,BF35&lt;=10,BF52&gt;0),BF52*split_lo,0)</f>
        <v/>
      </c>
      <c r="BG56" s="44">
        <f>IF(AND(BG35&gt;=1,BG35&lt;=10,BG52&gt;0),BG52*split_lo,0)</f>
        <v/>
      </c>
      <c r="BH56" s="44">
        <f>IF(AND(BH35&gt;=1,BH35&lt;=10,BH52&gt;0),BH52*split_lo,0)</f>
        <v/>
      </c>
      <c r="BI56" s="44">
        <f>IF(AND(BI35&gt;=1,BI35&lt;=10,BI52&gt;0),BI52*split_lo,0)</f>
        <v/>
      </c>
      <c r="BJ56" s="44">
        <f>IF(AND(BJ35&gt;=1,BJ35&lt;=10,BJ52&gt;0),BJ52*split_lo,0)</f>
        <v/>
      </c>
      <c r="BK56" s="44">
        <f>IF(AND(BK35&gt;=1,BK35&lt;=10,BK52&gt;0),BK52*split_lo,0)</f>
        <v/>
      </c>
      <c r="BL56" s="44">
        <f>IF(AND(BL35&gt;=1,BL35&lt;=10,BL52&gt;0),BL52*split_lo,0)</f>
        <v/>
      </c>
      <c r="BM56" s="44">
        <f>IF(AND(BM35&gt;=1,BM35&lt;=10,BM52&gt;0),BM52*split_lo,0)</f>
        <v/>
      </c>
      <c r="BN56" s="44">
        <f>IF(AND(BN35&gt;=1,BN35&lt;=10,BN52&gt;0),BN52*split_lo,0)</f>
        <v/>
      </c>
      <c r="BO56" s="44">
        <f>IF(AND(BO35&gt;=1,BO35&lt;=10,BO52&gt;0),BO52*split_lo,0)</f>
        <v/>
      </c>
      <c r="BP56" s="44">
        <f>IF(AND(BP35&gt;=1,BP35&lt;=10,BP52&gt;0),BP52*split_lo,0)</f>
        <v/>
      </c>
      <c r="BQ56" s="44">
        <f>IF(AND(BQ35&gt;=1,BQ35&lt;=10,BQ52&gt;0),BQ52*split_lo,0)</f>
        <v/>
      </c>
      <c r="BR56" s="44">
        <f>IF(AND(BR35&gt;=1,BR35&lt;=10,BR52&gt;0),BR52*split_lo,0)</f>
        <v/>
      </c>
      <c r="BS56" s="44">
        <f>IF(AND(BS35&gt;=1,BS35&lt;=10,BS52&gt;0),BS52*split_lo,0)</f>
        <v/>
      </c>
      <c r="BT56" s="44">
        <f>IF(AND(BT35&gt;=1,BT35&lt;=10,BT52&gt;0),BT52*split_lo,0)</f>
        <v/>
      </c>
      <c r="BU56" s="44">
        <f>IF(AND(BU35&gt;=1,BU35&lt;=10,BU52&gt;0),BU52*split_lo,0)</f>
        <v/>
      </c>
      <c r="BV56" s="44">
        <f>IF(AND(BV35&gt;=1,BV35&lt;=10,BV52&gt;0),BV52*split_lo,0)</f>
        <v/>
      </c>
      <c r="BW56" s="44">
        <f>IF(AND(BW35&gt;=1,BW35&lt;=10,BW52&gt;0),BW52*split_lo,0)</f>
        <v/>
      </c>
      <c r="BX56" s="44">
        <f>IF(AND(BX35&gt;=1,BX35&lt;=10,BX52&gt;0),BX52*split_lo,0)</f>
        <v/>
      </c>
      <c r="BY56" s="44">
        <f>IF(AND(BY35&gt;=1,BY35&lt;=10,BY52&gt;0),BY52*split_lo,0)</f>
        <v/>
      </c>
      <c r="BZ56" s="44">
        <f>IF(AND(BZ35&gt;=1,BZ35&lt;=10,BZ52&gt;0),BZ52*split_lo,0)</f>
        <v/>
      </c>
      <c r="CA56" s="44">
        <f>IF(AND(CA35&gt;=1,CA35&lt;=10,CA52&gt;0),CA52*split_lo,0)</f>
        <v/>
      </c>
      <c r="CB56" s="44">
        <f>IF(AND(CB35&gt;=1,CB35&lt;=10,CB52&gt;0),CB52*split_lo,0)</f>
        <v/>
      </c>
      <c r="CC56" s="44">
        <f>IF(AND(CC35&gt;=1,CC35&lt;=10,CC52&gt;0),CC52*split_lo,0)</f>
        <v/>
      </c>
      <c r="CD56" s="44">
        <f>IF(AND(CD35&gt;=1,CD35&lt;=10,CD52&gt;0),CD52*split_lo,0)</f>
        <v/>
      </c>
      <c r="CE56" s="44">
        <f>IF(AND(CE35&gt;=1,CE35&lt;=10,CE52&gt;0),CE52*split_lo,0)</f>
        <v/>
      </c>
      <c r="CF56" s="44">
        <f>IF(AND(CF35&gt;=1,CF35&lt;=10,CF52&gt;0),CF52*split_lo,0)</f>
        <v/>
      </c>
      <c r="CG56" s="44">
        <f>IF(AND(CG35&gt;=1,CG35&lt;=10,CG52&gt;0),CG52*split_lo,0)</f>
        <v/>
      </c>
      <c r="CH56" s="44">
        <f>IF(AND(CH35&gt;=1,CH35&lt;=10,CH52&gt;0),CH52*split_lo,0)</f>
        <v/>
      </c>
      <c r="CI56" s="44">
        <f>IF(AND(CI35&gt;=1,CI35&lt;=10,CI52&gt;0),CI52*split_lo,0)</f>
        <v/>
      </c>
      <c r="CJ56" s="44">
        <f>IF(AND(CJ35&gt;=1,CJ35&lt;=10,CJ52&gt;0),CJ52*split_lo,0)</f>
        <v/>
      </c>
      <c r="CK56" s="44">
        <f>IF(AND(CK35&gt;=1,CK35&lt;=10,CK52&gt;0),CK52*split_lo,0)</f>
        <v/>
      </c>
      <c r="CL56" s="44">
        <f>IF(AND(CL35&gt;=1,CL35&lt;=10,CL52&gt;0),CL52*split_lo,0)</f>
        <v/>
      </c>
      <c r="CM56" s="44">
        <f>IF(AND(CM35&gt;=1,CM35&lt;=10,CM52&gt;0),CM52*split_lo,0)</f>
        <v/>
      </c>
      <c r="CN56" s="44">
        <f>IF(AND(CN35&gt;=1,CN35&lt;=10,CN52&gt;0),CN52*split_lo,0)</f>
        <v/>
      </c>
      <c r="CO56" s="44">
        <f>IF(AND(CO35&gt;=1,CO35&lt;=10,CO52&gt;0),CO52*split_lo,0)</f>
        <v/>
      </c>
      <c r="CP56" s="44">
        <f>IF(AND(CP35&gt;=1,CP35&lt;=10,CP52&gt;0),CP52*split_lo,0)</f>
        <v/>
      </c>
      <c r="CQ56" s="44">
        <f>IF(AND(CQ35&gt;=1,CQ35&lt;=10,CQ52&gt;0),CQ52*split_lo,0)</f>
        <v/>
      </c>
      <c r="CR56" s="44">
        <f>IF(AND(CR35&gt;=1,CR35&lt;=10,CR52&gt;0),CR52*split_lo,0)</f>
        <v/>
      </c>
      <c r="CS56" s="44">
        <f>IF(AND(CS35&gt;=1,CS35&lt;=10,CS52&gt;0),CS52*split_lo,0)</f>
        <v/>
      </c>
      <c r="CT56" s="44">
        <f>IF(AND(CT35&gt;=1,CT35&lt;=10,CT52&gt;0),CT52*split_lo,0)</f>
        <v/>
      </c>
      <c r="CU56" s="44">
        <f>IF(AND(CU35&gt;=1,CU35&lt;=10,CU52&gt;0),CU52*split_lo,0)</f>
        <v/>
      </c>
      <c r="CV56" s="44">
        <f>IF(AND(CV35&gt;=1,CV35&lt;=10,CV52&gt;0),CV52*split_lo,0)</f>
        <v/>
      </c>
      <c r="CW56" s="44">
        <f>IF(AND(CW35&gt;=1,CW35&lt;=10,CW52&gt;0),CW52*split_lo,0)</f>
        <v/>
      </c>
      <c r="CX56" s="44">
        <f>IF(AND(CX35&gt;=1,CX35&lt;=10,CX52&gt;0),CX52*split_lo,0)</f>
        <v/>
      </c>
      <c r="CY56" s="44">
        <f>IF(AND(CY35&gt;=1,CY35&lt;=10,CY52&gt;0),CY52*split_lo,0)</f>
        <v/>
      </c>
      <c r="CZ56" s="44">
        <f>IF(AND(CZ35&gt;=1,CZ35&lt;=10,CZ52&gt;0),CZ52*split_lo,0)</f>
        <v/>
      </c>
      <c r="DA56" s="44">
        <f>IF(AND(DA35&gt;=1,DA35&lt;=10,DA52&gt;0),DA52*split_lo,0)</f>
        <v/>
      </c>
      <c r="DB56" s="44">
        <f>IF(AND(DB35&gt;=1,DB35&lt;=10,DB52&gt;0),DB52*split_lo,0)</f>
        <v/>
      </c>
      <c r="DC56" s="44">
        <f>IF(AND(DC35&gt;=1,DC35&lt;=10,DC52&gt;0),DC52*split_lo,0)</f>
        <v/>
      </c>
      <c r="DD56" s="44">
        <f>IF(AND(DD35&gt;=1,DD35&lt;=10,DD52&gt;0),DD52*split_lo,0)</f>
        <v/>
      </c>
      <c r="DE56" s="44">
        <f>IF(AND(DE35&gt;=1,DE35&lt;=10,DE52&gt;0),DE52*split_lo,0)</f>
        <v/>
      </c>
      <c r="DF56" s="44">
        <f>IF(AND(DF35&gt;=1,DF35&lt;=10,DF52&gt;0),DF52*split_lo,0)</f>
        <v/>
      </c>
      <c r="DG56" s="44">
        <f>IF(AND(DG35&gt;=1,DG35&lt;=10,DG52&gt;0),DG52*split_lo,0)</f>
        <v/>
      </c>
      <c r="DH56" s="44">
        <f>IF(AND(DH35&gt;=1,DH35&lt;=10,DH52&gt;0),DH52*split_lo,0)</f>
        <v/>
      </c>
      <c r="DI56" s="44">
        <f>IF(AND(DI35&gt;=1,DI35&lt;=10,DI52&gt;0),DI52*split_lo,0)</f>
        <v/>
      </c>
      <c r="DJ56" s="44">
        <f>IF(AND(DJ35&gt;=1,DJ35&lt;=10,DJ52&gt;0),DJ52*split_lo,0)</f>
        <v/>
      </c>
      <c r="DK56" s="44">
        <f>IF(AND(DK35&gt;=1,DK35&lt;=10,DK52&gt;0),DK52*split_lo,0)</f>
        <v/>
      </c>
      <c r="DL56" s="44">
        <f>IF(AND(DL35&gt;=1,DL35&lt;=10,DL52&gt;0),DL52*split_lo,0)</f>
        <v/>
      </c>
      <c r="DM56" s="44">
        <f>IF(AND(DM35&gt;=1,DM35&lt;=10,DM52&gt;0),DM52*split_lo,0)</f>
        <v/>
      </c>
      <c r="DN56" s="44">
        <f>IF(AND(DN35&gt;=1,DN35&lt;=10,DN52&gt;0),DN52*split_lo,0)</f>
        <v/>
      </c>
      <c r="DO56" s="44">
        <f>IF(AND(DO35&gt;=1,DO35&lt;=10,DO52&gt;0),DO52*split_lo,0)</f>
        <v/>
      </c>
      <c r="DP56" s="44">
        <f>IF(AND(DP35&gt;=1,DP35&lt;=10,DP52&gt;0),DP52*split_lo,0)</f>
        <v/>
      </c>
      <c r="DQ56" s="44">
        <f>IF(AND(DQ35&gt;=1,DQ35&lt;=10,DQ52&gt;0),DQ52*split_lo,0)</f>
        <v/>
      </c>
      <c r="DR56" s="44">
        <f>IF(AND(DR35&gt;=1,DR35&lt;=10,DR52&gt;0),DR52*split_lo,0)</f>
        <v/>
      </c>
      <c r="DS56" s="44">
        <f>IF(AND(DS35&gt;=1,DS35&lt;=10,DS52&gt;0),DS52*split_lo,0)</f>
        <v/>
      </c>
      <c r="DT56" s="44">
        <f>IF(AND(DT35&gt;=1,DT35&lt;=10,DT52&gt;0),DT52*split_lo,0)</f>
        <v/>
      </c>
      <c r="DU56" s="44">
        <f>IF(AND(DU35&gt;=1,DU35&lt;=10,DU52&gt;0),DU52*split_lo,0)</f>
        <v/>
      </c>
      <c r="DV56" s="44">
        <f>IF(AND(DV35&gt;=1,DV35&lt;=10,DV52&gt;0),DV52*split_lo,0)</f>
        <v/>
      </c>
      <c r="DW56" s="44">
        <f>IF(AND(DW35&gt;=1,DW35&lt;=10,DW52&gt;0),DW52*split_lo,0)</f>
        <v/>
      </c>
      <c r="DX56" s="44">
        <f>IF(AND(DX35&gt;=1,DX35&lt;=10,DX52&gt;0),DX52*split_lo,0)</f>
        <v/>
      </c>
      <c r="DY56" s="44">
        <f>IF(AND(DY35&gt;=1,DY35&lt;=10,DY52&gt;0),DY52*split_lo,0)</f>
        <v/>
      </c>
      <c r="DZ56" s="44">
        <f>IF(AND(DZ35&gt;=1,DZ35&lt;=10,DZ52&gt;0),DZ52*split_lo,0)</f>
        <v/>
      </c>
      <c r="EA56" s="44">
        <f>IF(AND(EA35&gt;=1,EA35&lt;=10,EA52&gt;0),EA52*split_lo,0)</f>
        <v/>
      </c>
      <c r="EB56" s="44">
        <f>IF(AND(EB35&gt;=1,EB35&lt;=10,EB52&gt;0),EB52*split_lo,0)</f>
        <v/>
      </c>
      <c r="EC56" s="44">
        <f>IF(AND(EC35&gt;=1,EC35&lt;=10,EC52&gt;0),EC52*split_lo,0)</f>
        <v/>
      </c>
      <c r="ED56" s="44">
        <f>IF(AND(ED35&gt;=1,ED35&lt;=10,ED52&gt;0),ED52*split_lo,0)</f>
        <v/>
      </c>
      <c r="EE56" s="44">
        <f>IF(AND(EE35&gt;=1,EE35&lt;=10,EE52&gt;0),EE52*split_lo,0)</f>
        <v/>
      </c>
      <c r="EF56" s="44">
        <f>IF(AND(EF35&gt;=1,EF35&lt;=10,EF52&gt;0),EF52*split_lo,0)</f>
        <v/>
      </c>
      <c r="EG56" s="44">
        <f>IF(AND(EG35&gt;=1,EG35&lt;=10,EG52&gt;0),EG52*split_lo,0)</f>
        <v/>
      </c>
      <c r="EH56" s="44">
        <f>IF(AND(EH35&gt;=1,EH35&lt;=10,EH52&gt;0),EH52*split_lo,0)</f>
        <v/>
      </c>
      <c r="EI56" s="44">
        <f>IF(AND(EI35&gt;=1,EI35&lt;=10,EI52&gt;0),EI52*split_lo,0)</f>
        <v/>
      </c>
      <c r="EJ56" s="44">
        <f>IF(AND(EJ35&gt;=1,EJ35&lt;=10,EJ52&gt;0),EJ52*split_lo,0)</f>
        <v/>
      </c>
      <c r="EK56" s="44">
        <f>IF(AND(EK35&gt;=1,EK35&lt;=10,EK52&gt;0),EK52*split_lo,0)</f>
        <v/>
      </c>
      <c r="EL56" s="44">
        <f>IF(AND(EL35&gt;=1,EL35&lt;=10,EL52&gt;0),EL52*split_lo,0)</f>
        <v/>
      </c>
      <c r="EM56" s="44">
        <f>IF(AND(EM35&gt;=1,EM35&lt;=10,EM52&gt;0),EM52*split_lo,0)</f>
        <v/>
      </c>
      <c r="EN56" s="44">
        <f>IF(AND(EN35&gt;=1,EN35&lt;=10,EN52&gt;0),EN52*split_lo,0)</f>
        <v/>
      </c>
      <c r="EO56" s="44">
        <f>IF(AND(EO35&gt;=1,EO35&lt;=10,EO52&gt;0),EO52*split_lo,0)</f>
        <v/>
      </c>
      <c r="EP56" s="44">
        <f>IF(AND(EP35&gt;=1,EP35&lt;=10,EP52&gt;0),EP52*split_lo,0)</f>
        <v/>
      </c>
      <c r="EQ56" s="44">
        <f>IF(AND(EQ35&gt;=1,EQ35&lt;=10,EQ52&gt;0),EQ52*split_lo,0)</f>
        <v/>
      </c>
      <c r="ER56" s="44">
        <f>IF(AND(ER35&gt;=1,ER35&lt;=10,ER52&gt;0),ER52*split_lo,0)</f>
        <v/>
      </c>
      <c r="ES56" s="44">
        <f>IF(AND(ES35&gt;=1,ES35&lt;=10,ES52&gt;0),ES52*split_lo,0)</f>
        <v/>
      </c>
      <c r="ET56" s="44">
        <f>IF(AND(ET35&gt;=1,ET35&lt;=10,ET52&gt;0),ET52*split_lo,0)</f>
        <v/>
      </c>
      <c r="EU56" s="44">
        <f>IF(AND(EU35&gt;=1,EU35&lt;=10,EU52&gt;0),EU52*split_lo,0)</f>
        <v/>
      </c>
      <c r="EV56" s="44">
        <f>IF(AND(EV35&gt;=1,EV35&lt;=10,EV52&gt;0),EV52*split_lo,0)</f>
        <v/>
      </c>
      <c r="EW56" s="44">
        <f>IF(AND(EW35&gt;=1,EW35&lt;=10,EW52&gt;0),EW52*split_lo,0)</f>
        <v/>
      </c>
      <c r="EX56" s="44">
        <f>IF(AND(EX35&gt;=1,EX35&lt;=10,EX52&gt;0),EX52*split_lo,0)</f>
        <v/>
      </c>
      <c r="EY56" s="44">
        <f>IF(AND(EY35&gt;=1,EY35&lt;=10,EY52&gt;0),EY52*split_lo,0)</f>
        <v/>
      </c>
      <c r="EZ56" s="44">
        <f>IF(AND(EZ35&gt;=1,EZ35&lt;=10,EZ52&gt;0),EZ52*split_lo,0)</f>
        <v/>
      </c>
      <c r="FA56" s="44">
        <f>IF(AND(FA35&gt;=1,FA35&lt;=10,FA52&gt;0),FA52*split_lo,0)</f>
        <v/>
      </c>
      <c r="FB56" s="44">
        <f>IF(AND(FB35&gt;=1,FB35&lt;=10,FB52&gt;0),FB52*split_lo,0)</f>
        <v/>
      </c>
      <c r="FC56" s="44">
        <f>IF(AND(FC35&gt;=1,FC35&lt;=10,FC52&gt;0),FC52*split_lo,0)</f>
        <v/>
      </c>
      <c r="FD56" s="44">
        <f>IF(AND(FD35&gt;=1,FD35&lt;=10,FD52&gt;0),FD52*split_lo,0)</f>
        <v/>
      </c>
      <c r="FE56" s="44">
        <f>IF(AND(FE35&gt;=1,FE35&lt;=10,FE52&gt;0),FE52*split_lo,0)</f>
        <v/>
      </c>
      <c r="FF56" s="44">
        <f>IF(AND(FF35&gt;=1,FF35&lt;=10,FF52&gt;0),FF52*split_lo,0)</f>
        <v/>
      </c>
      <c r="FG56" s="44">
        <f>IF(AND(FG35&gt;=1,FG35&lt;=10,FG52&gt;0),FG52*split_lo,0)</f>
        <v/>
      </c>
      <c r="FH56" s="44">
        <f>IF(AND(FH35&gt;=1,FH35&lt;=10,FH52&gt;0),FH52*split_lo,0)</f>
        <v/>
      </c>
      <c r="FI56" s="44">
        <f>IF(AND(FI35&gt;=1,FI35&lt;=10,FI52&gt;0),FI52*split_lo,0)</f>
        <v/>
      </c>
      <c r="FJ56" s="44">
        <f>IF(AND(FJ35&gt;=1,FJ35&lt;=10,FJ52&gt;0),FJ52*split_lo,0)</f>
        <v/>
      </c>
      <c r="FK56" s="44">
        <f>IF(AND(FK35&gt;=1,FK35&lt;=10,FK52&gt;0),FK52*split_lo,0)</f>
        <v/>
      </c>
      <c r="FL56" s="44">
        <f>IF(AND(FL35&gt;=1,FL35&lt;=10,FL52&gt;0),FL52*split_lo,0)</f>
        <v/>
      </c>
      <c r="FM56" s="44">
        <f>IF(AND(FM35&gt;=1,FM35&lt;=10,FM52&gt;0),FM52*split_lo,0)</f>
        <v/>
      </c>
      <c r="FN56" s="44">
        <f>IF(AND(FN35&gt;=1,FN35&lt;=10,FN52&gt;0),FN52*split_lo,0)</f>
        <v/>
      </c>
      <c r="FO56" s="44">
        <f>IF(AND(FO35&gt;=1,FO35&lt;=10,FO52&gt;0),FO52*split_lo,0)</f>
        <v/>
      </c>
      <c r="FP56" s="44">
        <f>IF(AND(FP35&gt;=1,FP35&lt;=10,FP52&gt;0),FP52*split_lo,0)</f>
        <v/>
      </c>
      <c r="FQ56" s="44">
        <f>IF(AND(FQ35&gt;=1,FQ35&lt;=10,FQ52&gt;0),FQ52*split_lo,0)</f>
        <v/>
      </c>
      <c r="FR56" s="44">
        <f>IF(AND(FR35&gt;=1,FR35&lt;=10,FR52&gt;0),FR52*split_lo,0)</f>
        <v/>
      </c>
      <c r="FS56" s="44">
        <f>IF(AND(FS35&gt;=1,FS35&lt;=10,FS52&gt;0),FS52*split_lo,0)</f>
        <v/>
      </c>
      <c r="FT56" s="44">
        <f>IF(AND(FT35&gt;=1,FT35&lt;=10,FT52&gt;0),FT52*split_lo,0)</f>
        <v/>
      </c>
      <c r="FU56" s="44">
        <f>IF(AND(FU35&gt;=1,FU35&lt;=10,FU52&gt;0),FU52*split_lo,0)</f>
        <v/>
      </c>
      <c r="FV56" s="44">
        <f>IF(AND(FV35&gt;=1,FV35&lt;=10,FV52&gt;0),FV52*split_lo,0)</f>
        <v/>
      </c>
      <c r="FW56" s="44">
        <f>IF(AND(FW35&gt;=1,FW35&lt;=10,FW52&gt;0),FW52*split_lo,0)</f>
        <v/>
      </c>
      <c r="FX56" s="44">
        <f>IF(AND(FX35&gt;=1,FX35&lt;=10,FX52&gt;0),FX52*split_lo,0)</f>
        <v/>
      </c>
      <c r="FY56" s="44">
        <f>IF(AND(FY35&gt;=1,FY35&lt;=10,FY52&gt;0),FY52*split_lo,0)</f>
        <v/>
      </c>
      <c r="FZ56" s="44">
        <f>IF(AND(FZ35&gt;=1,FZ35&lt;=10,FZ52&gt;0),FZ52*split_lo,0)</f>
        <v/>
      </c>
      <c r="GA56" s="44">
        <f>IF(AND(GA35&gt;=1,GA35&lt;=10,GA52&gt;0),GA52*split_lo,0)</f>
        <v/>
      </c>
      <c r="GB56" s="44">
        <f>IF(AND(GB35&gt;=1,GB35&lt;=10,GB52&gt;0),GB52*split_lo,0)</f>
        <v/>
      </c>
      <c r="GC56" s="44">
        <f>IF(AND(GC35&gt;=1,GC35&lt;=10,GC52&gt;0),GC52*split_lo,0)</f>
        <v/>
      </c>
      <c r="GD56" s="44">
        <f>IF(AND(GD35&gt;=1,GD35&lt;=10,GD52&gt;0),GD52*split_lo,0)</f>
        <v/>
      </c>
      <c r="GE56" s="44">
        <f>IF(AND(GE35&gt;=1,GE35&lt;=10,GE52&gt;0),GE52*split_lo,0)</f>
        <v/>
      </c>
      <c r="GF56" s="44">
        <f>IF(AND(GF35&gt;=1,GF35&lt;=10,GF52&gt;0),GF52*split_lo,0)</f>
        <v/>
      </c>
      <c r="GG56" s="44">
        <f>IF(AND(GG35&gt;=1,GG35&lt;=10,GG52&gt;0),GG52*split_lo,0)</f>
        <v/>
      </c>
      <c r="GH56" s="44">
        <f>IF(AND(GH35&gt;=1,GH35&lt;=10,GH52&gt;0),GH52*split_lo,0)</f>
        <v/>
      </c>
      <c r="GI56" s="44">
        <f>IF(AND(GI35&gt;=1,GI35&lt;=10,GI52&gt;0),GI52*split_lo,0)</f>
        <v/>
      </c>
      <c r="GJ56" s="44">
        <f>IF(AND(GJ35&gt;=1,GJ35&lt;=10,GJ52&gt;0),GJ52*split_lo,0)</f>
        <v/>
      </c>
      <c r="GK56" s="44">
        <f>IF(AND(GK35&gt;=1,GK35&lt;=10,GK52&gt;0),GK52*split_lo,0)</f>
        <v/>
      </c>
      <c r="GL56" s="44">
        <f>IF(AND(GL35&gt;=1,GL35&lt;=10,GL52&gt;0),GL52*split_lo,0)</f>
        <v/>
      </c>
      <c r="GM56" s="44">
        <f>IF(AND(GM35&gt;=1,GM35&lt;=10,GM52&gt;0),GM52*split_lo,0)</f>
        <v/>
      </c>
      <c r="GN56" s="44">
        <f>IF(AND(GN35&gt;=1,GN35&lt;=10,GN52&gt;0),GN52*split_lo,0)</f>
        <v/>
      </c>
      <c r="GO56" s="44">
        <f>IF(AND(GO35&gt;=1,GO35&lt;=10,GO52&gt;0),GO52*split_lo,0)</f>
        <v/>
      </c>
      <c r="GP56" s="44">
        <f>IF(AND(GP35&gt;=1,GP35&lt;=10,GP52&gt;0),GP52*split_lo,0)</f>
        <v/>
      </c>
      <c r="GQ56" s="44">
        <f>IF(AND(GQ35&gt;=1,GQ35&lt;=10,GQ52&gt;0),GQ52*split_lo,0)</f>
        <v/>
      </c>
      <c r="GR56" s="44">
        <f>IF(AND(GR35&gt;=1,GR35&lt;=10,GR52&gt;0),GR52*split_lo,0)</f>
        <v/>
      </c>
      <c r="GS56" s="44">
        <f>IF(AND(GS35&gt;=1,GS35&lt;=10,GS52&gt;0),GS52*split_lo,0)</f>
        <v/>
      </c>
      <c r="GT56" s="44">
        <f>IF(AND(GT35&gt;=1,GT35&lt;=10,GT52&gt;0),GT52*split_lo,0)</f>
        <v/>
      </c>
      <c r="GU56" s="44">
        <f>IF(AND(GU35&gt;=1,GU35&lt;=10,GU52&gt;0),GU52*split_lo,0)</f>
        <v/>
      </c>
      <c r="GV56" s="44">
        <f>IF(AND(GV35&gt;=1,GV35&lt;=10,GV52&gt;0),GV52*split_lo,0)</f>
        <v/>
      </c>
      <c r="GW56" s="44">
        <f>IF(AND(GW35&gt;=1,GW35&lt;=10,GW52&gt;0),GW52*split_lo,0)</f>
        <v/>
      </c>
      <c r="GX56" s="44">
        <f>IF(AND(GX35&gt;=1,GX35&lt;=10,GX52&gt;0),GX52*split_lo,0)</f>
        <v/>
      </c>
      <c r="GY56" s="44">
        <f>IF(AND(GY35&gt;=1,GY35&lt;=10,GY52&gt;0),GY52*split_lo,0)</f>
        <v/>
      </c>
      <c r="GZ56" s="44">
        <f>IF(AND(GZ35&gt;=1,GZ35&lt;=10,GZ52&gt;0),GZ52*split_lo,0)</f>
        <v/>
      </c>
      <c r="HA56" s="44">
        <f>IF(AND(HA35&gt;=1,HA35&lt;=10,HA52&gt;0),HA52*split_lo,0)</f>
        <v/>
      </c>
      <c r="HB56" s="44">
        <f>IF(AND(HB35&gt;=1,HB35&lt;=10,HB52&gt;0),HB52*split_lo,0)</f>
        <v/>
      </c>
      <c r="HC56" s="44">
        <f>IF(AND(HC35&gt;=1,HC35&lt;=10,HC52&gt;0),HC52*split_lo,0)</f>
        <v/>
      </c>
      <c r="HD56" s="44">
        <f>IF(AND(HD35&gt;=1,HD35&lt;=10,HD52&gt;0),HD52*split_lo,0)</f>
        <v/>
      </c>
      <c r="HE56" s="44">
        <f>IF(AND(HE35&gt;=1,HE35&lt;=10,HE52&gt;0),HE52*split_lo,0)</f>
        <v/>
      </c>
      <c r="HF56" s="44">
        <f>IF(AND(HF35&gt;=1,HF35&lt;=10,HF52&gt;0),HF52*split_lo,0)</f>
        <v/>
      </c>
      <c r="HG56" s="44">
        <f>IF(AND(HG35&gt;=1,HG35&lt;=10,HG52&gt;0),HG52*split_lo,0)</f>
        <v/>
      </c>
      <c r="HH56" s="44">
        <f>IF(AND(HH35&gt;=1,HH35&lt;=10,HH52&gt;0),HH52*split_lo,0)</f>
        <v/>
      </c>
      <c r="HI56" s="44">
        <f>IF(AND(HI35&gt;=1,HI35&lt;=10,HI52&gt;0),HI52*split_lo,0)</f>
        <v/>
      </c>
      <c r="HJ56" s="44">
        <f>IF(AND(HJ35&gt;=1,HJ35&lt;=10,HJ52&gt;0),HJ52*split_lo,0)</f>
        <v/>
      </c>
      <c r="HK56" s="44">
        <f>IF(AND(HK35&gt;=1,HK35&lt;=10,HK52&gt;0),HK52*split_lo,0)</f>
        <v/>
      </c>
      <c r="HL56" s="44">
        <f>IF(AND(HL35&gt;=1,HL35&lt;=10,HL52&gt;0),HL52*split_lo,0)</f>
        <v/>
      </c>
      <c r="HM56" s="44">
        <f>IF(AND(HM35&gt;=1,HM35&lt;=10,HM52&gt;0),HM52*split_lo,0)</f>
        <v/>
      </c>
      <c r="HN56" s="44">
        <f>IF(AND(HN35&gt;=1,HN35&lt;=10,HN52&gt;0),HN52*split_lo,0)</f>
        <v/>
      </c>
      <c r="HO56" s="44">
        <f>IF(AND(HO35&gt;=1,HO35&lt;=10,HO52&gt;0),HO52*split_lo,0)</f>
        <v/>
      </c>
      <c r="HP56" s="44">
        <f>IF(AND(HP35&gt;=1,HP35&lt;=10,HP52&gt;0),HP52*split_lo,0)</f>
        <v/>
      </c>
      <c r="HQ56" s="44">
        <f>IF(AND(HQ35&gt;=1,HQ35&lt;=10,HQ52&gt;0),HQ52*split_lo,0)</f>
        <v/>
      </c>
      <c r="HR56" s="44">
        <f>IF(AND(HR35&gt;=1,HR35&lt;=10,HR52&gt;0),HR52*split_lo,0)</f>
        <v/>
      </c>
      <c r="HS56" s="44">
        <f>IF(AND(HS35&gt;=1,HS35&lt;=10,HS52&gt;0),HS52*split_lo,0)</f>
        <v/>
      </c>
      <c r="HT56" s="44">
        <f>IF(AND(HT35&gt;=1,HT35&lt;=10,HT52&gt;0),HT52*split_lo,0)</f>
        <v/>
      </c>
      <c r="HU56" s="44">
        <f>IF(AND(HU35&gt;=1,HU35&lt;=10,HU52&gt;0),HU52*split_lo,0)</f>
        <v/>
      </c>
      <c r="HV56" s="44">
        <f>IF(AND(HV35&gt;=1,HV35&lt;=10,HV52&gt;0),HV52*split_lo,0)</f>
        <v/>
      </c>
      <c r="HW56" s="44">
        <f>IF(AND(HW35&gt;=1,HW35&lt;=10,HW52&gt;0),HW52*split_lo,0)</f>
        <v/>
      </c>
      <c r="HX56" s="44">
        <f>IF(AND(HX35&gt;=1,HX35&lt;=10,HX52&gt;0),HX52*split_lo,0)</f>
        <v/>
      </c>
      <c r="HY56" s="44">
        <f>IF(AND(HY35&gt;=1,HY35&lt;=10,HY52&gt;0),HY52*split_lo,0)</f>
        <v/>
      </c>
      <c r="HZ56" s="44">
        <f>IF(AND(HZ35&gt;=1,HZ35&lt;=10,HZ52&gt;0),HZ52*split_lo,0)</f>
        <v/>
      </c>
      <c r="IA56" s="44">
        <f>IF(AND(IA35&gt;=1,IA35&lt;=10,IA52&gt;0),IA52*split_lo,0)</f>
        <v/>
      </c>
      <c r="IB56" s="44">
        <f>IF(AND(IB35&gt;=1,IB35&lt;=10,IB52&gt;0),IB52*split_lo,0)</f>
        <v/>
      </c>
      <c r="IC56" s="44">
        <f>IF(AND(IC35&gt;=1,IC35&lt;=10,IC52&gt;0),IC52*split_lo,0)</f>
        <v/>
      </c>
      <c r="ID56" s="44">
        <f>IF(AND(ID35&gt;=1,ID35&lt;=10,ID52&gt;0),ID52*split_lo,0)</f>
        <v/>
      </c>
      <c r="IE56" s="44">
        <f>IF(AND(IE35&gt;=1,IE35&lt;=10,IE52&gt;0),IE52*split_lo,0)</f>
        <v/>
      </c>
      <c r="IF56" s="44">
        <f>IF(AND(IF35&gt;=1,IF35&lt;=10,IF52&gt;0),IF52*split_lo,0)</f>
        <v/>
      </c>
      <c r="IG56" s="44">
        <f>IF(AND(IG35&gt;=1,IG35&lt;=10,IG52&gt;0),IG52*split_lo,0)</f>
        <v/>
      </c>
      <c r="IH56" s="44">
        <f>IF(AND(IH35&gt;=1,IH35&lt;=10,IH52&gt;0),IH52*split_lo,0)</f>
        <v/>
      </c>
      <c r="II56" s="44">
        <f>IF(AND(II35&gt;=1,II35&lt;=10,II52&gt;0),II52*split_lo,0)</f>
        <v/>
      </c>
      <c r="IJ56" s="44">
        <f>IF(AND(IJ35&gt;=1,IJ35&lt;=10,IJ52&gt;0),IJ52*split_lo,0)</f>
        <v/>
      </c>
      <c r="IK56" s="44">
        <f>IF(AND(IK35&gt;=1,IK35&lt;=10,IK52&gt;0),IK52*split_lo,0)</f>
        <v/>
      </c>
      <c r="IL56" s="44">
        <f>IF(AND(IL35&gt;=1,IL35&lt;=10,IL52&gt;0),IL52*split_lo,0)</f>
        <v/>
      </c>
      <c r="IM56" s="44">
        <f>IF(AND(IM35&gt;=1,IM35&lt;=10,IM52&gt;0),IM52*split_lo,0)</f>
        <v/>
      </c>
      <c r="IN56" s="44">
        <f>IF(AND(IN35&gt;=1,IN35&lt;=10,IN52&gt;0),IN52*split_lo,0)</f>
        <v/>
      </c>
      <c r="IO56" s="44">
        <f>IF(AND(IO35&gt;=1,IO35&lt;=10,IO52&gt;0),IO52*split_lo,0)</f>
        <v/>
      </c>
      <c r="IP56" s="44">
        <f>IF(AND(IP35&gt;=1,IP35&lt;=10,IP52&gt;0),IP52*split_lo,0)</f>
        <v/>
      </c>
      <c r="IQ56" s="44">
        <f>IF(AND(IQ35&gt;=1,IQ35&lt;=10,IQ52&gt;0),IQ52*split_lo,0)</f>
        <v/>
      </c>
      <c r="IR56" s="44">
        <f>IF(AND(IR35&gt;=1,IR35&lt;=10,IR52&gt;0),IR52*split_lo,0)</f>
        <v/>
      </c>
      <c r="IS56" s="44">
        <f>IF(AND(IS35&gt;=1,IS35&lt;=10,IS52&gt;0),IS52*split_lo,0)</f>
        <v/>
      </c>
      <c r="IT56" s="44">
        <f>IF(AND(IT35&gt;=1,IT35&lt;=10,IT52&gt;0),IT52*split_lo,0)</f>
        <v/>
      </c>
      <c r="IU56" s="44">
        <f>IF(AND(IU35&gt;=1,IU35&lt;=10,IU52&gt;0),IU52*split_lo,0)</f>
        <v/>
      </c>
      <c r="IV56" s="44">
        <f>IF(AND(IV35&gt;=1,IV35&lt;=10,IV52&gt;0),IV52*split_lo,0)</f>
        <v/>
      </c>
      <c r="IW56" s="44">
        <f>IF(AND(IW35&gt;=1,IW35&lt;=10,IW52&gt;0),IW52*split_lo,0)</f>
        <v/>
      </c>
      <c r="IX56" s="44">
        <f>IF(AND(IX35&gt;=1,IX35&lt;=10,IX52&gt;0),IX52*split_lo,0)</f>
        <v/>
      </c>
      <c r="IY56" s="44">
        <f>IF(AND(IY35&gt;=1,IY35&lt;=10,IY52&gt;0),IY52*split_lo,0)</f>
        <v/>
      </c>
      <c r="IZ56" s="44">
        <f>IF(AND(IZ35&gt;=1,IZ35&lt;=10,IZ52&gt;0),IZ52*split_lo,0)</f>
        <v/>
      </c>
      <c r="JA56" s="44">
        <f>IF(AND(JA35&gt;=1,JA35&lt;=10,JA52&gt;0),JA52*split_lo,0)</f>
        <v/>
      </c>
      <c r="JB56" s="44">
        <f>IF(AND(JB35&gt;=1,JB35&lt;=10,JB52&gt;0),JB52*split_lo,0)</f>
        <v/>
      </c>
      <c r="JC56" s="44">
        <f>IF(AND(JC35&gt;=1,JC35&lt;=10,JC52&gt;0),JC52*split_lo,0)</f>
        <v/>
      </c>
      <c r="JD56" s="44">
        <f>IF(AND(JD35&gt;=1,JD35&lt;=10,JD52&gt;0),JD52*split_lo,0)</f>
        <v/>
      </c>
      <c r="JE56" s="44">
        <f>IF(AND(JE35&gt;=1,JE35&lt;=10,JE52&gt;0),JE52*split_lo,0)</f>
        <v/>
      </c>
      <c r="JF56" s="44">
        <f>IF(AND(JF35&gt;=1,JF35&lt;=10,JF52&gt;0),JF52*split_lo,0)</f>
        <v/>
      </c>
      <c r="JG56" s="44">
        <f>IF(AND(JG35&gt;=1,JG35&lt;=10,JG52&gt;0),JG52*split_lo,0)</f>
        <v/>
      </c>
      <c r="JH56" s="44">
        <f>IF(AND(JH35&gt;=1,JH35&lt;=10,JH52&gt;0),JH52*split_lo,0)</f>
        <v/>
      </c>
      <c r="JI56" s="44">
        <f>IF(AND(JI35&gt;=1,JI35&lt;=10,JI52&gt;0),JI52*split_lo,0)</f>
        <v/>
      </c>
      <c r="JJ56" s="44">
        <f>IF(AND(JJ35&gt;=1,JJ35&lt;=10,JJ52&gt;0),JJ52*split_lo,0)</f>
        <v/>
      </c>
      <c r="JK56" s="44">
        <f>IF(AND(JK35&gt;=1,JK35&lt;=10,JK52&gt;0),JK52*split_lo,0)</f>
        <v/>
      </c>
      <c r="JL56" s="44">
        <f>IF(AND(JL35&gt;=1,JL35&lt;=10,JL52&gt;0),JL52*split_lo,0)</f>
        <v/>
      </c>
      <c r="JM56" s="44">
        <f>IF(AND(JM35&gt;=1,JM35&lt;=10,JM52&gt;0),JM52*split_lo,0)</f>
        <v/>
      </c>
      <c r="JN56" s="44">
        <f>IF(AND(JN35&gt;=1,JN35&lt;=10,JN52&gt;0),JN52*split_lo,0)</f>
        <v/>
      </c>
      <c r="JO56" s="44">
        <f>IF(AND(JO35&gt;=1,JO35&lt;=10,JO52&gt;0),JO52*split_lo,0)</f>
        <v/>
      </c>
      <c r="JP56" s="44">
        <f>IF(AND(JP35&gt;=1,JP35&lt;=10,JP52&gt;0),JP52*split_lo,0)</f>
        <v/>
      </c>
      <c r="JQ56" s="44">
        <f>IF(AND(JQ35&gt;=1,JQ35&lt;=10,JQ52&gt;0),JQ52*split_lo,0)</f>
        <v/>
      </c>
      <c r="JR56" s="44">
        <f>IF(AND(JR35&gt;=1,JR35&lt;=10,JR52&gt;0),JR52*split_lo,0)</f>
        <v/>
      </c>
      <c r="JS56" s="44">
        <f>IF(AND(JS35&gt;=1,JS35&lt;=10,JS52&gt;0),JS52*split_lo,0)</f>
        <v/>
      </c>
      <c r="JT56" s="44">
        <f>IF(AND(JT35&gt;=1,JT35&lt;=10,JT52&gt;0),JT52*split_lo,0)</f>
        <v/>
      </c>
      <c r="JU56" s="44">
        <f>IF(AND(JU35&gt;=1,JU35&lt;=10,JU52&gt;0),JU52*split_lo,0)</f>
        <v/>
      </c>
      <c r="JV56" s="44">
        <f>IF(AND(JV35&gt;=1,JV35&lt;=10,JV52&gt;0),JV52*split_lo,0)</f>
        <v/>
      </c>
      <c r="JW56" s="44">
        <f>IF(AND(JW35&gt;=1,JW35&lt;=10,JW52&gt;0),JW52*split_lo,0)</f>
        <v/>
      </c>
      <c r="JX56" s="44">
        <f>IF(AND(JX35&gt;=1,JX35&lt;=10,JX52&gt;0),JX52*split_lo,0)</f>
        <v/>
      </c>
      <c r="JY56" s="44">
        <f>IF(AND(JY35&gt;=1,JY35&lt;=10,JY52&gt;0),JY52*split_lo,0)</f>
        <v/>
      </c>
      <c r="JZ56" s="44">
        <f>IF(AND(JZ35&gt;=1,JZ35&lt;=10,JZ52&gt;0),JZ52*split_lo,0)</f>
        <v/>
      </c>
      <c r="KA56" s="44">
        <f>IF(AND(KA35&gt;=1,KA35&lt;=10,KA52&gt;0),KA52*split_lo,0)</f>
        <v/>
      </c>
      <c r="KB56" s="44">
        <f>IF(AND(KB35&gt;=1,KB35&lt;=10,KB52&gt;0),KB52*split_lo,0)</f>
        <v/>
      </c>
      <c r="KC56" s="44">
        <f>IF(AND(KC35&gt;=1,KC35&lt;=10,KC52&gt;0),KC52*split_lo,0)</f>
        <v/>
      </c>
      <c r="KD56" s="44">
        <f>IF(AND(KD35&gt;=1,KD35&lt;=10,KD52&gt;0),KD52*split_lo,0)</f>
        <v/>
      </c>
      <c r="KE56" s="44">
        <f>IF(AND(KE35&gt;=1,KE35&lt;=10,KE52&gt;0),KE52*split_lo,0)</f>
        <v/>
      </c>
      <c r="KF56" s="44">
        <f>IF(AND(KF35&gt;=1,KF35&lt;=10,KF52&gt;0),KF52*split_lo,0)</f>
        <v/>
      </c>
      <c r="KG56" s="44">
        <f>IF(AND(KG35&gt;=1,KG35&lt;=10,KG52&gt;0),KG52*split_lo,0)</f>
        <v/>
      </c>
      <c r="KH56" s="44">
        <f>IF(AND(KH35&gt;=1,KH35&lt;=10,KH52&gt;0),KH52*split_lo,0)</f>
        <v/>
      </c>
      <c r="KI56" s="44">
        <f>IF(AND(KI35&gt;=1,KI35&lt;=10,KI52&gt;0),KI52*split_lo,0)</f>
        <v/>
      </c>
      <c r="KJ56" s="44">
        <f>IF(AND(KJ35&gt;=1,KJ35&lt;=10,KJ52&gt;0),KJ52*split_lo,0)</f>
        <v/>
      </c>
      <c r="KK56" s="44">
        <f>IF(AND(KK35&gt;=1,KK35&lt;=10,KK52&gt;0),KK52*split_lo,0)</f>
        <v/>
      </c>
      <c r="KL56" s="44">
        <f>IF(AND(KL35&gt;=1,KL35&lt;=10,KL52&gt;0),KL52*split_lo,0)</f>
        <v/>
      </c>
      <c r="KM56" s="44">
        <f>IF(AND(KM35&gt;=1,KM35&lt;=10,KM52&gt;0),KM52*split_lo,0)</f>
        <v/>
      </c>
      <c r="KN56" s="44">
        <f>IF(AND(KN35&gt;=1,KN35&lt;=10,KN52&gt;0),KN52*split_lo,0)</f>
        <v/>
      </c>
      <c r="KO56" s="44">
        <f>IF(AND(KO35&gt;=1,KO35&lt;=10,KO52&gt;0),KO52*split_lo,0)</f>
        <v/>
      </c>
      <c r="KP56" s="44">
        <f>IF(AND(KP35&gt;=1,KP35&lt;=10,KP52&gt;0),KP52*split_lo,0)</f>
        <v/>
      </c>
      <c r="KQ56" s="44">
        <f>IF(AND(KQ35&gt;=1,KQ35&lt;=10,KQ52&gt;0),KQ52*split_lo,0)</f>
        <v/>
      </c>
      <c r="KR56" s="44">
        <f>IF(AND(KR35&gt;=1,KR35&lt;=10,KR52&gt;0),KR52*split_lo,0)</f>
        <v/>
      </c>
      <c r="KS56" s="44">
        <f>IF(AND(KS35&gt;=1,KS35&lt;=10,KS52&gt;0),KS52*split_lo,0)</f>
        <v/>
      </c>
      <c r="KT56" s="44">
        <f>IF(AND(KT35&gt;=1,KT35&lt;=10,KT52&gt;0),KT52*split_lo,0)</f>
        <v/>
      </c>
      <c r="KU56" s="44">
        <f>IF(AND(KU35&gt;=1,KU35&lt;=10,KU52&gt;0),KU52*split_lo,0)</f>
        <v/>
      </c>
      <c r="KV56" s="44">
        <f>IF(AND(KV35&gt;=1,KV35&lt;=10,KV52&gt;0),KV52*split_lo,0)</f>
        <v/>
      </c>
      <c r="KW56" s="44">
        <f>IF(AND(KW35&gt;=1,KW35&lt;=10,KW52&gt;0),KW52*split_lo,0)</f>
        <v/>
      </c>
      <c r="KX56" s="44">
        <f>IF(AND(KX35&gt;=1,KX35&lt;=10,KX52&gt;0),KX52*split_lo,0)</f>
        <v/>
      </c>
      <c r="KY56" s="44">
        <f>IF(AND(KY35&gt;=1,KY35&lt;=10,KY52&gt;0),KY52*split_lo,0)</f>
        <v/>
      </c>
      <c r="KZ56" s="44">
        <f>IF(AND(KZ35&gt;=1,KZ35&lt;=10,KZ52&gt;0),KZ52*split_lo,0)</f>
        <v/>
      </c>
      <c r="LA56" s="44">
        <f>IF(AND(LA35&gt;=1,LA35&lt;=10,LA52&gt;0),LA52*split_lo,0)</f>
        <v/>
      </c>
      <c r="LB56" s="44">
        <f>IF(AND(LB35&gt;=1,LB35&lt;=10,LB52&gt;0),LB52*split_lo,0)</f>
        <v/>
      </c>
      <c r="LC56" s="44">
        <f>IF(AND(LC35&gt;=1,LC35&lt;=10,LC52&gt;0),LC52*split_lo,0)</f>
        <v/>
      </c>
      <c r="LD56" s="44">
        <f>IF(AND(LD35&gt;=1,LD35&lt;=10,LD52&gt;0),LD52*split_lo,0)</f>
        <v/>
      </c>
      <c r="LE56" s="44">
        <f>IF(AND(LE35&gt;=1,LE35&lt;=10,LE52&gt;0),LE52*split_lo,0)</f>
        <v/>
      </c>
      <c r="LF56" s="44">
        <f>IF(AND(LF35&gt;=1,LF35&lt;=10,LF52&gt;0),LF52*split_lo,0)</f>
        <v/>
      </c>
      <c r="LG56" s="44">
        <f>IF(AND(LG35&gt;=1,LG35&lt;=10,LG52&gt;0),LG52*split_lo,0)</f>
        <v/>
      </c>
      <c r="LH56" s="44">
        <f>IF(AND(LH35&gt;=1,LH35&lt;=10,LH52&gt;0),LH52*split_lo,0)</f>
        <v/>
      </c>
      <c r="LI56" s="44">
        <f>IF(AND(LI35&gt;=1,LI35&lt;=10,LI52&gt;0),LI52*split_lo,0)</f>
        <v/>
      </c>
      <c r="LJ56" s="44">
        <f>IF(AND(LJ35&gt;=1,LJ35&lt;=10,LJ52&gt;0),LJ52*split_lo,0)</f>
        <v/>
      </c>
      <c r="LK56" s="44">
        <f>IF(AND(LK35&gt;=1,LK35&lt;=10,LK52&gt;0),LK52*split_lo,0)</f>
        <v/>
      </c>
      <c r="LL56" s="44">
        <f>IF(AND(LL35&gt;=1,LL35&lt;=10,LL52&gt;0),LL52*split_lo,0)</f>
        <v/>
      </c>
      <c r="LM56" s="44">
        <f>IF(AND(LM35&gt;=1,LM35&lt;=10,LM52&gt;0),LM52*split_lo,0)</f>
        <v/>
      </c>
      <c r="LN56" s="44">
        <f>IF(AND(LN35&gt;=1,LN35&lt;=10,LN52&gt;0),LN52*split_lo,0)</f>
        <v/>
      </c>
      <c r="LO56" s="44">
        <f>IF(AND(LO35&gt;=1,LO35&lt;=10,LO52&gt;0),LO52*split_lo,0)</f>
        <v/>
      </c>
      <c r="LP56" s="44">
        <f>IF(AND(LP35&gt;=1,LP35&lt;=10,LP52&gt;0),LP52*split_lo,0)</f>
        <v/>
      </c>
      <c r="LQ56" s="44">
        <f>IF(AND(LQ35&gt;=1,LQ35&lt;=10,LQ52&gt;0),LQ52*split_lo,0)</f>
        <v/>
      </c>
      <c r="LR56" s="44">
        <f>IF(AND(LR35&gt;=1,LR35&lt;=10,LR52&gt;0),LR52*split_lo,0)</f>
        <v/>
      </c>
      <c r="LS56" s="44">
        <f>IF(AND(LS35&gt;=1,LS35&lt;=10,LS52&gt;0),LS52*split_lo,0)</f>
        <v/>
      </c>
      <c r="LT56" s="44">
        <f>IF(AND(LT35&gt;=1,LT35&lt;=10,LT52&gt;0),LT52*split_lo,0)</f>
        <v/>
      </c>
      <c r="LU56" s="44">
        <f>IF(AND(LU35&gt;=1,LU35&lt;=10,LU52&gt;0),LU52*split_lo,0)</f>
        <v/>
      </c>
      <c r="LV56" s="44">
        <f>IF(AND(LV35&gt;=1,LV35&lt;=10,LV52&gt;0),LV52*split_lo,0)</f>
        <v/>
      </c>
      <c r="LW56" s="44">
        <f>IF(AND(LW35&gt;=1,LW35&lt;=10,LW52&gt;0),LW52*split_lo,0)</f>
        <v/>
      </c>
      <c r="LX56" s="44">
        <f>IF(AND(LX35&gt;=1,LX35&lt;=10,LX52&gt;0),LX52*split_lo,0)</f>
        <v/>
      </c>
      <c r="LY56" s="44">
        <f>IF(AND(LY35&gt;=1,LY35&lt;=10,LY52&gt;0),LY52*split_lo,0)</f>
        <v/>
      </c>
      <c r="LZ56" s="44">
        <f>IF(AND(LZ35&gt;=1,LZ35&lt;=10,LZ52&gt;0),LZ52*split_lo,0)</f>
        <v/>
      </c>
      <c r="MA56" s="44">
        <f>IF(AND(MA35&gt;=1,MA35&lt;=10,MA52&gt;0),MA52*split_lo,0)</f>
        <v/>
      </c>
      <c r="MB56" s="44">
        <f>IF(AND(MB35&gt;=1,MB35&lt;=10,MB52&gt;0),MB52*split_lo,0)</f>
        <v/>
      </c>
      <c r="MC56" s="44">
        <f>IF(AND(MC35&gt;=1,MC35&lt;=10,MC52&gt;0),MC52*split_lo,0)</f>
        <v/>
      </c>
      <c r="MD56" s="44">
        <f>IF(AND(MD35&gt;=1,MD35&lt;=10,MD52&gt;0),MD52*split_lo,0)</f>
        <v/>
      </c>
      <c r="ME56" s="44">
        <f>IF(AND(ME35&gt;=1,ME35&lt;=10,ME52&gt;0),ME52*split_lo,0)</f>
        <v/>
      </c>
      <c r="MF56" s="44">
        <f>IF(AND(MF35&gt;=1,MF35&lt;=10,MF52&gt;0),MF52*split_lo,0)</f>
        <v/>
      </c>
      <c r="MG56" s="44">
        <f>IF(AND(MG35&gt;=1,MG35&lt;=10,MG52&gt;0),MG52*split_lo,0)</f>
        <v/>
      </c>
      <c r="MH56" s="44">
        <f>IF(AND(MH35&gt;=1,MH35&lt;=10,MH52&gt;0),MH52*split_lo,0)</f>
        <v/>
      </c>
      <c r="MI56" s="44">
        <f>IF(AND(MI35&gt;=1,MI35&lt;=10,MI52&gt;0),MI52*split_lo,0)</f>
        <v/>
      </c>
      <c r="MJ56" s="44">
        <f>IF(AND(MJ35&gt;=1,MJ35&lt;=10,MJ52&gt;0),MJ52*split_lo,0)</f>
        <v/>
      </c>
      <c r="MK56" s="44">
        <f>IF(AND(MK35&gt;=1,MK35&lt;=10,MK52&gt;0),MK52*split_lo,0)</f>
        <v/>
      </c>
      <c r="ML56" s="44">
        <f>IF(AND(ML35&gt;=1,ML35&lt;=10,ML52&gt;0),ML52*split_lo,0)</f>
        <v/>
      </c>
      <c r="MM56" s="44">
        <f>IF(AND(MM35&gt;=1,MM35&lt;=10,MM52&gt;0),MM52*split_lo,0)</f>
        <v/>
      </c>
      <c r="MN56" s="44">
        <f>IF(AND(MN35&gt;=1,MN35&lt;=10,MN52&gt;0),MN52*split_lo,0)</f>
        <v/>
      </c>
      <c r="MO56" s="44">
        <f>IF(AND(MO35&gt;=1,MO35&lt;=10,MO52&gt;0),MO52*split_lo,0)</f>
        <v/>
      </c>
      <c r="MP56" s="44">
        <f>IF(AND(MP35&gt;=1,MP35&lt;=10,MP52&gt;0),MP52*split_lo,0)</f>
        <v/>
      </c>
      <c r="MQ56" s="44">
        <f>IF(AND(MQ35&gt;=1,MQ35&lt;=10,MQ52&gt;0),MQ52*split_lo,0)</f>
        <v/>
      </c>
      <c r="MR56" s="44">
        <f>IF(AND(MR35&gt;=1,MR35&lt;=10,MR52&gt;0),MR52*split_lo,0)</f>
        <v/>
      </c>
      <c r="MS56" s="44">
        <f>IF(AND(MS35&gt;=1,MS35&lt;=10,MS52&gt;0),MS52*split_lo,0)</f>
        <v/>
      </c>
      <c r="MT56" s="44">
        <f>IF(AND(MT35&gt;=1,MT35&lt;=10,MT52&gt;0),MT52*split_lo,0)</f>
        <v/>
      </c>
      <c r="MU56" s="44">
        <f>IF(AND(MU35&gt;=1,MU35&lt;=10,MU52&gt;0),MU52*split_lo,0)</f>
        <v/>
      </c>
      <c r="MV56" s="44">
        <f>IF(AND(MV35&gt;=1,MV35&lt;=10,MV52&gt;0),MV52*split_lo,0)</f>
        <v/>
      </c>
      <c r="MW56" s="44">
        <f>IF(AND(MW35&gt;=1,MW35&lt;=10,MW52&gt;0),MW52*split_lo,0)</f>
        <v/>
      </c>
      <c r="MX56" s="44">
        <f>IF(AND(MX35&gt;=1,MX35&lt;=10,MX52&gt;0),MX52*split_lo,0)</f>
        <v/>
      </c>
      <c r="MY56" s="44">
        <f>IF(AND(MY35&gt;=1,MY35&lt;=10,MY52&gt;0),MY52*split_lo,0)</f>
        <v/>
      </c>
      <c r="MZ56" s="44">
        <f>IF(AND(MZ35&gt;=1,MZ35&lt;=10,MZ52&gt;0),MZ52*split_lo,0)</f>
        <v/>
      </c>
      <c r="NA56" s="44">
        <f>IF(AND(NA35&gt;=1,NA35&lt;=10,NA52&gt;0),NA52*split_lo,0)</f>
        <v/>
      </c>
      <c r="NB56" s="44">
        <f>IF(AND(NB35&gt;=1,NB35&lt;=10,NB52&gt;0),NB52*split_lo,0)</f>
        <v/>
      </c>
      <c r="NC56" s="44">
        <f>IF(AND(NC35&gt;=1,NC35&lt;=10,NC52&gt;0),NC52*split_lo,0)</f>
        <v/>
      </c>
      <c r="ND56" s="44">
        <f>IF(AND(ND35&gt;=1,ND35&lt;=10,ND52&gt;0),ND52*split_lo,0)</f>
        <v/>
      </c>
      <c r="NE56" s="44">
        <f>IF(AND(NE35&gt;=1,NE35&lt;=10,NE52&gt;0),NE52*split_lo,0)</f>
        <v/>
      </c>
      <c r="NF56" s="44">
        <f>IF(AND(NF35&gt;=1,NF35&lt;=10,NF52&gt;0),NF52*split_lo,0)</f>
        <v/>
      </c>
      <c r="NG56" s="44">
        <f>IF(AND(NG35&gt;=1,NG35&lt;=10,NG52&gt;0),NG52*split_lo,0)</f>
        <v/>
      </c>
      <c r="NH56" s="44">
        <f>IF(AND(NH35&gt;=1,NH35&lt;=10,NH52&gt;0),NH52*split_lo,0)</f>
        <v/>
      </c>
      <c r="NI56" s="44">
        <f>IF(AND(NI35&gt;=1,NI35&lt;=10,NI52&gt;0),NI52*split_lo,0)</f>
        <v/>
      </c>
      <c r="NJ56" s="44">
        <f>IF(AND(NJ35&gt;=1,NJ35&lt;=10,NJ52&gt;0),NJ52*split_lo,0)</f>
        <v/>
      </c>
      <c r="NK56" s="44">
        <f>IF(AND(NK35&gt;=1,NK35&lt;=10,NK52&gt;0),NK52*split_lo,0)</f>
        <v/>
      </c>
      <c r="NL56" s="44">
        <f>IF(AND(NL35&gt;=1,NL35&lt;=10,NL52&gt;0),NL52*split_lo,0)</f>
        <v/>
      </c>
      <c r="NM56" s="44">
        <f>IF(AND(NM35&gt;=1,NM35&lt;=10,NM52&gt;0),NM52*split_lo,0)</f>
        <v/>
      </c>
      <c r="NN56" s="44">
        <f>IF(AND(NN35&gt;=1,NN35&lt;=10,NN52&gt;0),NN52*split_lo,0)</f>
        <v/>
      </c>
      <c r="NO56" s="44">
        <f>IF(AND(NO35&gt;=1,NO35&lt;=10,NO52&gt;0),NO52*split_lo,0)</f>
        <v/>
      </c>
      <c r="NP56" s="44">
        <f>IF(AND(NP35&gt;=1,NP35&lt;=10,NP52&gt;0),NP52*split_lo,0)</f>
        <v/>
      </c>
      <c r="NQ56" s="44">
        <f>IF(AND(NQ35&gt;=1,NQ35&lt;=10,NQ52&gt;0),NQ52*split_lo,0)</f>
        <v/>
      </c>
      <c r="NR56" s="44">
        <f>IF(AND(NR35&gt;=1,NR35&lt;=10,NR52&gt;0),NR52*split_lo,0)</f>
        <v/>
      </c>
      <c r="NS56" s="44">
        <f>IF(AND(NS35&gt;=1,NS35&lt;=10,NS52&gt;0),NS52*split_lo,0)</f>
        <v/>
      </c>
      <c r="NT56" s="44">
        <f>IF(AND(NT35&gt;=1,NT35&lt;=10,NT52&gt;0),NT52*split_lo,0)</f>
        <v/>
      </c>
      <c r="NU56" s="44">
        <f>IF(AND(NU35&gt;=1,NU35&lt;=10,NU52&gt;0),NU52*split_lo,0)</f>
        <v/>
      </c>
      <c r="NV56" s="44">
        <f>IF(AND(NV35&gt;=1,NV35&lt;=10,NV52&gt;0),NV52*split_lo,0)</f>
        <v/>
      </c>
      <c r="NW56" s="44">
        <f>IF(AND(NW35&gt;=1,NW35&lt;=10,NW52&gt;0),NW52*split_lo,0)</f>
        <v/>
      </c>
      <c r="NX56" s="44">
        <f>IF(AND(NX35&gt;=1,NX35&lt;=10,NX52&gt;0),NX52*split_lo,0)</f>
        <v/>
      </c>
      <c r="NY56" s="44">
        <f>IF(AND(NY35&gt;=1,NY35&lt;=10,NY52&gt;0),NY52*split_lo,0)</f>
        <v/>
      </c>
      <c r="NZ56" s="44">
        <f>IF(AND(NZ35&gt;=1,NZ35&lt;=10,NZ52&gt;0),NZ52*split_lo,0)</f>
        <v/>
      </c>
      <c r="OA56" s="44">
        <f>IF(AND(OA35&gt;=1,OA35&lt;=10,OA52&gt;0),OA52*split_lo,0)</f>
        <v/>
      </c>
      <c r="OB56" s="44">
        <f>IF(AND(OB35&gt;=1,OB35&lt;=10,OB52&gt;0),OB52*split_lo,0)</f>
        <v/>
      </c>
      <c r="OC56" s="44">
        <f>IF(AND(OC35&gt;=1,OC35&lt;=10,OC52&gt;0),OC52*split_lo,0)</f>
        <v/>
      </c>
      <c r="OD56" s="44">
        <f>IF(AND(OD35&gt;=1,OD35&lt;=10,OD52&gt;0),OD52*split_lo,0)</f>
        <v/>
      </c>
      <c r="OE56" s="44">
        <f>IF(AND(OE35&gt;=1,OE35&lt;=10,OE52&gt;0),OE52*split_lo,0)</f>
        <v/>
      </c>
      <c r="OF56" s="44">
        <f>IF(AND(OF35&gt;=1,OF35&lt;=10,OF52&gt;0),OF52*split_lo,0)</f>
        <v/>
      </c>
      <c r="OG56" s="44">
        <f>IF(AND(OG35&gt;=1,OG35&lt;=10,OG52&gt;0),OG52*split_lo,0)</f>
        <v/>
      </c>
      <c r="OH56" s="44">
        <f>IF(AND(OH35&gt;=1,OH35&lt;=10,OH52&gt;0),OH52*split_lo,0)</f>
        <v/>
      </c>
      <c r="OI56" s="44">
        <f>IF(AND(OI35&gt;=1,OI35&lt;=10,OI52&gt;0),OI52*split_lo,0)</f>
        <v/>
      </c>
      <c r="OJ56" s="44">
        <f>IF(AND(OJ35&gt;=1,OJ35&lt;=10,OJ52&gt;0),OJ52*split_lo,0)</f>
        <v/>
      </c>
      <c r="OK56" s="44">
        <f>IF(AND(OK35&gt;=1,OK35&lt;=10,OK52&gt;0),OK52*split_lo,0)</f>
        <v/>
      </c>
      <c r="OL56" s="44">
        <f>IF(AND(OL35&gt;=1,OL35&lt;=10,OL52&gt;0),OL52*split_lo,0)</f>
        <v/>
      </c>
      <c r="OM56" s="44">
        <f>IF(AND(OM35&gt;=1,OM35&lt;=10,OM52&gt;0),OM52*split_lo,0)</f>
        <v/>
      </c>
      <c r="ON56" s="44">
        <f>IF(AND(ON35&gt;=1,ON35&lt;=10,ON52&gt;0),ON52*split_lo,0)</f>
        <v/>
      </c>
      <c r="OO56" s="44">
        <f>IF(AND(OO35&gt;=1,OO35&lt;=10,OO52&gt;0),OO52*split_lo,0)</f>
        <v/>
      </c>
      <c r="OP56" s="44">
        <f>IF(AND(OP35&gt;=1,OP35&lt;=10,OP52&gt;0),OP52*split_lo,0)</f>
        <v/>
      </c>
      <c r="OQ56" s="44">
        <f>IF(AND(OQ35&gt;=1,OQ35&lt;=10,OQ52&gt;0),OQ52*split_lo,0)</f>
        <v/>
      </c>
      <c r="OR56" s="44">
        <f>IF(AND(OR35&gt;=1,OR35&lt;=10,OR52&gt;0),OR52*split_lo,0)</f>
        <v/>
      </c>
      <c r="OS56" s="44">
        <f>IF(AND(OS35&gt;=1,OS35&lt;=10,OS52&gt;0),OS52*split_lo,0)</f>
        <v/>
      </c>
      <c r="OT56" s="44">
        <f>IF(AND(OT35&gt;=1,OT35&lt;=10,OT52&gt;0),OT52*split_lo,0)</f>
        <v/>
      </c>
      <c r="OU56" s="44">
        <f>IF(AND(OU35&gt;=1,OU35&lt;=10,OU52&gt;0),OU52*split_lo,0)</f>
        <v/>
      </c>
      <c r="OV56" s="44">
        <f>IF(AND(OV35&gt;=1,OV35&lt;=10,OV52&gt;0),OV52*split_lo,0)</f>
        <v/>
      </c>
      <c r="OW56" s="44">
        <f>IF(AND(OW35&gt;=1,OW35&lt;=10,OW52&gt;0),OW52*split_lo,0)</f>
        <v/>
      </c>
      <c r="OX56" s="44">
        <f>IF(AND(OX35&gt;=1,OX35&lt;=10,OX52&gt;0),OX52*split_lo,0)</f>
        <v/>
      </c>
      <c r="OY56" s="44">
        <f>IF(AND(OY35&gt;=1,OY35&lt;=10,OY52&gt;0),OY52*split_lo,0)</f>
        <v/>
      </c>
      <c r="OZ56" s="44">
        <f>IF(AND(OZ35&gt;=1,OZ35&lt;=10,OZ52&gt;0),OZ52*split_lo,0)</f>
        <v/>
      </c>
      <c r="PA56" s="44">
        <f>IF(AND(PA35&gt;=1,PA35&lt;=10,PA52&gt;0),PA52*split_lo,0)</f>
        <v/>
      </c>
      <c r="PB56" s="44">
        <f>IF(AND(PB35&gt;=1,PB35&lt;=10,PB52&gt;0),PB52*split_lo,0)</f>
        <v/>
      </c>
      <c r="PC56" s="44">
        <f>IF(AND(PC35&gt;=1,PC35&lt;=10,PC52&gt;0),PC52*split_lo,0)</f>
        <v/>
      </c>
      <c r="PD56" s="44">
        <f>IF(AND(PD35&gt;=1,PD35&lt;=10,PD52&gt;0),PD52*split_lo,0)</f>
        <v/>
      </c>
      <c r="PE56" s="44">
        <f>IF(AND(PE35&gt;=1,PE35&lt;=10,PE52&gt;0),PE52*split_lo,0)</f>
        <v/>
      </c>
      <c r="PF56" s="44">
        <f>IF(AND(PF35&gt;=1,PF35&lt;=10,PF52&gt;0),PF52*split_lo,0)</f>
        <v/>
      </c>
      <c r="PG56" s="44">
        <f>IF(AND(PG35&gt;=1,PG35&lt;=10,PG52&gt;0),PG52*split_lo,0)</f>
        <v/>
      </c>
      <c r="PH56" s="44">
        <f>IF(AND(PH35&gt;=1,PH35&lt;=10,PH52&gt;0),PH52*split_lo,0)</f>
        <v/>
      </c>
      <c r="PI56" s="44">
        <f>IF(AND(PI35&gt;=1,PI35&lt;=10,PI52&gt;0),PI52*split_lo,0)</f>
        <v/>
      </c>
      <c r="PJ56" s="44">
        <f>IF(AND(PJ35&gt;=1,PJ35&lt;=10,PJ52&gt;0),PJ52*split_lo,0)</f>
        <v/>
      </c>
      <c r="PK56" s="44">
        <f>IF(AND(PK35&gt;=1,PK35&lt;=10,PK52&gt;0),PK52*split_lo,0)</f>
        <v/>
      </c>
      <c r="PL56" s="44">
        <f>IF(AND(PL35&gt;=1,PL35&lt;=10,PL52&gt;0),PL52*split_lo,0)</f>
        <v/>
      </c>
      <c r="PM56" s="44">
        <f>IF(AND(PM35&gt;=1,PM35&lt;=10,PM52&gt;0),PM52*split_lo,0)</f>
        <v/>
      </c>
    </row>
    <row r="57">
      <c r="A57" s="9" t="inlineStr">
        <is>
          <t>BCH mezz accrual flag</t>
        </is>
      </c>
      <c r="B57" s="9" t="inlineStr">
        <is>
          <t>P1</t>
        </is>
      </c>
      <c r="D57" s="42">
        <f>IF(AND(D35&gt;=11,MOD(D$4-p1_stab,12)=1),1,0)</f>
        <v/>
      </c>
      <c r="E57" s="42">
        <f>IF(AND(E35&gt;=11,MOD(E$4-p1_stab,12)=1),1,0)</f>
        <v/>
      </c>
      <c r="F57" s="42">
        <f>IF(AND(F35&gt;=11,MOD(F$4-p1_stab,12)=1),1,0)</f>
        <v/>
      </c>
      <c r="G57" s="42">
        <f>IF(AND(G35&gt;=11,MOD(G$4-p1_stab,12)=1),1,0)</f>
        <v/>
      </c>
      <c r="H57" s="42">
        <f>IF(AND(H35&gt;=11,MOD(H$4-p1_stab,12)=1),1,0)</f>
        <v/>
      </c>
      <c r="I57" s="42">
        <f>IF(AND(I35&gt;=11,MOD(I$4-p1_stab,12)=1),1,0)</f>
        <v/>
      </c>
      <c r="J57" s="42">
        <f>IF(AND(J35&gt;=11,MOD(J$4-p1_stab,12)=1),1,0)</f>
        <v/>
      </c>
      <c r="K57" s="42">
        <f>IF(AND(K35&gt;=11,MOD(K$4-p1_stab,12)=1),1,0)</f>
        <v/>
      </c>
      <c r="L57" s="42">
        <f>IF(AND(L35&gt;=11,MOD(L$4-p1_stab,12)=1),1,0)</f>
        <v/>
      </c>
      <c r="M57" s="42">
        <f>IF(AND(M35&gt;=11,MOD(M$4-p1_stab,12)=1),1,0)</f>
        <v/>
      </c>
      <c r="N57" s="42">
        <f>IF(AND(N35&gt;=11,MOD(N$4-p1_stab,12)=1),1,0)</f>
        <v/>
      </c>
      <c r="O57" s="42">
        <f>IF(AND(O35&gt;=11,MOD(O$4-p1_stab,12)=1),1,0)</f>
        <v/>
      </c>
      <c r="P57" s="42">
        <f>IF(AND(P35&gt;=11,MOD(P$4-p1_stab,12)=1),1,0)</f>
        <v/>
      </c>
      <c r="Q57" s="42">
        <f>IF(AND(Q35&gt;=11,MOD(Q$4-p1_stab,12)=1),1,0)</f>
        <v/>
      </c>
      <c r="R57" s="42">
        <f>IF(AND(R35&gt;=11,MOD(R$4-p1_stab,12)=1),1,0)</f>
        <v/>
      </c>
      <c r="S57" s="42">
        <f>IF(AND(S35&gt;=11,MOD(S$4-p1_stab,12)=1),1,0)</f>
        <v/>
      </c>
      <c r="T57" s="42">
        <f>IF(AND(T35&gt;=11,MOD(T$4-p1_stab,12)=1),1,0)</f>
        <v/>
      </c>
      <c r="U57" s="42">
        <f>IF(AND(U35&gt;=11,MOD(U$4-p1_stab,12)=1),1,0)</f>
        <v/>
      </c>
      <c r="V57" s="42">
        <f>IF(AND(V35&gt;=11,MOD(V$4-p1_stab,12)=1),1,0)</f>
        <v/>
      </c>
      <c r="W57" s="42">
        <f>IF(AND(W35&gt;=11,MOD(W$4-p1_stab,12)=1),1,0)</f>
        <v/>
      </c>
      <c r="X57" s="42">
        <f>IF(AND(X35&gt;=11,MOD(X$4-p1_stab,12)=1),1,0)</f>
        <v/>
      </c>
      <c r="Y57" s="42">
        <f>IF(AND(Y35&gt;=11,MOD(Y$4-p1_stab,12)=1),1,0)</f>
        <v/>
      </c>
      <c r="Z57" s="42">
        <f>IF(AND(Z35&gt;=11,MOD(Z$4-p1_stab,12)=1),1,0)</f>
        <v/>
      </c>
      <c r="AA57" s="42">
        <f>IF(AND(AA35&gt;=11,MOD(AA$4-p1_stab,12)=1),1,0)</f>
        <v/>
      </c>
      <c r="AB57" s="42">
        <f>IF(AND(AB35&gt;=11,MOD(AB$4-p1_stab,12)=1),1,0)</f>
        <v/>
      </c>
      <c r="AC57" s="42">
        <f>IF(AND(AC35&gt;=11,MOD(AC$4-p1_stab,12)=1),1,0)</f>
        <v/>
      </c>
      <c r="AD57" s="42">
        <f>IF(AND(AD35&gt;=11,MOD(AD$4-p1_stab,12)=1),1,0)</f>
        <v/>
      </c>
      <c r="AE57" s="42">
        <f>IF(AND(AE35&gt;=11,MOD(AE$4-p1_stab,12)=1),1,0)</f>
        <v/>
      </c>
      <c r="AF57" s="42">
        <f>IF(AND(AF35&gt;=11,MOD(AF$4-p1_stab,12)=1),1,0)</f>
        <v/>
      </c>
      <c r="AG57" s="42">
        <f>IF(AND(AG35&gt;=11,MOD(AG$4-p1_stab,12)=1),1,0)</f>
        <v/>
      </c>
      <c r="AH57" s="42">
        <f>IF(AND(AH35&gt;=11,MOD(AH$4-p1_stab,12)=1),1,0)</f>
        <v/>
      </c>
      <c r="AI57" s="42">
        <f>IF(AND(AI35&gt;=11,MOD(AI$4-p1_stab,12)=1),1,0)</f>
        <v/>
      </c>
      <c r="AJ57" s="42">
        <f>IF(AND(AJ35&gt;=11,MOD(AJ$4-p1_stab,12)=1),1,0)</f>
        <v/>
      </c>
      <c r="AK57" s="42">
        <f>IF(AND(AK35&gt;=11,MOD(AK$4-p1_stab,12)=1),1,0)</f>
        <v/>
      </c>
      <c r="AL57" s="42">
        <f>IF(AND(AL35&gt;=11,MOD(AL$4-p1_stab,12)=1),1,0)</f>
        <v/>
      </c>
      <c r="AM57" s="42">
        <f>IF(AND(AM35&gt;=11,MOD(AM$4-p1_stab,12)=1),1,0)</f>
        <v/>
      </c>
      <c r="AN57" s="42">
        <f>IF(AND(AN35&gt;=11,MOD(AN$4-p1_stab,12)=1),1,0)</f>
        <v/>
      </c>
      <c r="AO57" s="42">
        <f>IF(AND(AO35&gt;=11,MOD(AO$4-p1_stab,12)=1),1,0)</f>
        <v/>
      </c>
      <c r="AP57" s="42">
        <f>IF(AND(AP35&gt;=11,MOD(AP$4-p1_stab,12)=1),1,0)</f>
        <v/>
      </c>
      <c r="AQ57" s="42">
        <f>IF(AND(AQ35&gt;=11,MOD(AQ$4-p1_stab,12)=1),1,0)</f>
        <v/>
      </c>
      <c r="AR57" s="42">
        <f>IF(AND(AR35&gt;=11,MOD(AR$4-p1_stab,12)=1),1,0)</f>
        <v/>
      </c>
      <c r="AS57" s="42">
        <f>IF(AND(AS35&gt;=11,MOD(AS$4-p1_stab,12)=1),1,0)</f>
        <v/>
      </c>
      <c r="AT57" s="42">
        <f>IF(AND(AT35&gt;=11,MOD(AT$4-p1_stab,12)=1),1,0)</f>
        <v/>
      </c>
      <c r="AU57" s="42">
        <f>IF(AND(AU35&gt;=11,MOD(AU$4-p1_stab,12)=1),1,0)</f>
        <v/>
      </c>
      <c r="AV57" s="42">
        <f>IF(AND(AV35&gt;=11,MOD(AV$4-p1_stab,12)=1),1,0)</f>
        <v/>
      </c>
      <c r="AW57" s="42">
        <f>IF(AND(AW35&gt;=11,MOD(AW$4-p1_stab,12)=1),1,0)</f>
        <v/>
      </c>
      <c r="AX57" s="42">
        <f>IF(AND(AX35&gt;=11,MOD(AX$4-p1_stab,12)=1),1,0)</f>
        <v/>
      </c>
      <c r="AY57" s="42">
        <f>IF(AND(AY35&gt;=11,MOD(AY$4-p1_stab,12)=1),1,0)</f>
        <v/>
      </c>
      <c r="AZ57" s="42">
        <f>IF(AND(AZ35&gt;=11,MOD(AZ$4-p1_stab,12)=1),1,0)</f>
        <v/>
      </c>
      <c r="BA57" s="42">
        <f>IF(AND(BA35&gt;=11,MOD(BA$4-p1_stab,12)=1),1,0)</f>
        <v/>
      </c>
      <c r="BB57" s="42">
        <f>IF(AND(BB35&gt;=11,MOD(BB$4-p1_stab,12)=1),1,0)</f>
        <v/>
      </c>
      <c r="BC57" s="42">
        <f>IF(AND(BC35&gt;=11,MOD(BC$4-p1_stab,12)=1),1,0)</f>
        <v/>
      </c>
      <c r="BD57" s="42">
        <f>IF(AND(BD35&gt;=11,MOD(BD$4-p1_stab,12)=1),1,0)</f>
        <v/>
      </c>
      <c r="BE57" s="42">
        <f>IF(AND(BE35&gt;=11,MOD(BE$4-p1_stab,12)=1),1,0)</f>
        <v/>
      </c>
      <c r="BF57" s="42">
        <f>IF(AND(BF35&gt;=11,MOD(BF$4-p1_stab,12)=1),1,0)</f>
        <v/>
      </c>
      <c r="BG57" s="42">
        <f>IF(AND(BG35&gt;=11,MOD(BG$4-p1_stab,12)=1),1,0)</f>
        <v/>
      </c>
      <c r="BH57" s="42">
        <f>IF(AND(BH35&gt;=11,MOD(BH$4-p1_stab,12)=1),1,0)</f>
        <v/>
      </c>
      <c r="BI57" s="42">
        <f>IF(AND(BI35&gt;=11,MOD(BI$4-p1_stab,12)=1),1,0)</f>
        <v/>
      </c>
      <c r="BJ57" s="42">
        <f>IF(AND(BJ35&gt;=11,MOD(BJ$4-p1_stab,12)=1),1,0)</f>
        <v/>
      </c>
      <c r="BK57" s="42">
        <f>IF(AND(BK35&gt;=11,MOD(BK$4-p1_stab,12)=1),1,0)</f>
        <v/>
      </c>
      <c r="BL57" s="42">
        <f>IF(AND(BL35&gt;=11,MOD(BL$4-p1_stab,12)=1),1,0)</f>
        <v/>
      </c>
      <c r="BM57" s="42">
        <f>IF(AND(BM35&gt;=11,MOD(BM$4-p1_stab,12)=1),1,0)</f>
        <v/>
      </c>
      <c r="BN57" s="42">
        <f>IF(AND(BN35&gt;=11,MOD(BN$4-p1_stab,12)=1),1,0)</f>
        <v/>
      </c>
      <c r="BO57" s="42">
        <f>IF(AND(BO35&gt;=11,MOD(BO$4-p1_stab,12)=1),1,0)</f>
        <v/>
      </c>
      <c r="BP57" s="42">
        <f>IF(AND(BP35&gt;=11,MOD(BP$4-p1_stab,12)=1),1,0)</f>
        <v/>
      </c>
      <c r="BQ57" s="42">
        <f>IF(AND(BQ35&gt;=11,MOD(BQ$4-p1_stab,12)=1),1,0)</f>
        <v/>
      </c>
      <c r="BR57" s="42">
        <f>IF(AND(BR35&gt;=11,MOD(BR$4-p1_stab,12)=1),1,0)</f>
        <v/>
      </c>
      <c r="BS57" s="42">
        <f>IF(AND(BS35&gt;=11,MOD(BS$4-p1_stab,12)=1),1,0)</f>
        <v/>
      </c>
      <c r="BT57" s="42">
        <f>IF(AND(BT35&gt;=11,MOD(BT$4-p1_stab,12)=1),1,0)</f>
        <v/>
      </c>
      <c r="BU57" s="42">
        <f>IF(AND(BU35&gt;=11,MOD(BU$4-p1_stab,12)=1),1,0)</f>
        <v/>
      </c>
      <c r="BV57" s="42">
        <f>IF(AND(BV35&gt;=11,MOD(BV$4-p1_stab,12)=1),1,0)</f>
        <v/>
      </c>
      <c r="BW57" s="42">
        <f>IF(AND(BW35&gt;=11,MOD(BW$4-p1_stab,12)=1),1,0)</f>
        <v/>
      </c>
      <c r="BX57" s="42">
        <f>IF(AND(BX35&gt;=11,MOD(BX$4-p1_stab,12)=1),1,0)</f>
        <v/>
      </c>
      <c r="BY57" s="42">
        <f>IF(AND(BY35&gt;=11,MOD(BY$4-p1_stab,12)=1),1,0)</f>
        <v/>
      </c>
      <c r="BZ57" s="42">
        <f>IF(AND(BZ35&gt;=11,MOD(BZ$4-p1_stab,12)=1),1,0)</f>
        <v/>
      </c>
      <c r="CA57" s="42">
        <f>IF(AND(CA35&gt;=11,MOD(CA$4-p1_stab,12)=1),1,0)</f>
        <v/>
      </c>
      <c r="CB57" s="42">
        <f>IF(AND(CB35&gt;=11,MOD(CB$4-p1_stab,12)=1),1,0)</f>
        <v/>
      </c>
      <c r="CC57" s="42">
        <f>IF(AND(CC35&gt;=11,MOD(CC$4-p1_stab,12)=1),1,0)</f>
        <v/>
      </c>
      <c r="CD57" s="42">
        <f>IF(AND(CD35&gt;=11,MOD(CD$4-p1_stab,12)=1),1,0)</f>
        <v/>
      </c>
      <c r="CE57" s="42">
        <f>IF(AND(CE35&gt;=11,MOD(CE$4-p1_stab,12)=1),1,0)</f>
        <v/>
      </c>
      <c r="CF57" s="42">
        <f>IF(AND(CF35&gt;=11,MOD(CF$4-p1_stab,12)=1),1,0)</f>
        <v/>
      </c>
      <c r="CG57" s="42">
        <f>IF(AND(CG35&gt;=11,MOD(CG$4-p1_stab,12)=1),1,0)</f>
        <v/>
      </c>
      <c r="CH57" s="42">
        <f>IF(AND(CH35&gt;=11,MOD(CH$4-p1_stab,12)=1),1,0)</f>
        <v/>
      </c>
      <c r="CI57" s="42">
        <f>IF(AND(CI35&gt;=11,MOD(CI$4-p1_stab,12)=1),1,0)</f>
        <v/>
      </c>
      <c r="CJ57" s="42">
        <f>IF(AND(CJ35&gt;=11,MOD(CJ$4-p1_stab,12)=1),1,0)</f>
        <v/>
      </c>
      <c r="CK57" s="42">
        <f>IF(AND(CK35&gt;=11,MOD(CK$4-p1_stab,12)=1),1,0)</f>
        <v/>
      </c>
      <c r="CL57" s="42">
        <f>IF(AND(CL35&gt;=11,MOD(CL$4-p1_stab,12)=1),1,0)</f>
        <v/>
      </c>
      <c r="CM57" s="42">
        <f>IF(AND(CM35&gt;=11,MOD(CM$4-p1_stab,12)=1),1,0)</f>
        <v/>
      </c>
      <c r="CN57" s="42">
        <f>IF(AND(CN35&gt;=11,MOD(CN$4-p1_stab,12)=1),1,0)</f>
        <v/>
      </c>
      <c r="CO57" s="42">
        <f>IF(AND(CO35&gt;=11,MOD(CO$4-p1_stab,12)=1),1,0)</f>
        <v/>
      </c>
      <c r="CP57" s="42">
        <f>IF(AND(CP35&gt;=11,MOD(CP$4-p1_stab,12)=1),1,0)</f>
        <v/>
      </c>
      <c r="CQ57" s="42">
        <f>IF(AND(CQ35&gt;=11,MOD(CQ$4-p1_stab,12)=1),1,0)</f>
        <v/>
      </c>
      <c r="CR57" s="42">
        <f>IF(AND(CR35&gt;=11,MOD(CR$4-p1_stab,12)=1),1,0)</f>
        <v/>
      </c>
      <c r="CS57" s="42">
        <f>IF(AND(CS35&gt;=11,MOD(CS$4-p1_stab,12)=1),1,0)</f>
        <v/>
      </c>
      <c r="CT57" s="42">
        <f>IF(AND(CT35&gt;=11,MOD(CT$4-p1_stab,12)=1),1,0)</f>
        <v/>
      </c>
      <c r="CU57" s="42">
        <f>IF(AND(CU35&gt;=11,MOD(CU$4-p1_stab,12)=1),1,0)</f>
        <v/>
      </c>
      <c r="CV57" s="42">
        <f>IF(AND(CV35&gt;=11,MOD(CV$4-p1_stab,12)=1),1,0)</f>
        <v/>
      </c>
      <c r="CW57" s="42">
        <f>IF(AND(CW35&gt;=11,MOD(CW$4-p1_stab,12)=1),1,0)</f>
        <v/>
      </c>
      <c r="CX57" s="42">
        <f>IF(AND(CX35&gt;=11,MOD(CX$4-p1_stab,12)=1),1,0)</f>
        <v/>
      </c>
      <c r="CY57" s="42">
        <f>IF(AND(CY35&gt;=11,MOD(CY$4-p1_stab,12)=1),1,0)</f>
        <v/>
      </c>
      <c r="CZ57" s="42">
        <f>IF(AND(CZ35&gt;=11,MOD(CZ$4-p1_stab,12)=1),1,0)</f>
        <v/>
      </c>
      <c r="DA57" s="42">
        <f>IF(AND(DA35&gt;=11,MOD(DA$4-p1_stab,12)=1),1,0)</f>
        <v/>
      </c>
      <c r="DB57" s="42">
        <f>IF(AND(DB35&gt;=11,MOD(DB$4-p1_stab,12)=1),1,0)</f>
        <v/>
      </c>
      <c r="DC57" s="42">
        <f>IF(AND(DC35&gt;=11,MOD(DC$4-p1_stab,12)=1),1,0)</f>
        <v/>
      </c>
      <c r="DD57" s="42">
        <f>IF(AND(DD35&gt;=11,MOD(DD$4-p1_stab,12)=1),1,0)</f>
        <v/>
      </c>
      <c r="DE57" s="42">
        <f>IF(AND(DE35&gt;=11,MOD(DE$4-p1_stab,12)=1),1,0)</f>
        <v/>
      </c>
      <c r="DF57" s="42">
        <f>IF(AND(DF35&gt;=11,MOD(DF$4-p1_stab,12)=1),1,0)</f>
        <v/>
      </c>
      <c r="DG57" s="42">
        <f>IF(AND(DG35&gt;=11,MOD(DG$4-p1_stab,12)=1),1,0)</f>
        <v/>
      </c>
      <c r="DH57" s="42">
        <f>IF(AND(DH35&gt;=11,MOD(DH$4-p1_stab,12)=1),1,0)</f>
        <v/>
      </c>
      <c r="DI57" s="42">
        <f>IF(AND(DI35&gt;=11,MOD(DI$4-p1_stab,12)=1),1,0)</f>
        <v/>
      </c>
      <c r="DJ57" s="42">
        <f>IF(AND(DJ35&gt;=11,MOD(DJ$4-p1_stab,12)=1),1,0)</f>
        <v/>
      </c>
      <c r="DK57" s="42">
        <f>IF(AND(DK35&gt;=11,MOD(DK$4-p1_stab,12)=1),1,0)</f>
        <v/>
      </c>
      <c r="DL57" s="42">
        <f>IF(AND(DL35&gt;=11,MOD(DL$4-p1_stab,12)=1),1,0)</f>
        <v/>
      </c>
      <c r="DM57" s="42">
        <f>IF(AND(DM35&gt;=11,MOD(DM$4-p1_stab,12)=1),1,0)</f>
        <v/>
      </c>
      <c r="DN57" s="42">
        <f>IF(AND(DN35&gt;=11,MOD(DN$4-p1_stab,12)=1),1,0)</f>
        <v/>
      </c>
      <c r="DO57" s="42">
        <f>IF(AND(DO35&gt;=11,MOD(DO$4-p1_stab,12)=1),1,0)</f>
        <v/>
      </c>
      <c r="DP57" s="42">
        <f>IF(AND(DP35&gt;=11,MOD(DP$4-p1_stab,12)=1),1,0)</f>
        <v/>
      </c>
      <c r="DQ57" s="42">
        <f>IF(AND(DQ35&gt;=11,MOD(DQ$4-p1_stab,12)=1),1,0)</f>
        <v/>
      </c>
      <c r="DR57" s="42">
        <f>IF(AND(DR35&gt;=11,MOD(DR$4-p1_stab,12)=1),1,0)</f>
        <v/>
      </c>
      <c r="DS57" s="42">
        <f>IF(AND(DS35&gt;=11,MOD(DS$4-p1_stab,12)=1),1,0)</f>
        <v/>
      </c>
      <c r="DT57" s="42">
        <f>IF(AND(DT35&gt;=11,MOD(DT$4-p1_stab,12)=1),1,0)</f>
        <v/>
      </c>
      <c r="DU57" s="42">
        <f>IF(AND(DU35&gt;=11,MOD(DU$4-p1_stab,12)=1),1,0)</f>
        <v/>
      </c>
      <c r="DV57" s="42">
        <f>IF(AND(DV35&gt;=11,MOD(DV$4-p1_stab,12)=1),1,0)</f>
        <v/>
      </c>
      <c r="DW57" s="42">
        <f>IF(AND(DW35&gt;=11,MOD(DW$4-p1_stab,12)=1),1,0)</f>
        <v/>
      </c>
      <c r="DX57" s="42">
        <f>IF(AND(DX35&gt;=11,MOD(DX$4-p1_stab,12)=1),1,0)</f>
        <v/>
      </c>
      <c r="DY57" s="42">
        <f>IF(AND(DY35&gt;=11,MOD(DY$4-p1_stab,12)=1),1,0)</f>
        <v/>
      </c>
      <c r="DZ57" s="42">
        <f>IF(AND(DZ35&gt;=11,MOD(DZ$4-p1_stab,12)=1),1,0)</f>
        <v/>
      </c>
      <c r="EA57" s="42">
        <f>IF(AND(EA35&gt;=11,MOD(EA$4-p1_stab,12)=1),1,0)</f>
        <v/>
      </c>
      <c r="EB57" s="42">
        <f>IF(AND(EB35&gt;=11,MOD(EB$4-p1_stab,12)=1),1,0)</f>
        <v/>
      </c>
      <c r="EC57" s="42">
        <f>IF(AND(EC35&gt;=11,MOD(EC$4-p1_stab,12)=1),1,0)</f>
        <v/>
      </c>
      <c r="ED57" s="42">
        <f>IF(AND(ED35&gt;=11,MOD(ED$4-p1_stab,12)=1),1,0)</f>
        <v/>
      </c>
      <c r="EE57" s="42">
        <f>IF(AND(EE35&gt;=11,MOD(EE$4-p1_stab,12)=1),1,0)</f>
        <v/>
      </c>
      <c r="EF57" s="42">
        <f>IF(AND(EF35&gt;=11,MOD(EF$4-p1_stab,12)=1),1,0)</f>
        <v/>
      </c>
      <c r="EG57" s="42">
        <f>IF(AND(EG35&gt;=11,MOD(EG$4-p1_stab,12)=1),1,0)</f>
        <v/>
      </c>
      <c r="EH57" s="42">
        <f>IF(AND(EH35&gt;=11,MOD(EH$4-p1_stab,12)=1),1,0)</f>
        <v/>
      </c>
      <c r="EI57" s="42">
        <f>IF(AND(EI35&gt;=11,MOD(EI$4-p1_stab,12)=1),1,0)</f>
        <v/>
      </c>
      <c r="EJ57" s="42">
        <f>IF(AND(EJ35&gt;=11,MOD(EJ$4-p1_stab,12)=1),1,0)</f>
        <v/>
      </c>
      <c r="EK57" s="42">
        <f>IF(AND(EK35&gt;=11,MOD(EK$4-p1_stab,12)=1),1,0)</f>
        <v/>
      </c>
      <c r="EL57" s="42">
        <f>IF(AND(EL35&gt;=11,MOD(EL$4-p1_stab,12)=1),1,0)</f>
        <v/>
      </c>
      <c r="EM57" s="42">
        <f>IF(AND(EM35&gt;=11,MOD(EM$4-p1_stab,12)=1),1,0)</f>
        <v/>
      </c>
      <c r="EN57" s="42">
        <f>IF(AND(EN35&gt;=11,MOD(EN$4-p1_stab,12)=1),1,0)</f>
        <v/>
      </c>
      <c r="EO57" s="42">
        <f>IF(AND(EO35&gt;=11,MOD(EO$4-p1_stab,12)=1),1,0)</f>
        <v/>
      </c>
      <c r="EP57" s="42">
        <f>IF(AND(EP35&gt;=11,MOD(EP$4-p1_stab,12)=1),1,0)</f>
        <v/>
      </c>
      <c r="EQ57" s="42">
        <f>IF(AND(EQ35&gt;=11,MOD(EQ$4-p1_stab,12)=1),1,0)</f>
        <v/>
      </c>
      <c r="ER57" s="42">
        <f>IF(AND(ER35&gt;=11,MOD(ER$4-p1_stab,12)=1),1,0)</f>
        <v/>
      </c>
      <c r="ES57" s="42">
        <f>IF(AND(ES35&gt;=11,MOD(ES$4-p1_stab,12)=1),1,0)</f>
        <v/>
      </c>
      <c r="ET57" s="42">
        <f>IF(AND(ET35&gt;=11,MOD(ET$4-p1_stab,12)=1),1,0)</f>
        <v/>
      </c>
      <c r="EU57" s="42">
        <f>IF(AND(EU35&gt;=11,MOD(EU$4-p1_stab,12)=1),1,0)</f>
        <v/>
      </c>
      <c r="EV57" s="42">
        <f>IF(AND(EV35&gt;=11,MOD(EV$4-p1_stab,12)=1),1,0)</f>
        <v/>
      </c>
      <c r="EW57" s="42">
        <f>IF(AND(EW35&gt;=11,MOD(EW$4-p1_stab,12)=1),1,0)</f>
        <v/>
      </c>
      <c r="EX57" s="42">
        <f>IF(AND(EX35&gt;=11,MOD(EX$4-p1_stab,12)=1),1,0)</f>
        <v/>
      </c>
      <c r="EY57" s="42">
        <f>IF(AND(EY35&gt;=11,MOD(EY$4-p1_stab,12)=1),1,0)</f>
        <v/>
      </c>
      <c r="EZ57" s="42">
        <f>IF(AND(EZ35&gt;=11,MOD(EZ$4-p1_stab,12)=1),1,0)</f>
        <v/>
      </c>
      <c r="FA57" s="42">
        <f>IF(AND(FA35&gt;=11,MOD(FA$4-p1_stab,12)=1),1,0)</f>
        <v/>
      </c>
      <c r="FB57" s="42">
        <f>IF(AND(FB35&gt;=11,MOD(FB$4-p1_stab,12)=1),1,0)</f>
        <v/>
      </c>
      <c r="FC57" s="42">
        <f>IF(AND(FC35&gt;=11,MOD(FC$4-p1_stab,12)=1),1,0)</f>
        <v/>
      </c>
      <c r="FD57" s="42">
        <f>IF(AND(FD35&gt;=11,MOD(FD$4-p1_stab,12)=1),1,0)</f>
        <v/>
      </c>
      <c r="FE57" s="42">
        <f>IF(AND(FE35&gt;=11,MOD(FE$4-p1_stab,12)=1),1,0)</f>
        <v/>
      </c>
      <c r="FF57" s="42">
        <f>IF(AND(FF35&gt;=11,MOD(FF$4-p1_stab,12)=1),1,0)</f>
        <v/>
      </c>
      <c r="FG57" s="42">
        <f>IF(AND(FG35&gt;=11,MOD(FG$4-p1_stab,12)=1),1,0)</f>
        <v/>
      </c>
      <c r="FH57" s="42">
        <f>IF(AND(FH35&gt;=11,MOD(FH$4-p1_stab,12)=1),1,0)</f>
        <v/>
      </c>
      <c r="FI57" s="42">
        <f>IF(AND(FI35&gt;=11,MOD(FI$4-p1_stab,12)=1),1,0)</f>
        <v/>
      </c>
      <c r="FJ57" s="42">
        <f>IF(AND(FJ35&gt;=11,MOD(FJ$4-p1_stab,12)=1),1,0)</f>
        <v/>
      </c>
      <c r="FK57" s="42">
        <f>IF(AND(FK35&gt;=11,MOD(FK$4-p1_stab,12)=1),1,0)</f>
        <v/>
      </c>
      <c r="FL57" s="42">
        <f>IF(AND(FL35&gt;=11,MOD(FL$4-p1_stab,12)=1),1,0)</f>
        <v/>
      </c>
      <c r="FM57" s="42">
        <f>IF(AND(FM35&gt;=11,MOD(FM$4-p1_stab,12)=1),1,0)</f>
        <v/>
      </c>
      <c r="FN57" s="42">
        <f>IF(AND(FN35&gt;=11,MOD(FN$4-p1_stab,12)=1),1,0)</f>
        <v/>
      </c>
      <c r="FO57" s="42">
        <f>IF(AND(FO35&gt;=11,MOD(FO$4-p1_stab,12)=1),1,0)</f>
        <v/>
      </c>
      <c r="FP57" s="42">
        <f>IF(AND(FP35&gt;=11,MOD(FP$4-p1_stab,12)=1),1,0)</f>
        <v/>
      </c>
      <c r="FQ57" s="42">
        <f>IF(AND(FQ35&gt;=11,MOD(FQ$4-p1_stab,12)=1),1,0)</f>
        <v/>
      </c>
      <c r="FR57" s="42">
        <f>IF(AND(FR35&gt;=11,MOD(FR$4-p1_stab,12)=1),1,0)</f>
        <v/>
      </c>
      <c r="FS57" s="42">
        <f>IF(AND(FS35&gt;=11,MOD(FS$4-p1_stab,12)=1),1,0)</f>
        <v/>
      </c>
      <c r="FT57" s="42">
        <f>IF(AND(FT35&gt;=11,MOD(FT$4-p1_stab,12)=1),1,0)</f>
        <v/>
      </c>
      <c r="FU57" s="42">
        <f>IF(AND(FU35&gt;=11,MOD(FU$4-p1_stab,12)=1),1,0)</f>
        <v/>
      </c>
      <c r="FV57" s="42">
        <f>IF(AND(FV35&gt;=11,MOD(FV$4-p1_stab,12)=1),1,0)</f>
        <v/>
      </c>
      <c r="FW57" s="42">
        <f>IF(AND(FW35&gt;=11,MOD(FW$4-p1_stab,12)=1),1,0)</f>
        <v/>
      </c>
      <c r="FX57" s="42">
        <f>IF(AND(FX35&gt;=11,MOD(FX$4-p1_stab,12)=1),1,0)</f>
        <v/>
      </c>
      <c r="FY57" s="42">
        <f>IF(AND(FY35&gt;=11,MOD(FY$4-p1_stab,12)=1),1,0)</f>
        <v/>
      </c>
      <c r="FZ57" s="42">
        <f>IF(AND(FZ35&gt;=11,MOD(FZ$4-p1_stab,12)=1),1,0)</f>
        <v/>
      </c>
      <c r="GA57" s="42">
        <f>IF(AND(GA35&gt;=11,MOD(GA$4-p1_stab,12)=1),1,0)</f>
        <v/>
      </c>
      <c r="GB57" s="42">
        <f>IF(AND(GB35&gt;=11,MOD(GB$4-p1_stab,12)=1),1,0)</f>
        <v/>
      </c>
      <c r="GC57" s="42">
        <f>IF(AND(GC35&gt;=11,MOD(GC$4-p1_stab,12)=1),1,0)</f>
        <v/>
      </c>
      <c r="GD57" s="42">
        <f>IF(AND(GD35&gt;=11,MOD(GD$4-p1_stab,12)=1),1,0)</f>
        <v/>
      </c>
      <c r="GE57" s="42">
        <f>IF(AND(GE35&gt;=11,MOD(GE$4-p1_stab,12)=1),1,0)</f>
        <v/>
      </c>
      <c r="GF57" s="42">
        <f>IF(AND(GF35&gt;=11,MOD(GF$4-p1_stab,12)=1),1,0)</f>
        <v/>
      </c>
      <c r="GG57" s="42">
        <f>IF(AND(GG35&gt;=11,MOD(GG$4-p1_stab,12)=1),1,0)</f>
        <v/>
      </c>
      <c r="GH57" s="42">
        <f>IF(AND(GH35&gt;=11,MOD(GH$4-p1_stab,12)=1),1,0)</f>
        <v/>
      </c>
      <c r="GI57" s="42">
        <f>IF(AND(GI35&gt;=11,MOD(GI$4-p1_stab,12)=1),1,0)</f>
        <v/>
      </c>
      <c r="GJ57" s="42">
        <f>IF(AND(GJ35&gt;=11,MOD(GJ$4-p1_stab,12)=1),1,0)</f>
        <v/>
      </c>
      <c r="GK57" s="42">
        <f>IF(AND(GK35&gt;=11,MOD(GK$4-p1_stab,12)=1),1,0)</f>
        <v/>
      </c>
      <c r="GL57" s="42">
        <f>IF(AND(GL35&gt;=11,MOD(GL$4-p1_stab,12)=1),1,0)</f>
        <v/>
      </c>
      <c r="GM57" s="42">
        <f>IF(AND(GM35&gt;=11,MOD(GM$4-p1_stab,12)=1),1,0)</f>
        <v/>
      </c>
      <c r="GN57" s="42">
        <f>IF(AND(GN35&gt;=11,MOD(GN$4-p1_stab,12)=1),1,0)</f>
        <v/>
      </c>
      <c r="GO57" s="42">
        <f>IF(AND(GO35&gt;=11,MOD(GO$4-p1_stab,12)=1),1,0)</f>
        <v/>
      </c>
      <c r="GP57" s="42">
        <f>IF(AND(GP35&gt;=11,MOD(GP$4-p1_stab,12)=1),1,0)</f>
        <v/>
      </c>
      <c r="GQ57" s="42">
        <f>IF(AND(GQ35&gt;=11,MOD(GQ$4-p1_stab,12)=1),1,0)</f>
        <v/>
      </c>
      <c r="GR57" s="42">
        <f>IF(AND(GR35&gt;=11,MOD(GR$4-p1_stab,12)=1),1,0)</f>
        <v/>
      </c>
      <c r="GS57" s="42">
        <f>IF(AND(GS35&gt;=11,MOD(GS$4-p1_stab,12)=1),1,0)</f>
        <v/>
      </c>
      <c r="GT57" s="42">
        <f>IF(AND(GT35&gt;=11,MOD(GT$4-p1_stab,12)=1),1,0)</f>
        <v/>
      </c>
      <c r="GU57" s="42">
        <f>IF(AND(GU35&gt;=11,MOD(GU$4-p1_stab,12)=1),1,0)</f>
        <v/>
      </c>
      <c r="GV57" s="42">
        <f>IF(AND(GV35&gt;=11,MOD(GV$4-p1_stab,12)=1),1,0)</f>
        <v/>
      </c>
      <c r="GW57" s="42">
        <f>IF(AND(GW35&gt;=11,MOD(GW$4-p1_stab,12)=1),1,0)</f>
        <v/>
      </c>
      <c r="GX57" s="42">
        <f>IF(AND(GX35&gt;=11,MOD(GX$4-p1_stab,12)=1),1,0)</f>
        <v/>
      </c>
      <c r="GY57" s="42">
        <f>IF(AND(GY35&gt;=11,MOD(GY$4-p1_stab,12)=1),1,0)</f>
        <v/>
      </c>
      <c r="GZ57" s="42">
        <f>IF(AND(GZ35&gt;=11,MOD(GZ$4-p1_stab,12)=1),1,0)</f>
        <v/>
      </c>
      <c r="HA57" s="42">
        <f>IF(AND(HA35&gt;=11,MOD(HA$4-p1_stab,12)=1),1,0)</f>
        <v/>
      </c>
      <c r="HB57" s="42">
        <f>IF(AND(HB35&gt;=11,MOD(HB$4-p1_stab,12)=1),1,0)</f>
        <v/>
      </c>
      <c r="HC57" s="42">
        <f>IF(AND(HC35&gt;=11,MOD(HC$4-p1_stab,12)=1),1,0)</f>
        <v/>
      </c>
      <c r="HD57" s="42">
        <f>IF(AND(HD35&gt;=11,MOD(HD$4-p1_stab,12)=1),1,0)</f>
        <v/>
      </c>
      <c r="HE57" s="42">
        <f>IF(AND(HE35&gt;=11,MOD(HE$4-p1_stab,12)=1),1,0)</f>
        <v/>
      </c>
      <c r="HF57" s="42">
        <f>IF(AND(HF35&gt;=11,MOD(HF$4-p1_stab,12)=1),1,0)</f>
        <v/>
      </c>
      <c r="HG57" s="42">
        <f>IF(AND(HG35&gt;=11,MOD(HG$4-p1_stab,12)=1),1,0)</f>
        <v/>
      </c>
      <c r="HH57" s="42">
        <f>IF(AND(HH35&gt;=11,MOD(HH$4-p1_stab,12)=1),1,0)</f>
        <v/>
      </c>
      <c r="HI57" s="42">
        <f>IF(AND(HI35&gt;=11,MOD(HI$4-p1_stab,12)=1),1,0)</f>
        <v/>
      </c>
      <c r="HJ57" s="42">
        <f>IF(AND(HJ35&gt;=11,MOD(HJ$4-p1_stab,12)=1),1,0)</f>
        <v/>
      </c>
      <c r="HK57" s="42">
        <f>IF(AND(HK35&gt;=11,MOD(HK$4-p1_stab,12)=1),1,0)</f>
        <v/>
      </c>
      <c r="HL57" s="42">
        <f>IF(AND(HL35&gt;=11,MOD(HL$4-p1_stab,12)=1),1,0)</f>
        <v/>
      </c>
      <c r="HM57" s="42">
        <f>IF(AND(HM35&gt;=11,MOD(HM$4-p1_stab,12)=1),1,0)</f>
        <v/>
      </c>
      <c r="HN57" s="42">
        <f>IF(AND(HN35&gt;=11,MOD(HN$4-p1_stab,12)=1),1,0)</f>
        <v/>
      </c>
      <c r="HO57" s="42">
        <f>IF(AND(HO35&gt;=11,MOD(HO$4-p1_stab,12)=1),1,0)</f>
        <v/>
      </c>
      <c r="HP57" s="42">
        <f>IF(AND(HP35&gt;=11,MOD(HP$4-p1_stab,12)=1),1,0)</f>
        <v/>
      </c>
      <c r="HQ57" s="42">
        <f>IF(AND(HQ35&gt;=11,MOD(HQ$4-p1_stab,12)=1),1,0)</f>
        <v/>
      </c>
      <c r="HR57" s="42">
        <f>IF(AND(HR35&gt;=11,MOD(HR$4-p1_stab,12)=1),1,0)</f>
        <v/>
      </c>
      <c r="HS57" s="42">
        <f>IF(AND(HS35&gt;=11,MOD(HS$4-p1_stab,12)=1),1,0)</f>
        <v/>
      </c>
      <c r="HT57" s="42">
        <f>IF(AND(HT35&gt;=11,MOD(HT$4-p1_stab,12)=1),1,0)</f>
        <v/>
      </c>
      <c r="HU57" s="42">
        <f>IF(AND(HU35&gt;=11,MOD(HU$4-p1_stab,12)=1),1,0)</f>
        <v/>
      </c>
      <c r="HV57" s="42">
        <f>IF(AND(HV35&gt;=11,MOD(HV$4-p1_stab,12)=1),1,0)</f>
        <v/>
      </c>
      <c r="HW57" s="42">
        <f>IF(AND(HW35&gt;=11,MOD(HW$4-p1_stab,12)=1),1,0)</f>
        <v/>
      </c>
      <c r="HX57" s="42">
        <f>IF(AND(HX35&gt;=11,MOD(HX$4-p1_stab,12)=1),1,0)</f>
        <v/>
      </c>
      <c r="HY57" s="42">
        <f>IF(AND(HY35&gt;=11,MOD(HY$4-p1_stab,12)=1),1,0)</f>
        <v/>
      </c>
      <c r="HZ57" s="42">
        <f>IF(AND(HZ35&gt;=11,MOD(HZ$4-p1_stab,12)=1),1,0)</f>
        <v/>
      </c>
      <c r="IA57" s="42">
        <f>IF(AND(IA35&gt;=11,MOD(IA$4-p1_stab,12)=1),1,0)</f>
        <v/>
      </c>
      <c r="IB57" s="42">
        <f>IF(AND(IB35&gt;=11,MOD(IB$4-p1_stab,12)=1),1,0)</f>
        <v/>
      </c>
      <c r="IC57" s="42">
        <f>IF(AND(IC35&gt;=11,MOD(IC$4-p1_stab,12)=1),1,0)</f>
        <v/>
      </c>
      <c r="ID57" s="42">
        <f>IF(AND(ID35&gt;=11,MOD(ID$4-p1_stab,12)=1),1,0)</f>
        <v/>
      </c>
      <c r="IE57" s="42">
        <f>IF(AND(IE35&gt;=11,MOD(IE$4-p1_stab,12)=1),1,0)</f>
        <v/>
      </c>
      <c r="IF57" s="42">
        <f>IF(AND(IF35&gt;=11,MOD(IF$4-p1_stab,12)=1),1,0)</f>
        <v/>
      </c>
      <c r="IG57" s="42">
        <f>IF(AND(IG35&gt;=11,MOD(IG$4-p1_stab,12)=1),1,0)</f>
        <v/>
      </c>
      <c r="IH57" s="42">
        <f>IF(AND(IH35&gt;=11,MOD(IH$4-p1_stab,12)=1),1,0)</f>
        <v/>
      </c>
      <c r="II57" s="42">
        <f>IF(AND(II35&gt;=11,MOD(II$4-p1_stab,12)=1),1,0)</f>
        <v/>
      </c>
      <c r="IJ57" s="42">
        <f>IF(AND(IJ35&gt;=11,MOD(IJ$4-p1_stab,12)=1),1,0)</f>
        <v/>
      </c>
      <c r="IK57" s="42">
        <f>IF(AND(IK35&gt;=11,MOD(IK$4-p1_stab,12)=1),1,0)</f>
        <v/>
      </c>
      <c r="IL57" s="42">
        <f>IF(AND(IL35&gt;=11,MOD(IL$4-p1_stab,12)=1),1,0)</f>
        <v/>
      </c>
      <c r="IM57" s="42">
        <f>IF(AND(IM35&gt;=11,MOD(IM$4-p1_stab,12)=1),1,0)</f>
        <v/>
      </c>
      <c r="IN57" s="42">
        <f>IF(AND(IN35&gt;=11,MOD(IN$4-p1_stab,12)=1),1,0)</f>
        <v/>
      </c>
      <c r="IO57" s="42">
        <f>IF(AND(IO35&gt;=11,MOD(IO$4-p1_stab,12)=1),1,0)</f>
        <v/>
      </c>
      <c r="IP57" s="42">
        <f>IF(AND(IP35&gt;=11,MOD(IP$4-p1_stab,12)=1),1,0)</f>
        <v/>
      </c>
      <c r="IQ57" s="42">
        <f>IF(AND(IQ35&gt;=11,MOD(IQ$4-p1_stab,12)=1),1,0)</f>
        <v/>
      </c>
      <c r="IR57" s="42">
        <f>IF(AND(IR35&gt;=11,MOD(IR$4-p1_stab,12)=1),1,0)</f>
        <v/>
      </c>
      <c r="IS57" s="42">
        <f>IF(AND(IS35&gt;=11,MOD(IS$4-p1_stab,12)=1),1,0)</f>
        <v/>
      </c>
      <c r="IT57" s="42">
        <f>IF(AND(IT35&gt;=11,MOD(IT$4-p1_stab,12)=1),1,0)</f>
        <v/>
      </c>
      <c r="IU57" s="42">
        <f>IF(AND(IU35&gt;=11,MOD(IU$4-p1_stab,12)=1),1,0)</f>
        <v/>
      </c>
      <c r="IV57" s="42">
        <f>IF(AND(IV35&gt;=11,MOD(IV$4-p1_stab,12)=1),1,0)</f>
        <v/>
      </c>
      <c r="IW57" s="42">
        <f>IF(AND(IW35&gt;=11,MOD(IW$4-p1_stab,12)=1),1,0)</f>
        <v/>
      </c>
      <c r="IX57" s="42">
        <f>IF(AND(IX35&gt;=11,MOD(IX$4-p1_stab,12)=1),1,0)</f>
        <v/>
      </c>
      <c r="IY57" s="42">
        <f>IF(AND(IY35&gt;=11,MOD(IY$4-p1_stab,12)=1),1,0)</f>
        <v/>
      </c>
      <c r="IZ57" s="42">
        <f>IF(AND(IZ35&gt;=11,MOD(IZ$4-p1_stab,12)=1),1,0)</f>
        <v/>
      </c>
      <c r="JA57" s="42">
        <f>IF(AND(JA35&gt;=11,MOD(JA$4-p1_stab,12)=1),1,0)</f>
        <v/>
      </c>
      <c r="JB57" s="42">
        <f>IF(AND(JB35&gt;=11,MOD(JB$4-p1_stab,12)=1),1,0)</f>
        <v/>
      </c>
      <c r="JC57" s="42">
        <f>IF(AND(JC35&gt;=11,MOD(JC$4-p1_stab,12)=1),1,0)</f>
        <v/>
      </c>
      <c r="JD57" s="42">
        <f>IF(AND(JD35&gt;=11,MOD(JD$4-p1_stab,12)=1),1,0)</f>
        <v/>
      </c>
      <c r="JE57" s="42">
        <f>IF(AND(JE35&gt;=11,MOD(JE$4-p1_stab,12)=1),1,0)</f>
        <v/>
      </c>
      <c r="JF57" s="42">
        <f>IF(AND(JF35&gt;=11,MOD(JF$4-p1_stab,12)=1),1,0)</f>
        <v/>
      </c>
      <c r="JG57" s="42">
        <f>IF(AND(JG35&gt;=11,MOD(JG$4-p1_stab,12)=1),1,0)</f>
        <v/>
      </c>
      <c r="JH57" s="42">
        <f>IF(AND(JH35&gt;=11,MOD(JH$4-p1_stab,12)=1),1,0)</f>
        <v/>
      </c>
      <c r="JI57" s="42">
        <f>IF(AND(JI35&gt;=11,MOD(JI$4-p1_stab,12)=1),1,0)</f>
        <v/>
      </c>
      <c r="JJ57" s="42">
        <f>IF(AND(JJ35&gt;=11,MOD(JJ$4-p1_stab,12)=1),1,0)</f>
        <v/>
      </c>
      <c r="JK57" s="42">
        <f>IF(AND(JK35&gt;=11,MOD(JK$4-p1_stab,12)=1),1,0)</f>
        <v/>
      </c>
      <c r="JL57" s="42">
        <f>IF(AND(JL35&gt;=11,MOD(JL$4-p1_stab,12)=1),1,0)</f>
        <v/>
      </c>
      <c r="JM57" s="42">
        <f>IF(AND(JM35&gt;=11,MOD(JM$4-p1_stab,12)=1),1,0)</f>
        <v/>
      </c>
      <c r="JN57" s="42">
        <f>IF(AND(JN35&gt;=11,MOD(JN$4-p1_stab,12)=1),1,0)</f>
        <v/>
      </c>
      <c r="JO57" s="42">
        <f>IF(AND(JO35&gt;=11,MOD(JO$4-p1_stab,12)=1),1,0)</f>
        <v/>
      </c>
      <c r="JP57" s="42">
        <f>IF(AND(JP35&gt;=11,MOD(JP$4-p1_stab,12)=1),1,0)</f>
        <v/>
      </c>
      <c r="JQ57" s="42">
        <f>IF(AND(JQ35&gt;=11,MOD(JQ$4-p1_stab,12)=1),1,0)</f>
        <v/>
      </c>
      <c r="JR57" s="42">
        <f>IF(AND(JR35&gt;=11,MOD(JR$4-p1_stab,12)=1),1,0)</f>
        <v/>
      </c>
      <c r="JS57" s="42">
        <f>IF(AND(JS35&gt;=11,MOD(JS$4-p1_stab,12)=1),1,0)</f>
        <v/>
      </c>
      <c r="JT57" s="42">
        <f>IF(AND(JT35&gt;=11,MOD(JT$4-p1_stab,12)=1),1,0)</f>
        <v/>
      </c>
      <c r="JU57" s="42">
        <f>IF(AND(JU35&gt;=11,MOD(JU$4-p1_stab,12)=1),1,0)</f>
        <v/>
      </c>
      <c r="JV57" s="42">
        <f>IF(AND(JV35&gt;=11,MOD(JV$4-p1_stab,12)=1),1,0)</f>
        <v/>
      </c>
      <c r="JW57" s="42">
        <f>IF(AND(JW35&gt;=11,MOD(JW$4-p1_stab,12)=1),1,0)</f>
        <v/>
      </c>
      <c r="JX57" s="42">
        <f>IF(AND(JX35&gt;=11,MOD(JX$4-p1_stab,12)=1),1,0)</f>
        <v/>
      </c>
      <c r="JY57" s="42">
        <f>IF(AND(JY35&gt;=11,MOD(JY$4-p1_stab,12)=1),1,0)</f>
        <v/>
      </c>
      <c r="JZ57" s="42">
        <f>IF(AND(JZ35&gt;=11,MOD(JZ$4-p1_stab,12)=1),1,0)</f>
        <v/>
      </c>
      <c r="KA57" s="42">
        <f>IF(AND(KA35&gt;=11,MOD(KA$4-p1_stab,12)=1),1,0)</f>
        <v/>
      </c>
      <c r="KB57" s="42">
        <f>IF(AND(KB35&gt;=11,MOD(KB$4-p1_stab,12)=1),1,0)</f>
        <v/>
      </c>
      <c r="KC57" s="42">
        <f>IF(AND(KC35&gt;=11,MOD(KC$4-p1_stab,12)=1),1,0)</f>
        <v/>
      </c>
      <c r="KD57" s="42">
        <f>IF(AND(KD35&gt;=11,MOD(KD$4-p1_stab,12)=1),1,0)</f>
        <v/>
      </c>
      <c r="KE57" s="42">
        <f>IF(AND(KE35&gt;=11,MOD(KE$4-p1_stab,12)=1),1,0)</f>
        <v/>
      </c>
      <c r="KF57" s="42">
        <f>IF(AND(KF35&gt;=11,MOD(KF$4-p1_stab,12)=1),1,0)</f>
        <v/>
      </c>
      <c r="KG57" s="42">
        <f>IF(AND(KG35&gt;=11,MOD(KG$4-p1_stab,12)=1),1,0)</f>
        <v/>
      </c>
      <c r="KH57" s="42">
        <f>IF(AND(KH35&gt;=11,MOD(KH$4-p1_stab,12)=1),1,0)</f>
        <v/>
      </c>
      <c r="KI57" s="42">
        <f>IF(AND(KI35&gt;=11,MOD(KI$4-p1_stab,12)=1),1,0)</f>
        <v/>
      </c>
      <c r="KJ57" s="42">
        <f>IF(AND(KJ35&gt;=11,MOD(KJ$4-p1_stab,12)=1),1,0)</f>
        <v/>
      </c>
      <c r="KK57" s="42">
        <f>IF(AND(KK35&gt;=11,MOD(KK$4-p1_stab,12)=1),1,0)</f>
        <v/>
      </c>
      <c r="KL57" s="42">
        <f>IF(AND(KL35&gt;=11,MOD(KL$4-p1_stab,12)=1),1,0)</f>
        <v/>
      </c>
      <c r="KM57" s="42">
        <f>IF(AND(KM35&gt;=11,MOD(KM$4-p1_stab,12)=1),1,0)</f>
        <v/>
      </c>
      <c r="KN57" s="42">
        <f>IF(AND(KN35&gt;=11,MOD(KN$4-p1_stab,12)=1),1,0)</f>
        <v/>
      </c>
      <c r="KO57" s="42">
        <f>IF(AND(KO35&gt;=11,MOD(KO$4-p1_stab,12)=1),1,0)</f>
        <v/>
      </c>
      <c r="KP57" s="42">
        <f>IF(AND(KP35&gt;=11,MOD(KP$4-p1_stab,12)=1),1,0)</f>
        <v/>
      </c>
      <c r="KQ57" s="42">
        <f>IF(AND(KQ35&gt;=11,MOD(KQ$4-p1_stab,12)=1),1,0)</f>
        <v/>
      </c>
      <c r="KR57" s="42">
        <f>IF(AND(KR35&gt;=11,MOD(KR$4-p1_stab,12)=1),1,0)</f>
        <v/>
      </c>
      <c r="KS57" s="42">
        <f>IF(AND(KS35&gt;=11,MOD(KS$4-p1_stab,12)=1),1,0)</f>
        <v/>
      </c>
      <c r="KT57" s="42">
        <f>IF(AND(KT35&gt;=11,MOD(KT$4-p1_stab,12)=1),1,0)</f>
        <v/>
      </c>
      <c r="KU57" s="42">
        <f>IF(AND(KU35&gt;=11,MOD(KU$4-p1_stab,12)=1),1,0)</f>
        <v/>
      </c>
      <c r="KV57" s="42">
        <f>IF(AND(KV35&gt;=11,MOD(KV$4-p1_stab,12)=1),1,0)</f>
        <v/>
      </c>
      <c r="KW57" s="42">
        <f>IF(AND(KW35&gt;=11,MOD(KW$4-p1_stab,12)=1),1,0)</f>
        <v/>
      </c>
      <c r="KX57" s="42">
        <f>IF(AND(KX35&gt;=11,MOD(KX$4-p1_stab,12)=1),1,0)</f>
        <v/>
      </c>
      <c r="KY57" s="42">
        <f>IF(AND(KY35&gt;=11,MOD(KY$4-p1_stab,12)=1),1,0)</f>
        <v/>
      </c>
      <c r="KZ57" s="42">
        <f>IF(AND(KZ35&gt;=11,MOD(KZ$4-p1_stab,12)=1),1,0)</f>
        <v/>
      </c>
      <c r="LA57" s="42">
        <f>IF(AND(LA35&gt;=11,MOD(LA$4-p1_stab,12)=1),1,0)</f>
        <v/>
      </c>
      <c r="LB57" s="42">
        <f>IF(AND(LB35&gt;=11,MOD(LB$4-p1_stab,12)=1),1,0)</f>
        <v/>
      </c>
      <c r="LC57" s="42">
        <f>IF(AND(LC35&gt;=11,MOD(LC$4-p1_stab,12)=1),1,0)</f>
        <v/>
      </c>
      <c r="LD57" s="42">
        <f>IF(AND(LD35&gt;=11,MOD(LD$4-p1_stab,12)=1),1,0)</f>
        <v/>
      </c>
      <c r="LE57" s="42">
        <f>IF(AND(LE35&gt;=11,MOD(LE$4-p1_stab,12)=1),1,0)</f>
        <v/>
      </c>
      <c r="LF57" s="42">
        <f>IF(AND(LF35&gt;=11,MOD(LF$4-p1_stab,12)=1),1,0)</f>
        <v/>
      </c>
      <c r="LG57" s="42">
        <f>IF(AND(LG35&gt;=11,MOD(LG$4-p1_stab,12)=1),1,0)</f>
        <v/>
      </c>
      <c r="LH57" s="42">
        <f>IF(AND(LH35&gt;=11,MOD(LH$4-p1_stab,12)=1),1,0)</f>
        <v/>
      </c>
      <c r="LI57" s="42">
        <f>IF(AND(LI35&gt;=11,MOD(LI$4-p1_stab,12)=1),1,0)</f>
        <v/>
      </c>
      <c r="LJ57" s="42">
        <f>IF(AND(LJ35&gt;=11,MOD(LJ$4-p1_stab,12)=1),1,0)</f>
        <v/>
      </c>
      <c r="LK57" s="42">
        <f>IF(AND(LK35&gt;=11,MOD(LK$4-p1_stab,12)=1),1,0)</f>
        <v/>
      </c>
      <c r="LL57" s="42">
        <f>IF(AND(LL35&gt;=11,MOD(LL$4-p1_stab,12)=1),1,0)</f>
        <v/>
      </c>
      <c r="LM57" s="42">
        <f>IF(AND(LM35&gt;=11,MOD(LM$4-p1_stab,12)=1),1,0)</f>
        <v/>
      </c>
      <c r="LN57" s="42">
        <f>IF(AND(LN35&gt;=11,MOD(LN$4-p1_stab,12)=1),1,0)</f>
        <v/>
      </c>
      <c r="LO57" s="42">
        <f>IF(AND(LO35&gt;=11,MOD(LO$4-p1_stab,12)=1),1,0)</f>
        <v/>
      </c>
      <c r="LP57" s="42">
        <f>IF(AND(LP35&gt;=11,MOD(LP$4-p1_stab,12)=1),1,0)</f>
        <v/>
      </c>
      <c r="LQ57" s="42">
        <f>IF(AND(LQ35&gt;=11,MOD(LQ$4-p1_stab,12)=1),1,0)</f>
        <v/>
      </c>
      <c r="LR57" s="42">
        <f>IF(AND(LR35&gt;=11,MOD(LR$4-p1_stab,12)=1),1,0)</f>
        <v/>
      </c>
      <c r="LS57" s="42">
        <f>IF(AND(LS35&gt;=11,MOD(LS$4-p1_stab,12)=1),1,0)</f>
        <v/>
      </c>
      <c r="LT57" s="42">
        <f>IF(AND(LT35&gt;=11,MOD(LT$4-p1_stab,12)=1),1,0)</f>
        <v/>
      </c>
      <c r="LU57" s="42">
        <f>IF(AND(LU35&gt;=11,MOD(LU$4-p1_stab,12)=1),1,0)</f>
        <v/>
      </c>
      <c r="LV57" s="42">
        <f>IF(AND(LV35&gt;=11,MOD(LV$4-p1_stab,12)=1),1,0)</f>
        <v/>
      </c>
      <c r="LW57" s="42">
        <f>IF(AND(LW35&gt;=11,MOD(LW$4-p1_stab,12)=1),1,0)</f>
        <v/>
      </c>
      <c r="LX57" s="42">
        <f>IF(AND(LX35&gt;=11,MOD(LX$4-p1_stab,12)=1),1,0)</f>
        <v/>
      </c>
      <c r="LY57" s="42">
        <f>IF(AND(LY35&gt;=11,MOD(LY$4-p1_stab,12)=1),1,0)</f>
        <v/>
      </c>
      <c r="LZ57" s="42">
        <f>IF(AND(LZ35&gt;=11,MOD(LZ$4-p1_stab,12)=1),1,0)</f>
        <v/>
      </c>
      <c r="MA57" s="42">
        <f>IF(AND(MA35&gt;=11,MOD(MA$4-p1_stab,12)=1),1,0)</f>
        <v/>
      </c>
      <c r="MB57" s="42">
        <f>IF(AND(MB35&gt;=11,MOD(MB$4-p1_stab,12)=1),1,0)</f>
        <v/>
      </c>
      <c r="MC57" s="42">
        <f>IF(AND(MC35&gt;=11,MOD(MC$4-p1_stab,12)=1),1,0)</f>
        <v/>
      </c>
      <c r="MD57" s="42">
        <f>IF(AND(MD35&gt;=11,MOD(MD$4-p1_stab,12)=1),1,0)</f>
        <v/>
      </c>
      <c r="ME57" s="42">
        <f>IF(AND(ME35&gt;=11,MOD(ME$4-p1_stab,12)=1),1,0)</f>
        <v/>
      </c>
      <c r="MF57" s="42">
        <f>IF(AND(MF35&gt;=11,MOD(MF$4-p1_stab,12)=1),1,0)</f>
        <v/>
      </c>
      <c r="MG57" s="42">
        <f>IF(AND(MG35&gt;=11,MOD(MG$4-p1_stab,12)=1),1,0)</f>
        <v/>
      </c>
      <c r="MH57" s="42">
        <f>IF(AND(MH35&gt;=11,MOD(MH$4-p1_stab,12)=1),1,0)</f>
        <v/>
      </c>
      <c r="MI57" s="42">
        <f>IF(AND(MI35&gt;=11,MOD(MI$4-p1_stab,12)=1),1,0)</f>
        <v/>
      </c>
      <c r="MJ57" s="42">
        <f>IF(AND(MJ35&gt;=11,MOD(MJ$4-p1_stab,12)=1),1,0)</f>
        <v/>
      </c>
      <c r="MK57" s="42">
        <f>IF(AND(MK35&gt;=11,MOD(MK$4-p1_stab,12)=1),1,0)</f>
        <v/>
      </c>
      <c r="ML57" s="42">
        <f>IF(AND(ML35&gt;=11,MOD(ML$4-p1_stab,12)=1),1,0)</f>
        <v/>
      </c>
      <c r="MM57" s="42">
        <f>IF(AND(MM35&gt;=11,MOD(MM$4-p1_stab,12)=1),1,0)</f>
        <v/>
      </c>
      <c r="MN57" s="42">
        <f>IF(AND(MN35&gt;=11,MOD(MN$4-p1_stab,12)=1),1,0)</f>
        <v/>
      </c>
      <c r="MO57" s="42">
        <f>IF(AND(MO35&gt;=11,MOD(MO$4-p1_stab,12)=1),1,0)</f>
        <v/>
      </c>
      <c r="MP57" s="42">
        <f>IF(AND(MP35&gt;=11,MOD(MP$4-p1_stab,12)=1),1,0)</f>
        <v/>
      </c>
      <c r="MQ57" s="42">
        <f>IF(AND(MQ35&gt;=11,MOD(MQ$4-p1_stab,12)=1),1,0)</f>
        <v/>
      </c>
      <c r="MR57" s="42">
        <f>IF(AND(MR35&gt;=11,MOD(MR$4-p1_stab,12)=1),1,0)</f>
        <v/>
      </c>
      <c r="MS57" s="42">
        <f>IF(AND(MS35&gt;=11,MOD(MS$4-p1_stab,12)=1),1,0)</f>
        <v/>
      </c>
      <c r="MT57" s="42">
        <f>IF(AND(MT35&gt;=11,MOD(MT$4-p1_stab,12)=1),1,0)</f>
        <v/>
      </c>
      <c r="MU57" s="42">
        <f>IF(AND(MU35&gt;=11,MOD(MU$4-p1_stab,12)=1),1,0)</f>
        <v/>
      </c>
      <c r="MV57" s="42">
        <f>IF(AND(MV35&gt;=11,MOD(MV$4-p1_stab,12)=1),1,0)</f>
        <v/>
      </c>
      <c r="MW57" s="42">
        <f>IF(AND(MW35&gt;=11,MOD(MW$4-p1_stab,12)=1),1,0)</f>
        <v/>
      </c>
      <c r="MX57" s="42">
        <f>IF(AND(MX35&gt;=11,MOD(MX$4-p1_stab,12)=1),1,0)</f>
        <v/>
      </c>
      <c r="MY57" s="42">
        <f>IF(AND(MY35&gt;=11,MOD(MY$4-p1_stab,12)=1),1,0)</f>
        <v/>
      </c>
      <c r="MZ57" s="42">
        <f>IF(AND(MZ35&gt;=11,MOD(MZ$4-p1_stab,12)=1),1,0)</f>
        <v/>
      </c>
      <c r="NA57" s="42">
        <f>IF(AND(NA35&gt;=11,MOD(NA$4-p1_stab,12)=1),1,0)</f>
        <v/>
      </c>
      <c r="NB57" s="42">
        <f>IF(AND(NB35&gt;=11,MOD(NB$4-p1_stab,12)=1),1,0)</f>
        <v/>
      </c>
      <c r="NC57" s="42">
        <f>IF(AND(NC35&gt;=11,MOD(NC$4-p1_stab,12)=1),1,0)</f>
        <v/>
      </c>
      <c r="ND57" s="42">
        <f>IF(AND(ND35&gt;=11,MOD(ND$4-p1_stab,12)=1),1,0)</f>
        <v/>
      </c>
      <c r="NE57" s="42">
        <f>IF(AND(NE35&gt;=11,MOD(NE$4-p1_stab,12)=1),1,0)</f>
        <v/>
      </c>
      <c r="NF57" s="42">
        <f>IF(AND(NF35&gt;=11,MOD(NF$4-p1_stab,12)=1),1,0)</f>
        <v/>
      </c>
      <c r="NG57" s="42">
        <f>IF(AND(NG35&gt;=11,MOD(NG$4-p1_stab,12)=1),1,0)</f>
        <v/>
      </c>
      <c r="NH57" s="42">
        <f>IF(AND(NH35&gt;=11,MOD(NH$4-p1_stab,12)=1),1,0)</f>
        <v/>
      </c>
      <c r="NI57" s="42">
        <f>IF(AND(NI35&gt;=11,MOD(NI$4-p1_stab,12)=1),1,0)</f>
        <v/>
      </c>
      <c r="NJ57" s="42">
        <f>IF(AND(NJ35&gt;=11,MOD(NJ$4-p1_stab,12)=1),1,0)</f>
        <v/>
      </c>
      <c r="NK57" s="42">
        <f>IF(AND(NK35&gt;=11,MOD(NK$4-p1_stab,12)=1),1,0)</f>
        <v/>
      </c>
      <c r="NL57" s="42">
        <f>IF(AND(NL35&gt;=11,MOD(NL$4-p1_stab,12)=1),1,0)</f>
        <v/>
      </c>
      <c r="NM57" s="42">
        <f>IF(AND(NM35&gt;=11,MOD(NM$4-p1_stab,12)=1),1,0)</f>
        <v/>
      </c>
      <c r="NN57" s="42">
        <f>IF(AND(NN35&gt;=11,MOD(NN$4-p1_stab,12)=1),1,0)</f>
        <v/>
      </c>
      <c r="NO57" s="42">
        <f>IF(AND(NO35&gt;=11,MOD(NO$4-p1_stab,12)=1),1,0)</f>
        <v/>
      </c>
      <c r="NP57" s="42">
        <f>IF(AND(NP35&gt;=11,MOD(NP$4-p1_stab,12)=1),1,0)</f>
        <v/>
      </c>
      <c r="NQ57" s="42">
        <f>IF(AND(NQ35&gt;=11,MOD(NQ$4-p1_stab,12)=1),1,0)</f>
        <v/>
      </c>
      <c r="NR57" s="42">
        <f>IF(AND(NR35&gt;=11,MOD(NR$4-p1_stab,12)=1),1,0)</f>
        <v/>
      </c>
      <c r="NS57" s="42">
        <f>IF(AND(NS35&gt;=11,MOD(NS$4-p1_stab,12)=1),1,0)</f>
        <v/>
      </c>
      <c r="NT57" s="42">
        <f>IF(AND(NT35&gt;=11,MOD(NT$4-p1_stab,12)=1),1,0)</f>
        <v/>
      </c>
      <c r="NU57" s="42">
        <f>IF(AND(NU35&gt;=11,MOD(NU$4-p1_stab,12)=1),1,0)</f>
        <v/>
      </c>
      <c r="NV57" s="42">
        <f>IF(AND(NV35&gt;=11,MOD(NV$4-p1_stab,12)=1),1,0)</f>
        <v/>
      </c>
      <c r="NW57" s="42">
        <f>IF(AND(NW35&gt;=11,MOD(NW$4-p1_stab,12)=1),1,0)</f>
        <v/>
      </c>
      <c r="NX57" s="42">
        <f>IF(AND(NX35&gt;=11,MOD(NX$4-p1_stab,12)=1),1,0)</f>
        <v/>
      </c>
      <c r="NY57" s="42">
        <f>IF(AND(NY35&gt;=11,MOD(NY$4-p1_stab,12)=1),1,0)</f>
        <v/>
      </c>
      <c r="NZ57" s="42">
        <f>IF(AND(NZ35&gt;=11,MOD(NZ$4-p1_stab,12)=1),1,0)</f>
        <v/>
      </c>
      <c r="OA57" s="42">
        <f>IF(AND(OA35&gt;=11,MOD(OA$4-p1_stab,12)=1),1,0)</f>
        <v/>
      </c>
      <c r="OB57" s="42">
        <f>IF(AND(OB35&gt;=11,MOD(OB$4-p1_stab,12)=1),1,0)</f>
        <v/>
      </c>
      <c r="OC57" s="42">
        <f>IF(AND(OC35&gt;=11,MOD(OC$4-p1_stab,12)=1),1,0)</f>
        <v/>
      </c>
      <c r="OD57" s="42">
        <f>IF(AND(OD35&gt;=11,MOD(OD$4-p1_stab,12)=1),1,0)</f>
        <v/>
      </c>
      <c r="OE57" s="42">
        <f>IF(AND(OE35&gt;=11,MOD(OE$4-p1_stab,12)=1),1,0)</f>
        <v/>
      </c>
      <c r="OF57" s="42">
        <f>IF(AND(OF35&gt;=11,MOD(OF$4-p1_stab,12)=1),1,0)</f>
        <v/>
      </c>
      <c r="OG57" s="42">
        <f>IF(AND(OG35&gt;=11,MOD(OG$4-p1_stab,12)=1),1,0)</f>
        <v/>
      </c>
      <c r="OH57" s="42">
        <f>IF(AND(OH35&gt;=11,MOD(OH$4-p1_stab,12)=1),1,0)</f>
        <v/>
      </c>
      <c r="OI57" s="42">
        <f>IF(AND(OI35&gt;=11,MOD(OI$4-p1_stab,12)=1),1,0)</f>
        <v/>
      </c>
      <c r="OJ57" s="42">
        <f>IF(AND(OJ35&gt;=11,MOD(OJ$4-p1_stab,12)=1),1,0)</f>
        <v/>
      </c>
      <c r="OK57" s="42">
        <f>IF(AND(OK35&gt;=11,MOD(OK$4-p1_stab,12)=1),1,0)</f>
        <v/>
      </c>
      <c r="OL57" s="42">
        <f>IF(AND(OL35&gt;=11,MOD(OL$4-p1_stab,12)=1),1,0)</f>
        <v/>
      </c>
      <c r="OM57" s="42">
        <f>IF(AND(OM35&gt;=11,MOD(OM$4-p1_stab,12)=1),1,0)</f>
        <v/>
      </c>
      <c r="ON57" s="42">
        <f>IF(AND(ON35&gt;=11,MOD(ON$4-p1_stab,12)=1),1,0)</f>
        <v/>
      </c>
      <c r="OO57" s="42">
        <f>IF(AND(OO35&gt;=11,MOD(OO$4-p1_stab,12)=1),1,0)</f>
        <v/>
      </c>
      <c r="OP57" s="42">
        <f>IF(AND(OP35&gt;=11,MOD(OP$4-p1_stab,12)=1),1,0)</f>
        <v/>
      </c>
      <c r="OQ57" s="42">
        <f>IF(AND(OQ35&gt;=11,MOD(OQ$4-p1_stab,12)=1),1,0)</f>
        <v/>
      </c>
      <c r="OR57" s="42">
        <f>IF(AND(OR35&gt;=11,MOD(OR$4-p1_stab,12)=1),1,0)</f>
        <v/>
      </c>
      <c r="OS57" s="42">
        <f>IF(AND(OS35&gt;=11,MOD(OS$4-p1_stab,12)=1),1,0)</f>
        <v/>
      </c>
      <c r="OT57" s="42">
        <f>IF(AND(OT35&gt;=11,MOD(OT$4-p1_stab,12)=1),1,0)</f>
        <v/>
      </c>
      <c r="OU57" s="42">
        <f>IF(AND(OU35&gt;=11,MOD(OU$4-p1_stab,12)=1),1,0)</f>
        <v/>
      </c>
      <c r="OV57" s="42">
        <f>IF(AND(OV35&gt;=11,MOD(OV$4-p1_stab,12)=1),1,0)</f>
        <v/>
      </c>
      <c r="OW57" s="42">
        <f>IF(AND(OW35&gt;=11,MOD(OW$4-p1_stab,12)=1),1,0)</f>
        <v/>
      </c>
      <c r="OX57" s="42">
        <f>IF(AND(OX35&gt;=11,MOD(OX$4-p1_stab,12)=1),1,0)</f>
        <v/>
      </c>
      <c r="OY57" s="42">
        <f>IF(AND(OY35&gt;=11,MOD(OY$4-p1_stab,12)=1),1,0)</f>
        <v/>
      </c>
      <c r="OZ57" s="42">
        <f>IF(AND(OZ35&gt;=11,MOD(OZ$4-p1_stab,12)=1),1,0)</f>
        <v/>
      </c>
      <c r="PA57" s="42">
        <f>IF(AND(PA35&gt;=11,MOD(PA$4-p1_stab,12)=1),1,0)</f>
        <v/>
      </c>
      <c r="PB57" s="42">
        <f>IF(AND(PB35&gt;=11,MOD(PB$4-p1_stab,12)=1),1,0)</f>
        <v/>
      </c>
      <c r="PC57" s="42">
        <f>IF(AND(PC35&gt;=11,MOD(PC$4-p1_stab,12)=1),1,0)</f>
        <v/>
      </c>
      <c r="PD57" s="42">
        <f>IF(AND(PD35&gt;=11,MOD(PD$4-p1_stab,12)=1),1,0)</f>
        <v/>
      </c>
      <c r="PE57" s="42">
        <f>IF(AND(PE35&gt;=11,MOD(PE$4-p1_stab,12)=1),1,0)</f>
        <v/>
      </c>
      <c r="PF57" s="42">
        <f>IF(AND(PF35&gt;=11,MOD(PF$4-p1_stab,12)=1),1,0)</f>
        <v/>
      </c>
      <c r="PG57" s="42">
        <f>IF(AND(PG35&gt;=11,MOD(PG$4-p1_stab,12)=1),1,0)</f>
        <v/>
      </c>
      <c r="PH57" s="42">
        <f>IF(AND(PH35&gt;=11,MOD(PH$4-p1_stab,12)=1),1,0)</f>
        <v/>
      </c>
      <c r="PI57" s="42">
        <f>IF(AND(PI35&gt;=11,MOD(PI$4-p1_stab,12)=1),1,0)</f>
        <v/>
      </c>
      <c r="PJ57" s="42">
        <f>IF(AND(PJ35&gt;=11,MOD(PJ$4-p1_stab,12)=1),1,0)</f>
        <v/>
      </c>
      <c r="PK57" s="42">
        <f>IF(AND(PK35&gt;=11,MOD(PK$4-p1_stab,12)=1),1,0)</f>
        <v/>
      </c>
      <c r="PL57" s="42">
        <f>IF(AND(PL35&gt;=11,MOD(PL$4-p1_stab,12)=1),1,0)</f>
        <v/>
      </c>
      <c r="PM57" s="42">
        <f>IF(AND(PM35&gt;=11,MOD(PM$4-p1_stab,12)=1),1,0)</f>
        <v/>
      </c>
    </row>
    <row r="58">
      <c r="A58" s="9" t="inlineStr">
        <is>
          <t>BCH mezz balance before sweep</t>
        </is>
      </c>
      <c r="B58" s="9" t="inlineStr">
        <is>
          <t>P1</t>
        </is>
      </c>
      <c r="D58" s="44">
        <f>0*(1+D57*mezz_rate)+D21</f>
        <v/>
      </c>
      <c r="E58" s="44">
        <f>D60*(1+E57*mezz_rate)+E21</f>
        <v/>
      </c>
      <c r="F58" s="44">
        <f>E60*(1+F57*mezz_rate)+F21</f>
        <v/>
      </c>
      <c r="G58" s="44">
        <f>F60*(1+G57*mezz_rate)+G21</f>
        <v/>
      </c>
      <c r="H58" s="44">
        <f>G60*(1+H57*mezz_rate)+H21</f>
        <v/>
      </c>
      <c r="I58" s="44">
        <f>H60*(1+I57*mezz_rate)+I21</f>
        <v/>
      </c>
      <c r="J58" s="44">
        <f>I60*(1+J57*mezz_rate)+J21</f>
        <v/>
      </c>
      <c r="K58" s="44">
        <f>J60*(1+K57*mezz_rate)+K21</f>
        <v/>
      </c>
      <c r="L58" s="44">
        <f>K60*(1+L57*mezz_rate)+L21</f>
        <v/>
      </c>
      <c r="M58" s="44">
        <f>L60*(1+M57*mezz_rate)+M21</f>
        <v/>
      </c>
      <c r="N58" s="44">
        <f>M60*(1+N57*mezz_rate)+N21</f>
        <v/>
      </c>
      <c r="O58" s="44">
        <f>N60*(1+O57*mezz_rate)+O21</f>
        <v/>
      </c>
      <c r="P58" s="44">
        <f>O60*(1+P57*mezz_rate)+P21</f>
        <v/>
      </c>
      <c r="Q58" s="44">
        <f>P60*(1+Q57*mezz_rate)+Q21</f>
        <v/>
      </c>
      <c r="R58" s="44">
        <f>Q60*(1+R57*mezz_rate)+R21</f>
        <v/>
      </c>
      <c r="S58" s="44">
        <f>R60*(1+S57*mezz_rate)+S21</f>
        <v/>
      </c>
      <c r="T58" s="44">
        <f>S60*(1+T57*mezz_rate)+T21</f>
        <v/>
      </c>
      <c r="U58" s="44">
        <f>T60*(1+U57*mezz_rate)+U21</f>
        <v/>
      </c>
      <c r="V58" s="44">
        <f>U60*(1+V57*mezz_rate)+V21</f>
        <v/>
      </c>
      <c r="W58" s="44">
        <f>V60*(1+W57*mezz_rate)+W21</f>
        <v/>
      </c>
      <c r="X58" s="44">
        <f>W60*(1+X57*mezz_rate)+X21</f>
        <v/>
      </c>
      <c r="Y58" s="44">
        <f>X60*(1+Y57*mezz_rate)+Y21</f>
        <v/>
      </c>
      <c r="Z58" s="44">
        <f>Y60*(1+Z57*mezz_rate)+Z21</f>
        <v/>
      </c>
      <c r="AA58" s="44">
        <f>Z60*(1+AA57*mezz_rate)+AA21</f>
        <v/>
      </c>
      <c r="AB58" s="44">
        <f>AA60*(1+AB57*mezz_rate)+AB21</f>
        <v/>
      </c>
      <c r="AC58" s="44">
        <f>AB60*(1+AC57*mezz_rate)+AC21</f>
        <v/>
      </c>
      <c r="AD58" s="44">
        <f>AC60*(1+AD57*mezz_rate)+AD21</f>
        <v/>
      </c>
      <c r="AE58" s="44">
        <f>AD60*(1+AE57*mezz_rate)+AE21</f>
        <v/>
      </c>
      <c r="AF58" s="44">
        <f>AE60*(1+AF57*mezz_rate)+AF21</f>
        <v/>
      </c>
      <c r="AG58" s="44">
        <f>AF60*(1+AG57*mezz_rate)+AG21</f>
        <v/>
      </c>
      <c r="AH58" s="44">
        <f>AG60*(1+AH57*mezz_rate)+AH21</f>
        <v/>
      </c>
      <c r="AI58" s="44">
        <f>AH60*(1+AI57*mezz_rate)+AI21</f>
        <v/>
      </c>
      <c r="AJ58" s="44">
        <f>AI60*(1+AJ57*mezz_rate)+AJ21</f>
        <v/>
      </c>
      <c r="AK58" s="44">
        <f>AJ60*(1+AK57*mezz_rate)+AK21</f>
        <v/>
      </c>
      <c r="AL58" s="44">
        <f>AK60*(1+AL57*mezz_rate)+AL21</f>
        <v/>
      </c>
      <c r="AM58" s="44">
        <f>AL60*(1+AM57*mezz_rate)+AM21</f>
        <v/>
      </c>
      <c r="AN58" s="44">
        <f>AM60*(1+AN57*mezz_rate)+AN21</f>
        <v/>
      </c>
      <c r="AO58" s="44">
        <f>AN60*(1+AO57*mezz_rate)+AO21</f>
        <v/>
      </c>
      <c r="AP58" s="44">
        <f>AO60*(1+AP57*mezz_rate)+AP21</f>
        <v/>
      </c>
      <c r="AQ58" s="44">
        <f>AP60*(1+AQ57*mezz_rate)+AQ21</f>
        <v/>
      </c>
      <c r="AR58" s="44">
        <f>AQ60*(1+AR57*mezz_rate)+AR21</f>
        <v/>
      </c>
      <c r="AS58" s="44">
        <f>AR60*(1+AS57*mezz_rate)+AS21</f>
        <v/>
      </c>
      <c r="AT58" s="44">
        <f>AS60*(1+AT57*mezz_rate)+AT21</f>
        <v/>
      </c>
      <c r="AU58" s="44">
        <f>AT60*(1+AU57*mezz_rate)+AU21</f>
        <v/>
      </c>
      <c r="AV58" s="44">
        <f>AU60*(1+AV57*mezz_rate)+AV21</f>
        <v/>
      </c>
      <c r="AW58" s="44">
        <f>AV60*(1+AW57*mezz_rate)+AW21</f>
        <v/>
      </c>
      <c r="AX58" s="44">
        <f>AW60*(1+AX57*mezz_rate)+AX21</f>
        <v/>
      </c>
      <c r="AY58" s="44">
        <f>AX60*(1+AY57*mezz_rate)+AY21</f>
        <v/>
      </c>
      <c r="AZ58" s="44">
        <f>AY60*(1+AZ57*mezz_rate)+AZ21</f>
        <v/>
      </c>
      <c r="BA58" s="44">
        <f>AZ60*(1+BA57*mezz_rate)+BA21</f>
        <v/>
      </c>
      <c r="BB58" s="44">
        <f>BA60*(1+BB57*mezz_rate)+BB21</f>
        <v/>
      </c>
      <c r="BC58" s="44">
        <f>BB60*(1+BC57*mezz_rate)+BC21</f>
        <v/>
      </c>
      <c r="BD58" s="44">
        <f>BC60*(1+BD57*mezz_rate)+BD21</f>
        <v/>
      </c>
      <c r="BE58" s="44">
        <f>BD60*(1+BE57*mezz_rate)+BE21</f>
        <v/>
      </c>
      <c r="BF58" s="44">
        <f>BE60*(1+BF57*mezz_rate)+BF21</f>
        <v/>
      </c>
      <c r="BG58" s="44">
        <f>BF60*(1+BG57*mezz_rate)+BG21</f>
        <v/>
      </c>
      <c r="BH58" s="44">
        <f>BG60*(1+BH57*mezz_rate)+BH21</f>
        <v/>
      </c>
      <c r="BI58" s="44">
        <f>BH60*(1+BI57*mezz_rate)+BI21</f>
        <v/>
      </c>
      <c r="BJ58" s="44">
        <f>BI60*(1+BJ57*mezz_rate)+BJ21</f>
        <v/>
      </c>
      <c r="BK58" s="44">
        <f>BJ60*(1+BK57*mezz_rate)+BK21</f>
        <v/>
      </c>
      <c r="BL58" s="44">
        <f>BK60*(1+BL57*mezz_rate)+BL21</f>
        <v/>
      </c>
      <c r="BM58" s="44">
        <f>BL60*(1+BM57*mezz_rate)+BM21</f>
        <v/>
      </c>
      <c r="BN58" s="44">
        <f>BM60*(1+BN57*mezz_rate)+BN21</f>
        <v/>
      </c>
      <c r="BO58" s="44">
        <f>BN60*(1+BO57*mezz_rate)+BO21</f>
        <v/>
      </c>
      <c r="BP58" s="44">
        <f>BO60*(1+BP57*mezz_rate)+BP21</f>
        <v/>
      </c>
      <c r="BQ58" s="44">
        <f>BP60*(1+BQ57*mezz_rate)+BQ21</f>
        <v/>
      </c>
      <c r="BR58" s="44">
        <f>BQ60*(1+BR57*mezz_rate)+BR21</f>
        <v/>
      </c>
      <c r="BS58" s="44">
        <f>BR60*(1+BS57*mezz_rate)+BS21</f>
        <v/>
      </c>
      <c r="BT58" s="44">
        <f>BS60*(1+BT57*mezz_rate)+BT21</f>
        <v/>
      </c>
      <c r="BU58" s="44">
        <f>BT60*(1+BU57*mezz_rate)+BU21</f>
        <v/>
      </c>
      <c r="BV58" s="44">
        <f>BU60*(1+BV57*mezz_rate)+BV21</f>
        <v/>
      </c>
      <c r="BW58" s="44">
        <f>BV60*(1+BW57*mezz_rate)+BW21</f>
        <v/>
      </c>
      <c r="BX58" s="44">
        <f>BW60*(1+BX57*mezz_rate)+BX21</f>
        <v/>
      </c>
      <c r="BY58" s="44">
        <f>BX60*(1+BY57*mezz_rate)+BY21</f>
        <v/>
      </c>
      <c r="BZ58" s="44">
        <f>BY60*(1+BZ57*mezz_rate)+BZ21</f>
        <v/>
      </c>
      <c r="CA58" s="44">
        <f>BZ60*(1+CA57*mezz_rate)+CA21</f>
        <v/>
      </c>
      <c r="CB58" s="44">
        <f>CA60*(1+CB57*mezz_rate)+CB21</f>
        <v/>
      </c>
      <c r="CC58" s="44">
        <f>CB60*(1+CC57*mezz_rate)+CC21</f>
        <v/>
      </c>
      <c r="CD58" s="44">
        <f>CC60*(1+CD57*mezz_rate)+CD21</f>
        <v/>
      </c>
      <c r="CE58" s="44">
        <f>CD60*(1+CE57*mezz_rate)+CE21</f>
        <v/>
      </c>
      <c r="CF58" s="44">
        <f>CE60*(1+CF57*mezz_rate)+CF21</f>
        <v/>
      </c>
      <c r="CG58" s="44">
        <f>CF60*(1+CG57*mezz_rate)+CG21</f>
        <v/>
      </c>
      <c r="CH58" s="44">
        <f>CG60*(1+CH57*mezz_rate)+CH21</f>
        <v/>
      </c>
      <c r="CI58" s="44">
        <f>CH60*(1+CI57*mezz_rate)+CI21</f>
        <v/>
      </c>
      <c r="CJ58" s="44">
        <f>CI60*(1+CJ57*mezz_rate)+CJ21</f>
        <v/>
      </c>
      <c r="CK58" s="44">
        <f>CJ60*(1+CK57*mezz_rate)+CK21</f>
        <v/>
      </c>
      <c r="CL58" s="44">
        <f>CK60*(1+CL57*mezz_rate)+CL21</f>
        <v/>
      </c>
      <c r="CM58" s="44">
        <f>CL60*(1+CM57*mezz_rate)+CM21</f>
        <v/>
      </c>
      <c r="CN58" s="44">
        <f>CM60*(1+CN57*mezz_rate)+CN21</f>
        <v/>
      </c>
      <c r="CO58" s="44">
        <f>CN60*(1+CO57*mezz_rate)+CO21</f>
        <v/>
      </c>
      <c r="CP58" s="44">
        <f>CO60*(1+CP57*mezz_rate)+CP21</f>
        <v/>
      </c>
      <c r="CQ58" s="44">
        <f>CP60*(1+CQ57*mezz_rate)+CQ21</f>
        <v/>
      </c>
      <c r="CR58" s="44">
        <f>CQ60*(1+CR57*mezz_rate)+CR21</f>
        <v/>
      </c>
      <c r="CS58" s="44">
        <f>CR60*(1+CS57*mezz_rate)+CS21</f>
        <v/>
      </c>
      <c r="CT58" s="44">
        <f>CS60*(1+CT57*mezz_rate)+CT21</f>
        <v/>
      </c>
      <c r="CU58" s="44">
        <f>CT60*(1+CU57*mezz_rate)+CU21</f>
        <v/>
      </c>
      <c r="CV58" s="44">
        <f>CU60*(1+CV57*mezz_rate)+CV21</f>
        <v/>
      </c>
      <c r="CW58" s="44">
        <f>CV60*(1+CW57*mezz_rate)+CW21</f>
        <v/>
      </c>
      <c r="CX58" s="44">
        <f>CW60*(1+CX57*mezz_rate)+CX21</f>
        <v/>
      </c>
      <c r="CY58" s="44">
        <f>CX60*(1+CY57*mezz_rate)+CY21</f>
        <v/>
      </c>
      <c r="CZ58" s="44">
        <f>CY60*(1+CZ57*mezz_rate)+CZ21</f>
        <v/>
      </c>
      <c r="DA58" s="44">
        <f>CZ60*(1+DA57*mezz_rate)+DA21</f>
        <v/>
      </c>
      <c r="DB58" s="44">
        <f>DA60*(1+DB57*mezz_rate)+DB21</f>
        <v/>
      </c>
      <c r="DC58" s="44">
        <f>DB60*(1+DC57*mezz_rate)+DC21</f>
        <v/>
      </c>
      <c r="DD58" s="44">
        <f>DC60*(1+DD57*mezz_rate)+DD21</f>
        <v/>
      </c>
      <c r="DE58" s="44">
        <f>DD60*(1+DE57*mezz_rate)+DE21</f>
        <v/>
      </c>
      <c r="DF58" s="44">
        <f>DE60*(1+DF57*mezz_rate)+DF21</f>
        <v/>
      </c>
      <c r="DG58" s="44">
        <f>DF60*(1+DG57*mezz_rate)+DG21</f>
        <v/>
      </c>
      <c r="DH58" s="44">
        <f>DG60*(1+DH57*mezz_rate)+DH21</f>
        <v/>
      </c>
      <c r="DI58" s="44">
        <f>DH60*(1+DI57*mezz_rate)+DI21</f>
        <v/>
      </c>
      <c r="DJ58" s="44">
        <f>DI60*(1+DJ57*mezz_rate)+DJ21</f>
        <v/>
      </c>
      <c r="DK58" s="44">
        <f>DJ60*(1+DK57*mezz_rate)+DK21</f>
        <v/>
      </c>
      <c r="DL58" s="44">
        <f>DK60*(1+DL57*mezz_rate)+DL21</f>
        <v/>
      </c>
      <c r="DM58" s="44">
        <f>DL60*(1+DM57*mezz_rate)+DM21</f>
        <v/>
      </c>
      <c r="DN58" s="44">
        <f>DM60*(1+DN57*mezz_rate)+DN21</f>
        <v/>
      </c>
      <c r="DO58" s="44">
        <f>DN60*(1+DO57*mezz_rate)+DO21</f>
        <v/>
      </c>
      <c r="DP58" s="44">
        <f>DO60*(1+DP57*mezz_rate)+DP21</f>
        <v/>
      </c>
      <c r="DQ58" s="44">
        <f>DP60*(1+DQ57*mezz_rate)+DQ21</f>
        <v/>
      </c>
      <c r="DR58" s="44">
        <f>DQ60*(1+DR57*mezz_rate)+DR21</f>
        <v/>
      </c>
      <c r="DS58" s="44">
        <f>DR60*(1+DS57*mezz_rate)+DS21</f>
        <v/>
      </c>
      <c r="DT58" s="44">
        <f>DS60*(1+DT57*mezz_rate)+DT21</f>
        <v/>
      </c>
      <c r="DU58" s="44">
        <f>DT60*(1+DU57*mezz_rate)+DU21</f>
        <v/>
      </c>
      <c r="DV58" s="44">
        <f>DU60*(1+DV57*mezz_rate)+DV21</f>
        <v/>
      </c>
      <c r="DW58" s="44">
        <f>DV60*(1+DW57*mezz_rate)+DW21</f>
        <v/>
      </c>
      <c r="DX58" s="44">
        <f>DW60*(1+DX57*mezz_rate)+DX21</f>
        <v/>
      </c>
      <c r="DY58" s="44">
        <f>DX60*(1+DY57*mezz_rate)+DY21</f>
        <v/>
      </c>
      <c r="DZ58" s="44">
        <f>DY60*(1+DZ57*mezz_rate)+DZ21</f>
        <v/>
      </c>
      <c r="EA58" s="44">
        <f>DZ60*(1+EA57*mezz_rate)+EA21</f>
        <v/>
      </c>
      <c r="EB58" s="44">
        <f>EA60*(1+EB57*mezz_rate)+EB21</f>
        <v/>
      </c>
      <c r="EC58" s="44">
        <f>EB60*(1+EC57*mezz_rate)+EC21</f>
        <v/>
      </c>
      <c r="ED58" s="44">
        <f>EC60*(1+ED57*mezz_rate)+ED21</f>
        <v/>
      </c>
      <c r="EE58" s="44">
        <f>ED60*(1+EE57*mezz_rate)+EE21</f>
        <v/>
      </c>
      <c r="EF58" s="44">
        <f>EE60*(1+EF57*mezz_rate)+EF21</f>
        <v/>
      </c>
      <c r="EG58" s="44">
        <f>EF60*(1+EG57*mezz_rate)+EG21</f>
        <v/>
      </c>
      <c r="EH58" s="44">
        <f>EG60*(1+EH57*mezz_rate)+EH21</f>
        <v/>
      </c>
      <c r="EI58" s="44">
        <f>EH60*(1+EI57*mezz_rate)+EI21</f>
        <v/>
      </c>
      <c r="EJ58" s="44">
        <f>EI60*(1+EJ57*mezz_rate)+EJ21</f>
        <v/>
      </c>
      <c r="EK58" s="44">
        <f>EJ60*(1+EK57*mezz_rate)+EK21</f>
        <v/>
      </c>
      <c r="EL58" s="44">
        <f>EK60*(1+EL57*mezz_rate)+EL21</f>
        <v/>
      </c>
      <c r="EM58" s="44">
        <f>EL60*(1+EM57*mezz_rate)+EM21</f>
        <v/>
      </c>
      <c r="EN58" s="44">
        <f>EM60*(1+EN57*mezz_rate)+EN21</f>
        <v/>
      </c>
      <c r="EO58" s="44">
        <f>EN60*(1+EO57*mezz_rate)+EO21</f>
        <v/>
      </c>
      <c r="EP58" s="44">
        <f>EO60*(1+EP57*mezz_rate)+EP21</f>
        <v/>
      </c>
      <c r="EQ58" s="44">
        <f>EP60*(1+EQ57*mezz_rate)+EQ21</f>
        <v/>
      </c>
      <c r="ER58" s="44">
        <f>EQ60*(1+ER57*mezz_rate)+ER21</f>
        <v/>
      </c>
      <c r="ES58" s="44">
        <f>ER60*(1+ES57*mezz_rate)+ES21</f>
        <v/>
      </c>
      <c r="ET58" s="44">
        <f>ES60*(1+ET57*mezz_rate)+ET21</f>
        <v/>
      </c>
      <c r="EU58" s="44">
        <f>ET60*(1+EU57*mezz_rate)+EU21</f>
        <v/>
      </c>
      <c r="EV58" s="44">
        <f>EU60*(1+EV57*mezz_rate)+EV21</f>
        <v/>
      </c>
      <c r="EW58" s="44">
        <f>EV60*(1+EW57*mezz_rate)+EW21</f>
        <v/>
      </c>
      <c r="EX58" s="44">
        <f>EW60*(1+EX57*mezz_rate)+EX21</f>
        <v/>
      </c>
      <c r="EY58" s="44">
        <f>EX60*(1+EY57*mezz_rate)+EY21</f>
        <v/>
      </c>
      <c r="EZ58" s="44">
        <f>EY60*(1+EZ57*mezz_rate)+EZ21</f>
        <v/>
      </c>
      <c r="FA58" s="44">
        <f>EZ60*(1+FA57*mezz_rate)+FA21</f>
        <v/>
      </c>
      <c r="FB58" s="44">
        <f>FA60*(1+FB57*mezz_rate)+FB21</f>
        <v/>
      </c>
      <c r="FC58" s="44">
        <f>FB60*(1+FC57*mezz_rate)+FC21</f>
        <v/>
      </c>
      <c r="FD58" s="44">
        <f>FC60*(1+FD57*mezz_rate)+FD21</f>
        <v/>
      </c>
      <c r="FE58" s="44">
        <f>FD60*(1+FE57*mezz_rate)+FE21</f>
        <v/>
      </c>
      <c r="FF58" s="44">
        <f>FE60*(1+FF57*mezz_rate)+FF21</f>
        <v/>
      </c>
      <c r="FG58" s="44">
        <f>FF60*(1+FG57*mezz_rate)+FG21</f>
        <v/>
      </c>
      <c r="FH58" s="44">
        <f>FG60*(1+FH57*mezz_rate)+FH21</f>
        <v/>
      </c>
      <c r="FI58" s="44">
        <f>FH60*(1+FI57*mezz_rate)+FI21</f>
        <v/>
      </c>
      <c r="FJ58" s="44">
        <f>FI60*(1+FJ57*mezz_rate)+FJ21</f>
        <v/>
      </c>
      <c r="FK58" s="44">
        <f>FJ60*(1+FK57*mezz_rate)+FK21</f>
        <v/>
      </c>
      <c r="FL58" s="44">
        <f>FK60*(1+FL57*mezz_rate)+FL21</f>
        <v/>
      </c>
      <c r="FM58" s="44">
        <f>FL60*(1+FM57*mezz_rate)+FM21</f>
        <v/>
      </c>
      <c r="FN58" s="44">
        <f>FM60*(1+FN57*mezz_rate)+FN21</f>
        <v/>
      </c>
      <c r="FO58" s="44">
        <f>FN60*(1+FO57*mezz_rate)+FO21</f>
        <v/>
      </c>
      <c r="FP58" s="44">
        <f>FO60*(1+FP57*mezz_rate)+FP21</f>
        <v/>
      </c>
      <c r="FQ58" s="44">
        <f>FP60*(1+FQ57*mezz_rate)+FQ21</f>
        <v/>
      </c>
      <c r="FR58" s="44">
        <f>FQ60*(1+FR57*mezz_rate)+FR21</f>
        <v/>
      </c>
      <c r="FS58" s="44">
        <f>FR60*(1+FS57*mezz_rate)+FS21</f>
        <v/>
      </c>
      <c r="FT58" s="44">
        <f>FS60*(1+FT57*mezz_rate)+FT21</f>
        <v/>
      </c>
      <c r="FU58" s="44">
        <f>FT60*(1+FU57*mezz_rate)+FU21</f>
        <v/>
      </c>
      <c r="FV58" s="44">
        <f>FU60*(1+FV57*mezz_rate)+FV21</f>
        <v/>
      </c>
      <c r="FW58" s="44">
        <f>FV60*(1+FW57*mezz_rate)+FW21</f>
        <v/>
      </c>
      <c r="FX58" s="44">
        <f>FW60*(1+FX57*mezz_rate)+FX21</f>
        <v/>
      </c>
      <c r="FY58" s="44">
        <f>FX60*(1+FY57*mezz_rate)+FY21</f>
        <v/>
      </c>
      <c r="FZ58" s="44">
        <f>FY60*(1+FZ57*mezz_rate)+FZ21</f>
        <v/>
      </c>
      <c r="GA58" s="44">
        <f>FZ60*(1+GA57*mezz_rate)+GA21</f>
        <v/>
      </c>
      <c r="GB58" s="44">
        <f>GA60*(1+GB57*mezz_rate)+GB21</f>
        <v/>
      </c>
      <c r="GC58" s="44">
        <f>GB60*(1+GC57*mezz_rate)+GC21</f>
        <v/>
      </c>
      <c r="GD58" s="44">
        <f>GC60*(1+GD57*mezz_rate)+GD21</f>
        <v/>
      </c>
      <c r="GE58" s="44">
        <f>GD60*(1+GE57*mezz_rate)+GE21</f>
        <v/>
      </c>
      <c r="GF58" s="44">
        <f>GE60*(1+GF57*mezz_rate)+GF21</f>
        <v/>
      </c>
      <c r="GG58" s="44">
        <f>GF60*(1+GG57*mezz_rate)+GG21</f>
        <v/>
      </c>
      <c r="GH58" s="44">
        <f>GG60*(1+GH57*mezz_rate)+GH21</f>
        <v/>
      </c>
      <c r="GI58" s="44">
        <f>GH60*(1+GI57*mezz_rate)+GI21</f>
        <v/>
      </c>
      <c r="GJ58" s="44">
        <f>GI60*(1+GJ57*mezz_rate)+GJ21</f>
        <v/>
      </c>
      <c r="GK58" s="44">
        <f>GJ60*(1+GK57*mezz_rate)+GK21</f>
        <v/>
      </c>
      <c r="GL58" s="44">
        <f>GK60*(1+GL57*mezz_rate)+GL21</f>
        <v/>
      </c>
      <c r="GM58" s="44">
        <f>GL60*(1+GM57*mezz_rate)+GM21</f>
        <v/>
      </c>
      <c r="GN58" s="44">
        <f>GM60*(1+GN57*mezz_rate)+GN21</f>
        <v/>
      </c>
      <c r="GO58" s="44">
        <f>GN60*(1+GO57*mezz_rate)+GO21</f>
        <v/>
      </c>
      <c r="GP58" s="44">
        <f>GO60*(1+GP57*mezz_rate)+GP21</f>
        <v/>
      </c>
      <c r="GQ58" s="44">
        <f>GP60*(1+GQ57*mezz_rate)+GQ21</f>
        <v/>
      </c>
      <c r="GR58" s="44">
        <f>GQ60*(1+GR57*mezz_rate)+GR21</f>
        <v/>
      </c>
      <c r="GS58" s="44">
        <f>GR60*(1+GS57*mezz_rate)+GS21</f>
        <v/>
      </c>
      <c r="GT58" s="44">
        <f>GS60*(1+GT57*mezz_rate)+GT21</f>
        <v/>
      </c>
      <c r="GU58" s="44">
        <f>GT60*(1+GU57*mezz_rate)+GU21</f>
        <v/>
      </c>
      <c r="GV58" s="44">
        <f>GU60*(1+GV57*mezz_rate)+GV21</f>
        <v/>
      </c>
      <c r="GW58" s="44">
        <f>GV60*(1+GW57*mezz_rate)+GW21</f>
        <v/>
      </c>
      <c r="GX58" s="44">
        <f>GW60*(1+GX57*mezz_rate)+GX21</f>
        <v/>
      </c>
      <c r="GY58" s="44">
        <f>GX60*(1+GY57*mezz_rate)+GY21</f>
        <v/>
      </c>
      <c r="GZ58" s="44">
        <f>GY60*(1+GZ57*mezz_rate)+GZ21</f>
        <v/>
      </c>
      <c r="HA58" s="44">
        <f>GZ60*(1+HA57*mezz_rate)+HA21</f>
        <v/>
      </c>
      <c r="HB58" s="44">
        <f>HA60*(1+HB57*mezz_rate)+HB21</f>
        <v/>
      </c>
      <c r="HC58" s="44">
        <f>HB60*(1+HC57*mezz_rate)+HC21</f>
        <v/>
      </c>
      <c r="HD58" s="44">
        <f>HC60*(1+HD57*mezz_rate)+HD21</f>
        <v/>
      </c>
      <c r="HE58" s="44">
        <f>HD60*(1+HE57*mezz_rate)+HE21</f>
        <v/>
      </c>
      <c r="HF58" s="44">
        <f>HE60*(1+HF57*mezz_rate)+HF21</f>
        <v/>
      </c>
      <c r="HG58" s="44">
        <f>HF60*(1+HG57*mezz_rate)+HG21</f>
        <v/>
      </c>
      <c r="HH58" s="44">
        <f>HG60*(1+HH57*mezz_rate)+HH21</f>
        <v/>
      </c>
      <c r="HI58" s="44">
        <f>HH60*(1+HI57*mezz_rate)+HI21</f>
        <v/>
      </c>
      <c r="HJ58" s="44">
        <f>HI60*(1+HJ57*mezz_rate)+HJ21</f>
        <v/>
      </c>
      <c r="HK58" s="44">
        <f>HJ60*(1+HK57*mezz_rate)+HK21</f>
        <v/>
      </c>
      <c r="HL58" s="44">
        <f>HK60*(1+HL57*mezz_rate)+HL21</f>
        <v/>
      </c>
      <c r="HM58" s="44">
        <f>HL60*(1+HM57*mezz_rate)+HM21</f>
        <v/>
      </c>
      <c r="HN58" s="44">
        <f>HM60*(1+HN57*mezz_rate)+HN21</f>
        <v/>
      </c>
      <c r="HO58" s="44">
        <f>HN60*(1+HO57*mezz_rate)+HO21</f>
        <v/>
      </c>
      <c r="HP58" s="44">
        <f>HO60*(1+HP57*mezz_rate)+HP21</f>
        <v/>
      </c>
      <c r="HQ58" s="44">
        <f>HP60*(1+HQ57*mezz_rate)+HQ21</f>
        <v/>
      </c>
      <c r="HR58" s="44">
        <f>HQ60*(1+HR57*mezz_rate)+HR21</f>
        <v/>
      </c>
      <c r="HS58" s="44">
        <f>HR60*(1+HS57*mezz_rate)+HS21</f>
        <v/>
      </c>
      <c r="HT58" s="44">
        <f>HS60*(1+HT57*mezz_rate)+HT21</f>
        <v/>
      </c>
      <c r="HU58" s="44">
        <f>HT60*(1+HU57*mezz_rate)+HU21</f>
        <v/>
      </c>
      <c r="HV58" s="44">
        <f>HU60*(1+HV57*mezz_rate)+HV21</f>
        <v/>
      </c>
      <c r="HW58" s="44">
        <f>HV60*(1+HW57*mezz_rate)+HW21</f>
        <v/>
      </c>
      <c r="HX58" s="44">
        <f>HW60*(1+HX57*mezz_rate)+HX21</f>
        <v/>
      </c>
      <c r="HY58" s="44">
        <f>HX60*(1+HY57*mezz_rate)+HY21</f>
        <v/>
      </c>
      <c r="HZ58" s="44">
        <f>HY60*(1+HZ57*mezz_rate)+HZ21</f>
        <v/>
      </c>
      <c r="IA58" s="44">
        <f>HZ60*(1+IA57*mezz_rate)+IA21</f>
        <v/>
      </c>
      <c r="IB58" s="44">
        <f>IA60*(1+IB57*mezz_rate)+IB21</f>
        <v/>
      </c>
      <c r="IC58" s="44">
        <f>IB60*(1+IC57*mezz_rate)+IC21</f>
        <v/>
      </c>
      <c r="ID58" s="44">
        <f>IC60*(1+ID57*mezz_rate)+ID21</f>
        <v/>
      </c>
      <c r="IE58" s="44">
        <f>ID60*(1+IE57*mezz_rate)+IE21</f>
        <v/>
      </c>
      <c r="IF58" s="44">
        <f>IE60*(1+IF57*mezz_rate)+IF21</f>
        <v/>
      </c>
      <c r="IG58" s="44">
        <f>IF60*(1+IG57*mezz_rate)+IG21</f>
        <v/>
      </c>
      <c r="IH58" s="44">
        <f>IG60*(1+IH57*mezz_rate)+IH21</f>
        <v/>
      </c>
      <c r="II58" s="44">
        <f>IH60*(1+II57*mezz_rate)+II21</f>
        <v/>
      </c>
      <c r="IJ58" s="44">
        <f>II60*(1+IJ57*mezz_rate)+IJ21</f>
        <v/>
      </c>
      <c r="IK58" s="44">
        <f>IJ60*(1+IK57*mezz_rate)+IK21</f>
        <v/>
      </c>
      <c r="IL58" s="44">
        <f>IK60*(1+IL57*mezz_rate)+IL21</f>
        <v/>
      </c>
      <c r="IM58" s="44">
        <f>IL60*(1+IM57*mezz_rate)+IM21</f>
        <v/>
      </c>
      <c r="IN58" s="44">
        <f>IM60*(1+IN57*mezz_rate)+IN21</f>
        <v/>
      </c>
      <c r="IO58" s="44">
        <f>IN60*(1+IO57*mezz_rate)+IO21</f>
        <v/>
      </c>
      <c r="IP58" s="44">
        <f>IO60*(1+IP57*mezz_rate)+IP21</f>
        <v/>
      </c>
      <c r="IQ58" s="44">
        <f>IP60*(1+IQ57*mezz_rate)+IQ21</f>
        <v/>
      </c>
      <c r="IR58" s="44">
        <f>IQ60*(1+IR57*mezz_rate)+IR21</f>
        <v/>
      </c>
      <c r="IS58" s="44">
        <f>IR60*(1+IS57*mezz_rate)+IS21</f>
        <v/>
      </c>
      <c r="IT58" s="44">
        <f>IS60*(1+IT57*mezz_rate)+IT21</f>
        <v/>
      </c>
      <c r="IU58" s="44">
        <f>IT60*(1+IU57*mezz_rate)+IU21</f>
        <v/>
      </c>
      <c r="IV58" s="44">
        <f>IU60*(1+IV57*mezz_rate)+IV21</f>
        <v/>
      </c>
      <c r="IW58" s="44">
        <f>IV60*(1+IW57*mezz_rate)+IW21</f>
        <v/>
      </c>
      <c r="IX58" s="44">
        <f>IW60*(1+IX57*mezz_rate)+IX21</f>
        <v/>
      </c>
      <c r="IY58" s="44">
        <f>IX60*(1+IY57*mezz_rate)+IY21</f>
        <v/>
      </c>
      <c r="IZ58" s="44">
        <f>IY60*(1+IZ57*mezz_rate)+IZ21</f>
        <v/>
      </c>
      <c r="JA58" s="44">
        <f>IZ60*(1+JA57*mezz_rate)+JA21</f>
        <v/>
      </c>
      <c r="JB58" s="44">
        <f>JA60*(1+JB57*mezz_rate)+JB21</f>
        <v/>
      </c>
      <c r="JC58" s="44">
        <f>JB60*(1+JC57*mezz_rate)+JC21</f>
        <v/>
      </c>
      <c r="JD58" s="44">
        <f>JC60*(1+JD57*mezz_rate)+JD21</f>
        <v/>
      </c>
      <c r="JE58" s="44">
        <f>JD60*(1+JE57*mezz_rate)+JE21</f>
        <v/>
      </c>
      <c r="JF58" s="44">
        <f>JE60*(1+JF57*mezz_rate)+JF21</f>
        <v/>
      </c>
      <c r="JG58" s="44">
        <f>JF60*(1+JG57*mezz_rate)+JG21</f>
        <v/>
      </c>
      <c r="JH58" s="44">
        <f>JG60*(1+JH57*mezz_rate)+JH21</f>
        <v/>
      </c>
      <c r="JI58" s="44">
        <f>JH60*(1+JI57*mezz_rate)+JI21</f>
        <v/>
      </c>
      <c r="JJ58" s="44">
        <f>JI60*(1+JJ57*mezz_rate)+JJ21</f>
        <v/>
      </c>
      <c r="JK58" s="44">
        <f>JJ60*(1+JK57*mezz_rate)+JK21</f>
        <v/>
      </c>
      <c r="JL58" s="44">
        <f>JK60*(1+JL57*mezz_rate)+JL21</f>
        <v/>
      </c>
      <c r="JM58" s="44">
        <f>JL60*(1+JM57*mezz_rate)+JM21</f>
        <v/>
      </c>
      <c r="JN58" s="44">
        <f>JM60*(1+JN57*mezz_rate)+JN21</f>
        <v/>
      </c>
      <c r="JO58" s="44">
        <f>JN60*(1+JO57*mezz_rate)+JO21</f>
        <v/>
      </c>
      <c r="JP58" s="44">
        <f>JO60*(1+JP57*mezz_rate)+JP21</f>
        <v/>
      </c>
      <c r="JQ58" s="44">
        <f>JP60*(1+JQ57*mezz_rate)+JQ21</f>
        <v/>
      </c>
      <c r="JR58" s="44">
        <f>JQ60*(1+JR57*mezz_rate)+JR21</f>
        <v/>
      </c>
      <c r="JS58" s="44">
        <f>JR60*(1+JS57*mezz_rate)+JS21</f>
        <v/>
      </c>
      <c r="JT58" s="44">
        <f>JS60*(1+JT57*mezz_rate)+JT21</f>
        <v/>
      </c>
      <c r="JU58" s="44">
        <f>JT60*(1+JU57*mezz_rate)+JU21</f>
        <v/>
      </c>
      <c r="JV58" s="44">
        <f>JU60*(1+JV57*mezz_rate)+JV21</f>
        <v/>
      </c>
      <c r="JW58" s="44">
        <f>JV60*(1+JW57*mezz_rate)+JW21</f>
        <v/>
      </c>
      <c r="JX58" s="44">
        <f>JW60*(1+JX57*mezz_rate)+JX21</f>
        <v/>
      </c>
      <c r="JY58" s="44">
        <f>JX60*(1+JY57*mezz_rate)+JY21</f>
        <v/>
      </c>
      <c r="JZ58" s="44">
        <f>JY60*(1+JZ57*mezz_rate)+JZ21</f>
        <v/>
      </c>
      <c r="KA58" s="44">
        <f>JZ60*(1+KA57*mezz_rate)+KA21</f>
        <v/>
      </c>
      <c r="KB58" s="44">
        <f>KA60*(1+KB57*mezz_rate)+KB21</f>
        <v/>
      </c>
      <c r="KC58" s="44">
        <f>KB60*(1+KC57*mezz_rate)+KC21</f>
        <v/>
      </c>
      <c r="KD58" s="44">
        <f>KC60*(1+KD57*mezz_rate)+KD21</f>
        <v/>
      </c>
      <c r="KE58" s="44">
        <f>KD60*(1+KE57*mezz_rate)+KE21</f>
        <v/>
      </c>
      <c r="KF58" s="44">
        <f>KE60*(1+KF57*mezz_rate)+KF21</f>
        <v/>
      </c>
      <c r="KG58" s="44">
        <f>KF60*(1+KG57*mezz_rate)+KG21</f>
        <v/>
      </c>
      <c r="KH58" s="44">
        <f>KG60*(1+KH57*mezz_rate)+KH21</f>
        <v/>
      </c>
      <c r="KI58" s="44">
        <f>KH60*(1+KI57*mezz_rate)+KI21</f>
        <v/>
      </c>
      <c r="KJ58" s="44">
        <f>KI60*(1+KJ57*mezz_rate)+KJ21</f>
        <v/>
      </c>
      <c r="KK58" s="44">
        <f>KJ60*(1+KK57*mezz_rate)+KK21</f>
        <v/>
      </c>
      <c r="KL58" s="44">
        <f>KK60*(1+KL57*mezz_rate)+KL21</f>
        <v/>
      </c>
      <c r="KM58" s="44">
        <f>KL60*(1+KM57*mezz_rate)+KM21</f>
        <v/>
      </c>
      <c r="KN58" s="44">
        <f>KM60*(1+KN57*mezz_rate)+KN21</f>
        <v/>
      </c>
      <c r="KO58" s="44">
        <f>KN60*(1+KO57*mezz_rate)+KO21</f>
        <v/>
      </c>
      <c r="KP58" s="44">
        <f>KO60*(1+KP57*mezz_rate)+KP21</f>
        <v/>
      </c>
      <c r="KQ58" s="44">
        <f>KP60*(1+KQ57*mezz_rate)+KQ21</f>
        <v/>
      </c>
      <c r="KR58" s="44">
        <f>KQ60*(1+KR57*mezz_rate)+KR21</f>
        <v/>
      </c>
      <c r="KS58" s="44">
        <f>KR60*(1+KS57*mezz_rate)+KS21</f>
        <v/>
      </c>
      <c r="KT58" s="44">
        <f>KS60*(1+KT57*mezz_rate)+KT21</f>
        <v/>
      </c>
      <c r="KU58" s="44">
        <f>KT60*(1+KU57*mezz_rate)+KU21</f>
        <v/>
      </c>
      <c r="KV58" s="44">
        <f>KU60*(1+KV57*mezz_rate)+KV21</f>
        <v/>
      </c>
      <c r="KW58" s="44">
        <f>KV60*(1+KW57*mezz_rate)+KW21</f>
        <v/>
      </c>
      <c r="KX58" s="44">
        <f>KW60*(1+KX57*mezz_rate)+KX21</f>
        <v/>
      </c>
      <c r="KY58" s="44">
        <f>KX60*(1+KY57*mezz_rate)+KY21</f>
        <v/>
      </c>
      <c r="KZ58" s="44">
        <f>KY60*(1+KZ57*mezz_rate)+KZ21</f>
        <v/>
      </c>
      <c r="LA58" s="44">
        <f>KZ60*(1+LA57*mezz_rate)+LA21</f>
        <v/>
      </c>
      <c r="LB58" s="44">
        <f>LA60*(1+LB57*mezz_rate)+LB21</f>
        <v/>
      </c>
      <c r="LC58" s="44">
        <f>LB60*(1+LC57*mezz_rate)+LC21</f>
        <v/>
      </c>
      <c r="LD58" s="44">
        <f>LC60*(1+LD57*mezz_rate)+LD21</f>
        <v/>
      </c>
      <c r="LE58" s="44">
        <f>LD60*(1+LE57*mezz_rate)+LE21</f>
        <v/>
      </c>
      <c r="LF58" s="44">
        <f>LE60*(1+LF57*mezz_rate)+LF21</f>
        <v/>
      </c>
      <c r="LG58" s="44">
        <f>LF60*(1+LG57*mezz_rate)+LG21</f>
        <v/>
      </c>
      <c r="LH58" s="44">
        <f>LG60*(1+LH57*mezz_rate)+LH21</f>
        <v/>
      </c>
      <c r="LI58" s="44">
        <f>LH60*(1+LI57*mezz_rate)+LI21</f>
        <v/>
      </c>
      <c r="LJ58" s="44">
        <f>LI60*(1+LJ57*mezz_rate)+LJ21</f>
        <v/>
      </c>
      <c r="LK58" s="44">
        <f>LJ60*(1+LK57*mezz_rate)+LK21</f>
        <v/>
      </c>
      <c r="LL58" s="44">
        <f>LK60*(1+LL57*mezz_rate)+LL21</f>
        <v/>
      </c>
      <c r="LM58" s="44">
        <f>LL60*(1+LM57*mezz_rate)+LM21</f>
        <v/>
      </c>
      <c r="LN58" s="44">
        <f>LM60*(1+LN57*mezz_rate)+LN21</f>
        <v/>
      </c>
      <c r="LO58" s="44">
        <f>LN60*(1+LO57*mezz_rate)+LO21</f>
        <v/>
      </c>
      <c r="LP58" s="44">
        <f>LO60*(1+LP57*mezz_rate)+LP21</f>
        <v/>
      </c>
      <c r="LQ58" s="44">
        <f>LP60*(1+LQ57*mezz_rate)+LQ21</f>
        <v/>
      </c>
      <c r="LR58" s="44">
        <f>LQ60*(1+LR57*mezz_rate)+LR21</f>
        <v/>
      </c>
      <c r="LS58" s="44">
        <f>LR60*(1+LS57*mezz_rate)+LS21</f>
        <v/>
      </c>
      <c r="LT58" s="44">
        <f>LS60*(1+LT57*mezz_rate)+LT21</f>
        <v/>
      </c>
      <c r="LU58" s="44">
        <f>LT60*(1+LU57*mezz_rate)+LU21</f>
        <v/>
      </c>
      <c r="LV58" s="44">
        <f>LU60*(1+LV57*mezz_rate)+LV21</f>
        <v/>
      </c>
      <c r="LW58" s="44">
        <f>LV60*(1+LW57*mezz_rate)+LW21</f>
        <v/>
      </c>
      <c r="LX58" s="44">
        <f>LW60*(1+LX57*mezz_rate)+LX21</f>
        <v/>
      </c>
      <c r="LY58" s="44">
        <f>LX60*(1+LY57*mezz_rate)+LY21</f>
        <v/>
      </c>
      <c r="LZ58" s="44">
        <f>LY60*(1+LZ57*mezz_rate)+LZ21</f>
        <v/>
      </c>
      <c r="MA58" s="44">
        <f>LZ60*(1+MA57*mezz_rate)+MA21</f>
        <v/>
      </c>
      <c r="MB58" s="44">
        <f>MA60*(1+MB57*mezz_rate)+MB21</f>
        <v/>
      </c>
      <c r="MC58" s="44">
        <f>MB60*(1+MC57*mezz_rate)+MC21</f>
        <v/>
      </c>
      <c r="MD58" s="44">
        <f>MC60*(1+MD57*mezz_rate)+MD21</f>
        <v/>
      </c>
      <c r="ME58" s="44">
        <f>MD60*(1+ME57*mezz_rate)+ME21</f>
        <v/>
      </c>
      <c r="MF58" s="44">
        <f>ME60*(1+MF57*mezz_rate)+MF21</f>
        <v/>
      </c>
      <c r="MG58" s="44">
        <f>MF60*(1+MG57*mezz_rate)+MG21</f>
        <v/>
      </c>
      <c r="MH58" s="44">
        <f>MG60*(1+MH57*mezz_rate)+MH21</f>
        <v/>
      </c>
      <c r="MI58" s="44">
        <f>MH60*(1+MI57*mezz_rate)+MI21</f>
        <v/>
      </c>
      <c r="MJ58" s="44">
        <f>MI60*(1+MJ57*mezz_rate)+MJ21</f>
        <v/>
      </c>
      <c r="MK58" s="44">
        <f>MJ60*(1+MK57*mezz_rate)+MK21</f>
        <v/>
      </c>
      <c r="ML58" s="44">
        <f>MK60*(1+ML57*mezz_rate)+ML21</f>
        <v/>
      </c>
      <c r="MM58" s="44">
        <f>ML60*(1+MM57*mezz_rate)+MM21</f>
        <v/>
      </c>
      <c r="MN58" s="44">
        <f>MM60*(1+MN57*mezz_rate)+MN21</f>
        <v/>
      </c>
      <c r="MO58" s="44">
        <f>MN60*(1+MO57*mezz_rate)+MO21</f>
        <v/>
      </c>
      <c r="MP58" s="44">
        <f>MO60*(1+MP57*mezz_rate)+MP21</f>
        <v/>
      </c>
      <c r="MQ58" s="44">
        <f>MP60*(1+MQ57*mezz_rate)+MQ21</f>
        <v/>
      </c>
      <c r="MR58" s="44">
        <f>MQ60*(1+MR57*mezz_rate)+MR21</f>
        <v/>
      </c>
      <c r="MS58" s="44">
        <f>MR60*(1+MS57*mezz_rate)+MS21</f>
        <v/>
      </c>
      <c r="MT58" s="44">
        <f>MS60*(1+MT57*mezz_rate)+MT21</f>
        <v/>
      </c>
      <c r="MU58" s="44">
        <f>MT60*(1+MU57*mezz_rate)+MU21</f>
        <v/>
      </c>
      <c r="MV58" s="44">
        <f>MU60*(1+MV57*mezz_rate)+MV21</f>
        <v/>
      </c>
      <c r="MW58" s="44">
        <f>MV60*(1+MW57*mezz_rate)+MW21</f>
        <v/>
      </c>
      <c r="MX58" s="44">
        <f>MW60*(1+MX57*mezz_rate)+MX21</f>
        <v/>
      </c>
      <c r="MY58" s="44">
        <f>MX60*(1+MY57*mezz_rate)+MY21</f>
        <v/>
      </c>
      <c r="MZ58" s="44">
        <f>MY60*(1+MZ57*mezz_rate)+MZ21</f>
        <v/>
      </c>
      <c r="NA58" s="44">
        <f>MZ60*(1+NA57*mezz_rate)+NA21</f>
        <v/>
      </c>
      <c r="NB58" s="44">
        <f>NA60*(1+NB57*mezz_rate)+NB21</f>
        <v/>
      </c>
      <c r="NC58" s="44">
        <f>NB60*(1+NC57*mezz_rate)+NC21</f>
        <v/>
      </c>
      <c r="ND58" s="44">
        <f>NC60*(1+ND57*mezz_rate)+ND21</f>
        <v/>
      </c>
      <c r="NE58" s="44">
        <f>ND60*(1+NE57*mezz_rate)+NE21</f>
        <v/>
      </c>
      <c r="NF58" s="44">
        <f>NE60*(1+NF57*mezz_rate)+NF21</f>
        <v/>
      </c>
      <c r="NG58" s="44">
        <f>NF60*(1+NG57*mezz_rate)+NG21</f>
        <v/>
      </c>
      <c r="NH58" s="44">
        <f>NG60*(1+NH57*mezz_rate)+NH21</f>
        <v/>
      </c>
      <c r="NI58" s="44">
        <f>NH60*(1+NI57*mezz_rate)+NI21</f>
        <v/>
      </c>
      <c r="NJ58" s="44">
        <f>NI60*(1+NJ57*mezz_rate)+NJ21</f>
        <v/>
      </c>
      <c r="NK58" s="44">
        <f>NJ60*(1+NK57*mezz_rate)+NK21</f>
        <v/>
      </c>
      <c r="NL58" s="44">
        <f>NK60*(1+NL57*mezz_rate)+NL21</f>
        <v/>
      </c>
      <c r="NM58" s="44">
        <f>NL60*(1+NM57*mezz_rate)+NM21</f>
        <v/>
      </c>
      <c r="NN58" s="44">
        <f>NM60*(1+NN57*mezz_rate)+NN21</f>
        <v/>
      </c>
      <c r="NO58" s="44">
        <f>NN60*(1+NO57*mezz_rate)+NO21</f>
        <v/>
      </c>
      <c r="NP58" s="44">
        <f>NO60*(1+NP57*mezz_rate)+NP21</f>
        <v/>
      </c>
      <c r="NQ58" s="44">
        <f>NP60*(1+NQ57*mezz_rate)+NQ21</f>
        <v/>
      </c>
      <c r="NR58" s="44">
        <f>NQ60*(1+NR57*mezz_rate)+NR21</f>
        <v/>
      </c>
      <c r="NS58" s="44">
        <f>NR60*(1+NS57*mezz_rate)+NS21</f>
        <v/>
      </c>
      <c r="NT58" s="44">
        <f>NS60*(1+NT57*mezz_rate)+NT21</f>
        <v/>
      </c>
      <c r="NU58" s="44">
        <f>NT60*(1+NU57*mezz_rate)+NU21</f>
        <v/>
      </c>
      <c r="NV58" s="44">
        <f>NU60*(1+NV57*mezz_rate)+NV21</f>
        <v/>
      </c>
      <c r="NW58" s="44">
        <f>NV60*(1+NW57*mezz_rate)+NW21</f>
        <v/>
      </c>
      <c r="NX58" s="44">
        <f>NW60*(1+NX57*mezz_rate)+NX21</f>
        <v/>
      </c>
      <c r="NY58" s="44">
        <f>NX60*(1+NY57*mezz_rate)+NY21</f>
        <v/>
      </c>
      <c r="NZ58" s="44">
        <f>NY60*(1+NZ57*mezz_rate)+NZ21</f>
        <v/>
      </c>
      <c r="OA58" s="44">
        <f>NZ60*(1+OA57*mezz_rate)+OA21</f>
        <v/>
      </c>
      <c r="OB58" s="44">
        <f>OA60*(1+OB57*mezz_rate)+OB21</f>
        <v/>
      </c>
      <c r="OC58" s="44">
        <f>OB60*(1+OC57*mezz_rate)+OC21</f>
        <v/>
      </c>
      <c r="OD58" s="44">
        <f>OC60*(1+OD57*mezz_rate)+OD21</f>
        <v/>
      </c>
      <c r="OE58" s="44">
        <f>OD60*(1+OE57*mezz_rate)+OE21</f>
        <v/>
      </c>
      <c r="OF58" s="44">
        <f>OE60*(1+OF57*mezz_rate)+OF21</f>
        <v/>
      </c>
      <c r="OG58" s="44">
        <f>OF60*(1+OG57*mezz_rate)+OG21</f>
        <v/>
      </c>
      <c r="OH58" s="44">
        <f>OG60*(1+OH57*mezz_rate)+OH21</f>
        <v/>
      </c>
      <c r="OI58" s="44">
        <f>OH60*(1+OI57*mezz_rate)+OI21</f>
        <v/>
      </c>
      <c r="OJ58" s="44">
        <f>OI60*(1+OJ57*mezz_rate)+OJ21</f>
        <v/>
      </c>
      <c r="OK58" s="44">
        <f>OJ60*(1+OK57*mezz_rate)+OK21</f>
        <v/>
      </c>
      <c r="OL58" s="44">
        <f>OK60*(1+OL57*mezz_rate)+OL21</f>
        <v/>
      </c>
      <c r="OM58" s="44">
        <f>OL60*(1+OM57*mezz_rate)+OM21</f>
        <v/>
      </c>
      <c r="ON58" s="44">
        <f>OM60*(1+ON57*mezz_rate)+ON21</f>
        <v/>
      </c>
      <c r="OO58" s="44">
        <f>ON60*(1+OO57*mezz_rate)+OO21</f>
        <v/>
      </c>
      <c r="OP58" s="44">
        <f>OO60*(1+OP57*mezz_rate)+OP21</f>
        <v/>
      </c>
      <c r="OQ58" s="44">
        <f>OP60*(1+OQ57*mezz_rate)+OQ21</f>
        <v/>
      </c>
      <c r="OR58" s="44">
        <f>OQ60*(1+OR57*mezz_rate)+OR21</f>
        <v/>
      </c>
      <c r="OS58" s="44">
        <f>OR60*(1+OS57*mezz_rate)+OS21</f>
        <v/>
      </c>
      <c r="OT58" s="44">
        <f>OS60*(1+OT57*mezz_rate)+OT21</f>
        <v/>
      </c>
      <c r="OU58" s="44">
        <f>OT60*(1+OU57*mezz_rate)+OU21</f>
        <v/>
      </c>
      <c r="OV58" s="44">
        <f>OU60*(1+OV57*mezz_rate)+OV21</f>
        <v/>
      </c>
      <c r="OW58" s="44">
        <f>OV60*(1+OW57*mezz_rate)+OW21</f>
        <v/>
      </c>
      <c r="OX58" s="44">
        <f>OW60*(1+OX57*mezz_rate)+OX21</f>
        <v/>
      </c>
      <c r="OY58" s="44">
        <f>OX60*(1+OY57*mezz_rate)+OY21</f>
        <v/>
      </c>
      <c r="OZ58" s="44">
        <f>OY60*(1+OZ57*mezz_rate)+OZ21</f>
        <v/>
      </c>
      <c r="PA58" s="44">
        <f>OZ60*(1+PA57*mezz_rate)+PA21</f>
        <v/>
      </c>
      <c r="PB58" s="44">
        <f>PA60*(1+PB57*mezz_rate)+PB21</f>
        <v/>
      </c>
      <c r="PC58" s="44">
        <f>PB60*(1+PC57*mezz_rate)+PC21</f>
        <v/>
      </c>
      <c r="PD58" s="44">
        <f>PC60*(1+PD57*mezz_rate)+PD21</f>
        <v/>
      </c>
      <c r="PE58" s="44">
        <f>PD60*(1+PE57*mezz_rate)+PE21</f>
        <v/>
      </c>
      <c r="PF58" s="44">
        <f>PE60*(1+PF57*mezz_rate)+PF21</f>
        <v/>
      </c>
      <c r="PG58" s="44">
        <f>PF60*(1+PG57*mezz_rate)+PG21</f>
        <v/>
      </c>
      <c r="PH58" s="44">
        <f>PG60*(1+PH57*mezz_rate)+PH21</f>
        <v/>
      </c>
      <c r="PI58" s="44">
        <f>PH60*(1+PI57*mezz_rate)+PI21</f>
        <v/>
      </c>
      <c r="PJ58" s="44">
        <f>PI60*(1+PJ57*mezz_rate)+PJ21</f>
        <v/>
      </c>
      <c r="PK58" s="44">
        <f>PJ60*(1+PK57*mezz_rate)+PK21</f>
        <v/>
      </c>
      <c r="PL58" s="44">
        <f>PK60*(1+PL57*mezz_rate)+PL21</f>
        <v/>
      </c>
      <c r="PM58" s="44">
        <f>PL60*(1+PM57*mezz_rate)+PM21</f>
        <v/>
      </c>
    </row>
    <row r="59">
      <c r="A59" s="9" t="inlineStr">
        <is>
          <t>BCH mezz sweep (Yrs 11-20, 60% seat)</t>
        </is>
      </c>
      <c r="B59" s="9" t="inlineStr">
        <is>
          <t>P1</t>
        </is>
      </c>
      <c r="C59" s="43">
        <f>SUM(D59:PM59)</f>
        <v/>
      </c>
      <c r="D59" s="44">
        <f>IF(AND(D35&gt;=11,D35&lt;=20),MIN(MAX(D52*split_lo,0),D58),0)</f>
        <v/>
      </c>
      <c r="E59" s="44">
        <f>IF(AND(E35&gt;=11,E35&lt;=20),MIN(MAX(E52*split_lo,0),E58),0)</f>
        <v/>
      </c>
      <c r="F59" s="44">
        <f>IF(AND(F35&gt;=11,F35&lt;=20),MIN(MAX(F52*split_lo,0),F58),0)</f>
        <v/>
      </c>
      <c r="G59" s="44">
        <f>IF(AND(G35&gt;=11,G35&lt;=20),MIN(MAX(G52*split_lo,0),G58),0)</f>
        <v/>
      </c>
      <c r="H59" s="44">
        <f>IF(AND(H35&gt;=11,H35&lt;=20),MIN(MAX(H52*split_lo,0),H58),0)</f>
        <v/>
      </c>
      <c r="I59" s="44">
        <f>IF(AND(I35&gt;=11,I35&lt;=20),MIN(MAX(I52*split_lo,0),I58),0)</f>
        <v/>
      </c>
      <c r="J59" s="44">
        <f>IF(AND(J35&gt;=11,J35&lt;=20),MIN(MAX(J52*split_lo,0),J58),0)</f>
        <v/>
      </c>
      <c r="K59" s="44">
        <f>IF(AND(K35&gt;=11,K35&lt;=20),MIN(MAX(K52*split_lo,0),K58),0)</f>
        <v/>
      </c>
      <c r="L59" s="44">
        <f>IF(AND(L35&gt;=11,L35&lt;=20),MIN(MAX(L52*split_lo,0),L58),0)</f>
        <v/>
      </c>
      <c r="M59" s="44">
        <f>IF(AND(M35&gt;=11,M35&lt;=20),MIN(MAX(M52*split_lo,0),M58),0)</f>
        <v/>
      </c>
      <c r="N59" s="44">
        <f>IF(AND(N35&gt;=11,N35&lt;=20),MIN(MAX(N52*split_lo,0),N58),0)</f>
        <v/>
      </c>
      <c r="O59" s="44">
        <f>IF(AND(O35&gt;=11,O35&lt;=20),MIN(MAX(O52*split_lo,0),O58),0)</f>
        <v/>
      </c>
      <c r="P59" s="44">
        <f>IF(AND(P35&gt;=11,P35&lt;=20),MIN(MAX(P52*split_lo,0),P58),0)</f>
        <v/>
      </c>
      <c r="Q59" s="44">
        <f>IF(AND(Q35&gt;=11,Q35&lt;=20),MIN(MAX(Q52*split_lo,0),Q58),0)</f>
        <v/>
      </c>
      <c r="R59" s="44">
        <f>IF(AND(R35&gt;=11,R35&lt;=20),MIN(MAX(R52*split_lo,0),R58),0)</f>
        <v/>
      </c>
      <c r="S59" s="44">
        <f>IF(AND(S35&gt;=11,S35&lt;=20),MIN(MAX(S52*split_lo,0),S58),0)</f>
        <v/>
      </c>
      <c r="T59" s="44">
        <f>IF(AND(T35&gt;=11,T35&lt;=20),MIN(MAX(T52*split_lo,0),T58),0)</f>
        <v/>
      </c>
      <c r="U59" s="44">
        <f>IF(AND(U35&gt;=11,U35&lt;=20),MIN(MAX(U52*split_lo,0),U58),0)</f>
        <v/>
      </c>
      <c r="V59" s="44">
        <f>IF(AND(V35&gt;=11,V35&lt;=20),MIN(MAX(V52*split_lo,0),V58),0)</f>
        <v/>
      </c>
      <c r="W59" s="44">
        <f>IF(AND(W35&gt;=11,W35&lt;=20),MIN(MAX(W52*split_lo,0),W58),0)</f>
        <v/>
      </c>
      <c r="X59" s="44">
        <f>IF(AND(X35&gt;=11,X35&lt;=20),MIN(MAX(X52*split_lo,0),X58),0)</f>
        <v/>
      </c>
      <c r="Y59" s="44">
        <f>IF(AND(Y35&gt;=11,Y35&lt;=20),MIN(MAX(Y52*split_lo,0),Y58),0)</f>
        <v/>
      </c>
      <c r="Z59" s="44">
        <f>IF(AND(Z35&gt;=11,Z35&lt;=20),MIN(MAX(Z52*split_lo,0),Z58),0)</f>
        <v/>
      </c>
      <c r="AA59" s="44">
        <f>IF(AND(AA35&gt;=11,AA35&lt;=20),MIN(MAX(AA52*split_lo,0),AA58),0)</f>
        <v/>
      </c>
      <c r="AB59" s="44">
        <f>IF(AND(AB35&gt;=11,AB35&lt;=20),MIN(MAX(AB52*split_lo,0),AB58),0)</f>
        <v/>
      </c>
      <c r="AC59" s="44">
        <f>IF(AND(AC35&gt;=11,AC35&lt;=20),MIN(MAX(AC52*split_lo,0),AC58),0)</f>
        <v/>
      </c>
      <c r="AD59" s="44">
        <f>IF(AND(AD35&gt;=11,AD35&lt;=20),MIN(MAX(AD52*split_lo,0),AD58),0)</f>
        <v/>
      </c>
      <c r="AE59" s="44">
        <f>IF(AND(AE35&gt;=11,AE35&lt;=20),MIN(MAX(AE52*split_lo,0),AE58),0)</f>
        <v/>
      </c>
      <c r="AF59" s="44">
        <f>IF(AND(AF35&gt;=11,AF35&lt;=20),MIN(MAX(AF52*split_lo,0),AF58),0)</f>
        <v/>
      </c>
      <c r="AG59" s="44">
        <f>IF(AND(AG35&gt;=11,AG35&lt;=20),MIN(MAX(AG52*split_lo,0),AG58),0)</f>
        <v/>
      </c>
      <c r="AH59" s="44">
        <f>IF(AND(AH35&gt;=11,AH35&lt;=20),MIN(MAX(AH52*split_lo,0),AH58),0)</f>
        <v/>
      </c>
      <c r="AI59" s="44">
        <f>IF(AND(AI35&gt;=11,AI35&lt;=20),MIN(MAX(AI52*split_lo,0),AI58),0)</f>
        <v/>
      </c>
      <c r="AJ59" s="44">
        <f>IF(AND(AJ35&gt;=11,AJ35&lt;=20),MIN(MAX(AJ52*split_lo,0),AJ58),0)</f>
        <v/>
      </c>
      <c r="AK59" s="44">
        <f>IF(AND(AK35&gt;=11,AK35&lt;=20),MIN(MAX(AK52*split_lo,0),AK58),0)</f>
        <v/>
      </c>
      <c r="AL59" s="44">
        <f>IF(AND(AL35&gt;=11,AL35&lt;=20),MIN(MAX(AL52*split_lo,0),AL58),0)</f>
        <v/>
      </c>
      <c r="AM59" s="44">
        <f>IF(AND(AM35&gt;=11,AM35&lt;=20),MIN(MAX(AM52*split_lo,0),AM58),0)</f>
        <v/>
      </c>
      <c r="AN59" s="44">
        <f>IF(AND(AN35&gt;=11,AN35&lt;=20),MIN(MAX(AN52*split_lo,0),AN58),0)</f>
        <v/>
      </c>
      <c r="AO59" s="44">
        <f>IF(AND(AO35&gt;=11,AO35&lt;=20),MIN(MAX(AO52*split_lo,0),AO58),0)</f>
        <v/>
      </c>
      <c r="AP59" s="44">
        <f>IF(AND(AP35&gt;=11,AP35&lt;=20),MIN(MAX(AP52*split_lo,0),AP58),0)</f>
        <v/>
      </c>
      <c r="AQ59" s="44">
        <f>IF(AND(AQ35&gt;=11,AQ35&lt;=20),MIN(MAX(AQ52*split_lo,0),AQ58),0)</f>
        <v/>
      </c>
      <c r="AR59" s="44">
        <f>IF(AND(AR35&gt;=11,AR35&lt;=20),MIN(MAX(AR52*split_lo,0),AR58),0)</f>
        <v/>
      </c>
      <c r="AS59" s="44">
        <f>IF(AND(AS35&gt;=11,AS35&lt;=20),MIN(MAX(AS52*split_lo,0),AS58),0)</f>
        <v/>
      </c>
      <c r="AT59" s="44">
        <f>IF(AND(AT35&gt;=11,AT35&lt;=20),MIN(MAX(AT52*split_lo,0),AT58),0)</f>
        <v/>
      </c>
      <c r="AU59" s="44">
        <f>IF(AND(AU35&gt;=11,AU35&lt;=20),MIN(MAX(AU52*split_lo,0),AU58),0)</f>
        <v/>
      </c>
      <c r="AV59" s="44">
        <f>IF(AND(AV35&gt;=11,AV35&lt;=20),MIN(MAX(AV52*split_lo,0),AV58),0)</f>
        <v/>
      </c>
      <c r="AW59" s="44">
        <f>IF(AND(AW35&gt;=11,AW35&lt;=20),MIN(MAX(AW52*split_lo,0),AW58),0)</f>
        <v/>
      </c>
      <c r="AX59" s="44">
        <f>IF(AND(AX35&gt;=11,AX35&lt;=20),MIN(MAX(AX52*split_lo,0),AX58),0)</f>
        <v/>
      </c>
      <c r="AY59" s="44">
        <f>IF(AND(AY35&gt;=11,AY35&lt;=20),MIN(MAX(AY52*split_lo,0),AY58),0)</f>
        <v/>
      </c>
      <c r="AZ59" s="44">
        <f>IF(AND(AZ35&gt;=11,AZ35&lt;=20),MIN(MAX(AZ52*split_lo,0),AZ58),0)</f>
        <v/>
      </c>
      <c r="BA59" s="44">
        <f>IF(AND(BA35&gt;=11,BA35&lt;=20),MIN(MAX(BA52*split_lo,0),BA58),0)</f>
        <v/>
      </c>
      <c r="BB59" s="44">
        <f>IF(AND(BB35&gt;=11,BB35&lt;=20),MIN(MAX(BB52*split_lo,0),BB58),0)</f>
        <v/>
      </c>
      <c r="BC59" s="44">
        <f>IF(AND(BC35&gt;=11,BC35&lt;=20),MIN(MAX(BC52*split_lo,0),BC58),0)</f>
        <v/>
      </c>
      <c r="BD59" s="44">
        <f>IF(AND(BD35&gt;=11,BD35&lt;=20),MIN(MAX(BD52*split_lo,0),BD58),0)</f>
        <v/>
      </c>
      <c r="BE59" s="44">
        <f>IF(AND(BE35&gt;=11,BE35&lt;=20),MIN(MAX(BE52*split_lo,0),BE58),0)</f>
        <v/>
      </c>
      <c r="BF59" s="44">
        <f>IF(AND(BF35&gt;=11,BF35&lt;=20),MIN(MAX(BF52*split_lo,0),BF58),0)</f>
        <v/>
      </c>
      <c r="BG59" s="44">
        <f>IF(AND(BG35&gt;=11,BG35&lt;=20),MIN(MAX(BG52*split_lo,0),BG58),0)</f>
        <v/>
      </c>
      <c r="BH59" s="44">
        <f>IF(AND(BH35&gt;=11,BH35&lt;=20),MIN(MAX(BH52*split_lo,0),BH58),0)</f>
        <v/>
      </c>
      <c r="BI59" s="44">
        <f>IF(AND(BI35&gt;=11,BI35&lt;=20),MIN(MAX(BI52*split_lo,0),BI58),0)</f>
        <v/>
      </c>
      <c r="BJ59" s="44">
        <f>IF(AND(BJ35&gt;=11,BJ35&lt;=20),MIN(MAX(BJ52*split_lo,0),BJ58),0)</f>
        <v/>
      </c>
      <c r="BK59" s="44">
        <f>IF(AND(BK35&gt;=11,BK35&lt;=20),MIN(MAX(BK52*split_lo,0),BK58),0)</f>
        <v/>
      </c>
      <c r="BL59" s="44">
        <f>IF(AND(BL35&gt;=11,BL35&lt;=20),MIN(MAX(BL52*split_lo,0),BL58),0)</f>
        <v/>
      </c>
      <c r="BM59" s="44">
        <f>IF(AND(BM35&gt;=11,BM35&lt;=20),MIN(MAX(BM52*split_lo,0),BM58),0)</f>
        <v/>
      </c>
      <c r="BN59" s="44">
        <f>IF(AND(BN35&gt;=11,BN35&lt;=20),MIN(MAX(BN52*split_lo,0),BN58),0)</f>
        <v/>
      </c>
      <c r="BO59" s="44">
        <f>IF(AND(BO35&gt;=11,BO35&lt;=20),MIN(MAX(BO52*split_lo,0),BO58),0)</f>
        <v/>
      </c>
      <c r="BP59" s="44">
        <f>IF(AND(BP35&gt;=11,BP35&lt;=20),MIN(MAX(BP52*split_lo,0),BP58),0)</f>
        <v/>
      </c>
      <c r="BQ59" s="44">
        <f>IF(AND(BQ35&gt;=11,BQ35&lt;=20),MIN(MAX(BQ52*split_lo,0),BQ58),0)</f>
        <v/>
      </c>
      <c r="BR59" s="44">
        <f>IF(AND(BR35&gt;=11,BR35&lt;=20),MIN(MAX(BR52*split_lo,0),BR58),0)</f>
        <v/>
      </c>
      <c r="BS59" s="44">
        <f>IF(AND(BS35&gt;=11,BS35&lt;=20),MIN(MAX(BS52*split_lo,0),BS58),0)</f>
        <v/>
      </c>
      <c r="BT59" s="44">
        <f>IF(AND(BT35&gt;=11,BT35&lt;=20),MIN(MAX(BT52*split_lo,0),BT58),0)</f>
        <v/>
      </c>
      <c r="BU59" s="44">
        <f>IF(AND(BU35&gt;=11,BU35&lt;=20),MIN(MAX(BU52*split_lo,0),BU58),0)</f>
        <v/>
      </c>
      <c r="BV59" s="44">
        <f>IF(AND(BV35&gt;=11,BV35&lt;=20),MIN(MAX(BV52*split_lo,0),BV58),0)</f>
        <v/>
      </c>
      <c r="BW59" s="44">
        <f>IF(AND(BW35&gt;=11,BW35&lt;=20),MIN(MAX(BW52*split_lo,0),BW58),0)</f>
        <v/>
      </c>
      <c r="BX59" s="44">
        <f>IF(AND(BX35&gt;=11,BX35&lt;=20),MIN(MAX(BX52*split_lo,0),BX58),0)</f>
        <v/>
      </c>
      <c r="BY59" s="44">
        <f>IF(AND(BY35&gt;=11,BY35&lt;=20),MIN(MAX(BY52*split_lo,0),BY58),0)</f>
        <v/>
      </c>
      <c r="BZ59" s="44">
        <f>IF(AND(BZ35&gt;=11,BZ35&lt;=20),MIN(MAX(BZ52*split_lo,0),BZ58),0)</f>
        <v/>
      </c>
      <c r="CA59" s="44">
        <f>IF(AND(CA35&gt;=11,CA35&lt;=20),MIN(MAX(CA52*split_lo,0),CA58),0)</f>
        <v/>
      </c>
      <c r="CB59" s="44">
        <f>IF(AND(CB35&gt;=11,CB35&lt;=20),MIN(MAX(CB52*split_lo,0),CB58),0)</f>
        <v/>
      </c>
      <c r="CC59" s="44">
        <f>IF(AND(CC35&gt;=11,CC35&lt;=20),MIN(MAX(CC52*split_lo,0),CC58),0)</f>
        <v/>
      </c>
      <c r="CD59" s="44">
        <f>IF(AND(CD35&gt;=11,CD35&lt;=20),MIN(MAX(CD52*split_lo,0),CD58),0)</f>
        <v/>
      </c>
      <c r="CE59" s="44">
        <f>IF(AND(CE35&gt;=11,CE35&lt;=20),MIN(MAX(CE52*split_lo,0),CE58),0)</f>
        <v/>
      </c>
      <c r="CF59" s="44">
        <f>IF(AND(CF35&gt;=11,CF35&lt;=20),MIN(MAX(CF52*split_lo,0),CF58),0)</f>
        <v/>
      </c>
      <c r="CG59" s="44">
        <f>IF(AND(CG35&gt;=11,CG35&lt;=20),MIN(MAX(CG52*split_lo,0),CG58),0)</f>
        <v/>
      </c>
      <c r="CH59" s="44">
        <f>IF(AND(CH35&gt;=11,CH35&lt;=20),MIN(MAX(CH52*split_lo,0),CH58),0)</f>
        <v/>
      </c>
      <c r="CI59" s="44">
        <f>IF(AND(CI35&gt;=11,CI35&lt;=20),MIN(MAX(CI52*split_lo,0),CI58),0)</f>
        <v/>
      </c>
      <c r="CJ59" s="44">
        <f>IF(AND(CJ35&gt;=11,CJ35&lt;=20),MIN(MAX(CJ52*split_lo,0),CJ58),0)</f>
        <v/>
      </c>
      <c r="CK59" s="44">
        <f>IF(AND(CK35&gt;=11,CK35&lt;=20),MIN(MAX(CK52*split_lo,0),CK58),0)</f>
        <v/>
      </c>
      <c r="CL59" s="44">
        <f>IF(AND(CL35&gt;=11,CL35&lt;=20),MIN(MAX(CL52*split_lo,0),CL58),0)</f>
        <v/>
      </c>
      <c r="CM59" s="44">
        <f>IF(AND(CM35&gt;=11,CM35&lt;=20),MIN(MAX(CM52*split_lo,0),CM58),0)</f>
        <v/>
      </c>
      <c r="CN59" s="44">
        <f>IF(AND(CN35&gt;=11,CN35&lt;=20),MIN(MAX(CN52*split_lo,0),CN58),0)</f>
        <v/>
      </c>
      <c r="CO59" s="44">
        <f>IF(AND(CO35&gt;=11,CO35&lt;=20),MIN(MAX(CO52*split_lo,0),CO58),0)</f>
        <v/>
      </c>
      <c r="CP59" s="44">
        <f>IF(AND(CP35&gt;=11,CP35&lt;=20),MIN(MAX(CP52*split_lo,0),CP58),0)</f>
        <v/>
      </c>
      <c r="CQ59" s="44">
        <f>IF(AND(CQ35&gt;=11,CQ35&lt;=20),MIN(MAX(CQ52*split_lo,0),CQ58),0)</f>
        <v/>
      </c>
      <c r="CR59" s="44">
        <f>IF(AND(CR35&gt;=11,CR35&lt;=20),MIN(MAX(CR52*split_lo,0),CR58),0)</f>
        <v/>
      </c>
      <c r="CS59" s="44">
        <f>IF(AND(CS35&gt;=11,CS35&lt;=20),MIN(MAX(CS52*split_lo,0),CS58),0)</f>
        <v/>
      </c>
      <c r="CT59" s="44">
        <f>IF(AND(CT35&gt;=11,CT35&lt;=20),MIN(MAX(CT52*split_lo,0),CT58),0)</f>
        <v/>
      </c>
      <c r="CU59" s="44">
        <f>IF(AND(CU35&gt;=11,CU35&lt;=20),MIN(MAX(CU52*split_lo,0),CU58),0)</f>
        <v/>
      </c>
      <c r="CV59" s="44">
        <f>IF(AND(CV35&gt;=11,CV35&lt;=20),MIN(MAX(CV52*split_lo,0),CV58),0)</f>
        <v/>
      </c>
      <c r="CW59" s="44">
        <f>IF(AND(CW35&gt;=11,CW35&lt;=20),MIN(MAX(CW52*split_lo,0),CW58),0)</f>
        <v/>
      </c>
      <c r="CX59" s="44">
        <f>IF(AND(CX35&gt;=11,CX35&lt;=20),MIN(MAX(CX52*split_lo,0),CX58),0)</f>
        <v/>
      </c>
      <c r="CY59" s="44">
        <f>IF(AND(CY35&gt;=11,CY35&lt;=20),MIN(MAX(CY52*split_lo,0),CY58),0)</f>
        <v/>
      </c>
      <c r="CZ59" s="44">
        <f>IF(AND(CZ35&gt;=11,CZ35&lt;=20),MIN(MAX(CZ52*split_lo,0),CZ58),0)</f>
        <v/>
      </c>
      <c r="DA59" s="44">
        <f>IF(AND(DA35&gt;=11,DA35&lt;=20),MIN(MAX(DA52*split_lo,0),DA58),0)</f>
        <v/>
      </c>
      <c r="DB59" s="44">
        <f>IF(AND(DB35&gt;=11,DB35&lt;=20),MIN(MAX(DB52*split_lo,0),DB58),0)</f>
        <v/>
      </c>
      <c r="DC59" s="44">
        <f>IF(AND(DC35&gt;=11,DC35&lt;=20),MIN(MAX(DC52*split_lo,0),DC58),0)</f>
        <v/>
      </c>
      <c r="DD59" s="44">
        <f>IF(AND(DD35&gt;=11,DD35&lt;=20),MIN(MAX(DD52*split_lo,0),DD58),0)</f>
        <v/>
      </c>
      <c r="DE59" s="44">
        <f>IF(AND(DE35&gt;=11,DE35&lt;=20),MIN(MAX(DE52*split_lo,0),DE58),0)</f>
        <v/>
      </c>
      <c r="DF59" s="44">
        <f>IF(AND(DF35&gt;=11,DF35&lt;=20),MIN(MAX(DF52*split_lo,0),DF58),0)</f>
        <v/>
      </c>
      <c r="DG59" s="44">
        <f>IF(AND(DG35&gt;=11,DG35&lt;=20),MIN(MAX(DG52*split_lo,0),DG58),0)</f>
        <v/>
      </c>
      <c r="DH59" s="44">
        <f>IF(AND(DH35&gt;=11,DH35&lt;=20),MIN(MAX(DH52*split_lo,0),DH58),0)</f>
        <v/>
      </c>
      <c r="DI59" s="44">
        <f>IF(AND(DI35&gt;=11,DI35&lt;=20),MIN(MAX(DI52*split_lo,0),DI58),0)</f>
        <v/>
      </c>
      <c r="DJ59" s="44">
        <f>IF(AND(DJ35&gt;=11,DJ35&lt;=20),MIN(MAX(DJ52*split_lo,0),DJ58),0)</f>
        <v/>
      </c>
      <c r="DK59" s="44">
        <f>IF(AND(DK35&gt;=11,DK35&lt;=20),MIN(MAX(DK52*split_lo,0),DK58),0)</f>
        <v/>
      </c>
      <c r="DL59" s="44">
        <f>IF(AND(DL35&gt;=11,DL35&lt;=20),MIN(MAX(DL52*split_lo,0),DL58),0)</f>
        <v/>
      </c>
      <c r="DM59" s="44">
        <f>IF(AND(DM35&gt;=11,DM35&lt;=20),MIN(MAX(DM52*split_lo,0),DM58),0)</f>
        <v/>
      </c>
      <c r="DN59" s="44">
        <f>IF(AND(DN35&gt;=11,DN35&lt;=20),MIN(MAX(DN52*split_lo,0),DN58),0)</f>
        <v/>
      </c>
      <c r="DO59" s="44">
        <f>IF(AND(DO35&gt;=11,DO35&lt;=20),MIN(MAX(DO52*split_lo,0),DO58),0)</f>
        <v/>
      </c>
      <c r="DP59" s="44">
        <f>IF(AND(DP35&gt;=11,DP35&lt;=20),MIN(MAX(DP52*split_lo,0),DP58),0)</f>
        <v/>
      </c>
      <c r="DQ59" s="44">
        <f>IF(AND(DQ35&gt;=11,DQ35&lt;=20),MIN(MAX(DQ52*split_lo,0),DQ58),0)</f>
        <v/>
      </c>
      <c r="DR59" s="44">
        <f>IF(AND(DR35&gt;=11,DR35&lt;=20),MIN(MAX(DR52*split_lo,0),DR58),0)</f>
        <v/>
      </c>
      <c r="DS59" s="44">
        <f>IF(AND(DS35&gt;=11,DS35&lt;=20),MIN(MAX(DS52*split_lo,0),DS58),0)</f>
        <v/>
      </c>
      <c r="DT59" s="44">
        <f>IF(AND(DT35&gt;=11,DT35&lt;=20),MIN(MAX(DT52*split_lo,0),DT58),0)</f>
        <v/>
      </c>
      <c r="DU59" s="44">
        <f>IF(AND(DU35&gt;=11,DU35&lt;=20),MIN(MAX(DU52*split_lo,0),DU58),0)</f>
        <v/>
      </c>
      <c r="DV59" s="44">
        <f>IF(AND(DV35&gt;=11,DV35&lt;=20),MIN(MAX(DV52*split_lo,0),DV58),0)</f>
        <v/>
      </c>
      <c r="DW59" s="44">
        <f>IF(AND(DW35&gt;=11,DW35&lt;=20),MIN(MAX(DW52*split_lo,0),DW58),0)</f>
        <v/>
      </c>
      <c r="DX59" s="44">
        <f>IF(AND(DX35&gt;=11,DX35&lt;=20),MIN(MAX(DX52*split_lo,0),DX58),0)</f>
        <v/>
      </c>
      <c r="DY59" s="44">
        <f>IF(AND(DY35&gt;=11,DY35&lt;=20),MIN(MAX(DY52*split_lo,0),DY58),0)</f>
        <v/>
      </c>
      <c r="DZ59" s="44">
        <f>IF(AND(DZ35&gt;=11,DZ35&lt;=20),MIN(MAX(DZ52*split_lo,0),DZ58),0)</f>
        <v/>
      </c>
      <c r="EA59" s="44">
        <f>IF(AND(EA35&gt;=11,EA35&lt;=20),MIN(MAX(EA52*split_lo,0),EA58),0)</f>
        <v/>
      </c>
      <c r="EB59" s="44">
        <f>IF(AND(EB35&gt;=11,EB35&lt;=20),MIN(MAX(EB52*split_lo,0),EB58),0)</f>
        <v/>
      </c>
      <c r="EC59" s="44">
        <f>IF(AND(EC35&gt;=11,EC35&lt;=20),MIN(MAX(EC52*split_lo,0),EC58),0)</f>
        <v/>
      </c>
      <c r="ED59" s="44">
        <f>IF(AND(ED35&gt;=11,ED35&lt;=20),MIN(MAX(ED52*split_lo,0),ED58),0)</f>
        <v/>
      </c>
      <c r="EE59" s="44">
        <f>IF(AND(EE35&gt;=11,EE35&lt;=20),MIN(MAX(EE52*split_lo,0),EE58),0)</f>
        <v/>
      </c>
      <c r="EF59" s="44">
        <f>IF(AND(EF35&gt;=11,EF35&lt;=20),MIN(MAX(EF52*split_lo,0),EF58),0)</f>
        <v/>
      </c>
      <c r="EG59" s="44">
        <f>IF(AND(EG35&gt;=11,EG35&lt;=20),MIN(MAX(EG52*split_lo,0),EG58),0)</f>
        <v/>
      </c>
      <c r="EH59" s="44">
        <f>IF(AND(EH35&gt;=11,EH35&lt;=20),MIN(MAX(EH52*split_lo,0),EH58),0)</f>
        <v/>
      </c>
      <c r="EI59" s="44">
        <f>IF(AND(EI35&gt;=11,EI35&lt;=20),MIN(MAX(EI52*split_lo,0),EI58),0)</f>
        <v/>
      </c>
      <c r="EJ59" s="44">
        <f>IF(AND(EJ35&gt;=11,EJ35&lt;=20),MIN(MAX(EJ52*split_lo,0),EJ58),0)</f>
        <v/>
      </c>
      <c r="EK59" s="44">
        <f>IF(AND(EK35&gt;=11,EK35&lt;=20),MIN(MAX(EK52*split_lo,0),EK58),0)</f>
        <v/>
      </c>
      <c r="EL59" s="44">
        <f>IF(AND(EL35&gt;=11,EL35&lt;=20),MIN(MAX(EL52*split_lo,0),EL58),0)</f>
        <v/>
      </c>
      <c r="EM59" s="44">
        <f>IF(AND(EM35&gt;=11,EM35&lt;=20),MIN(MAX(EM52*split_lo,0),EM58),0)</f>
        <v/>
      </c>
      <c r="EN59" s="44">
        <f>IF(AND(EN35&gt;=11,EN35&lt;=20),MIN(MAX(EN52*split_lo,0),EN58),0)</f>
        <v/>
      </c>
      <c r="EO59" s="44">
        <f>IF(AND(EO35&gt;=11,EO35&lt;=20),MIN(MAX(EO52*split_lo,0),EO58),0)</f>
        <v/>
      </c>
      <c r="EP59" s="44">
        <f>IF(AND(EP35&gt;=11,EP35&lt;=20),MIN(MAX(EP52*split_lo,0),EP58),0)</f>
        <v/>
      </c>
      <c r="EQ59" s="44">
        <f>IF(AND(EQ35&gt;=11,EQ35&lt;=20),MIN(MAX(EQ52*split_lo,0),EQ58),0)</f>
        <v/>
      </c>
      <c r="ER59" s="44">
        <f>IF(AND(ER35&gt;=11,ER35&lt;=20),MIN(MAX(ER52*split_lo,0),ER58),0)</f>
        <v/>
      </c>
      <c r="ES59" s="44">
        <f>IF(AND(ES35&gt;=11,ES35&lt;=20),MIN(MAX(ES52*split_lo,0),ES58),0)</f>
        <v/>
      </c>
      <c r="ET59" s="44">
        <f>IF(AND(ET35&gt;=11,ET35&lt;=20),MIN(MAX(ET52*split_lo,0),ET58),0)</f>
        <v/>
      </c>
      <c r="EU59" s="44">
        <f>IF(AND(EU35&gt;=11,EU35&lt;=20),MIN(MAX(EU52*split_lo,0),EU58),0)</f>
        <v/>
      </c>
      <c r="EV59" s="44">
        <f>IF(AND(EV35&gt;=11,EV35&lt;=20),MIN(MAX(EV52*split_lo,0),EV58),0)</f>
        <v/>
      </c>
      <c r="EW59" s="44">
        <f>IF(AND(EW35&gt;=11,EW35&lt;=20),MIN(MAX(EW52*split_lo,0),EW58),0)</f>
        <v/>
      </c>
      <c r="EX59" s="44">
        <f>IF(AND(EX35&gt;=11,EX35&lt;=20),MIN(MAX(EX52*split_lo,0),EX58),0)</f>
        <v/>
      </c>
      <c r="EY59" s="44">
        <f>IF(AND(EY35&gt;=11,EY35&lt;=20),MIN(MAX(EY52*split_lo,0),EY58),0)</f>
        <v/>
      </c>
      <c r="EZ59" s="44">
        <f>IF(AND(EZ35&gt;=11,EZ35&lt;=20),MIN(MAX(EZ52*split_lo,0),EZ58),0)</f>
        <v/>
      </c>
      <c r="FA59" s="44">
        <f>IF(AND(FA35&gt;=11,FA35&lt;=20),MIN(MAX(FA52*split_lo,0),FA58),0)</f>
        <v/>
      </c>
      <c r="FB59" s="44">
        <f>IF(AND(FB35&gt;=11,FB35&lt;=20),MIN(MAX(FB52*split_lo,0),FB58),0)</f>
        <v/>
      </c>
      <c r="FC59" s="44">
        <f>IF(AND(FC35&gt;=11,FC35&lt;=20),MIN(MAX(FC52*split_lo,0),FC58),0)</f>
        <v/>
      </c>
      <c r="FD59" s="44">
        <f>IF(AND(FD35&gt;=11,FD35&lt;=20),MIN(MAX(FD52*split_lo,0),FD58),0)</f>
        <v/>
      </c>
      <c r="FE59" s="44">
        <f>IF(AND(FE35&gt;=11,FE35&lt;=20),MIN(MAX(FE52*split_lo,0),FE58),0)</f>
        <v/>
      </c>
      <c r="FF59" s="44">
        <f>IF(AND(FF35&gt;=11,FF35&lt;=20),MIN(MAX(FF52*split_lo,0),FF58),0)</f>
        <v/>
      </c>
      <c r="FG59" s="44">
        <f>IF(AND(FG35&gt;=11,FG35&lt;=20),MIN(MAX(FG52*split_lo,0),FG58),0)</f>
        <v/>
      </c>
      <c r="FH59" s="44">
        <f>IF(AND(FH35&gt;=11,FH35&lt;=20),MIN(MAX(FH52*split_lo,0),FH58),0)</f>
        <v/>
      </c>
      <c r="FI59" s="44">
        <f>IF(AND(FI35&gt;=11,FI35&lt;=20),MIN(MAX(FI52*split_lo,0),FI58),0)</f>
        <v/>
      </c>
      <c r="FJ59" s="44">
        <f>IF(AND(FJ35&gt;=11,FJ35&lt;=20),MIN(MAX(FJ52*split_lo,0),FJ58),0)</f>
        <v/>
      </c>
      <c r="FK59" s="44">
        <f>IF(AND(FK35&gt;=11,FK35&lt;=20),MIN(MAX(FK52*split_lo,0),FK58),0)</f>
        <v/>
      </c>
      <c r="FL59" s="44">
        <f>IF(AND(FL35&gt;=11,FL35&lt;=20),MIN(MAX(FL52*split_lo,0),FL58),0)</f>
        <v/>
      </c>
      <c r="FM59" s="44">
        <f>IF(AND(FM35&gt;=11,FM35&lt;=20),MIN(MAX(FM52*split_lo,0),FM58),0)</f>
        <v/>
      </c>
      <c r="FN59" s="44">
        <f>IF(AND(FN35&gt;=11,FN35&lt;=20),MIN(MAX(FN52*split_lo,0),FN58),0)</f>
        <v/>
      </c>
      <c r="FO59" s="44">
        <f>IF(AND(FO35&gt;=11,FO35&lt;=20),MIN(MAX(FO52*split_lo,0),FO58),0)</f>
        <v/>
      </c>
      <c r="FP59" s="44">
        <f>IF(AND(FP35&gt;=11,FP35&lt;=20),MIN(MAX(FP52*split_lo,0),FP58),0)</f>
        <v/>
      </c>
      <c r="FQ59" s="44">
        <f>IF(AND(FQ35&gt;=11,FQ35&lt;=20),MIN(MAX(FQ52*split_lo,0),FQ58),0)</f>
        <v/>
      </c>
      <c r="FR59" s="44">
        <f>IF(AND(FR35&gt;=11,FR35&lt;=20),MIN(MAX(FR52*split_lo,0),FR58),0)</f>
        <v/>
      </c>
      <c r="FS59" s="44">
        <f>IF(AND(FS35&gt;=11,FS35&lt;=20),MIN(MAX(FS52*split_lo,0),FS58),0)</f>
        <v/>
      </c>
      <c r="FT59" s="44">
        <f>IF(AND(FT35&gt;=11,FT35&lt;=20),MIN(MAX(FT52*split_lo,0),FT58),0)</f>
        <v/>
      </c>
      <c r="FU59" s="44">
        <f>IF(AND(FU35&gt;=11,FU35&lt;=20),MIN(MAX(FU52*split_lo,0),FU58),0)</f>
        <v/>
      </c>
      <c r="FV59" s="44">
        <f>IF(AND(FV35&gt;=11,FV35&lt;=20),MIN(MAX(FV52*split_lo,0),FV58),0)</f>
        <v/>
      </c>
      <c r="FW59" s="44">
        <f>IF(AND(FW35&gt;=11,FW35&lt;=20),MIN(MAX(FW52*split_lo,0),FW58),0)</f>
        <v/>
      </c>
      <c r="FX59" s="44">
        <f>IF(AND(FX35&gt;=11,FX35&lt;=20),MIN(MAX(FX52*split_lo,0),FX58),0)</f>
        <v/>
      </c>
      <c r="FY59" s="44">
        <f>IF(AND(FY35&gt;=11,FY35&lt;=20),MIN(MAX(FY52*split_lo,0),FY58),0)</f>
        <v/>
      </c>
      <c r="FZ59" s="44">
        <f>IF(AND(FZ35&gt;=11,FZ35&lt;=20),MIN(MAX(FZ52*split_lo,0),FZ58),0)</f>
        <v/>
      </c>
      <c r="GA59" s="44">
        <f>IF(AND(GA35&gt;=11,GA35&lt;=20),MIN(MAX(GA52*split_lo,0),GA58),0)</f>
        <v/>
      </c>
      <c r="GB59" s="44">
        <f>IF(AND(GB35&gt;=11,GB35&lt;=20),MIN(MAX(GB52*split_lo,0),GB58),0)</f>
        <v/>
      </c>
      <c r="GC59" s="44">
        <f>IF(AND(GC35&gt;=11,GC35&lt;=20),MIN(MAX(GC52*split_lo,0),GC58),0)</f>
        <v/>
      </c>
      <c r="GD59" s="44">
        <f>IF(AND(GD35&gt;=11,GD35&lt;=20),MIN(MAX(GD52*split_lo,0),GD58),0)</f>
        <v/>
      </c>
      <c r="GE59" s="44">
        <f>IF(AND(GE35&gt;=11,GE35&lt;=20),MIN(MAX(GE52*split_lo,0),GE58),0)</f>
        <v/>
      </c>
      <c r="GF59" s="44">
        <f>IF(AND(GF35&gt;=11,GF35&lt;=20),MIN(MAX(GF52*split_lo,0),GF58),0)</f>
        <v/>
      </c>
      <c r="GG59" s="44">
        <f>IF(AND(GG35&gt;=11,GG35&lt;=20),MIN(MAX(GG52*split_lo,0),GG58),0)</f>
        <v/>
      </c>
      <c r="GH59" s="44">
        <f>IF(AND(GH35&gt;=11,GH35&lt;=20),MIN(MAX(GH52*split_lo,0),GH58),0)</f>
        <v/>
      </c>
      <c r="GI59" s="44">
        <f>IF(AND(GI35&gt;=11,GI35&lt;=20),MIN(MAX(GI52*split_lo,0),GI58),0)</f>
        <v/>
      </c>
      <c r="GJ59" s="44">
        <f>IF(AND(GJ35&gt;=11,GJ35&lt;=20),MIN(MAX(GJ52*split_lo,0),GJ58),0)</f>
        <v/>
      </c>
      <c r="GK59" s="44">
        <f>IF(AND(GK35&gt;=11,GK35&lt;=20),MIN(MAX(GK52*split_lo,0),GK58),0)</f>
        <v/>
      </c>
      <c r="GL59" s="44">
        <f>IF(AND(GL35&gt;=11,GL35&lt;=20),MIN(MAX(GL52*split_lo,0),GL58),0)</f>
        <v/>
      </c>
      <c r="GM59" s="44">
        <f>IF(AND(GM35&gt;=11,GM35&lt;=20),MIN(MAX(GM52*split_lo,0),GM58),0)</f>
        <v/>
      </c>
      <c r="GN59" s="44">
        <f>IF(AND(GN35&gt;=11,GN35&lt;=20),MIN(MAX(GN52*split_lo,0),GN58),0)</f>
        <v/>
      </c>
      <c r="GO59" s="44">
        <f>IF(AND(GO35&gt;=11,GO35&lt;=20),MIN(MAX(GO52*split_lo,0),GO58),0)</f>
        <v/>
      </c>
      <c r="GP59" s="44">
        <f>IF(AND(GP35&gt;=11,GP35&lt;=20),MIN(MAX(GP52*split_lo,0),GP58),0)</f>
        <v/>
      </c>
      <c r="GQ59" s="44">
        <f>IF(AND(GQ35&gt;=11,GQ35&lt;=20),MIN(MAX(GQ52*split_lo,0),GQ58),0)</f>
        <v/>
      </c>
      <c r="GR59" s="44">
        <f>IF(AND(GR35&gt;=11,GR35&lt;=20),MIN(MAX(GR52*split_lo,0),GR58),0)</f>
        <v/>
      </c>
      <c r="GS59" s="44">
        <f>IF(AND(GS35&gt;=11,GS35&lt;=20),MIN(MAX(GS52*split_lo,0),GS58),0)</f>
        <v/>
      </c>
      <c r="GT59" s="44">
        <f>IF(AND(GT35&gt;=11,GT35&lt;=20),MIN(MAX(GT52*split_lo,0),GT58),0)</f>
        <v/>
      </c>
      <c r="GU59" s="44">
        <f>IF(AND(GU35&gt;=11,GU35&lt;=20),MIN(MAX(GU52*split_lo,0),GU58),0)</f>
        <v/>
      </c>
      <c r="GV59" s="44">
        <f>IF(AND(GV35&gt;=11,GV35&lt;=20),MIN(MAX(GV52*split_lo,0),GV58),0)</f>
        <v/>
      </c>
      <c r="GW59" s="44">
        <f>IF(AND(GW35&gt;=11,GW35&lt;=20),MIN(MAX(GW52*split_lo,0),GW58),0)</f>
        <v/>
      </c>
      <c r="GX59" s="44">
        <f>IF(AND(GX35&gt;=11,GX35&lt;=20),MIN(MAX(GX52*split_lo,0),GX58),0)</f>
        <v/>
      </c>
      <c r="GY59" s="44">
        <f>IF(AND(GY35&gt;=11,GY35&lt;=20),MIN(MAX(GY52*split_lo,0),GY58),0)</f>
        <v/>
      </c>
      <c r="GZ59" s="44">
        <f>IF(AND(GZ35&gt;=11,GZ35&lt;=20),MIN(MAX(GZ52*split_lo,0),GZ58),0)</f>
        <v/>
      </c>
      <c r="HA59" s="44">
        <f>IF(AND(HA35&gt;=11,HA35&lt;=20),MIN(MAX(HA52*split_lo,0),HA58),0)</f>
        <v/>
      </c>
      <c r="HB59" s="44">
        <f>IF(AND(HB35&gt;=11,HB35&lt;=20),MIN(MAX(HB52*split_lo,0),HB58),0)</f>
        <v/>
      </c>
      <c r="HC59" s="44">
        <f>IF(AND(HC35&gt;=11,HC35&lt;=20),MIN(MAX(HC52*split_lo,0),HC58),0)</f>
        <v/>
      </c>
      <c r="HD59" s="44">
        <f>IF(AND(HD35&gt;=11,HD35&lt;=20),MIN(MAX(HD52*split_lo,0),HD58),0)</f>
        <v/>
      </c>
      <c r="HE59" s="44">
        <f>IF(AND(HE35&gt;=11,HE35&lt;=20),MIN(MAX(HE52*split_lo,0),HE58),0)</f>
        <v/>
      </c>
      <c r="HF59" s="44">
        <f>IF(AND(HF35&gt;=11,HF35&lt;=20),MIN(MAX(HF52*split_lo,0),HF58),0)</f>
        <v/>
      </c>
      <c r="HG59" s="44">
        <f>IF(AND(HG35&gt;=11,HG35&lt;=20),MIN(MAX(HG52*split_lo,0),HG58),0)</f>
        <v/>
      </c>
      <c r="HH59" s="44">
        <f>IF(AND(HH35&gt;=11,HH35&lt;=20),MIN(MAX(HH52*split_lo,0),HH58),0)</f>
        <v/>
      </c>
      <c r="HI59" s="44">
        <f>IF(AND(HI35&gt;=11,HI35&lt;=20),MIN(MAX(HI52*split_lo,0),HI58),0)</f>
        <v/>
      </c>
      <c r="HJ59" s="44">
        <f>IF(AND(HJ35&gt;=11,HJ35&lt;=20),MIN(MAX(HJ52*split_lo,0),HJ58),0)</f>
        <v/>
      </c>
      <c r="HK59" s="44">
        <f>IF(AND(HK35&gt;=11,HK35&lt;=20),MIN(MAX(HK52*split_lo,0),HK58),0)</f>
        <v/>
      </c>
      <c r="HL59" s="44">
        <f>IF(AND(HL35&gt;=11,HL35&lt;=20),MIN(MAX(HL52*split_lo,0),HL58),0)</f>
        <v/>
      </c>
      <c r="HM59" s="44">
        <f>IF(AND(HM35&gt;=11,HM35&lt;=20),MIN(MAX(HM52*split_lo,0),HM58),0)</f>
        <v/>
      </c>
      <c r="HN59" s="44">
        <f>IF(AND(HN35&gt;=11,HN35&lt;=20),MIN(MAX(HN52*split_lo,0),HN58),0)</f>
        <v/>
      </c>
      <c r="HO59" s="44">
        <f>IF(AND(HO35&gt;=11,HO35&lt;=20),MIN(MAX(HO52*split_lo,0),HO58),0)</f>
        <v/>
      </c>
      <c r="HP59" s="44">
        <f>IF(AND(HP35&gt;=11,HP35&lt;=20),MIN(MAX(HP52*split_lo,0),HP58),0)</f>
        <v/>
      </c>
      <c r="HQ59" s="44">
        <f>IF(AND(HQ35&gt;=11,HQ35&lt;=20),MIN(MAX(HQ52*split_lo,0),HQ58),0)</f>
        <v/>
      </c>
      <c r="HR59" s="44">
        <f>IF(AND(HR35&gt;=11,HR35&lt;=20),MIN(MAX(HR52*split_lo,0),HR58),0)</f>
        <v/>
      </c>
      <c r="HS59" s="44">
        <f>IF(AND(HS35&gt;=11,HS35&lt;=20),MIN(MAX(HS52*split_lo,0),HS58),0)</f>
        <v/>
      </c>
      <c r="HT59" s="44">
        <f>IF(AND(HT35&gt;=11,HT35&lt;=20),MIN(MAX(HT52*split_lo,0),HT58),0)</f>
        <v/>
      </c>
      <c r="HU59" s="44">
        <f>IF(AND(HU35&gt;=11,HU35&lt;=20),MIN(MAX(HU52*split_lo,0),HU58),0)</f>
        <v/>
      </c>
      <c r="HV59" s="44">
        <f>IF(AND(HV35&gt;=11,HV35&lt;=20),MIN(MAX(HV52*split_lo,0),HV58),0)</f>
        <v/>
      </c>
      <c r="HW59" s="44">
        <f>IF(AND(HW35&gt;=11,HW35&lt;=20),MIN(MAX(HW52*split_lo,0),HW58),0)</f>
        <v/>
      </c>
      <c r="HX59" s="44">
        <f>IF(AND(HX35&gt;=11,HX35&lt;=20),MIN(MAX(HX52*split_lo,0),HX58),0)</f>
        <v/>
      </c>
      <c r="HY59" s="44">
        <f>IF(AND(HY35&gt;=11,HY35&lt;=20),MIN(MAX(HY52*split_lo,0),HY58),0)</f>
        <v/>
      </c>
      <c r="HZ59" s="44">
        <f>IF(AND(HZ35&gt;=11,HZ35&lt;=20),MIN(MAX(HZ52*split_lo,0),HZ58),0)</f>
        <v/>
      </c>
      <c r="IA59" s="44">
        <f>IF(AND(IA35&gt;=11,IA35&lt;=20),MIN(MAX(IA52*split_lo,0),IA58),0)</f>
        <v/>
      </c>
      <c r="IB59" s="44">
        <f>IF(AND(IB35&gt;=11,IB35&lt;=20),MIN(MAX(IB52*split_lo,0),IB58),0)</f>
        <v/>
      </c>
      <c r="IC59" s="44">
        <f>IF(AND(IC35&gt;=11,IC35&lt;=20),MIN(MAX(IC52*split_lo,0),IC58),0)</f>
        <v/>
      </c>
      <c r="ID59" s="44">
        <f>IF(AND(ID35&gt;=11,ID35&lt;=20),MIN(MAX(ID52*split_lo,0),ID58),0)</f>
        <v/>
      </c>
      <c r="IE59" s="44">
        <f>IF(AND(IE35&gt;=11,IE35&lt;=20),MIN(MAX(IE52*split_lo,0),IE58),0)</f>
        <v/>
      </c>
      <c r="IF59" s="44">
        <f>IF(AND(IF35&gt;=11,IF35&lt;=20),MIN(MAX(IF52*split_lo,0),IF58),0)</f>
        <v/>
      </c>
      <c r="IG59" s="44">
        <f>IF(AND(IG35&gt;=11,IG35&lt;=20),MIN(MAX(IG52*split_lo,0),IG58),0)</f>
        <v/>
      </c>
      <c r="IH59" s="44">
        <f>IF(AND(IH35&gt;=11,IH35&lt;=20),MIN(MAX(IH52*split_lo,0),IH58),0)</f>
        <v/>
      </c>
      <c r="II59" s="44">
        <f>IF(AND(II35&gt;=11,II35&lt;=20),MIN(MAX(II52*split_lo,0),II58),0)</f>
        <v/>
      </c>
      <c r="IJ59" s="44">
        <f>IF(AND(IJ35&gt;=11,IJ35&lt;=20),MIN(MAX(IJ52*split_lo,0),IJ58),0)</f>
        <v/>
      </c>
      <c r="IK59" s="44">
        <f>IF(AND(IK35&gt;=11,IK35&lt;=20),MIN(MAX(IK52*split_lo,0),IK58),0)</f>
        <v/>
      </c>
      <c r="IL59" s="44">
        <f>IF(AND(IL35&gt;=11,IL35&lt;=20),MIN(MAX(IL52*split_lo,0),IL58),0)</f>
        <v/>
      </c>
      <c r="IM59" s="44">
        <f>IF(AND(IM35&gt;=11,IM35&lt;=20),MIN(MAX(IM52*split_lo,0),IM58),0)</f>
        <v/>
      </c>
      <c r="IN59" s="44">
        <f>IF(AND(IN35&gt;=11,IN35&lt;=20),MIN(MAX(IN52*split_lo,0),IN58),0)</f>
        <v/>
      </c>
      <c r="IO59" s="44">
        <f>IF(AND(IO35&gt;=11,IO35&lt;=20),MIN(MAX(IO52*split_lo,0),IO58),0)</f>
        <v/>
      </c>
      <c r="IP59" s="44">
        <f>IF(AND(IP35&gt;=11,IP35&lt;=20),MIN(MAX(IP52*split_lo,0),IP58),0)</f>
        <v/>
      </c>
      <c r="IQ59" s="44">
        <f>IF(AND(IQ35&gt;=11,IQ35&lt;=20),MIN(MAX(IQ52*split_lo,0),IQ58),0)</f>
        <v/>
      </c>
      <c r="IR59" s="44">
        <f>IF(AND(IR35&gt;=11,IR35&lt;=20),MIN(MAX(IR52*split_lo,0),IR58),0)</f>
        <v/>
      </c>
      <c r="IS59" s="44">
        <f>IF(AND(IS35&gt;=11,IS35&lt;=20),MIN(MAX(IS52*split_lo,0),IS58),0)</f>
        <v/>
      </c>
      <c r="IT59" s="44">
        <f>IF(AND(IT35&gt;=11,IT35&lt;=20),MIN(MAX(IT52*split_lo,0),IT58),0)</f>
        <v/>
      </c>
      <c r="IU59" s="44">
        <f>IF(AND(IU35&gt;=11,IU35&lt;=20),MIN(MAX(IU52*split_lo,0),IU58),0)</f>
        <v/>
      </c>
      <c r="IV59" s="44">
        <f>IF(AND(IV35&gt;=11,IV35&lt;=20),MIN(MAX(IV52*split_lo,0),IV58),0)</f>
        <v/>
      </c>
      <c r="IW59" s="44">
        <f>IF(AND(IW35&gt;=11,IW35&lt;=20),MIN(MAX(IW52*split_lo,0),IW58),0)</f>
        <v/>
      </c>
      <c r="IX59" s="44">
        <f>IF(AND(IX35&gt;=11,IX35&lt;=20),MIN(MAX(IX52*split_lo,0),IX58),0)</f>
        <v/>
      </c>
      <c r="IY59" s="44">
        <f>IF(AND(IY35&gt;=11,IY35&lt;=20),MIN(MAX(IY52*split_lo,0),IY58),0)</f>
        <v/>
      </c>
      <c r="IZ59" s="44">
        <f>IF(AND(IZ35&gt;=11,IZ35&lt;=20),MIN(MAX(IZ52*split_lo,0),IZ58),0)</f>
        <v/>
      </c>
      <c r="JA59" s="44">
        <f>IF(AND(JA35&gt;=11,JA35&lt;=20),MIN(MAX(JA52*split_lo,0),JA58),0)</f>
        <v/>
      </c>
      <c r="JB59" s="44">
        <f>IF(AND(JB35&gt;=11,JB35&lt;=20),MIN(MAX(JB52*split_lo,0),JB58),0)</f>
        <v/>
      </c>
      <c r="JC59" s="44">
        <f>IF(AND(JC35&gt;=11,JC35&lt;=20),MIN(MAX(JC52*split_lo,0),JC58),0)</f>
        <v/>
      </c>
      <c r="JD59" s="44">
        <f>IF(AND(JD35&gt;=11,JD35&lt;=20),MIN(MAX(JD52*split_lo,0),JD58),0)</f>
        <v/>
      </c>
      <c r="JE59" s="44">
        <f>IF(AND(JE35&gt;=11,JE35&lt;=20),MIN(MAX(JE52*split_lo,0),JE58),0)</f>
        <v/>
      </c>
      <c r="JF59" s="44">
        <f>IF(AND(JF35&gt;=11,JF35&lt;=20),MIN(MAX(JF52*split_lo,0),JF58),0)</f>
        <v/>
      </c>
      <c r="JG59" s="44">
        <f>IF(AND(JG35&gt;=11,JG35&lt;=20),MIN(MAX(JG52*split_lo,0),JG58),0)</f>
        <v/>
      </c>
      <c r="JH59" s="44">
        <f>IF(AND(JH35&gt;=11,JH35&lt;=20),MIN(MAX(JH52*split_lo,0),JH58),0)</f>
        <v/>
      </c>
      <c r="JI59" s="44">
        <f>IF(AND(JI35&gt;=11,JI35&lt;=20),MIN(MAX(JI52*split_lo,0),JI58),0)</f>
        <v/>
      </c>
      <c r="JJ59" s="44">
        <f>IF(AND(JJ35&gt;=11,JJ35&lt;=20),MIN(MAX(JJ52*split_lo,0),JJ58),0)</f>
        <v/>
      </c>
      <c r="JK59" s="44">
        <f>IF(AND(JK35&gt;=11,JK35&lt;=20),MIN(MAX(JK52*split_lo,0),JK58),0)</f>
        <v/>
      </c>
      <c r="JL59" s="44">
        <f>IF(AND(JL35&gt;=11,JL35&lt;=20),MIN(MAX(JL52*split_lo,0),JL58),0)</f>
        <v/>
      </c>
      <c r="JM59" s="44">
        <f>IF(AND(JM35&gt;=11,JM35&lt;=20),MIN(MAX(JM52*split_lo,0),JM58),0)</f>
        <v/>
      </c>
      <c r="JN59" s="44">
        <f>IF(AND(JN35&gt;=11,JN35&lt;=20),MIN(MAX(JN52*split_lo,0),JN58),0)</f>
        <v/>
      </c>
      <c r="JO59" s="44">
        <f>IF(AND(JO35&gt;=11,JO35&lt;=20),MIN(MAX(JO52*split_lo,0),JO58),0)</f>
        <v/>
      </c>
      <c r="JP59" s="44">
        <f>IF(AND(JP35&gt;=11,JP35&lt;=20),MIN(MAX(JP52*split_lo,0),JP58),0)</f>
        <v/>
      </c>
      <c r="JQ59" s="44">
        <f>IF(AND(JQ35&gt;=11,JQ35&lt;=20),MIN(MAX(JQ52*split_lo,0),JQ58),0)</f>
        <v/>
      </c>
      <c r="JR59" s="44">
        <f>IF(AND(JR35&gt;=11,JR35&lt;=20),MIN(MAX(JR52*split_lo,0),JR58),0)</f>
        <v/>
      </c>
      <c r="JS59" s="44">
        <f>IF(AND(JS35&gt;=11,JS35&lt;=20),MIN(MAX(JS52*split_lo,0),JS58),0)</f>
        <v/>
      </c>
      <c r="JT59" s="44">
        <f>IF(AND(JT35&gt;=11,JT35&lt;=20),MIN(MAX(JT52*split_lo,0),JT58),0)</f>
        <v/>
      </c>
      <c r="JU59" s="44">
        <f>IF(AND(JU35&gt;=11,JU35&lt;=20),MIN(MAX(JU52*split_lo,0),JU58),0)</f>
        <v/>
      </c>
      <c r="JV59" s="44">
        <f>IF(AND(JV35&gt;=11,JV35&lt;=20),MIN(MAX(JV52*split_lo,0),JV58),0)</f>
        <v/>
      </c>
      <c r="JW59" s="44">
        <f>IF(AND(JW35&gt;=11,JW35&lt;=20),MIN(MAX(JW52*split_lo,0),JW58),0)</f>
        <v/>
      </c>
      <c r="JX59" s="44">
        <f>IF(AND(JX35&gt;=11,JX35&lt;=20),MIN(MAX(JX52*split_lo,0),JX58),0)</f>
        <v/>
      </c>
      <c r="JY59" s="44">
        <f>IF(AND(JY35&gt;=11,JY35&lt;=20),MIN(MAX(JY52*split_lo,0),JY58),0)</f>
        <v/>
      </c>
      <c r="JZ59" s="44">
        <f>IF(AND(JZ35&gt;=11,JZ35&lt;=20),MIN(MAX(JZ52*split_lo,0),JZ58),0)</f>
        <v/>
      </c>
      <c r="KA59" s="44">
        <f>IF(AND(KA35&gt;=11,KA35&lt;=20),MIN(MAX(KA52*split_lo,0),KA58),0)</f>
        <v/>
      </c>
      <c r="KB59" s="44">
        <f>IF(AND(KB35&gt;=11,KB35&lt;=20),MIN(MAX(KB52*split_lo,0),KB58),0)</f>
        <v/>
      </c>
      <c r="KC59" s="44">
        <f>IF(AND(KC35&gt;=11,KC35&lt;=20),MIN(MAX(KC52*split_lo,0),KC58),0)</f>
        <v/>
      </c>
      <c r="KD59" s="44">
        <f>IF(AND(KD35&gt;=11,KD35&lt;=20),MIN(MAX(KD52*split_lo,0),KD58),0)</f>
        <v/>
      </c>
      <c r="KE59" s="44">
        <f>IF(AND(KE35&gt;=11,KE35&lt;=20),MIN(MAX(KE52*split_lo,0),KE58),0)</f>
        <v/>
      </c>
      <c r="KF59" s="44">
        <f>IF(AND(KF35&gt;=11,KF35&lt;=20),MIN(MAX(KF52*split_lo,0),KF58),0)</f>
        <v/>
      </c>
      <c r="KG59" s="44">
        <f>IF(AND(KG35&gt;=11,KG35&lt;=20),MIN(MAX(KG52*split_lo,0),KG58),0)</f>
        <v/>
      </c>
      <c r="KH59" s="44">
        <f>IF(AND(KH35&gt;=11,KH35&lt;=20),MIN(MAX(KH52*split_lo,0),KH58),0)</f>
        <v/>
      </c>
      <c r="KI59" s="44">
        <f>IF(AND(KI35&gt;=11,KI35&lt;=20),MIN(MAX(KI52*split_lo,0),KI58),0)</f>
        <v/>
      </c>
      <c r="KJ59" s="44">
        <f>IF(AND(KJ35&gt;=11,KJ35&lt;=20),MIN(MAX(KJ52*split_lo,0),KJ58),0)</f>
        <v/>
      </c>
      <c r="KK59" s="44">
        <f>IF(AND(KK35&gt;=11,KK35&lt;=20),MIN(MAX(KK52*split_lo,0),KK58),0)</f>
        <v/>
      </c>
      <c r="KL59" s="44">
        <f>IF(AND(KL35&gt;=11,KL35&lt;=20),MIN(MAX(KL52*split_lo,0),KL58),0)</f>
        <v/>
      </c>
      <c r="KM59" s="44">
        <f>IF(AND(KM35&gt;=11,KM35&lt;=20),MIN(MAX(KM52*split_lo,0),KM58),0)</f>
        <v/>
      </c>
      <c r="KN59" s="44">
        <f>IF(AND(KN35&gt;=11,KN35&lt;=20),MIN(MAX(KN52*split_lo,0),KN58),0)</f>
        <v/>
      </c>
      <c r="KO59" s="44">
        <f>IF(AND(KO35&gt;=11,KO35&lt;=20),MIN(MAX(KO52*split_lo,0),KO58),0)</f>
        <v/>
      </c>
      <c r="KP59" s="44">
        <f>IF(AND(KP35&gt;=11,KP35&lt;=20),MIN(MAX(KP52*split_lo,0),KP58),0)</f>
        <v/>
      </c>
      <c r="KQ59" s="44">
        <f>IF(AND(KQ35&gt;=11,KQ35&lt;=20),MIN(MAX(KQ52*split_lo,0),KQ58),0)</f>
        <v/>
      </c>
      <c r="KR59" s="44">
        <f>IF(AND(KR35&gt;=11,KR35&lt;=20),MIN(MAX(KR52*split_lo,0),KR58),0)</f>
        <v/>
      </c>
      <c r="KS59" s="44">
        <f>IF(AND(KS35&gt;=11,KS35&lt;=20),MIN(MAX(KS52*split_lo,0),KS58),0)</f>
        <v/>
      </c>
      <c r="KT59" s="44">
        <f>IF(AND(KT35&gt;=11,KT35&lt;=20),MIN(MAX(KT52*split_lo,0),KT58),0)</f>
        <v/>
      </c>
      <c r="KU59" s="44">
        <f>IF(AND(KU35&gt;=11,KU35&lt;=20),MIN(MAX(KU52*split_lo,0),KU58),0)</f>
        <v/>
      </c>
      <c r="KV59" s="44">
        <f>IF(AND(KV35&gt;=11,KV35&lt;=20),MIN(MAX(KV52*split_lo,0),KV58),0)</f>
        <v/>
      </c>
      <c r="KW59" s="44">
        <f>IF(AND(KW35&gt;=11,KW35&lt;=20),MIN(MAX(KW52*split_lo,0),KW58),0)</f>
        <v/>
      </c>
      <c r="KX59" s="44">
        <f>IF(AND(KX35&gt;=11,KX35&lt;=20),MIN(MAX(KX52*split_lo,0),KX58),0)</f>
        <v/>
      </c>
      <c r="KY59" s="44">
        <f>IF(AND(KY35&gt;=11,KY35&lt;=20),MIN(MAX(KY52*split_lo,0),KY58),0)</f>
        <v/>
      </c>
      <c r="KZ59" s="44">
        <f>IF(AND(KZ35&gt;=11,KZ35&lt;=20),MIN(MAX(KZ52*split_lo,0),KZ58),0)</f>
        <v/>
      </c>
      <c r="LA59" s="44">
        <f>IF(AND(LA35&gt;=11,LA35&lt;=20),MIN(MAX(LA52*split_lo,0),LA58),0)</f>
        <v/>
      </c>
      <c r="LB59" s="44">
        <f>IF(AND(LB35&gt;=11,LB35&lt;=20),MIN(MAX(LB52*split_lo,0),LB58),0)</f>
        <v/>
      </c>
      <c r="LC59" s="44">
        <f>IF(AND(LC35&gt;=11,LC35&lt;=20),MIN(MAX(LC52*split_lo,0),LC58),0)</f>
        <v/>
      </c>
      <c r="LD59" s="44">
        <f>IF(AND(LD35&gt;=11,LD35&lt;=20),MIN(MAX(LD52*split_lo,0),LD58),0)</f>
        <v/>
      </c>
      <c r="LE59" s="44">
        <f>IF(AND(LE35&gt;=11,LE35&lt;=20),MIN(MAX(LE52*split_lo,0),LE58),0)</f>
        <v/>
      </c>
      <c r="LF59" s="44">
        <f>IF(AND(LF35&gt;=11,LF35&lt;=20),MIN(MAX(LF52*split_lo,0),LF58),0)</f>
        <v/>
      </c>
      <c r="LG59" s="44">
        <f>IF(AND(LG35&gt;=11,LG35&lt;=20),MIN(MAX(LG52*split_lo,0),LG58),0)</f>
        <v/>
      </c>
      <c r="LH59" s="44">
        <f>IF(AND(LH35&gt;=11,LH35&lt;=20),MIN(MAX(LH52*split_lo,0),LH58),0)</f>
        <v/>
      </c>
      <c r="LI59" s="44">
        <f>IF(AND(LI35&gt;=11,LI35&lt;=20),MIN(MAX(LI52*split_lo,0),LI58),0)</f>
        <v/>
      </c>
      <c r="LJ59" s="44">
        <f>IF(AND(LJ35&gt;=11,LJ35&lt;=20),MIN(MAX(LJ52*split_lo,0),LJ58),0)</f>
        <v/>
      </c>
      <c r="LK59" s="44">
        <f>IF(AND(LK35&gt;=11,LK35&lt;=20),MIN(MAX(LK52*split_lo,0),LK58),0)</f>
        <v/>
      </c>
      <c r="LL59" s="44">
        <f>IF(AND(LL35&gt;=11,LL35&lt;=20),MIN(MAX(LL52*split_lo,0),LL58),0)</f>
        <v/>
      </c>
      <c r="LM59" s="44">
        <f>IF(AND(LM35&gt;=11,LM35&lt;=20),MIN(MAX(LM52*split_lo,0),LM58),0)</f>
        <v/>
      </c>
      <c r="LN59" s="44">
        <f>IF(AND(LN35&gt;=11,LN35&lt;=20),MIN(MAX(LN52*split_lo,0),LN58),0)</f>
        <v/>
      </c>
      <c r="LO59" s="44">
        <f>IF(AND(LO35&gt;=11,LO35&lt;=20),MIN(MAX(LO52*split_lo,0),LO58),0)</f>
        <v/>
      </c>
      <c r="LP59" s="44">
        <f>IF(AND(LP35&gt;=11,LP35&lt;=20),MIN(MAX(LP52*split_lo,0),LP58),0)</f>
        <v/>
      </c>
      <c r="LQ59" s="44">
        <f>IF(AND(LQ35&gt;=11,LQ35&lt;=20),MIN(MAX(LQ52*split_lo,0),LQ58),0)</f>
        <v/>
      </c>
      <c r="LR59" s="44">
        <f>IF(AND(LR35&gt;=11,LR35&lt;=20),MIN(MAX(LR52*split_lo,0),LR58),0)</f>
        <v/>
      </c>
      <c r="LS59" s="44">
        <f>IF(AND(LS35&gt;=11,LS35&lt;=20),MIN(MAX(LS52*split_lo,0),LS58),0)</f>
        <v/>
      </c>
      <c r="LT59" s="44">
        <f>IF(AND(LT35&gt;=11,LT35&lt;=20),MIN(MAX(LT52*split_lo,0),LT58),0)</f>
        <v/>
      </c>
      <c r="LU59" s="44">
        <f>IF(AND(LU35&gt;=11,LU35&lt;=20),MIN(MAX(LU52*split_lo,0),LU58),0)</f>
        <v/>
      </c>
      <c r="LV59" s="44">
        <f>IF(AND(LV35&gt;=11,LV35&lt;=20),MIN(MAX(LV52*split_lo,0),LV58),0)</f>
        <v/>
      </c>
      <c r="LW59" s="44">
        <f>IF(AND(LW35&gt;=11,LW35&lt;=20),MIN(MAX(LW52*split_lo,0),LW58),0)</f>
        <v/>
      </c>
      <c r="LX59" s="44">
        <f>IF(AND(LX35&gt;=11,LX35&lt;=20),MIN(MAX(LX52*split_lo,0),LX58),0)</f>
        <v/>
      </c>
      <c r="LY59" s="44">
        <f>IF(AND(LY35&gt;=11,LY35&lt;=20),MIN(MAX(LY52*split_lo,0),LY58),0)</f>
        <v/>
      </c>
      <c r="LZ59" s="44">
        <f>IF(AND(LZ35&gt;=11,LZ35&lt;=20),MIN(MAX(LZ52*split_lo,0),LZ58),0)</f>
        <v/>
      </c>
      <c r="MA59" s="44">
        <f>IF(AND(MA35&gt;=11,MA35&lt;=20),MIN(MAX(MA52*split_lo,0),MA58),0)</f>
        <v/>
      </c>
      <c r="MB59" s="44">
        <f>IF(AND(MB35&gt;=11,MB35&lt;=20),MIN(MAX(MB52*split_lo,0),MB58),0)</f>
        <v/>
      </c>
      <c r="MC59" s="44">
        <f>IF(AND(MC35&gt;=11,MC35&lt;=20),MIN(MAX(MC52*split_lo,0),MC58),0)</f>
        <v/>
      </c>
      <c r="MD59" s="44">
        <f>IF(AND(MD35&gt;=11,MD35&lt;=20),MIN(MAX(MD52*split_lo,0),MD58),0)</f>
        <v/>
      </c>
      <c r="ME59" s="44">
        <f>IF(AND(ME35&gt;=11,ME35&lt;=20),MIN(MAX(ME52*split_lo,0),ME58),0)</f>
        <v/>
      </c>
      <c r="MF59" s="44">
        <f>IF(AND(MF35&gt;=11,MF35&lt;=20),MIN(MAX(MF52*split_lo,0),MF58),0)</f>
        <v/>
      </c>
      <c r="MG59" s="44">
        <f>IF(AND(MG35&gt;=11,MG35&lt;=20),MIN(MAX(MG52*split_lo,0),MG58),0)</f>
        <v/>
      </c>
      <c r="MH59" s="44">
        <f>IF(AND(MH35&gt;=11,MH35&lt;=20),MIN(MAX(MH52*split_lo,0),MH58),0)</f>
        <v/>
      </c>
      <c r="MI59" s="44">
        <f>IF(AND(MI35&gt;=11,MI35&lt;=20),MIN(MAX(MI52*split_lo,0),MI58),0)</f>
        <v/>
      </c>
      <c r="MJ59" s="44">
        <f>IF(AND(MJ35&gt;=11,MJ35&lt;=20),MIN(MAX(MJ52*split_lo,0),MJ58),0)</f>
        <v/>
      </c>
      <c r="MK59" s="44">
        <f>IF(AND(MK35&gt;=11,MK35&lt;=20),MIN(MAX(MK52*split_lo,0),MK58),0)</f>
        <v/>
      </c>
      <c r="ML59" s="44">
        <f>IF(AND(ML35&gt;=11,ML35&lt;=20),MIN(MAX(ML52*split_lo,0),ML58),0)</f>
        <v/>
      </c>
      <c r="MM59" s="44">
        <f>IF(AND(MM35&gt;=11,MM35&lt;=20),MIN(MAX(MM52*split_lo,0),MM58),0)</f>
        <v/>
      </c>
      <c r="MN59" s="44">
        <f>IF(AND(MN35&gt;=11,MN35&lt;=20),MIN(MAX(MN52*split_lo,0),MN58),0)</f>
        <v/>
      </c>
      <c r="MO59" s="44">
        <f>IF(AND(MO35&gt;=11,MO35&lt;=20),MIN(MAX(MO52*split_lo,0),MO58),0)</f>
        <v/>
      </c>
      <c r="MP59" s="44">
        <f>IF(AND(MP35&gt;=11,MP35&lt;=20),MIN(MAX(MP52*split_lo,0),MP58),0)</f>
        <v/>
      </c>
      <c r="MQ59" s="44">
        <f>IF(AND(MQ35&gt;=11,MQ35&lt;=20),MIN(MAX(MQ52*split_lo,0),MQ58),0)</f>
        <v/>
      </c>
      <c r="MR59" s="44">
        <f>IF(AND(MR35&gt;=11,MR35&lt;=20),MIN(MAX(MR52*split_lo,0),MR58),0)</f>
        <v/>
      </c>
      <c r="MS59" s="44">
        <f>IF(AND(MS35&gt;=11,MS35&lt;=20),MIN(MAX(MS52*split_lo,0),MS58),0)</f>
        <v/>
      </c>
      <c r="MT59" s="44">
        <f>IF(AND(MT35&gt;=11,MT35&lt;=20),MIN(MAX(MT52*split_lo,0),MT58),0)</f>
        <v/>
      </c>
      <c r="MU59" s="44">
        <f>IF(AND(MU35&gt;=11,MU35&lt;=20),MIN(MAX(MU52*split_lo,0),MU58),0)</f>
        <v/>
      </c>
      <c r="MV59" s="44">
        <f>IF(AND(MV35&gt;=11,MV35&lt;=20),MIN(MAX(MV52*split_lo,0),MV58),0)</f>
        <v/>
      </c>
      <c r="MW59" s="44">
        <f>IF(AND(MW35&gt;=11,MW35&lt;=20),MIN(MAX(MW52*split_lo,0),MW58),0)</f>
        <v/>
      </c>
      <c r="MX59" s="44">
        <f>IF(AND(MX35&gt;=11,MX35&lt;=20),MIN(MAX(MX52*split_lo,0),MX58),0)</f>
        <v/>
      </c>
      <c r="MY59" s="44">
        <f>IF(AND(MY35&gt;=11,MY35&lt;=20),MIN(MAX(MY52*split_lo,0),MY58),0)</f>
        <v/>
      </c>
      <c r="MZ59" s="44">
        <f>IF(AND(MZ35&gt;=11,MZ35&lt;=20),MIN(MAX(MZ52*split_lo,0),MZ58),0)</f>
        <v/>
      </c>
      <c r="NA59" s="44">
        <f>IF(AND(NA35&gt;=11,NA35&lt;=20),MIN(MAX(NA52*split_lo,0),NA58),0)</f>
        <v/>
      </c>
      <c r="NB59" s="44">
        <f>IF(AND(NB35&gt;=11,NB35&lt;=20),MIN(MAX(NB52*split_lo,0),NB58),0)</f>
        <v/>
      </c>
      <c r="NC59" s="44">
        <f>IF(AND(NC35&gt;=11,NC35&lt;=20),MIN(MAX(NC52*split_lo,0),NC58),0)</f>
        <v/>
      </c>
      <c r="ND59" s="44">
        <f>IF(AND(ND35&gt;=11,ND35&lt;=20),MIN(MAX(ND52*split_lo,0),ND58),0)</f>
        <v/>
      </c>
      <c r="NE59" s="44">
        <f>IF(AND(NE35&gt;=11,NE35&lt;=20),MIN(MAX(NE52*split_lo,0),NE58),0)</f>
        <v/>
      </c>
      <c r="NF59" s="44">
        <f>IF(AND(NF35&gt;=11,NF35&lt;=20),MIN(MAX(NF52*split_lo,0),NF58),0)</f>
        <v/>
      </c>
      <c r="NG59" s="44">
        <f>IF(AND(NG35&gt;=11,NG35&lt;=20),MIN(MAX(NG52*split_lo,0),NG58),0)</f>
        <v/>
      </c>
      <c r="NH59" s="44">
        <f>IF(AND(NH35&gt;=11,NH35&lt;=20),MIN(MAX(NH52*split_lo,0),NH58),0)</f>
        <v/>
      </c>
      <c r="NI59" s="44">
        <f>IF(AND(NI35&gt;=11,NI35&lt;=20),MIN(MAX(NI52*split_lo,0),NI58),0)</f>
        <v/>
      </c>
      <c r="NJ59" s="44">
        <f>IF(AND(NJ35&gt;=11,NJ35&lt;=20),MIN(MAX(NJ52*split_lo,0),NJ58),0)</f>
        <v/>
      </c>
      <c r="NK59" s="44">
        <f>IF(AND(NK35&gt;=11,NK35&lt;=20),MIN(MAX(NK52*split_lo,0),NK58),0)</f>
        <v/>
      </c>
      <c r="NL59" s="44">
        <f>IF(AND(NL35&gt;=11,NL35&lt;=20),MIN(MAX(NL52*split_lo,0),NL58),0)</f>
        <v/>
      </c>
      <c r="NM59" s="44">
        <f>IF(AND(NM35&gt;=11,NM35&lt;=20),MIN(MAX(NM52*split_lo,0),NM58),0)</f>
        <v/>
      </c>
      <c r="NN59" s="44">
        <f>IF(AND(NN35&gt;=11,NN35&lt;=20),MIN(MAX(NN52*split_lo,0),NN58),0)</f>
        <v/>
      </c>
      <c r="NO59" s="44">
        <f>IF(AND(NO35&gt;=11,NO35&lt;=20),MIN(MAX(NO52*split_lo,0),NO58),0)</f>
        <v/>
      </c>
      <c r="NP59" s="44">
        <f>IF(AND(NP35&gt;=11,NP35&lt;=20),MIN(MAX(NP52*split_lo,0),NP58),0)</f>
        <v/>
      </c>
      <c r="NQ59" s="44">
        <f>IF(AND(NQ35&gt;=11,NQ35&lt;=20),MIN(MAX(NQ52*split_lo,0),NQ58),0)</f>
        <v/>
      </c>
      <c r="NR59" s="44">
        <f>IF(AND(NR35&gt;=11,NR35&lt;=20),MIN(MAX(NR52*split_lo,0),NR58),0)</f>
        <v/>
      </c>
      <c r="NS59" s="44">
        <f>IF(AND(NS35&gt;=11,NS35&lt;=20),MIN(MAX(NS52*split_lo,0),NS58),0)</f>
        <v/>
      </c>
      <c r="NT59" s="44">
        <f>IF(AND(NT35&gt;=11,NT35&lt;=20),MIN(MAX(NT52*split_lo,0),NT58),0)</f>
        <v/>
      </c>
      <c r="NU59" s="44">
        <f>IF(AND(NU35&gt;=11,NU35&lt;=20),MIN(MAX(NU52*split_lo,0),NU58),0)</f>
        <v/>
      </c>
      <c r="NV59" s="44">
        <f>IF(AND(NV35&gt;=11,NV35&lt;=20),MIN(MAX(NV52*split_lo,0),NV58),0)</f>
        <v/>
      </c>
      <c r="NW59" s="44">
        <f>IF(AND(NW35&gt;=11,NW35&lt;=20),MIN(MAX(NW52*split_lo,0),NW58),0)</f>
        <v/>
      </c>
      <c r="NX59" s="44">
        <f>IF(AND(NX35&gt;=11,NX35&lt;=20),MIN(MAX(NX52*split_lo,0),NX58),0)</f>
        <v/>
      </c>
      <c r="NY59" s="44">
        <f>IF(AND(NY35&gt;=11,NY35&lt;=20),MIN(MAX(NY52*split_lo,0),NY58),0)</f>
        <v/>
      </c>
      <c r="NZ59" s="44">
        <f>IF(AND(NZ35&gt;=11,NZ35&lt;=20),MIN(MAX(NZ52*split_lo,0),NZ58),0)</f>
        <v/>
      </c>
      <c r="OA59" s="44">
        <f>IF(AND(OA35&gt;=11,OA35&lt;=20),MIN(MAX(OA52*split_lo,0),OA58),0)</f>
        <v/>
      </c>
      <c r="OB59" s="44">
        <f>IF(AND(OB35&gt;=11,OB35&lt;=20),MIN(MAX(OB52*split_lo,0),OB58),0)</f>
        <v/>
      </c>
      <c r="OC59" s="44">
        <f>IF(AND(OC35&gt;=11,OC35&lt;=20),MIN(MAX(OC52*split_lo,0),OC58),0)</f>
        <v/>
      </c>
      <c r="OD59" s="44">
        <f>IF(AND(OD35&gt;=11,OD35&lt;=20),MIN(MAX(OD52*split_lo,0),OD58),0)</f>
        <v/>
      </c>
      <c r="OE59" s="44">
        <f>IF(AND(OE35&gt;=11,OE35&lt;=20),MIN(MAX(OE52*split_lo,0),OE58),0)</f>
        <v/>
      </c>
      <c r="OF59" s="44">
        <f>IF(AND(OF35&gt;=11,OF35&lt;=20),MIN(MAX(OF52*split_lo,0),OF58),0)</f>
        <v/>
      </c>
      <c r="OG59" s="44">
        <f>IF(AND(OG35&gt;=11,OG35&lt;=20),MIN(MAX(OG52*split_lo,0),OG58),0)</f>
        <v/>
      </c>
      <c r="OH59" s="44">
        <f>IF(AND(OH35&gt;=11,OH35&lt;=20),MIN(MAX(OH52*split_lo,0),OH58),0)</f>
        <v/>
      </c>
      <c r="OI59" s="44">
        <f>IF(AND(OI35&gt;=11,OI35&lt;=20),MIN(MAX(OI52*split_lo,0),OI58),0)</f>
        <v/>
      </c>
      <c r="OJ59" s="44">
        <f>IF(AND(OJ35&gt;=11,OJ35&lt;=20),MIN(MAX(OJ52*split_lo,0),OJ58),0)</f>
        <v/>
      </c>
      <c r="OK59" s="44">
        <f>IF(AND(OK35&gt;=11,OK35&lt;=20),MIN(MAX(OK52*split_lo,0),OK58),0)</f>
        <v/>
      </c>
      <c r="OL59" s="44">
        <f>IF(AND(OL35&gt;=11,OL35&lt;=20),MIN(MAX(OL52*split_lo,0),OL58),0)</f>
        <v/>
      </c>
      <c r="OM59" s="44">
        <f>IF(AND(OM35&gt;=11,OM35&lt;=20),MIN(MAX(OM52*split_lo,0),OM58),0)</f>
        <v/>
      </c>
      <c r="ON59" s="44">
        <f>IF(AND(ON35&gt;=11,ON35&lt;=20),MIN(MAX(ON52*split_lo,0),ON58),0)</f>
        <v/>
      </c>
      <c r="OO59" s="44">
        <f>IF(AND(OO35&gt;=11,OO35&lt;=20),MIN(MAX(OO52*split_lo,0),OO58),0)</f>
        <v/>
      </c>
      <c r="OP59" s="44">
        <f>IF(AND(OP35&gt;=11,OP35&lt;=20),MIN(MAX(OP52*split_lo,0),OP58),0)</f>
        <v/>
      </c>
      <c r="OQ59" s="44">
        <f>IF(AND(OQ35&gt;=11,OQ35&lt;=20),MIN(MAX(OQ52*split_lo,0),OQ58),0)</f>
        <v/>
      </c>
      <c r="OR59" s="44">
        <f>IF(AND(OR35&gt;=11,OR35&lt;=20),MIN(MAX(OR52*split_lo,0),OR58),0)</f>
        <v/>
      </c>
      <c r="OS59" s="44">
        <f>IF(AND(OS35&gt;=11,OS35&lt;=20),MIN(MAX(OS52*split_lo,0),OS58),0)</f>
        <v/>
      </c>
      <c r="OT59" s="44">
        <f>IF(AND(OT35&gt;=11,OT35&lt;=20),MIN(MAX(OT52*split_lo,0),OT58),0)</f>
        <v/>
      </c>
      <c r="OU59" s="44">
        <f>IF(AND(OU35&gt;=11,OU35&lt;=20),MIN(MAX(OU52*split_lo,0),OU58),0)</f>
        <v/>
      </c>
      <c r="OV59" s="44">
        <f>IF(AND(OV35&gt;=11,OV35&lt;=20),MIN(MAX(OV52*split_lo,0),OV58),0)</f>
        <v/>
      </c>
      <c r="OW59" s="44">
        <f>IF(AND(OW35&gt;=11,OW35&lt;=20),MIN(MAX(OW52*split_lo,0),OW58),0)</f>
        <v/>
      </c>
      <c r="OX59" s="44">
        <f>IF(AND(OX35&gt;=11,OX35&lt;=20),MIN(MAX(OX52*split_lo,0),OX58),0)</f>
        <v/>
      </c>
      <c r="OY59" s="44">
        <f>IF(AND(OY35&gt;=11,OY35&lt;=20),MIN(MAX(OY52*split_lo,0),OY58),0)</f>
        <v/>
      </c>
      <c r="OZ59" s="44">
        <f>IF(AND(OZ35&gt;=11,OZ35&lt;=20),MIN(MAX(OZ52*split_lo,0),OZ58),0)</f>
        <v/>
      </c>
      <c r="PA59" s="44">
        <f>IF(AND(PA35&gt;=11,PA35&lt;=20),MIN(MAX(PA52*split_lo,0),PA58),0)</f>
        <v/>
      </c>
      <c r="PB59" s="44">
        <f>IF(AND(PB35&gt;=11,PB35&lt;=20),MIN(MAX(PB52*split_lo,0),PB58),0)</f>
        <v/>
      </c>
      <c r="PC59" s="44">
        <f>IF(AND(PC35&gt;=11,PC35&lt;=20),MIN(MAX(PC52*split_lo,0),PC58),0)</f>
        <v/>
      </c>
      <c r="PD59" s="44">
        <f>IF(AND(PD35&gt;=11,PD35&lt;=20),MIN(MAX(PD52*split_lo,0),PD58),0)</f>
        <v/>
      </c>
      <c r="PE59" s="44">
        <f>IF(AND(PE35&gt;=11,PE35&lt;=20),MIN(MAX(PE52*split_lo,0),PE58),0)</f>
        <v/>
      </c>
      <c r="PF59" s="44">
        <f>IF(AND(PF35&gt;=11,PF35&lt;=20),MIN(MAX(PF52*split_lo,0),PF58),0)</f>
        <v/>
      </c>
      <c r="PG59" s="44">
        <f>IF(AND(PG35&gt;=11,PG35&lt;=20),MIN(MAX(PG52*split_lo,0),PG58),0)</f>
        <v/>
      </c>
      <c r="PH59" s="44">
        <f>IF(AND(PH35&gt;=11,PH35&lt;=20),MIN(MAX(PH52*split_lo,0),PH58),0)</f>
        <v/>
      </c>
      <c r="PI59" s="44">
        <f>IF(AND(PI35&gt;=11,PI35&lt;=20),MIN(MAX(PI52*split_lo,0),PI58),0)</f>
        <v/>
      </c>
      <c r="PJ59" s="44">
        <f>IF(AND(PJ35&gt;=11,PJ35&lt;=20),MIN(MAX(PJ52*split_lo,0),PJ58),0)</f>
        <v/>
      </c>
      <c r="PK59" s="44">
        <f>IF(AND(PK35&gt;=11,PK35&lt;=20),MIN(MAX(PK52*split_lo,0),PK58),0)</f>
        <v/>
      </c>
      <c r="PL59" s="44">
        <f>IF(AND(PL35&gt;=11,PL35&lt;=20),MIN(MAX(PL52*split_lo,0),PL58),0)</f>
        <v/>
      </c>
      <c r="PM59" s="44">
        <f>IF(AND(PM35&gt;=11,PM35&lt;=20),MIN(MAX(PM52*split_lo,0),PM58),0)</f>
        <v/>
      </c>
    </row>
    <row r="60">
      <c r="A60" s="9" t="inlineStr">
        <is>
          <t>BCH mezz balance</t>
        </is>
      </c>
      <c r="B60" s="9" t="inlineStr">
        <is>
          <t>P1</t>
        </is>
      </c>
      <c r="D60" s="44">
        <f>D58-D59</f>
        <v/>
      </c>
      <c r="E60" s="44">
        <f>E58-E59</f>
        <v/>
      </c>
      <c r="F60" s="44">
        <f>F58-F59</f>
        <v/>
      </c>
      <c r="G60" s="44">
        <f>G58-G59</f>
        <v/>
      </c>
      <c r="H60" s="44">
        <f>H58-H59</f>
        <v/>
      </c>
      <c r="I60" s="44">
        <f>I58-I59</f>
        <v/>
      </c>
      <c r="J60" s="44">
        <f>J58-J59</f>
        <v/>
      </c>
      <c r="K60" s="44">
        <f>K58-K59</f>
        <v/>
      </c>
      <c r="L60" s="44">
        <f>L58-L59</f>
        <v/>
      </c>
      <c r="M60" s="44">
        <f>M58-M59</f>
        <v/>
      </c>
      <c r="N60" s="44">
        <f>N58-N59</f>
        <v/>
      </c>
      <c r="O60" s="44">
        <f>O58-O59</f>
        <v/>
      </c>
      <c r="P60" s="44">
        <f>P58-P59</f>
        <v/>
      </c>
      <c r="Q60" s="44">
        <f>Q58-Q59</f>
        <v/>
      </c>
      <c r="R60" s="44">
        <f>R58-R59</f>
        <v/>
      </c>
      <c r="S60" s="44">
        <f>S58-S59</f>
        <v/>
      </c>
      <c r="T60" s="44">
        <f>T58-T59</f>
        <v/>
      </c>
      <c r="U60" s="44">
        <f>U58-U59</f>
        <v/>
      </c>
      <c r="V60" s="44">
        <f>V58-V59</f>
        <v/>
      </c>
      <c r="W60" s="44">
        <f>W58-W59</f>
        <v/>
      </c>
      <c r="X60" s="44">
        <f>X58-X59</f>
        <v/>
      </c>
      <c r="Y60" s="44">
        <f>Y58-Y59</f>
        <v/>
      </c>
      <c r="Z60" s="44">
        <f>Z58-Z59</f>
        <v/>
      </c>
      <c r="AA60" s="44">
        <f>AA58-AA59</f>
        <v/>
      </c>
      <c r="AB60" s="44">
        <f>AB58-AB59</f>
        <v/>
      </c>
      <c r="AC60" s="44">
        <f>AC58-AC59</f>
        <v/>
      </c>
      <c r="AD60" s="44">
        <f>AD58-AD59</f>
        <v/>
      </c>
      <c r="AE60" s="44">
        <f>AE58-AE59</f>
        <v/>
      </c>
      <c r="AF60" s="44">
        <f>AF58-AF59</f>
        <v/>
      </c>
      <c r="AG60" s="44">
        <f>AG58-AG59</f>
        <v/>
      </c>
      <c r="AH60" s="44">
        <f>AH58-AH59</f>
        <v/>
      </c>
      <c r="AI60" s="44">
        <f>AI58-AI59</f>
        <v/>
      </c>
      <c r="AJ60" s="44">
        <f>AJ58-AJ59</f>
        <v/>
      </c>
      <c r="AK60" s="44">
        <f>AK58-AK59</f>
        <v/>
      </c>
      <c r="AL60" s="44">
        <f>AL58-AL59</f>
        <v/>
      </c>
      <c r="AM60" s="44">
        <f>AM58-AM59</f>
        <v/>
      </c>
      <c r="AN60" s="44">
        <f>AN58-AN59</f>
        <v/>
      </c>
      <c r="AO60" s="44">
        <f>AO58-AO59</f>
        <v/>
      </c>
      <c r="AP60" s="44">
        <f>AP58-AP59</f>
        <v/>
      </c>
      <c r="AQ60" s="44">
        <f>AQ58-AQ59</f>
        <v/>
      </c>
      <c r="AR60" s="44">
        <f>AR58-AR59</f>
        <v/>
      </c>
      <c r="AS60" s="44">
        <f>AS58-AS59</f>
        <v/>
      </c>
      <c r="AT60" s="44">
        <f>AT58-AT59</f>
        <v/>
      </c>
      <c r="AU60" s="44">
        <f>AU58-AU59</f>
        <v/>
      </c>
      <c r="AV60" s="44">
        <f>AV58-AV59</f>
        <v/>
      </c>
      <c r="AW60" s="44">
        <f>AW58-AW59</f>
        <v/>
      </c>
      <c r="AX60" s="44">
        <f>AX58-AX59</f>
        <v/>
      </c>
      <c r="AY60" s="44">
        <f>AY58-AY59</f>
        <v/>
      </c>
      <c r="AZ60" s="44">
        <f>AZ58-AZ59</f>
        <v/>
      </c>
      <c r="BA60" s="44">
        <f>BA58-BA59</f>
        <v/>
      </c>
      <c r="BB60" s="44">
        <f>BB58-BB59</f>
        <v/>
      </c>
      <c r="BC60" s="44">
        <f>BC58-BC59</f>
        <v/>
      </c>
      <c r="BD60" s="44">
        <f>BD58-BD59</f>
        <v/>
      </c>
      <c r="BE60" s="44">
        <f>BE58-BE59</f>
        <v/>
      </c>
      <c r="BF60" s="44">
        <f>BF58-BF59</f>
        <v/>
      </c>
      <c r="BG60" s="44">
        <f>BG58-BG59</f>
        <v/>
      </c>
      <c r="BH60" s="44">
        <f>BH58-BH59</f>
        <v/>
      </c>
      <c r="BI60" s="44">
        <f>BI58-BI59</f>
        <v/>
      </c>
      <c r="BJ60" s="44">
        <f>BJ58-BJ59</f>
        <v/>
      </c>
      <c r="BK60" s="44">
        <f>BK58-BK59</f>
        <v/>
      </c>
      <c r="BL60" s="44">
        <f>BL58-BL59</f>
        <v/>
      </c>
      <c r="BM60" s="44">
        <f>BM58-BM59</f>
        <v/>
      </c>
      <c r="BN60" s="44">
        <f>BN58-BN59</f>
        <v/>
      </c>
      <c r="BO60" s="44">
        <f>BO58-BO59</f>
        <v/>
      </c>
      <c r="BP60" s="44">
        <f>BP58-BP59</f>
        <v/>
      </c>
      <c r="BQ60" s="44">
        <f>BQ58-BQ59</f>
        <v/>
      </c>
      <c r="BR60" s="44">
        <f>BR58-BR59</f>
        <v/>
      </c>
      <c r="BS60" s="44">
        <f>BS58-BS59</f>
        <v/>
      </c>
      <c r="BT60" s="44">
        <f>BT58-BT59</f>
        <v/>
      </c>
      <c r="BU60" s="44">
        <f>BU58-BU59</f>
        <v/>
      </c>
      <c r="BV60" s="44">
        <f>BV58-BV59</f>
        <v/>
      </c>
      <c r="BW60" s="44">
        <f>BW58-BW59</f>
        <v/>
      </c>
      <c r="BX60" s="44">
        <f>BX58-BX59</f>
        <v/>
      </c>
      <c r="BY60" s="44">
        <f>BY58-BY59</f>
        <v/>
      </c>
      <c r="BZ60" s="44">
        <f>BZ58-BZ59</f>
        <v/>
      </c>
      <c r="CA60" s="44">
        <f>CA58-CA59</f>
        <v/>
      </c>
      <c r="CB60" s="44">
        <f>CB58-CB59</f>
        <v/>
      </c>
      <c r="CC60" s="44">
        <f>CC58-CC59</f>
        <v/>
      </c>
      <c r="CD60" s="44">
        <f>CD58-CD59</f>
        <v/>
      </c>
      <c r="CE60" s="44">
        <f>CE58-CE59</f>
        <v/>
      </c>
      <c r="CF60" s="44">
        <f>CF58-CF59</f>
        <v/>
      </c>
      <c r="CG60" s="44">
        <f>CG58-CG59</f>
        <v/>
      </c>
      <c r="CH60" s="44">
        <f>CH58-CH59</f>
        <v/>
      </c>
      <c r="CI60" s="44">
        <f>CI58-CI59</f>
        <v/>
      </c>
      <c r="CJ60" s="44">
        <f>CJ58-CJ59</f>
        <v/>
      </c>
      <c r="CK60" s="44">
        <f>CK58-CK59</f>
        <v/>
      </c>
      <c r="CL60" s="44">
        <f>CL58-CL59</f>
        <v/>
      </c>
      <c r="CM60" s="44">
        <f>CM58-CM59</f>
        <v/>
      </c>
      <c r="CN60" s="44">
        <f>CN58-CN59</f>
        <v/>
      </c>
      <c r="CO60" s="44">
        <f>CO58-CO59</f>
        <v/>
      </c>
      <c r="CP60" s="44">
        <f>CP58-CP59</f>
        <v/>
      </c>
      <c r="CQ60" s="44">
        <f>CQ58-CQ59</f>
        <v/>
      </c>
      <c r="CR60" s="44">
        <f>CR58-CR59</f>
        <v/>
      </c>
      <c r="CS60" s="44">
        <f>CS58-CS59</f>
        <v/>
      </c>
      <c r="CT60" s="44">
        <f>CT58-CT59</f>
        <v/>
      </c>
      <c r="CU60" s="44">
        <f>CU58-CU59</f>
        <v/>
      </c>
      <c r="CV60" s="44">
        <f>CV58-CV59</f>
        <v/>
      </c>
      <c r="CW60" s="44">
        <f>CW58-CW59</f>
        <v/>
      </c>
      <c r="CX60" s="44">
        <f>CX58-CX59</f>
        <v/>
      </c>
      <c r="CY60" s="44">
        <f>CY58-CY59</f>
        <v/>
      </c>
      <c r="CZ60" s="44">
        <f>CZ58-CZ59</f>
        <v/>
      </c>
      <c r="DA60" s="44">
        <f>DA58-DA59</f>
        <v/>
      </c>
      <c r="DB60" s="44">
        <f>DB58-DB59</f>
        <v/>
      </c>
      <c r="DC60" s="44">
        <f>DC58-DC59</f>
        <v/>
      </c>
      <c r="DD60" s="44">
        <f>DD58-DD59</f>
        <v/>
      </c>
      <c r="DE60" s="44">
        <f>DE58-DE59</f>
        <v/>
      </c>
      <c r="DF60" s="44">
        <f>DF58-DF59</f>
        <v/>
      </c>
      <c r="DG60" s="44">
        <f>DG58-DG59</f>
        <v/>
      </c>
      <c r="DH60" s="44">
        <f>DH58-DH59</f>
        <v/>
      </c>
      <c r="DI60" s="44">
        <f>DI58-DI59</f>
        <v/>
      </c>
      <c r="DJ60" s="44">
        <f>DJ58-DJ59</f>
        <v/>
      </c>
      <c r="DK60" s="44">
        <f>DK58-DK59</f>
        <v/>
      </c>
      <c r="DL60" s="44">
        <f>DL58-DL59</f>
        <v/>
      </c>
      <c r="DM60" s="44">
        <f>DM58-DM59</f>
        <v/>
      </c>
      <c r="DN60" s="44">
        <f>DN58-DN59</f>
        <v/>
      </c>
      <c r="DO60" s="44">
        <f>DO58-DO59</f>
        <v/>
      </c>
      <c r="DP60" s="44">
        <f>DP58-DP59</f>
        <v/>
      </c>
      <c r="DQ60" s="44">
        <f>DQ58-DQ59</f>
        <v/>
      </c>
      <c r="DR60" s="44">
        <f>DR58-DR59</f>
        <v/>
      </c>
      <c r="DS60" s="44">
        <f>DS58-DS59</f>
        <v/>
      </c>
      <c r="DT60" s="44">
        <f>DT58-DT59</f>
        <v/>
      </c>
      <c r="DU60" s="44">
        <f>DU58-DU59</f>
        <v/>
      </c>
      <c r="DV60" s="44">
        <f>DV58-DV59</f>
        <v/>
      </c>
      <c r="DW60" s="44">
        <f>DW58-DW59</f>
        <v/>
      </c>
      <c r="DX60" s="44">
        <f>DX58-DX59</f>
        <v/>
      </c>
      <c r="DY60" s="44">
        <f>DY58-DY59</f>
        <v/>
      </c>
      <c r="DZ60" s="44">
        <f>DZ58-DZ59</f>
        <v/>
      </c>
      <c r="EA60" s="44">
        <f>EA58-EA59</f>
        <v/>
      </c>
      <c r="EB60" s="44">
        <f>EB58-EB59</f>
        <v/>
      </c>
      <c r="EC60" s="44">
        <f>EC58-EC59</f>
        <v/>
      </c>
      <c r="ED60" s="44">
        <f>ED58-ED59</f>
        <v/>
      </c>
      <c r="EE60" s="44">
        <f>EE58-EE59</f>
        <v/>
      </c>
      <c r="EF60" s="44">
        <f>EF58-EF59</f>
        <v/>
      </c>
      <c r="EG60" s="44">
        <f>EG58-EG59</f>
        <v/>
      </c>
      <c r="EH60" s="44">
        <f>EH58-EH59</f>
        <v/>
      </c>
      <c r="EI60" s="44">
        <f>EI58-EI59</f>
        <v/>
      </c>
      <c r="EJ60" s="44">
        <f>EJ58-EJ59</f>
        <v/>
      </c>
      <c r="EK60" s="44">
        <f>EK58-EK59</f>
        <v/>
      </c>
      <c r="EL60" s="44">
        <f>EL58-EL59</f>
        <v/>
      </c>
      <c r="EM60" s="44">
        <f>EM58-EM59</f>
        <v/>
      </c>
      <c r="EN60" s="44">
        <f>EN58-EN59</f>
        <v/>
      </c>
      <c r="EO60" s="44">
        <f>EO58-EO59</f>
        <v/>
      </c>
      <c r="EP60" s="44">
        <f>EP58-EP59</f>
        <v/>
      </c>
      <c r="EQ60" s="44">
        <f>EQ58-EQ59</f>
        <v/>
      </c>
      <c r="ER60" s="44">
        <f>ER58-ER59</f>
        <v/>
      </c>
      <c r="ES60" s="44">
        <f>ES58-ES59</f>
        <v/>
      </c>
      <c r="ET60" s="44">
        <f>ET58-ET59</f>
        <v/>
      </c>
      <c r="EU60" s="44">
        <f>EU58-EU59</f>
        <v/>
      </c>
      <c r="EV60" s="44">
        <f>EV58-EV59</f>
        <v/>
      </c>
      <c r="EW60" s="44">
        <f>EW58-EW59</f>
        <v/>
      </c>
      <c r="EX60" s="44">
        <f>EX58-EX59</f>
        <v/>
      </c>
      <c r="EY60" s="44">
        <f>EY58-EY59</f>
        <v/>
      </c>
      <c r="EZ60" s="44">
        <f>EZ58-EZ59</f>
        <v/>
      </c>
      <c r="FA60" s="44">
        <f>FA58-FA59</f>
        <v/>
      </c>
      <c r="FB60" s="44">
        <f>FB58-FB59</f>
        <v/>
      </c>
      <c r="FC60" s="44">
        <f>FC58-FC59</f>
        <v/>
      </c>
      <c r="FD60" s="44">
        <f>FD58-FD59</f>
        <v/>
      </c>
      <c r="FE60" s="44">
        <f>FE58-FE59</f>
        <v/>
      </c>
      <c r="FF60" s="44">
        <f>FF58-FF59</f>
        <v/>
      </c>
      <c r="FG60" s="44">
        <f>FG58-FG59</f>
        <v/>
      </c>
      <c r="FH60" s="44">
        <f>FH58-FH59</f>
        <v/>
      </c>
      <c r="FI60" s="44">
        <f>FI58-FI59</f>
        <v/>
      </c>
      <c r="FJ60" s="44">
        <f>FJ58-FJ59</f>
        <v/>
      </c>
      <c r="FK60" s="44">
        <f>FK58-FK59</f>
        <v/>
      </c>
      <c r="FL60" s="44">
        <f>FL58-FL59</f>
        <v/>
      </c>
      <c r="FM60" s="44">
        <f>FM58-FM59</f>
        <v/>
      </c>
      <c r="FN60" s="44">
        <f>FN58-FN59</f>
        <v/>
      </c>
      <c r="FO60" s="44">
        <f>FO58-FO59</f>
        <v/>
      </c>
      <c r="FP60" s="44">
        <f>FP58-FP59</f>
        <v/>
      </c>
      <c r="FQ60" s="44">
        <f>FQ58-FQ59</f>
        <v/>
      </c>
      <c r="FR60" s="44">
        <f>FR58-FR59</f>
        <v/>
      </c>
      <c r="FS60" s="44">
        <f>FS58-FS59</f>
        <v/>
      </c>
      <c r="FT60" s="44">
        <f>FT58-FT59</f>
        <v/>
      </c>
      <c r="FU60" s="44">
        <f>FU58-FU59</f>
        <v/>
      </c>
      <c r="FV60" s="44">
        <f>FV58-FV59</f>
        <v/>
      </c>
      <c r="FW60" s="44">
        <f>FW58-FW59</f>
        <v/>
      </c>
      <c r="FX60" s="44">
        <f>FX58-FX59</f>
        <v/>
      </c>
      <c r="FY60" s="44">
        <f>FY58-FY59</f>
        <v/>
      </c>
      <c r="FZ60" s="44">
        <f>FZ58-FZ59</f>
        <v/>
      </c>
      <c r="GA60" s="44">
        <f>GA58-GA59</f>
        <v/>
      </c>
      <c r="GB60" s="44">
        <f>GB58-GB59</f>
        <v/>
      </c>
      <c r="GC60" s="44">
        <f>GC58-GC59</f>
        <v/>
      </c>
      <c r="GD60" s="44">
        <f>GD58-GD59</f>
        <v/>
      </c>
      <c r="GE60" s="44">
        <f>GE58-GE59</f>
        <v/>
      </c>
      <c r="GF60" s="44">
        <f>GF58-GF59</f>
        <v/>
      </c>
      <c r="GG60" s="44">
        <f>GG58-GG59</f>
        <v/>
      </c>
      <c r="GH60" s="44">
        <f>GH58-GH59</f>
        <v/>
      </c>
      <c r="GI60" s="44">
        <f>GI58-GI59</f>
        <v/>
      </c>
      <c r="GJ60" s="44">
        <f>GJ58-GJ59</f>
        <v/>
      </c>
      <c r="GK60" s="44">
        <f>GK58-GK59</f>
        <v/>
      </c>
      <c r="GL60" s="44">
        <f>GL58-GL59</f>
        <v/>
      </c>
      <c r="GM60" s="44">
        <f>GM58-GM59</f>
        <v/>
      </c>
      <c r="GN60" s="44">
        <f>GN58-GN59</f>
        <v/>
      </c>
      <c r="GO60" s="44">
        <f>GO58-GO59</f>
        <v/>
      </c>
      <c r="GP60" s="44">
        <f>GP58-GP59</f>
        <v/>
      </c>
      <c r="GQ60" s="44">
        <f>GQ58-GQ59</f>
        <v/>
      </c>
      <c r="GR60" s="44">
        <f>GR58-GR59</f>
        <v/>
      </c>
      <c r="GS60" s="44">
        <f>GS58-GS59</f>
        <v/>
      </c>
      <c r="GT60" s="44">
        <f>GT58-GT59</f>
        <v/>
      </c>
      <c r="GU60" s="44">
        <f>GU58-GU59</f>
        <v/>
      </c>
      <c r="GV60" s="44">
        <f>GV58-GV59</f>
        <v/>
      </c>
      <c r="GW60" s="44">
        <f>GW58-GW59</f>
        <v/>
      </c>
      <c r="GX60" s="44">
        <f>GX58-GX59</f>
        <v/>
      </c>
      <c r="GY60" s="44">
        <f>GY58-GY59</f>
        <v/>
      </c>
      <c r="GZ60" s="44">
        <f>GZ58-GZ59</f>
        <v/>
      </c>
      <c r="HA60" s="44">
        <f>HA58-HA59</f>
        <v/>
      </c>
      <c r="HB60" s="44">
        <f>HB58-HB59</f>
        <v/>
      </c>
      <c r="HC60" s="44">
        <f>HC58-HC59</f>
        <v/>
      </c>
      <c r="HD60" s="44">
        <f>HD58-HD59</f>
        <v/>
      </c>
      <c r="HE60" s="44">
        <f>HE58-HE59</f>
        <v/>
      </c>
      <c r="HF60" s="44">
        <f>HF58-HF59</f>
        <v/>
      </c>
      <c r="HG60" s="44">
        <f>HG58-HG59</f>
        <v/>
      </c>
      <c r="HH60" s="44">
        <f>HH58-HH59</f>
        <v/>
      </c>
      <c r="HI60" s="44">
        <f>HI58-HI59</f>
        <v/>
      </c>
      <c r="HJ60" s="44">
        <f>HJ58-HJ59</f>
        <v/>
      </c>
      <c r="HK60" s="44">
        <f>HK58-HK59</f>
        <v/>
      </c>
      <c r="HL60" s="44">
        <f>HL58-HL59</f>
        <v/>
      </c>
      <c r="HM60" s="44">
        <f>HM58-HM59</f>
        <v/>
      </c>
      <c r="HN60" s="44">
        <f>HN58-HN59</f>
        <v/>
      </c>
      <c r="HO60" s="44">
        <f>HO58-HO59</f>
        <v/>
      </c>
      <c r="HP60" s="44">
        <f>HP58-HP59</f>
        <v/>
      </c>
      <c r="HQ60" s="44">
        <f>HQ58-HQ59</f>
        <v/>
      </c>
      <c r="HR60" s="44">
        <f>HR58-HR59</f>
        <v/>
      </c>
      <c r="HS60" s="44">
        <f>HS58-HS59</f>
        <v/>
      </c>
      <c r="HT60" s="44">
        <f>HT58-HT59</f>
        <v/>
      </c>
      <c r="HU60" s="44">
        <f>HU58-HU59</f>
        <v/>
      </c>
      <c r="HV60" s="44">
        <f>HV58-HV59</f>
        <v/>
      </c>
      <c r="HW60" s="44">
        <f>HW58-HW59</f>
        <v/>
      </c>
      <c r="HX60" s="44">
        <f>HX58-HX59</f>
        <v/>
      </c>
      <c r="HY60" s="44">
        <f>HY58-HY59</f>
        <v/>
      </c>
      <c r="HZ60" s="44">
        <f>HZ58-HZ59</f>
        <v/>
      </c>
      <c r="IA60" s="44">
        <f>IA58-IA59</f>
        <v/>
      </c>
      <c r="IB60" s="44">
        <f>IB58-IB59</f>
        <v/>
      </c>
      <c r="IC60" s="44">
        <f>IC58-IC59</f>
        <v/>
      </c>
      <c r="ID60" s="44">
        <f>ID58-ID59</f>
        <v/>
      </c>
      <c r="IE60" s="44">
        <f>IE58-IE59</f>
        <v/>
      </c>
      <c r="IF60" s="44">
        <f>IF58-IF59</f>
        <v/>
      </c>
      <c r="IG60" s="44">
        <f>IG58-IG59</f>
        <v/>
      </c>
      <c r="IH60" s="44">
        <f>IH58-IH59</f>
        <v/>
      </c>
      <c r="II60" s="44">
        <f>II58-II59</f>
        <v/>
      </c>
      <c r="IJ60" s="44">
        <f>IJ58-IJ59</f>
        <v/>
      </c>
      <c r="IK60" s="44">
        <f>IK58-IK59</f>
        <v/>
      </c>
      <c r="IL60" s="44">
        <f>IL58-IL59</f>
        <v/>
      </c>
      <c r="IM60" s="44">
        <f>IM58-IM59</f>
        <v/>
      </c>
      <c r="IN60" s="44">
        <f>IN58-IN59</f>
        <v/>
      </c>
      <c r="IO60" s="44">
        <f>IO58-IO59</f>
        <v/>
      </c>
      <c r="IP60" s="44">
        <f>IP58-IP59</f>
        <v/>
      </c>
      <c r="IQ60" s="44">
        <f>IQ58-IQ59</f>
        <v/>
      </c>
      <c r="IR60" s="44">
        <f>IR58-IR59</f>
        <v/>
      </c>
      <c r="IS60" s="44">
        <f>IS58-IS59</f>
        <v/>
      </c>
      <c r="IT60" s="44">
        <f>IT58-IT59</f>
        <v/>
      </c>
      <c r="IU60" s="44">
        <f>IU58-IU59</f>
        <v/>
      </c>
      <c r="IV60" s="44">
        <f>IV58-IV59</f>
        <v/>
      </c>
      <c r="IW60" s="44">
        <f>IW58-IW59</f>
        <v/>
      </c>
      <c r="IX60" s="44">
        <f>IX58-IX59</f>
        <v/>
      </c>
      <c r="IY60" s="44">
        <f>IY58-IY59</f>
        <v/>
      </c>
      <c r="IZ60" s="44">
        <f>IZ58-IZ59</f>
        <v/>
      </c>
      <c r="JA60" s="44">
        <f>JA58-JA59</f>
        <v/>
      </c>
      <c r="JB60" s="44">
        <f>JB58-JB59</f>
        <v/>
      </c>
      <c r="JC60" s="44">
        <f>JC58-JC59</f>
        <v/>
      </c>
      <c r="JD60" s="44">
        <f>JD58-JD59</f>
        <v/>
      </c>
      <c r="JE60" s="44">
        <f>JE58-JE59</f>
        <v/>
      </c>
      <c r="JF60" s="44">
        <f>JF58-JF59</f>
        <v/>
      </c>
      <c r="JG60" s="44">
        <f>JG58-JG59</f>
        <v/>
      </c>
      <c r="JH60" s="44">
        <f>JH58-JH59</f>
        <v/>
      </c>
      <c r="JI60" s="44">
        <f>JI58-JI59</f>
        <v/>
      </c>
      <c r="JJ60" s="44">
        <f>JJ58-JJ59</f>
        <v/>
      </c>
      <c r="JK60" s="44">
        <f>JK58-JK59</f>
        <v/>
      </c>
      <c r="JL60" s="44">
        <f>JL58-JL59</f>
        <v/>
      </c>
      <c r="JM60" s="44">
        <f>JM58-JM59</f>
        <v/>
      </c>
      <c r="JN60" s="44">
        <f>JN58-JN59</f>
        <v/>
      </c>
      <c r="JO60" s="44">
        <f>JO58-JO59</f>
        <v/>
      </c>
      <c r="JP60" s="44">
        <f>JP58-JP59</f>
        <v/>
      </c>
      <c r="JQ60" s="44">
        <f>JQ58-JQ59</f>
        <v/>
      </c>
      <c r="JR60" s="44">
        <f>JR58-JR59</f>
        <v/>
      </c>
      <c r="JS60" s="44">
        <f>JS58-JS59</f>
        <v/>
      </c>
      <c r="JT60" s="44">
        <f>JT58-JT59</f>
        <v/>
      </c>
      <c r="JU60" s="44">
        <f>JU58-JU59</f>
        <v/>
      </c>
      <c r="JV60" s="44">
        <f>JV58-JV59</f>
        <v/>
      </c>
      <c r="JW60" s="44">
        <f>JW58-JW59</f>
        <v/>
      </c>
      <c r="JX60" s="44">
        <f>JX58-JX59</f>
        <v/>
      </c>
      <c r="JY60" s="44">
        <f>JY58-JY59</f>
        <v/>
      </c>
      <c r="JZ60" s="44">
        <f>JZ58-JZ59</f>
        <v/>
      </c>
      <c r="KA60" s="44">
        <f>KA58-KA59</f>
        <v/>
      </c>
      <c r="KB60" s="44">
        <f>KB58-KB59</f>
        <v/>
      </c>
      <c r="KC60" s="44">
        <f>KC58-KC59</f>
        <v/>
      </c>
      <c r="KD60" s="44">
        <f>KD58-KD59</f>
        <v/>
      </c>
      <c r="KE60" s="44">
        <f>KE58-KE59</f>
        <v/>
      </c>
      <c r="KF60" s="44">
        <f>KF58-KF59</f>
        <v/>
      </c>
      <c r="KG60" s="44">
        <f>KG58-KG59</f>
        <v/>
      </c>
      <c r="KH60" s="44">
        <f>KH58-KH59</f>
        <v/>
      </c>
      <c r="KI60" s="44">
        <f>KI58-KI59</f>
        <v/>
      </c>
      <c r="KJ60" s="44">
        <f>KJ58-KJ59</f>
        <v/>
      </c>
      <c r="KK60" s="44">
        <f>KK58-KK59</f>
        <v/>
      </c>
      <c r="KL60" s="44">
        <f>KL58-KL59</f>
        <v/>
      </c>
      <c r="KM60" s="44">
        <f>KM58-KM59</f>
        <v/>
      </c>
      <c r="KN60" s="44">
        <f>KN58-KN59</f>
        <v/>
      </c>
      <c r="KO60" s="44">
        <f>KO58-KO59</f>
        <v/>
      </c>
      <c r="KP60" s="44">
        <f>KP58-KP59</f>
        <v/>
      </c>
      <c r="KQ60" s="44">
        <f>KQ58-KQ59</f>
        <v/>
      </c>
      <c r="KR60" s="44">
        <f>KR58-KR59</f>
        <v/>
      </c>
      <c r="KS60" s="44">
        <f>KS58-KS59</f>
        <v/>
      </c>
      <c r="KT60" s="44">
        <f>KT58-KT59</f>
        <v/>
      </c>
      <c r="KU60" s="44">
        <f>KU58-KU59</f>
        <v/>
      </c>
      <c r="KV60" s="44">
        <f>KV58-KV59</f>
        <v/>
      </c>
      <c r="KW60" s="44">
        <f>KW58-KW59</f>
        <v/>
      </c>
      <c r="KX60" s="44">
        <f>KX58-KX59</f>
        <v/>
      </c>
      <c r="KY60" s="44">
        <f>KY58-KY59</f>
        <v/>
      </c>
      <c r="KZ60" s="44">
        <f>KZ58-KZ59</f>
        <v/>
      </c>
      <c r="LA60" s="44">
        <f>LA58-LA59</f>
        <v/>
      </c>
      <c r="LB60" s="44">
        <f>LB58-LB59</f>
        <v/>
      </c>
      <c r="LC60" s="44">
        <f>LC58-LC59</f>
        <v/>
      </c>
      <c r="LD60" s="44">
        <f>LD58-LD59</f>
        <v/>
      </c>
      <c r="LE60" s="44">
        <f>LE58-LE59</f>
        <v/>
      </c>
      <c r="LF60" s="44">
        <f>LF58-LF59</f>
        <v/>
      </c>
      <c r="LG60" s="44">
        <f>LG58-LG59</f>
        <v/>
      </c>
      <c r="LH60" s="44">
        <f>LH58-LH59</f>
        <v/>
      </c>
      <c r="LI60" s="44">
        <f>LI58-LI59</f>
        <v/>
      </c>
      <c r="LJ60" s="44">
        <f>LJ58-LJ59</f>
        <v/>
      </c>
      <c r="LK60" s="44">
        <f>LK58-LK59</f>
        <v/>
      </c>
      <c r="LL60" s="44">
        <f>LL58-LL59</f>
        <v/>
      </c>
      <c r="LM60" s="44">
        <f>LM58-LM59</f>
        <v/>
      </c>
      <c r="LN60" s="44">
        <f>LN58-LN59</f>
        <v/>
      </c>
      <c r="LO60" s="44">
        <f>LO58-LO59</f>
        <v/>
      </c>
      <c r="LP60" s="44">
        <f>LP58-LP59</f>
        <v/>
      </c>
      <c r="LQ60" s="44">
        <f>LQ58-LQ59</f>
        <v/>
      </c>
      <c r="LR60" s="44">
        <f>LR58-LR59</f>
        <v/>
      </c>
      <c r="LS60" s="44">
        <f>LS58-LS59</f>
        <v/>
      </c>
      <c r="LT60" s="44">
        <f>LT58-LT59</f>
        <v/>
      </c>
      <c r="LU60" s="44">
        <f>LU58-LU59</f>
        <v/>
      </c>
      <c r="LV60" s="44">
        <f>LV58-LV59</f>
        <v/>
      </c>
      <c r="LW60" s="44">
        <f>LW58-LW59</f>
        <v/>
      </c>
      <c r="LX60" s="44">
        <f>LX58-LX59</f>
        <v/>
      </c>
      <c r="LY60" s="44">
        <f>LY58-LY59</f>
        <v/>
      </c>
      <c r="LZ60" s="44">
        <f>LZ58-LZ59</f>
        <v/>
      </c>
      <c r="MA60" s="44">
        <f>MA58-MA59</f>
        <v/>
      </c>
      <c r="MB60" s="44">
        <f>MB58-MB59</f>
        <v/>
      </c>
      <c r="MC60" s="44">
        <f>MC58-MC59</f>
        <v/>
      </c>
      <c r="MD60" s="44">
        <f>MD58-MD59</f>
        <v/>
      </c>
      <c r="ME60" s="44">
        <f>ME58-ME59</f>
        <v/>
      </c>
      <c r="MF60" s="44">
        <f>MF58-MF59</f>
        <v/>
      </c>
      <c r="MG60" s="44">
        <f>MG58-MG59</f>
        <v/>
      </c>
      <c r="MH60" s="44">
        <f>MH58-MH59</f>
        <v/>
      </c>
      <c r="MI60" s="44">
        <f>MI58-MI59</f>
        <v/>
      </c>
      <c r="MJ60" s="44">
        <f>MJ58-MJ59</f>
        <v/>
      </c>
      <c r="MK60" s="44">
        <f>MK58-MK59</f>
        <v/>
      </c>
      <c r="ML60" s="44">
        <f>ML58-ML59</f>
        <v/>
      </c>
      <c r="MM60" s="44">
        <f>MM58-MM59</f>
        <v/>
      </c>
      <c r="MN60" s="44">
        <f>MN58-MN59</f>
        <v/>
      </c>
      <c r="MO60" s="44">
        <f>MO58-MO59</f>
        <v/>
      </c>
      <c r="MP60" s="44">
        <f>MP58-MP59</f>
        <v/>
      </c>
      <c r="MQ60" s="44">
        <f>MQ58-MQ59</f>
        <v/>
      </c>
      <c r="MR60" s="44">
        <f>MR58-MR59</f>
        <v/>
      </c>
      <c r="MS60" s="44">
        <f>MS58-MS59</f>
        <v/>
      </c>
      <c r="MT60" s="44">
        <f>MT58-MT59</f>
        <v/>
      </c>
      <c r="MU60" s="44">
        <f>MU58-MU59</f>
        <v/>
      </c>
      <c r="MV60" s="44">
        <f>MV58-MV59</f>
        <v/>
      </c>
      <c r="MW60" s="44">
        <f>MW58-MW59</f>
        <v/>
      </c>
      <c r="MX60" s="44">
        <f>MX58-MX59</f>
        <v/>
      </c>
      <c r="MY60" s="44">
        <f>MY58-MY59</f>
        <v/>
      </c>
      <c r="MZ60" s="44">
        <f>MZ58-MZ59</f>
        <v/>
      </c>
      <c r="NA60" s="44">
        <f>NA58-NA59</f>
        <v/>
      </c>
      <c r="NB60" s="44">
        <f>NB58-NB59</f>
        <v/>
      </c>
      <c r="NC60" s="44">
        <f>NC58-NC59</f>
        <v/>
      </c>
      <c r="ND60" s="44">
        <f>ND58-ND59</f>
        <v/>
      </c>
      <c r="NE60" s="44">
        <f>NE58-NE59</f>
        <v/>
      </c>
      <c r="NF60" s="44">
        <f>NF58-NF59</f>
        <v/>
      </c>
      <c r="NG60" s="44">
        <f>NG58-NG59</f>
        <v/>
      </c>
      <c r="NH60" s="44">
        <f>NH58-NH59</f>
        <v/>
      </c>
      <c r="NI60" s="44">
        <f>NI58-NI59</f>
        <v/>
      </c>
      <c r="NJ60" s="44">
        <f>NJ58-NJ59</f>
        <v/>
      </c>
      <c r="NK60" s="44">
        <f>NK58-NK59</f>
        <v/>
      </c>
      <c r="NL60" s="44">
        <f>NL58-NL59</f>
        <v/>
      </c>
      <c r="NM60" s="44">
        <f>NM58-NM59</f>
        <v/>
      </c>
      <c r="NN60" s="44">
        <f>NN58-NN59</f>
        <v/>
      </c>
      <c r="NO60" s="44">
        <f>NO58-NO59</f>
        <v/>
      </c>
      <c r="NP60" s="44">
        <f>NP58-NP59</f>
        <v/>
      </c>
      <c r="NQ60" s="44">
        <f>NQ58-NQ59</f>
        <v/>
      </c>
      <c r="NR60" s="44">
        <f>NR58-NR59</f>
        <v/>
      </c>
      <c r="NS60" s="44">
        <f>NS58-NS59</f>
        <v/>
      </c>
      <c r="NT60" s="44">
        <f>NT58-NT59</f>
        <v/>
      </c>
      <c r="NU60" s="44">
        <f>NU58-NU59</f>
        <v/>
      </c>
      <c r="NV60" s="44">
        <f>NV58-NV59</f>
        <v/>
      </c>
      <c r="NW60" s="44">
        <f>NW58-NW59</f>
        <v/>
      </c>
      <c r="NX60" s="44">
        <f>NX58-NX59</f>
        <v/>
      </c>
      <c r="NY60" s="44">
        <f>NY58-NY59</f>
        <v/>
      </c>
      <c r="NZ60" s="44">
        <f>NZ58-NZ59</f>
        <v/>
      </c>
      <c r="OA60" s="44">
        <f>OA58-OA59</f>
        <v/>
      </c>
      <c r="OB60" s="44">
        <f>OB58-OB59</f>
        <v/>
      </c>
      <c r="OC60" s="44">
        <f>OC58-OC59</f>
        <v/>
      </c>
      <c r="OD60" s="44">
        <f>OD58-OD59</f>
        <v/>
      </c>
      <c r="OE60" s="44">
        <f>OE58-OE59</f>
        <v/>
      </c>
      <c r="OF60" s="44">
        <f>OF58-OF59</f>
        <v/>
      </c>
      <c r="OG60" s="44">
        <f>OG58-OG59</f>
        <v/>
      </c>
      <c r="OH60" s="44">
        <f>OH58-OH59</f>
        <v/>
      </c>
      <c r="OI60" s="44">
        <f>OI58-OI59</f>
        <v/>
      </c>
      <c r="OJ60" s="44">
        <f>OJ58-OJ59</f>
        <v/>
      </c>
      <c r="OK60" s="44">
        <f>OK58-OK59</f>
        <v/>
      </c>
      <c r="OL60" s="44">
        <f>OL58-OL59</f>
        <v/>
      </c>
      <c r="OM60" s="44">
        <f>OM58-OM59</f>
        <v/>
      </c>
      <c r="ON60" s="44">
        <f>ON58-ON59</f>
        <v/>
      </c>
      <c r="OO60" s="44">
        <f>OO58-OO59</f>
        <v/>
      </c>
      <c r="OP60" s="44">
        <f>OP58-OP59</f>
        <v/>
      </c>
      <c r="OQ60" s="44">
        <f>OQ58-OQ59</f>
        <v/>
      </c>
      <c r="OR60" s="44">
        <f>OR58-OR59</f>
        <v/>
      </c>
      <c r="OS60" s="44">
        <f>OS58-OS59</f>
        <v/>
      </c>
      <c r="OT60" s="44">
        <f>OT58-OT59</f>
        <v/>
      </c>
      <c r="OU60" s="44">
        <f>OU58-OU59</f>
        <v/>
      </c>
      <c r="OV60" s="44">
        <f>OV58-OV59</f>
        <v/>
      </c>
      <c r="OW60" s="44">
        <f>OW58-OW59</f>
        <v/>
      </c>
      <c r="OX60" s="44">
        <f>OX58-OX59</f>
        <v/>
      </c>
      <c r="OY60" s="44">
        <f>OY58-OY59</f>
        <v/>
      </c>
      <c r="OZ60" s="44">
        <f>OZ58-OZ59</f>
        <v/>
      </c>
      <c r="PA60" s="44">
        <f>PA58-PA59</f>
        <v/>
      </c>
      <c r="PB60" s="44">
        <f>PB58-PB59</f>
        <v/>
      </c>
      <c r="PC60" s="44">
        <f>PC58-PC59</f>
        <v/>
      </c>
      <c r="PD60" s="44">
        <f>PD58-PD59</f>
        <v/>
      </c>
      <c r="PE60" s="44">
        <f>PE58-PE59</f>
        <v/>
      </c>
      <c r="PF60" s="44">
        <f>PF58-PF59</f>
        <v/>
      </c>
      <c r="PG60" s="44">
        <f>PG58-PG59</f>
        <v/>
      </c>
      <c r="PH60" s="44">
        <f>PH58-PH59</f>
        <v/>
      </c>
      <c r="PI60" s="44">
        <f>PI58-PI59</f>
        <v/>
      </c>
      <c r="PJ60" s="44">
        <f>PJ58-PJ59</f>
        <v/>
      </c>
      <c r="PK60" s="44">
        <f>PK58-PK59</f>
        <v/>
      </c>
      <c r="PL60" s="44">
        <f>PL58-PL59</f>
        <v/>
      </c>
      <c r="PM60" s="44">
        <f>PM58-PM59</f>
        <v/>
      </c>
    </row>
    <row r="61">
      <c r="A61" s="5" t="inlineStr">
        <is>
          <t>Non-profit net cash flow</t>
        </is>
      </c>
      <c r="B61" s="9" t="inlineStr">
        <is>
          <t>P1</t>
        </is>
      </c>
      <c r="C61" s="43">
        <f>SUM(D61:PM61)</f>
        <v/>
      </c>
      <c r="D61" s="45">
        <f>IF(D35=0,D52+D53,IF(D35&lt;=10,D52-D56,D52-D59))</f>
        <v/>
      </c>
      <c r="E61" s="45">
        <f>IF(E35=0,E52+E53,IF(E35&lt;=10,E52-E56,E52-E59))</f>
        <v/>
      </c>
      <c r="F61" s="45">
        <f>IF(F35=0,F52+F53,IF(F35&lt;=10,F52-F56,F52-F59))</f>
        <v/>
      </c>
      <c r="G61" s="45">
        <f>IF(G35=0,G52+G53,IF(G35&lt;=10,G52-G56,G52-G59))</f>
        <v/>
      </c>
      <c r="H61" s="45">
        <f>IF(H35=0,H52+H53,IF(H35&lt;=10,H52-H56,H52-H59))</f>
        <v/>
      </c>
      <c r="I61" s="45">
        <f>IF(I35=0,I52+I53,IF(I35&lt;=10,I52-I56,I52-I59))</f>
        <v/>
      </c>
      <c r="J61" s="45">
        <f>IF(J35=0,J52+J53,IF(J35&lt;=10,J52-J56,J52-J59))</f>
        <v/>
      </c>
      <c r="K61" s="45">
        <f>IF(K35=0,K52+K53,IF(K35&lt;=10,K52-K56,K52-K59))</f>
        <v/>
      </c>
      <c r="L61" s="45">
        <f>IF(L35=0,L52+L53,IF(L35&lt;=10,L52-L56,L52-L59))</f>
        <v/>
      </c>
      <c r="M61" s="45">
        <f>IF(M35=0,M52+M53,IF(M35&lt;=10,M52-M56,M52-M59))</f>
        <v/>
      </c>
      <c r="N61" s="45">
        <f>IF(N35=0,N52+N53,IF(N35&lt;=10,N52-N56,N52-N59))</f>
        <v/>
      </c>
      <c r="O61" s="45">
        <f>IF(O35=0,O52+O53,IF(O35&lt;=10,O52-O56,O52-O59))</f>
        <v/>
      </c>
      <c r="P61" s="45">
        <f>IF(P35=0,P52+P53,IF(P35&lt;=10,P52-P56,P52-P59))</f>
        <v/>
      </c>
      <c r="Q61" s="45">
        <f>IF(Q35=0,Q52+Q53,IF(Q35&lt;=10,Q52-Q56,Q52-Q59))</f>
        <v/>
      </c>
      <c r="R61" s="45">
        <f>IF(R35=0,R52+R53,IF(R35&lt;=10,R52-R56,R52-R59))</f>
        <v/>
      </c>
      <c r="S61" s="45">
        <f>IF(S35=0,S52+S53,IF(S35&lt;=10,S52-S56,S52-S59))</f>
        <v/>
      </c>
      <c r="T61" s="45">
        <f>IF(T35=0,T52+T53,IF(T35&lt;=10,T52-T56,T52-T59))</f>
        <v/>
      </c>
      <c r="U61" s="45">
        <f>IF(U35=0,U52+U53,IF(U35&lt;=10,U52-U56,U52-U59))</f>
        <v/>
      </c>
      <c r="V61" s="45">
        <f>IF(V35=0,V52+V53,IF(V35&lt;=10,V52-V56,V52-V59))</f>
        <v/>
      </c>
      <c r="W61" s="45">
        <f>IF(W35=0,W52+W53,IF(W35&lt;=10,W52-W56,W52-W59))</f>
        <v/>
      </c>
      <c r="X61" s="45">
        <f>IF(X35=0,X52+X53,IF(X35&lt;=10,X52-X56,X52-X59))</f>
        <v/>
      </c>
      <c r="Y61" s="45">
        <f>IF(Y35=0,Y52+Y53,IF(Y35&lt;=10,Y52-Y56,Y52-Y59))</f>
        <v/>
      </c>
      <c r="Z61" s="45">
        <f>IF(Z35=0,Z52+Z53,IF(Z35&lt;=10,Z52-Z56,Z52-Z59))</f>
        <v/>
      </c>
      <c r="AA61" s="45">
        <f>IF(AA35=0,AA52+AA53,IF(AA35&lt;=10,AA52-AA56,AA52-AA59))</f>
        <v/>
      </c>
      <c r="AB61" s="45">
        <f>IF(AB35=0,AB52+AB53,IF(AB35&lt;=10,AB52-AB56,AB52-AB59))</f>
        <v/>
      </c>
      <c r="AC61" s="45">
        <f>IF(AC35=0,AC52+AC53,IF(AC35&lt;=10,AC52-AC56,AC52-AC59))</f>
        <v/>
      </c>
      <c r="AD61" s="45">
        <f>IF(AD35=0,AD52+AD53,IF(AD35&lt;=10,AD52-AD56,AD52-AD59))</f>
        <v/>
      </c>
      <c r="AE61" s="45">
        <f>IF(AE35=0,AE52+AE53,IF(AE35&lt;=10,AE52-AE56,AE52-AE59))</f>
        <v/>
      </c>
      <c r="AF61" s="45">
        <f>IF(AF35=0,AF52+AF53,IF(AF35&lt;=10,AF52-AF56,AF52-AF59))</f>
        <v/>
      </c>
      <c r="AG61" s="45">
        <f>IF(AG35=0,AG52+AG53,IF(AG35&lt;=10,AG52-AG56,AG52-AG59))</f>
        <v/>
      </c>
      <c r="AH61" s="45">
        <f>IF(AH35=0,AH52+AH53,IF(AH35&lt;=10,AH52-AH56,AH52-AH59))</f>
        <v/>
      </c>
      <c r="AI61" s="45">
        <f>IF(AI35=0,AI52+AI53,IF(AI35&lt;=10,AI52-AI56,AI52-AI59))</f>
        <v/>
      </c>
      <c r="AJ61" s="45">
        <f>IF(AJ35=0,AJ52+AJ53,IF(AJ35&lt;=10,AJ52-AJ56,AJ52-AJ59))</f>
        <v/>
      </c>
      <c r="AK61" s="45">
        <f>IF(AK35=0,AK52+AK53,IF(AK35&lt;=10,AK52-AK56,AK52-AK59))</f>
        <v/>
      </c>
      <c r="AL61" s="45">
        <f>IF(AL35=0,AL52+AL53,IF(AL35&lt;=10,AL52-AL56,AL52-AL59))</f>
        <v/>
      </c>
      <c r="AM61" s="45">
        <f>IF(AM35=0,AM52+AM53,IF(AM35&lt;=10,AM52-AM56,AM52-AM59))</f>
        <v/>
      </c>
      <c r="AN61" s="45">
        <f>IF(AN35=0,AN52+AN53,IF(AN35&lt;=10,AN52-AN56,AN52-AN59))</f>
        <v/>
      </c>
      <c r="AO61" s="45">
        <f>IF(AO35=0,AO52+AO53,IF(AO35&lt;=10,AO52-AO56,AO52-AO59))</f>
        <v/>
      </c>
      <c r="AP61" s="45">
        <f>IF(AP35=0,AP52+AP53,IF(AP35&lt;=10,AP52-AP56,AP52-AP59))</f>
        <v/>
      </c>
      <c r="AQ61" s="45">
        <f>IF(AQ35=0,AQ52+AQ53,IF(AQ35&lt;=10,AQ52-AQ56,AQ52-AQ59))</f>
        <v/>
      </c>
      <c r="AR61" s="45">
        <f>IF(AR35=0,AR52+AR53,IF(AR35&lt;=10,AR52-AR56,AR52-AR59))</f>
        <v/>
      </c>
      <c r="AS61" s="45">
        <f>IF(AS35=0,AS52+AS53,IF(AS35&lt;=10,AS52-AS56,AS52-AS59))</f>
        <v/>
      </c>
      <c r="AT61" s="45">
        <f>IF(AT35=0,AT52+AT53,IF(AT35&lt;=10,AT52-AT56,AT52-AT59))</f>
        <v/>
      </c>
      <c r="AU61" s="45">
        <f>IF(AU35=0,AU52+AU53,IF(AU35&lt;=10,AU52-AU56,AU52-AU59))</f>
        <v/>
      </c>
      <c r="AV61" s="45">
        <f>IF(AV35=0,AV52+AV53,IF(AV35&lt;=10,AV52-AV56,AV52-AV59))</f>
        <v/>
      </c>
      <c r="AW61" s="45">
        <f>IF(AW35=0,AW52+AW53,IF(AW35&lt;=10,AW52-AW56,AW52-AW59))</f>
        <v/>
      </c>
      <c r="AX61" s="45">
        <f>IF(AX35=0,AX52+AX53,IF(AX35&lt;=10,AX52-AX56,AX52-AX59))</f>
        <v/>
      </c>
      <c r="AY61" s="45">
        <f>IF(AY35=0,AY52+AY53,IF(AY35&lt;=10,AY52-AY56,AY52-AY59))</f>
        <v/>
      </c>
      <c r="AZ61" s="45">
        <f>IF(AZ35=0,AZ52+AZ53,IF(AZ35&lt;=10,AZ52-AZ56,AZ52-AZ59))</f>
        <v/>
      </c>
      <c r="BA61" s="45">
        <f>IF(BA35=0,BA52+BA53,IF(BA35&lt;=10,BA52-BA56,BA52-BA59))</f>
        <v/>
      </c>
      <c r="BB61" s="45">
        <f>IF(BB35=0,BB52+BB53,IF(BB35&lt;=10,BB52-BB56,BB52-BB59))</f>
        <v/>
      </c>
      <c r="BC61" s="45">
        <f>IF(BC35=0,BC52+BC53,IF(BC35&lt;=10,BC52-BC56,BC52-BC59))</f>
        <v/>
      </c>
      <c r="BD61" s="45">
        <f>IF(BD35=0,BD52+BD53,IF(BD35&lt;=10,BD52-BD56,BD52-BD59))</f>
        <v/>
      </c>
      <c r="BE61" s="45">
        <f>IF(BE35=0,BE52+BE53,IF(BE35&lt;=10,BE52-BE56,BE52-BE59))</f>
        <v/>
      </c>
      <c r="BF61" s="45">
        <f>IF(BF35=0,BF52+BF53,IF(BF35&lt;=10,BF52-BF56,BF52-BF59))</f>
        <v/>
      </c>
      <c r="BG61" s="45">
        <f>IF(BG35=0,BG52+BG53,IF(BG35&lt;=10,BG52-BG56,BG52-BG59))</f>
        <v/>
      </c>
      <c r="BH61" s="45">
        <f>IF(BH35=0,BH52+BH53,IF(BH35&lt;=10,BH52-BH56,BH52-BH59))</f>
        <v/>
      </c>
      <c r="BI61" s="45">
        <f>IF(BI35=0,BI52+BI53,IF(BI35&lt;=10,BI52-BI56,BI52-BI59))</f>
        <v/>
      </c>
      <c r="BJ61" s="45">
        <f>IF(BJ35=0,BJ52+BJ53,IF(BJ35&lt;=10,BJ52-BJ56,BJ52-BJ59))</f>
        <v/>
      </c>
      <c r="BK61" s="45">
        <f>IF(BK35=0,BK52+BK53,IF(BK35&lt;=10,BK52-BK56,BK52-BK59))</f>
        <v/>
      </c>
      <c r="BL61" s="45">
        <f>IF(BL35=0,BL52+BL53,IF(BL35&lt;=10,BL52-BL56,BL52-BL59))</f>
        <v/>
      </c>
      <c r="BM61" s="45">
        <f>IF(BM35=0,BM52+BM53,IF(BM35&lt;=10,BM52-BM56,BM52-BM59))</f>
        <v/>
      </c>
      <c r="BN61" s="45">
        <f>IF(BN35=0,BN52+BN53,IF(BN35&lt;=10,BN52-BN56,BN52-BN59))</f>
        <v/>
      </c>
      <c r="BO61" s="45">
        <f>IF(BO35=0,BO52+BO53,IF(BO35&lt;=10,BO52-BO56,BO52-BO59))</f>
        <v/>
      </c>
      <c r="BP61" s="45">
        <f>IF(BP35=0,BP52+BP53,IF(BP35&lt;=10,BP52-BP56,BP52-BP59))</f>
        <v/>
      </c>
      <c r="BQ61" s="45">
        <f>IF(BQ35=0,BQ52+BQ53,IF(BQ35&lt;=10,BQ52-BQ56,BQ52-BQ59))</f>
        <v/>
      </c>
      <c r="BR61" s="45">
        <f>IF(BR35=0,BR52+BR53,IF(BR35&lt;=10,BR52-BR56,BR52-BR59))</f>
        <v/>
      </c>
      <c r="BS61" s="45">
        <f>IF(BS35=0,BS52+BS53,IF(BS35&lt;=10,BS52-BS56,BS52-BS59))</f>
        <v/>
      </c>
      <c r="BT61" s="45">
        <f>IF(BT35=0,BT52+BT53,IF(BT35&lt;=10,BT52-BT56,BT52-BT59))</f>
        <v/>
      </c>
      <c r="BU61" s="45">
        <f>IF(BU35=0,BU52+BU53,IF(BU35&lt;=10,BU52-BU56,BU52-BU59))</f>
        <v/>
      </c>
      <c r="BV61" s="45">
        <f>IF(BV35=0,BV52+BV53,IF(BV35&lt;=10,BV52-BV56,BV52-BV59))</f>
        <v/>
      </c>
      <c r="BW61" s="45">
        <f>IF(BW35=0,BW52+BW53,IF(BW35&lt;=10,BW52-BW56,BW52-BW59))</f>
        <v/>
      </c>
      <c r="BX61" s="45">
        <f>IF(BX35=0,BX52+BX53,IF(BX35&lt;=10,BX52-BX56,BX52-BX59))</f>
        <v/>
      </c>
      <c r="BY61" s="45">
        <f>IF(BY35=0,BY52+BY53,IF(BY35&lt;=10,BY52-BY56,BY52-BY59))</f>
        <v/>
      </c>
      <c r="BZ61" s="45">
        <f>IF(BZ35=0,BZ52+BZ53,IF(BZ35&lt;=10,BZ52-BZ56,BZ52-BZ59))</f>
        <v/>
      </c>
      <c r="CA61" s="45">
        <f>IF(CA35=0,CA52+CA53,IF(CA35&lt;=10,CA52-CA56,CA52-CA59))</f>
        <v/>
      </c>
      <c r="CB61" s="45">
        <f>IF(CB35=0,CB52+CB53,IF(CB35&lt;=10,CB52-CB56,CB52-CB59))</f>
        <v/>
      </c>
      <c r="CC61" s="45">
        <f>IF(CC35=0,CC52+CC53,IF(CC35&lt;=10,CC52-CC56,CC52-CC59))</f>
        <v/>
      </c>
      <c r="CD61" s="45">
        <f>IF(CD35=0,CD52+CD53,IF(CD35&lt;=10,CD52-CD56,CD52-CD59))</f>
        <v/>
      </c>
      <c r="CE61" s="45">
        <f>IF(CE35=0,CE52+CE53,IF(CE35&lt;=10,CE52-CE56,CE52-CE59))</f>
        <v/>
      </c>
      <c r="CF61" s="45">
        <f>IF(CF35=0,CF52+CF53,IF(CF35&lt;=10,CF52-CF56,CF52-CF59))</f>
        <v/>
      </c>
      <c r="CG61" s="45">
        <f>IF(CG35=0,CG52+CG53,IF(CG35&lt;=10,CG52-CG56,CG52-CG59))</f>
        <v/>
      </c>
      <c r="CH61" s="45">
        <f>IF(CH35=0,CH52+CH53,IF(CH35&lt;=10,CH52-CH56,CH52-CH59))</f>
        <v/>
      </c>
      <c r="CI61" s="45">
        <f>IF(CI35=0,CI52+CI53,IF(CI35&lt;=10,CI52-CI56,CI52-CI59))</f>
        <v/>
      </c>
      <c r="CJ61" s="45">
        <f>IF(CJ35=0,CJ52+CJ53,IF(CJ35&lt;=10,CJ52-CJ56,CJ52-CJ59))</f>
        <v/>
      </c>
      <c r="CK61" s="45">
        <f>IF(CK35=0,CK52+CK53,IF(CK35&lt;=10,CK52-CK56,CK52-CK59))</f>
        <v/>
      </c>
      <c r="CL61" s="45">
        <f>IF(CL35=0,CL52+CL53,IF(CL35&lt;=10,CL52-CL56,CL52-CL59))</f>
        <v/>
      </c>
      <c r="CM61" s="45">
        <f>IF(CM35=0,CM52+CM53,IF(CM35&lt;=10,CM52-CM56,CM52-CM59))</f>
        <v/>
      </c>
      <c r="CN61" s="45">
        <f>IF(CN35=0,CN52+CN53,IF(CN35&lt;=10,CN52-CN56,CN52-CN59))</f>
        <v/>
      </c>
      <c r="CO61" s="45">
        <f>IF(CO35=0,CO52+CO53,IF(CO35&lt;=10,CO52-CO56,CO52-CO59))</f>
        <v/>
      </c>
      <c r="CP61" s="45">
        <f>IF(CP35=0,CP52+CP53,IF(CP35&lt;=10,CP52-CP56,CP52-CP59))</f>
        <v/>
      </c>
      <c r="CQ61" s="45">
        <f>IF(CQ35=0,CQ52+CQ53,IF(CQ35&lt;=10,CQ52-CQ56,CQ52-CQ59))</f>
        <v/>
      </c>
      <c r="CR61" s="45">
        <f>IF(CR35=0,CR52+CR53,IF(CR35&lt;=10,CR52-CR56,CR52-CR59))</f>
        <v/>
      </c>
      <c r="CS61" s="45">
        <f>IF(CS35=0,CS52+CS53,IF(CS35&lt;=10,CS52-CS56,CS52-CS59))</f>
        <v/>
      </c>
      <c r="CT61" s="45">
        <f>IF(CT35=0,CT52+CT53,IF(CT35&lt;=10,CT52-CT56,CT52-CT59))</f>
        <v/>
      </c>
      <c r="CU61" s="45">
        <f>IF(CU35=0,CU52+CU53,IF(CU35&lt;=10,CU52-CU56,CU52-CU59))</f>
        <v/>
      </c>
      <c r="CV61" s="45">
        <f>IF(CV35=0,CV52+CV53,IF(CV35&lt;=10,CV52-CV56,CV52-CV59))</f>
        <v/>
      </c>
      <c r="CW61" s="45">
        <f>IF(CW35=0,CW52+CW53,IF(CW35&lt;=10,CW52-CW56,CW52-CW59))</f>
        <v/>
      </c>
      <c r="CX61" s="45">
        <f>IF(CX35=0,CX52+CX53,IF(CX35&lt;=10,CX52-CX56,CX52-CX59))</f>
        <v/>
      </c>
      <c r="CY61" s="45">
        <f>IF(CY35=0,CY52+CY53,IF(CY35&lt;=10,CY52-CY56,CY52-CY59))</f>
        <v/>
      </c>
      <c r="CZ61" s="45">
        <f>IF(CZ35=0,CZ52+CZ53,IF(CZ35&lt;=10,CZ52-CZ56,CZ52-CZ59))</f>
        <v/>
      </c>
      <c r="DA61" s="45">
        <f>IF(DA35=0,DA52+DA53,IF(DA35&lt;=10,DA52-DA56,DA52-DA59))</f>
        <v/>
      </c>
      <c r="DB61" s="45">
        <f>IF(DB35=0,DB52+DB53,IF(DB35&lt;=10,DB52-DB56,DB52-DB59))</f>
        <v/>
      </c>
      <c r="DC61" s="45">
        <f>IF(DC35=0,DC52+DC53,IF(DC35&lt;=10,DC52-DC56,DC52-DC59))</f>
        <v/>
      </c>
      <c r="DD61" s="45">
        <f>IF(DD35=0,DD52+DD53,IF(DD35&lt;=10,DD52-DD56,DD52-DD59))</f>
        <v/>
      </c>
      <c r="DE61" s="45">
        <f>IF(DE35=0,DE52+DE53,IF(DE35&lt;=10,DE52-DE56,DE52-DE59))</f>
        <v/>
      </c>
      <c r="DF61" s="45">
        <f>IF(DF35=0,DF52+DF53,IF(DF35&lt;=10,DF52-DF56,DF52-DF59))</f>
        <v/>
      </c>
      <c r="DG61" s="45">
        <f>IF(DG35=0,DG52+DG53,IF(DG35&lt;=10,DG52-DG56,DG52-DG59))</f>
        <v/>
      </c>
      <c r="DH61" s="45">
        <f>IF(DH35=0,DH52+DH53,IF(DH35&lt;=10,DH52-DH56,DH52-DH59))</f>
        <v/>
      </c>
      <c r="DI61" s="45">
        <f>IF(DI35=0,DI52+DI53,IF(DI35&lt;=10,DI52-DI56,DI52-DI59))</f>
        <v/>
      </c>
      <c r="DJ61" s="45">
        <f>IF(DJ35=0,DJ52+DJ53,IF(DJ35&lt;=10,DJ52-DJ56,DJ52-DJ59))</f>
        <v/>
      </c>
      <c r="DK61" s="45">
        <f>IF(DK35=0,DK52+DK53,IF(DK35&lt;=10,DK52-DK56,DK52-DK59))</f>
        <v/>
      </c>
      <c r="DL61" s="45">
        <f>IF(DL35=0,DL52+DL53,IF(DL35&lt;=10,DL52-DL56,DL52-DL59))</f>
        <v/>
      </c>
      <c r="DM61" s="45">
        <f>IF(DM35=0,DM52+DM53,IF(DM35&lt;=10,DM52-DM56,DM52-DM59))</f>
        <v/>
      </c>
      <c r="DN61" s="45">
        <f>IF(DN35=0,DN52+DN53,IF(DN35&lt;=10,DN52-DN56,DN52-DN59))</f>
        <v/>
      </c>
      <c r="DO61" s="45">
        <f>IF(DO35=0,DO52+DO53,IF(DO35&lt;=10,DO52-DO56,DO52-DO59))</f>
        <v/>
      </c>
      <c r="DP61" s="45">
        <f>IF(DP35=0,DP52+DP53,IF(DP35&lt;=10,DP52-DP56,DP52-DP59))</f>
        <v/>
      </c>
      <c r="DQ61" s="45">
        <f>IF(DQ35=0,DQ52+DQ53,IF(DQ35&lt;=10,DQ52-DQ56,DQ52-DQ59))</f>
        <v/>
      </c>
      <c r="DR61" s="45">
        <f>IF(DR35=0,DR52+DR53,IF(DR35&lt;=10,DR52-DR56,DR52-DR59))</f>
        <v/>
      </c>
      <c r="DS61" s="45">
        <f>IF(DS35=0,DS52+DS53,IF(DS35&lt;=10,DS52-DS56,DS52-DS59))</f>
        <v/>
      </c>
      <c r="DT61" s="45">
        <f>IF(DT35=0,DT52+DT53,IF(DT35&lt;=10,DT52-DT56,DT52-DT59))</f>
        <v/>
      </c>
      <c r="DU61" s="45">
        <f>IF(DU35=0,DU52+DU53,IF(DU35&lt;=10,DU52-DU56,DU52-DU59))</f>
        <v/>
      </c>
      <c r="DV61" s="45">
        <f>IF(DV35=0,DV52+DV53,IF(DV35&lt;=10,DV52-DV56,DV52-DV59))</f>
        <v/>
      </c>
      <c r="DW61" s="45">
        <f>IF(DW35=0,DW52+DW53,IF(DW35&lt;=10,DW52-DW56,DW52-DW59))</f>
        <v/>
      </c>
      <c r="DX61" s="45">
        <f>IF(DX35=0,DX52+DX53,IF(DX35&lt;=10,DX52-DX56,DX52-DX59))</f>
        <v/>
      </c>
      <c r="DY61" s="45">
        <f>IF(DY35=0,DY52+DY53,IF(DY35&lt;=10,DY52-DY56,DY52-DY59))</f>
        <v/>
      </c>
      <c r="DZ61" s="45">
        <f>IF(DZ35=0,DZ52+DZ53,IF(DZ35&lt;=10,DZ52-DZ56,DZ52-DZ59))</f>
        <v/>
      </c>
      <c r="EA61" s="45">
        <f>IF(EA35=0,EA52+EA53,IF(EA35&lt;=10,EA52-EA56,EA52-EA59))</f>
        <v/>
      </c>
      <c r="EB61" s="45">
        <f>IF(EB35=0,EB52+EB53,IF(EB35&lt;=10,EB52-EB56,EB52-EB59))</f>
        <v/>
      </c>
      <c r="EC61" s="45">
        <f>IF(EC35=0,EC52+EC53,IF(EC35&lt;=10,EC52-EC56,EC52-EC59))</f>
        <v/>
      </c>
      <c r="ED61" s="45">
        <f>IF(ED35=0,ED52+ED53,IF(ED35&lt;=10,ED52-ED56,ED52-ED59))</f>
        <v/>
      </c>
      <c r="EE61" s="45">
        <f>IF(EE35=0,EE52+EE53,IF(EE35&lt;=10,EE52-EE56,EE52-EE59))</f>
        <v/>
      </c>
      <c r="EF61" s="45">
        <f>IF(EF35=0,EF52+EF53,IF(EF35&lt;=10,EF52-EF56,EF52-EF59))</f>
        <v/>
      </c>
      <c r="EG61" s="45">
        <f>IF(EG35=0,EG52+EG53,IF(EG35&lt;=10,EG52-EG56,EG52-EG59))</f>
        <v/>
      </c>
      <c r="EH61" s="45">
        <f>IF(EH35=0,EH52+EH53,IF(EH35&lt;=10,EH52-EH56,EH52-EH59))</f>
        <v/>
      </c>
      <c r="EI61" s="45">
        <f>IF(EI35=0,EI52+EI53,IF(EI35&lt;=10,EI52-EI56,EI52-EI59))</f>
        <v/>
      </c>
      <c r="EJ61" s="45">
        <f>IF(EJ35=0,EJ52+EJ53,IF(EJ35&lt;=10,EJ52-EJ56,EJ52-EJ59))</f>
        <v/>
      </c>
      <c r="EK61" s="45">
        <f>IF(EK35=0,EK52+EK53,IF(EK35&lt;=10,EK52-EK56,EK52-EK59))</f>
        <v/>
      </c>
      <c r="EL61" s="45">
        <f>IF(EL35=0,EL52+EL53,IF(EL35&lt;=10,EL52-EL56,EL52-EL59))</f>
        <v/>
      </c>
      <c r="EM61" s="45">
        <f>IF(EM35=0,EM52+EM53,IF(EM35&lt;=10,EM52-EM56,EM52-EM59))</f>
        <v/>
      </c>
      <c r="EN61" s="45">
        <f>IF(EN35=0,EN52+EN53,IF(EN35&lt;=10,EN52-EN56,EN52-EN59))</f>
        <v/>
      </c>
      <c r="EO61" s="45">
        <f>IF(EO35=0,EO52+EO53,IF(EO35&lt;=10,EO52-EO56,EO52-EO59))</f>
        <v/>
      </c>
      <c r="EP61" s="45">
        <f>IF(EP35=0,EP52+EP53,IF(EP35&lt;=10,EP52-EP56,EP52-EP59))</f>
        <v/>
      </c>
      <c r="EQ61" s="45">
        <f>IF(EQ35=0,EQ52+EQ53,IF(EQ35&lt;=10,EQ52-EQ56,EQ52-EQ59))</f>
        <v/>
      </c>
      <c r="ER61" s="45">
        <f>IF(ER35=0,ER52+ER53,IF(ER35&lt;=10,ER52-ER56,ER52-ER59))</f>
        <v/>
      </c>
      <c r="ES61" s="45">
        <f>IF(ES35=0,ES52+ES53,IF(ES35&lt;=10,ES52-ES56,ES52-ES59))</f>
        <v/>
      </c>
      <c r="ET61" s="45">
        <f>IF(ET35=0,ET52+ET53,IF(ET35&lt;=10,ET52-ET56,ET52-ET59))</f>
        <v/>
      </c>
      <c r="EU61" s="45">
        <f>IF(EU35=0,EU52+EU53,IF(EU35&lt;=10,EU52-EU56,EU52-EU59))</f>
        <v/>
      </c>
      <c r="EV61" s="45">
        <f>IF(EV35=0,EV52+EV53,IF(EV35&lt;=10,EV52-EV56,EV52-EV59))</f>
        <v/>
      </c>
      <c r="EW61" s="45">
        <f>IF(EW35=0,EW52+EW53,IF(EW35&lt;=10,EW52-EW56,EW52-EW59))</f>
        <v/>
      </c>
      <c r="EX61" s="45">
        <f>IF(EX35=0,EX52+EX53,IF(EX35&lt;=10,EX52-EX56,EX52-EX59))</f>
        <v/>
      </c>
      <c r="EY61" s="45">
        <f>IF(EY35=0,EY52+EY53,IF(EY35&lt;=10,EY52-EY56,EY52-EY59))</f>
        <v/>
      </c>
      <c r="EZ61" s="45">
        <f>IF(EZ35=0,EZ52+EZ53,IF(EZ35&lt;=10,EZ52-EZ56,EZ52-EZ59))</f>
        <v/>
      </c>
      <c r="FA61" s="45">
        <f>IF(FA35=0,FA52+FA53,IF(FA35&lt;=10,FA52-FA56,FA52-FA59))</f>
        <v/>
      </c>
      <c r="FB61" s="45">
        <f>IF(FB35=0,FB52+FB53,IF(FB35&lt;=10,FB52-FB56,FB52-FB59))</f>
        <v/>
      </c>
      <c r="FC61" s="45">
        <f>IF(FC35=0,FC52+FC53,IF(FC35&lt;=10,FC52-FC56,FC52-FC59))</f>
        <v/>
      </c>
      <c r="FD61" s="45">
        <f>IF(FD35=0,FD52+FD53,IF(FD35&lt;=10,FD52-FD56,FD52-FD59))</f>
        <v/>
      </c>
      <c r="FE61" s="45">
        <f>IF(FE35=0,FE52+FE53,IF(FE35&lt;=10,FE52-FE56,FE52-FE59))</f>
        <v/>
      </c>
      <c r="FF61" s="45">
        <f>IF(FF35=0,FF52+FF53,IF(FF35&lt;=10,FF52-FF56,FF52-FF59))</f>
        <v/>
      </c>
      <c r="FG61" s="45">
        <f>IF(FG35=0,FG52+FG53,IF(FG35&lt;=10,FG52-FG56,FG52-FG59))</f>
        <v/>
      </c>
      <c r="FH61" s="45">
        <f>IF(FH35=0,FH52+FH53,IF(FH35&lt;=10,FH52-FH56,FH52-FH59))</f>
        <v/>
      </c>
      <c r="FI61" s="45">
        <f>IF(FI35=0,FI52+FI53,IF(FI35&lt;=10,FI52-FI56,FI52-FI59))</f>
        <v/>
      </c>
      <c r="FJ61" s="45">
        <f>IF(FJ35=0,FJ52+FJ53,IF(FJ35&lt;=10,FJ52-FJ56,FJ52-FJ59))</f>
        <v/>
      </c>
      <c r="FK61" s="45">
        <f>IF(FK35=0,FK52+FK53,IF(FK35&lt;=10,FK52-FK56,FK52-FK59))</f>
        <v/>
      </c>
      <c r="FL61" s="45">
        <f>IF(FL35=0,FL52+FL53,IF(FL35&lt;=10,FL52-FL56,FL52-FL59))</f>
        <v/>
      </c>
      <c r="FM61" s="45">
        <f>IF(FM35=0,FM52+FM53,IF(FM35&lt;=10,FM52-FM56,FM52-FM59))</f>
        <v/>
      </c>
      <c r="FN61" s="45">
        <f>IF(FN35=0,FN52+FN53,IF(FN35&lt;=10,FN52-FN56,FN52-FN59))</f>
        <v/>
      </c>
      <c r="FO61" s="45">
        <f>IF(FO35=0,FO52+FO53,IF(FO35&lt;=10,FO52-FO56,FO52-FO59))</f>
        <v/>
      </c>
      <c r="FP61" s="45">
        <f>IF(FP35=0,FP52+FP53,IF(FP35&lt;=10,FP52-FP56,FP52-FP59))</f>
        <v/>
      </c>
      <c r="FQ61" s="45">
        <f>IF(FQ35=0,FQ52+FQ53,IF(FQ35&lt;=10,FQ52-FQ56,FQ52-FQ59))</f>
        <v/>
      </c>
      <c r="FR61" s="45">
        <f>IF(FR35=0,FR52+FR53,IF(FR35&lt;=10,FR52-FR56,FR52-FR59))</f>
        <v/>
      </c>
      <c r="FS61" s="45">
        <f>IF(FS35=0,FS52+FS53,IF(FS35&lt;=10,FS52-FS56,FS52-FS59))</f>
        <v/>
      </c>
      <c r="FT61" s="45">
        <f>IF(FT35=0,FT52+FT53,IF(FT35&lt;=10,FT52-FT56,FT52-FT59))</f>
        <v/>
      </c>
      <c r="FU61" s="45">
        <f>IF(FU35=0,FU52+FU53,IF(FU35&lt;=10,FU52-FU56,FU52-FU59))</f>
        <v/>
      </c>
      <c r="FV61" s="45">
        <f>IF(FV35=0,FV52+FV53,IF(FV35&lt;=10,FV52-FV56,FV52-FV59))</f>
        <v/>
      </c>
      <c r="FW61" s="45">
        <f>IF(FW35=0,FW52+FW53,IF(FW35&lt;=10,FW52-FW56,FW52-FW59))</f>
        <v/>
      </c>
      <c r="FX61" s="45">
        <f>IF(FX35=0,FX52+FX53,IF(FX35&lt;=10,FX52-FX56,FX52-FX59))</f>
        <v/>
      </c>
      <c r="FY61" s="45">
        <f>IF(FY35=0,FY52+FY53,IF(FY35&lt;=10,FY52-FY56,FY52-FY59))</f>
        <v/>
      </c>
      <c r="FZ61" s="45">
        <f>IF(FZ35=0,FZ52+FZ53,IF(FZ35&lt;=10,FZ52-FZ56,FZ52-FZ59))</f>
        <v/>
      </c>
      <c r="GA61" s="45">
        <f>IF(GA35=0,GA52+GA53,IF(GA35&lt;=10,GA52-GA56,GA52-GA59))</f>
        <v/>
      </c>
      <c r="GB61" s="45">
        <f>IF(GB35=0,GB52+GB53,IF(GB35&lt;=10,GB52-GB56,GB52-GB59))</f>
        <v/>
      </c>
      <c r="GC61" s="45">
        <f>IF(GC35=0,GC52+GC53,IF(GC35&lt;=10,GC52-GC56,GC52-GC59))</f>
        <v/>
      </c>
      <c r="GD61" s="45">
        <f>IF(GD35=0,GD52+GD53,IF(GD35&lt;=10,GD52-GD56,GD52-GD59))</f>
        <v/>
      </c>
      <c r="GE61" s="45">
        <f>IF(GE35=0,GE52+GE53,IF(GE35&lt;=10,GE52-GE56,GE52-GE59))</f>
        <v/>
      </c>
      <c r="GF61" s="45">
        <f>IF(GF35=0,GF52+GF53,IF(GF35&lt;=10,GF52-GF56,GF52-GF59))</f>
        <v/>
      </c>
      <c r="GG61" s="45">
        <f>IF(GG35=0,GG52+GG53,IF(GG35&lt;=10,GG52-GG56,GG52-GG59))</f>
        <v/>
      </c>
      <c r="GH61" s="45">
        <f>IF(GH35=0,GH52+GH53,IF(GH35&lt;=10,GH52-GH56,GH52-GH59))</f>
        <v/>
      </c>
      <c r="GI61" s="45">
        <f>IF(GI35=0,GI52+GI53,IF(GI35&lt;=10,GI52-GI56,GI52-GI59))</f>
        <v/>
      </c>
      <c r="GJ61" s="45">
        <f>IF(GJ35=0,GJ52+GJ53,IF(GJ35&lt;=10,GJ52-GJ56,GJ52-GJ59))</f>
        <v/>
      </c>
      <c r="GK61" s="45">
        <f>IF(GK35=0,GK52+GK53,IF(GK35&lt;=10,GK52-GK56,GK52-GK59))</f>
        <v/>
      </c>
      <c r="GL61" s="45">
        <f>IF(GL35=0,GL52+GL53,IF(GL35&lt;=10,GL52-GL56,GL52-GL59))</f>
        <v/>
      </c>
      <c r="GM61" s="45">
        <f>IF(GM35=0,GM52+GM53,IF(GM35&lt;=10,GM52-GM56,GM52-GM59))</f>
        <v/>
      </c>
      <c r="GN61" s="45">
        <f>IF(GN35=0,GN52+GN53,IF(GN35&lt;=10,GN52-GN56,GN52-GN59))</f>
        <v/>
      </c>
      <c r="GO61" s="45">
        <f>IF(GO35=0,GO52+GO53,IF(GO35&lt;=10,GO52-GO56,GO52-GO59))</f>
        <v/>
      </c>
      <c r="GP61" s="45">
        <f>IF(GP35=0,GP52+GP53,IF(GP35&lt;=10,GP52-GP56,GP52-GP59))</f>
        <v/>
      </c>
      <c r="GQ61" s="45">
        <f>IF(GQ35=0,GQ52+GQ53,IF(GQ35&lt;=10,GQ52-GQ56,GQ52-GQ59))</f>
        <v/>
      </c>
      <c r="GR61" s="45">
        <f>IF(GR35=0,GR52+GR53,IF(GR35&lt;=10,GR52-GR56,GR52-GR59))</f>
        <v/>
      </c>
      <c r="GS61" s="45">
        <f>IF(GS35=0,GS52+GS53,IF(GS35&lt;=10,GS52-GS56,GS52-GS59))</f>
        <v/>
      </c>
      <c r="GT61" s="45">
        <f>IF(GT35=0,GT52+GT53,IF(GT35&lt;=10,GT52-GT56,GT52-GT59))</f>
        <v/>
      </c>
      <c r="GU61" s="45">
        <f>IF(GU35=0,GU52+GU53,IF(GU35&lt;=10,GU52-GU56,GU52-GU59))</f>
        <v/>
      </c>
      <c r="GV61" s="45">
        <f>IF(GV35=0,GV52+GV53,IF(GV35&lt;=10,GV52-GV56,GV52-GV59))</f>
        <v/>
      </c>
      <c r="GW61" s="45">
        <f>IF(GW35=0,GW52+GW53,IF(GW35&lt;=10,GW52-GW56,GW52-GW59))</f>
        <v/>
      </c>
      <c r="GX61" s="45">
        <f>IF(GX35=0,GX52+GX53,IF(GX35&lt;=10,GX52-GX56,GX52-GX59))</f>
        <v/>
      </c>
      <c r="GY61" s="45">
        <f>IF(GY35=0,GY52+GY53,IF(GY35&lt;=10,GY52-GY56,GY52-GY59))</f>
        <v/>
      </c>
      <c r="GZ61" s="45">
        <f>IF(GZ35=0,GZ52+GZ53,IF(GZ35&lt;=10,GZ52-GZ56,GZ52-GZ59))</f>
        <v/>
      </c>
      <c r="HA61" s="45">
        <f>IF(HA35=0,HA52+HA53,IF(HA35&lt;=10,HA52-HA56,HA52-HA59))</f>
        <v/>
      </c>
      <c r="HB61" s="45">
        <f>IF(HB35=0,HB52+HB53,IF(HB35&lt;=10,HB52-HB56,HB52-HB59))</f>
        <v/>
      </c>
      <c r="HC61" s="45">
        <f>IF(HC35=0,HC52+HC53,IF(HC35&lt;=10,HC52-HC56,HC52-HC59))</f>
        <v/>
      </c>
      <c r="HD61" s="45">
        <f>IF(HD35=0,HD52+HD53,IF(HD35&lt;=10,HD52-HD56,HD52-HD59))</f>
        <v/>
      </c>
      <c r="HE61" s="45">
        <f>IF(HE35=0,HE52+HE53,IF(HE35&lt;=10,HE52-HE56,HE52-HE59))</f>
        <v/>
      </c>
      <c r="HF61" s="45">
        <f>IF(HF35=0,HF52+HF53,IF(HF35&lt;=10,HF52-HF56,HF52-HF59))</f>
        <v/>
      </c>
      <c r="HG61" s="45">
        <f>IF(HG35=0,HG52+HG53,IF(HG35&lt;=10,HG52-HG56,HG52-HG59))</f>
        <v/>
      </c>
      <c r="HH61" s="45">
        <f>IF(HH35=0,HH52+HH53,IF(HH35&lt;=10,HH52-HH56,HH52-HH59))</f>
        <v/>
      </c>
      <c r="HI61" s="45">
        <f>IF(HI35=0,HI52+HI53,IF(HI35&lt;=10,HI52-HI56,HI52-HI59))</f>
        <v/>
      </c>
      <c r="HJ61" s="45">
        <f>IF(HJ35=0,HJ52+HJ53,IF(HJ35&lt;=10,HJ52-HJ56,HJ52-HJ59))</f>
        <v/>
      </c>
      <c r="HK61" s="45">
        <f>IF(HK35=0,HK52+HK53,IF(HK35&lt;=10,HK52-HK56,HK52-HK59))</f>
        <v/>
      </c>
      <c r="HL61" s="45">
        <f>IF(HL35=0,HL52+HL53,IF(HL35&lt;=10,HL52-HL56,HL52-HL59))</f>
        <v/>
      </c>
      <c r="HM61" s="45">
        <f>IF(HM35=0,HM52+HM53,IF(HM35&lt;=10,HM52-HM56,HM52-HM59))</f>
        <v/>
      </c>
      <c r="HN61" s="45">
        <f>IF(HN35=0,HN52+HN53,IF(HN35&lt;=10,HN52-HN56,HN52-HN59))</f>
        <v/>
      </c>
      <c r="HO61" s="45">
        <f>IF(HO35=0,HO52+HO53,IF(HO35&lt;=10,HO52-HO56,HO52-HO59))</f>
        <v/>
      </c>
      <c r="HP61" s="45">
        <f>IF(HP35=0,HP52+HP53,IF(HP35&lt;=10,HP52-HP56,HP52-HP59))</f>
        <v/>
      </c>
      <c r="HQ61" s="45">
        <f>IF(HQ35=0,HQ52+HQ53,IF(HQ35&lt;=10,HQ52-HQ56,HQ52-HQ59))</f>
        <v/>
      </c>
      <c r="HR61" s="45">
        <f>IF(HR35=0,HR52+HR53,IF(HR35&lt;=10,HR52-HR56,HR52-HR59))</f>
        <v/>
      </c>
      <c r="HS61" s="45">
        <f>IF(HS35=0,HS52+HS53,IF(HS35&lt;=10,HS52-HS56,HS52-HS59))</f>
        <v/>
      </c>
      <c r="HT61" s="45">
        <f>IF(HT35=0,HT52+HT53,IF(HT35&lt;=10,HT52-HT56,HT52-HT59))</f>
        <v/>
      </c>
      <c r="HU61" s="45">
        <f>IF(HU35=0,HU52+HU53,IF(HU35&lt;=10,HU52-HU56,HU52-HU59))</f>
        <v/>
      </c>
      <c r="HV61" s="45">
        <f>IF(HV35=0,HV52+HV53,IF(HV35&lt;=10,HV52-HV56,HV52-HV59))</f>
        <v/>
      </c>
      <c r="HW61" s="45">
        <f>IF(HW35=0,HW52+HW53,IF(HW35&lt;=10,HW52-HW56,HW52-HW59))</f>
        <v/>
      </c>
      <c r="HX61" s="45">
        <f>IF(HX35=0,HX52+HX53,IF(HX35&lt;=10,HX52-HX56,HX52-HX59))</f>
        <v/>
      </c>
      <c r="HY61" s="45">
        <f>IF(HY35=0,HY52+HY53,IF(HY35&lt;=10,HY52-HY56,HY52-HY59))</f>
        <v/>
      </c>
      <c r="HZ61" s="45">
        <f>IF(HZ35=0,HZ52+HZ53,IF(HZ35&lt;=10,HZ52-HZ56,HZ52-HZ59))</f>
        <v/>
      </c>
      <c r="IA61" s="45">
        <f>IF(IA35=0,IA52+IA53,IF(IA35&lt;=10,IA52-IA56,IA52-IA59))</f>
        <v/>
      </c>
      <c r="IB61" s="45">
        <f>IF(IB35=0,IB52+IB53,IF(IB35&lt;=10,IB52-IB56,IB52-IB59))</f>
        <v/>
      </c>
      <c r="IC61" s="45">
        <f>IF(IC35=0,IC52+IC53,IF(IC35&lt;=10,IC52-IC56,IC52-IC59))</f>
        <v/>
      </c>
      <c r="ID61" s="45">
        <f>IF(ID35=0,ID52+ID53,IF(ID35&lt;=10,ID52-ID56,ID52-ID59))</f>
        <v/>
      </c>
      <c r="IE61" s="45">
        <f>IF(IE35=0,IE52+IE53,IF(IE35&lt;=10,IE52-IE56,IE52-IE59))</f>
        <v/>
      </c>
      <c r="IF61" s="45">
        <f>IF(IF35=0,IF52+IF53,IF(IF35&lt;=10,IF52-IF56,IF52-IF59))</f>
        <v/>
      </c>
      <c r="IG61" s="45">
        <f>IF(IG35=0,IG52+IG53,IF(IG35&lt;=10,IG52-IG56,IG52-IG59))</f>
        <v/>
      </c>
      <c r="IH61" s="45">
        <f>IF(IH35=0,IH52+IH53,IF(IH35&lt;=10,IH52-IH56,IH52-IH59))</f>
        <v/>
      </c>
      <c r="II61" s="45">
        <f>IF(II35=0,II52+II53,IF(II35&lt;=10,II52-II56,II52-II59))</f>
        <v/>
      </c>
      <c r="IJ61" s="45">
        <f>IF(IJ35=0,IJ52+IJ53,IF(IJ35&lt;=10,IJ52-IJ56,IJ52-IJ59))</f>
        <v/>
      </c>
      <c r="IK61" s="45">
        <f>IF(IK35=0,IK52+IK53,IF(IK35&lt;=10,IK52-IK56,IK52-IK59))</f>
        <v/>
      </c>
      <c r="IL61" s="45">
        <f>IF(IL35=0,IL52+IL53,IF(IL35&lt;=10,IL52-IL56,IL52-IL59))</f>
        <v/>
      </c>
      <c r="IM61" s="45">
        <f>IF(IM35=0,IM52+IM53,IF(IM35&lt;=10,IM52-IM56,IM52-IM59))</f>
        <v/>
      </c>
      <c r="IN61" s="45">
        <f>IF(IN35=0,IN52+IN53,IF(IN35&lt;=10,IN52-IN56,IN52-IN59))</f>
        <v/>
      </c>
      <c r="IO61" s="45">
        <f>IF(IO35=0,IO52+IO53,IF(IO35&lt;=10,IO52-IO56,IO52-IO59))</f>
        <v/>
      </c>
      <c r="IP61" s="45">
        <f>IF(IP35=0,IP52+IP53,IF(IP35&lt;=10,IP52-IP56,IP52-IP59))</f>
        <v/>
      </c>
      <c r="IQ61" s="45">
        <f>IF(IQ35=0,IQ52+IQ53,IF(IQ35&lt;=10,IQ52-IQ56,IQ52-IQ59))</f>
        <v/>
      </c>
      <c r="IR61" s="45">
        <f>IF(IR35=0,IR52+IR53,IF(IR35&lt;=10,IR52-IR56,IR52-IR59))</f>
        <v/>
      </c>
      <c r="IS61" s="45">
        <f>IF(IS35=0,IS52+IS53,IF(IS35&lt;=10,IS52-IS56,IS52-IS59))</f>
        <v/>
      </c>
      <c r="IT61" s="45">
        <f>IF(IT35=0,IT52+IT53,IF(IT35&lt;=10,IT52-IT56,IT52-IT59))</f>
        <v/>
      </c>
      <c r="IU61" s="45">
        <f>IF(IU35=0,IU52+IU53,IF(IU35&lt;=10,IU52-IU56,IU52-IU59))</f>
        <v/>
      </c>
      <c r="IV61" s="45">
        <f>IF(IV35=0,IV52+IV53,IF(IV35&lt;=10,IV52-IV56,IV52-IV59))</f>
        <v/>
      </c>
      <c r="IW61" s="45">
        <f>IF(IW35=0,IW52+IW53,IF(IW35&lt;=10,IW52-IW56,IW52-IW59))</f>
        <v/>
      </c>
      <c r="IX61" s="45">
        <f>IF(IX35=0,IX52+IX53,IF(IX35&lt;=10,IX52-IX56,IX52-IX59))</f>
        <v/>
      </c>
      <c r="IY61" s="45">
        <f>IF(IY35=0,IY52+IY53,IF(IY35&lt;=10,IY52-IY56,IY52-IY59))</f>
        <v/>
      </c>
      <c r="IZ61" s="45">
        <f>IF(IZ35=0,IZ52+IZ53,IF(IZ35&lt;=10,IZ52-IZ56,IZ52-IZ59))</f>
        <v/>
      </c>
      <c r="JA61" s="45">
        <f>IF(JA35=0,JA52+JA53,IF(JA35&lt;=10,JA52-JA56,JA52-JA59))</f>
        <v/>
      </c>
      <c r="JB61" s="45">
        <f>IF(JB35=0,JB52+JB53,IF(JB35&lt;=10,JB52-JB56,JB52-JB59))</f>
        <v/>
      </c>
      <c r="JC61" s="45">
        <f>IF(JC35=0,JC52+JC53,IF(JC35&lt;=10,JC52-JC56,JC52-JC59))</f>
        <v/>
      </c>
      <c r="JD61" s="45">
        <f>IF(JD35=0,JD52+JD53,IF(JD35&lt;=10,JD52-JD56,JD52-JD59))</f>
        <v/>
      </c>
      <c r="JE61" s="45">
        <f>IF(JE35=0,JE52+JE53,IF(JE35&lt;=10,JE52-JE56,JE52-JE59))</f>
        <v/>
      </c>
      <c r="JF61" s="45">
        <f>IF(JF35=0,JF52+JF53,IF(JF35&lt;=10,JF52-JF56,JF52-JF59))</f>
        <v/>
      </c>
      <c r="JG61" s="45">
        <f>IF(JG35=0,JG52+JG53,IF(JG35&lt;=10,JG52-JG56,JG52-JG59))</f>
        <v/>
      </c>
      <c r="JH61" s="45">
        <f>IF(JH35=0,JH52+JH53,IF(JH35&lt;=10,JH52-JH56,JH52-JH59))</f>
        <v/>
      </c>
      <c r="JI61" s="45">
        <f>IF(JI35=0,JI52+JI53,IF(JI35&lt;=10,JI52-JI56,JI52-JI59))</f>
        <v/>
      </c>
      <c r="JJ61" s="45">
        <f>IF(JJ35=0,JJ52+JJ53,IF(JJ35&lt;=10,JJ52-JJ56,JJ52-JJ59))</f>
        <v/>
      </c>
      <c r="JK61" s="45">
        <f>IF(JK35=0,JK52+JK53,IF(JK35&lt;=10,JK52-JK56,JK52-JK59))</f>
        <v/>
      </c>
      <c r="JL61" s="45">
        <f>IF(JL35=0,JL52+JL53,IF(JL35&lt;=10,JL52-JL56,JL52-JL59))</f>
        <v/>
      </c>
      <c r="JM61" s="45">
        <f>IF(JM35=0,JM52+JM53,IF(JM35&lt;=10,JM52-JM56,JM52-JM59))</f>
        <v/>
      </c>
      <c r="JN61" s="45">
        <f>IF(JN35=0,JN52+JN53,IF(JN35&lt;=10,JN52-JN56,JN52-JN59))</f>
        <v/>
      </c>
      <c r="JO61" s="45">
        <f>IF(JO35=0,JO52+JO53,IF(JO35&lt;=10,JO52-JO56,JO52-JO59))</f>
        <v/>
      </c>
      <c r="JP61" s="45">
        <f>IF(JP35=0,JP52+JP53,IF(JP35&lt;=10,JP52-JP56,JP52-JP59))</f>
        <v/>
      </c>
      <c r="JQ61" s="45">
        <f>IF(JQ35=0,JQ52+JQ53,IF(JQ35&lt;=10,JQ52-JQ56,JQ52-JQ59))</f>
        <v/>
      </c>
      <c r="JR61" s="45">
        <f>IF(JR35=0,JR52+JR53,IF(JR35&lt;=10,JR52-JR56,JR52-JR59))</f>
        <v/>
      </c>
      <c r="JS61" s="45">
        <f>IF(JS35=0,JS52+JS53,IF(JS35&lt;=10,JS52-JS56,JS52-JS59))</f>
        <v/>
      </c>
      <c r="JT61" s="45">
        <f>IF(JT35=0,JT52+JT53,IF(JT35&lt;=10,JT52-JT56,JT52-JT59))</f>
        <v/>
      </c>
      <c r="JU61" s="45">
        <f>IF(JU35=0,JU52+JU53,IF(JU35&lt;=10,JU52-JU56,JU52-JU59))</f>
        <v/>
      </c>
      <c r="JV61" s="45">
        <f>IF(JV35=0,JV52+JV53,IF(JV35&lt;=10,JV52-JV56,JV52-JV59))</f>
        <v/>
      </c>
      <c r="JW61" s="45">
        <f>IF(JW35=0,JW52+JW53,IF(JW35&lt;=10,JW52-JW56,JW52-JW59))</f>
        <v/>
      </c>
      <c r="JX61" s="45">
        <f>IF(JX35=0,JX52+JX53,IF(JX35&lt;=10,JX52-JX56,JX52-JX59))</f>
        <v/>
      </c>
      <c r="JY61" s="45">
        <f>IF(JY35=0,JY52+JY53,IF(JY35&lt;=10,JY52-JY56,JY52-JY59))</f>
        <v/>
      </c>
      <c r="JZ61" s="45">
        <f>IF(JZ35=0,JZ52+JZ53,IF(JZ35&lt;=10,JZ52-JZ56,JZ52-JZ59))</f>
        <v/>
      </c>
      <c r="KA61" s="45">
        <f>IF(KA35=0,KA52+KA53,IF(KA35&lt;=10,KA52-KA56,KA52-KA59))</f>
        <v/>
      </c>
      <c r="KB61" s="45">
        <f>IF(KB35=0,KB52+KB53,IF(KB35&lt;=10,KB52-KB56,KB52-KB59))</f>
        <v/>
      </c>
      <c r="KC61" s="45">
        <f>IF(KC35=0,KC52+KC53,IF(KC35&lt;=10,KC52-KC56,KC52-KC59))</f>
        <v/>
      </c>
      <c r="KD61" s="45">
        <f>IF(KD35=0,KD52+KD53,IF(KD35&lt;=10,KD52-KD56,KD52-KD59))</f>
        <v/>
      </c>
      <c r="KE61" s="45">
        <f>IF(KE35=0,KE52+KE53,IF(KE35&lt;=10,KE52-KE56,KE52-KE59))</f>
        <v/>
      </c>
      <c r="KF61" s="45">
        <f>IF(KF35=0,KF52+KF53,IF(KF35&lt;=10,KF52-KF56,KF52-KF59))</f>
        <v/>
      </c>
      <c r="KG61" s="45">
        <f>IF(KG35=0,KG52+KG53,IF(KG35&lt;=10,KG52-KG56,KG52-KG59))</f>
        <v/>
      </c>
      <c r="KH61" s="45">
        <f>IF(KH35=0,KH52+KH53,IF(KH35&lt;=10,KH52-KH56,KH52-KH59))</f>
        <v/>
      </c>
      <c r="KI61" s="45">
        <f>IF(KI35=0,KI52+KI53,IF(KI35&lt;=10,KI52-KI56,KI52-KI59))</f>
        <v/>
      </c>
      <c r="KJ61" s="45">
        <f>IF(KJ35=0,KJ52+KJ53,IF(KJ35&lt;=10,KJ52-KJ56,KJ52-KJ59))</f>
        <v/>
      </c>
      <c r="KK61" s="45">
        <f>IF(KK35=0,KK52+KK53,IF(KK35&lt;=10,KK52-KK56,KK52-KK59))</f>
        <v/>
      </c>
      <c r="KL61" s="45">
        <f>IF(KL35=0,KL52+KL53,IF(KL35&lt;=10,KL52-KL56,KL52-KL59))</f>
        <v/>
      </c>
      <c r="KM61" s="45">
        <f>IF(KM35=0,KM52+KM53,IF(KM35&lt;=10,KM52-KM56,KM52-KM59))</f>
        <v/>
      </c>
      <c r="KN61" s="45">
        <f>IF(KN35=0,KN52+KN53,IF(KN35&lt;=10,KN52-KN56,KN52-KN59))</f>
        <v/>
      </c>
      <c r="KO61" s="45">
        <f>IF(KO35=0,KO52+KO53,IF(KO35&lt;=10,KO52-KO56,KO52-KO59))</f>
        <v/>
      </c>
      <c r="KP61" s="45">
        <f>IF(KP35=0,KP52+KP53,IF(KP35&lt;=10,KP52-KP56,KP52-KP59))</f>
        <v/>
      </c>
      <c r="KQ61" s="45">
        <f>IF(KQ35=0,KQ52+KQ53,IF(KQ35&lt;=10,KQ52-KQ56,KQ52-KQ59))</f>
        <v/>
      </c>
      <c r="KR61" s="45">
        <f>IF(KR35=0,KR52+KR53,IF(KR35&lt;=10,KR52-KR56,KR52-KR59))</f>
        <v/>
      </c>
      <c r="KS61" s="45">
        <f>IF(KS35=0,KS52+KS53,IF(KS35&lt;=10,KS52-KS56,KS52-KS59))</f>
        <v/>
      </c>
      <c r="KT61" s="45">
        <f>IF(KT35=0,KT52+KT53,IF(KT35&lt;=10,KT52-KT56,KT52-KT59))</f>
        <v/>
      </c>
      <c r="KU61" s="45">
        <f>IF(KU35=0,KU52+KU53,IF(KU35&lt;=10,KU52-KU56,KU52-KU59))</f>
        <v/>
      </c>
      <c r="KV61" s="45">
        <f>IF(KV35=0,KV52+KV53,IF(KV35&lt;=10,KV52-KV56,KV52-KV59))</f>
        <v/>
      </c>
      <c r="KW61" s="45">
        <f>IF(KW35=0,KW52+KW53,IF(KW35&lt;=10,KW52-KW56,KW52-KW59))</f>
        <v/>
      </c>
      <c r="KX61" s="45">
        <f>IF(KX35=0,KX52+KX53,IF(KX35&lt;=10,KX52-KX56,KX52-KX59))</f>
        <v/>
      </c>
      <c r="KY61" s="45">
        <f>IF(KY35=0,KY52+KY53,IF(KY35&lt;=10,KY52-KY56,KY52-KY59))</f>
        <v/>
      </c>
      <c r="KZ61" s="45">
        <f>IF(KZ35=0,KZ52+KZ53,IF(KZ35&lt;=10,KZ52-KZ56,KZ52-KZ59))</f>
        <v/>
      </c>
      <c r="LA61" s="45">
        <f>IF(LA35=0,LA52+LA53,IF(LA35&lt;=10,LA52-LA56,LA52-LA59))</f>
        <v/>
      </c>
      <c r="LB61" s="45">
        <f>IF(LB35=0,LB52+LB53,IF(LB35&lt;=10,LB52-LB56,LB52-LB59))</f>
        <v/>
      </c>
      <c r="LC61" s="45">
        <f>IF(LC35=0,LC52+LC53,IF(LC35&lt;=10,LC52-LC56,LC52-LC59))</f>
        <v/>
      </c>
      <c r="LD61" s="45">
        <f>IF(LD35=0,LD52+LD53,IF(LD35&lt;=10,LD52-LD56,LD52-LD59))</f>
        <v/>
      </c>
      <c r="LE61" s="45">
        <f>IF(LE35=0,LE52+LE53,IF(LE35&lt;=10,LE52-LE56,LE52-LE59))</f>
        <v/>
      </c>
      <c r="LF61" s="45">
        <f>IF(LF35=0,LF52+LF53,IF(LF35&lt;=10,LF52-LF56,LF52-LF59))</f>
        <v/>
      </c>
      <c r="LG61" s="45">
        <f>IF(LG35=0,LG52+LG53,IF(LG35&lt;=10,LG52-LG56,LG52-LG59))</f>
        <v/>
      </c>
      <c r="LH61" s="45">
        <f>IF(LH35=0,LH52+LH53,IF(LH35&lt;=10,LH52-LH56,LH52-LH59))</f>
        <v/>
      </c>
      <c r="LI61" s="45">
        <f>IF(LI35=0,LI52+LI53,IF(LI35&lt;=10,LI52-LI56,LI52-LI59))</f>
        <v/>
      </c>
      <c r="LJ61" s="45">
        <f>IF(LJ35=0,LJ52+LJ53,IF(LJ35&lt;=10,LJ52-LJ56,LJ52-LJ59))</f>
        <v/>
      </c>
      <c r="LK61" s="45">
        <f>IF(LK35=0,LK52+LK53,IF(LK35&lt;=10,LK52-LK56,LK52-LK59))</f>
        <v/>
      </c>
      <c r="LL61" s="45">
        <f>IF(LL35=0,LL52+LL53,IF(LL35&lt;=10,LL52-LL56,LL52-LL59))</f>
        <v/>
      </c>
      <c r="LM61" s="45">
        <f>IF(LM35=0,LM52+LM53,IF(LM35&lt;=10,LM52-LM56,LM52-LM59))</f>
        <v/>
      </c>
      <c r="LN61" s="45">
        <f>IF(LN35=0,LN52+LN53,IF(LN35&lt;=10,LN52-LN56,LN52-LN59))</f>
        <v/>
      </c>
      <c r="LO61" s="45">
        <f>IF(LO35=0,LO52+LO53,IF(LO35&lt;=10,LO52-LO56,LO52-LO59))</f>
        <v/>
      </c>
      <c r="LP61" s="45">
        <f>IF(LP35=0,LP52+LP53,IF(LP35&lt;=10,LP52-LP56,LP52-LP59))</f>
        <v/>
      </c>
      <c r="LQ61" s="45">
        <f>IF(LQ35=0,LQ52+LQ53,IF(LQ35&lt;=10,LQ52-LQ56,LQ52-LQ59))</f>
        <v/>
      </c>
      <c r="LR61" s="45">
        <f>IF(LR35=0,LR52+LR53,IF(LR35&lt;=10,LR52-LR56,LR52-LR59))</f>
        <v/>
      </c>
      <c r="LS61" s="45">
        <f>IF(LS35=0,LS52+LS53,IF(LS35&lt;=10,LS52-LS56,LS52-LS59))</f>
        <v/>
      </c>
      <c r="LT61" s="45">
        <f>IF(LT35=0,LT52+LT53,IF(LT35&lt;=10,LT52-LT56,LT52-LT59))</f>
        <v/>
      </c>
      <c r="LU61" s="45">
        <f>IF(LU35=0,LU52+LU53,IF(LU35&lt;=10,LU52-LU56,LU52-LU59))</f>
        <v/>
      </c>
      <c r="LV61" s="45">
        <f>IF(LV35=0,LV52+LV53,IF(LV35&lt;=10,LV52-LV56,LV52-LV59))</f>
        <v/>
      </c>
      <c r="LW61" s="45">
        <f>IF(LW35=0,LW52+LW53,IF(LW35&lt;=10,LW52-LW56,LW52-LW59))</f>
        <v/>
      </c>
      <c r="LX61" s="45">
        <f>IF(LX35=0,LX52+LX53,IF(LX35&lt;=10,LX52-LX56,LX52-LX59))</f>
        <v/>
      </c>
      <c r="LY61" s="45">
        <f>IF(LY35=0,LY52+LY53,IF(LY35&lt;=10,LY52-LY56,LY52-LY59))</f>
        <v/>
      </c>
      <c r="LZ61" s="45">
        <f>IF(LZ35=0,LZ52+LZ53,IF(LZ35&lt;=10,LZ52-LZ56,LZ52-LZ59))</f>
        <v/>
      </c>
      <c r="MA61" s="45">
        <f>IF(MA35=0,MA52+MA53,IF(MA35&lt;=10,MA52-MA56,MA52-MA59))</f>
        <v/>
      </c>
      <c r="MB61" s="45">
        <f>IF(MB35=0,MB52+MB53,IF(MB35&lt;=10,MB52-MB56,MB52-MB59))</f>
        <v/>
      </c>
      <c r="MC61" s="45">
        <f>IF(MC35=0,MC52+MC53,IF(MC35&lt;=10,MC52-MC56,MC52-MC59))</f>
        <v/>
      </c>
      <c r="MD61" s="45">
        <f>IF(MD35=0,MD52+MD53,IF(MD35&lt;=10,MD52-MD56,MD52-MD59))</f>
        <v/>
      </c>
      <c r="ME61" s="45">
        <f>IF(ME35=0,ME52+ME53,IF(ME35&lt;=10,ME52-ME56,ME52-ME59))</f>
        <v/>
      </c>
      <c r="MF61" s="45">
        <f>IF(MF35=0,MF52+MF53,IF(MF35&lt;=10,MF52-MF56,MF52-MF59))</f>
        <v/>
      </c>
      <c r="MG61" s="45">
        <f>IF(MG35=0,MG52+MG53,IF(MG35&lt;=10,MG52-MG56,MG52-MG59))</f>
        <v/>
      </c>
      <c r="MH61" s="45">
        <f>IF(MH35=0,MH52+MH53,IF(MH35&lt;=10,MH52-MH56,MH52-MH59))</f>
        <v/>
      </c>
      <c r="MI61" s="45">
        <f>IF(MI35=0,MI52+MI53,IF(MI35&lt;=10,MI52-MI56,MI52-MI59))</f>
        <v/>
      </c>
      <c r="MJ61" s="45">
        <f>IF(MJ35=0,MJ52+MJ53,IF(MJ35&lt;=10,MJ52-MJ56,MJ52-MJ59))</f>
        <v/>
      </c>
      <c r="MK61" s="45">
        <f>IF(MK35=0,MK52+MK53,IF(MK35&lt;=10,MK52-MK56,MK52-MK59))</f>
        <v/>
      </c>
      <c r="ML61" s="45">
        <f>IF(ML35=0,ML52+ML53,IF(ML35&lt;=10,ML52-ML56,ML52-ML59))</f>
        <v/>
      </c>
      <c r="MM61" s="45">
        <f>IF(MM35=0,MM52+MM53,IF(MM35&lt;=10,MM52-MM56,MM52-MM59))</f>
        <v/>
      </c>
      <c r="MN61" s="45">
        <f>IF(MN35=0,MN52+MN53,IF(MN35&lt;=10,MN52-MN56,MN52-MN59))</f>
        <v/>
      </c>
      <c r="MO61" s="45">
        <f>IF(MO35=0,MO52+MO53,IF(MO35&lt;=10,MO52-MO56,MO52-MO59))</f>
        <v/>
      </c>
      <c r="MP61" s="45">
        <f>IF(MP35=0,MP52+MP53,IF(MP35&lt;=10,MP52-MP56,MP52-MP59))</f>
        <v/>
      </c>
      <c r="MQ61" s="45">
        <f>IF(MQ35=0,MQ52+MQ53,IF(MQ35&lt;=10,MQ52-MQ56,MQ52-MQ59))</f>
        <v/>
      </c>
      <c r="MR61" s="45">
        <f>IF(MR35=0,MR52+MR53,IF(MR35&lt;=10,MR52-MR56,MR52-MR59))</f>
        <v/>
      </c>
      <c r="MS61" s="45">
        <f>IF(MS35=0,MS52+MS53,IF(MS35&lt;=10,MS52-MS56,MS52-MS59))</f>
        <v/>
      </c>
      <c r="MT61" s="45">
        <f>IF(MT35=0,MT52+MT53,IF(MT35&lt;=10,MT52-MT56,MT52-MT59))</f>
        <v/>
      </c>
      <c r="MU61" s="45">
        <f>IF(MU35=0,MU52+MU53,IF(MU35&lt;=10,MU52-MU56,MU52-MU59))</f>
        <v/>
      </c>
      <c r="MV61" s="45">
        <f>IF(MV35=0,MV52+MV53,IF(MV35&lt;=10,MV52-MV56,MV52-MV59))</f>
        <v/>
      </c>
      <c r="MW61" s="45">
        <f>IF(MW35=0,MW52+MW53,IF(MW35&lt;=10,MW52-MW56,MW52-MW59))</f>
        <v/>
      </c>
      <c r="MX61" s="45">
        <f>IF(MX35=0,MX52+MX53,IF(MX35&lt;=10,MX52-MX56,MX52-MX59))</f>
        <v/>
      </c>
      <c r="MY61" s="45">
        <f>IF(MY35=0,MY52+MY53,IF(MY35&lt;=10,MY52-MY56,MY52-MY59))</f>
        <v/>
      </c>
      <c r="MZ61" s="45">
        <f>IF(MZ35=0,MZ52+MZ53,IF(MZ35&lt;=10,MZ52-MZ56,MZ52-MZ59))</f>
        <v/>
      </c>
      <c r="NA61" s="45">
        <f>IF(NA35=0,NA52+NA53,IF(NA35&lt;=10,NA52-NA56,NA52-NA59))</f>
        <v/>
      </c>
      <c r="NB61" s="45">
        <f>IF(NB35=0,NB52+NB53,IF(NB35&lt;=10,NB52-NB56,NB52-NB59))</f>
        <v/>
      </c>
      <c r="NC61" s="45">
        <f>IF(NC35=0,NC52+NC53,IF(NC35&lt;=10,NC52-NC56,NC52-NC59))</f>
        <v/>
      </c>
      <c r="ND61" s="45">
        <f>IF(ND35=0,ND52+ND53,IF(ND35&lt;=10,ND52-ND56,ND52-ND59))</f>
        <v/>
      </c>
      <c r="NE61" s="45">
        <f>IF(NE35=0,NE52+NE53,IF(NE35&lt;=10,NE52-NE56,NE52-NE59))</f>
        <v/>
      </c>
      <c r="NF61" s="45">
        <f>IF(NF35=0,NF52+NF53,IF(NF35&lt;=10,NF52-NF56,NF52-NF59))</f>
        <v/>
      </c>
      <c r="NG61" s="45">
        <f>IF(NG35=0,NG52+NG53,IF(NG35&lt;=10,NG52-NG56,NG52-NG59))</f>
        <v/>
      </c>
      <c r="NH61" s="45">
        <f>IF(NH35=0,NH52+NH53,IF(NH35&lt;=10,NH52-NH56,NH52-NH59))</f>
        <v/>
      </c>
      <c r="NI61" s="45">
        <f>IF(NI35=0,NI52+NI53,IF(NI35&lt;=10,NI52-NI56,NI52-NI59))</f>
        <v/>
      </c>
      <c r="NJ61" s="45">
        <f>IF(NJ35=0,NJ52+NJ53,IF(NJ35&lt;=10,NJ52-NJ56,NJ52-NJ59))</f>
        <v/>
      </c>
      <c r="NK61" s="45">
        <f>IF(NK35=0,NK52+NK53,IF(NK35&lt;=10,NK52-NK56,NK52-NK59))</f>
        <v/>
      </c>
      <c r="NL61" s="45">
        <f>IF(NL35=0,NL52+NL53,IF(NL35&lt;=10,NL52-NL56,NL52-NL59))</f>
        <v/>
      </c>
      <c r="NM61" s="45">
        <f>IF(NM35=0,NM52+NM53,IF(NM35&lt;=10,NM52-NM56,NM52-NM59))</f>
        <v/>
      </c>
      <c r="NN61" s="45">
        <f>IF(NN35=0,NN52+NN53,IF(NN35&lt;=10,NN52-NN56,NN52-NN59))</f>
        <v/>
      </c>
      <c r="NO61" s="45">
        <f>IF(NO35=0,NO52+NO53,IF(NO35&lt;=10,NO52-NO56,NO52-NO59))</f>
        <v/>
      </c>
      <c r="NP61" s="45">
        <f>IF(NP35=0,NP52+NP53,IF(NP35&lt;=10,NP52-NP56,NP52-NP59))</f>
        <v/>
      </c>
      <c r="NQ61" s="45">
        <f>IF(NQ35=0,NQ52+NQ53,IF(NQ35&lt;=10,NQ52-NQ56,NQ52-NQ59))</f>
        <v/>
      </c>
      <c r="NR61" s="45">
        <f>IF(NR35=0,NR52+NR53,IF(NR35&lt;=10,NR52-NR56,NR52-NR59))</f>
        <v/>
      </c>
      <c r="NS61" s="45">
        <f>IF(NS35=0,NS52+NS53,IF(NS35&lt;=10,NS52-NS56,NS52-NS59))</f>
        <v/>
      </c>
      <c r="NT61" s="45">
        <f>IF(NT35=0,NT52+NT53,IF(NT35&lt;=10,NT52-NT56,NT52-NT59))</f>
        <v/>
      </c>
      <c r="NU61" s="45">
        <f>IF(NU35=0,NU52+NU53,IF(NU35&lt;=10,NU52-NU56,NU52-NU59))</f>
        <v/>
      </c>
      <c r="NV61" s="45">
        <f>IF(NV35=0,NV52+NV53,IF(NV35&lt;=10,NV52-NV56,NV52-NV59))</f>
        <v/>
      </c>
      <c r="NW61" s="45">
        <f>IF(NW35=0,NW52+NW53,IF(NW35&lt;=10,NW52-NW56,NW52-NW59))</f>
        <v/>
      </c>
      <c r="NX61" s="45">
        <f>IF(NX35=0,NX52+NX53,IF(NX35&lt;=10,NX52-NX56,NX52-NX59))</f>
        <v/>
      </c>
      <c r="NY61" s="45">
        <f>IF(NY35=0,NY52+NY53,IF(NY35&lt;=10,NY52-NY56,NY52-NY59))</f>
        <v/>
      </c>
      <c r="NZ61" s="45">
        <f>IF(NZ35=0,NZ52+NZ53,IF(NZ35&lt;=10,NZ52-NZ56,NZ52-NZ59))</f>
        <v/>
      </c>
      <c r="OA61" s="45">
        <f>IF(OA35=0,OA52+OA53,IF(OA35&lt;=10,OA52-OA56,OA52-OA59))</f>
        <v/>
      </c>
      <c r="OB61" s="45">
        <f>IF(OB35=0,OB52+OB53,IF(OB35&lt;=10,OB52-OB56,OB52-OB59))</f>
        <v/>
      </c>
      <c r="OC61" s="45">
        <f>IF(OC35=0,OC52+OC53,IF(OC35&lt;=10,OC52-OC56,OC52-OC59))</f>
        <v/>
      </c>
      <c r="OD61" s="45">
        <f>IF(OD35=0,OD52+OD53,IF(OD35&lt;=10,OD52-OD56,OD52-OD59))</f>
        <v/>
      </c>
      <c r="OE61" s="45">
        <f>IF(OE35=0,OE52+OE53,IF(OE35&lt;=10,OE52-OE56,OE52-OE59))</f>
        <v/>
      </c>
      <c r="OF61" s="45">
        <f>IF(OF35=0,OF52+OF53,IF(OF35&lt;=10,OF52-OF56,OF52-OF59))</f>
        <v/>
      </c>
      <c r="OG61" s="45">
        <f>IF(OG35=0,OG52+OG53,IF(OG35&lt;=10,OG52-OG56,OG52-OG59))</f>
        <v/>
      </c>
      <c r="OH61" s="45">
        <f>IF(OH35=0,OH52+OH53,IF(OH35&lt;=10,OH52-OH56,OH52-OH59))</f>
        <v/>
      </c>
      <c r="OI61" s="45">
        <f>IF(OI35=0,OI52+OI53,IF(OI35&lt;=10,OI52-OI56,OI52-OI59))</f>
        <v/>
      </c>
      <c r="OJ61" s="45">
        <f>IF(OJ35=0,OJ52+OJ53,IF(OJ35&lt;=10,OJ52-OJ56,OJ52-OJ59))</f>
        <v/>
      </c>
      <c r="OK61" s="45">
        <f>IF(OK35=0,OK52+OK53,IF(OK35&lt;=10,OK52-OK56,OK52-OK59))</f>
        <v/>
      </c>
      <c r="OL61" s="45">
        <f>IF(OL35=0,OL52+OL53,IF(OL35&lt;=10,OL52-OL56,OL52-OL59))</f>
        <v/>
      </c>
      <c r="OM61" s="45">
        <f>IF(OM35=0,OM52+OM53,IF(OM35&lt;=10,OM52-OM56,OM52-OM59))</f>
        <v/>
      </c>
      <c r="ON61" s="45">
        <f>IF(ON35=0,ON52+ON53,IF(ON35&lt;=10,ON52-ON56,ON52-ON59))</f>
        <v/>
      </c>
      <c r="OO61" s="45">
        <f>IF(OO35=0,OO52+OO53,IF(OO35&lt;=10,OO52-OO56,OO52-OO59))</f>
        <v/>
      </c>
      <c r="OP61" s="45">
        <f>IF(OP35=0,OP52+OP53,IF(OP35&lt;=10,OP52-OP56,OP52-OP59))</f>
        <v/>
      </c>
      <c r="OQ61" s="45">
        <f>IF(OQ35=0,OQ52+OQ53,IF(OQ35&lt;=10,OQ52-OQ56,OQ52-OQ59))</f>
        <v/>
      </c>
      <c r="OR61" s="45">
        <f>IF(OR35=0,OR52+OR53,IF(OR35&lt;=10,OR52-OR56,OR52-OR59))</f>
        <v/>
      </c>
      <c r="OS61" s="45">
        <f>IF(OS35=0,OS52+OS53,IF(OS35&lt;=10,OS52-OS56,OS52-OS59))</f>
        <v/>
      </c>
      <c r="OT61" s="45">
        <f>IF(OT35=0,OT52+OT53,IF(OT35&lt;=10,OT52-OT56,OT52-OT59))</f>
        <v/>
      </c>
      <c r="OU61" s="45">
        <f>IF(OU35=0,OU52+OU53,IF(OU35&lt;=10,OU52-OU56,OU52-OU59))</f>
        <v/>
      </c>
      <c r="OV61" s="45">
        <f>IF(OV35=0,OV52+OV53,IF(OV35&lt;=10,OV52-OV56,OV52-OV59))</f>
        <v/>
      </c>
      <c r="OW61" s="45">
        <f>IF(OW35=0,OW52+OW53,IF(OW35&lt;=10,OW52-OW56,OW52-OW59))</f>
        <v/>
      </c>
      <c r="OX61" s="45">
        <f>IF(OX35=0,OX52+OX53,IF(OX35&lt;=10,OX52-OX56,OX52-OX59))</f>
        <v/>
      </c>
      <c r="OY61" s="45">
        <f>IF(OY35=0,OY52+OY53,IF(OY35&lt;=10,OY52-OY56,OY52-OY59))</f>
        <v/>
      </c>
      <c r="OZ61" s="45">
        <f>IF(OZ35=0,OZ52+OZ53,IF(OZ35&lt;=10,OZ52-OZ56,OZ52-OZ59))</f>
        <v/>
      </c>
      <c r="PA61" s="45">
        <f>IF(PA35=0,PA52+PA53,IF(PA35&lt;=10,PA52-PA56,PA52-PA59))</f>
        <v/>
      </c>
      <c r="PB61" s="45">
        <f>IF(PB35=0,PB52+PB53,IF(PB35&lt;=10,PB52-PB56,PB52-PB59))</f>
        <v/>
      </c>
      <c r="PC61" s="45">
        <f>IF(PC35=0,PC52+PC53,IF(PC35&lt;=10,PC52-PC56,PC52-PC59))</f>
        <v/>
      </c>
      <c r="PD61" s="45">
        <f>IF(PD35=0,PD52+PD53,IF(PD35&lt;=10,PD52-PD56,PD52-PD59))</f>
        <v/>
      </c>
      <c r="PE61" s="45">
        <f>IF(PE35=0,PE52+PE53,IF(PE35&lt;=10,PE52-PE56,PE52-PE59))</f>
        <v/>
      </c>
      <c r="PF61" s="45">
        <f>IF(PF35=0,PF52+PF53,IF(PF35&lt;=10,PF52-PF56,PF52-PF59))</f>
        <v/>
      </c>
      <c r="PG61" s="45">
        <f>IF(PG35=0,PG52+PG53,IF(PG35&lt;=10,PG52-PG56,PG52-PG59))</f>
        <v/>
      </c>
      <c r="PH61" s="45">
        <f>IF(PH35=0,PH52+PH53,IF(PH35&lt;=10,PH52-PH56,PH52-PH59))</f>
        <v/>
      </c>
      <c r="PI61" s="45">
        <f>IF(PI35=0,PI52+PI53,IF(PI35&lt;=10,PI52-PI56,PI52-PI59))</f>
        <v/>
      </c>
      <c r="PJ61" s="45">
        <f>IF(PJ35=0,PJ52+PJ53,IF(PJ35&lt;=10,PJ52-PJ56,PJ52-PJ59))</f>
        <v/>
      </c>
      <c r="PK61" s="45">
        <f>IF(PK35=0,PK52+PK53,IF(PK35&lt;=10,PK52-PK56,PK52-PK59))</f>
        <v/>
      </c>
      <c r="PL61" s="45">
        <f>IF(PL35=0,PL52+PL53,IF(PL35&lt;=10,PL52-PL56,PL52-PL59))</f>
        <v/>
      </c>
      <c r="PM61" s="45">
        <f>IF(PM35=0,PM52+PM53,IF(PM35&lt;=10,PM52-PM56,PM52-PM59))</f>
        <v/>
      </c>
    </row>
    <row r="62">
      <c r="A62" s="9" t="inlineStr">
        <is>
          <t>Existing site NOI retained (entitlement only)</t>
        </is>
      </c>
      <c r="B62" s="9" t="inlineStr">
        <is>
          <t>P1</t>
        </is>
      </c>
      <c r="C62" s="43">
        <f>SUM(D62:PM62)</f>
        <v/>
      </c>
      <c r="D62" s="44">
        <f>IF(D$4&lt;=ent_total,existing_noi*existing_noi_keep/12,0)</f>
        <v/>
      </c>
      <c r="E62" s="44">
        <f>IF(E$4&lt;=ent_total,existing_noi*existing_noi_keep/12,0)</f>
        <v/>
      </c>
      <c r="F62" s="44">
        <f>IF(F$4&lt;=ent_total,existing_noi*existing_noi_keep/12,0)</f>
        <v/>
      </c>
      <c r="G62" s="44">
        <f>IF(G$4&lt;=ent_total,existing_noi*existing_noi_keep/12,0)</f>
        <v/>
      </c>
      <c r="H62" s="44">
        <f>IF(H$4&lt;=ent_total,existing_noi*existing_noi_keep/12,0)</f>
        <v/>
      </c>
      <c r="I62" s="44">
        <f>IF(I$4&lt;=ent_total,existing_noi*existing_noi_keep/12,0)</f>
        <v/>
      </c>
      <c r="J62" s="44">
        <f>IF(J$4&lt;=ent_total,existing_noi*existing_noi_keep/12,0)</f>
        <v/>
      </c>
      <c r="K62" s="44">
        <f>IF(K$4&lt;=ent_total,existing_noi*existing_noi_keep/12,0)</f>
        <v/>
      </c>
      <c r="L62" s="44">
        <f>IF(L$4&lt;=ent_total,existing_noi*existing_noi_keep/12,0)</f>
        <v/>
      </c>
      <c r="M62" s="44">
        <f>IF(M$4&lt;=ent_total,existing_noi*existing_noi_keep/12,0)</f>
        <v/>
      </c>
      <c r="N62" s="44">
        <f>IF(N$4&lt;=ent_total,existing_noi*existing_noi_keep/12,0)</f>
        <v/>
      </c>
      <c r="O62" s="44">
        <f>IF(O$4&lt;=ent_total,existing_noi*existing_noi_keep/12,0)</f>
        <v/>
      </c>
      <c r="P62" s="44">
        <f>IF(P$4&lt;=ent_total,existing_noi*existing_noi_keep/12,0)</f>
        <v/>
      </c>
      <c r="Q62" s="44">
        <f>IF(Q$4&lt;=ent_total,existing_noi*existing_noi_keep/12,0)</f>
        <v/>
      </c>
      <c r="R62" s="44">
        <f>IF(R$4&lt;=ent_total,existing_noi*existing_noi_keep/12,0)</f>
        <v/>
      </c>
      <c r="S62" s="44">
        <f>IF(S$4&lt;=ent_total,existing_noi*existing_noi_keep/12,0)</f>
        <v/>
      </c>
      <c r="T62" s="44">
        <f>IF(T$4&lt;=ent_total,existing_noi*existing_noi_keep/12,0)</f>
        <v/>
      </c>
      <c r="U62" s="44">
        <f>IF(U$4&lt;=ent_total,existing_noi*existing_noi_keep/12,0)</f>
        <v/>
      </c>
      <c r="V62" s="44">
        <f>IF(V$4&lt;=ent_total,existing_noi*existing_noi_keep/12,0)</f>
        <v/>
      </c>
      <c r="W62" s="44">
        <f>IF(W$4&lt;=ent_total,existing_noi*existing_noi_keep/12,0)</f>
        <v/>
      </c>
      <c r="X62" s="44">
        <f>IF(X$4&lt;=ent_total,existing_noi*existing_noi_keep/12,0)</f>
        <v/>
      </c>
      <c r="Y62" s="44">
        <f>IF(Y$4&lt;=ent_total,existing_noi*existing_noi_keep/12,0)</f>
        <v/>
      </c>
      <c r="Z62" s="44">
        <f>IF(Z$4&lt;=ent_total,existing_noi*existing_noi_keep/12,0)</f>
        <v/>
      </c>
      <c r="AA62" s="44">
        <f>IF(AA$4&lt;=ent_total,existing_noi*existing_noi_keep/12,0)</f>
        <v/>
      </c>
      <c r="AB62" s="44">
        <f>IF(AB$4&lt;=ent_total,existing_noi*existing_noi_keep/12,0)</f>
        <v/>
      </c>
      <c r="AC62" s="44">
        <f>IF(AC$4&lt;=ent_total,existing_noi*existing_noi_keep/12,0)</f>
        <v/>
      </c>
      <c r="AD62" s="44">
        <f>IF(AD$4&lt;=ent_total,existing_noi*existing_noi_keep/12,0)</f>
        <v/>
      </c>
      <c r="AE62" s="44">
        <f>IF(AE$4&lt;=ent_total,existing_noi*existing_noi_keep/12,0)</f>
        <v/>
      </c>
      <c r="AF62" s="44">
        <f>IF(AF$4&lt;=ent_total,existing_noi*existing_noi_keep/12,0)</f>
        <v/>
      </c>
      <c r="AG62" s="44">
        <f>IF(AG$4&lt;=ent_total,existing_noi*existing_noi_keep/12,0)</f>
        <v/>
      </c>
      <c r="AH62" s="44">
        <f>IF(AH$4&lt;=ent_total,existing_noi*existing_noi_keep/12,0)</f>
        <v/>
      </c>
      <c r="AI62" s="44">
        <f>IF(AI$4&lt;=ent_total,existing_noi*existing_noi_keep/12,0)</f>
        <v/>
      </c>
      <c r="AJ62" s="44">
        <f>IF(AJ$4&lt;=ent_total,existing_noi*existing_noi_keep/12,0)</f>
        <v/>
      </c>
      <c r="AK62" s="44">
        <f>IF(AK$4&lt;=ent_total,existing_noi*existing_noi_keep/12,0)</f>
        <v/>
      </c>
      <c r="AL62" s="44">
        <f>IF(AL$4&lt;=ent_total,existing_noi*existing_noi_keep/12,0)</f>
        <v/>
      </c>
      <c r="AM62" s="44">
        <f>IF(AM$4&lt;=ent_total,existing_noi*existing_noi_keep/12,0)</f>
        <v/>
      </c>
      <c r="AN62" s="44">
        <f>IF(AN$4&lt;=ent_total,existing_noi*existing_noi_keep/12,0)</f>
        <v/>
      </c>
      <c r="AO62" s="44">
        <f>IF(AO$4&lt;=ent_total,existing_noi*existing_noi_keep/12,0)</f>
        <v/>
      </c>
      <c r="AP62" s="44">
        <f>IF(AP$4&lt;=ent_total,existing_noi*existing_noi_keep/12,0)</f>
        <v/>
      </c>
      <c r="AQ62" s="44">
        <f>IF(AQ$4&lt;=ent_total,existing_noi*existing_noi_keep/12,0)</f>
        <v/>
      </c>
      <c r="AR62" s="44">
        <f>IF(AR$4&lt;=ent_total,existing_noi*existing_noi_keep/12,0)</f>
        <v/>
      </c>
      <c r="AS62" s="44">
        <f>IF(AS$4&lt;=ent_total,existing_noi*existing_noi_keep/12,0)</f>
        <v/>
      </c>
      <c r="AT62" s="44">
        <f>IF(AT$4&lt;=ent_total,existing_noi*existing_noi_keep/12,0)</f>
        <v/>
      </c>
      <c r="AU62" s="44">
        <f>IF(AU$4&lt;=ent_total,existing_noi*existing_noi_keep/12,0)</f>
        <v/>
      </c>
      <c r="AV62" s="44">
        <f>IF(AV$4&lt;=ent_total,existing_noi*existing_noi_keep/12,0)</f>
        <v/>
      </c>
      <c r="AW62" s="44">
        <f>IF(AW$4&lt;=ent_total,existing_noi*existing_noi_keep/12,0)</f>
        <v/>
      </c>
      <c r="AX62" s="44">
        <f>IF(AX$4&lt;=ent_total,existing_noi*existing_noi_keep/12,0)</f>
        <v/>
      </c>
      <c r="AY62" s="44">
        <f>IF(AY$4&lt;=ent_total,existing_noi*existing_noi_keep/12,0)</f>
        <v/>
      </c>
      <c r="AZ62" s="44">
        <f>IF(AZ$4&lt;=ent_total,existing_noi*existing_noi_keep/12,0)</f>
        <v/>
      </c>
      <c r="BA62" s="44">
        <f>IF(BA$4&lt;=ent_total,existing_noi*existing_noi_keep/12,0)</f>
        <v/>
      </c>
      <c r="BB62" s="44">
        <f>IF(BB$4&lt;=ent_total,existing_noi*existing_noi_keep/12,0)</f>
        <v/>
      </c>
      <c r="BC62" s="44">
        <f>IF(BC$4&lt;=ent_total,existing_noi*existing_noi_keep/12,0)</f>
        <v/>
      </c>
      <c r="BD62" s="44">
        <f>IF(BD$4&lt;=ent_total,existing_noi*existing_noi_keep/12,0)</f>
        <v/>
      </c>
      <c r="BE62" s="44">
        <f>IF(BE$4&lt;=ent_total,existing_noi*existing_noi_keep/12,0)</f>
        <v/>
      </c>
      <c r="BF62" s="44">
        <f>IF(BF$4&lt;=ent_total,existing_noi*existing_noi_keep/12,0)</f>
        <v/>
      </c>
      <c r="BG62" s="44">
        <f>IF(BG$4&lt;=ent_total,existing_noi*existing_noi_keep/12,0)</f>
        <v/>
      </c>
      <c r="BH62" s="44">
        <f>IF(BH$4&lt;=ent_total,existing_noi*existing_noi_keep/12,0)</f>
        <v/>
      </c>
      <c r="BI62" s="44">
        <f>IF(BI$4&lt;=ent_total,existing_noi*existing_noi_keep/12,0)</f>
        <v/>
      </c>
      <c r="BJ62" s="44">
        <f>IF(BJ$4&lt;=ent_total,existing_noi*existing_noi_keep/12,0)</f>
        <v/>
      </c>
      <c r="BK62" s="44">
        <f>IF(BK$4&lt;=ent_total,existing_noi*existing_noi_keep/12,0)</f>
        <v/>
      </c>
      <c r="BL62" s="44">
        <f>IF(BL$4&lt;=ent_total,existing_noi*existing_noi_keep/12,0)</f>
        <v/>
      </c>
      <c r="BM62" s="44">
        <f>IF(BM$4&lt;=ent_total,existing_noi*existing_noi_keep/12,0)</f>
        <v/>
      </c>
      <c r="BN62" s="44">
        <f>IF(BN$4&lt;=ent_total,existing_noi*existing_noi_keep/12,0)</f>
        <v/>
      </c>
      <c r="BO62" s="44">
        <f>IF(BO$4&lt;=ent_total,existing_noi*existing_noi_keep/12,0)</f>
        <v/>
      </c>
      <c r="BP62" s="44">
        <f>IF(BP$4&lt;=ent_total,existing_noi*existing_noi_keep/12,0)</f>
        <v/>
      </c>
      <c r="BQ62" s="44">
        <f>IF(BQ$4&lt;=ent_total,existing_noi*existing_noi_keep/12,0)</f>
        <v/>
      </c>
      <c r="BR62" s="44">
        <f>IF(BR$4&lt;=ent_total,existing_noi*existing_noi_keep/12,0)</f>
        <v/>
      </c>
      <c r="BS62" s="44">
        <f>IF(BS$4&lt;=ent_total,existing_noi*existing_noi_keep/12,0)</f>
        <v/>
      </c>
      <c r="BT62" s="44">
        <f>IF(BT$4&lt;=ent_total,existing_noi*existing_noi_keep/12,0)</f>
        <v/>
      </c>
      <c r="BU62" s="44">
        <f>IF(BU$4&lt;=ent_total,existing_noi*existing_noi_keep/12,0)</f>
        <v/>
      </c>
      <c r="BV62" s="44">
        <f>IF(BV$4&lt;=ent_total,existing_noi*existing_noi_keep/12,0)</f>
        <v/>
      </c>
      <c r="BW62" s="44">
        <f>IF(BW$4&lt;=ent_total,existing_noi*existing_noi_keep/12,0)</f>
        <v/>
      </c>
      <c r="BX62" s="44">
        <f>IF(BX$4&lt;=ent_total,existing_noi*existing_noi_keep/12,0)</f>
        <v/>
      </c>
      <c r="BY62" s="44">
        <f>IF(BY$4&lt;=ent_total,existing_noi*existing_noi_keep/12,0)</f>
        <v/>
      </c>
      <c r="BZ62" s="44">
        <f>IF(BZ$4&lt;=ent_total,existing_noi*existing_noi_keep/12,0)</f>
        <v/>
      </c>
      <c r="CA62" s="44">
        <f>IF(CA$4&lt;=ent_total,existing_noi*existing_noi_keep/12,0)</f>
        <v/>
      </c>
      <c r="CB62" s="44">
        <f>IF(CB$4&lt;=ent_total,existing_noi*existing_noi_keep/12,0)</f>
        <v/>
      </c>
      <c r="CC62" s="44">
        <f>IF(CC$4&lt;=ent_total,existing_noi*existing_noi_keep/12,0)</f>
        <v/>
      </c>
      <c r="CD62" s="44">
        <f>IF(CD$4&lt;=ent_total,existing_noi*existing_noi_keep/12,0)</f>
        <v/>
      </c>
      <c r="CE62" s="44">
        <f>IF(CE$4&lt;=ent_total,existing_noi*existing_noi_keep/12,0)</f>
        <v/>
      </c>
      <c r="CF62" s="44">
        <f>IF(CF$4&lt;=ent_total,existing_noi*existing_noi_keep/12,0)</f>
        <v/>
      </c>
      <c r="CG62" s="44">
        <f>IF(CG$4&lt;=ent_total,existing_noi*existing_noi_keep/12,0)</f>
        <v/>
      </c>
      <c r="CH62" s="44">
        <f>IF(CH$4&lt;=ent_total,existing_noi*existing_noi_keep/12,0)</f>
        <v/>
      </c>
      <c r="CI62" s="44">
        <f>IF(CI$4&lt;=ent_total,existing_noi*existing_noi_keep/12,0)</f>
        <v/>
      </c>
      <c r="CJ62" s="44">
        <f>IF(CJ$4&lt;=ent_total,existing_noi*existing_noi_keep/12,0)</f>
        <v/>
      </c>
      <c r="CK62" s="44">
        <f>IF(CK$4&lt;=ent_total,existing_noi*existing_noi_keep/12,0)</f>
        <v/>
      </c>
      <c r="CL62" s="44">
        <f>IF(CL$4&lt;=ent_total,existing_noi*existing_noi_keep/12,0)</f>
        <v/>
      </c>
      <c r="CM62" s="44">
        <f>IF(CM$4&lt;=ent_total,existing_noi*existing_noi_keep/12,0)</f>
        <v/>
      </c>
      <c r="CN62" s="44">
        <f>IF(CN$4&lt;=ent_total,existing_noi*existing_noi_keep/12,0)</f>
        <v/>
      </c>
      <c r="CO62" s="44">
        <f>IF(CO$4&lt;=ent_total,existing_noi*existing_noi_keep/12,0)</f>
        <v/>
      </c>
      <c r="CP62" s="44">
        <f>IF(CP$4&lt;=ent_total,existing_noi*existing_noi_keep/12,0)</f>
        <v/>
      </c>
      <c r="CQ62" s="44">
        <f>IF(CQ$4&lt;=ent_total,existing_noi*existing_noi_keep/12,0)</f>
        <v/>
      </c>
      <c r="CR62" s="44">
        <f>IF(CR$4&lt;=ent_total,existing_noi*existing_noi_keep/12,0)</f>
        <v/>
      </c>
      <c r="CS62" s="44">
        <f>IF(CS$4&lt;=ent_total,existing_noi*existing_noi_keep/12,0)</f>
        <v/>
      </c>
      <c r="CT62" s="44">
        <f>IF(CT$4&lt;=ent_total,existing_noi*existing_noi_keep/12,0)</f>
        <v/>
      </c>
      <c r="CU62" s="44">
        <f>IF(CU$4&lt;=ent_total,existing_noi*existing_noi_keep/12,0)</f>
        <v/>
      </c>
      <c r="CV62" s="44">
        <f>IF(CV$4&lt;=ent_total,existing_noi*existing_noi_keep/12,0)</f>
        <v/>
      </c>
      <c r="CW62" s="44">
        <f>IF(CW$4&lt;=ent_total,existing_noi*existing_noi_keep/12,0)</f>
        <v/>
      </c>
      <c r="CX62" s="44">
        <f>IF(CX$4&lt;=ent_total,existing_noi*existing_noi_keep/12,0)</f>
        <v/>
      </c>
      <c r="CY62" s="44">
        <f>IF(CY$4&lt;=ent_total,existing_noi*existing_noi_keep/12,0)</f>
        <v/>
      </c>
      <c r="CZ62" s="44">
        <f>IF(CZ$4&lt;=ent_total,existing_noi*existing_noi_keep/12,0)</f>
        <v/>
      </c>
      <c r="DA62" s="44">
        <f>IF(DA$4&lt;=ent_total,existing_noi*existing_noi_keep/12,0)</f>
        <v/>
      </c>
      <c r="DB62" s="44">
        <f>IF(DB$4&lt;=ent_total,existing_noi*existing_noi_keep/12,0)</f>
        <v/>
      </c>
      <c r="DC62" s="44">
        <f>IF(DC$4&lt;=ent_total,existing_noi*existing_noi_keep/12,0)</f>
        <v/>
      </c>
      <c r="DD62" s="44">
        <f>IF(DD$4&lt;=ent_total,existing_noi*existing_noi_keep/12,0)</f>
        <v/>
      </c>
      <c r="DE62" s="44">
        <f>IF(DE$4&lt;=ent_total,existing_noi*existing_noi_keep/12,0)</f>
        <v/>
      </c>
      <c r="DF62" s="44">
        <f>IF(DF$4&lt;=ent_total,existing_noi*existing_noi_keep/12,0)</f>
        <v/>
      </c>
      <c r="DG62" s="44">
        <f>IF(DG$4&lt;=ent_total,existing_noi*existing_noi_keep/12,0)</f>
        <v/>
      </c>
      <c r="DH62" s="44">
        <f>IF(DH$4&lt;=ent_total,existing_noi*existing_noi_keep/12,0)</f>
        <v/>
      </c>
      <c r="DI62" s="44">
        <f>IF(DI$4&lt;=ent_total,existing_noi*existing_noi_keep/12,0)</f>
        <v/>
      </c>
      <c r="DJ62" s="44">
        <f>IF(DJ$4&lt;=ent_total,existing_noi*existing_noi_keep/12,0)</f>
        <v/>
      </c>
      <c r="DK62" s="44">
        <f>IF(DK$4&lt;=ent_total,existing_noi*existing_noi_keep/12,0)</f>
        <v/>
      </c>
      <c r="DL62" s="44">
        <f>IF(DL$4&lt;=ent_total,existing_noi*existing_noi_keep/12,0)</f>
        <v/>
      </c>
      <c r="DM62" s="44">
        <f>IF(DM$4&lt;=ent_total,existing_noi*existing_noi_keep/12,0)</f>
        <v/>
      </c>
      <c r="DN62" s="44">
        <f>IF(DN$4&lt;=ent_total,existing_noi*existing_noi_keep/12,0)</f>
        <v/>
      </c>
      <c r="DO62" s="44">
        <f>IF(DO$4&lt;=ent_total,existing_noi*existing_noi_keep/12,0)</f>
        <v/>
      </c>
      <c r="DP62" s="44">
        <f>IF(DP$4&lt;=ent_total,existing_noi*existing_noi_keep/12,0)</f>
        <v/>
      </c>
      <c r="DQ62" s="44">
        <f>IF(DQ$4&lt;=ent_total,existing_noi*existing_noi_keep/12,0)</f>
        <v/>
      </c>
      <c r="DR62" s="44">
        <f>IF(DR$4&lt;=ent_total,existing_noi*existing_noi_keep/12,0)</f>
        <v/>
      </c>
      <c r="DS62" s="44">
        <f>IF(DS$4&lt;=ent_total,existing_noi*existing_noi_keep/12,0)</f>
        <v/>
      </c>
      <c r="DT62" s="44">
        <f>IF(DT$4&lt;=ent_total,existing_noi*existing_noi_keep/12,0)</f>
        <v/>
      </c>
      <c r="DU62" s="44">
        <f>IF(DU$4&lt;=ent_total,existing_noi*existing_noi_keep/12,0)</f>
        <v/>
      </c>
      <c r="DV62" s="44">
        <f>IF(DV$4&lt;=ent_total,existing_noi*existing_noi_keep/12,0)</f>
        <v/>
      </c>
      <c r="DW62" s="44">
        <f>IF(DW$4&lt;=ent_total,existing_noi*existing_noi_keep/12,0)</f>
        <v/>
      </c>
      <c r="DX62" s="44">
        <f>IF(DX$4&lt;=ent_total,existing_noi*existing_noi_keep/12,0)</f>
        <v/>
      </c>
      <c r="DY62" s="44">
        <f>IF(DY$4&lt;=ent_total,existing_noi*existing_noi_keep/12,0)</f>
        <v/>
      </c>
      <c r="DZ62" s="44">
        <f>IF(DZ$4&lt;=ent_total,existing_noi*existing_noi_keep/12,0)</f>
        <v/>
      </c>
      <c r="EA62" s="44">
        <f>IF(EA$4&lt;=ent_total,existing_noi*existing_noi_keep/12,0)</f>
        <v/>
      </c>
      <c r="EB62" s="44">
        <f>IF(EB$4&lt;=ent_total,existing_noi*existing_noi_keep/12,0)</f>
        <v/>
      </c>
      <c r="EC62" s="44">
        <f>IF(EC$4&lt;=ent_total,existing_noi*existing_noi_keep/12,0)</f>
        <v/>
      </c>
      <c r="ED62" s="44">
        <f>IF(ED$4&lt;=ent_total,existing_noi*existing_noi_keep/12,0)</f>
        <v/>
      </c>
      <c r="EE62" s="44">
        <f>IF(EE$4&lt;=ent_total,existing_noi*existing_noi_keep/12,0)</f>
        <v/>
      </c>
      <c r="EF62" s="44">
        <f>IF(EF$4&lt;=ent_total,existing_noi*existing_noi_keep/12,0)</f>
        <v/>
      </c>
      <c r="EG62" s="44">
        <f>IF(EG$4&lt;=ent_total,existing_noi*existing_noi_keep/12,0)</f>
        <v/>
      </c>
      <c r="EH62" s="44">
        <f>IF(EH$4&lt;=ent_total,existing_noi*existing_noi_keep/12,0)</f>
        <v/>
      </c>
      <c r="EI62" s="44">
        <f>IF(EI$4&lt;=ent_total,existing_noi*existing_noi_keep/12,0)</f>
        <v/>
      </c>
      <c r="EJ62" s="44">
        <f>IF(EJ$4&lt;=ent_total,existing_noi*existing_noi_keep/12,0)</f>
        <v/>
      </c>
      <c r="EK62" s="44">
        <f>IF(EK$4&lt;=ent_total,existing_noi*existing_noi_keep/12,0)</f>
        <v/>
      </c>
      <c r="EL62" s="44">
        <f>IF(EL$4&lt;=ent_total,existing_noi*existing_noi_keep/12,0)</f>
        <v/>
      </c>
      <c r="EM62" s="44">
        <f>IF(EM$4&lt;=ent_total,existing_noi*existing_noi_keep/12,0)</f>
        <v/>
      </c>
      <c r="EN62" s="44">
        <f>IF(EN$4&lt;=ent_total,existing_noi*existing_noi_keep/12,0)</f>
        <v/>
      </c>
      <c r="EO62" s="44">
        <f>IF(EO$4&lt;=ent_total,existing_noi*existing_noi_keep/12,0)</f>
        <v/>
      </c>
      <c r="EP62" s="44">
        <f>IF(EP$4&lt;=ent_total,existing_noi*existing_noi_keep/12,0)</f>
        <v/>
      </c>
      <c r="EQ62" s="44">
        <f>IF(EQ$4&lt;=ent_total,existing_noi*existing_noi_keep/12,0)</f>
        <v/>
      </c>
      <c r="ER62" s="44">
        <f>IF(ER$4&lt;=ent_total,existing_noi*existing_noi_keep/12,0)</f>
        <v/>
      </c>
      <c r="ES62" s="44">
        <f>IF(ES$4&lt;=ent_total,existing_noi*existing_noi_keep/12,0)</f>
        <v/>
      </c>
      <c r="ET62" s="44">
        <f>IF(ET$4&lt;=ent_total,existing_noi*existing_noi_keep/12,0)</f>
        <v/>
      </c>
      <c r="EU62" s="44">
        <f>IF(EU$4&lt;=ent_total,existing_noi*existing_noi_keep/12,0)</f>
        <v/>
      </c>
      <c r="EV62" s="44">
        <f>IF(EV$4&lt;=ent_total,existing_noi*existing_noi_keep/12,0)</f>
        <v/>
      </c>
      <c r="EW62" s="44">
        <f>IF(EW$4&lt;=ent_total,existing_noi*existing_noi_keep/12,0)</f>
        <v/>
      </c>
      <c r="EX62" s="44">
        <f>IF(EX$4&lt;=ent_total,existing_noi*existing_noi_keep/12,0)</f>
        <v/>
      </c>
      <c r="EY62" s="44">
        <f>IF(EY$4&lt;=ent_total,existing_noi*existing_noi_keep/12,0)</f>
        <v/>
      </c>
      <c r="EZ62" s="44">
        <f>IF(EZ$4&lt;=ent_total,existing_noi*existing_noi_keep/12,0)</f>
        <v/>
      </c>
      <c r="FA62" s="44">
        <f>IF(FA$4&lt;=ent_total,existing_noi*existing_noi_keep/12,0)</f>
        <v/>
      </c>
      <c r="FB62" s="44">
        <f>IF(FB$4&lt;=ent_total,existing_noi*existing_noi_keep/12,0)</f>
        <v/>
      </c>
      <c r="FC62" s="44">
        <f>IF(FC$4&lt;=ent_total,existing_noi*existing_noi_keep/12,0)</f>
        <v/>
      </c>
      <c r="FD62" s="44">
        <f>IF(FD$4&lt;=ent_total,existing_noi*existing_noi_keep/12,0)</f>
        <v/>
      </c>
      <c r="FE62" s="44">
        <f>IF(FE$4&lt;=ent_total,existing_noi*existing_noi_keep/12,0)</f>
        <v/>
      </c>
      <c r="FF62" s="44">
        <f>IF(FF$4&lt;=ent_total,existing_noi*existing_noi_keep/12,0)</f>
        <v/>
      </c>
      <c r="FG62" s="44">
        <f>IF(FG$4&lt;=ent_total,existing_noi*existing_noi_keep/12,0)</f>
        <v/>
      </c>
      <c r="FH62" s="44">
        <f>IF(FH$4&lt;=ent_total,existing_noi*existing_noi_keep/12,0)</f>
        <v/>
      </c>
      <c r="FI62" s="44">
        <f>IF(FI$4&lt;=ent_total,existing_noi*existing_noi_keep/12,0)</f>
        <v/>
      </c>
      <c r="FJ62" s="44">
        <f>IF(FJ$4&lt;=ent_total,existing_noi*existing_noi_keep/12,0)</f>
        <v/>
      </c>
      <c r="FK62" s="44">
        <f>IF(FK$4&lt;=ent_total,existing_noi*existing_noi_keep/12,0)</f>
        <v/>
      </c>
      <c r="FL62" s="44">
        <f>IF(FL$4&lt;=ent_total,existing_noi*existing_noi_keep/12,0)</f>
        <v/>
      </c>
      <c r="FM62" s="44">
        <f>IF(FM$4&lt;=ent_total,existing_noi*existing_noi_keep/12,0)</f>
        <v/>
      </c>
      <c r="FN62" s="44">
        <f>IF(FN$4&lt;=ent_total,existing_noi*existing_noi_keep/12,0)</f>
        <v/>
      </c>
      <c r="FO62" s="44">
        <f>IF(FO$4&lt;=ent_total,existing_noi*existing_noi_keep/12,0)</f>
        <v/>
      </c>
      <c r="FP62" s="44">
        <f>IF(FP$4&lt;=ent_total,existing_noi*existing_noi_keep/12,0)</f>
        <v/>
      </c>
      <c r="FQ62" s="44">
        <f>IF(FQ$4&lt;=ent_total,existing_noi*existing_noi_keep/12,0)</f>
        <v/>
      </c>
      <c r="FR62" s="44">
        <f>IF(FR$4&lt;=ent_total,existing_noi*existing_noi_keep/12,0)</f>
        <v/>
      </c>
      <c r="FS62" s="44">
        <f>IF(FS$4&lt;=ent_total,existing_noi*existing_noi_keep/12,0)</f>
        <v/>
      </c>
      <c r="FT62" s="44">
        <f>IF(FT$4&lt;=ent_total,existing_noi*existing_noi_keep/12,0)</f>
        <v/>
      </c>
      <c r="FU62" s="44">
        <f>IF(FU$4&lt;=ent_total,existing_noi*existing_noi_keep/12,0)</f>
        <v/>
      </c>
      <c r="FV62" s="44">
        <f>IF(FV$4&lt;=ent_total,existing_noi*existing_noi_keep/12,0)</f>
        <v/>
      </c>
      <c r="FW62" s="44">
        <f>IF(FW$4&lt;=ent_total,existing_noi*existing_noi_keep/12,0)</f>
        <v/>
      </c>
      <c r="FX62" s="44">
        <f>IF(FX$4&lt;=ent_total,existing_noi*existing_noi_keep/12,0)</f>
        <v/>
      </c>
      <c r="FY62" s="44">
        <f>IF(FY$4&lt;=ent_total,existing_noi*existing_noi_keep/12,0)</f>
        <v/>
      </c>
      <c r="FZ62" s="44">
        <f>IF(FZ$4&lt;=ent_total,existing_noi*existing_noi_keep/12,0)</f>
        <v/>
      </c>
      <c r="GA62" s="44">
        <f>IF(GA$4&lt;=ent_total,existing_noi*existing_noi_keep/12,0)</f>
        <v/>
      </c>
      <c r="GB62" s="44">
        <f>IF(GB$4&lt;=ent_total,existing_noi*existing_noi_keep/12,0)</f>
        <v/>
      </c>
      <c r="GC62" s="44">
        <f>IF(GC$4&lt;=ent_total,existing_noi*existing_noi_keep/12,0)</f>
        <v/>
      </c>
      <c r="GD62" s="44">
        <f>IF(GD$4&lt;=ent_total,existing_noi*existing_noi_keep/12,0)</f>
        <v/>
      </c>
      <c r="GE62" s="44">
        <f>IF(GE$4&lt;=ent_total,existing_noi*existing_noi_keep/12,0)</f>
        <v/>
      </c>
      <c r="GF62" s="44">
        <f>IF(GF$4&lt;=ent_total,existing_noi*existing_noi_keep/12,0)</f>
        <v/>
      </c>
      <c r="GG62" s="44">
        <f>IF(GG$4&lt;=ent_total,existing_noi*existing_noi_keep/12,0)</f>
        <v/>
      </c>
      <c r="GH62" s="44">
        <f>IF(GH$4&lt;=ent_total,existing_noi*existing_noi_keep/12,0)</f>
        <v/>
      </c>
      <c r="GI62" s="44">
        <f>IF(GI$4&lt;=ent_total,existing_noi*existing_noi_keep/12,0)</f>
        <v/>
      </c>
      <c r="GJ62" s="44">
        <f>IF(GJ$4&lt;=ent_total,existing_noi*existing_noi_keep/12,0)</f>
        <v/>
      </c>
      <c r="GK62" s="44">
        <f>IF(GK$4&lt;=ent_total,existing_noi*existing_noi_keep/12,0)</f>
        <v/>
      </c>
      <c r="GL62" s="44">
        <f>IF(GL$4&lt;=ent_total,existing_noi*existing_noi_keep/12,0)</f>
        <v/>
      </c>
      <c r="GM62" s="44">
        <f>IF(GM$4&lt;=ent_total,existing_noi*existing_noi_keep/12,0)</f>
        <v/>
      </c>
      <c r="GN62" s="44">
        <f>IF(GN$4&lt;=ent_total,existing_noi*existing_noi_keep/12,0)</f>
        <v/>
      </c>
      <c r="GO62" s="44">
        <f>IF(GO$4&lt;=ent_total,existing_noi*existing_noi_keep/12,0)</f>
        <v/>
      </c>
      <c r="GP62" s="44">
        <f>IF(GP$4&lt;=ent_total,existing_noi*existing_noi_keep/12,0)</f>
        <v/>
      </c>
      <c r="GQ62" s="44">
        <f>IF(GQ$4&lt;=ent_total,existing_noi*existing_noi_keep/12,0)</f>
        <v/>
      </c>
      <c r="GR62" s="44">
        <f>IF(GR$4&lt;=ent_total,existing_noi*existing_noi_keep/12,0)</f>
        <v/>
      </c>
      <c r="GS62" s="44">
        <f>IF(GS$4&lt;=ent_total,existing_noi*existing_noi_keep/12,0)</f>
        <v/>
      </c>
      <c r="GT62" s="44">
        <f>IF(GT$4&lt;=ent_total,existing_noi*existing_noi_keep/12,0)</f>
        <v/>
      </c>
      <c r="GU62" s="44">
        <f>IF(GU$4&lt;=ent_total,existing_noi*existing_noi_keep/12,0)</f>
        <v/>
      </c>
      <c r="GV62" s="44">
        <f>IF(GV$4&lt;=ent_total,existing_noi*existing_noi_keep/12,0)</f>
        <v/>
      </c>
      <c r="GW62" s="44">
        <f>IF(GW$4&lt;=ent_total,existing_noi*existing_noi_keep/12,0)</f>
        <v/>
      </c>
      <c r="GX62" s="44">
        <f>IF(GX$4&lt;=ent_total,existing_noi*existing_noi_keep/12,0)</f>
        <v/>
      </c>
      <c r="GY62" s="44">
        <f>IF(GY$4&lt;=ent_total,existing_noi*existing_noi_keep/12,0)</f>
        <v/>
      </c>
      <c r="GZ62" s="44">
        <f>IF(GZ$4&lt;=ent_total,existing_noi*existing_noi_keep/12,0)</f>
        <v/>
      </c>
      <c r="HA62" s="44">
        <f>IF(HA$4&lt;=ent_total,existing_noi*existing_noi_keep/12,0)</f>
        <v/>
      </c>
      <c r="HB62" s="44">
        <f>IF(HB$4&lt;=ent_total,existing_noi*existing_noi_keep/12,0)</f>
        <v/>
      </c>
      <c r="HC62" s="44">
        <f>IF(HC$4&lt;=ent_total,existing_noi*existing_noi_keep/12,0)</f>
        <v/>
      </c>
      <c r="HD62" s="44">
        <f>IF(HD$4&lt;=ent_total,existing_noi*existing_noi_keep/12,0)</f>
        <v/>
      </c>
      <c r="HE62" s="44">
        <f>IF(HE$4&lt;=ent_total,existing_noi*existing_noi_keep/12,0)</f>
        <v/>
      </c>
      <c r="HF62" s="44">
        <f>IF(HF$4&lt;=ent_total,existing_noi*existing_noi_keep/12,0)</f>
        <v/>
      </c>
      <c r="HG62" s="44">
        <f>IF(HG$4&lt;=ent_total,existing_noi*existing_noi_keep/12,0)</f>
        <v/>
      </c>
      <c r="HH62" s="44">
        <f>IF(HH$4&lt;=ent_total,existing_noi*existing_noi_keep/12,0)</f>
        <v/>
      </c>
      <c r="HI62" s="44">
        <f>IF(HI$4&lt;=ent_total,existing_noi*existing_noi_keep/12,0)</f>
        <v/>
      </c>
      <c r="HJ62" s="44">
        <f>IF(HJ$4&lt;=ent_total,existing_noi*existing_noi_keep/12,0)</f>
        <v/>
      </c>
      <c r="HK62" s="44">
        <f>IF(HK$4&lt;=ent_total,existing_noi*existing_noi_keep/12,0)</f>
        <v/>
      </c>
      <c r="HL62" s="44">
        <f>IF(HL$4&lt;=ent_total,existing_noi*existing_noi_keep/12,0)</f>
        <v/>
      </c>
      <c r="HM62" s="44">
        <f>IF(HM$4&lt;=ent_total,existing_noi*existing_noi_keep/12,0)</f>
        <v/>
      </c>
      <c r="HN62" s="44">
        <f>IF(HN$4&lt;=ent_total,existing_noi*existing_noi_keep/12,0)</f>
        <v/>
      </c>
      <c r="HO62" s="44">
        <f>IF(HO$4&lt;=ent_total,existing_noi*existing_noi_keep/12,0)</f>
        <v/>
      </c>
      <c r="HP62" s="44">
        <f>IF(HP$4&lt;=ent_total,existing_noi*existing_noi_keep/12,0)</f>
        <v/>
      </c>
      <c r="HQ62" s="44">
        <f>IF(HQ$4&lt;=ent_total,existing_noi*existing_noi_keep/12,0)</f>
        <v/>
      </c>
      <c r="HR62" s="44">
        <f>IF(HR$4&lt;=ent_total,existing_noi*existing_noi_keep/12,0)</f>
        <v/>
      </c>
      <c r="HS62" s="44">
        <f>IF(HS$4&lt;=ent_total,existing_noi*existing_noi_keep/12,0)</f>
        <v/>
      </c>
      <c r="HT62" s="44">
        <f>IF(HT$4&lt;=ent_total,existing_noi*existing_noi_keep/12,0)</f>
        <v/>
      </c>
      <c r="HU62" s="44">
        <f>IF(HU$4&lt;=ent_total,existing_noi*existing_noi_keep/12,0)</f>
        <v/>
      </c>
      <c r="HV62" s="44">
        <f>IF(HV$4&lt;=ent_total,existing_noi*existing_noi_keep/12,0)</f>
        <v/>
      </c>
      <c r="HW62" s="44">
        <f>IF(HW$4&lt;=ent_total,existing_noi*existing_noi_keep/12,0)</f>
        <v/>
      </c>
      <c r="HX62" s="44">
        <f>IF(HX$4&lt;=ent_total,existing_noi*existing_noi_keep/12,0)</f>
        <v/>
      </c>
      <c r="HY62" s="44">
        <f>IF(HY$4&lt;=ent_total,existing_noi*existing_noi_keep/12,0)</f>
        <v/>
      </c>
      <c r="HZ62" s="44">
        <f>IF(HZ$4&lt;=ent_total,existing_noi*existing_noi_keep/12,0)</f>
        <v/>
      </c>
      <c r="IA62" s="44">
        <f>IF(IA$4&lt;=ent_total,existing_noi*existing_noi_keep/12,0)</f>
        <v/>
      </c>
      <c r="IB62" s="44">
        <f>IF(IB$4&lt;=ent_total,existing_noi*existing_noi_keep/12,0)</f>
        <v/>
      </c>
      <c r="IC62" s="44">
        <f>IF(IC$4&lt;=ent_total,existing_noi*existing_noi_keep/12,0)</f>
        <v/>
      </c>
      <c r="ID62" s="44">
        <f>IF(ID$4&lt;=ent_total,existing_noi*existing_noi_keep/12,0)</f>
        <v/>
      </c>
      <c r="IE62" s="44">
        <f>IF(IE$4&lt;=ent_total,existing_noi*existing_noi_keep/12,0)</f>
        <v/>
      </c>
      <c r="IF62" s="44">
        <f>IF(IF$4&lt;=ent_total,existing_noi*existing_noi_keep/12,0)</f>
        <v/>
      </c>
      <c r="IG62" s="44">
        <f>IF(IG$4&lt;=ent_total,existing_noi*existing_noi_keep/12,0)</f>
        <v/>
      </c>
      <c r="IH62" s="44">
        <f>IF(IH$4&lt;=ent_total,existing_noi*existing_noi_keep/12,0)</f>
        <v/>
      </c>
      <c r="II62" s="44">
        <f>IF(II$4&lt;=ent_total,existing_noi*existing_noi_keep/12,0)</f>
        <v/>
      </c>
      <c r="IJ62" s="44">
        <f>IF(IJ$4&lt;=ent_total,existing_noi*existing_noi_keep/12,0)</f>
        <v/>
      </c>
      <c r="IK62" s="44">
        <f>IF(IK$4&lt;=ent_total,existing_noi*existing_noi_keep/12,0)</f>
        <v/>
      </c>
      <c r="IL62" s="44">
        <f>IF(IL$4&lt;=ent_total,existing_noi*existing_noi_keep/12,0)</f>
        <v/>
      </c>
      <c r="IM62" s="44">
        <f>IF(IM$4&lt;=ent_total,existing_noi*existing_noi_keep/12,0)</f>
        <v/>
      </c>
      <c r="IN62" s="44">
        <f>IF(IN$4&lt;=ent_total,existing_noi*existing_noi_keep/12,0)</f>
        <v/>
      </c>
      <c r="IO62" s="44">
        <f>IF(IO$4&lt;=ent_total,existing_noi*existing_noi_keep/12,0)</f>
        <v/>
      </c>
      <c r="IP62" s="44">
        <f>IF(IP$4&lt;=ent_total,existing_noi*existing_noi_keep/12,0)</f>
        <v/>
      </c>
      <c r="IQ62" s="44">
        <f>IF(IQ$4&lt;=ent_total,existing_noi*existing_noi_keep/12,0)</f>
        <v/>
      </c>
      <c r="IR62" s="44">
        <f>IF(IR$4&lt;=ent_total,existing_noi*existing_noi_keep/12,0)</f>
        <v/>
      </c>
      <c r="IS62" s="44">
        <f>IF(IS$4&lt;=ent_total,existing_noi*existing_noi_keep/12,0)</f>
        <v/>
      </c>
      <c r="IT62" s="44">
        <f>IF(IT$4&lt;=ent_total,existing_noi*existing_noi_keep/12,0)</f>
        <v/>
      </c>
      <c r="IU62" s="44">
        <f>IF(IU$4&lt;=ent_total,existing_noi*existing_noi_keep/12,0)</f>
        <v/>
      </c>
      <c r="IV62" s="44">
        <f>IF(IV$4&lt;=ent_total,existing_noi*existing_noi_keep/12,0)</f>
        <v/>
      </c>
      <c r="IW62" s="44">
        <f>IF(IW$4&lt;=ent_total,existing_noi*existing_noi_keep/12,0)</f>
        <v/>
      </c>
      <c r="IX62" s="44">
        <f>IF(IX$4&lt;=ent_total,existing_noi*existing_noi_keep/12,0)</f>
        <v/>
      </c>
      <c r="IY62" s="44">
        <f>IF(IY$4&lt;=ent_total,existing_noi*existing_noi_keep/12,0)</f>
        <v/>
      </c>
      <c r="IZ62" s="44">
        <f>IF(IZ$4&lt;=ent_total,existing_noi*existing_noi_keep/12,0)</f>
        <v/>
      </c>
      <c r="JA62" s="44">
        <f>IF(JA$4&lt;=ent_total,existing_noi*existing_noi_keep/12,0)</f>
        <v/>
      </c>
      <c r="JB62" s="44">
        <f>IF(JB$4&lt;=ent_total,existing_noi*existing_noi_keep/12,0)</f>
        <v/>
      </c>
      <c r="JC62" s="44">
        <f>IF(JC$4&lt;=ent_total,existing_noi*existing_noi_keep/12,0)</f>
        <v/>
      </c>
      <c r="JD62" s="44">
        <f>IF(JD$4&lt;=ent_total,existing_noi*existing_noi_keep/12,0)</f>
        <v/>
      </c>
      <c r="JE62" s="44">
        <f>IF(JE$4&lt;=ent_total,existing_noi*existing_noi_keep/12,0)</f>
        <v/>
      </c>
      <c r="JF62" s="44">
        <f>IF(JF$4&lt;=ent_total,existing_noi*existing_noi_keep/12,0)</f>
        <v/>
      </c>
      <c r="JG62" s="44">
        <f>IF(JG$4&lt;=ent_total,existing_noi*existing_noi_keep/12,0)</f>
        <v/>
      </c>
      <c r="JH62" s="44">
        <f>IF(JH$4&lt;=ent_total,existing_noi*existing_noi_keep/12,0)</f>
        <v/>
      </c>
      <c r="JI62" s="44">
        <f>IF(JI$4&lt;=ent_total,existing_noi*existing_noi_keep/12,0)</f>
        <v/>
      </c>
      <c r="JJ62" s="44">
        <f>IF(JJ$4&lt;=ent_total,existing_noi*existing_noi_keep/12,0)</f>
        <v/>
      </c>
      <c r="JK62" s="44">
        <f>IF(JK$4&lt;=ent_total,existing_noi*existing_noi_keep/12,0)</f>
        <v/>
      </c>
      <c r="JL62" s="44">
        <f>IF(JL$4&lt;=ent_total,existing_noi*existing_noi_keep/12,0)</f>
        <v/>
      </c>
      <c r="JM62" s="44">
        <f>IF(JM$4&lt;=ent_total,existing_noi*existing_noi_keep/12,0)</f>
        <v/>
      </c>
      <c r="JN62" s="44">
        <f>IF(JN$4&lt;=ent_total,existing_noi*existing_noi_keep/12,0)</f>
        <v/>
      </c>
      <c r="JO62" s="44">
        <f>IF(JO$4&lt;=ent_total,existing_noi*existing_noi_keep/12,0)</f>
        <v/>
      </c>
      <c r="JP62" s="44">
        <f>IF(JP$4&lt;=ent_total,existing_noi*existing_noi_keep/12,0)</f>
        <v/>
      </c>
      <c r="JQ62" s="44">
        <f>IF(JQ$4&lt;=ent_total,existing_noi*existing_noi_keep/12,0)</f>
        <v/>
      </c>
      <c r="JR62" s="44">
        <f>IF(JR$4&lt;=ent_total,existing_noi*existing_noi_keep/12,0)</f>
        <v/>
      </c>
      <c r="JS62" s="44">
        <f>IF(JS$4&lt;=ent_total,existing_noi*existing_noi_keep/12,0)</f>
        <v/>
      </c>
      <c r="JT62" s="44">
        <f>IF(JT$4&lt;=ent_total,existing_noi*existing_noi_keep/12,0)</f>
        <v/>
      </c>
      <c r="JU62" s="44">
        <f>IF(JU$4&lt;=ent_total,existing_noi*existing_noi_keep/12,0)</f>
        <v/>
      </c>
      <c r="JV62" s="44">
        <f>IF(JV$4&lt;=ent_total,existing_noi*existing_noi_keep/12,0)</f>
        <v/>
      </c>
      <c r="JW62" s="44">
        <f>IF(JW$4&lt;=ent_total,existing_noi*existing_noi_keep/12,0)</f>
        <v/>
      </c>
      <c r="JX62" s="44">
        <f>IF(JX$4&lt;=ent_total,existing_noi*existing_noi_keep/12,0)</f>
        <v/>
      </c>
      <c r="JY62" s="44">
        <f>IF(JY$4&lt;=ent_total,existing_noi*existing_noi_keep/12,0)</f>
        <v/>
      </c>
      <c r="JZ62" s="44">
        <f>IF(JZ$4&lt;=ent_total,existing_noi*existing_noi_keep/12,0)</f>
        <v/>
      </c>
      <c r="KA62" s="44">
        <f>IF(KA$4&lt;=ent_total,existing_noi*existing_noi_keep/12,0)</f>
        <v/>
      </c>
      <c r="KB62" s="44">
        <f>IF(KB$4&lt;=ent_total,existing_noi*existing_noi_keep/12,0)</f>
        <v/>
      </c>
      <c r="KC62" s="44">
        <f>IF(KC$4&lt;=ent_total,existing_noi*existing_noi_keep/12,0)</f>
        <v/>
      </c>
      <c r="KD62" s="44">
        <f>IF(KD$4&lt;=ent_total,existing_noi*existing_noi_keep/12,0)</f>
        <v/>
      </c>
      <c r="KE62" s="44">
        <f>IF(KE$4&lt;=ent_total,existing_noi*existing_noi_keep/12,0)</f>
        <v/>
      </c>
      <c r="KF62" s="44">
        <f>IF(KF$4&lt;=ent_total,existing_noi*existing_noi_keep/12,0)</f>
        <v/>
      </c>
      <c r="KG62" s="44">
        <f>IF(KG$4&lt;=ent_total,existing_noi*existing_noi_keep/12,0)</f>
        <v/>
      </c>
      <c r="KH62" s="44">
        <f>IF(KH$4&lt;=ent_total,existing_noi*existing_noi_keep/12,0)</f>
        <v/>
      </c>
      <c r="KI62" s="44">
        <f>IF(KI$4&lt;=ent_total,existing_noi*existing_noi_keep/12,0)</f>
        <v/>
      </c>
      <c r="KJ62" s="44">
        <f>IF(KJ$4&lt;=ent_total,existing_noi*existing_noi_keep/12,0)</f>
        <v/>
      </c>
      <c r="KK62" s="44">
        <f>IF(KK$4&lt;=ent_total,existing_noi*existing_noi_keep/12,0)</f>
        <v/>
      </c>
      <c r="KL62" s="44">
        <f>IF(KL$4&lt;=ent_total,existing_noi*existing_noi_keep/12,0)</f>
        <v/>
      </c>
      <c r="KM62" s="44">
        <f>IF(KM$4&lt;=ent_total,existing_noi*existing_noi_keep/12,0)</f>
        <v/>
      </c>
      <c r="KN62" s="44">
        <f>IF(KN$4&lt;=ent_total,existing_noi*existing_noi_keep/12,0)</f>
        <v/>
      </c>
      <c r="KO62" s="44">
        <f>IF(KO$4&lt;=ent_total,existing_noi*existing_noi_keep/12,0)</f>
        <v/>
      </c>
      <c r="KP62" s="44">
        <f>IF(KP$4&lt;=ent_total,existing_noi*existing_noi_keep/12,0)</f>
        <v/>
      </c>
      <c r="KQ62" s="44">
        <f>IF(KQ$4&lt;=ent_total,existing_noi*existing_noi_keep/12,0)</f>
        <v/>
      </c>
      <c r="KR62" s="44">
        <f>IF(KR$4&lt;=ent_total,existing_noi*existing_noi_keep/12,0)</f>
        <v/>
      </c>
      <c r="KS62" s="44">
        <f>IF(KS$4&lt;=ent_total,existing_noi*existing_noi_keep/12,0)</f>
        <v/>
      </c>
      <c r="KT62" s="44">
        <f>IF(KT$4&lt;=ent_total,existing_noi*existing_noi_keep/12,0)</f>
        <v/>
      </c>
      <c r="KU62" s="44">
        <f>IF(KU$4&lt;=ent_total,existing_noi*existing_noi_keep/12,0)</f>
        <v/>
      </c>
      <c r="KV62" s="44">
        <f>IF(KV$4&lt;=ent_total,existing_noi*existing_noi_keep/12,0)</f>
        <v/>
      </c>
      <c r="KW62" s="44">
        <f>IF(KW$4&lt;=ent_total,existing_noi*existing_noi_keep/12,0)</f>
        <v/>
      </c>
      <c r="KX62" s="44">
        <f>IF(KX$4&lt;=ent_total,existing_noi*existing_noi_keep/12,0)</f>
        <v/>
      </c>
      <c r="KY62" s="44">
        <f>IF(KY$4&lt;=ent_total,existing_noi*existing_noi_keep/12,0)</f>
        <v/>
      </c>
      <c r="KZ62" s="44">
        <f>IF(KZ$4&lt;=ent_total,existing_noi*existing_noi_keep/12,0)</f>
        <v/>
      </c>
      <c r="LA62" s="44">
        <f>IF(LA$4&lt;=ent_total,existing_noi*existing_noi_keep/12,0)</f>
        <v/>
      </c>
      <c r="LB62" s="44">
        <f>IF(LB$4&lt;=ent_total,existing_noi*existing_noi_keep/12,0)</f>
        <v/>
      </c>
      <c r="LC62" s="44">
        <f>IF(LC$4&lt;=ent_total,existing_noi*existing_noi_keep/12,0)</f>
        <v/>
      </c>
      <c r="LD62" s="44">
        <f>IF(LD$4&lt;=ent_total,existing_noi*existing_noi_keep/12,0)</f>
        <v/>
      </c>
      <c r="LE62" s="44">
        <f>IF(LE$4&lt;=ent_total,existing_noi*existing_noi_keep/12,0)</f>
        <v/>
      </c>
      <c r="LF62" s="44">
        <f>IF(LF$4&lt;=ent_total,existing_noi*existing_noi_keep/12,0)</f>
        <v/>
      </c>
      <c r="LG62" s="44">
        <f>IF(LG$4&lt;=ent_total,existing_noi*existing_noi_keep/12,0)</f>
        <v/>
      </c>
      <c r="LH62" s="44">
        <f>IF(LH$4&lt;=ent_total,existing_noi*existing_noi_keep/12,0)</f>
        <v/>
      </c>
      <c r="LI62" s="44">
        <f>IF(LI$4&lt;=ent_total,existing_noi*existing_noi_keep/12,0)</f>
        <v/>
      </c>
      <c r="LJ62" s="44">
        <f>IF(LJ$4&lt;=ent_total,existing_noi*existing_noi_keep/12,0)</f>
        <v/>
      </c>
      <c r="LK62" s="44">
        <f>IF(LK$4&lt;=ent_total,existing_noi*existing_noi_keep/12,0)</f>
        <v/>
      </c>
      <c r="LL62" s="44">
        <f>IF(LL$4&lt;=ent_total,existing_noi*existing_noi_keep/12,0)</f>
        <v/>
      </c>
      <c r="LM62" s="44">
        <f>IF(LM$4&lt;=ent_total,existing_noi*existing_noi_keep/12,0)</f>
        <v/>
      </c>
      <c r="LN62" s="44">
        <f>IF(LN$4&lt;=ent_total,existing_noi*existing_noi_keep/12,0)</f>
        <v/>
      </c>
      <c r="LO62" s="44">
        <f>IF(LO$4&lt;=ent_total,existing_noi*existing_noi_keep/12,0)</f>
        <v/>
      </c>
      <c r="LP62" s="44">
        <f>IF(LP$4&lt;=ent_total,existing_noi*existing_noi_keep/12,0)</f>
        <v/>
      </c>
      <c r="LQ62" s="44">
        <f>IF(LQ$4&lt;=ent_total,existing_noi*existing_noi_keep/12,0)</f>
        <v/>
      </c>
      <c r="LR62" s="44">
        <f>IF(LR$4&lt;=ent_total,existing_noi*existing_noi_keep/12,0)</f>
        <v/>
      </c>
      <c r="LS62" s="44">
        <f>IF(LS$4&lt;=ent_total,existing_noi*existing_noi_keep/12,0)</f>
        <v/>
      </c>
      <c r="LT62" s="44">
        <f>IF(LT$4&lt;=ent_total,existing_noi*existing_noi_keep/12,0)</f>
        <v/>
      </c>
      <c r="LU62" s="44">
        <f>IF(LU$4&lt;=ent_total,existing_noi*existing_noi_keep/12,0)</f>
        <v/>
      </c>
      <c r="LV62" s="44">
        <f>IF(LV$4&lt;=ent_total,existing_noi*existing_noi_keep/12,0)</f>
        <v/>
      </c>
      <c r="LW62" s="44">
        <f>IF(LW$4&lt;=ent_total,existing_noi*existing_noi_keep/12,0)</f>
        <v/>
      </c>
      <c r="LX62" s="44">
        <f>IF(LX$4&lt;=ent_total,existing_noi*existing_noi_keep/12,0)</f>
        <v/>
      </c>
      <c r="LY62" s="44">
        <f>IF(LY$4&lt;=ent_total,existing_noi*existing_noi_keep/12,0)</f>
        <v/>
      </c>
      <c r="LZ62" s="44">
        <f>IF(LZ$4&lt;=ent_total,existing_noi*existing_noi_keep/12,0)</f>
        <v/>
      </c>
      <c r="MA62" s="44">
        <f>IF(MA$4&lt;=ent_total,existing_noi*existing_noi_keep/12,0)</f>
        <v/>
      </c>
      <c r="MB62" s="44">
        <f>IF(MB$4&lt;=ent_total,existing_noi*existing_noi_keep/12,0)</f>
        <v/>
      </c>
      <c r="MC62" s="44">
        <f>IF(MC$4&lt;=ent_total,existing_noi*existing_noi_keep/12,0)</f>
        <v/>
      </c>
      <c r="MD62" s="44">
        <f>IF(MD$4&lt;=ent_total,existing_noi*existing_noi_keep/12,0)</f>
        <v/>
      </c>
      <c r="ME62" s="44">
        <f>IF(ME$4&lt;=ent_total,existing_noi*existing_noi_keep/12,0)</f>
        <v/>
      </c>
      <c r="MF62" s="44">
        <f>IF(MF$4&lt;=ent_total,existing_noi*existing_noi_keep/12,0)</f>
        <v/>
      </c>
      <c r="MG62" s="44">
        <f>IF(MG$4&lt;=ent_total,existing_noi*existing_noi_keep/12,0)</f>
        <v/>
      </c>
      <c r="MH62" s="44">
        <f>IF(MH$4&lt;=ent_total,existing_noi*existing_noi_keep/12,0)</f>
        <v/>
      </c>
      <c r="MI62" s="44">
        <f>IF(MI$4&lt;=ent_total,existing_noi*existing_noi_keep/12,0)</f>
        <v/>
      </c>
      <c r="MJ62" s="44">
        <f>IF(MJ$4&lt;=ent_total,existing_noi*existing_noi_keep/12,0)</f>
        <v/>
      </c>
      <c r="MK62" s="44">
        <f>IF(MK$4&lt;=ent_total,existing_noi*existing_noi_keep/12,0)</f>
        <v/>
      </c>
      <c r="ML62" s="44">
        <f>IF(ML$4&lt;=ent_total,existing_noi*existing_noi_keep/12,0)</f>
        <v/>
      </c>
      <c r="MM62" s="44">
        <f>IF(MM$4&lt;=ent_total,existing_noi*existing_noi_keep/12,0)</f>
        <v/>
      </c>
      <c r="MN62" s="44">
        <f>IF(MN$4&lt;=ent_total,existing_noi*existing_noi_keep/12,0)</f>
        <v/>
      </c>
      <c r="MO62" s="44">
        <f>IF(MO$4&lt;=ent_total,existing_noi*existing_noi_keep/12,0)</f>
        <v/>
      </c>
      <c r="MP62" s="44">
        <f>IF(MP$4&lt;=ent_total,existing_noi*existing_noi_keep/12,0)</f>
        <v/>
      </c>
      <c r="MQ62" s="44">
        <f>IF(MQ$4&lt;=ent_total,existing_noi*existing_noi_keep/12,0)</f>
        <v/>
      </c>
      <c r="MR62" s="44">
        <f>IF(MR$4&lt;=ent_total,existing_noi*existing_noi_keep/12,0)</f>
        <v/>
      </c>
      <c r="MS62" s="44">
        <f>IF(MS$4&lt;=ent_total,existing_noi*existing_noi_keep/12,0)</f>
        <v/>
      </c>
      <c r="MT62" s="44">
        <f>IF(MT$4&lt;=ent_total,existing_noi*existing_noi_keep/12,0)</f>
        <v/>
      </c>
      <c r="MU62" s="44">
        <f>IF(MU$4&lt;=ent_total,existing_noi*existing_noi_keep/12,0)</f>
        <v/>
      </c>
      <c r="MV62" s="44">
        <f>IF(MV$4&lt;=ent_total,existing_noi*existing_noi_keep/12,0)</f>
        <v/>
      </c>
      <c r="MW62" s="44">
        <f>IF(MW$4&lt;=ent_total,existing_noi*existing_noi_keep/12,0)</f>
        <v/>
      </c>
      <c r="MX62" s="44">
        <f>IF(MX$4&lt;=ent_total,existing_noi*existing_noi_keep/12,0)</f>
        <v/>
      </c>
      <c r="MY62" s="44">
        <f>IF(MY$4&lt;=ent_total,existing_noi*existing_noi_keep/12,0)</f>
        <v/>
      </c>
      <c r="MZ62" s="44">
        <f>IF(MZ$4&lt;=ent_total,existing_noi*existing_noi_keep/12,0)</f>
        <v/>
      </c>
      <c r="NA62" s="44">
        <f>IF(NA$4&lt;=ent_total,existing_noi*existing_noi_keep/12,0)</f>
        <v/>
      </c>
      <c r="NB62" s="44">
        <f>IF(NB$4&lt;=ent_total,existing_noi*existing_noi_keep/12,0)</f>
        <v/>
      </c>
      <c r="NC62" s="44">
        <f>IF(NC$4&lt;=ent_total,existing_noi*existing_noi_keep/12,0)</f>
        <v/>
      </c>
      <c r="ND62" s="44">
        <f>IF(ND$4&lt;=ent_total,existing_noi*existing_noi_keep/12,0)</f>
        <v/>
      </c>
      <c r="NE62" s="44">
        <f>IF(NE$4&lt;=ent_total,existing_noi*existing_noi_keep/12,0)</f>
        <v/>
      </c>
      <c r="NF62" s="44">
        <f>IF(NF$4&lt;=ent_total,existing_noi*existing_noi_keep/12,0)</f>
        <v/>
      </c>
      <c r="NG62" s="44">
        <f>IF(NG$4&lt;=ent_total,existing_noi*existing_noi_keep/12,0)</f>
        <v/>
      </c>
      <c r="NH62" s="44">
        <f>IF(NH$4&lt;=ent_total,existing_noi*existing_noi_keep/12,0)</f>
        <v/>
      </c>
      <c r="NI62" s="44">
        <f>IF(NI$4&lt;=ent_total,existing_noi*existing_noi_keep/12,0)</f>
        <v/>
      </c>
      <c r="NJ62" s="44">
        <f>IF(NJ$4&lt;=ent_total,existing_noi*existing_noi_keep/12,0)</f>
        <v/>
      </c>
      <c r="NK62" s="44">
        <f>IF(NK$4&lt;=ent_total,existing_noi*existing_noi_keep/12,0)</f>
        <v/>
      </c>
      <c r="NL62" s="44">
        <f>IF(NL$4&lt;=ent_total,existing_noi*existing_noi_keep/12,0)</f>
        <v/>
      </c>
      <c r="NM62" s="44">
        <f>IF(NM$4&lt;=ent_total,existing_noi*existing_noi_keep/12,0)</f>
        <v/>
      </c>
      <c r="NN62" s="44">
        <f>IF(NN$4&lt;=ent_total,existing_noi*existing_noi_keep/12,0)</f>
        <v/>
      </c>
      <c r="NO62" s="44">
        <f>IF(NO$4&lt;=ent_total,existing_noi*existing_noi_keep/12,0)</f>
        <v/>
      </c>
      <c r="NP62" s="44">
        <f>IF(NP$4&lt;=ent_total,existing_noi*existing_noi_keep/12,0)</f>
        <v/>
      </c>
      <c r="NQ62" s="44">
        <f>IF(NQ$4&lt;=ent_total,existing_noi*existing_noi_keep/12,0)</f>
        <v/>
      </c>
      <c r="NR62" s="44">
        <f>IF(NR$4&lt;=ent_total,existing_noi*existing_noi_keep/12,0)</f>
        <v/>
      </c>
      <c r="NS62" s="44">
        <f>IF(NS$4&lt;=ent_total,existing_noi*existing_noi_keep/12,0)</f>
        <v/>
      </c>
      <c r="NT62" s="44">
        <f>IF(NT$4&lt;=ent_total,existing_noi*existing_noi_keep/12,0)</f>
        <v/>
      </c>
      <c r="NU62" s="44">
        <f>IF(NU$4&lt;=ent_total,existing_noi*existing_noi_keep/12,0)</f>
        <v/>
      </c>
      <c r="NV62" s="44">
        <f>IF(NV$4&lt;=ent_total,existing_noi*existing_noi_keep/12,0)</f>
        <v/>
      </c>
      <c r="NW62" s="44">
        <f>IF(NW$4&lt;=ent_total,existing_noi*existing_noi_keep/12,0)</f>
        <v/>
      </c>
      <c r="NX62" s="44">
        <f>IF(NX$4&lt;=ent_total,existing_noi*existing_noi_keep/12,0)</f>
        <v/>
      </c>
      <c r="NY62" s="44">
        <f>IF(NY$4&lt;=ent_total,existing_noi*existing_noi_keep/12,0)</f>
        <v/>
      </c>
      <c r="NZ62" s="44">
        <f>IF(NZ$4&lt;=ent_total,existing_noi*existing_noi_keep/12,0)</f>
        <v/>
      </c>
      <c r="OA62" s="44">
        <f>IF(OA$4&lt;=ent_total,existing_noi*existing_noi_keep/12,0)</f>
        <v/>
      </c>
      <c r="OB62" s="44">
        <f>IF(OB$4&lt;=ent_total,existing_noi*existing_noi_keep/12,0)</f>
        <v/>
      </c>
      <c r="OC62" s="44">
        <f>IF(OC$4&lt;=ent_total,existing_noi*existing_noi_keep/12,0)</f>
        <v/>
      </c>
      <c r="OD62" s="44">
        <f>IF(OD$4&lt;=ent_total,existing_noi*existing_noi_keep/12,0)</f>
        <v/>
      </c>
      <c r="OE62" s="44">
        <f>IF(OE$4&lt;=ent_total,existing_noi*existing_noi_keep/12,0)</f>
        <v/>
      </c>
      <c r="OF62" s="44">
        <f>IF(OF$4&lt;=ent_total,existing_noi*existing_noi_keep/12,0)</f>
        <v/>
      </c>
      <c r="OG62" s="44">
        <f>IF(OG$4&lt;=ent_total,existing_noi*existing_noi_keep/12,0)</f>
        <v/>
      </c>
      <c r="OH62" s="44">
        <f>IF(OH$4&lt;=ent_total,existing_noi*existing_noi_keep/12,0)</f>
        <v/>
      </c>
      <c r="OI62" s="44">
        <f>IF(OI$4&lt;=ent_total,existing_noi*existing_noi_keep/12,0)</f>
        <v/>
      </c>
      <c r="OJ62" s="44">
        <f>IF(OJ$4&lt;=ent_total,existing_noi*existing_noi_keep/12,0)</f>
        <v/>
      </c>
      <c r="OK62" s="44">
        <f>IF(OK$4&lt;=ent_total,existing_noi*existing_noi_keep/12,0)</f>
        <v/>
      </c>
      <c r="OL62" s="44">
        <f>IF(OL$4&lt;=ent_total,existing_noi*existing_noi_keep/12,0)</f>
        <v/>
      </c>
      <c r="OM62" s="44">
        <f>IF(OM$4&lt;=ent_total,existing_noi*existing_noi_keep/12,0)</f>
        <v/>
      </c>
      <c r="ON62" s="44">
        <f>IF(ON$4&lt;=ent_total,existing_noi*existing_noi_keep/12,0)</f>
        <v/>
      </c>
      <c r="OO62" s="44">
        <f>IF(OO$4&lt;=ent_total,existing_noi*existing_noi_keep/12,0)</f>
        <v/>
      </c>
      <c r="OP62" s="44">
        <f>IF(OP$4&lt;=ent_total,existing_noi*existing_noi_keep/12,0)</f>
        <v/>
      </c>
      <c r="OQ62" s="44">
        <f>IF(OQ$4&lt;=ent_total,existing_noi*existing_noi_keep/12,0)</f>
        <v/>
      </c>
      <c r="OR62" s="44">
        <f>IF(OR$4&lt;=ent_total,existing_noi*existing_noi_keep/12,0)</f>
        <v/>
      </c>
      <c r="OS62" s="44">
        <f>IF(OS$4&lt;=ent_total,existing_noi*existing_noi_keep/12,0)</f>
        <v/>
      </c>
      <c r="OT62" s="44">
        <f>IF(OT$4&lt;=ent_total,existing_noi*existing_noi_keep/12,0)</f>
        <v/>
      </c>
      <c r="OU62" s="44">
        <f>IF(OU$4&lt;=ent_total,existing_noi*existing_noi_keep/12,0)</f>
        <v/>
      </c>
      <c r="OV62" s="44">
        <f>IF(OV$4&lt;=ent_total,existing_noi*existing_noi_keep/12,0)</f>
        <v/>
      </c>
      <c r="OW62" s="44">
        <f>IF(OW$4&lt;=ent_total,existing_noi*existing_noi_keep/12,0)</f>
        <v/>
      </c>
      <c r="OX62" s="44">
        <f>IF(OX$4&lt;=ent_total,existing_noi*existing_noi_keep/12,0)</f>
        <v/>
      </c>
      <c r="OY62" s="44">
        <f>IF(OY$4&lt;=ent_total,existing_noi*existing_noi_keep/12,0)</f>
        <v/>
      </c>
      <c r="OZ62" s="44">
        <f>IF(OZ$4&lt;=ent_total,existing_noi*existing_noi_keep/12,0)</f>
        <v/>
      </c>
      <c r="PA62" s="44">
        <f>IF(PA$4&lt;=ent_total,existing_noi*existing_noi_keep/12,0)</f>
        <v/>
      </c>
      <c r="PB62" s="44">
        <f>IF(PB$4&lt;=ent_total,existing_noi*existing_noi_keep/12,0)</f>
        <v/>
      </c>
      <c r="PC62" s="44">
        <f>IF(PC$4&lt;=ent_total,existing_noi*existing_noi_keep/12,0)</f>
        <v/>
      </c>
      <c r="PD62" s="44">
        <f>IF(PD$4&lt;=ent_total,existing_noi*existing_noi_keep/12,0)</f>
        <v/>
      </c>
      <c r="PE62" s="44">
        <f>IF(PE$4&lt;=ent_total,existing_noi*existing_noi_keep/12,0)</f>
        <v/>
      </c>
      <c r="PF62" s="44">
        <f>IF(PF$4&lt;=ent_total,existing_noi*existing_noi_keep/12,0)</f>
        <v/>
      </c>
      <c r="PG62" s="44">
        <f>IF(PG$4&lt;=ent_total,existing_noi*existing_noi_keep/12,0)</f>
        <v/>
      </c>
      <c r="PH62" s="44">
        <f>IF(PH$4&lt;=ent_total,existing_noi*existing_noi_keep/12,0)</f>
        <v/>
      </c>
      <c r="PI62" s="44">
        <f>IF(PI$4&lt;=ent_total,existing_noi*existing_noi_keep/12,0)</f>
        <v/>
      </c>
      <c r="PJ62" s="44">
        <f>IF(PJ$4&lt;=ent_total,existing_noi*existing_noi_keep/12,0)</f>
        <v/>
      </c>
      <c r="PK62" s="44">
        <f>IF(PK$4&lt;=ent_total,existing_noi*existing_noi_keep/12,0)</f>
        <v/>
      </c>
      <c r="PL62" s="44">
        <f>IF(PL$4&lt;=ent_total,existing_noi*existing_noi_keep/12,0)</f>
        <v/>
      </c>
      <c r="PM62" s="44">
        <f>IF(PM$4&lt;=ent_total,existing_noi*existing_noi_keep/12,0)</f>
        <v/>
      </c>
    </row>
    <row r="63">
      <c r="A63" s="5" t="inlineStr">
        <is>
          <t>Unlevered project cash flow</t>
        </is>
      </c>
      <c r="B63" s="9" t="inlineStr">
        <is>
          <t>P1</t>
        </is>
      </c>
      <c r="C63" s="43">
        <f>SUM(D63:PM63)</f>
        <v/>
      </c>
      <c r="D63" s="45">
        <f>-D25+D48+D49+D62</f>
        <v/>
      </c>
      <c r="E63" s="45">
        <f>-E25+E48+E49+E62</f>
        <v/>
      </c>
      <c r="F63" s="45">
        <f>-F25+F48+F49+F62</f>
        <v/>
      </c>
      <c r="G63" s="45">
        <f>-G25+G48+G49+G62</f>
        <v/>
      </c>
      <c r="H63" s="45">
        <f>-H25+H48+H49+H62</f>
        <v/>
      </c>
      <c r="I63" s="45">
        <f>-I25+I48+I49+I62</f>
        <v/>
      </c>
      <c r="J63" s="45">
        <f>-J25+J48+J49+J62</f>
        <v/>
      </c>
      <c r="K63" s="45">
        <f>-K25+K48+K49+K62</f>
        <v/>
      </c>
      <c r="L63" s="45">
        <f>-L25+L48+L49+L62</f>
        <v/>
      </c>
      <c r="M63" s="45">
        <f>-M25+M48+M49+M62</f>
        <v/>
      </c>
      <c r="N63" s="45">
        <f>-N25+N48+N49+N62</f>
        <v/>
      </c>
      <c r="O63" s="45">
        <f>-O25+O48+O49+O62</f>
        <v/>
      </c>
      <c r="P63" s="45">
        <f>-P25+P48+P49+P62</f>
        <v/>
      </c>
      <c r="Q63" s="45">
        <f>-Q25+Q48+Q49+Q62</f>
        <v/>
      </c>
      <c r="R63" s="45">
        <f>-R25+R48+R49+R62</f>
        <v/>
      </c>
      <c r="S63" s="45">
        <f>-S25+S48+S49+S62</f>
        <v/>
      </c>
      <c r="T63" s="45">
        <f>-T25+T48+T49+T62</f>
        <v/>
      </c>
      <c r="U63" s="45">
        <f>-U25+U48+U49+U62</f>
        <v/>
      </c>
      <c r="V63" s="45">
        <f>-V25+V48+V49+V62</f>
        <v/>
      </c>
      <c r="W63" s="45">
        <f>-W25+W48+W49+W62</f>
        <v/>
      </c>
      <c r="X63" s="45">
        <f>-X25+X48+X49+X62</f>
        <v/>
      </c>
      <c r="Y63" s="45">
        <f>-Y25+Y48+Y49+Y62</f>
        <v/>
      </c>
      <c r="Z63" s="45">
        <f>-Z25+Z48+Z49+Z62</f>
        <v/>
      </c>
      <c r="AA63" s="45">
        <f>-AA25+AA48+AA49+AA62</f>
        <v/>
      </c>
      <c r="AB63" s="45">
        <f>-AB25+AB48+AB49+AB62</f>
        <v/>
      </c>
      <c r="AC63" s="45">
        <f>-AC25+AC48+AC49+AC62</f>
        <v/>
      </c>
      <c r="AD63" s="45">
        <f>-AD25+AD48+AD49+AD62</f>
        <v/>
      </c>
      <c r="AE63" s="45">
        <f>-AE25+AE48+AE49+AE62</f>
        <v/>
      </c>
      <c r="AF63" s="45">
        <f>-AF25+AF48+AF49+AF62</f>
        <v/>
      </c>
      <c r="AG63" s="45">
        <f>-AG25+AG48+AG49+AG62</f>
        <v/>
      </c>
      <c r="AH63" s="45">
        <f>-AH25+AH48+AH49+AH62</f>
        <v/>
      </c>
      <c r="AI63" s="45">
        <f>-AI25+AI48+AI49+AI62</f>
        <v/>
      </c>
      <c r="AJ63" s="45">
        <f>-AJ25+AJ48+AJ49+AJ62</f>
        <v/>
      </c>
      <c r="AK63" s="45">
        <f>-AK25+AK48+AK49+AK62</f>
        <v/>
      </c>
      <c r="AL63" s="45">
        <f>-AL25+AL48+AL49+AL62</f>
        <v/>
      </c>
      <c r="AM63" s="45">
        <f>-AM25+AM48+AM49+AM62</f>
        <v/>
      </c>
      <c r="AN63" s="45">
        <f>-AN25+AN48+AN49+AN62</f>
        <v/>
      </c>
      <c r="AO63" s="45">
        <f>-AO25+AO48+AO49+AO62</f>
        <v/>
      </c>
      <c r="AP63" s="45">
        <f>-AP25+AP48+AP49+AP62</f>
        <v/>
      </c>
      <c r="AQ63" s="45">
        <f>-AQ25+AQ48+AQ49+AQ62</f>
        <v/>
      </c>
      <c r="AR63" s="45">
        <f>-AR25+AR48+AR49+AR62</f>
        <v/>
      </c>
      <c r="AS63" s="45">
        <f>-AS25+AS48+AS49+AS62</f>
        <v/>
      </c>
      <c r="AT63" s="45">
        <f>-AT25+AT48+AT49+AT62</f>
        <v/>
      </c>
      <c r="AU63" s="45">
        <f>-AU25+AU48+AU49+AU62</f>
        <v/>
      </c>
      <c r="AV63" s="45">
        <f>-AV25+AV48+AV49+AV62</f>
        <v/>
      </c>
      <c r="AW63" s="45">
        <f>-AW25+AW48+AW49+AW62</f>
        <v/>
      </c>
      <c r="AX63" s="45">
        <f>-AX25+AX48+AX49+AX62</f>
        <v/>
      </c>
      <c r="AY63" s="45">
        <f>-AY25+AY48+AY49+AY62</f>
        <v/>
      </c>
      <c r="AZ63" s="45">
        <f>-AZ25+AZ48+AZ49+AZ62</f>
        <v/>
      </c>
      <c r="BA63" s="45">
        <f>-BA25+BA48+BA49+BA62</f>
        <v/>
      </c>
      <c r="BB63" s="45">
        <f>-BB25+BB48+BB49+BB62</f>
        <v/>
      </c>
      <c r="BC63" s="45">
        <f>-BC25+BC48+BC49+BC62</f>
        <v/>
      </c>
      <c r="BD63" s="45">
        <f>-BD25+BD48+BD49+BD62</f>
        <v/>
      </c>
      <c r="BE63" s="45">
        <f>-BE25+BE48+BE49+BE62</f>
        <v/>
      </c>
      <c r="BF63" s="45">
        <f>-BF25+BF48+BF49+BF62</f>
        <v/>
      </c>
      <c r="BG63" s="45">
        <f>-BG25+BG48+BG49+BG62</f>
        <v/>
      </c>
      <c r="BH63" s="45">
        <f>-BH25+BH48+BH49+BH62</f>
        <v/>
      </c>
      <c r="BI63" s="45">
        <f>-BI25+BI48+BI49+BI62</f>
        <v/>
      </c>
      <c r="BJ63" s="45">
        <f>-BJ25+BJ48+BJ49+BJ62</f>
        <v/>
      </c>
      <c r="BK63" s="45">
        <f>-BK25+BK48+BK49+BK62</f>
        <v/>
      </c>
      <c r="BL63" s="45">
        <f>-BL25+BL48+BL49+BL62</f>
        <v/>
      </c>
      <c r="BM63" s="45">
        <f>-BM25+BM48+BM49+BM62</f>
        <v/>
      </c>
      <c r="BN63" s="45">
        <f>-BN25+BN48+BN49+BN62</f>
        <v/>
      </c>
      <c r="BO63" s="45">
        <f>-BO25+BO48+BO49+BO62</f>
        <v/>
      </c>
      <c r="BP63" s="45">
        <f>-BP25+BP48+BP49+BP62</f>
        <v/>
      </c>
      <c r="BQ63" s="45">
        <f>-BQ25+BQ48+BQ49+BQ62</f>
        <v/>
      </c>
      <c r="BR63" s="45">
        <f>-BR25+BR48+BR49+BR62</f>
        <v/>
      </c>
      <c r="BS63" s="45">
        <f>-BS25+BS48+BS49+BS62</f>
        <v/>
      </c>
      <c r="BT63" s="45">
        <f>-BT25+BT48+BT49+BT62</f>
        <v/>
      </c>
      <c r="BU63" s="45">
        <f>-BU25+BU48+BU49+BU62</f>
        <v/>
      </c>
      <c r="BV63" s="45">
        <f>-BV25+BV48+BV49+BV62</f>
        <v/>
      </c>
      <c r="BW63" s="45">
        <f>-BW25+BW48+BW49+BW62</f>
        <v/>
      </c>
      <c r="BX63" s="45">
        <f>-BX25+BX48+BX49+BX62</f>
        <v/>
      </c>
      <c r="BY63" s="45">
        <f>-BY25+BY48+BY49+BY62</f>
        <v/>
      </c>
      <c r="BZ63" s="45">
        <f>-BZ25+BZ48+BZ49+BZ62</f>
        <v/>
      </c>
      <c r="CA63" s="45">
        <f>-CA25+CA48+CA49+CA62</f>
        <v/>
      </c>
      <c r="CB63" s="45">
        <f>-CB25+CB48+CB49+CB62</f>
        <v/>
      </c>
      <c r="CC63" s="45">
        <f>-CC25+CC48+CC49+CC62</f>
        <v/>
      </c>
      <c r="CD63" s="45">
        <f>-CD25+CD48+CD49+CD62</f>
        <v/>
      </c>
      <c r="CE63" s="45">
        <f>-CE25+CE48+CE49+CE62</f>
        <v/>
      </c>
      <c r="CF63" s="45">
        <f>-CF25+CF48+CF49+CF62</f>
        <v/>
      </c>
      <c r="CG63" s="45">
        <f>-CG25+CG48+CG49+CG62</f>
        <v/>
      </c>
      <c r="CH63" s="45">
        <f>-CH25+CH48+CH49+CH62</f>
        <v/>
      </c>
      <c r="CI63" s="45">
        <f>-CI25+CI48+CI49+CI62</f>
        <v/>
      </c>
      <c r="CJ63" s="45">
        <f>-CJ25+CJ48+CJ49+CJ62</f>
        <v/>
      </c>
      <c r="CK63" s="45">
        <f>-CK25+CK48+CK49+CK62</f>
        <v/>
      </c>
      <c r="CL63" s="45">
        <f>-CL25+CL48+CL49+CL62</f>
        <v/>
      </c>
      <c r="CM63" s="45">
        <f>-CM25+CM48+CM49+CM62</f>
        <v/>
      </c>
      <c r="CN63" s="45">
        <f>-CN25+CN48+CN49+CN62</f>
        <v/>
      </c>
      <c r="CO63" s="45">
        <f>-CO25+CO48+CO49+CO62</f>
        <v/>
      </c>
      <c r="CP63" s="45">
        <f>-CP25+CP48+CP49+CP62</f>
        <v/>
      </c>
      <c r="CQ63" s="45">
        <f>-CQ25+CQ48+CQ49+CQ62</f>
        <v/>
      </c>
      <c r="CR63" s="45">
        <f>-CR25+CR48+CR49+CR62</f>
        <v/>
      </c>
      <c r="CS63" s="45">
        <f>-CS25+CS48+CS49+CS62</f>
        <v/>
      </c>
      <c r="CT63" s="45">
        <f>-CT25+CT48+CT49+CT62</f>
        <v/>
      </c>
      <c r="CU63" s="45">
        <f>-CU25+CU48+CU49+CU62</f>
        <v/>
      </c>
      <c r="CV63" s="45">
        <f>-CV25+CV48+CV49+CV62</f>
        <v/>
      </c>
      <c r="CW63" s="45">
        <f>-CW25+CW48+CW49+CW62</f>
        <v/>
      </c>
      <c r="CX63" s="45">
        <f>-CX25+CX48+CX49+CX62</f>
        <v/>
      </c>
      <c r="CY63" s="45">
        <f>-CY25+CY48+CY49+CY62</f>
        <v/>
      </c>
      <c r="CZ63" s="45">
        <f>-CZ25+CZ48+CZ49+CZ62</f>
        <v/>
      </c>
      <c r="DA63" s="45">
        <f>-DA25+DA48+DA49+DA62</f>
        <v/>
      </c>
      <c r="DB63" s="45">
        <f>-DB25+DB48+DB49+DB62</f>
        <v/>
      </c>
      <c r="DC63" s="45">
        <f>-DC25+DC48+DC49+DC62</f>
        <v/>
      </c>
      <c r="DD63" s="45">
        <f>-DD25+DD48+DD49+DD62</f>
        <v/>
      </c>
      <c r="DE63" s="45">
        <f>-DE25+DE48+DE49+DE62</f>
        <v/>
      </c>
      <c r="DF63" s="45">
        <f>-DF25+DF48+DF49+DF62</f>
        <v/>
      </c>
      <c r="DG63" s="45">
        <f>-DG25+DG48+DG49+DG62</f>
        <v/>
      </c>
      <c r="DH63" s="45">
        <f>-DH25+DH48+DH49+DH62</f>
        <v/>
      </c>
      <c r="DI63" s="45">
        <f>-DI25+DI48+DI49+DI62</f>
        <v/>
      </c>
      <c r="DJ63" s="45">
        <f>-DJ25+DJ48+DJ49+DJ62</f>
        <v/>
      </c>
      <c r="DK63" s="45">
        <f>-DK25+DK48+DK49+DK62</f>
        <v/>
      </c>
      <c r="DL63" s="45">
        <f>-DL25+DL48+DL49+DL62</f>
        <v/>
      </c>
      <c r="DM63" s="45">
        <f>-DM25+DM48+DM49+DM62</f>
        <v/>
      </c>
      <c r="DN63" s="45">
        <f>-DN25+DN48+DN49+DN62</f>
        <v/>
      </c>
      <c r="DO63" s="45">
        <f>-DO25+DO48+DO49+DO62</f>
        <v/>
      </c>
      <c r="DP63" s="45">
        <f>-DP25+DP48+DP49+DP62</f>
        <v/>
      </c>
      <c r="DQ63" s="45">
        <f>-DQ25+DQ48+DQ49+DQ62</f>
        <v/>
      </c>
      <c r="DR63" s="45">
        <f>-DR25+DR48+DR49+DR62</f>
        <v/>
      </c>
      <c r="DS63" s="45">
        <f>-DS25+DS48+DS49+DS62</f>
        <v/>
      </c>
      <c r="DT63" s="45">
        <f>-DT25+DT48+DT49+DT62</f>
        <v/>
      </c>
      <c r="DU63" s="45">
        <f>-DU25+DU48+DU49+DU62</f>
        <v/>
      </c>
      <c r="DV63" s="45">
        <f>-DV25+DV48+DV49+DV62</f>
        <v/>
      </c>
      <c r="DW63" s="45">
        <f>-DW25+DW48+DW49+DW62</f>
        <v/>
      </c>
      <c r="DX63" s="45">
        <f>-DX25+DX48+DX49+DX62</f>
        <v/>
      </c>
      <c r="DY63" s="45">
        <f>-DY25+DY48+DY49+DY62</f>
        <v/>
      </c>
      <c r="DZ63" s="45">
        <f>-DZ25+DZ48+DZ49+DZ62</f>
        <v/>
      </c>
      <c r="EA63" s="45">
        <f>-EA25+EA48+EA49+EA62</f>
        <v/>
      </c>
      <c r="EB63" s="45">
        <f>-EB25+EB48+EB49+EB62</f>
        <v/>
      </c>
      <c r="EC63" s="45">
        <f>-EC25+EC48+EC49+EC62</f>
        <v/>
      </c>
      <c r="ED63" s="45">
        <f>-ED25+ED48+ED49+ED62</f>
        <v/>
      </c>
      <c r="EE63" s="45">
        <f>-EE25+EE48+EE49+EE62</f>
        <v/>
      </c>
      <c r="EF63" s="45">
        <f>-EF25+EF48+EF49+EF62</f>
        <v/>
      </c>
      <c r="EG63" s="45">
        <f>-EG25+EG48+EG49+EG62</f>
        <v/>
      </c>
      <c r="EH63" s="45">
        <f>-EH25+EH48+EH49+EH62</f>
        <v/>
      </c>
      <c r="EI63" s="45">
        <f>-EI25+EI48+EI49+EI62</f>
        <v/>
      </c>
      <c r="EJ63" s="45">
        <f>-EJ25+EJ48+EJ49+EJ62</f>
        <v/>
      </c>
      <c r="EK63" s="45">
        <f>-EK25+EK48+EK49+EK62</f>
        <v/>
      </c>
      <c r="EL63" s="45">
        <f>-EL25+EL48+EL49+EL62</f>
        <v/>
      </c>
      <c r="EM63" s="45">
        <f>-EM25+EM48+EM49+EM62</f>
        <v/>
      </c>
      <c r="EN63" s="45">
        <f>-EN25+EN48+EN49+EN62</f>
        <v/>
      </c>
      <c r="EO63" s="45">
        <f>-EO25+EO48+EO49+EO62</f>
        <v/>
      </c>
      <c r="EP63" s="45">
        <f>-EP25+EP48+EP49+EP62</f>
        <v/>
      </c>
      <c r="EQ63" s="45">
        <f>-EQ25+EQ48+EQ49+EQ62</f>
        <v/>
      </c>
      <c r="ER63" s="45">
        <f>-ER25+ER48+ER49+ER62</f>
        <v/>
      </c>
      <c r="ES63" s="45">
        <f>-ES25+ES48+ES49+ES62</f>
        <v/>
      </c>
      <c r="ET63" s="45">
        <f>-ET25+ET48+ET49+ET62</f>
        <v/>
      </c>
      <c r="EU63" s="45">
        <f>-EU25+EU48+EU49+EU62</f>
        <v/>
      </c>
      <c r="EV63" s="45">
        <f>-EV25+EV48+EV49+EV62</f>
        <v/>
      </c>
      <c r="EW63" s="45">
        <f>-EW25+EW48+EW49+EW62</f>
        <v/>
      </c>
      <c r="EX63" s="45">
        <f>-EX25+EX48+EX49+EX62</f>
        <v/>
      </c>
      <c r="EY63" s="45">
        <f>-EY25+EY48+EY49+EY62</f>
        <v/>
      </c>
      <c r="EZ63" s="45">
        <f>-EZ25+EZ48+EZ49+EZ62</f>
        <v/>
      </c>
      <c r="FA63" s="45">
        <f>-FA25+FA48+FA49+FA62</f>
        <v/>
      </c>
      <c r="FB63" s="45">
        <f>-FB25+FB48+FB49+FB62</f>
        <v/>
      </c>
      <c r="FC63" s="45">
        <f>-FC25+FC48+FC49+FC62</f>
        <v/>
      </c>
      <c r="FD63" s="45">
        <f>-FD25+FD48+FD49+FD62</f>
        <v/>
      </c>
      <c r="FE63" s="45">
        <f>-FE25+FE48+FE49+FE62</f>
        <v/>
      </c>
      <c r="FF63" s="45">
        <f>-FF25+FF48+FF49+FF62</f>
        <v/>
      </c>
      <c r="FG63" s="45">
        <f>-FG25+FG48+FG49+FG62</f>
        <v/>
      </c>
      <c r="FH63" s="45">
        <f>-FH25+FH48+FH49+FH62</f>
        <v/>
      </c>
      <c r="FI63" s="45">
        <f>-FI25+FI48+FI49+FI62</f>
        <v/>
      </c>
      <c r="FJ63" s="45">
        <f>-FJ25+FJ48+FJ49+FJ62</f>
        <v/>
      </c>
      <c r="FK63" s="45">
        <f>-FK25+FK48+FK49+FK62</f>
        <v/>
      </c>
      <c r="FL63" s="45">
        <f>-FL25+FL48+FL49+FL62</f>
        <v/>
      </c>
      <c r="FM63" s="45">
        <f>-FM25+FM48+FM49+FM62</f>
        <v/>
      </c>
      <c r="FN63" s="45">
        <f>-FN25+FN48+FN49+FN62</f>
        <v/>
      </c>
      <c r="FO63" s="45">
        <f>-FO25+FO48+FO49+FO62</f>
        <v/>
      </c>
      <c r="FP63" s="45">
        <f>-FP25+FP48+FP49+FP62</f>
        <v/>
      </c>
      <c r="FQ63" s="45">
        <f>-FQ25+FQ48+FQ49+FQ62</f>
        <v/>
      </c>
      <c r="FR63" s="45">
        <f>-FR25+FR48+FR49+FR62</f>
        <v/>
      </c>
      <c r="FS63" s="45">
        <f>-FS25+FS48+FS49+FS62</f>
        <v/>
      </c>
      <c r="FT63" s="45">
        <f>-FT25+FT48+FT49+FT62</f>
        <v/>
      </c>
      <c r="FU63" s="45">
        <f>-FU25+FU48+FU49+FU62</f>
        <v/>
      </c>
      <c r="FV63" s="45">
        <f>-FV25+FV48+FV49+FV62</f>
        <v/>
      </c>
      <c r="FW63" s="45">
        <f>-FW25+FW48+FW49+FW62</f>
        <v/>
      </c>
      <c r="FX63" s="45">
        <f>-FX25+FX48+FX49+FX62</f>
        <v/>
      </c>
      <c r="FY63" s="45">
        <f>-FY25+FY48+FY49+FY62</f>
        <v/>
      </c>
      <c r="FZ63" s="45">
        <f>-FZ25+FZ48+FZ49+FZ62</f>
        <v/>
      </c>
      <c r="GA63" s="45">
        <f>-GA25+GA48+GA49+GA62</f>
        <v/>
      </c>
      <c r="GB63" s="45">
        <f>-GB25+GB48+GB49+GB62</f>
        <v/>
      </c>
      <c r="GC63" s="45">
        <f>-GC25+GC48+GC49+GC62</f>
        <v/>
      </c>
      <c r="GD63" s="45">
        <f>-GD25+GD48+GD49+GD62</f>
        <v/>
      </c>
      <c r="GE63" s="45">
        <f>-GE25+GE48+GE49+GE62</f>
        <v/>
      </c>
      <c r="GF63" s="45">
        <f>-GF25+GF48+GF49+GF62</f>
        <v/>
      </c>
      <c r="GG63" s="45">
        <f>-GG25+GG48+GG49+GG62</f>
        <v/>
      </c>
      <c r="GH63" s="45">
        <f>-GH25+GH48+GH49+GH62</f>
        <v/>
      </c>
      <c r="GI63" s="45">
        <f>-GI25+GI48+GI49+GI62</f>
        <v/>
      </c>
      <c r="GJ63" s="45">
        <f>-GJ25+GJ48+GJ49+GJ62</f>
        <v/>
      </c>
      <c r="GK63" s="45">
        <f>-GK25+GK48+GK49+GK62</f>
        <v/>
      </c>
      <c r="GL63" s="45">
        <f>-GL25+GL48+GL49+GL62</f>
        <v/>
      </c>
      <c r="GM63" s="45">
        <f>-GM25+GM48+GM49+GM62</f>
        <v/>
      </c>
      <c r="GN63" s="45">
        <f>-GN25+GN48+GN49+GN62</f>
        <v/>
      </c>
      <c r="GO63" s="45">
        <f>-GO25+GO48+GO49+GO62</f>
        <v/>
      </c>
      <c r="GP63" s="45">
        <f>-GP25+GP48+GP49+GP62</f>
        <v/>
      </c>
      <c r="GQ63" s="45">
        <f>-GQ25+GQ48+GQ49+GQ62</f>
        <v/>
      </c>
      <c r="GR63" s="45">
        <f>-GR25+GR48+GR49+GR62</f>
        <v/>
      </c>
      <c r="GS63" s="45">
        <f>-GS25+GS48+GS49+GS62</f>
        <v/>
      </c>
      <c r="GT63" s="45">
        <f>-GT25+GT48+GT49+GT62</f>
        <v/>
      </c>
      <c r="GU63" s="45">
        <f>-GU25+GU48+GU49+GU62</f>
        <v/>
      </c>
      <c r="GV63" s="45">
        <f>-GV25+GV48+GV49+GV62</f>
        <v/>
      </c>
      <c r="GW63" s="45">
        <f>-GW25+GW48+GW49+GW62</f>
        <v/>
      </c>
      <c r="GX63" s="45">
        <f>-GX25+GX48+GX49+GX62</f>
        <v/>
      </c>
      <c r="GY63" s="45">
        <f>-GY25+GY48+GY49+GY62</f>
        <v/>
      </c>
      <c r="GZ63" s="45">
        <f>-GZ25+GZ48+GZ49+GZ62</f>
        <v/>
      </c>
      <c r="HA63" s="45">
        <f>-HA25+HA48+HA49+HA62</f>
        <v/>
      </c>
      <c r="HB63" s="45">
        <f>-HB25+HB48+HB49+HB62</f>
        <v/>
      </c>
      <c r="HC63" s="45">
        <f>-HC25+HC48+HC49+HC62</f>
        <v/>
      </c>
      <c r="HD63" s="45">
        <f>-HD25+HD48+HD49+HD62</f>
        <v/>
      </c>
      <c r="HE63" s="45">
        <f>-HE25+HE48+HE49+HE62</f>
        <v/>
      </c>
      <c r="HF63" s="45">
        <f>-HF25+HF48+HF49+HF62</f>
        <v/>
      </c>
      <c r="HG63" s="45">
        <f>-HG25+HG48+HG49+HG62</f>
        <v/>
      </c>
      <c r="HH63" s="45">
        <f>-HH25+HH48+HH49+HH62</f>
        <v/>
      </c>
      <c r="HI63" s="45">
        <f>-HI25+HI48+HI49+HI62</f>
        <v/>
      </c>
      <c r="HJ63" s="45">
        <f>-HJ25+HJ48+HJ49+HJ62</f>
        <v/>
      </c>
      <c r="HK63" s="45">
        <f>-HK25+HK48+HK49+HK62</f>
        <v/>
      </c>
      <c r="HL63" s="45">
        <f>-HL25+HL48+HL49+HL62</f>
        <v/>
      </c>
      <c r="HM63" s="45">
        <f>-HM25+HM48+HM49+HM62</f>
        <v/>
      </c>
      <c r="HN63" s="45">
        <f>-HN25+HN48+HN49+HN62</f>
        <v/>
      </c>
      <c r="HO63" s="45">
        <f>-HO25+HO48+HO49+HO62</f>
        <v/>
      </c>
      <c r="HP63" s="45">
        <f>-HP25+HP48+HP49+HP62</f>
        <v/>
      </c>
      <c r="HQ63" s="45">
        <f>-HQ25+HQ48+HQ49+HQ62</f>
        <v/>
      </c>
      <c r="HR63" s="45">
        <f>-HR25+HR48+HR49+HR62</f>
        <v/>
      </c>
      <c r="HS63" s="45">
        <f>-HS25+HS48+HS49+HS62</f>
        <v/>
      </c>
      <c r="HT63" s="45">
        <f>-HT25+HT48+HT49+HT62</f>
        <v/>
      </c>
      <c r="HU63" s="45">
        <f>-HU25+HU48+HU49+HU62</f>
        <v/>
      </c>
      <c r="HV63" s="45">
        <f>-HV25+HV48+HV49+HV62</f>
        <v/>
      </c>
      <c r="HW63" s="45">
        <f>-HW25+HW48+HW49+HW62</f>
        <v/>
      </c>
      <c r="HX63" s="45">
        <f>-HX25+HX48+HX49+HX62</f>
        <v/>
      </c>
      <c r="HY63" s="45">
        <f>-HY25+HY48+HY49+HY62</f>
        <v/>
      </c>
      <c r="HZ63" s="45">
        <f>-HZ25+HZ48+HZ49+HZ62</f>
        <v/>
      </c>
      <c r="IA63" s="45">
        <f>-IA25+IA48+IA49+IA62</f>
        <v/>
      </c>
      <c r="IB63" s="45">
        <f>-IB25+IB48+IB49+IB62</f>
        <v/>
      </c>
      <c r="IC63" s="45">
        <f>-IC25+IC48+IC49+IC62</f>
        <v/>
      </c>
      <c r="ID63" s="45">
        <f>-ID25+ID48+ID49+ID62</f>
        <v/>
      </c>
      <c r="IE63" s="45">
        <f>-IE25+IE48+IE49+IE62</f>
        <v/>
      </c>
      <c r="IF63" s="45">
        <f>-IF25+IF48+IF49+IF62</f>
        <v/>
      </c>
      <c r="IG63" s="45">
        <f>-IG25+IG48+IG49+IG62</f>
        <v/>
      </c>
      <c r="IH63" s="45">
        <f>-IH25+IH48+IH49+IH62</f>
        <v/>
      </c>
      <c r="II63" s="45">
        <f>-II25+II48+II49+II62</f>
        <v/>
      </c>
      <c r="IJ63" s="45">
        <f>-IJ25+IJ48+IJ49+IJ62</f>
        <v/>
      </c>
      <c r="IK63" s="45">
        <f>-IK25+IK48+IK49+IK62</f>
        <v/>
      </c>
      <c r="IL63" s="45">
        <f>-IL25+IL48+IL49+IL62</f>
        <v/>
      </c>
      <c r="IM63" s="45">
        <f>-IM25+IM48+IM49+IM62</f>
        <v/>
      </c>
      <c r="IN63" s="45">
        <f>-IN25+IN48+IN49+IN62</f>
        <v/>
      </c>
      <c r="IO63" s="45">
        <f>-IO25+IO48+IO49+IO62</f>
        <v/>
      </c>
      <c r="IP63" s="45">
        <f>-IP25+IP48+IP49+IP62</f>
        <v/>
      </c>
      <c r="IQ63" s="45">
        <f>-IQ25+IQ48+IQ49+IQ62</f>
        <v/>
      </c>
      <c r="IR63" s="45">
        <f>-IR25+IR48+IR49+IR62</f>
        <v/>
      </c>
      <c r="IS63" s="45">
        <f>-IS25+IS48+IS49+IS62</f>
        <v/>
      </c>
      <c r="IT63" s="45">
        <f>-IT25+IT48+IT49+IT62</f>
        <v/>
      </c>
      <c r="IU63" s="45">
        <f>-IU25+IU48+IU49+IU62</f>
        <v/>
      </c>
      <c r="IV63" s="45">
        <f>-IV25+IV48+IV49+IV62</f>
        <v/>
      </c>
      <c r="IW63" s="45">
        <f>-IW25+IW48+IW49+IW62</f>
        <v/>
      </c>
      <c r="IX63" s="45">
        <f>-IX25+IX48+IX49+IX62</f>
        <v/>
      </c>
      <c r="IY63" s="45">
        <f>-IY25+IY48+IY49+IY62</f>
        <v/>
      </c>
      <c r="IZ63" s="45">
        <f>-IZ25+IZ48+IZ49+IZ62</f>
        <v/>
      </c>
      <c r="JA63" s="45">
        <f>-JA25+JA48+JA49+JA62</f>
        <v/>
      </c>
      <c r="JB63" s="45">
        <f>-JB25+JB48+JB49+JB62</f>
        <v/>
      </c>
      <c r="JC63" s="45">
        <f>-JC25+JC48+JC49+JC62</f>
        <v/>
      </c>
      <c r="JD63" s="45">
        <f>-JD25+JD48+JD49+JD62</f>
        <v/>
      </c>
      <c r="JE63" s="45">
        <f>-JE25+JE48+JE49+JE62</f>
        <v/>
      </c>
      <c r="JF63" s="45">
        <f>-JF25+JF48+JF49+JF62</f>
        <v/>
      </c>
      <c r="JG63" s="45">
        <f>-JG25+JG48+JG49+JG62</f>
        <v/>
      </c>
      <c r="JH63" s="45">
        <f>-JH25+JH48+JH49+JH62</f>
        <v/>
      </c>
      <c r="JI63" s="45">
        <f>-JI25+JI48+JI49+JI62</f>
        <v/>
      </c>
      <c r="JJ63" s="45">
        <f>-JJ25+JJ48+JJ49+JJ62</f>
        <v/>
      </c>
      <c r="JK63" s="45">
        <f>-JK25+JK48+JK49+JK62</f>
        <v/>
      </c>
      <c r="JL63" s="45">
        <f>-JL25+JL48+JL49+JL62</f>
        <v/>
      </c>
      <c r="JM63" s="45">
        <f>-JM25+JM48+JM49+JM62</f>
        <v/>
      </c>
      <c r="JN63" s="45">
        <f>-JN25+JN48+JN49+JN62</f>
        <v/>
      </c>
      <c r="JO63" s="45">
        <f>-JO25+JO48+JO49+JO62</f>
        <v/>
      </c>
      <c r="JP63" s="45">
        <f>-JP25+JP48+JP49+JP62</f>
        <v/>
      </c>
      <c r="JQ63" s="45">
        <f>-JQ25+JQ48+JQ49+JQ62</f>
        <v/>
      </c>
      <c r="JR63" s="45">
        <f>-JR25+JR48+JR49+JR62</f>
        <v/>
      </c>
      <c r="JS63" s="45">
        <f>-JS25+JS48+JS49+JS62</f>
        <v/>
      </c>
      <c r="JT63" s="45">
        <f>-JT25+JT48+JT49+JT62</f>
        <v/>
      </c>
      <c r="JU63" s="45">
        <f>-JU25+JU48+JU49+JU62</f>
        <v/>
      </c>
      <c r="JV63" s="45">
        <f>-JV25+JV48+JV49+JV62</f>
        <v/>
      </c>
      <c r="JW63" s="45">
        <f>-JW25+JW48+JW49+JW62</f>
        <v/>
      </c>
      <c r="JX63" s="45">
        <f>-JX25+JX48+JX49+JX62</f>
        <v/>
      </c>
      <c r="JY63" s="45">
        <f>-JY25+JY48+JY49+JY62</f>
        <v/>
      </c>
      <c r="JZ63" s="45">
        <f>-JZ25+JZ48+JZ49+JZ62</f>
        <v/>
      </c>
      <c r="KA63" s="45">
        <f>-KA25+KA48+KA49+KA62</f>
        <v/>
      </c>
      <c r="KB63" s="45">
        <f>-KB25+KB48+KB49+KB62</f>
        <v/>
      </c>
      <c r="KC63" s="45">
        <f>-KC25+KC48+KC49+KC62</f>
        <v/>
      </c>
      <c r="KD63" s="45">
        <f>-KD25+KD48+KD49+KD62</f>
        <v/>
      </c>
      <c r="KE63" s="45">
        <f>-KE25+KE48+KE49+KE62</f>
        <v/>
      </c>
      <c r="KF63" s="45">
        <f>-KF25+KF48+KF49+KF62</f>
        <v/>
      </c>
      <c r="KG63" s="45">
        <f>-KG25+KG48+KG49+KG62</f>
        <v/>
      </c>
      <c r="KH63" s="45">
        <f>-KH25+KH48+KH49+KH62</f>
        <v/>
      </c>
      <c r="KI63" s="45">
        <f>-KI25+KI48+KI49+KI62</f>
        <v/>
      </c>
      <c r="KJ63" s="45">
        <f>-KJ25+KJ48+KJ49+KJ62</f>
        <v/>
      </c>
      <c r="KK63" s="45">
        <f>-KK25+KK48+KK49+KK62</f>
        <v/>
      </c>
      <c r="KL63" s="45">
        <f>-KL25+KL48+KL49+KL62</f>
        <v/>
      </c>
      <c r="KM63" s="45">
        <f>-KM25+KM48+KM49+KM62</f>
        <v/>
      </c>
      <c r="KN63" s="45">
        <f>-KN25+KN48+KN49+KN62</f>
        <v/>
      </c>
      <c r="KO63" s="45">
        <f>-KO25+KO48+KO49+KO62</f>
        <v/>
      </c>
      <c r="KP63" s="45">
        <f>-KP25+KP48+KP49+KP62</f>
        <v/>
      </c>
      <c r="KQ63" s="45">
        <f>-KQ25+KQ48+KQ49+KQ62</f>
        <v/>
      </c>
      <c r="KR63" s="45">
        <f>-KR25+KR48+KR49+KR62</f>
        <v/>
      </c>
      <c r="KS63" s="45">
        <f>-KS25+KS48+KS49+KS62</f>
        <v/>
      </c>
      <c r="KT63" s="45">
        <f>-KT25+KT48+KT49+KT62</f>
        <v/>
      </c>
      <c r="KU63" s="45">
        <f>-KU25+KU48+KU49+KU62</f>
        <v/>
      </c>
      <c r="KV63" s="45">
        <f>-KV25+KV48+KV49+KV62</f>
        <v/>
      </c>
      <c r="KW63" s="45">
        <f>-KW25+KW48+KW49+KW62</f>
        <v/>
      </c>
      <c r="KX63" s="45">
        <f>-KX25+KX48+KX49+KX62</f>
        <v/>
      </c>
      <c r="KY63" s="45">
        <f>-KY25+KY48+KY49+KY62</f>
        <v/>
      </c>
      <c r="KZ63" s="45">
        <f>-KZ25+KZ48+KZ49+KZ62</f>
        <v/>
      </c>
      <c r="LA63" s="45">
        <f>-LA25+LA48+LA49+LA62</f>
        <v/>
      </c>
      <c r="LB63" s="45">
        <f>-LB25+LB48+LB49+LB62</f>
        <v/>
      </c>
      <c r="LC63" s="45">
        <f>-LC25+LC48+LC49+LC62</f>
        <v/>
      </c>
      <c r="LD63" s="45">
        <f>-LD25+LD48+LD49+LD62</f>
        <v/>
      </c>
      <c r="LE63" s="45">
        <f>-LE25+LE48+LE49+LE62</f>
        <v/>
      </c>
      <c r="LF63" s="45">
        <f>-LF25+LF48+LF49+LF62</f>
        <v/>
      </c>
      <c r="LG63" s="45">
        <f>-LG25+LG48+LG49+LG62</f>
        <v/>
      </c>
      <c r="LH63" s="45">
        <f>-LH25+LH48+LH49+LH62</f>
        <v/>
      </c>
      <c r="LI63" s="45">
        <f>-LI25+LI48+LI49+LI62</f>
        <v/>
      </c>
      <c r="LJ63" s="45">
        <f>-LJ25+LJ48+LJ49+LJ62</f>
        <v/>
      </c>
      <c r="LK63" s="45">
        <f>-LK25+LK48+LK49+LK62</f>
        <v/>
      </c>
      <c r="LL63" s="45">
        <f>-LL25+LL48+LL49+LL62</f>
        <v/>
      </c>
      <c r="LM63" s="45">
        <f>-LM25+LM48+LM49+LM62</f>
        <v/>
      </c>
      <c r="LN63" s="45">
        <f>-LN25+LN48+LN49+LN62</f>
        <v/>
      </c>
      <c r="LO63" s="45">
        <f>-LO25+LO48+LO49+LO62</f>
        <v/>
      </c>
      <c r="LP63" s="45">
        <f>-LP25+LP48+LP49+LP62</f>
        <v/>
      </c>
      <c r="LQ63" s="45">
        <f>-LQ25+LQ48+LQ49+LQ62</f>
        <v/>
      </c>
      <c r="LR63" s="45">
        <f>-LR25+LR48+LR49+LR62</f>
        <v/>
      </c>
      <c r="LS63" s="45">
        <f>-LS25+LS48+LS49+LS62</f>
        <v/>
      </c>
      <c r="LT63" s="45">
        <f>-LT25+LT48+LT49+LT62</f>
        <v/>
      </c>
      <c r="LU63" s="45">
        <f>-LU25+LU48+LU49+LU62</f>
        <v/>
      </c>
      <c r="LV63" s="45">
        <f>-LV25+LV48+LV49+LV62</f>
        <v/>
      </c>
      <c r="LW63" s="45">
        <f>-LW25+LW48+LW49+LW62</f>
        <v/>
      </c>
      <c r="LX63" s="45">
        <f>-LX25+LX48+LX49+LX62</f>
        <v/>
      </c>
      <c r="LY63" s="45">
        <f>-LY25+LY48+LY49+LY62</f>
        <v/>
      </c>
      <c r="LZ63" s="45">
        <f>-LZ25+LZ48+LZ49+LZ62</f>
        <v/>
      </c>
      <c r="MA63" s="45">
        <f>-MA25+MA48+MA49+MA62</f>
        <v/>
      </c>
      <c r="MB63" s="45">
        <f>-MB25+MB48+MB49+MB62</f>
        <v/>
      </c>
      <c r="MC63" s="45">
        <f>-MC25+MC48+MC49+MC62</f>
        <v/>
      </c>
      <c r="MD63" s="45">
        <f>-MD25+MD48+MD49+MD62</f>
        <v/>
      </c>
      <c r="ME63" s="45">
        <f>-ME25+ME48+ME49+ME62</f>
        <v/>
      </c>
      <c r="MF63" s="45">
        <f>-MF25+MF48+MF49+MF62</f>
        <v/>
      </c>
      <c r="MG63" s="45">
        <f>-MG25+MG48+MG49+MG62</f>
        <v/>
      </c>
      <c r="MH63" s="45">
        <f>-MH25+MH48+MH49+MH62</f>
        <v/>
      </c>
      <c r="MI63" s="45">
        <f>-MI25+MI48+MI49+MI62</f>
        <v/>
      </c>
      <c r="MJ63" s="45">
        <f>-MJ25+MJ48+MJ49+MJ62</f>
        <v/>
      </c>
      <c r="MK63" s="45">
        <f>-MK25+MK48+MK49+MK62</f>
        <v/>
      </c>
      <c r="ML63" s="45">
        <f>-ML25+ML48+ML49+ML62</f>
        <v/>
      </c>
      <c r="MM63" s="45">
        <f>-MM25+MM48+MM49+MM62</f>
        <v/>
      </c>
      <c r="MN63" s="45">
        <f>-MN25+MN48+MN49+MN62</f>
        <v/>
      </c>
      <c r="MO63" s="45">
        <f>-MO25+MO48+MO49+MO62</f>
        <v/>
      </c>
      <c r="MP63" s="45">
        <f>-MP25+MP48+MP49+MP62</f>
        <v/>
      </c>
      <c r="MQ63" s="45">
        <f>-MQ25+MQ48+MQ49+MQ62</f>
        <v/>
      </c>
      <c r="MR63" s="45">
        <f>-MR25+MR48+MR49+MR62</f>
        <v/>
      </c>
      <c r="MS63" s="45">
        <f>-MS25+MS48+MS49+MS62</f>
        <v/>
      </c>
      <c r="MT63" s="45">
        <f>-MT25+MT48+MT49+MT62</f>
        <v/>
      </c>
      <c r="MU63" s="45">
        <f>-MU25+MU48+MU49+MU62</f>
        <v/>
      </c>
      <c r="MV63" s="45">
        <f>-MV25+MV48+MV49+MV62</f>
        <v/>
      </c>
      <c r="MW63" s="45">
        <f>-MW25+MW48+MW49+MW62</f>
        <v/>
      </c>
      <c r="MX63" s="45">
        <f>-MX25+MX48+MX49+MX62</f>
        <v/>
      </c>
      <c r="MY63" s="45">
        <f>-MY25+MY48+MY49+MY62</f>
        <v/>
      </c>
      <c r="MZ63" s="45">
        <f>-MZ25+MZ48+MZ49+MZ62</f>
        <v/>
      </c>
      <c r="NA63" s="45">
        <f>-NA25+NA48+NA49+NA62</f>
        <v/>
      </c>
      <c r="NB63" s="45">
        <f>-NB25+NB48+NB49+NB62</f>
        <v/>
      </c>
      <c r="NC63" s="45">
        <f>-NC25+NC48+NC49+NC62</f>
        <v/>
      </c>
      <c r="ND63" s="45">
        <f>-ND25+ND48+ND49+ND62</f>
        <v/>
      </c>
      <c r="NE63" s="45">
        <f>-NE25+NE48+NE49+NE62</f>
        <v/>
      </c>
      <c r="NF63" s="45">
        <f>-NF25+NF48+NF49+NF62</f>
        <v/>
      </c>
      <c r="NG63" s="45">
        <f>-NG25+NG48+NG49+NG62</f>
        <v/>
      </c>
      <c r="NH63" s="45">
        <f>-NH25+NH48+NH49+NH62</f>
        <v/>
      </c>
      <c r="NI63" s="45">
        <f>-NI25+NI48+NI49+NI62</f>
        <v/>
      </c>
      <c r="NJ63" s="45">
        <f>-NJ25+NJ48+NJ49+NJ62</f>
        <v/>
      </c>
      <c r="NK63" s="45">
        <f>-NK25+NK48+NK49+NK62</f>
        <v/>
      </c>
      <c r="NL63" s="45">
        <f>-NL25+NL48+NL49+NL62</f>
        <v/>
      </c>
      <c r="NM63" s="45">
        <f>-NM25+NM48+NM49+NM62</f>
        <v/>
      </c>
      <c r="NN63" s="45">
        <f>-NN25+NN48+NN49+NN62</f>
        <v/>
      </c>
      <c r="NO63" s="45">
        <f>-NO25+NO48+NO49+NO62</f>
        <v/>
      </c>
      <c r="NP63" s="45">
        <f>-NP25+NP48+NP49+NP62</f>
        <v/>
      </c>
      <c r="NQ63" s="45">
        <f>-NQ25+NQ48+NQ49+NQ62</f>
        <v/>
      </c>
      <c r="NR63" s="45">
        <f>-NR25+NR48+NR49+NR62</f>
        <v/>
      </c>
      <c r="NS63" s="45">
        <f>-NS25+NS48+NS49+NS62</f>
        <v/>
      </c>
      <c r="NT63" s="45">
        <f>-NT25+NT48+NT49+NT62</f>
        <v/>
      </c>
      <c r="NU63" s="45">
        <f>-NU25+NU48+NU49+NU62</f>
        <v/>
      </c>
      <c r="NV63" s="45">
        <f>-NV25+NV48+NV49+NV62</f>
        <v/>
      </c>
      <c r="NW63" s="45">
        <f>-NW25+NW48+NW49+NW62</f>
        <v/>
      </c>
      <c r="NX63" s="45">
        <f>-NX25+NX48+NX49+NX62</f>
        <v/>
      </c>
      <c r="NY63" s="45">
        <f>-NY25+NY48+NY49+NY62</f>
        <v/>
      </c>
      <c r="NZ63" s="45">
        <f>-NZ25+NZ48+NZ49+NZ62</f>
        <v/>
      </c>
      <c r="OA63" s="45">
        <f>-OA25+OA48+OA49+OA62</f>
        <v/>
      </c>
      <c r="OB63" s="45">
        <f>-OB25+OB48+OB49+OB62</f>
        <v/>
      </c>
      <c r="OC63" s="45">
        <f>-OC25+OC48+OC49+OC62</f>
        <v/>
      </c>
      <c r="OD63" s="45">
        <f>-OD25+OD48+OD49+OD62</f>
        <v/>
      </c>
      <c r="OE63" s="45">
        <f>-OE25+OE48+OE49+OE62</f>
        <v/>
      </c>
      <c r="OF63" s="45">
        <f>-OF25+OF48+OF49+OF62</f>
        <v/>
      </c>
      <c r="OG63" s="45">
        <f>-OG25+OG48+OG49+OG62</f>
        <v/>
      </c>
      <c r="OH63" s="45">
        <f>-OH25+OH48+OH49+OH62</f>
        <v/>
      </c>
      <c r="OI63" s="45">
        <f>-OI25+OI48+OI49+OI62</f>
        <v/>
      </c>
      <c r="OJ63" s="45">
        <f>-OJ25+OJ48+OJ49+OJ62</f>
        <v/>
      </c>
      <c r="OK63" s="45">
        <f>-OK25+OK48+OK49+OK62</f>
        <v/>
      </c>
      <c r="OL63" s="45">
        <f>-OL25+OL48+OL49+OL62</f>
        <v/>
      </c>
      <c r="OM63" s="45">
        <f>-OM25+OM48+OM49+OM62</f>
        <v/>
      </c>
      <c r="ON63" s="45">
        <f>-ON25+ON48+ON49+ON62</f>
        <v/>
      </c>
      <c r="OO63" s="45">
        <f>-OO25+OO48+OO49+OO62</f>
        <v/>
      </c>
      <c r="OP63" s="45">
        <f>-OP25+OP48+OP49+OP62</f>
        <v/>
      </c>
      <c r="OQ63" s="45">
        <f>-OQ25+OQ48+OQ49+OQ62</f>
        <v/>
      </c>
      <c r="OR63" s="45">
        <f>-OR25+OR48+OR49+OR62</f>
        <v/>
      </c>
      <c r="OS63" s="45">
        <f>-OS25+OS48+OS49+OS62</f>
        <v/>
      </c>
      <c r="OT63" s="45">
        <f>-OT25+OT48+OT49+OT62</f>
        <v/>
      </c>
      <c r="OU63" s="45">
        <f>-OU25+OU48+OU49+OU62</f>
        <v/>
      </c>
      <c r="OV63" s="45">
        <f>-OV25+OV48+OV49+OV62</f>
        <v/>
      </c>
      <c r="OW63" s="45">
        <f>-OW25+OW48+OW49+OW62</f>
        <v/>
      </c>
      <c r="OX63" s="45">
        <f>-OX25+OX48+OX49+OX62</f>
        <v/>
      </c>
      <c r="OY63" s="45">
        <f>-OY25+OY48+OY49+OY62</f>
        <v/>
      </c>
      <c r="OZ63" s="45">
        <f>-OZ25+OZ48+OZ49+OZ62</f>
        <v/>
      </c>
      <c r="PA63" s="45">
        <f>-PA25+PA48+PA49+PA62</f>
        <v/>
      </c>
      <c r="PB63" s="45">
        <f>-PB25+PB48+PB49+PB62</f>
        <v/>
      </c>
      <c r="PC63" s="45">
        <f>-PC25+PC48+PC49+PC62</f>
        <v/>
      </c>
      <c r="PD63" s="45">
        <f>-PD25+PD48+PD49+PD62</f>
        <v/>
      </c>
      <c r="PE63" s="45">
        <f>-PE25+PE48+PE49+PE62</f>
        <v/>
      </c>
      <c r="PF63" s="45">
        <f>-PF25+PF48+PF49+PF62</f>
        <v/>
      </c>
      <c r="PG63" s="45">
        <f>-PG25+PG48+PG49+PG62</f>
        <v/>
      </c>
      <c r="PH63" s="45">
        <f>-PH25+PH48+PH49+PH62</f>
        <v/>
      </c>
      <c r="PI63" s="45">
        <f>-PI25+PI48+PI49+PI62</f>
        <v/>
      </c>
      <c r="PJ63" s="45">
        <f>-PJ25+PJ48+PJ49+PJ62</f>
        <v/>
      </c>
      <c r="PK63" s="45">
        <f>-PK25+PK48+PK49+PK62</f>
        <v/>
      </c>
      <c r="PL63" s="45">
        <f>-PL25+PL48+PL49+PL62</f>
        <v/>
      </c>
      <c r="PM63" s="45">
        <f>-PM25+PM48+PM49+PM62</f>
        <v/>
      </c>
    </row>
    <row r="64">
      <c r="A64" s="9" t="inlineStr">
        <is>
          <t>Check: uses − sources</t>
        </is>
      </c>
      <c r="B64" s="9" t="inlineStr">
        <is>
          <t>P1</t>
        </is>
      </c>
      <c r="C64" s="43">
        <f>SUM(D64:PM64)</f>
        <v/>
      </c>
      <c r="D64" s="44">
        <f>D25-D26</f>
        <v/>
      </c>
      <c r="E64" s="44">
        <f>E25-E26</f>
        <v/>
      </c>
      <c r="F64" s="44">
        <f>F25-F26</f>
        <v/>
      </c>
      <c r="G64" s="44">
        <f>G25-G26</f>
        <v/>
      </c>
      <c r="H64" s="44">
        <f>H25-H26</f>
        <v/>
      </c>
      <c r="I64" s="44">
        <f>I25-I26</f>
        <v/>
      </c>
      <c r="J64" s="44">
        <f>J25-J26</f>
        <v/>
      </c>
      <c r="K64" s="44">
        <f>K25-K26</f>
        <v/>
      </c>
      <c r="L64" s="44">
        <f>L25-L26</f>
        <v/>
      </c>
      <c r="M64" s="44">
        <f>M25-M26</f>
        <v/>
      </c>
      <c r="N64" s="44">
        <f>N25-N26</f>
        <v/>
      </c>
      <c r="O64" s="44">
        <f>O25-O26</f>
        <v/>
      </c>
      <c r="P64" s="44">
        <f>P25-P26</f>
        <v/>
      </c>
      <c r="Q64" s="44">
        <f>Q25-Q26</f>
        <v/>
      </c>
      <c r="R64" s="44">
        <f>R25-R26</f>
        <v/>
      </c>
      <c r="S64" s="44">
        <f>S25-S26</f>
        <v/>
      </c>
      <c r="T64" s="44">
        <f>T25-T26</f>
        <v/>
      </c>
      <c r="U64" s="44">
        <f>U25-U26</f>
        <v/>
      </c>
      <c r="V64" s="44">
        <f>V25-V26</f>
        <v/>
      </c>
      <c r="W64" s="44">
        <f>W25-W26</f>
        <v/>
      </c>
      <c r="X64" s="44">
        <f>X25-X26</f>
        <v/>
      </c>
      <c r="Y64" s="44">
        <f>Y25-Y26</f>
        <v/>
      </c>
      <c r="Z64" s="44">
        <f>Z25-Z26</f>
        <v/>
      </c>
      <c r="AA64" s="44">
        <f>AA25-AA26</f>
        <v/>
      </c>
      <c r="AB64" s="44">
        <f>AB25-AB26</f>
        <v/>
      </c>
      <c r="AC64" s="44">
        <f>AC25-AC26</f>
        <v/>
      </c>
      <c r="AD64" s="44">
        <f>AD25-AD26</f>
        <v/>
      </c>
      <c r="AE64" s="44">
        <f>AE25-AE26</f>
        <v/>
      </c>
      <c r="AF64" s="44">
        <f>AF25-AF26</f>
        <v/>
      </c>
      <c r="AG64" s="44">
        <f>AG25-AG26</f>
        <v/>
      </c>
      <c r="AH64" s="44">
        <f>AH25-AH26</f>
        <v/>
      </c>
      <c r="AI64" s="44">
        <f>AI25-AI26</f>
        <v/>
      </c>
      <c r="AJ64" s="44">
        <f>AJ25-AJ26</f>
        <v/>
      </c>
      <c r="AK64" s="44">
        <f>AK25-AK26</f>
        <v/>
      </c>
      <c r="AL64" s="44">
        <f>AL25-AL26</f>
        <v/>
      </c>
      <c r="AM64" s="44">
        <f>AM25-AM26</f>
        <v/>
      </c>
      <c r="AN64" s="44">
        <f>AN25-AN26</f>
        <v/>
      </c>
      <c r="AO64" s="44">
        <f>AO25-AO26</f>
        <v/>
      </c>
      <c r="AP64" s="44">
        <f>AP25-AP26</f>
        <v/>
      </c>
      <c r="AQ64" s="44">
        <f>AQ25-AQ26</f>
        <v/>
      </c>
      <c r="AR64" s="44">
        <f>AR25-AR26</f>
        <v/>
      </c>
      <c r="AS64" s="44">
        <f>AS25-AS26</f>
        <v/>
      </c>
      <c r="AT64" s="44">
        <f>AT25-AT26</f>
        <v/>
      </c>
      <c r="AU64" s="44">
        <f>AU25-AU26</f>
        <v/>
      </c>
      <c r="AV64" s="44">
        <f>AV25-AV26</f>
        <v/>
      </c>
      <c r="AW64" s="44">
        <f>AW25-AW26</f>
        <v/>
      </c>
      <c r="AX64" s="44">
        <f>AX25-AX26</f>
        <v/>
      </c>
      <c r="AY64" s="44">
        <f>AY25-AY26</f>
        <v/>
      </c>
      <c r="AZ64" s="44">
        <f>AZ25-AZ26</f>
        <v/>
      </c>
      <c r="BA64" s="44">
        <f>BA25-BA26</f>
        <v/>
      </c>
      <c r="BB64" s="44">
        <f>BB25-BB26</f>
        <v/>
      </c>
      <c r="BC64" s="44">
        <f>BC25-BC26</f>
        <v/>
      </c>
      <c r="BD64" s="44">
        <f>BD25-BD26</f>
        <v/>
      </c>
      <c r="BE64" s="44">
        <f>BE25-BE26</f>
        <v/>
      </c>
      <c r="BF64" s="44">
        <f>BF25-BF26</f>
        <v/>
      </c>
      <c r="BG64" s="44">
        <f>BG25-BG26</f>
        <v/>
      </c>
      <c r="BH64" s="44">
        <f>BH25-BH26</f>
        <v/>
      </c>
      <c r="BI64" s="44">
        <f>BI25-BI26</f>
        <v/>
      </c>
      <c r="BJ64" s="44">
        <f>BJ25-BJ26</f>
        <v/>
      </c>
      <c r="BK64" s="44">
        <f>BK25-BK26</f>
        <v/>
      </c>
      <c r="BL64" s="44">
        <f>BL25-BL26</f>
        <v/>
      </c>
      <c r="BM64" s="44">
        <f>BM25-BM26</f>
        <v/>
      </c>
      <c r="BN64" s="44">
        <f>BN25-BN26</f>
        <v/>
      </c>
      <c r="BO64" s="44">
        <f>BO25-BO26</f>
        <v/>
      </c>
      <c r="BP64" s="44">
        <f>BP25-BP26</f>
        <v/>
      </c>
      <c r="BQ64" s="44">
        <f>BQ25-BQ26</f>
        <v/>
      </c>
      <c r="BR64" s="44">
        <f>BR25-BR26</f>
        <v/>
      </c>
      <c r="BS64" s="44">
        <f>BS25-BS26</f>
        <v/>
      </c>
      <c r="BT64" s="44">
        <f>BT25-BT26</f>
        <v/>
      </c>
      <c r="BU64" s="44">
        <f>BU25-BU26</f>
        <v/>
      </c>
      <c r="BV64" s="44">
        <f>BV25-BV26</f>
        <v/>
      </c>
      <c r="BW64" s="44">
        <f>BW25-BW26</f>
        <v/>
      </c>
      <c r="BX64" s="44">
        <f>BX25-BX26</f>
        <v/>
      </c>
      <c r="BY64" s="44">
        <f>BY25-BY26</f>
        <v/>
      </c>
      <c r="BZ64" s="44">
        <f>BZ25-BZ26</f>
        <v/>
      </c>
      <c r="CA64" s="44">
        <f>CA25-CA26</f>
        <v/>
      </c>
      <c r="CB64" s="44">
        <f>CB25-CB26</f>
        <v/>
      </c>
      <c r="CC64" s="44">
        <f>CC25-CC26</f>
        <v/>
      </c>
      <c r="CD64" s="44">
        <f>CD25-CD26</f>
        <v/>
      </c>
      <c r="CE64" s="44">
        <f>CE25-CE26</f>
        <v/>
      </c>
      <c r="CF64" s="44">
        <f>CF25-CF26</f>
        <v/>
      </c>
      <c r="CG64" s="44">
        <f>CG25-CG26</f>
        <v/>
      </c>
      <c r="CH64" s="44">
        <f>CH25-CH26</f>
        <v/>
      </c>
      <c r="CI64" s="44">
        <f>CI25-CI26</f>
        <v/>
      </c>
      <c r="CJ64" s="44">
        <f>CJ25-CJ26</f>
        <v/>
      </c>
      <c r="CK64" s="44">
        <f>CK25-CK26</f>
        <v/>
      </c>
      <c r="CL64" s="44">
        <f>CL25-CL26</f>
        <v/>
      </c>
      <c r="CM64" s="44">
        <f>CM25-CM26</f>
        <v/>
      </c>
      <c r="CN64" s="44">
        <f>CN25-CN26</f>
        <v/>
      </c>
      <c r="CO64" s="44">
        <f>CO25-CO26</f>
        <v/>
      </c>
      <c r="CP64" s="44">
        <f>CP25-CP26</f>
        <v/>
      </c>
      <c r="CQ64" s="44">
        <f>CQ25-CQ26</f>
        <v/>
      </c>
      <c r="CR64" s="44">
        <f>CR25-CR26</f>
        <v/>
      </c>
      <c r="CS64" s="44">
        <f>CS25-CS26</f>
        <v/>
      </c>
      <c r="CT64" s="44">
        <f>CT25-CT26</f>
        <v/>
      </c>
      <c r="CU64" s="44">
        <f>CU25-CU26</f>
        <v/>
      </c>
      <c r="CV64" s="44">
        <f>CV25-CV26</f>
        <v/>
      </c>
      <c r="CW64" s="44">
        <f>CW25-CW26</f>
        <v/>
      </c>
      <c r="CX64" s="44">
        <f>CX25-CX26</f>
        <v/>
      </c>
      <c r="CY64" s="44">
        <f>CY25-CY26</f>
        <v/>
      </c>
      <c r="CZ64" s="44">
        <f>CZ25-CZ26</f>
        <v/>
      </c>
      <c r="DA64" s="44">
        <f>DA25-DA26</f>
        <v/>
      </c>
      <c r="DB64" s="44">
        <f>DB25-DB26</f>
        <v/>
      </c>
      <c r="DC64" s="44">
        <f>DC25-DC26</f>
        <v/>
      </c>
      <c r="DD64" s="44">
        <f>DD25-DD26</f>
        <v/>
      </c>
      <c r="DE64" s="44">
        <f>DE25-DE26</f>
        <v/>
      </c>
      <c r="DF64" s="44">
        <f>DF25-DF26</f>
        <v/>
      </c>
      <c r="DG64" s="44">
        <f>DG25-DG26</f>
        <v/>
      </c>
      <c r="DH64" s="44">
        <f>DH25-DH26</f>
        <v/>
      </c>
      <c r="DI64" s="44">
        <f>DI25-DI26</f>
        <v/>
      </c>
      <c r="DJ64" s="44">
        <f>DJ25-DJ26</f>
        <v/>
      </c>
      <c r="DK64" s="44">
        <f>DK25-DK26</f>
        <v/>
      </c>
      <c r="DL64" s="44">
        <f>DL25-DL26</f>
        <v/>
      </c>
      <c r="DM64" s="44">
        <f>DM25-DM26</f>
        <v/>
      </c>
      <c r="DN64" s="44">
        <f>DN25-DN26</f>
        <v/>
      </c>
      <c r="DO64" s="44">
        <f>DO25-DO26</f>
        <v/>
      </c>
      <c r="DP64" s="44">
        <f>DP25-DP26</f>
        <v/>
      </c>
      <c r="DQ64" s="44">
        <f>DQ25-DQ26</f>
        <v/>
      </c>
      <c r="DR64" s="44">
        <f>DR25-DR26</f>
        <v/>
      </c>
      <c r="DS64" s="44">
        <f>DS25-DS26</f>
        <v/>
      </c>
      <c r="DT64" s="44">
        <f>DT25-DT26</f>
        <v/>
      </c>
      <c r="DU64" s="44">
        <f>DU25-DU26</f>
        <v/>
      </c>
      <c r="DV64" s="44">
        <f>DV25-DV26</f>
        <v/>
      </c>
      <c r="DW64" s="44">
        <f>DW25-DW26</f>
        <v/>
      </c>
      <c r="DX64" s="44">
        <f>DX25-DX26</f>
        <v/>
      </c>
      <c r="DY64" s="44">
        <f>DY25-DY26</f>
        <v/>
      </c>
      <c r="DZ64" s="44">
        <f>DZ25-DZ26</f>
        <v/>
      </c>
      <c r="EA64" s="44">
        <f>EA25-EA26</f>
        <v/>
      </c>
      <c r="EB64" s="44">
        <f>EB25-EB26</f>
        <v/>
      </c>
      <c r="EC64" s="44">
        <f>EC25-EC26</f>
        <v/>
      </c>
      <c r="ED64" s="44">
        <f>ED25-ED26</f>
        <v/>
      </c>
      <c r="EE64" s="44">
        <f>EE25-EE26</f>
        <v/>
      </c>
      <c r="EF64" s="44">
        <f>EF25-EF26</f>
        <v/>
      </c>
      <c r="EG64" s="44">
        <f>EG25-EG26</f>
        <v/>
      </c>
      <c r="EH64" s="44">
        <f>EH25-EH26</f>
        <v/>
      </c>
      <c r="EI64" s="44">
        <f>EI25-EI26</f>
        <v/>
      </c>
      <c r="EJ64" s="44">
        <f>EJ25-EJ26</f>
        <v/>
      </c>
      <c r="EK64" s="44">
        <f>EK25-EK26</f>
        <v/>
      </c>
      <c r="EL64" s="44">
        <f>EL25-EL26</f>
        <v/>
      </c>
      <c r="EM64" s="44">
        <f>EM25-EM26</f>
        <v/>
      </c>
      <c r="EN64" s="44">
        <f>EN25-EN26</f>
        <v/>
      </c>
      <c r="EO64" s="44">
        <f>EO25-EO26</f>
        <v/>
      </c>
      <c r="EP64" s="44">
        <f>EP25-EP26</f>
        <v/>
      </c>
      <c r="EQ64" s="44">
        <f>EQ25-EQ26</f>
        <v/>
      </c>
      <c r="ER64" s="44">
        <f>ER25-ER26</f>
        <v/>
      </c>
      <c r="ES64" s="44">
        <f>ES25-ES26</f>
        <v/>
      </c>
      <c r="ET64" s="44">
        <f>ET25-ET26</f>
        <v/>
      </c>
      <c r="EU64" s="44">
        <f>EU25-EU26</f>
        <v/>
      </c>
      <c r="EV64" s="44">
        <f>EV25-EV26</f>
        <v/>
      </c>
      <c r="EW64" s="44">
        <f>EW25-EW26</f>
        <v/>
      </c>
      <c r="EX64" s="44">
        <f>EX25-EX26</f>
        <v/>
      </c>
      <c r="EY64" s="44">
        <f>EY25-EY26</f>
        <v/>
      </c>
      <c r="EZ64" s="44">
        <f>EZ25-EZ26</f>
        <v/>
      </c>
      <c r="FA64" s="44">
        <f>FA25-FA26</f>
        <v/>
      </c>
      <c r="FB64" s="44">
        <f>FB25-FB26</f>
        <v/>
      </c>
      <c r="FC64" s="44">
        <f>FC25-FC26</f>
        <v/>
      </c>
      <c r="FD64" s="44">
        <f>FD25-FD26</f>
        <v/>
      </c>
      <c r="FE64" s="44">
        <f>FE25-FE26</f>
        <v/>
      </c>
      <c r="FF64" s="44">
        <f>FF25-FF26</f>
        <v/>
      </c>
      <c r="FG64" s="44">
        <f>FG25-FG26</f>
        <v/>
      </c>
      <c r="FH64" s="44">
        <f>FH25-FH26</f>
        <v/>
      </c>
      <c r="FI64" s="44">
        <f>FI25-FI26</f>
        <v/>
      </c>
      <c r="FJ64" s="44">
        <f>FJ25-FJ26</f>
        <v/>
      </c>
      <c r="FK64" s="44">
        <f>FK25-FK26</f>
        <v/>
      </c>
      <c r="FL64" s="44">
        <f>FL25-FL26</f>
        <v/>
      </c>
      <c r="FM64" s="44">
        <f>FM25-FM26</f>
        <v/>
      </c>
      <c r="FN64" s="44">
        <f>FN25-FN26</f>
        <v/>
      </c>
      <c r="FO64" s="44">
        <f>FO25-FO26</f>
        <v/>
      </c>
      <c r="FP64" s="44">
        <f>FP25-FP26</f>
        <v/>
      </c>
      <c r="FQ64" s="44">
        <f>FQ25-FQ26</f>
        <v/>
      </c>
      <c r="FR64" s="44">
        <f>FR25-FR26</f>
        <v/>
      </c>
      <c r="FS64" s="44">
        <f>FS25-FS26</f>
        <v/>
      </c>
      <c r="FT64" s="44">
        <f>FT25-FT26</f>
        <v/>
      </c>
      <c r="FU64" s="44">
        <f>FU25-FU26</f>
        <v/>
      </c>
      <c r="FV64" s="44">
        <f>FV25-FV26</f>
        <v/>
      </c>
      <c r="FW64" s="44">
        <f>FW25-FW26</f>
        <v/>
      </c>
      <c r="FX64" s="44">
        <f>FX25-FX26</f>
        <v/>
      </c>
      <c r="FY64" s="44">
        <f>FY25-FY26</f>
        <v/>
      </c>
      <c r="FZ64" s="44">
        <f>FZ25-FZ26</f>
        <v/>
      </c>
      <c r="GA64" s="44">
        <f>GA25-GA26</f>
        <v/>
      </c>
      <c r="GB64" s="44">
        <f>GB25-GB26</f>
        <v/>
      </c>
      <c r="GC64" s="44">
        <f>GC25-GC26</f>
        <v/>
      </c>
      <c r="GD64" s="44">
        <f>GD25-GD26</f>
        <v/>
      </c>
      <c r="GE64" s="44">
        <f>GE25-GE26</f>
        <v/>
      </c>
      <c r="GF64" s="44">
        <f>GF25-GF26</f>
        <v/>
      </c>
      <c r="GG64" s="44">
        <f>GG25-GG26</f>
        <v/>
      </c>
      <c r="GH64" s="44">
        <f>GH25-GH26</f>
        <v/>
      </c>
      <c r="GI64" s="44">
        <f>GI25-GI26</f>
        <v/>
      </c>
      <c r="GJ64" s="44">
        <f>GJ25-GJ26</f>
        <v/>
      </c>
      <c r="GK64" s="44">
        <f>GK25-GK26</f>
        <v/>
      </c>
      <c r="GL64" s="44">
        <f>GL25-GL26</f>
        <v/>
      </c>
      <c r="GM64" s="44">
        <f>GM25-GM26</f>
        <v/>
      </c>
      <c r="GN64" s="44">
        <f>GN25-GN26</f>
        <v/>
      </c>
      <c r="GO64" s="44">
        <f>GO25-GO26</f>
        <v/>
      </c>
      <c r="GP64" s="44">
        <f>GP25-GP26</f>
        <v/>
      </c>
      <c r="GQ64" s="44">
        <f>GQ25-GQ26</f>
        <v/>
      </c>
      <c r="GR64" s="44">
        <f>GR25-GR26</f>
        <v/>
      </c>
      <c r="GS64" s="44">
        <f>GS25-GS26</f>
        <v/>
      </c>
      <c r="GT64" s="44">
        <f>GT25-GT26</f>
        <v/>
      </c>
      <c r="GU64" s="44">
        <f>GU25-GU26</f>
        <v/>
      </c>
      <c r="GV64" s="44">
        <f>GV25-GV26</f>
        <v/>
      </c>
      <c r="GW64" s="44">
        <f>GW25-GW26</f>
        <v/>
      </c>
      <c r="GX64" s="44">
        <f>GX25-GX26</f>
        <v/>
      </c>
      <c r="GY64" s="44">
        <f>GY25-GY26</f>
        <v/>
      </c>
      <c r="GZ64" s="44">
        <f>GZ25-GZ26</f>
        <v/>
      </c>
      <c r="HA64" s="44">
        <f>HA25-HA26</f>
        <v/>
      </c>
      <c r="HB64" s="44">
        <f>HB25-HB26</f>
        <v/>
      </c>
      <c r="HC64" s="44">
        <f>HC25-HC26</f>
        <v/>
      </c>
      <c r="HD64" s="44">
        <f>HD25-HD26</f>
        <v/>
      </c>
      <c r="HE64" s="44">
        <f>HE25-HE26</f>
        <v/>
      </c>
      <c r="HF64" s="44">
        <f>HF25-HF26</f>
        <v/>
      </c>
      <c r="HG64" s="44">
        <f>HG25-HG26</f>
        <v/>
      </c>
      <c r="HH64" s="44">
        <f>HH25-HH26</f>
        <v/>
      </c>
      <c r="HI64" s="44">
        <f>HI25-HI26</f>
        <v/>
      </c>
      <c r="HJ64" s="44">
        <f>HJ25-HJ26</f>
        <v/>
      </c>
      <c r="HK64" s="44">
        <f>HK25-HK26</f>
        <v/>
      </c>
      <c r="HL64" s="44">
        <f>HL25-HL26</f>
        <v/>
      </c>
      <c r="HM64" s="44">
        <f>HM25-HM26</f>
        <v/>
      </c>
      <c r="HN64" s="44">
        <f>HN25-HN26</f>
        <v/>
      </c>
      <c r="HO64" s="44">
        <f>HO25-HO26</f>
        <v/>
      </c>
      <c r="HP64" s="44">
        <f>HP25-HP26</f>
        <v/>
      </c>
      <c r="HQ64" s="44">
        <f>HQ25-HQ26</f>
        <v/>
      </c>
      <c r="HR64" s="44">
        <f>HR25-HR26</f>
        <v/>
      </c>
      <c r="HS64" s="44">
        <f>HS25-HS26</f>
        <v/>
      </c>
      <c r="HT64" s="44">
        <f>HT25-HT26</f>
        <v/>
      </c>
      <c r="HU64" s="44">
        <f>HU25-HU26</f>
        <v/>
      </c>
      <c r="HV64" s="44">
        <f>HV25-HV26</f>
        <v/>
      </c>
      <c r="HW64" s="44">
        <f>HW25-HW26</f>
        <v/>
      </c>
      <c r="HX64" s="44">
        <f>HX25-HX26</f>
        <v/>
      </c>
      <c r="HY64" s="44">
        <f>HY25-HY26</f>
        <v/>
      </c>
      <c r="HZ64" s="44">
        <f>HZ25-HZ26</f>
        <v/>
      </c>
      <c r="IA64" s="44">
        <f>IA25-IA26</f>
        <v/>
      </c>
      <c r="IB64" s="44">
        <f>IB25-IB26</f>
        <v/>
      </c>
      <c r="IC64" s="44">
        <f>IC25-IC26</f>
        <v/>
      </c>
      <c r="ID64" s="44">
        <f>ID25-ID26</f>
        <v/>
      </c>
      <c r="IE64" s="44">
        <f>IE25-IE26</f>
        <v/>
      </c>
      <c r="IF64" s="44">
        <f>IF25-IF26</f>
        <v/>
      </c>
      <c r="IG64" s="44">
        <f>IG25-IG26</f>
        <v/>
      </c>
      <c r="IH64" s="44">
        <f>IH25-IH26</f>
        <v/>
      </c>
      <c r="II64" s="44">
        <f>II25-II26</f>
        <v/>
      </c>
      <c r="IJ64" s="44">
        <f>IJ25-IJ26</f>
        <v/>
      </c>
      <c r="IK64" s="44">
        <f>IK25-IK26</f>
        <v/>
      </c>
      <c r="IL64" s="44">
        <f>IL25-IL26</f>
        <v/>
      </c>
      <c r="IM64" s="44">
        <f>IM25-IM26</f>
        <v/>
      </c>
      <c r="IN64" s="44">
        <f>IN25-IN26</f>
        <v/>
      </c>
      <c r="IO64" s="44">
        <f>IO25-IO26</f>
        <v/>
      </c>
      <c r="IP64" s="44">
        <f>IP25-IP26</f>
        <v/>
      </c>
      <c r="IQ64" s="44">
        <f>IQ25-IQ26</f>
        <v/>
      </c>
      <c r="IR64" s="44">
        <f>IR25-IR26</f>
        <v/>
      </c>
      <c r="IS64" s="44">
        <f>IS25-IS26</f>
        <v/>
      </c>
      <c r="IT64" s="44">
        <f>IT25-IT26</f>
        <v/>
      </c>
      <c r="IU64" s="44">
        <f>IU25-IU26</f>
        <v/>
      </c>
      <c r="IV64" s="44">
        <f>IV25-IV26</f>
        <v/>
      </c>
      <c r="IW64" s="44">
        <f>IW25-IW26</f>
        <v/>
      </c>
      <c r="IX64" s="44">
        <f>IX25-IX26</f>
        <v/>
      </c>
      <c r="IY64" s="44">
        <f>IY25-IY26</f>
        <v/>
      </c>
      <c r="IZ64" s="44">
        <f>IZ25-IZ26</f>
        <v/>
      </c>
      <c r="JA64" s="44">
        <f>JA25-JA26</f>
        <v/>
      </c>
      <c r="JB64" s="44">
        <f>JB25-JB26</f>
        <v/>
      </c>
      <c r="JC64" s="44">
        <f>JC25-JC26</f>
        <v/>
      </c>
      <c r="JD64" s="44">
        <f>JD25-JD26</f>
        <v/>
      </c>
      <c r="JE64" s="44">
        <f>JE25-JE26</f>
        <v/>
      </c>
      <c r="JF64" s="44">
        <f>JF25-JF26</f>
        <v/>
      </c>
      <c r="JG64" s="44">
        <f>JG25-JG26</f>
        <v/>
      </c>
      <c r="JH64" s="44">
        <f>JH25-JH26</f>
        <v/>
      </c>
      <c r="JI64" s="44">
        <f>JI25-JI26</f>
        <v/>
      </c>
      <c r="JJ64" s="44">
        <f>JJ25-JJ26</f>
        <v/>
      </c>
      <c r="JK64" s="44">
        <f>JK25-JK26</f>
        <v/>
      </c>
      <c r="JL64" s="44">
        <f>JL25-JL26</f>
        <v/>
      </c>
      <c r="JM64" s="44">
        <f>JM25-JM26</f>
        <v/>
      </c>
      <c r="JN64" s="44">
        <f>JN25-JN26</f>
        <v/>
      </c>
      <c r="JO64" s="44">
        <f>JO25-JO26</f>
        <v/>
      </c>
      <c r="JP64" s="44">
        <f>JP25-JP26</f>
        <v/>
      </c>
      <c r="JQ64" s="44">
        <f>JQ25-JQ26</f>
        <v/>
      </c>
      <c r="JR64" s="44">
        <f>JR25-JR26</f>
        <v/>
      </c>
      <c r="JS64" s="44">
        <f>JS25-JS26</f>
        <v/>
      </c>
      <c r="JT64" s="44">
        <f>JT25-JT26</f>
        <v/>
      </c>
      <c r="JU64" s="44">
        <f>JU25-JU26</f>
        <v/>
      </c>
      <c r="JV64" s="44">
        <f>JV25-JV26</f>
        <v/>
      </c>
      <c r="JW64" s="44">
        <f>JW25-JW26</f>
        <v/>
      </c>
      <c r="JX64" s="44">
        <f>JX25-JX26</f>
        <v/>
      </c>
      <c r="JY64" s="44">
        <f>JY25-JY26</f>
        <v/>
      </c>
      <c r="JZ64" s="44">
        <f>JZ25-JZ26</f>
        <v/>
      </c>
      <c r="KA64" s="44">
        <f>KA25-KA26</f>
        <v/>
      </c>
      <c r="KB64" s="44">
        <f>KB25-KB26</f>
        <v/>
      </c>
      <c r="KC64" s="44">
        <f>KC25-KC26</f>
        <v/>
      </c>
      <c r="KD64" s="44">
        <f>KD25-KD26</f>
        <v/>
      </c>
      <c r="KE64" s="44">
        <f>KE25-KE26</f>
        <v/>
      </c>
      <c r="KF64" s="44">
        <f>KF25-KF26</f>
        <v/>
      </c>
      <c r="KG64" s="44">
        <f>KG25-KG26</f>
        <v/>
      </c>
      <c r="KH64" s="44">
        <f>KH25-KH26</f>
        <v/>
      </c>
      <c r="KI64" s="44">
        <f>KI25-KI26</f>
        <v/>
      </c>
      <c r="KJ64" s="44">
        <f>KJ25-KJ26</f>
        <v/>
      </c>
      <c r="KK64" s="44">
        <f>KK25-KK26</f>
        <v/>
      </c>
      <c r="KL64" s="44">
        <f>KL25-KL26</f>
        <v/>
      </c>
      <c r="KM64" s="44">
        <f>KM25-KM26</f>
        <v/>
      </c>
      <c r="KN64" s="44">
        <f>KN25-KN26</f>
        <v/>
      </c>
      <c r="KO64" s="44">
        <f>KO25-KO26</f>
        <v/>
      </c>
      <c r="KP64" s="44">
        <f>KP25-KP26</f>
        <v/>
      </c>
      <c r="KQ64" s="44">
        <f>KQ25-KQ26</f>
        <v/>
      </c>
      <c r="KR64" s="44">
        <f>KR25-KR26</f>
        <v/>
      </c>
      <c r="KS64" s="44">
        <f>KS25-KS26</f>
        <v/>
      </c>
      <c r="KT64" s="44">
        <f>KT25-KT26</f>
        <v/>
      </c>
      <c r="KU64" s="44">
        <f>KU25-KU26</f>
        <v/>
      </c>
      <c r="KV64" s="44">
        <f>KV25-KV26</f>
        <v/>
      </c>
      <c r="KW64" s="44">
        <f>KW25-KW26</f>
        <v/>
      </c>
      <c r="KX64" s="44">
        <f>KX25-KX26</f>
        <v/>
      </c>
      <c r="KY64" s="44">
        <f>KY25-KY26</f>
        <v/>
      </c>
      <c r="KZ64" s="44">
        <f>KZ25-KZ26</f>
        <v/>
      </c>
      <c r="LA64" s="44">
        <f>LA25-LA26</f>
        <v/>
      </c>
      <c r="LB64" s="44">
        <f>LB25-LB26</f>
        <v/>
      </c>
      <c r="LC64" s="44">
        <f>LC25-LC26</f>
        <v/>
      </c>
      <c r="LD64" s="44">
        <f>LD25-LD26</f>
        <v/>
      </c>
      <c r="LE64" s="44">
        <f>LE25-LE26</f>
        <v/>
      </c>
      <c r="LF64" s="44">
        <f>LF25-LF26</f>
        <v/>
      </c>
      <c r="LG64" s="44">
        <f>LG25-LG26</f>
        <v/>
      </c>
      <c r="LH64" s="44">
        <f>LH25-LH26</f>
        <v/>
      </c>
      <c r="LI64" s="44">
        <f>LI25-LI26</f>
        <v/>
      </c>
      <c r="LJ64" s="44">
        <f>LJ25-LJ26</f>
        <v/>
      </c>
      <c r="LK64" s="44">
        <f>LK25-LK26</f>
        <v/>
      </c>
      <c r="LL64" s="44">
        <f>LL25-LL26</f>
        <v/>
      </c>
      <c r="LM64" s="44">
        <f>LM25-LM26</f>
        <v/>
      </c>
      <c r="LN64" s="44">
        <f>LN25-LN26</f>
        <v/>
      </c>
      <c r="LO64" s="44">
        <f>LO25-LO26</f>
        <v/>
      </c>
      <c r="LP64" s="44">
        <f>LP25-LP26</f>
        <v/>
      </c>
      <c r="LQ64" s="44">
        <f>LQ25-LQ26</f>
        <v/>
      </c>
      <c r="LR64" s="44">
        <f>LR25-LR26</f>
        <v/>
      </c>
      <c r="LS64" s="44">
        <f>LS25-LS26</f>
        <v/>
      </c>
      <c r="LT64" s="44">
        <f>LT25-LT26</f>
        <v/>
      </c>
      <c r="LU64" s="44">
        <f>LU25-LU26</f>
        <v/>
      </c>
      <c r="LV64" s="44">
        <f>LV25-LV26</f>
        <v/>
      </c>
      <c r="LW64" s="44">
        <f>LW25-LW26</f>
        <v/>
      </c>
      <c r="LX64" s="44">
        <f>LX25-LX26</f>
        <v/>
      </c>
      <c r="LY64" s="44">
        <f>LY25-LY26</f>
        <v/>
      </c>
      <c r="LZ64" s="44">
        <f>LZ25-LZ26</f>
        <v/>
      </c>
      <c r="MA64" s="44">
        <f>MA25-MA26</f>
        <v/>
      </c>
      <c r="MB64" s="44">
        <f>MB25-MB26</f>
        <v/>
      </c>
      <c r="MC64" s="44">
        <f>MC25-MC26</f>
        <v/>
      </c>
      <c r="MD64" s="44">
        <f>MD25-MD26</f>
        <v/>
      </c>
      <c r="ME64" s="44">
        <f>ME25-ME26</f>
        <v/>
      </c>
      <c r="MF64" s="44">
        <f>MF25-MF26</f>
        <v/>
      </c>
      <c r="MG64" s="44">
        <f>MG25-MG26</f>
        <v/>
      </c>
      <c r="MH64" s="44">
        <f>MH25-MH26</f>
        <v/>
      </c>
      <c r="MI64" s="44">
        <f>MI25-MI26</f>
        <v/>
      </c>
      <c r="MJ64" s="44">
        <f>MJ25-MJ26</f>
        <v/>
      </c>
      <c r="MK64" s="44">
        <f>MK25-MK26</f>
        <v/>
      </c>
      <c r="ML64" s="44">
        <f>ML25-ML26</f>
        <v/>
      </c>
      <c r="MM64" s="44">
        <f>MM25-MM26</f>
        <v/>
      </c>
      <c r="MN64" s="44">
        <f>MN25-MN26</f>
        <v/>
      </c>
      <c r="MO64" s="44">
        <f>MO25-MO26</f>
        <v/>
      </c>
      <c r="MP64" s="44">
        <f>MP25-MP26</f>
        <v/>
      </c>
      <c r="MQ64" s="44">
        <f>MQ25-MQ26</f>
        <v/>
      </c>
      <c r="MR64" s="44">
        <f>MR25-MR26</f>
        <v/>
      </c>
      <c r="MS64" s="44">
        <f>MS25-MS26</f>
        <v/>
      </c>
      <c r="MT64" s="44">
        <f>MT25-MT26</f>
        <v/>
      </c>
      <c r="MU64" s="44">
        <f>MU25-MU26</f>
        <v/>
      </c>
      <c r="MV64" s="44">
        <f>MV25-MV26</f>
        <v/>
      </c>
      <c r="MW64" s="44">
        <f>MW25-MW26</f>
        <v/>
      </c>
      <c r="MX64" s="44">
        <f>MX25-MX26</f>
        <v/>
      </c>
      <c r="MY64" s="44">
        <f>MY25-MY26</f>
        <v/>
      </c>
      <c r="MZ64" s="44">
        <f>MZ25-MZ26</f>
        <v/>
      </c>
      <c r="NA64" s="44">
        <f>NA25-NA26</f>
        <v/>
      </c>
      <c r="NB64" s="44">
        <f>NB25-NB26</f>
        <v/>
      </c>
      <c r="NC64" s="44">
        <f>NC25-NC26</f>
        <v/>
      </c>
      <c r="ND64" s="44">
        <f>ND25-ND26</f>
        <v/>
      </c>
      <c r="NE64" s="44">
        <f>NE25-NE26</f>
        <v/>
      </c>
      <c r="NF64" s="44">
        <f>NF25-NF26</f>
        <v/>
      </c>
      <c r="NG64" s="44">
        <f>NG25-NG26</f>
        <v/>
      </c>
      <c r="NH64" s="44">
        <f>NH25-NH26</f>
        <v/>
      </c>
      <c r="NI64" s="44">
        <f>NI25-NI26</f>
        <v/>
      </c>
      <c r="NJ64" s="44">
        <f>NJ25-NJ26</f>
        <v/>
      </c>
      <c r="NK64" s="44">
        <f>NK25-NK26</f>
        <v/>
      </c>
      <c r="NL64" s="44">
        <f>NL25-NL26</f>
        <v/>
      </c>
      <c r="NM64" s="44">
        <f>NM25-NM26</f>
        <v/>
      </c>
      <c r="NN64" s="44">
        <f>NN25-NN26</f>
        <v/>
      </c>
      <c r="NO64" s="44">
        <f>NO25-NO26</f>
        <v/>
      </c>
      <c r="NP64" s="44">
        <f>NP25-NP26</f>
        <v/>
      </c>
      <c r="NQ64" s="44">
        <f>NQ25-NQ26</f>
        <v/>
      </c>
      <c r="NR64" s="44">
        <f>NR25-NR26</f>
        <v/>
      </c>
      <c r="NS64" s="44">
        <f>NS25-NS26</f>
        <v/>
      </c>
      <c r="NT64" s="44">
        <f>NT25-NT26</f>
        <v/>
      </c>
      <c r="NU64" s="44">
        <f>NU25-NU26</f>
        <v/>
      </c>
      <c r="NV64" s="44">
        <f>NV25-NV26</f>
        <v/>
      </c>
      <c r="NW64" s="44">
        <f>NW25-NW26</f>
        <v/>
      </c>
      <c r="NX64" s="44">
        <f>NX25-NX26</f>
        <v/>
      </c>
      <c r="NY64" s="44">
        <f>NY25-NY26</f>
        <v/>
      </c>
      <c r="NZ64" s="44">
        <f>NZ25-NZ26</f>
        <v/>
      </c>
      <c r="OA64" s="44">
        <f>OA25-OA26</f>
        <v/>
      </c>
      <c r="OB64" s="44">
        <f>OB25-OB26</f>
        <v/>
      </c>
      <c r="OC64" s="44">
        <f>OC25-OC26</f>
        <v/>
      </c>
      <c r="OD64" s="44">
        <f>OD25-OD26</f>
        <v/>
      </c>
      <c r="OE64" s="44">
        <f>OE25-OE26</f>
        <v/>
      </c>
      <c r="OF64" s="44">
        <f>OF25-OF26</f>
        <v/>
      </c>
      <c r="OG64" s="44">
        <f>OG25-OG26</f>
        <v/>
      </c>
      <c r="OH64" s="44">
        <f>OH25-OH26</f>
        <v/>
      </c>
      <c r="OI64" s="44">
        <f>OI25-OI26</f>
        <v/>
      </c>
      <c r="OJ64" s="44">
        <f>OJ25-OJ26</f>
        <v/>
      </c>
      <c r="OK64" s="44">
        <f>OK25-OK26</f>
        <v/>
      </c>
      <c r="OL64" s="44">
        <f>OL25-OL26</f>
        <v/>
      </c>
      <c r="OM64" s="44">
        <f>OM25-OM26</f>
        <v/>
      </c>
      <c r="ON64" s="44">
        <f>ON25-ON26</f>
        <v/>
      </c>
      <c r="OO64" s="44">
        <f>OO25-OO26</f>
        <v/>
      </c>
      <c r="OP64" s="44">
        <f>OP25-OP26</f>
        <v/>
      </c>
      <c r="OQ64" s="44">
        <f>OQ25-OQ26</f>
        <v/>
      </c>
      <c r="OR64" s="44">
        <f>OR25-OR26</f>
        <v/>
      </c>
      <c r="OS64" s="44">
        <f>OS25-OS26</f>
        <v/>
      </c>
      <c r="OT64" s="44">
        <f>OT25-OT26</f>
        <v/>
      </c>
      <c r="OU64" s="44">
        <f>OU25-OU26</f>
        <v/>
      </c>
      <c r="OV64" s="44">
        <f>OV25-OV26</f>
        <v/>
      </c>
      <c r="OW64" s="44">
        <f>OW25-OW26</f>
        <v/>
      </c>
      <c r="OX64" s="44">
        <f>OX25-OX26</f>
        <v/>
      </c>
      <c r="OY64" s="44">
        <f>OY25-OY26</f>
        <v/>
      </c>
      <c r="OZ64" s="44">
        <f>OZ25-OZ26</f>
        <v/>
      </c>
      <c r="PA64" s="44">
        <f>PA25-PA26</f>
        <v/>
      </c>
      <c r="PB64" s="44">
        <f>PB25-PB26</f>
        <v/>
      </c>
      <c r="PC64" s="44">
        <f>PC25-PC26</f>
        <v/>
      </c>
      <c r="PD64" s="44">
        <f>PD25-PD26</f>
        <v/>
      </c>
      <c r="PE64" s="44">
        <f>PE25-PE26</f>
        <v/>
      </c>
      <c r="PF64" s="44">
        <f>PF25-PF26</f>
        <v/>
      </c>
      <c r="PG64" s="44">
        <f>PG25-PG26</f>
        <v/>
      </c>
      <c r="PH64" s="44">
        <f>PH25-PH26</f>
        <v/>
      </c>
      <c r="PI64" s="44">
        <f>PI25-PI26</f>
        <v/>
      </c>
      <c r="PJ64" s="44">
        <f>PJ25-PJ26</f>
        <v/>
      </c>
      <c r="PK64" s="44">
        <f>PK25-PK26</f>
        <v/>
      </c>
      <c r="PL64" s="44">
        <f>PL25-PL26</f>
        <v/>
      </c>
      <c r="PM64" s="44">
        <f>PM25-PM26</f>
        <v/>
      </c>
    </row>
    <row r="66">
      <c r="A66" s="41" t="inlineStr">
        <is>
          <t>PHASE 2 — C (200 homes)</t>
        </is>
      </c>
      <c r="B66" s="2" t="n"/>
      <c r="C66" s="2" t="n"/>
      <c r="D66" s="2" t="n"/>
      <c r="E66" s="2" t="n"/>
      <c r="F66" s="2" t="n"/>
      <c r="G66" s="2" t="n"/>
    </row>
    <row r="67">
      <c r="A67" s="9" t="inlineStr">
        <is>
          <t>Construction flag</t>
        </is>
      </c>
      <c r="B67" s="9" t="inlineStr">
        <is>
          <t>P2</t>
        </is>
      </c>
      <c r="D67" s="42">
        <f>IF(AND(D$4&gt;=p2_start,D$4&lt;=p2_complete),1,0)</f>
        <v/>
      </c>
      <c r="E67" s="42">
        <f>IF(AND(E$4&gt;=p2_start,E$4&lt;=p2_complete),1,0)</f>
        <v/>
      </c>
      <c r="F67" s="42">
        <f>IF(AND(F$4&gt;=p2_start,F$4&lt;=p2_complete),1,0)</f>
        <v/>
      </c>
      <c r="G67" s="42">
        <f>IF(AND(G$4&gt;=p2_start,G$4&lt;=p2_complete),1,0)</f>
        <v/>
      </c>
      <c r="H67" s="42">
        <f>IF(AND(H$4&gt;=p2_start,H$4&lt;=p2_complete),1,0)</f>
        <v/>
      </c>
      <c r="I67" s="42">
        <f>IF(AND(I$4&gt;=p2_start,I$4&lt;=p2_complete),1,0)</f>
        <v/>
      </c>
      <c r="J67" s="42">
        <f>IF(AND(J$4&gt;=p2_start,J$4&lt;=p2_complete),1,0)</f>
        <v/>
      </c>
      <c r="K67" s="42">
        <f>IF(AND(K$4&gt;=p2_start,K$4&lt;=p2_complete),1,0)</f>
        <v/>
      </c>
      <c r="L67" s="42">
        <f>IF(AND(L$4&gt;=p2_start,L$4&lt;=p2_complete),1,0)</f>
        <v/>
      </c>
      <c r="M67" s="42">
        <f>IF(AND(M$4&gt;=p2_start,M$4&lt;=p2_complete),1,0)</f>
        <v/>
      </c>
      <c r="N67" s="42">
        <f>IF(AND(N$4&gt;=p2_start,N$4&lt;=p2_complete),1,0)</f>
        <v/>
      </c>
      <c r="O67" s="42">
        <f>IF(AND(O$4&gt;=p2_start,O$4&lt;=p2_complete),1,0)</f>
        <v/>
      </c>
      <c r="P67" s="42">
        <f>IF(AND(P$4&gt;=p2_start,P$4&lt;=p2_complete),1,0)</f>
        <v/>
      </c>
      <c r="Q67" s="42">
        <f>IF(AND(Q$4&gt;=p2_start,Q$4&lt;=p2_complete),1,0)</f>
        <v/>
      </c>
      <c r="R67" s="42">
        <f>IF(AND(R$4&gt;=p2_start,R$4&lt;=p2_complete),1,0)</f>
        <v/>
      </c>
      <c r="S67" s="42">
        <f>IF(AND(S$4&gt;=p2_start,S$4&lt;=p2_complete),1,0)</f>
        <v/>
      </c>
      <c r="T67" s="42">
        <f>IF(AND(T$4&gt;=p2_start,T$4&lt;=p2_complete),1,0)</f>
        <v/>
      </c>
      <c r="U67" s="42">
        <f>IF(AND(U$4&gt;=p2_start,U$4&lt;=p2_complete),1,0)</f>
        <v/>
      </c>
      <c r="V67" s="42">
        <f>IF(AND(V$4&gt;=p2_start,V$4&lt;=p2_complete),1,0)</f>
        <v/>
      </c>
      <c r="W67" s="42">
        <f>IF(AND(W$4&gt;=p2_start,W$4&lt;=p2_complete),1,0)</f>
        <v/>
      </c>
      <c r="X67" s="42">
        <f>IF(AND(X$4&gt;=p2_start,X$4&lt;=p2_complete),1,0)</f>
        <v/>
      </c>
      <c r="Y67" s="42">
        <f>IF(AND(Y$4&gt;=p2_start,Y$4&lt;=p2_complete),1,0)</f>
        <v/>
      </c>
      <c r="Z67" s="42">
        <f>IF(AND(Z$4&gt;=p2_start,Z$4&lt;=p2_complete),1,0)</f>
        <v/>
      </c>
      <c r="AA67" s="42">
        <f>IF(AND(AA$4&gt;=p2_start,AA$4&lt;=p2_complete),1,0)</f>
        <v/>
      </c>
      <c r="AB67" s="42">
        <f>IF(AND(AB$4&gt;=p2_start,AB$4&lt;=p2_complete),1,0)</f>
        <v/>
      </c>
      <c r="AC67" s="42">
        <f>IF(AND(AC$4&gt;=p2_start,AC$4&lt;=p2_complete),1,0)</f>
        <v/>
      </c>
      <c r="AD67" s="42">
        <f>IF(AND(AD$4&gt;=p2_start,AD$4&lt;=p2_complete),1,0)</f>
        <v/>
      </c>
      <c r="AE67" s="42">
        <f>IF(AND(AE$4&gt;=p2_start,AE$4&lt;=p2_complete),1,0)</f>
        <v/>
      </c>
      <c r="AF67" s="42">
        <f>IF(AND(AF$4&gt;=p2_start,AF$4&lt;=p2_complete),1,0)</f>
        <v/>
      </c>
      <c r="AG67" s="42">
        <f>IF(AND(AG$4&gt;=p2_start,AG$4&lt;=p2_complete),1,0)</f>
        <v/>
      </c>
      <c r="AH67" s="42">
        <f>IF(AND(AH$4&gt;=p2_start,AH$4&lt;=p2_complete),1,0)</f>
        <v/>
      </c>
      <c r="AI67" s="42">
        <f>IF(AND(AI$4&gt;=p2_start,AI$4&lt;=p2_complete),1,0)</f>
        <v/>
      </c>
      <c r="AJ67" s="42">
        <f>IF(AND(AJ$4&gt;=p2_start,AJ$4&lt;=p2_complete),1,0)</f>
        <v/>
      </c>
      <c r="AK67" s="42">
        <f>IF(AND(AK$4&gt;=p2_start,AK$4&lt;=p2_complete),1,0)</f>
        <v/>
      </c>
      <c r="AL67" s="42">
        <f>IF(AND(AL$4&gt;=p2_start,AL$4&lt;=p2_complete),1,0)</f>
        <v/>
      </c>
      <c r="AM67" s="42">
        <f>IF(AND(AM$4&gt;=p2_start,AM$4&lt;=p2_complete),1,0)</f>
        <v/>
      </c>
      <c r="AN67" s="42">
        <f>IF(AND(AN$4&gt;=p2_start,AN$4&lt;=p2_complete),1,0)</f>
        <v/>
      </c>
      <c r="AO67" s="42">
        <f>IF(AND(AO$4&gt;=p2_start,AO$4&lt;=p2_complete),1,0)</f>
        <v/>
      </c>
      <c r="AP67" s="42">
        <f>IF(AND(AP$4&gt;=p2_start,AP$4&lt;=p2_complete),1,0)</f>
        <v/>
      </c>
      <c r="AQ67" s="42">
        <f>IF(AND(AQ$4&gt;=p2_start,AQ$4&lt;=p2_complete),1,0)</f>
        <v/>
      </c>
      <c r="AR67" s="42">
        <f>IF(AND(AR$4&gt;=p2_start,AR$4&lt;=p2_complete),1,0)</f>
        <v/>
      </c>
      <c r="AS67" s="42">
        <f>IF(AND(AS$4&gt;=p2_start,AS$4&lt;=p2_complete),1,0)</f>
        <v/>
      </c>
      <c r="AT67" s="42">
        <f>IF(AND(AT$4&gt;=p2_start,AT$4&lt;=p2_complete),1,0)</f>
        <v/>
      </c>
      <c r="AU67" s="42">
        <f>IF(AND(AU$4&gt;=p2_start,AU$4&lt;=p2_complete),1,0)</f>
        <v/>
      </c>
      <c r="AV67" s="42">
        <f>IF(AND(AV$4&gt;=p2_start,AV$4&lt;=p2_complete),1,0)</f>
        <v/>
      </c>
      <c r="AW67" s="42">
        <f>IF(AND(AW$4&gt;=p2_start,AW$4&lt;=p2_complete),1,0)</f>
        <v/>
      </c>
      <c r="AX67" s="42">
        <f>IF(AND(AX$4&gt;=p2_start,AX$4&lt;=p2_complete),1,0)</f>
        <v/>
      </c>
      <c r="AY67" s="42">
        <f>IF(AND(AY$4&gt;=p2_start,AY$4&lt;=p2_complete),1,0)</f>
        <v/>
      </c>
      <c r="AZ67" s="42">
        <f>IF(AND(AZ$4&gt;=p2_start,AZ$4&lt;=p2_complete),1,0)</f>
        <v/>
      </c>
      <c r="BA67" s="42">
        <f>IF(AND(BA$4&gt;=p2_start,BA$4&lt;=p2_complete),1,0)</f>
        <v/>
      </c>
      <c r="BB67" s="42">
        <f>IF(AND(BB$4&gt;=p2_start,BB$4&lt;=p2_complete),1,0)</f>
        <v/>
      </c>
      <c r="BC67" s="42">
        <f>IF(AND(BC$4&gt;=p2_start,BC$4&lt;=p2_complete),1,0)</f>
        <v/>
      </c>
      <c r="BD67" s="42">
        <f>IF(AND(BD$4&gt;=p2_start,BD$4&lt;=p2_complete),1,0)</f>
        <v/>
      </c>
      <c r="BE67" s="42">
        <f>IF(AND(BE$4&gt;=p2_start,BE$4&lt;=p2_complete),1,0)</f>
        <v/>
      </c>
      <c r="BF67" s="42">
        <f>IF(AND(BF$4&gt;=p2_start,BF$4&lt;=p2_complete),1,0)</f>
        <v/>
      </c>
      <c r="BG67" s="42">
        <f>IF(AND(BG$4&gt;=p2_start,BG$4&lt;=p2_complete),1,0)</f>
        <v/>
      </c>
      <c r="BH67" s="42">
        <f>IF(AND(BH$4&gt;=p2_start,BH$4&lt;=p2_complete),1,0)</f>
        <v/>
      </c>
      <c r="BI67" s="42">
        <f>IF(AND(BI$4&gt;=p2_start,BI$4&lt;=p2_complete),1,0)</f>
        <v/>
      </c>
      <c r="BJ67" s="42">
        <f>IF(AND(BJ$4&gt;=p2_start,BJ$4&lt;=p2_complete),1,0)</f>
        <v/>
      </c>
      <c r="BK67" s="42">
        <f>IF(AND(BK$4&gt;=p2_start,BK$4&lt;=p2_complete),1,0)</f>
        <v/>
      </c>
      <c r="BL67" s="42">
        <f>IF(AND(BL$4&gt;=p2_start,BL$4&lt;=p2_complete),1,0)</f>
        <v/>
      </c>
      <c r="BM67" s="42">
        <f>IF(AND(BM$4&gt;=p2_start,BM$4&lt;=p2_complete),1,0)</f>
        <v/>
      </c>
      <c r="BN67" s="42">
        <f>IF(AND(BN$4&gt;=p2_start,BN$4&lt;=p2_complete),1,0)</f>
        <v/>
      </c>
      <c r="BO67" s="42">
        <f>IF(AND(BO$4&gt;=p2_start,BO$4&lt;=p2_complete),1,0)</f>
        <v/>
      </c>
      <c r="BP67" s="42">
        <f>IF(AND(BP$4&gt;=p2_start,BP$4&lt;=p2_complete),1,0)</f>
        <v/>
      </c>
      <c r="BQ67" s="42">
        <f>IF(AND(BQ$4&gt;=p2_start,BQ$4&lt;=p2_complete),1,0)</f>
        <v/>
      </c>
      <c r="BR67" s="42">
        <f>IF(AND(BR$4&gt;=p2_start,BR$4&lt;=p2_complete),1,0)</f>
        <v/>
      </c>
      <c r="BS67" s="42">
        <f>IF(AND(BS$4&gt;=p2_start,BS$4&lt;=p2_complete),1,0)</f>
        <v/>
      </c>
      <c r="BT67" s="42">
        <f>IF(AND(BT$4&gt;=p2_start,BT$4&lt;=p2_complete),1,0)</f>
        <v/>
      </c>
      <c r="BU67" s="42">
        <f>IF(AND(BU$4&gt;=p2_start,BU$4&lt;=p2_complete),1,0)</f>
        <v/>
      </c>
      <c r="BV67" s="42">
        <f>IF(AND(BV$4&gt;=p2_start,BV$4&lt;=p2_complete),1,0)</f>
        <v/>
      </c>
      <c r="BW67" s="42">
        <f>IF(AND(BW$4&gt;=p2_start,BW$4&lt;=p2_complete),1,0)</f>
        <v/>
      </c>
      <c r="BX67" s="42">
        <f>IF(AND(BX$4&gt;=p2_start,BX$4&lt;=p2_complete),1,0)</f>
        <v/>
      </c>
      <c r="BY67" s="42">
        <f>IF(AND(BY$4&gt;=p2_start,BY$4&lt;=p2_complete),1,0)</f>
        <v/>
      </c>
      <c r="BZ67" s="42">
        <f>IF(AND(BZ$4&gt;=p2_start,BZ$4&lt;=p2_complete),1,0)</f>
        <v/>
      </c>
      <c r="CA67" s="42">
        <f>IF(AND(CA$4&gt;=p2_start,CA$4&lt;=p2_complete),1,0)</f>
        <v/>
      </c>
      <c r="CB67" s="42">
        <f>IF(AND(CB$4&gt;=p2_start,CB$4&lt;=p2_complete),1,0)</f>
        <v/>
      </c>
      <c r="CC67" s="42">
        <f>IF(AND(CC$4&gt;=p2_start,CC$4&lt;=p2_complete),1,0)</f>
        <v/>
      </c>
      <c r="CD67" s="42">
        <f>IF(AND(CD$4&gt;=p2_start,CD$4&lt;=p2_complete),1,0)</f>
        <v/>
      </c>
      <c r="CE67" s="42">
        <f>IF(AND(CE$4&gt;=p2_start,CE$4&lt;=p2_complete),1,0)</f>
        <v/>
      </c>
      <c r="CF67" s="42">
        <f>IF(AND(CF$4&gt;=p2_start,CF$4&lt;=p2_complete),1,0)</f>
        <v/>
      </c>
      <c r="CG67" s="42">
        <f>IF(AND(CG$4&gt;=p2_start,CG$4&lt;=p2_complete),1,0)</f>
        <v/>
      </c>
      <c r="CH67" s="42">
        <f>IF(AND(CH$4&gt;=p2_start,CH$4&lt;=p2_complete),1,0)</f>
        <v/>
      </c>
      <c r="CI67" s="42">
        <f>IF(AND(CI$4&gt;=p2_start,CI$4&lt;=p2_complete),1,0)</f>
        <v/>
      </c>
      <c r="CJ67" s="42">
        <f>IF(AND(CJ$4&gt;=p2_start,CJ$4&lt;=p2_complete),1,0)</f>
        <v/>
      </c>
      <c r="CK67" s="42">
        <f>IF(AND(CK$4&gt;=p2_start,CK$4&lt;=p2_complete),1,0)</f>
        <v/>
      </c>
      <c r="CL67" s="42">
        <f>IF(AND(CL$4&gt;=p2_start,CL$4&lt;=p2_complete),1,0)</f>
        <v/>
      </c>
      <c r="CM67" s="42">
        <f>IF(AND(CM$4&gt;=p2_start,CM$4&lt;=p2_complete),1,0)</f>
        <v/>
      </c>
      <c r="CN67" s="42">
        <f>IF(AND(CN$4&gt;=p2_start,CN$4&lt;=p2_complete),1,0)</f>
        <v/>
      </c>
      <c r="CO67" s="42">
        <f>IF(AND(CO$4&gt;=p2_start,CO$4&lt;=p2_complete),1,0)</f>
        <v/>
      </c>
      <c r="CP67" s="42">
        <f>IF(AND(CP$4&gt;=p2_start,CP$4&lt;=p2_complete),1,0)</f>
        <v/>
      </c>
      <c r="CQ67" s="42">
        <f>IF(AND(CQ$4&gt;=p2_start,CQ$4&lt;=p2_complete),1,0)</f>
        <v/>
      </c>
      <c r="CR67" s="42">
        <f>IF(AND(CR$4&gt;=p2_start,CR$4&lt;=p2_complete),1,0)</f>
        <v/>
      </c>
      <c r="CS67" s="42">
        <f>IF(AND(CS$4&gt;=p2_start,CS$4&lt;=p2_complete),1,0)</f>
        <v/>
      </c>
      <c r="CT67" s="42">
        <f>IF(AND(CT$4&gt;=p2_start,CT$4&lt;=p2_complete),1,0)</f>
        <v/>
      </c>
      <c r="CU67" s="42">
        <f>IF(AND(CU$4&gt;=p2_start,CU$4&lt;=p2_complete),1,0)</f>
        <v/>
      </c>
      <c r="CV67" s="42">
        <f>IF(AND(CV$4&gt;=p2_start,CV$4&lt;=p2_complete),1,0)</f>
        <v/>
      </c>
      <c r="CW67" s="42">
        <f>IF(AND(CW$4&gt;=p2_start,CW$4&lt;=p2_complete),1,0)</f>
        <v/>
      </c>
      <c r="CX67" s="42">
        <f>IF(AND(CX$4&gt;=p2_start,CX$4&lt;=p2_complete),1,0)</f>
        <v/>
      </c>
      <c r="CY67" s="42">
        <f>IF(AND(CY$4&gt;=p2_start,CY$4&lt;=p2_complete),1,0)</f>
        <v/>
      </c>
      <c r="CZ67" s="42">
        <f>IF(AND(CZ$4&gt;=p2_start,CZ$4&lt;=p2_complete),1,0)</f>
        <v/>
      </c>
      <c r="DA67" s="42">
        <f>IF(AND(DA$4&gt;=p2_start,DA$4&lt;=p2_complete),1,0)</f>
        <v/>
      </c>
      <c r="DB67" s="42">
        <f>IF(AND(DB$4&gt;=p2_start,DB$4&lt;=p2_complete),1,0)</f>
        <v/>
      </c>
      <c r="DC67" s="42">
        <f>IF(AND(DC$4&gt;=p2_start,DC$4&lt;=p2_complete),1,0)</f>
        <v/>
      </c>
      <c r="DD67" s="42">
        <f>IF(AND(DD$4&gt;=p2_start,DD$4&lt;=p2_complete),1,0)</f>
        <v/>
      </c>
      <c r="DE67" s="42">
        <f>IF(AND(DE$4&gt;=p2_start,DE$4&lt;=p2_complete),1,0)</f>
        <v/>
      </c>
      <c r="DF67" s="42">
        <f>IF(AND(DF$4&gt;=p2_start,DF$4&lt;=p2_complete),1,0)</f>
        <v/>
      </c>
      <c r="DG67" s="42">
        <f>IF(AND(DG$4&gt;=p2_start,DG$4&lt;=p2_complete),1,0)</f>
        <v/>
      </c>
      <c r="DH67" s="42">
        <f>IF(AND(DH$4&gt;=p2_start,DH$4&lt;=p2_complete),1,0)</f>
        <v/>
      </c>
      <c r="DI67" s="42">
        <f>IF(AND(DI$4&gt;=p2_start,DI$4&lt;=p2_complete),1,0)</f>
        <v/>
      </c>
      <c r="DJ67" s="42">
        <f>IF(AND(DJ$4&gt;=p2_start,DJ$4&lt;=p2_complete),1,0)</f>
        <v/>
      </c>
      <c r="DK67" s="42">
        <f>IF(AND(DK$4&gt;=p2_start,DK$4&lt;=p2_complete),1,0)</f>
        <v/>
      </c>
      <c r="DL67" s="42">
        <f>IF(AND(DL$4&gt;=p2_start,DL$4&lt;=p2_complete),1,0)</f>
        <v/>
      </c>
      <c r="DM67" s="42">
        <f>IF(AND(DM$4&gt;=p2_start,DM$4&lt;=p2_complete),1,0)</f>
        <v/>
      </c>
      <c r="DN67" s="42">
        <f>IF(AND(DN$4&gt;=p2_start,DN$4&lt;=p2_complete),1,0)</f>
        <v/>
      </c>
      <c r="DO67" s="42">
        <f>IF(AND(DO$4&gt;=p2_start,DO$4&lt;=p2_complete),1,0)</f>
        <v/>
      </c>
      <c r="DP67" s="42">
        <f>IF(AND(DP$4&gt;=p2_start,DP$4&lt;=p2_complete),1,0)</f>
        <v/>
      </c>
      <c r="DQ67" s="42">
        <f>IF(AND(DQ$4&gt;=p2_start,DQ$4&lt;=p2_complete),1,0)</f>
        <v/>
      </c>
      <c r="DR67" s="42">
        <f>IF(AND(DR$4&gt;=p2_start,DR$4&lt;=p2_complete),1,0)</f>
        <v/>
      </c>
      <c r="DS67" s="42">
        <f>IF(AND(DS$4&gt;=p2_start,DS$4&lt;=p2_complete),1,0)</f>
        <v/>
      </c>
      <c r="DT67" s="42">
        <f>IF(AND(DT$4&gt;=p2_start,DT$4&lt;=p2_complete),1,0)</f>
        <v/>
      </c>
      <c r="DU67" s="42">
        <f>IF(AND(DU$4&gt;=p2_start,DU$4&lt;=p2_complete),1,0)</f>
        <v/>
      </c>
      <c r="DV67" s="42">
        <f>IF(AND(DV$4&gt;=p2_start,DV$4&lt;=p2_complete),1,0)</f>
        <v/>
      </c>
      <c r="DW67" s="42">
        <f>IF(AND(DW$4&gt;=p2_start,DW$4&lt;=p2_complete),1,0)</f>
        <v/>
      </c>
      <c r="DX67" s="42">
        <f>IF(AND(DX$4&gt;=p2_start,DX$4&lt;=p2_complete),1,0)</f>
        <v/>
      </c>
      <c r="DY67" s="42">
        <f>IF(AND(DY$4&gt;=p2_start,DY$4&lt;=p2_complete),1,0)</f>
        <v/>
      </c>
      <c r="DZ67" s="42">
        <f>IF(AND(DZ$4&gt;=p2_start,DZ$4&lt;=p2_complete),1,0)</f>
        <v/>
      </c>
      <c r="EA67" s="42">
        <f>IF(AND(EA$4&gt;=p2_start,EA$4&lt;=p2_complete),1,0)</f>
        <v/>
      </c>
      <c r="EB67" s="42">
        <f>IF(AND(EB$4&gt;=p2_start,EB$4&lt;=p2_complete),1,0)</f>
        <v/>
      </c>
      <c r="EC67" s="42">
        <f>IF(AND(EC$4&gt;=p2_start,EC$4&lt;=p2_complete),1,0)</f>
        <v/>
      </c>
      <c r="ED67" s="42">
        <f>IF(AND(ED$4&gt;=p2_start,ED$4&lt;=p2_complete),1,0)</f>
        <v/>
      </c>
      <c r="EE67" s="42">
        <f>IF(AND(EE$4&gt;=p2_start,EE$4&lt;=p2_complete),1,0)</f>
        <v/>
      </c>
      <c r="EF67" s="42">
        <f>IF(AND(EF$4&gt;=p2_start,EF$4&lt;=p2_complete),1,0)</f>
        <v/>
      </c>
      <c r="EG67" s="42">
        <f>IF(AND(EG$4&gt;=p2_start,EG$4&lt;=p2_complete),1,0)</f>
        <v/>
      </c>
      <c r="EH67" s="42">
        <f>IF(AND(EH$4&gt;=p2_start,EH$4&lt;=p2_complete),1,0)</f>
        <v/>
      </c>
      <c r="EI67" s="42">
        <f>IF(AND(EI$4&gt;=p2_start,EI$4&lt;=p2_complete),1,0)</f>
        <v/>
      </c>
      <c r="EJ67" s="42">
        <f>IF(AND(EJ$4&gt;=p2_start,EJ$4&lt;=p2_complete),1,0)</f>
        <v/>
      </c>
      <c r="EK67" s="42">
        <f>IF(AND(EK$4&gt;=p2_start,EK$4&lt;=p2_complete),1,0)</f>
        <v/>
      </c>
      <c r="EL67" s="42">
        <f>IF(AND(EL$4&gt;=p2_start,EL$4&lt;=p2_complete),1,0)</f>
        <v/>
      </c>
      <c r="EM67" s="42">
        <f>IF(AND(EM$4&gt;=p2_start,EM$4&lt;=p2_complete),1,0)</f>
        <v/>
      </c>
      <c r="EN67" s="42">
        <f>IF(AND(EN$4&gt;=p2_start,EN$4&lt;=p2_complete),1,0)</f>
        <v/>
      </c>
      <c r="EO67" s="42">
        <f>IF(AND(EO$4&gt;=p2_start,EO$4&lt;=p2_complete),1,0)</f>
        <v/>
      </c>
      <c r="EP67" s="42">
        <f>IF(AND(EP$4&gt;=p2_start,EP$4&lt;=p2_complete),1,0)</f>
        <v/>
      </c>
      <c r="EQ67" s="42">
        <f>IF(AND(EQ$4&gt;=p2_start,EQ$4&lt;=p2_complete),1,0)</f>
        <v/>
      </c>
      <c r="ER67" s="42">
        <f>IF(AND(ER$4&gt;=p2_start,ER$4&lt;=p2_complete),1,0)</f>
        <v/>
      </c>
      <c r="ES67" s="42">
        <f>IF(AND(ES$4&gt;=p2_start,ES$4&lt;=p2_complete),1,0)</f>
        <v/>
      </c>
      <c r="ET67" s="42">
        <f>IF(AND(ET$4&gt;=p2_start,ET$4&lt;=p2_complete),1,0)</f>
        <v/>
      </c>
      <c r="EU67" s="42">
        <f>IF(AND(EU$4&gt;=p2_start,EU$4&lt;=p2_complete),1,0)</f>
        <v/>
      </c>
      <c r="EV67" s="42">
        <f>IF(AND(EV$4&gt;=p2_start,EV$4&lt;=p2_complete),1,0)</f>
        <v/>
      </c>
      <c r="EW67" s="42">
        <f>IF(AND(EW$4&gt;=p2_start,EW$4&lt;=p2_complete),1,0)</f>
        <v/>
      </c>
      <c r="EX67" s="42">
        <f>IF(AND(EX$4&gt;=p2_start,EX$4&lt;=p2_complete),1,0)</f>
        <v/>
      </c>
      <c r="EY67" s="42">
        <f>IF(AND(EY$4&gt;=p2_start,EY$4&lt;=p2_complete),1,0)</f>
        <v/>
      </c>
      <c r="EZ67" s="42">
        <f>IF(AND(EZ$4&gt;=p2_start,EZ$4&lt;=p2_complete),1,0)</f>
        <v/>
      </c>
      <c r="FA67" s="42">
        <f>IF(AND(FA$4&gt;=p2_start,FA$4&lt;=p2_complete),1,0)</f>
        <v/>
      </c>
      <c r="FB67" s="42">
        <f>IF(AND(FB$4&gt;=p2_start,FB$4&lt;=p2_complete),1,0)</f>
        <v/>
      </c>
      <c r="FC67" s="42">
        <f>IF(AND(FC$4&gt;=p2_start,FC$4&lt;=p2_complete),1,0)</f>
        <v/>
      </c>
      <c r="FD67" s="42">
        <f>IF(AND(FD$4&gt;=p2_start,FD$4&lt;=p2_complete),1,0)</f>
        <v/>
      </c>
      <c r="FE67" s="42">
        <f>IF(AND(FE$4&gt;=p2_start,FE$4&lt;=p2_complete),1,0)</f>
        <v/>
      </c>
      <c r="FF67" s="42">
        <f>IF(AND(FF$4&gt;=p2_start,FF$4&lt;=p2_complete),1,0)</f>
        <v/>
      </c>
      <c r="FG67" s="42">
        <f>IF(AND(FG$4&gt;=p2_start,FG$4&lt;=p2_complete),1,0)</f>
        <v/>
      </c>
      <c r="FH67" s="42">
        <f>IF(AND(FH$4&gt;=p2_start,FH$4&lt;=p2_complete),1,0)</f>
        <v/>
      </c>
      <c r="FI67" s="42">
        <f>IF(AND(FI$4&gt;=p2_start,FI$4&lt;=p2_complete),1,0)</f>
        <v/>
      </c>
      <c r="FJ67" s="42">
        <f>IF(AND(FJ$4&gt;=p2_start,FJ$4&lt;=p2_complete),1,0)</f>
        <v/>
      </c>
      <c r="FK67" s="42">
        <f>IF(AND(FK$4&gt;=p2_start,FK$4&lt;=p2_complete),1,0)</f>
        <v/>
      </c>
      <c r="FL67" s="42">
        <f>IF(AND(FL$4&gt;=p2_start,FL$4&lt;=p2_complete),1,0)</f>
        <v/>
      </c>
      <c r="FM67" s="42">
        <f>IF(AND(FM$4&gt;=p2_start,FM$4&lt;=p2_complete),1,0)</f>
        <v/>
      </c>
      <c r="FN67" s="42">
        <f>IF(AND(FN$4&gt;=p2_start,FN$4&lt;=p2_complete),1,0)</f>
        <v/>
      </c>
      <c r="FO67" s="42">
        <f>IF(AND(FO$4&gt;=p2_start,FO$4&lt;=p2_complete),1,0)</f>
        <v/>
      </c>
      <c r="FP67" s="42">
        <f>IF(AND(FP$4&gt;=p2_start,FP$4&lt;=p2_complete),1,0)</f>
        <v/>
      </c>
      <c r="FQ67" s="42">
        <f>IF(AND(FQ$4&gt;=p2_start,FQ$4&lt;=p2_complete),1,0)</f>
        <v/>
      </c>
      <c r="FR67" s="42">
        <f>IF(AND(FR$4&gt;=p2_start,FR$4&lt;=p2_complete),1,0)</f>
        <v/>
      </c>
      <c r="FS67" s="42">
        <f>IF(AND(FS$4&gt;=p2_start,FS$4&lt;=p2_complete),1,0)</f>
        <v/>
      </c>
      <c r="FT67" s="42">
        <f>IF(AND(FT$4&gt;=p2_start,FT$4&lt;=p2_complete),1,0)</f>
        <v/>
      </c>
      <c r="FU67" s="42">
        <f>IF(AND(FU$4&gt;=p2_start,FU$4&lt;=p2_complete),1,0)</f>
        <v/>
      </c>
      <c r="FV67" s="42">
        <f>IF(AND(FV$4&gt;=p2_start,FV$4&lt;=p2_complete),1,0)</f>
        <v/>
      </c>
      <c r="FW67" s="42">
        <f>IF(AND(FW$4&gt;=p2_start,FW$4&lt;=p2_complete),1,0)</f>
        <v/>
      </c>
      <c r="FX67" s="42">
        <f>IF(AND(FX$4&gt;=p2_start,FX$4&lt;=p2_complete),1,0)</f>
        <v/>
      </c>
      <c r="FY67" s="42">
        <f>IF(AND(FY$4&gt;=p2_start,FY$4&lt;=p2_complete),1,0)</f>
        <v/>
      </c>
      <c r="FZ67" s="42">
        <f>IF(AND(FZ$4&gt;=p2_start,FZ$4&lt;=p2_complete),1,0)</f>
        <v/>
      </c>
      <c r="GA67" s="42">
        <f>IF(AND(GA$4&gt;=p2_start,GA$4&lt;=p2_complete),1,0)</f>
        <v/>
      </c>
      <c r="GB67" s="42">
        <f>IF(AND(GB$4&gt;=p2_start,GB$4&lt;=p2_complete),1,0)</f>
        <v/>
      </c>
      <c r="GC67" s="42">
        <f>IF(AND(GC$4&gt;=p2_start,GC$4&lt;=p2_complete),1,0)</f>
        <v/>
      </c>
      <c r="GD67" s="42">
        <f>IF(AND(GD$4&gt;=p2_start,GD$4&lt;=p2_complete),1,0)</f>
        <v/>
      </c>
      <c r="GE67" s="42">
        <f>IF(AND(GE$4&gt;=p2_start,GE$4&lt;=p2_complete),1,0)</f>
        <v/>
      </c>
      <c r="GF67" s="42">
        <f>IF(AND(GF$4&gt;=p2_start,GF$4&lt;=p2_complete),1,0)</f>
        <v/>
      </c>
      <c r="GG67" s="42">
        <f>IF(AND(GG$4&gt;=p2_start,GG$4&lt;=p2_complete),1,0)</f>
        <v/>
      </c>
      <c r="GH67" s="42">
        <f>IF(AND(GH$4&gt;=p2_start,GH$4&lt;=p2_complete),1,0)</f>
        <v/>
      </c>
      <c r="GI67" s="42">
        <f>IF(AND(GI$4&gt;=p2_start,GI$4&lt;=p2_complete),1,0)</f>
        <v/>
      </c>
      <c r="GJ67" s="42">
        <f>IF(AND(GJ$4&gt;=p2_start,GJ$4&lt;=p2_complete),1,0)</f>
        <v/>
      </c>
      <c r="GK67" s="42">
        <f>IF(AND(GK$4&gt;=p2_start,GK$4&lt;=p2_complete),1,0)</f>
        <v/>
      </c>
      <c r="GL67" s="42">
        <f>IF(AND(GL$4&gt;=p2_start,GL$4&lt;=p2_complete),1,0)</f>
        <v/>
      </c>
      <c r="GM67" s="42">
        <f>IF(AND(GM$4&gt;=p2_start,GM$4&lt;=p2_complete),1,0)</f>
        <v/>
      </c>
      <c r="GN67" s="42">
        <f>IF(AND(GN$4&gt;=p2_start,GN$4&lt;=p2_complete),1,0)</f>
        <v/>
      </c>
      <c r="GO67" s="42">
        <f>IF(AND(GO$4&gt;=p2_start,GO$4&lt;=p2_complete),1,0)</f>
        <v/>
      </c>
      <c r="GP67" s="42">
        <f>IF(AND(GP$4&gt;=p2_start,GP$4&lt;=p2_complete),1,0)</f>
        <v/>
      </c>
      <c r="GQ67" s="42">
        <f>IF(AND(GQ$4&gt;=p2_start,GQ$4&lt;=p2_complete),1,0)</f>
        <v/>
      </c>
      <c r="GR67" s="42">
        <f>IF(AND(GR$4&gt;=p2_start,GR$4&lt;=p2_complete),1,0)</f>
        <v/>
      </c>
      <c r="GS67" s="42">
        <f>IF(AND(GS$4&gt;=p2_start,GS$4&lt;=p2_complete),1,0)</f>
        <v/>
      </c>
      <c r="GT67" s="42">
        <f>IF(AND(GT$4&gt;=p2_start,GT$4&lt;=p2_complete),1,0)</f>
        <v/>
      </c>
      <c r="GU67" s="42">
        <f>IF(AND(GU$4&gt;=p2_start,GU$4&lt;=p2_complete),1,0)</f>
        <v/>
      </c>
      <c r="GV67" s="42">
        <f>IF(AND(GV$4&gt;=p2_start,GV$4&lt;=p2_complete),1,0)</f>
        <v/>
      </c>
      <c r="GW67" s="42">
        <f>IF(AND(GW$4&gt;=p2_start,GW$4&lt;=p2_complete),1,0)</f>
        <v/>
      </c>
      <c r="GX67" s="42">
        <f>IF(AND(GX$4&gt;=p2_start,GX$4&lt;=p2_complete),1,0)</f>
        <v/>
      </c>
      <c r="GY67" s="42">
        <f>IF(AND(GY$4&gt;=p2_start,GY$4&lt;=p2_complete),1,0)</f>
        <v/>
      </c>
      <c r="GZ67" s="42">
        <f>IF(AND(GZ$4&gt;=p2_start,GZ$4&lt;=p2_complete),1,0)</f>
        <v/>
      </c>
      <c r="HA67" s="42">
        <f>IF(AND(HA$4&gt;=p2_start,HA$4&lt;=p2_complete),1,0)</f>
        <v/>
      </c>
      <c r="HB67" s="42">
        <f>IF(AND(HB$4&gt;=p2_start,HB$4&lt;=p2_complete),1,0)</f>
        <v/>
      </c>
      <c r="HC67" s="42">
        <f>IF(AND(HC$4&gt;=p2_start,HC$4&lt;=p2_complete),1,0)</f>
        <v/>
      </c>
      <c r="HD67" s="42">
        <f>IF(AND(HD$4&gt;=p2_start,HD$4&lt;=p2_complete),1,0)</f>
        <v/>
      </c>
      <c r="HE67" s="42">
        <f>IF(AND(HE$4&gt;=p2_start,HE$4&lt;=p2_complete),1,0)</f>
        <v/>
      </c>
      <c r="HF67" s="42">
        <f>IF(AND(HF$4&gt;=p2_start,HF$4&lt;=p2_complete),1,0)</f>
        <v/>
      </c>
      <c r="HG67" s="42">
        <f>IF(AND(HG$4&gt;=p2_start,HG$4&lt;=p2_complete),1,0)</f>
        <v/>
      </c>
      <c r="HH67" s="42">
        <f>IF(AND(HH$4&gt;=p2_start,HH$4&lt;=p2_complete),1,0)</f>
        <v/>
      </c>
      <c r="HI67" s="42">
        <f>IF(AND(HI$4&gt;=p2_start,HI$4&lt;=p2_complete),1,0)</f>
        <v/>
      </c>
      <c r="HJ67" s="42">
        <f>IF(AND(HJ$4&gt;=p2_start,HJ$4&lt;=p2_complete),1,0)</f>
        <v/>
      </c>
      <c r="HK67" s="42">
        <f>IF(AND(HK$4&gt;=p2_start,HK$4&lt;=p2_complete),1,0)</f>
        <v/>
      </c>
      <c r="HL67" s="42">
        <f>IF(AND(HL$4&gt;=p2_start,HL$4&lt;=p2_complete),1,0)</f>
        <v/>
      </c>
      <c r="HM67" s="42">
        <f>IF(AND(HM$4&gt;=p2_start,HM$4&lt;=p2_complete),1,0)</f>
        <v/>
      </c>
      <c r="HN67" s="42">
        <f>IF(AND(HN$4&gt;=p2_start,HN$4&lt;=p2_complete),1,0)</f>
        <v/>
      </c>
      <c r="HO67" s="42">
        <f>IF(AND(HO$4&gt;=p2_start,HO$4&lt;=p2_complete),1,0)</f>
        <v/>
      </c>
      <c r="HP67" s="42">
        <f>IF(AND(HP$4&gt;=p2_start,HP$4&lt;=p2_complete),1,0)</f>
        <v/>
      </c>
      <c r="HQ67" s="42">
        <f>IF(AND(HQ$4&gt;=p2_start,HQ$4&lt;=p2_complete),1,0)</f>
        <v/>
      </c>
      <c r="HR67" s="42">
        <f>IF(AND(HR$4&gt;=p2_start,HR$4&lt;=p2_complete),1,0)</f>
        <v/>
      </c>
      <c r="HS67" s="42">
        <f>IF(AND(HS$4&gt;=p2_start,HS$4&lt;=p2_complete),1,0)</f>
        <v/>
      </c>
      <c r="HT67" s="42">
        <f>IF(AND(HT$4&gt;=p2_start,HT$4&lt;=p2_complete),1,0)</f>
        <v/>
      </c>
      <c r="HU67" s="42">
        <f>IF(AND(HU$4&gt;=p2_start,HU$4&lt;=p2_complete),1,0)</f>
        <v/>
      </c>
      <c r="HV67" s="42">
        <f>IF(AND(HV$4&gt;=p2_start,HV$4&lt;=p2_complete),1,0)</f>
        <v/>
      </c>
      <c r="HW67" s="42">
        <f>IF(AND(HW$4&gt;=p2_start,HW$4&lt;=p2_complete),1,0)</f>
        <v/>
      </c>
      <c r="HX67" s="42">
        <f>IF(AND(HX$4&gt;=p2_start,HX$4&lt;=p2_complete),1,0)</f>
        <v/>
      </c>
      <c r="HY67" s="42">
        <f>IF(AND(HY$4&gt;=p2_start,HY$4&lt;=p2_complete),1,0)</f>
        <v/>
      </c>
      <c r="HZ67" s="42">
        <f>IF(AND(HZ$4&gt;=p2_start,HZ$4&lt;=p2_complete),1,0)</f>
        <v/>
      </c>
      <c r="IA67" s="42">
        <f>IF(AND(IA$4&gt;=p2_start,IA$4&lt;=p2_complete),1,0)</f>
        <v/>
      </c>
      <c r="IB67" s="42">
        <f>IF(AND(IB$4&gt;=p2_start,IB$4&lt;=p2_complete),1,0)</f>
        <v/>
      </c>
      <c r="IC67" s="42">
        <f>IF(AND(IC$4&gt;=p2_start,IC$4&lt;=p2_complete),1,0)</f>
        <v/>
      </c>
      <c r="ID67" s="42">
        <f>IF(AND(ID$4&gt;=p2_start,ID$4&lt;=p2_complete),1,0)</f>
        <v/>
      </c>
      <c r="IE67" s="42">
        <f>IF(AND(IE$4&gt;=p2_start,IE$4&lt;=p2_complete),1,0)</f>
        <v/>
      </c>
      <c r="IF67" s="42">
        <f>IF(AND(IF$4&gt;=p2_start,IF$4&lt;=p2_complete),1,0)</f>
        <v/>
      </c>
      <c r="IG67" s="42">
        <f>IF(AND(IG$4&gt;=p2_start,IG$4&lt;=p2_complete),1,0)</f>
        <v/>
      </c>
      <c r="IH67" s="42">
        <f>IF(AND(IH$4&gt;=p2_start,IH$4&lt;=p2_complete),1,0)</f>
        <v/>
      </c>
      <c r="II67" s="42">
        <f>IF(AND(II$4&gt;=p2_start,II$4&lt;=p2_complete),1,0)</f>
        <v/>
      </c>
      <c r="IJ67" s="42">
        <f>IF(AND(IJ$4&gt;=p2_start,IJ$4&lt;=p2_complete),1,0)</f>
        <v/>
      </c>
      <c r="IK67" s="42">
        <f>IF(AND(IK$4&gt;=p2_start,IK$4&lt;=p2_complete),1,0)</f>
        <v/>
      </c>
      <c r="IL67" s="42">
        <f>IF(AND(IL$4&gt;=p2_start,IL$4&lt;=p2_complete),1,0)</f>
        <v/>
      </c>
      <c r="IM67" s="42">
        <f>IF(AND(IM$4&gt;=p2_start,IM$4&lt;=p2_complete),1,0)</f>
        <v/>
      </c>
      <c r="IN67" s="42">
        <f>IF(AND(IN$4&gt;=p2_start,IN$4&lt;=p2_complete),1,0)</f>
        <v/>
      </c>
      <c r="IO67" s="42">
        <f>IF(AND(IO$4&gt;=p2_start,IO$4&lt;=p2_complete),1,0)</f>
        <v/>
      </c>
      <c r="IP67" s="42">
        <f>IF(AND(IP$4&gt;=p2_start,IP$4&lt;=p2_complete),1,0)</f>
        <v/>
      </c>
      <c r="IQ67" s="42">
        <f>IF(AND(IQ$4&gt;=p2_start,IQ$4&lt;=p2_complete),1,0)</f>
        <v/>
      </c>
      <c r="IR67" s="42">
        <f>IF(AND(IR$4&gt;=p2_start,IR$4&lt;=p2_complete),1,0)</f>
        <v/>
      </c>
      <c r="IS67" s="42">
        <f>IF(AND(IS$4&gt;=p2_start,IS$4&lt;=p2_complete),1,0)</f>
        <v/>
      </c>
      <c r="IT67" s="42">
        <f>IF(AND(IT$4&gt;=p2_start,IT$4&lt;=p2_complete),1,0)</f>
        <v/>
      </c>
      <c r="IU67" s="42">
        <f>IF(AND(IU$4&gt;=p2_start,IU$4&lt;=p2_complete),1,0)</f>
        <v/>
      </c>
      <c r="IV67" s="42">
        <f>IF(AND(IV$4&gt;=p2_start,IV$4&lt;=p2_complete),1,0)</f>
        <v/>
      </c>
      <c r="IW67" s="42">
        <f>IF(AND(IW$4&gt;=p2_start,IW$4&lt;=p2_complete),1,0)</f>
        <v/>
      </c>
      <c r="IX67" s="42">
        <f>IF(AND(IX$4&gt;=p2_start,IX$4&lt;=p2_complete),1,0)</f>
        <v/>
      </c>
      <c r="IY67" s="42">
        <f>IF(AND(IY$4&gt;=p2_start,IY$4&lt;=p2_complete),1,0)</f>
        <v/>
      </c>
      <c r="IZ67" s="42">
        <f>IF(AND(IZ$4&gt;=p2_start,IZ$4&lt;=p2_complete),1,0)</f>
        <v/>
      </c>
      <c r="JA67" s="42">
        <f>IF(AND(JA$4&gt;=p2_start,JA$4&lt;=p2_complete),1,0)</f>
        <v/>
      </c>
      <c r="JB67" s="42">
        <f>IF(AND(JB$4&gt;=p2_start,JB$4&lt;=p2_complete),1,0)</f>
        <v/>
      </c>
      <c r="JC67" s="42">
        <f>IF(AND(JC$4&gt;=p2_start,JC$4&lt;=p2_complete),1,0)</f>
        <v/>
      </c>
      <c r="JD67" s="42">
        <f>IF(AND(JD$4&gt;=p2_start,JD$4&lt;=p2_complete),1,0)</f>
        <v/>
      </c>
      <c r="JE67" s="42">
        <f>IF(AND(JE$4&gt;=p2_start,JE$4&lt;=p2_complete),1,0)</f>
        <v/>
      </c>
      <c r="JF67" s="42">
        <f>IF(AND(JF$4&gt;=p2_start,JF$4&lt;=p2_complete),1,0)</f>
        <v/>
      </c>
      <c r="JG67" s="42">
        <f>IF(AND(JG$4&gt;=p2_start,JG$4&lt;=p2_complete),1,0)</f>
        <v/>
      </c>
      <c r="JH67" s="42">
        <f>IF(AND(JH$4&gt;=p2_start,JH$4&lt;=p2_complete),1,0)</f>
        <v/>
      </c>
      <c r="JI67" s="42">
        <f>IF(AND(JI$4&gt;=p2_start,JI$4&lt;=p2_complete),1,0)</f>
        <v/>
      </c>
      <c r="JJ67" s="42">
        <f>IF(AND(JJ$4&gt;=p2_start,JJ$4&lt;=p2_complete),1,0)</f>
        <v/>
      </c>
      <c r="JK67" s="42">
        <f>IF(AND(JK$4&gt;=p2_start,JK$4&lt;=p2_complete),1,0)</f>
        <v/>
      </c>
      <c r="JL67" s="42">
        <f>IF(AND(JL$4&gt;=p2_start,JL$4&lt;=p2_complete),1,0)</f>
        <v/>
      </c>
      <c r="JM67" s="42">
        <f>IF(AND(JM$4&gt;=p2_start,JM$4&lt;=p2_complete),1,0)</f>
        <v/>
      </c>
      <c r="JN67" s="42">
        <f>IF(AND(JN$4&gt;=p2_start,JN$4&lt;=p2_complete),1,0)</f>
        <v/>
      </c>
      <c r="JO67" s="42">
        <f>IF(AND(JO$4&gt;=p2_start,JO$4&lt;=p2_complete),1,0)</f>
        <v/>
      </c>
      <c r="JP67" s="42">
        <f>IF(AND(JP$4&gt;=p2_start,JP$4&lt;=p2_complete),1,0)</f>
        <v/>
      </c>
      <c r="JQ67" s="42">
        <f>IF(AND(JQ$4&gt;=p2_start,JQ$4&lt;=p2_complete),1,0)</f>
        <v/>
      </c>
      <c r="JR67" s="42">
        <f>IF(AND(JR$4&gt;=p2_start,JR$4&lt;=p2_complete),1,0)</f>
        <v/>
      </c>
      <c r="JS67" s="42">
        <f>IF(AND(JS$4&gt;=p2_start,JS$4&lt;=p2_complete),1,0)</f>
        <v/>
      </c>
      <c r="JT67" s="42">
        <f>IF(AND(JT$4&gt;=p2_start,JT$4&lt;=p2_complete),1,0)</f>
        <v/>
      </c>
      <c r="JU67" s="42">
        <f>IF(AND(JU$4&gt;=p2_start,JU$4&lt;=p2_complete),1,0)</f>
        <v/>
      </c>
      <c r="JV67" s="42">
        <f>IF(AND(JV$4&gt;=p2_start,JV$4&lt;=p2_complete),1,0)</f>
        <v/>
      </c>
      <c r="JW67" s="42">
        <f>IF(AND(JW$4&gt;=p2_start,JW$4&lt;=p2_complete),1,0)</f>
        <v/>
      </c>
      <c r="JX67" s="42">
        <f>IF(AND(JX$4&gt;=p2_start,JX$4&lt;=p2_complete),1,0)</f>
        <v/>
      </c>
      <c r="JY67" s="42">
        <f>IF(AND(JY$4&gt;=p2_start,JY$4&lt;=p2_complete),1,0)</f>
        <v/>
      </c>
      <c r="JZ67" s="42">
        <f>IF(AND(JZ$4&gt;=p2_start,JZ$4&lt;=p2_complete),1,0)</f>
        <v/>
      </c>
      <c r="KA67" s="42">
        <f>IF(AND(KA$4&gt;=p2_start,KA$4&lt;=p2_complete),1,0)</f>
        <v/>
      </c>
      <c r="KB67" s="42">
        <f>IF(AND(KB$4&gt;=p2_start,KB$4&lt;=p2_complete),1,0)</f>
        <v/>
      </c>
      <c r="KC67" s="42">
        <f>IF(AND(KC$4&gt;=p2_start,KC$4&lt;=p2_complete),1,0)</f>
        <v/>
      </c>
      <c r="KD67" s="42">
        <f>IF(AND(KD$4&gt;=p2_start,KD$4&lt;=p2_complete),1,0)</f>
        <v/>
      </c>
      <c r="KE67" s="42">
        <f>IF(AND(KE$4&gt;=p2_start,KE$4&lt;=p2_complete),1,0)</f>
        <v/>
      </c>
      <c r="KF67" s="42">
        <f>IF(AND(KF$4&gt;=p2_start,KF$4&lt;=p2_complete),1,0)</f>
        <v/>
      </c>
      <c r="KG67" s="42">
        <f>IF(AND(KG$4&gt;=p2_start,KG$4&lt;=p2_complete),1,0)</f>
        <v/>
      </c>
      <c r="KH67" s="42">
        <f>IF(AND(KH$4&gt;=p2_start,KH$4&lt;=p2_complete),1,0)</f>
        <v/>
      </c>
      <c r="KI67" s="42">
        <f>IF(AND(KI$4&gt;=p2_start,KI$4&lt;=p2_complete),1,0)</f>
        <v/>
      </c>
      <c r="KJ67" s="42">
        <f>IF(AND(KJ$4&gt;=p2_start,KJ$4&lt;=p2_complete),1,0)</f>
        <v/>
      </c>
      <c r="KK67" s="42">
        <f>IF(AND(KK$4&gt;=p2_start,KK$4&lt;=p2_complete),1,0)</f>
        <v/>
      </c>
      <c r="KL67" s="42">
        <f>IF(AND(KL$4&gt;=p2_start,KL$4&lt;=p2_complete),1,0)</f>
        <v/>
      </c>
      <c r="KM67" s="42">
        <f>IF(AND(KM$4&gt;=p2_start,KM$4&lt;=p2_complete),1,0)</f>
        <v/>
      </c>
      <c r="KN67" s="42">
        <f>IF(AND(KN$4&gt;=p2_start,KN$4&lt;=p2_complete),1,0)</f>
        <v/>
      </c>
      <c r="KO67" s="42">
        <f>IF(AND(KO$4&gt;=p2_start,KO$4&lt;=p2_complete),1,0)</f>
        <v/>
      </c>
      <c r="KP67" s="42">
        <f>IF(AND(KP$4&gt;=p2_start,KP$4&lt;=p2_complete),1,0)</f>
        <v/>
      </c>
      <c r="KQ67" s="42">
        <f>IF(AND(KQ$4&gt;=p2_start,KQ$4&lt;=p2_complete),1,0)</f>
        <v/>
      </c>
      <c r="KR67" s="42">
        <f>IF(AND(KR$4&gt;=p2_start,KR$4&lt;=p2_complete),1,0)</f>
        <v/>
      </c>
      <c r="KS67" s="42">
        <f>IF(AND(KS$4&gt;=p2_start,KS$4&lt;=p2_complete),1,0)</f>
        <v/>
      </c>
      <c r="KT67" s="42">
        <f>IF(AND(KT$4&gt;=p2_start,KT$4&lt;=p2_complete),1,0)</f>
        <v/>
      </c>
      <c r="KU67" s="42">
        <f>IF(AND(KU$4&gt;=p2_start,KU$4&lt;=p2_complete),1,0)</f>
        <v/>
      </c>
      <c r="KV67" s="42">
        <f>IF(AND(KV$4&gt;=p2_start,KV$4&lt;=p2_complete),1,0)</f>
        <v/>
      </c>
      <c r="KW67" s="42">
        <f>IF(AND(KW$4&gt;=p2_start,KW$4&lt;=p2_complete),1,0)</f>
        <v/>
      </c>
      <c r="KX67" s="42">
        <f>IF(AND(KX$4&gt;=p2_start,KX$4&lt;=p2_complete),1,0)</f>
        <v/>
      </c>
      <c r="KY67" s="42">
        <f>IF(AND(KY$4&gt;=p2_start,KY$4&lt;=p2_complete),1,0)</f>
        <v/>
      </c>
      <c r="KZ67" s="42">
        <f>IF(AND(KZ$4&gt;=p2_start,KZ$4&lt;=p2_complete),1,0)</f>
        <v/>
      </c>
      <c r="LA67" s="42">
        <f>IF(AND(LA$4&gt;=p2_start,LA$4&lt;=p2_complete),1,0)</f>
        <v/>
      </c>
      <c r="LB67" s="42">
        <f>IF(AND(LB$4&gt;=p2_start,LB$4&lt;=p2_complete),1,0)</f>
        <v/>
      </c>
      <c r="LC67" s="42">
        <f>IF(AND(LC$4&gt;=p2_start,LC$4&lt;=p2_complete),1,0)</f>
        <v/>
      </c>
      <c r="LD67" s="42">
        <f>IF(AND(LD$4&gt;=p2_start,LD$4&lt;=p2_complete),1,0)</f>
        <v/>
      </c>
      <c r="LE67" s="42">
        <f>IF(AND(LE$4&gt;=p2_start,LE$4&lt;=p2_complete),1,0)</f>
        <v/>
      </c>
      <c r="LF67" s="42">
        <f>IF(AND(LF$4&gt;=p2_start,LF$4&lt;=p2_complete),1,0)</f>
        <v/>
      </c>
      <c r="LG67" s="42">
        <f>IF(AND(LG$4&gt;=p2_start,LG$4&lt;=p2_complete),1,0)</f>
        <v/>
      </c>
      <c r="LH67" s="42">
        <f>IF(AND(LH$4&gt;=p2_start,LH$4&lt;=p2_complete),1,0)</f>
        <v/>
      </c>
      <c r="LI67" s="42">
        <f>IF(AND(LI$4&gt;=p2_start,LI$4&lt;=p2_complete),1,0)</f>
        <v/>
      </c>
      <c r="LJ67" s="42">
        <f>IF(AND(LJ$4&gt;=p2_start,LJ$4&lt;=p2_complete),1,0)</f>
        <v/>
      </c>
      <c r="LK67" s="42">
        <f>IF(AND(LK$4&gt;=p2_start,LK$4&lt;=p2_complete),1,0)</f>
        <v/>
      </c>
      <c r="LL67" s="42">
        <f>IF(AND(LL$4&gt;=p2_start,LL$4&lt;=p2_complete),1,0)</f>
        <v/>
      </c>
      <c r="LM67" s="42">
        <f>IF(AND(LM$4&gt;=p2_start,LM$4&lt;=p2_complete),1,0)</f>
        <v/>
      </c>
      <c r="LN67" s="42">
        <f>IF(AND(LN$4&gt;=p2_start,LN$4&lt;=p2_complete),1,0)</f>
        <v/>
      </c>
      <c r="LO67" s="42">
        <f>IF(AND(LO$4&gt;=p2_start,LO$4&lt;=p2_complete),1,0)</f>
        <v/>
      </c>
      <c r="LP67" s="42">
        <f>IF(AND(LP$4&gt;=p2_start,LP$4&lt;=p2_complete),1,0)</f>
        <v/>
      </c>
      <c r="LQ67" s="42">
        <f>IF(AND(LQ$4&gt;=p2_start,LQ$4&lt;=p2_complete),1,0)</f>
        <v/>
      </c>
      <c r="LR67" s="42">
        <f>IF(AND(LR$4&gt;=p2_start,LR$4&lt;=p2_complete),1,0)</f>
        <v/>
      </c>
      <c r="LS67" s="42">
        <f>IF(AND(LS$4&gt;=p2_start,LS$4&lt;=p2_complete),1,0)</f>
        <v/>
      </c>
      <c r="LT67" s="42">
        <f>IF(AND(LT$4&gt;=p2_start,LT$4&lt;=p2_complete),1,0)</f>
        <v/>
      </c>
      <c r="LU67" s="42">
        <f>IF(AND(LU$4&gt;=p2_start,LU$4&lt;=p2_complete),1,0)</f>
        <v/>
      </c>
      <c r="LV67" s="42">
        <f>IF(AND(LV$4&gt;=p2_start,LV$4&lt;=p2_complete),1,0)</f>
        <v/>
      </c>
      <c r="LW67" s="42">
        <f>IF(AND(LW$4&gt;=p2_start,LW$4&lt;=p2_complete),1,0)</f>
        <v/>
      </c>
      <c r="LX67" s="42">
        <f>IF(AND(LX$4&gt;=p2_start,LX$4&lt;=p2_complete),1,0)</f>
        <v/>
      </c>
      <c r="LY67" s="42">
        <f>IF(AND(LY$4&gt;=p2_start,LY$4&lt;=p2_complete),1,0)</f>
        <v/>
      </c>
      <c r="LZ67" s="42">
        <f>IF(AND(LZ$4&gt;=p2_start,LZ$4&lt;=p2_complete),1,0)</f>
        <v/>
      </c>
      <c r="MA67" s="42">
        <f>IF(AND(MA$4&gt;=p2_start,MA$4&lt;=p2_complete),1,0)</f>
        <v/>
      </c>
      <c r="MB67" s="42">
        <f>IF(AND(MB$4&gt;=p2_start,MB$4&lt;=p2_complete),1,0)</f>
        <v/>
      </c>
      <c r="MC67" s="42">
        <f>IF(AND(MC$4&gt;=p2_start,MC$4&lt;=p2_complete),1,0)</f>
        <v/>
      </c>
      <c r="MD67" s="42">
        <f>IF(AND(MD$4&gt;=p2_start,MD$4&lt;=p2_complete),1,0)</f>
        <v/>
      </c>
      <c r="ME67" s="42">
        <f>IF(AND(ME$4&gt;=p2_start,ME$4&lt;=p2_complete),1,0)</f>
        <v/>
      </c>
      <c r="MF67" s="42">
        <f>IF(AND(MF$4&gt;=p2_start,MF$4&lt;=p2_complete),1,0)</f>
        <v/>
      </c>
      <c r="MG67" s="42">
        <f>IF(AND(MG$4&gt;=p2_start,MG$4&lt;=p2_complete),1,0)</f>
        <v/>
      </c>
      <c r="MH67" s="42">
        <f>IF(AND(MH$4&gt;=p2_start,MH$4&lt;=p2_complete),1,0)</f>
        <v/>
      </c>
      <c r="MI67" s="42">
        <f>IF(AND(MI$4&gt;=p2_start,MI$4&lt;=p2_complete),1,0)</f>
        <v/>
      </c>
      <c r="MJ67" s="42">
        <f>IF(AND(MJ$4&gt;=p2_start,MJ$4&lt;=p2_complete),1,0)</f>
        <v/>
      </c>
      <c r="MK67" s="42">
        <f>IF(AND(MK$4&gt;=p2_start,MK$4&lt;=p2_complete),1,0)</f>
        <v/>
      </c>
      <c r="ML67" s="42">
        <f>IF(AND(ML$4&gt;=p2_start,ML$4&lt;=p2_complete),1,0)</f>
        <v/>
      </c>
      <c r="MM67" s="42">
        <f>IF(AND(MM$4&gt;=p2_start,MM$4&lt;=p2_complete),1,0)</f>
        <v/>
      </c>
      <c r="MN67" s="42">
        <f>IF(AND(MN$4&gt;=p2_start,MN$4&lt;=p2_complete),1,0)</f>
        <v/>
      </c>
      <c r="MO67" s="42">
        <f>IF(AND(MO$4&gt;=p2_start,MO$4&lt;=p2_complete),1,0)</f>
        <v/>
      </c>
      <c r="MP67" s="42">
        <f>IF(AND(MP$4&gt;=p2_start,MP$4&lt;=p2_complete),1,0)</f>
        <v/>
      </c>
      <c r="MQ67" s="42">
        <f>IF(AND(MQ$4&gt;=p2_start,MQ$4&lt;=p2_complete),1,0)</f>
        <v/>
      </c>
      <c r="MR67" s="42">
        <f>IF(AND(MR$4&gt;=p2_start,MR$4&lt;=p2_complete),1,0)</f>
        <v/>
      </c>
      <c r="MS67" s="42">
        <f>IF(AND(MS$4&gt;=p2_start,MS$4&lt;=p2_complete),1,0)</f>
        <v/>
      </c>
      <c r="MT67" s="42">
        <f>IF(AND(MT$4&gt;=p2_start,MT$4&lt;=p2_complete),1,0)</f>
        <v/>
      </c>
      <c r="MU67" s="42">
        <f>IF(AND(MU$4&gt;=p2_start,MU$4&lt;=p2_complete),1,0)</f>
        <v/>
      </c>
      <c r="MV67" s="42">
        <f>IF(AND(MV$4&gt;=p2_start,MV$4&lt;=p2_complete),1,0)</f>
        <v/>
      </c>
      <c r="MW67" s="42">
        <f>IF(AND(MW$4&gt;=p2_start,MW$4&lt;=p2_complete),1,0)</f>
        <v/>
      </c>
      <c r="MX67" s="42">
        <f>IF(AND(MX$4&gt;=p2_start,MX$4&lt;=p2_complete),1,0)</f>
        <v/>
      </c>
      <c r="MY67" s="42">
        <f>IF(AND(MY$4&gt;=p2_start,MY$4&lt;=p2_complete),1,0)</f>
        <v/>
      </c>
      <c r="MZ67" s="42">
        <f>IF(AND(MZ$4&gt;=p2_start,MZ$4&lt;=p2_complete),1,0)</f>
        <v/>
      </c>
      <c r="NA67" s="42">
        <f>IF(AND(NA$4&gt;=p2_start,NA$4&lt;=p2_complete),1,0)</f>
        <v/>
      </c>
      <c r="NB67" s="42">
        <f>IF(AND(NB$4&gt;=p2_start,NB$4&lt;=p2_complete),1,0)</f>
        <v/>
      </c>
      <c r="NC67" s="42">
        <f>IF(AND(NC$4&gt;=p2_start,NC$4&lt;=p2_complete),1,0)</f>
        <v/>
      </c>
      <c r="ND67" s="42">
        <f>IF(AND(ND$4&gt;=p2_start,ND$4&lt;=p2_complete),1,0)</f>
        <v/>
      </c>
      <c r="NE67" s="42">
        <f>IF(AND(NE$4&gt;=p2_start,NE$4&lt;=p2_complete),1,0)</f>
        <v/>
      </c>
      <c r="NF67" s="42">
        <f>IF(AND(NF$4&gt;=p2_start,NF$4&lt;=p2_complete),1,0)</f>
        <v/>
      </c>
      <c r="NG67" s="42">
        <f>IF(AND(NG$4&gt;=p2_start,NG$4&lt;=p2_complete),1,0)</f>
        <v/>
      </c>
      <c r="NH67" s="42">
        <f>IF(AND(NH$4&gt;=p2_start,NH$4&lt;=p2_complete),1,0)</f>
        <v/>
      </c>
      <c r="NI67" s="42">
        <f>IF(AND(NI$4&gt;=p2_start,NI$4&lt;=p2_complete),1,0)</f>
        <v/>
      </c>
      <c r="NJ67" s="42">
        <f>IF(AND(NJ$4&gt;=p2_start,NJ$4&lt;=p2_complete),1,0)</f>
        <v/>
      </c>
      <c r="NK67" s="42">
        <f>IF(AND(NK$4&gt;=p2_start,NK$4&lt;=p2_complete),1,0)</f>
        <v/>
      </c>
      <c r="NL67" s="42">
        <f>IF(AND(NL$4&gt;=p2_start,NL$4&lt;=p2_complete),1,0)</f>
        <v/>
      </c>
      <c r="NM67" s="42">
        <f>IF(AND(NM$4&gt;=p2_start,NM$4&lt;=p2_complete),1,0)</f>
        <v/>
      </c>
      <c r="NN67" s="42">
        <f>IF(AND(NN$4&gt;=p2_start,NN$4&lt;=p2_complete),1,0)</f>
        <v/>
      </c>
      <c r="NO67" s="42">
        <f>IF(AND(NO$4&gt;=p2_start,NO$4&lt;=p2_complete),1,0)</f>
        <v/>
      </c>
      <c r="NP67" s="42">
        <f>IF(AND(NP$4&gt;=p2_start,NP$4&lt;=p2_complete),1,0)</f>
        <v/>
      </c>
      <c r="NQ67" s="42">
        <f>IF(AND(NQ$4&gt;=p2_start,NQ$4&lt;=p2_complete),1,0)</f>
        <v/>
      </c>
      <c r="NR67" s="42">
        <f>IF(AND(NR$4&gt;=p2_start,NR$4&lt;=p2_complete),1,0)</f>
        <v/>
      </c>
      <c r="NS67" s="42">
        <f>IF(AND(NS$4&gt;=p2_start,NS$4&lt;=p2_complete),1,0)</f>
        <v/>
      </c>
      <c r="NT67" s="42">
        <f>IF(AND(NT$4&gt;=p2_start,NT$4&lt;=p2_complete),1,0)</f>
        <v/>
      </c>
      <c r="NU67" s="42">
        <f>IF(AND(NU$4&gt;=p2_start,NU$4&lt;=p2_complete),1,0)</f>
        <v/>
      </c>
      <c r="NV67" s="42">
        <f>IF(AND(NV$4&gt;=p2_start,NV$4&lt;=p2_complete),1,0)</f>
        <v/>
      </c>
      <c r="NW67" s="42">
        <f>IF(AND(NW$4&gt;=p2_start,NW$4&lt;=p2_complete),1,0)</f>
        <v/>
      </c>
      <c r="NX67" s="42">
        <f>IF(AND(NX$4&gt;=p2_start,NX$4&lt;=p2_complete),1,0)</f>
        <v/>
      </c>
      <c r="NY67" s="42">
        <f>IF(AND(NY$4&gt;=p2_start,NY$4&lt;=p2_complete),1,0)</f>
        <v/>
      </c>
      <c r="NZ67" s="42">
        <f>IF(AND(NZ$4&gt;=p2_start,NZ$4&lt;=p2_complete),1,0)</f>
        <v/>
      </c>
      <c r="OA67" s="42">
        <f>IF(AND(OA$4&gt;=p2_start,OA$4&lt;=p2_complete),1,0)</f>
        <v/>
      </c>
      <c r="OB67" s="42">
        <f>IF(AND(OB$4&gt;=p2_start,OB$4&lt;=p2_complete),1,0)</f>
        <v/>
      </c>
      <c r="OC67" s="42">
        <f>IF(AND(OC$4&gt;=p2_start,OC$4&lt;=p2_complete),1,0)</f>
        <v/>
      </c>
      <c r="OD67" s="42">
        <f>IF(AND(OD$4&gt;=p2_start,OD$4&lt;=p2_complete),1,0)</f>
        <v/>
      </c>
      <c r="OE67" s="42">
        <f>IF(AND(OE$4&gt;=p2_start,OE$4&lt;=p2_complete),1,0)</f>
        <v/>
      </c>
      <c r="OF67" s="42">
        <f>IF(AND(OF$4&gt;=p2_start,OF$4&lt;=p2_complete),1,0)</f>
        <v/>
      </c>
      <c r="OG67" s="42">
        <f>IF(AND(OG$4&gt;=p2_start,OG$4&lt;=p2_complete),1,0)</f>
        <v/>
      </c>
      <c r="OH67" s="42">
        <f>IF(AND(OH$4&gt;=p2_start,OH$4&lt;=p2_complete),1,0)</f>
        <v/>
      </c>
      <c r="OI67" s="42">
        <f>IF(AND(OI$4&gt;=p2_start,OI$4&lt;=p2_complete),1,0)</f>
        <v/>
      </c>
      <c r="OJ67" s="42">
        <f>IF(AND(OJ$4&gt;=p2_start,OJ$4&lt;=p2_complete),1,0)</f>
        <v/>
      </c>
      <c r="OK67" s="42">
        <f>IF(AND(OK$4&gt;=p2_start,OK$4&lt;=p2_complete),1,0)</f>
        <v/>
      </c>
      <c r="OL67" s="42">
        <f>IF(AND(OL$4&gt;=p2_start,OL$4&lt;=p2_complete),1,0)</f>
        <v/>
      </c>
      <c r="OM67" s="42">
        <f>IF(AND(OM$4&gt;=p2_start,OM$4&lt;=p2_complete),1,0)</f>
        <v/>
      </c>
      <c r="ON67" s="42">
        <f>IF(AND(ON$4&gt;=p2_start,ON$4&lt;=p2_complete),1,0)</f>
        <v/>
      </c>
      <c r="OO67" s="42">
        <f>IF(AND(OO$4&gt;=p2_start,OO$4&lt;=p2_complete),1,0)</f>
        <v/>
      </c>
      <c r="OP67" s="42">
        <f>IF(AND(OP$4&gt;=p2_start,OP$4&lt;=p2_complete),1,0)</f>
        <v/>
      </c>
      <c r="OQ67" s="42">
        <f>IF(AND(OQ$4&gt;=p2_start,OQ$4&lt;=p2_complete),1,0)</f>
        <v/>
      </c>
      <c r="OR67" s="42">
        <f>IF(AND(OR$4&gt;=p2_start,OR$4&lt;=p2_complete),1,0)</f>
        <v/>
      </c>
      <c r="OS67" s="42">
        <f>IF(AND(OS$4&gt;=p2_start,OS$4&lt;=p2_complete),1,0)</f>
        <v/>
      </c>
      <c r="OT67" s="42">
        <f>IF(AND(OT$4&gt;=p2_start,OT$4&lt;=p2_complete),1,0)</f>
        <v/>
      </c>
      <c r="OU67" s="42">
        <f>IF(AND(OU$4&gt;=p2_start,OU$4&lt;=p2_complete),1,0)</f>
        <v/>
      </c>
      <c r="OV67" s="42">
        <f>IF(AND(OV$4&gt;=p2_start,OV$4&lt;=p2_complete),1,0)</f>
        <v/>
      </c>
      <c r="OW67" s="42">
        <f>IF(AND(OW$4&gt;=p2_start,OW$4&lt;=p2_complete),1,0)</f>
        <v/>
      </c>
      <c r="OX67" s="42">
        <f>IF(AND(OX$4&gt;=p2_start,OX$4&lt;=p2_complete),1,0)</f>
        <v/>
      </c>
      <c r="OY67" s="42">
        <f>IF(AND(OY$4&gt;=p2_start,OY$4&lt;=p2_complete),1,0)</f>
        <v/>
      </c>
      <c r="OZ67" s="42">
        <f>IF(AND(OZ$4&gt;=p2_start,OZ$4&lt;=p2_complete),1,0)</f>
        <v/>
      </c>
      <c r="PA67" s="42">
        <f>IF(AND(PA$4&gt;=p2_start,PA$4&lt;=p2_complete),1,0)</f>
        <v/>
      </c>
      <c r="PB67" s="42">
        <f>IF(AND(PB$4&gt;=p2_start,PB$4&lt;=p2_complete),1,0)</f>
        <v/>
      </c>
      <c r="PC67" s="42">
        <f>IF(AND(PC$4&gt;=p2_start,PC$4&lt;=p2_complete),1,0)</f>
        <v/>
      </c>
      <c r="PD67" s="42">
        <f>IF(AND(PD$4&gt;=p2_start,PD$4&lt;=p2_complete),1,0)</f>
        <v/>
      </c>
      <c r="PE67" s="42">
        <f>IF(AND(PE$4&gt;=p2_start,PE$4&lt;=p2_complete),1,0)</f>
        <v/>
      </c>
      <c r="PF67" s="42">
        <f>IF(AND(PF$4&gt;=p2_start,PF$4&lt;=p2_complete),1,0)</f>
        <v/>
      </c>
      <c r="PG67" s="42">
        <f>IF(AND(PG$4&gt;=p2_start,PG$4&lt;=p2_complete),1,0)</f>
        <v/>
      </c>
      <c r="PH67" s="42">
        <f>IF(AND(PH$4&gt;=p2_start,PH$4&lt;=p2_complete),1,0)</f>
        <v/>
      </c>
      <c r="PI67" s="42">
        <f>IF(AND(PI$4&gt;=p2_start,PI$4&lt;=p2_complete),1,0)</f>
        <v/>
      </c>
      <c r="PJ67" s="42">
        <f>IF(AND(PJ$4&gt;=p2_start,PJ$4&lt;=p2_complete),1,0)</f>
        <v/>
      </c>
      <c r="PK67" s="42">
        <f>IF(AND(PK$4&gt;=p2_start,PK$4&lt;=p2_complete),1,0)</f>
        <v/>
      </c>
      <c r="PL67" s="42">
        <f>IF(AND(PL$4&gt;=p2_start,PL$4&lt;=p2_complete),1,0)</f>
        <v/>
      </c>
      <c r="PM67" s="42">
        <f>IF(AND(PM$4&gt;=p2_start,PM$4&lt;=p2_complete),1,0)</f>
        <v/>
      </c>
    </row>
    <row r="68">
      <c r="A68" s="9" t="inlineStr">
        <is>
          <t>Operating flag</t>
        </is>
      </c>
      <c r="B68" s="9" t="inlineStr">
        <is>
          <t>P2</t>
        </is>
      </c>
      <c r="D68" s="42">
        <f>IF(D$4&gt;p2_complete,1,0)</f>
        <v/>
      </c>
      <c r="E68" s="42">
        <f>IF(E$4&gt;p2_complete,1,0)</f>
        <v/>
      </c>
      <c r="F68" s="42">
        <f>IF(F$4&gt;p2_complete,1,0)</f>
        <v/>
      </c>
      <c r="G68" s="42">
        <f>IF(G$4&gt;p2_complete,1,0)</f>
        <v/>
      </c>
      <c r="H68" s="42">
        <f>IF(H$4&gt;p2_complete,1,0)</f>
        <v/>
      </c>
      <c r="I68" s="42">
        <f>IF(I$4&gt;p2_complete,1,0)</f>
        <v/>
      </c>
      <c r="J68" s="42">
        <f>IF(J$4&gt;p2_complete,1,0)</f>
        <v/>
      </c>
      <c r="K68" s="42">
        <f>IF(K$4&gt;p2_complete,1,0)</f>
        <v/>
      </c>
      <c r="L68" s="42">
        <f>IF(L$4&gt;p2_complete,1,0)</f>
        <v/>
      </c>
      <c r="M68" s="42">
        <f>IF(M$4&gt;p2_complete,1,0)</f>
        <v/>
      </c>
      <c r="N68" s="42">
        <f>IF(N$4&gt;p2_complete,1,0)</f>
        <v/>
      </c>
      <c r="O68" s="42">
        <f>IF(O$4&gt;p2_complete,1,0)</f>
        <v/>
      </c>
      <c r="P68" s="42">
        <f>IF(P$4&gt;p2_complete,1,0)</f>
        <v/>
      </c>
      <c r="Q68" s="42">
        <f>IF(Q$4&gt;p2_complete,1,0)</f>
        <v/>
      </c>
      <c r="R68" s="42">
        <f>IF(R$4&gt;p2_complete,1,0)</f>
        <v/>
      </c>
      <c r="S68" s="42">
        <f>IF(S$4&gt;p2_complete,1,0)</f>
        <v/>
      </c>
      <c r="T68" s="42">
        <f>IF(T$4&gt;p2_complete,1,0)</f>
        <v/>
      </c>
      <c r="U68" s="42">
        <f>IF(U$4&gt;p2_complete,1,0)</f>
        <v/>
      </c>
      <c r="V68" s="42">
        <f>IF(V$4&gt;p2_complete,1,0)</f>
        <v/>
      </c>
      <c r="W68" s="42">
        <f>IF(W$4&gt;p2_complete,1,0)</f>
        <v/>
      </c>
      <c r="X68" s="42">
        <f>IF(X$4&gt;p2_complete,1,0)</f>
        <v/>
      </c>
      <c r="Y68" s="42">
        <f>IF(Y$4&gt;p2_complete,1,0)</f>
        <v/>
      </c>
      <c r="Z68" s="42">
        <f>IF(Z$4&gt;p2_complete,1,0)</f>
        <v/>
      </c>
      <c r="AA68" s="42">
        <f>IF(AA$4&gt;p2_complete,1,0)</f>
        <v/>
      </c>
      <c r="AB68" s="42">
        <f>IF(AB$4&gt;p2_complete,1,0)</f>
        <v/>
      </c>
      <c r="AC68" s="42">
        <f>IF(AC$4&gt;p2_complete,1,0)</f>
        <v/>
      </c>
      <c r="AD68" s="42">
        <f>IF(AD$4&gt;p2_complete,1,0)</f>
        <v/>
      </c>
      <c r="AE68" s="42">
        <f>IF(AE$4&gt;p2_complete,1,0)</f>
        <v/>
      </c>
      <c r="AF68" s="42">
        <f>IF(AF$4&gt;p2_complete,1,0)</f>
        <v/>
      </c>
      <c r="AG68" s="42">
        <f>IF(AG$4&gt;p2_complete,1,0)</f>
        <v/>
      </c>
      <c r="AH68" s="42">
        <f>IF(AH$4&gt;p2_complete,1,0)</f>
        <v/>
      </c>
      <c r="AI68" s="42">
        <f>IF(AI$4&gt;p2_complete,1,0)</f>
        <v/>
      </c>
      <c r="AJ68" s="42">
        <f>IF(AJ$4&gt;p2_complete,1,0)</f>
        <v/>
      </c>
      <c r="AK68" s="42">
        <f>IF(AK$4&gt;p2_complete,1,0)</f>
        <v/>
      </c>
      <c r="AL68" s="42">
        <f>IF(AL$4&gt;p2_complete,1,0)</f>
        <v/>
      </c>
      <c r="AM68" s="42">
        <f>IF(AM$4&gt;p2_complete,1,0)</f>
        <v/>
      </c>
      <c r="AN68" s="42">
        <f>IF(AN$4&gt;p2_complete,1,0)</f>
        <v/>
      </c>
      <c r="AO68" s="42">
        <f>IF(AO$4&gt;p2_complete,1,0)</f>
        <v/>
      </c>
      <c r="AP68" s="42">
        <f>IF(AP$4&gt;p2_complete,1,0)</f>
        <v/>
      </c>
      <c r="AQ68" s="42">
        <f>IF(AQ$4&gt;p2_complete,1,0)</f>
        <v/>
      </c>
      <c r="AR68" s="42">
        <f>IF(AR$4&gt;p2_complete,1,0)</f>
        <v/>
      </c>
      <c r="AS68" s="42">
        <f>IF(AS$4&gt;p2_complete,1,0)</f>
        <v/>
      </c>
      <c r="AT68" s="42">
        <f>IF(AT$4&gt;p2_complete,1,0)</f>
        <v/>
      </c>
      <c r="AU68" s="42">
        <f>IF(AU$4&gt;p2_complete,1,0)</f>
        <v/>
      </c>
      <c r="AV68" s="42">
        <f>IF(AV$4&gt;p2_complete,1,0)</f>
        <v/>
      </c>
      <c r="AW68" s="42">
        <f>IF(AW$4&gt;p2_complete,1,0)</f>
        <v/>
      </c>
      <c r="AX68" s="42">
        <f>IF(AX$4&gt;p2_complete,1,0)</f>
        <v/>
      </c>
      <c r="AY68" s="42">
        <f>IF(AY$4&gt;p2_complete,1,0)</f>
        <v/>
      </c>
      <c r="AZ68" s="42">
        <f>IF(AZ$4&gt;p2_complete,1,0)</f>
        <v/>
      </c>
      <c r="BA68" s="42">
        <f>IF(BA$4&gt;p2_complete,1,0)</f>
        <v/>
      </c>
      <c r="BB68" s="42">
        <f>IF(BB$4&gt;p2_complete,1,0)</f>
        <v/>
      </c>
      <c r="BC68" s="42">
        <f>IF(BC$4&gt;p2_complete,1,0)</f>
        <v/>
      </c>
      <c r="BD68" s="42">
        <f>IF(BD$4&gt;p2_complete,1,0)</f>
        <v/>
      </c>
      <c r="BE68" s="42">
        <f>IF(BE$4&gt;p2_complete,1,0)</f>
        <v/>
      </c>
      <c r="BF68" s="42">
        <f>IF(BF$4&gt;p2_complete,1,0)</f>
        <v/>
      </c>
      <c r="BG68" s="42">
        <f>IF(BG$4&gt;p2_complete,1,0)</f>
        <v/>
      </c>
      <c r="BH68" s="42">
        <f>IF(BH$4&gt;p2_complete,1,0)</f>
        <v/>
      </c>
      <c r="BI68" s="42">
        <f>IF(BI$4&gt;p2_complete,1,0)</f>
        <v/>
      </c>
      <c r="BJ68" s="42">
        <f>IF(BJ$4&gt;p2_complete,1,0)</f>
        <v/>
      </c>
      <c r="BK68" s="42">
        <f>IF(BK$4&gt;p2_complete,1,0)</f>
        <v/>
      </c>
      <c r="BL68" s="42">
        <f>IF(BL$4&gt;p2_complete,1,0)</f>
        <v/>
      </c>
      <c r="BM68" s="42">
        <f>IF(BM$4&gt;p2_complete,1,0)</f>
        <v/>
      </c>
      <c r="BN68" s="42">
        <f>IF(BN$4&gt;p2_complete,1,0)</f>
        <v/>
      </c>
      <c r="BO68" s="42">
        <f>IF(BO$4&gt;p2_complete,1,0)</f>
        <v/>
      </c>
      <c r="BP68" s="42">
        <f>IF(BP$4&gt;p2_complete,1,0)</f>
        <v/>
      </c>
      <c r="BQ68" s="42">
        <f>IF(BQ$4&gt;p2_complete,1,0)</f>
        <v/>
      </c>
      <c r="BR68" s="42">
        <f>IF(BR$4&gt;p2_complete,1,0)</f>
        <v/>
      </c>
      <c r="BS68" s="42">
        <f>IF(BS$4&gt;p2_complete,1,0)</f>
        <v/>
      </c>
      <c r="BT68" s="42">
        <f>IF(BT$4&gt;p2_complete,1,0)</f>
        <v/>
      </c>
      <c r="BU68" s="42">
        <f>IF(BU$4&gt;p2_complete,1,0)</f>
        <v/>
      </c>
      <c r="BV68" s="42">
        <f>IF(BV$4&gt;p2_complete,1,0)</f>
        <v/>
      </c>
      <c r="BW68" s="42">
        <f>IF(BW$4&gt;p2_complete,1,0)</f>
        <v/>
      </c>
      <c r="BX68" s="42">
        <f>IF(BX$4&gt;p2_complete,1,0)</f>
        <v/>
      </c>
      <c r="BY68" s="42">
        <f>IF(BY$4&gt;p2_complete,1,0)</f>
        <v/>
      </c>
      <c r="BZ68" s="42">
        <f>IF(BZ$4&gt;p2_complete,1,0)</f>
        <v/>
      </c>
      <c r="CA68" s="42">
        <f>IF(CA$4&gt;p2_complete,1,0)</f>
        <v/>
      </c>
      <c r="CB68" s="42">
        <f>IF(CB$4&gt;p2_complete,1,0)</f>
        <v/>
      </c>
      <c r="CC68" s="42">
        <f>IF(CC$4&gt;p2_complete,1,0)</f>
        <v/>
      </c>
      <c r="CD68" s="42">
        <f>IF(CD$4&gt;p2_complete,1,0)</f>
        <v/>
      </c>
      <c r="CE68" s="42">
        <f>IF(CE$4&gt;p2_complete,1,0)</f>
        <v/>
      </c>
      <c r="CF68" s="42">
        <f>IF(CF$4&gt;p2_complete,1,0)</f>
        <v/>
      </c>
      <c r="CG68" s="42">
        <f>IF(CG$4&gt;p2_complete,1,0)</f>
        <v/>
      </c>
      <c r="CH68" s="42">
        <f>IF(CH$4&gt;p2_complete,1,0)</f>
        <v/>
      </c>
      <c r="CI68" s="42">
        <f>IF(CI$4&gt;p2_complete,1,0)</f>
        <v/>
      </c>
      <c r="CJ68" s="42">
        <f>IF(CJ$4&gt;p2_complete,1,0)</f>
        <v/>
      </c>
      <c r="CK68" s="42">
        <f>IF(CK$4&gt;p2_complete,1,0)</f>
        <v/>
      </c>
      <c r="CL68" s="42">
        <f>IF(CL$4&gt;p2_complete,1,0)</f>
        <v/>
      </c>
      <c r="CM68" s="42">
        <f>IF(CM$4&gt;p2_complete,1,0)</f>
        <v/>
      </c>
      <c r="CN68" s="42">
        <f>IF(CN$4&gt;p2_complete,1,0)</f>
        <v/>
      </c>
      <c r="CO68" s="42">
        <f>IF(CO$4&gt;p2_complete,1,0)</f>
        <v/>
      </c>
      <c r="CP68" s="42">
        <f>IF(CP$4&gt;p2_complete,1,0)</f>
        <v/>
      </c>
      <c r="CQ68" s="42">
        <f>IF(CQ$4&gt;p2_complete,1,0)</f>
        <v/>
      </c>
      <c r="CR68" s="42">
        <f>IF(CR$4&gt;p2_complete,1,0)</f>
        <v/>
      </c>
      <c r="CS68" s="42">
        <f>IF(CS$4&gt;p2_complete,1,0)</f>
        <v/>
      </c>
      <c r="CT68" s="42">
        <f>IF(CT$4&gt;p2_complete,1,0)</f>
        <v/>
      </c>
      <c r="CU68" s="42">
        <f>IF(CU$4&gt;p2_complete,1,0)</f>
        <v/>
      </c>
      <c r="CV68" s="42">
        <f>IF(CV$4&gt;p2_complete,1,0)</f>
        <v/>
      </c>
      <c r="CW68" s="42">
        <f>IF(CW$4&gt;p2_complete,1,0)</f>
        <v/>
      </c>
      <c r="CX68" s="42">
        <f>IF(CX$4&gt;p2_complete,1,0)</f>
        <v/>
      </c>
      <c r="CY68" s="42">
        <f>IF(CY$4&gt;p2_complete,1,0)</f>
        <v/>
      </c>
      <c r="CZ68" s="42">
        <f>IF(CZ$4&gt;p2_complete,1,0)</f>
        <v/>
      </c>
      <c r="DA68" s="42">
        <f>IF(DA$4&gt;p2_complete,1,0)</f>
        <v/>
      </c>
      <c r="DB68" s="42">
        <f>IF(DB$4&gt;p2_complete,1,0)</f>
        <v/>
      </c>
      <c r="DC68" s="42">
        <f>IF(DC$4&gt;p2_complete,1,0)</f>
        <v/>
      </c>
      <c r="DD68" s="42">
        <f>IF(DD$4&gt;p2_complete,1,0)</f>
        <v/>
      </c>
      <c r="DE68" s="42">
        <f>IF(DE$4&gt;p2_complete,1,0)</f>
        <v/>
      </c>
      <c r="DF68" s="42">
        <f>IF(DF$4&gt;p2_complete,1,0)</f>
        <v/>
      </c>
      <c r="DG68" s="42">
        <f>IF(DG$4&gt;p2_complete,1,0)</f>
        <v/>
      </c>
      <c r="DH68" s="42">
        <f>IF(DH$4&gt;p2_complete,1,0)</f>
        <v/>
      </c>
      <c r="DI68" s="42">
        <f>IF(DI$4&gt;p2_complete,1,0)</f>
        <v/>
      </c>
      <c r="DJ68" s="42">
        <f>IF(DJ$4&gt;p2_complete,1,0)</f>
        <v/>
      </c>
      <c r="DK68" s="42">
        <f>IF(DK$4&gt;p2_complete,1,0)</f>
        <v/>
      </c>
      <c r="DL68" s="42">
        <f>IF(DL$4&gt;p2_complete,1,0)</f>
        <v/>
      </c>
      <c r="DM68" s="42">
        <f>IF(DM$4&gt;p2_complete,1,0)</f>
        <v/>
      </c>
      <c r="DN68" s="42">
        <f>IF(DN$4&gt;p2_complete,1,0)</f>
        <v/>
      </c>
      <c r="DO68" s="42">
        <f>IF(DO$4&gt;p2_complete,1,0)</f>
        <v/>
      </c>
      <c r="DP68" s="42">
        <f>IF(DP$4&gt;p2_complete,1,0)</f>
        <v/>
      </c>
      <c r="DQ68" s="42">
        <f>IF(DQ$4&gt;p2_complete,1,0)</f>
        <v/>
      </c>
      <c r="DR68" s="42">
        <f>IF(DR$4&gt;p2_complete,1,0)</f>
        <v/>
      </c>
      <c r="DS68" s="42">
        <f>IF(DS$4&gt;p2_complete,1,0)</f>
        <v/>
      </c>
      <c r="DT68" s="42">
        <f>IF(DT$4&gt;p2_complete,1,0)</f>
        <v/>
      </c>
      <c r="DU68" s="42">
        <f>IF(DU$4&gt;p2_complete,1,0)</f>
        <v/>
      </c>
      <c r="DV68" s="42">
        <f>IF(DV$4&gt;p2_complete,1,0)</f>
        <v/>
      </c>
      <c r="DW68" s="42">
        <f>IF(DW$4&gt;p2_complete,1,0)</f>
        <v/>
      </c>
      <c r="DX68" s="42">
        <f>IF(DX$4&gt;p2_complete,1,0)</f>
        <v/>
      </c>
      <c r="DY68" s="42">
        <f>IF(DY$4&gt;p2_complete,1,0)</f>
        <v/>
      </c>
      <c r="DZ68" s="42">
        <f>IF(DZ$4&gt;p2_complete,1,0)</f>
        <v/>
      </c>
      <c r="EA68" s="42">
        <f>IF(EA$4&gt;p2_complete,1,0)</f>
        <v/>
      </c>
      <c r="EB68" s="42">
        <f>IF(EB$4&gt;p2_complete,1,0)</f>
        <v/>
      </c>
      <c r="EC68" s="42">
        <f>IF(EC$4&gt;p2_complete,1,0)</f>
        <v/>
      </c>
      <c r="ED68" s="42">
        <f>IF(ED$4&gt;p2_complete,1,0)</f>
        <v/>
      </c>
      <c r="EE68" s="42">
        <f>IF(EE$4&gt;p2_complete,1,0)</f>
        <v/>
      </c>
      <c r="EF68" s="42">
        <f>IF(EF$4&gt;p2_complete,1,0)</f>
        <v/>
      </c>
      <c r="EG68" s="42">
        <f>IF(EG$4&gt;p2_complete,1,0)</f>
        <v/>
      </c>
      <c r="EH68" s="42">
        <f>IF(EH$4&gt;p2_complete,1,0)</f>
        <v/>
      </c>
      <c r="EI68" s="42">
        <f>IF(EI$4&gt;p2_complete,1,0)</f>
        <v/>
      </c>
      <c r="EJ68" s="42">
        <f>IF(EJ$4&gt;p2_complete,1,0)</f>
        <v/>
      </c>
      <c r="EK68" s="42">
        <f>IF(EK$4&gt;p2_complete,1,0)</f>
        <v/>
      </c>
      <c r="EL68" s="42">
        <f>IF(EL$4&gt;p2_complete,1,0)</f>
        <v/>
      </c>
      <c r="EM68" s="42">
        <f>IF(EM$4&gt;p2_complete,1,0)</f>
        <v/>
      </c>
      <c r="EN68" s="42">
        <f>IF(EN$4&gt;p2_complete,1,0)</f>
        <v/>
      </c>
      <c r="EO68" s="42">
        <f>IF(EO$4&gt;p2_complete,1,0)</f>
        <v/>
      </c>
      <c r="EP68" s="42">
        <f>IF(EP$4&gt;p2_complete,1,0)</f>
        <v/>
      </c>
      <c r="EQ68" s="42">
        <f>IF(EQ$4&gt;p2_complete,1,0)</f>
        <v/>
      </c>
      <c r="ER68" s="42">
        <f>IF(ER$4&gt;p2_complete,1,0)</f>
        <v/>
      </c>
      <c r="ES68" s="42">
        <f>IF(ES$4&gt;p2_complete,1,0)</f>
        <v/>
      </c>
      <c r="ET68" s="42">
        <f>IF(ET$4&gt;p2_complete,1,0)</f>
        <v/>
      </c>
      <c r="EU68" s="42">
        <f>IF(EU$4&gt;p2_complete,1,0)</f>
        <v/>
      </c>
      <c r="EV68" s="42">
        <f>IF(EV$4&gt;p2_complete,1,0)</f>
        <v/>
      </c>
      <c r="EW68" s="42">
        <f>IF(EW$4&gt;p2_complete,1,0)</f>
        <v/>
      </c>
      <c r="EX68" s="42">
        <f>IF(EX$4&gt;p2_complete,1,0)</f>
        <v/>
      </c>
      <c r="EY68" s="42">
        <f>IF(EY$4&gt;p2_complete,1,0)</f>
        <v/>
      </c>
      <c r="EZ68" s="42">
        <f>IF(EZ$4&gt;p2_complete,1,0)</f>
        <v/>
      </c>
      <c r="FA68" s="42">
        <f>IF(FA$4&gt;p2_complete,1,0)</f>
        <v/>
      </c>
      <c r="FB68" s="42">
        <f>IF(FB$4&gt;p2_complete,1,0)</f>
        <v/>
      </c>
      <c r="FC68" s="42">
        <f>IF(FC$4&gt;p2_complete,1,0)</f>
        <v/>
      </c>
      <c r="FD68" s="42">
        <f>IF(FD$4&gt;p2_complete,1,0)</f>
        <v/>
      </c>
      <c r="FE68" s="42">
        <f>IF(FE$4&gt;p2_complete,1,0)</f>
        <v/>
      </c>
      <c r="FF68" s="42">
        <f>IF(FF$4&gt;p2_complete,1,0)</f>
        <v/>
      </c>
      <c r="FG68" s="42">
        <f>IF(FG$4&gt;p2_complete,1,0)</f>
        <v/>
      </c>
      <c r="FH68" s="42">
        <f>IF(FH$4&gt;p2_complete,1,0)</f>
        <v/>
      </c>
      <c r="FI68" s="42">
        <f>IF(FI$4&gt;p2_complete,1,0)</f>
        <v/>
      </c>
      <c r="FJ68" s="42">
        <f>IF(FJ$4&gt;p2_complete,1,0)</f>
        <v/>
      </c>
      <c r="FK68" s="42">
        <f>IF(FK$4&gt;p2_complete,1,0)</f>
        <v/>
      </c>
      <c r="FL68" s="42">
        <f>IF(FL$4&gt;p2_complete,1,0)</f>
        <v/>
      </c>
      <c r="FM68" s="42">
        <f>IF(FM$4&gt;p2_complete,1,0)</f>
        <v/>
      </c>
      <c r="FN68" s="42">
        <f>IF(FN$4&gt;p2_complete,1,0)</f>
        <v/>
      </c>
      <c r="FO68" s="42">
        <f>IF(FO$4&gt;p2_complete,1,0)</f>
        <v/>
      </c>
      <c r="FP68" s="42">
        <f>IF(FP$4&gt;p2_complete,1,0)</f>
        <v/>
      </c>
      <c r="FQ68" s="42">
        <f>IF(FQ$4&gt;p2_complete,1,0)</f>
        <v/>
      </c>
      <c r="FR68" s="42">
        <f>IF(FR$4&gt;p2_complete,1,0)</f>
        <v/>
      </c>
      <c r="FS68" s="42">
        <f>IF(FS$4&gt;p2_complete,1,0)</f>
        <v/>
      </c>
      <c r="FT68" s="42">
        <f>IF(FT$4&gt;p2_complete,1,0)</f>
        <v/>
      </c>
      <c r="FU68" s="42">
        <f>IF(FU$4&gt;p2_complete,1,0)</f>
        <v/>
      </c>
      <c r="FV68" s="42">
        <f>IF(FV$4&gt;p2_complete,1,0)</f>
        <v/>
      </c>
      <c r="FW68" s="42">
        <f>IF(FW$4&gt;p2_complete,1,0)</f>
        <v/>
      </c>
      <c r="FX68" s="42">
        <f>IF(FX$4&gt;p2_complete,1,0)</f>
        <v/>
      </c>
      <c r="FY68" s="42">
        <f>IF(FY$4&gt;p2_complete,1,0)</f>
        <v/>
      </c>
      <c r="FZ68" s="42">
        <f>IF(FZ$4&gt;p2_complete,1,0)</f>
        <v/>
      </c>
      <c r="GA68" s="42">
        <f>IF(GA$4&gt;p2_complete,1,0)</f>
        <v/>
      </c>
      <c r="GB68" s="42">
        <f>IF(GB$4&gt;p2_complete,1,0)</f>
        <v/>
      </c>
      <c r="GC68" s="42">
        <f>IF(GC$4&gt;p2_complete,1,0)</f>
        <v/>
      </c>
      <c r="GD68" s="42">
        <f>IF(GD$4&gt;p2_complete,1,0)</f>
        <v/>
      </c>
      <c r="GE68" s="42">
        <f>IF(GE$4&gt;p2_complete,1,0)</f>
        <v/>
      </c>
      <c r="GF68" s="42">
        <f>IF(GF$4&gt;p2_complete,1,0)</f>
        <v/>
      </c>
      <c r="GG68" s="42">
        <f>IF(GG$4&gt;p2_complete,1,0)</f>
        <v/>
      </c>
      <c r="GH68" s="42">
        <f>IF(GH$4&gt;p2_complete,1,0)</f>
        <v/>
      </c>
      <c r="GI68" s="42">
        <f>IF(GI$4&gt;p2_complete,1,0)</f>
        <v/>
      </c>
      <c r="GJ68" s="42">
        <f>IF(GJ$4&gt;p2_complete,1,0)</f>
        <v/>
      </c>
      <c r="GK68" s="42">
        <f>IF(GK$4&gt;p2_complete,1,0)</f>
        <v/>
      </c>
      <c r="GL68" s="42">
        <f>IF(GL$4&gt;p2_complete,1,0)</f>
        <v/>
      </c>
      <c r="GM68" s="42">
        <f>IF(GM$4&gt;p2_complete,1,0)</f>
        <v/>
      </c>
      <c r="GN68" s="42">
        <f>IF(GN$4&gt;p2_complete,1,0)</f>
        <v/>
      </c>
      <c r="GO68" s="42">
        <f>IF(GO$4&gt;p2_complete,1,0)</f>
        <v/>
      </c>
      <c r="GP68" s="42">
        <f>IF(GP$4&gt;p2_complete,1,0)</f>
        <v/>
      </c>
      <c r="GQ68" s="42">
        <f>IF(GQ$4&gt;p2_complete,1,0)</f>
        <v/>
      </c>
      <c r="GR68" s="42">
        <f>IF(GR$4&gt;p2_complete,1,0)</f>
        <v/>
      </c>
      <c r="GS68" s="42">
        <f>IF(GS$4&gt;p2_complete,1,0)</f>
        <v/>
      </c>
      <c r="GT68" s="42">
        <f>IF(GT$4&gt;p2_complete,1,0)</f>
        <v/>
      </c>
      <c r="GU68" s="42">
        <f>IF(GU$4&gt;p2_complete,1,0)</f>
        <v/>
      </c>
      <c r="GV68" s="42">
        <f>IF(GV$4&gt;p2_complete,1,0)</f>
        <v/>
      </c>
      <c r="GW68" s="42">
        <f>IF(GW$4&gt;p2_complete,1,0)</f>
        <v/>
      </c>
      <c r="GX68" s="42">
        <f>IF(GX$4&gt;p2_complete,1,0)</f>
        <v/>
      </c>
      <c r="GY68" s="42">
        <f>IF(GY$4&gt;p2_complete,1,0)</f>
        <v/>
      </c>
      <c r="GZ68" s="42">
        <f>IF(GZ$4&gt;p2_complete,1,0)</f>
        <v/>
      </c>
      <c r="HA68" s="42">
        <f>IF(HA$4&gt;p2_complete,1,0)</f>
        <v/>
      </c>
      <c r="HB68" s="42">
        <f>IF(HB$4&gt;p2_complete,1,0)</f>
        <v/>
      </c>
      <c r="HC68" s="42">
        <f>IF(HC$4&gt;p2_complete,1,0)</f>
        <v/>
      </c>
      <c r="HD68" s="42">
        <f>IF(HD$4&gt;p2_complete,1,0)</f>
        <v/>
      </c>
      <c r="HE68" s="42">
        <f>IF(HE$4&gt;p2_complete,1,0)</f>
        <v/>
      </c>
      <c r="HF68" s="42">
        <f>IF(HF$4&gt;p2_complete,1,0)</f>
        <v/>
      </c>
      <c r="HG68" s="42">
        <f>IF(HG$4&gt;p2_complete,1,0)</f>
        <v/>
      </c>
      <c r="HH68" s="42">
        <f>IF(HH$4&gt;p2_complete,1,0)</f>
        <v/>
      </c>
      <c r="HI68" s="42">
        <f>IF(HI$4&gt;p2_complete,1,0)</f>
        <v/>
      </c>
      <c r="HJ68" s="42">
        <f>IF(HJ$4&gt;p2_complete,1,0)</f>
        <v/>
      </c>
      <c r="HK68" s="42">
        <f>IF(HK$4&gt;p2_complete,1,0)</f>
        <v/>
      </c>
      <c r="HL68" s="42">
        <f>IF(HL$4&gt;p2_complete,1,0)</f>
        <v/>
      </c>
      <c r="HM68" s="42">
        <f>IF(HM$4&gt;p2_complete,1,0)</f>
        <v/>
      </c>
      <c r="HN68" s="42">
        <f>IF(HN$4&gt;p2_complete,1,0)</f>
        <v/>
      </c>
      <c r="HO68" s="42">
        <f>IF(HO$4&gt;p2_complete,1,0)</f>
        <v/>
      </c>
      <c r="HP68" s="42">
        <f>IF(HP$4&gt;p2_complete,1,0)</f>
        <v/>
      </c>
      <c r="HQ68" s="42">
        <f>IF(HQ$4&gt;p2_complete,1,0)</f>
        <v/>
      </c>
      <c r="HR68" s="42">
        <f>IF(HR$4&gt;p2_complete,1,0)</f>
        <v/>
      </c>
      <c r="HS68" s="42">
        <f>IF(HS$4&gt;p2_complete,1,0)</f>
        <v/>
      </c>
      <c r="HT68" s="42">
        <f>IF(HT$4&gt;p2_complete,1,0)</f>
        <v/>
      </c>
      <c r="HU68" s="42">
        <f>IF(HU$4&gt;p2_complete,1,0)</f>
        <v/>
      </c>
      <c r="HV68" s="42">
        <f>IF(HV$4&gt;p2_complete,1,0)</f>
        <v/>
      </c>
      <c r="HW68" s="42">
        <f>IF(HW$4&gt;p2_complete,1,0)</f>
        <v/>
      </c>
      <c r="HX68" s="42">
        <f>IF(HX$4&gt;p2_complete,1,0)</f>
        <v/>
      </c>
      <c r="HY68" s="42">
        <f>IF(HY$4&gt;p2_complete,1,0)</f>
        <v/>
      </c>
      <c r="HZ68" s="42">
        <f>IF(HZ$4&gt;p2_complete,1,0)</f>
        <v/>
      </c>
      <c r="IA68" s="42">
        <f>IF(IA$4&gt;p2_complete,1,0)</f>
        <v/>
      </c>
      <c r="IB68" s="42">
        <f>IF(IB$4&gt;p2_complete,1,0)</f>
        <v/>
      </c>
      <c r="IC68" s="42">
        <f>IF(IC$4&gt;p2_complete,1,0)</f>
        <v/>
      </c>
      <c r="ID68" s="42">
        <f>IF(ID$4&gt;p2_complete,1,0)</f>
        <v/>
      </c>
      <c r="IE68" s="42">
        <f>IF(IE$4&gt;p2_complete,1,0)</f>
        <v/>
      </c>
      <c r="IF68" s="42">
        <f>IF(IF$4&gt;p2_complete,1,0)</f>
        <v/>
      </c>
      <c r="IG68" s="42">
        <f>IF(IG$4&gt;p2_complete,1,0)</f>
        <v/>
      </c>
      <c r="IH68" s="42">
        <f>IF(IH$4&gt;p2_complete,1,0)</f>
        <v/>
      </c>
      <c r="II68" s="42">
        <f>IF(II$4&gt;p2_complete,1,0)</f>
        <v/>
      </c>
      <c r="IJ68" s="42">
        <f>IF(IJ$4&gt;p2_complete,1,0)</f>
        <v/>
      </c>
      <c r="IK68" s="42">
        <f>IF(IK$4&gt;p2_complete,1,0)</f>
        <v/>
      </c>
      <c r="IL68" s="42">
        <f>IF(IL$4&gt;p2_complete,1,0)</f>
        <v/>
      </c>
      <c r="IM68" s="42">
        <f>IF(IM$4&gt;p2_complete,1,0)</f>
        <v/>
      </c>
      <c r="IN68" s="42">
        <f>IF(IN$4&gt;p2_complete,1,0)</f>
        <v/>
      </c>
      <c r="IO68" s="42">
        <f>IF(IO$4&gt;p2_complete,1,0)</f>
        <v/>
      </c>
      <c r="IP68" s="42">
        <f>IF(IP$4&gt;p2_complete,1,0)</f>
        <v/>
      </c>
      <c r="IQ68" s="42">
        <f>IF(IQ$4&gt;p2_complete,1,0)</f>
        <v/>
      </c>
      <c r="IR68" s="42">
        <f>IF(IR$4&gt;p2_complete,1,0)</f>
        <v/>
      </c>
      <c r="IS68" s="42">
        <f>IF(IS$4&gt;p2_complete,1,0)</f>
        <v/>
      </c>
      <c r="IT68" s="42">
        <f>IF(IT$4&gt;p2_complete,1,0)</f>
        <v/>
      </c>
      <c r="IU68" s="42">
        <f>IF(IU$4&gt;p2_complete,1,0)</f>
        <v/>
      </c>
      <c r="IV68" s="42">
        <f>IF(IV$4&gt;p2_complete,1,0)</f>
        <v/>
      </c>
      <c r="IW68" s="42">
        <f>IF(IW$4&gt;p2_complete,1,0)</f>
        <v/>
      </c>
      <c r="IX68" s="42">
        <f>IF(IX$4&gt;p2_complete,1,0)</f>
        <v/>
      </c>
      <c r="IY68" s="42">
        <f>IF(IY$4&gt;p2_complete,1,0)</f>
        <v/>
      </c>
      <c r="IZ68" s="42">
        <f>IF(IZ$4&gt;p2_complete,1,0)</f>
        <v/>
      </c>
      <c r="JA68" s="42">
        <f>IF(JA$4&gt;p2_complete,1,0)</f>
        <v/>
      </c>
      <c r="JB68" s="42">
        <f>IF(JB$4&gt;p2_complete,1,0)</f>
        <v/>
      </c>
      <c r="JC68" s="42">
        <f>IF(JC$4&gt;p2_complete,1,0)</f>
        <v/>
      </c>
      <c r="JD68" s="42">
        <f>IF(JD$4&gt;p2_complete,1,0)</f>
        <v/>
      </c>
      <c r="JE68" s="42">
        <f>IF(JE$4&gt;p2_complete,1,0)</f>
        <v/>
      </c>
      <c r="JF68" s="42">
        <f>IF(JF$4&gt;p2_complete,1,0)</f>
        <v/>
      </c>
      <c r="JG68" s="42">
        <f>IF(JG$4&gt;p2_complete,1,0)</f>
        <v/>
      </c>
      <c r="JH68" s="42">
        <f>IF(JH$4&gt;p2_complete,1,0)</f>
        <v/>
      </c>
      <c r="JI68" s="42">
        <f>IF(JI$4&gt;p2_complete,1,0)</f>
        <v/>
      </c>
      <c r="JJ68" s="42">
        <f>IF(JJ$4&gt;p2_complete,1,0)</f>
        <v/>
      </c>
      <c r="JK68" s="42">
        <f>IF(JK$4&gt;p2_complete,1,0)</f>
        <v/>
      </c>
      <c r="JL68" s="42">
        <f>IF(JL$4&gt;p2_complete,1,0)</f>
        <v/>
      </c>
      <c r="JM68" s="42">
        <f>IF(JM$4&gt;p2_complete,1,0)</f>
        <v/>
      </c>
      <c r="JN68" s="42">
        <f>IF(JN$4&gt;p2_complete,1,0)</f>
        <v/>
      </c>
      <c r="JO68" s="42">
        <f>IF(JO$4&gt;p2_complete,1,0)</f>
        <v/>
      </c>
      <c r="JP68" s="42">
        <f>IF(JP$4&gt;p2_complete,1,0)</f>
        <v/>
      </c>
      <c r="JQ68" s="42">
        <f>IF(JQ$4&gt;p2_complete,1,0)</f>
        <v/>
      </c>
      <c r="JR68" s="42">
        <f>IF(JR$4&gt;p2_complete,1,0)</f>
        <v/>
      </c>
      <c r="JS68" s="42">
        <f>IF(JS$4&gt;p2_complete,1,0)</f>
        <v/>
      </c>
      <c r="JT68" s="42">
        <f>IF(JT$4&gt;p2_complete,1,0)</f>
        <v/>
      </c>
      <c r="JU68" s="42">
        <f>IF(JU$4&gt;p2_complete,1,0)</f>
        <v/>
      </c>
      <c r="JV68" s="42">
        <f>IF(JV$4&gt;p2_complete,1,0)</f>
        <v/>
      </c>
      <c r="JW68" s="42">
        <f>IF(JW$4&gt;p2_complete,1,0)</f>
        <v/>
      </c>
      <c r="JX68" s="42">
        <f>IF(JX$4&gt;p2_complete,1,0)</f>
        <v/>
      </c>
      <c r="JY68" s="42">
        <f>IF(JY$4&gt;p2_complete,1,0)</f>
        <v/>
      </c>
      <c r="JZ68" s="42">
        <f>IF(JZ$4&gt;p2_complete,1,0)</f>
        <v/>
      </c>
      <c r="KA68" s="42">
        <f>IF(KA$4&gt;p2_complete,1,0)</f>
        <v/>
      </c>
      <c r="KB68" s="42">
        <f>IF(KB$4&gt;p2_complete,1,0)</f>
        <v/>
      </c>
      <c r="KC68" s="42">
        <f>IF(KC$4&gt;p2_complete,1,0)</f>
        <v/>
      </c>
      <c r="KD68" s="42">
        <f>IF(KD$4&gt;p2_complete,1,0)</f>
        <v/>
      </c>
      <c r="KE68" s="42">
        <f>IF(KE$4&gt;p2_complete,1,0)</f>
        <v/>
      </c>
      <c r="KF68" s="42">
        <f>IF(KF$4&gt;p2_complete,1,0)</f>
        <v/>
      </c>
      <c r="KG68" s="42">
        <f>IF(KG$4&gt;p2_complete,1,0)</f>
        <v/>
      </c>
      <c r="KH68" s="42">
        <f>IF(KH$4&gt;p2_complete,1,0)</f>
        <v/>
      </c>
      <c r="KI68" s="42">
        <f>IF(KI$4&gt;p2_complete,1,0)</f>
        <v/>
      </c>
      <c r="KJ68" s="42">
        <f>IF(KJ$4&gt;p2_complete,1,0)</f>
        <v/>
      </c>
      <c r="KK68" s="42">
        <f>IF(KK$4&gt;p2_complete,1,0)</f>
        <v/>
      </c>
      <c r="KL68" s="42">
        <f>IF(KL$4&gt;p2_complete,1,0)</f>
        <v/>
      </c>
      <c r="KM68" s="42">
        <f>IF(KM$4&gt;p2_complete,1,0)</f>
        <v/>
      </c>
      <c r="KN68" s="42">
        <f>IF(KN$4&gt;p2_complete,1,0)</f>
        <v/>
      </c>
      <c r="KO68" s="42">
        <f>IF(KO$4&gt;p2_complete,1,0)</f>
        <v/>
      </c>
      <c r="KP68" s="42">
        <f>IF(KP$4&gt;p2_complete,1,0)</f>
        <v/>
      </c>
      <c r="KQ68" s="42">
        <f>IF(KQ$4&gt;p2_complete,1,0)</f>
        <v/>
      </c>
      <c r="KR68" s="42">
        <f>IF(KR$4&gt;p2_complete,1,0)</f>
        <v/>
      </c>
      <c r="KS68" s="42">
        <f>IF(KS$4&gt;p2_complete,1,0)</f>
        <v/>
      </c>
      <c r="KT68" s="42">
        <f>IF(KT$4&gt;p2_complete,1,0)</f>
        <v/>
      </c>
      <c r="KU68" s="42">
        <f>IF(KU$4&gt;p2_complete,1,0)</f>
        <v/>
      </c>
      <c r="KV68" s="42">
        <f>IF(KV$4&gt;p2_complete,1,0)</f>
        <v/>
      </c>
      <c r="KW68" s="42">
        <f>IF(KW$4&gt;p2_complete,1,0)</f>
        <v/>
      </c>
      <c r="KX68" s="42">
        <f>IF(KX$4&gt;p2_complete,1,0)</f>
        <v/>
      </c>
      <c r="KY68" s="42">
        <f>IF(KY$4&gt;p2_complete,1,0)</f>
        <v/>
      </c>
      <c r="KZ68" s="42">
        <f>IF(KZ$4&gt;p2_complete,1,0)</f>
        <v/>
      </c>
      <c r="LA68" s="42">
        <f>IF(LA$4&gt;p2_complete,1,0)</f>
        <v/>
      </c>
      <c r="LB68" s="42">
        <f>IF(LB$4&gt;p2_complete,1,0)</f>
        <v/>
      </c>
      <c r="LC68" s="42">
        <f>IF(LC$4&gt;p2_complete,1,0)</f>
        <v/>
      </c>
      <c r="LD68" s="42">
        <f>IF(LD$4&gt;p2_complete,1,0)</f>
        <v/>
      </c>
      <c r="LE68" s="42">
        <f>IF(LE$4&gt;p2_complete,1,0)</f>
        <v/>
      </c>
      <c r="LF68" s="42">
        <f>IF(LF$4&gt;p2_complete,1,0)</f>
        <v/>
      </c>
      <c r="LG68" s="42">
        <f>IF(LG$4&gt;p2_complete,1,0)</f>
        <v/>
      </c>
      <c r="LH68" s="42">
        <f>IF(LH$4&gt;p2_complete,1,0)</f>
        <v/>
      </c>
      <c r="LI68" s="42">
        <f>IF(LI$4&gt;p2_complete,1,0)</f>
        <v/>
      </c>
      <c r="LJ68" s="42">
        <f>IF(LJ$4&gt;p2_complete,1,0)</f>
        <v/>
      </c>
      <c r="LK68" s="42">
        <f>IF(LK$4&gt;p2_complete,1,0)</f>
        <v/>
      </c>
      <c r="LL68" s="42">
        <f>IF(LL$4&gt;p2_complete,1,0)</f>
        <v/>
      </c>
      <c r="LM68" s="42">
        <f>IF(LM$4&gt;p2_complete,1,0)</f>
        <v/>
      </c>
      <c r="LN68" s="42">
        <f>IF(LN$4&gt;p2_complete,1,0)</f>
        <v/>
      </c>
      <c r="LO68" s="42">
        <f>IF(LO$4&gt;p2_complete,1,0)</f>
        <v/>
      </c>
      <c r="LP68" s="42">
        <f>IF(LP$4&gt;p2_complete,1,0)</f>
        <v/>
      </c>
      <c r="LQ68" s="42">
        <f>IF(LQ$4&gt;p2_complete,1,0)</f>
        <v/>
      </c>
      <c r="LR68" s="42">
        <f>IF(LR$4&gt;p2_complete,1,0)</f>
        <v/>
      </c>
      <c r="LS68" s="42">
        <f>IF(LS$4&gt;p2_complete,1,0)</f>
        <v/>
      </c>
      <c r="LT68" s="42">
        <f>IF(LT$4&gt;p2_complete,1,0)</f>
        <v/>
      </c>
      <c r="LU68" s="42">
        <f>IF(LU$4&gt;p2_complete,1,0)</f>
        <v/>
      </c>
      <c r="LV68" s="42">
        <f>IF(LV$4&gt;p2_complete,1,0)</f>
        <v/>
      </c>
      <c r="LW68" s="42">
        <f>IF(LW$4&gt;p2_complete,1,0)</f>
        <v/>
      </c>
      <c r="LX68" s="42">
        <f>IF(LX$4&gt;p2_complete,1,0)</f>
        <v/>
      </c>
      <c r="LY68" s="42">
        <f>IF(LY$4&gt;p2_complete,1,0)</f>
        <v/>
      </c>
      <c r="LZ68" s="42">
        <f>IF(LZ$4&gt;p2_complete,1,0)</f>
        <v/>
      </c>
      <c r="MA68" s="42">
        <f>IF(MA$4&gt;p2_complete,1,0)</f>
        <v/>
      </c>
      <c r="MB68" s="42">
        <f>IF(MB$4&gt;p2_complete,1,0)</f>
        <v/>
      </c>
      <c r="MC68" s="42">
        <f>IF(MC$4&gt;p2_complete,1,0)</f>
        <v/>
      </c>
      <c r="MD68" s="42">
        <f>IF(MD$4&gt;p2_complete,1,0)</f>
        <v/>
      </c>
      <c r="ME68" s="42">
        <f>IF(ME$4&gt;p2_complete,1,0)</f>
        <v/>
      </c>
      <c r="MF68" s="42">
        <f>IF(MF$4&gt;p2_complete,1,0)</f>
        <v/>
      </c>
      <c r="MG68" s="42">
        <f>IF(MG$4&gt;p2_complete,1,0)</f>
        <v/>
      </c>
      <c r="MH68" s="42">
        <f>IF(MH$4&gt;p2_complete,1,0)</f>
        <v/>
      </c>
      <c r="MI68" s="42">
        <f>IF(MI$4&gt;p2_complete,1,0)</f>
        <v/>
      </c>
      <c r="MJ68" s="42">
        <f>IF(MJ$4&gt;p2_complete,1,0)</f>
        <v/>
      </c>
      <c r="MK68" s="42">
        <f>IF(MK$4&gt;p2_complete,1,0)</f>
        <v/>
      </c>
      <c r="ML68" s="42">
        <f>IF(ML$4&gt;p2_complete,1,0)</f>
        <v/>
      </c>
      <c r="MM68" s="42">
        <f>IF(MM$4&gt;p2_complete,1,0)</f>
        <v/>
      </c>
      <c r="MN68" s="42">
        <f>IF(MN$4&gt;p2_complete,1,0)</f>
        <v/>
      </c>
      <c r="MO68" s="42">
        <f>IF(MO$4&gt;p2_complete,1,0)</f>
        <v/>
      </c>
      <c r="MP68" s="42">
        <f>IF(MP$4&gt;p2_complete,1,0)</f>
        <v/>
      </c>
      <c r="MQ68" s="42">
        <f>IF(MQ$4&gt;p2_complete,1,0)</f>
        <v/>
      </c>
      <c r="MR68" s="42">
        <f>IF(MR$4&gt;p2_complete,1,0)</f>
        <v/>
      </c>
      <c r="MS68" s="42">
        <f>IF(MS$4&gt;p2_complete,1,0)</f>
        <v/>
      </c>
      <c r="MT68" s="42">
        <f>IF(MT$4&gt;p2_complete,1,0)</f>
        <v/>
      </c>
      <c r="MU68" s="42">
        <f>IF(MU$4&gt;p2_complete,1,0)</f>
        <v/>
      </c>
      <c r="MV68" s="42">
        <f>IF(MV$4&gt;p2_complete,1,0)</f>
        <v/>
      </c>
      <c r="MW68" s="42">
        <f>IF(MW$4&gt;p2_complete,1,0)</f>
        <v/>
      </c>
      <c r="MX68" s="42">
        <f>IF(MX$4&gt;p2_complete,1,0)</f>
        <v/>
      </c>
      <c r="MY68" s="42">
        <f>IF(MY$4&gt;p2_complete,1,0)</f>
        <v/>
      </c>
      <c r="MZ68" s="42">
        <f>IF(MZ$4&gt;p2_complete,1,0)</f>
        <v/>
      </c>
      <c r="NA68" s="42">
        <f>IF(NA$4&gt;p2_complete,1,0)</f>
        <v/>
      </c>
      <c r="NB68" s="42">
        <f>IF(NB$4&gt;p2_complete,1,0)</f>
        <v/>
      </c>
      <c r="NC68" s="42">
        <f>IF(NC$4&gt;p2_complete,1,0)</f>
        <v/>
      </c>
      <c r="ND68" s="42">
        <f>IF(ND$4&gt;p2_complete,1,0)</f>
        <v/>
      </c>
      <c r="NE68" s="42">
        <f>IF(NE$4&gt;p2_complete,1,0)</f>
        <v/>
      </c>
      <c r="NF68" s="42">
        <f>IF(NF$4&gt;p2_complete,1,0)</f>
        <v/>
      </c>
      <c r="NG68" s="42">
        <f>IF(NG$4&gt;p2_complete,1,0)</f>
        <v/>
      </c>
      <c r="NH68" s="42">
        <f>IF(NH$4&gt;p2_complete,1,0)</f>
        <v/>
      </c>
      <c r="NI68" s="42">
        <f>IF(NI$4&gt;p2_complete,1,0)</f>
        <v/>
      </c>
      <c r="NJ68" s="42">
        <f>IF(NJ$4&gt;p2_complete,1,0)</f>
        <v/>
      </c>
      <c r="NK68" s="42">
        <f>IF(NK$4&gt;p2_complete,1,0)</f>
        <v/>
      </c>
      <c r="NL68" s="42">
        <f>IF(NL$4&gt;p2_complete,1,0)</f>
        <v/>
      </c>
      <c r="NM68" s="42">
        <f>IF(NM$4&gt;p2_complete,1,0)</f>
        <v/>
      </c>
      <c r="NN68" s="42">
        <f>IF(NN$4&gt;p2_complete,1,0)</f>
        <v/>
      </c>
      <c r="NO68" s="42">
        <f>IF(NO$4&gt;p2_complete,1,0)</f>
        <v/>
      </c>
      <c r="NP68" s="42">
        <f>IF(NP$4&gt;p2_complete,1,0)</f>
        <v/>
      </c>
      <c r="NQ68" s="42">
        <f>IF(NQ$4&gt;p2_complete,1,0)</f>
        <v/>
      </c>
      <c r="NR68" s="42">
        <f>IF(NR$4&gt;p2_complete,1,0)</f>
        <v/>
      </c>
      <c r="NS68" s="42">
        <f>IF(NS$4&gt;p2_complete,1,0)</f>
        <v/>
      </c>
      <c r="NT68" s="42">
        <f>IF(NT$4&gt;p2_complete,1,0)</f>
        <v/>
      </c>
      <c r="NU68" s="42">
        <f>IF(NU$4&gt;p2_complete,1,0)</f>
        <v/>
      </c>
      <c r="NV68" s="42">
        <f>IF(NV$4&gt;p2_complete,1,0)</f>
        <v/>
      </c>
      <c r="NW68" s="42">
        <f>IF(NW$4&gt;p2_complete,1,0)</f>
        <v/>
      </c>
      <c r="NX68" s="42">
        <f>IF(NX$4&gt;p2_complete,1,0)</f>
        <v/>
      </c>
      <c r="NY68" s="42">
        <f>IF(NY$4&gt;p2_complete,1,0)</f>
        <v/>
      </c>
      <c r="NZ68" s="42">
        <f>IF(NZ$4&gt;p2_complete,1,0)</f>
        <v/>
      </c>
      <c r="OA68" s="42">
        <f>IF(OA$4&gt;p2_complete,1,0)</f>
        <v/>
      </c>
      <c r="OB68" s="42">
        <f>IF(OB$4&gt;p2_complete,1,0)</f>
        <v/>
      </c>
      <c r="OC68" s="42">
        <f>IF(OC$4&gt;p2_complete,1,0)</f>
        <v/>
      </c>
      <c r="OD68" s="42">
        <f>IF(OD$4&gt;p2_complete,1,0)</f>
        <v/>
      </c>
      <c r="OE68" s="42">
        <f>IF(OE$4&gt;p2_complete,1,0)</f>
        <v/>
      </c>
      <c r="OF68" s="42">
        <f>IF(OF$4&gt;p2_complete,1,0)</f>
        <v/>
      </c>
      <c r="OG68" s="42">
        <f>IF(OG$4&gt;p2_complete,1,0)</f>
        <v/>
      </c>
      <c r="OH68" s="42">
        <f>IF(OH$4&gt;p2_complete,1,0)</f>
        <v/>
      </c>
      <c r="OI68" s="42">
        <f>IF(OI$4&gt;p2_complete,1,0)</f>
        <v/>
      </c>
      <c r="OJ68" s="42">
        <f>IF(OJ$4&gt;p2_complete,1,0)</f>
        <v/>
      </c>
      <c r="OK68" s="42">
        <f>IF(OK$4&gt;p2_complete,1,0)</f>
        <v/>
      </c>
      <c r="OL68" s="42">
        <f>IF(OL$4&gt;p2_complete,1,0)</f>
        <v/>
      </c>
      <c r="OM68" s="42">
        <f>IF(OM$4&gt;p2_complete,1,0)</f>
        <v/>
      </c>
      <c r="ON68" s="42">
        <f>IF(ON$4&gt;p2_complete,1,0)</f>
        <v/>
      </c>
      <c r="OO68" s="42">
        <f>IF(OO$4&gt;p2_complete,1,0)</f>
        <v/>
      </c>
      <c r="OP68" s="42">
        <f>IF(OP$4&gt;p2_complete,1,0)</f>
        <v/>
      </c>
      <c r="OQ68" s="42">
        <f>IF(OQ$4&gt;p2_complete,1,0)</f>
        <v/>
      </c>
      <c r="OR68" s="42">
        <f>IF(OR$4&gt;p2_complete,1,0)</f>
        <v/>
      </c>
      <c r="OS68" s="42">
        <f>IF(OS$4&gt;p2_complete,1,0)</f>
        <v/>
      </c>
      <c r="OT68" s="42">
        <f>IF(OT$4&gt;p2_complete,1,0)</f>
        <v/>
      </c>
      <c r="OU68" s="42">
        <f>IF(OU$4&gt;p2_complete,1,0)</f>
        <v/>
      </c>
      <c r="OV68" s="42">
        <f>IF(OV$4&gt;p2_complete,1,0)</f>
        <v/>
      </c>
      <c r="OW68" s="42">
        <f>IF(OW$4&gt;p2_complete,1,0)</f>
        <v/>
      </c>
      <c r="OX68" s="42">
        <f>IF(OX$4&gt;p2_complete,1,0)</f>
        <v/>
      </c>
      <c r="OY68" s="42">
        <f>IF(OY$4&gt;p2_complete,1,0)</f>
        <v/>
      </c>
      <c r="OZ68" s="42">
        <f>IF(OZ$4&gt;p2_complete,1,0)</f>
        <v/>
      </c>
      <c r="PA68" s="42">
        <f>IF(PA$4&gt;p2_complete,1,0)</f>
        <v/>
      </c>
      <c r="PB68" s="42">
        <f>IF(PB$4&gt;p2_complete,1,0)</f>
        <v/>
      </c>
      <c r="PC68" s="42">
        <f>IF(PC$4&gt;p2_complete,1,0)</f>
        <v/>
      </c>
      <c r="PD68" s="42">
        <f>IF(PD$4&gt;p2_complete,1,0)</f>
        <v/>
      </c>
      <c r="PE68" s="42">
        <f>IF(PE$4&gt;p2_complete,1,0)</f>
        <v/>
      </c>
      <c r="PF68" s="42">
        <f>IF(PF$4&gt;p2_complete,1,0)</f>
        <v/>
      </c>
      <c r="PG68" s="42">
        <f>IF(PG$4&gt;p2_complete,1,0)</f>
        <v/>
      </c>
      <c r="PH68" s="42">
        <f>IF(PH$4&gt;p2_complete,1,0)</f>
        <v/>
      </c>
      <c r="PI68" s="42">
        <f>IF(PI$4&gt;p2_complete,1,0)</f>
        <v/>
      </c>
      <c r="PJ68" s="42">
        <f>IF(PJ$4&gt;p2_complete,1,0)</f>
        <v/>
      </c>
      <c r="PK68" s="42">
        <f>IF(PK$4&gt;p2_complete,1,0)</f>
        <v/>
      </c>
      <c r="PL68" s="42">
        <f>IF(PL$4&gt;p2_complete,1,0)</f>
        <v/>
      </c>
      <c r="PM68" s="42">
        <f>IF(PM$4&gt;p2_complete,1,0)</f>
        <v/>
      </c>
    </row>
    <row r="69">
      <c r="A69" s="9" t="inlineStr">
        <is>
          <t>Hard cost</t>
        </is>
      </c>
      <c r="B69" s="9" t="inlineStr">
        <is>
          <t>P2</t>
        </is>
      </c>
      <c r="C69" s="43">
        <f>SUM(D69:PM69)</f>
        <v/>
      </c>
      <c r="D69" s="44">
        <f>-D67*p2_hard/p2_dur</f>
        <v/>
      </c>
      <c r="E69" s="44">
        <f>-E67*p2_hard/p2_dur</f>
        <v/>
      </c>
      <c r="F69" s="44">
        <f>-F67*p2_hard/p2_dur</f>
        <v/>
      </c>
      <c r="G69" s="44">
        <f>-G67*p2_hard/p2_dur</f>
        <v/>
      </c>
      <c r="H69" s="44">
        <f>-H67*p2_hard/p2_dur</f>
        <v/>
      </c>
      <c r="I69" s="44">
        <f>-I67*p2_hard/p2_dur</f>
        <v/>
      </c>
      <c r="J69" s="44">
        <f>-J67*p2_hard/p2_dur</f>
        <v/>
      </c>
      <c r="K69" s="44">
        <f>-K67*p2_hard/p2_dur</f>
        <v/>
      </c>
      <c r="L69" s="44">
        <f>-L67*p2_hard/p2_dur</f>
        <v/>
      </c>
      <c r="M69" s="44">
        <f>-M67*p2_hard/p2_dur</f>
        <v/>
      </c>
      <c r="N69" s="44">
        <f>-N67*p2_hard/p2_dur</f>
        <v/>
      </c>
      <c r="O69" s="44">
        <f>-O67*p2_hard/p2_dur</f>
        <v/>
      </c>
      <c r="P69" s="44">
        <f>-P67*p2_hard/p2_dur</f>
        <v/>
      </c>
      <c r="Q69" s="44">
        <f>-Q67*p2_hard/p2_dur</f>
        <v/>
      </c>
      <c r="R69" s="44">
        <f>-R67*p2_hard/p2_dur</f>
        <v/>
      </c>
      <c r="S69" s="44">
        <f>-S67*p2_hard/p2_dur</f>
        <v/>
      </c>
      <c r="T69" s="44">
        <f>-T67*p2_hard/p2_dur</f>
        <v/>
      </c>
      <c r="U69" s="44">
        <f>-U67*p2_hard/p2_dur</f>
        <v/>
      </c>
      <c r="V69" s="44">
        <f>-V67*p2_hard/p2_dur</f>
        <v/>
      </c>
      <c r="W69" s="44">
        <f>-W67*p2_hard/p2_dur</f>
        <v/>
      </c>
      <c r="X69" s="44">
        <f>-X67*p2_hard/p2_dur</f>
        <v/>
      </c>
      <c r="Y69" s="44">
        <f>-Y67*p2_hard/p2_dur</f>
        <v/>
      </c>
      <c r="Z69" s="44">
        <f>-Z67*p2_hard/p2_dur</f>
        <v/>
      </c>
      <c r="AA69" s="44">
        <f>-AA67*p2_hard/p2_dur</f>
        <v/>
      </c>
      <c r="AB69" s="44">
        <f>-AB67*p2_hard/p2_dur</f>
        <v/>
      </c>
      <c r="AC69" s="44">
        <f>-AC67*p2_hard/p2_dur</f>
        <v/>
      </c>
      <c r="AD69" s="44">
        <f>-AD67*p2_hard/p2_dur</f>
        <v/>
      </c>
      <c r="AE69" s="44">
        <f>-AE67*p2_hard/p2_dur</f>
        <v/>
      </c>
      <c r="AF69" s="44">
        <f>-AF67*p2_hard/p2_dur</f>
        <v/>
      </c>
      <c r="AG69" s="44">
        <f>-AG67*p2_hard/p2_dur</f>
        <v/>
      </c>
      <c r="AH69" s="44">
        <f>-AH67*p2_hard/p2_dur</f>
        <v/>
      </c>
      <c r="AI69" s="44">
        <f>-AI67*p2_hard/p2_dur</f>
        <v/>
      </c>
      <c r="AJ69" s="44">
        <f>-AJ67*p2_hard/p2_dur</f>
        <v/>
      </c>
      <c r="AK69" s="44">
        <f>-AK67*p2_hard/p2_dur</f>
        <v/>
      </c>
      <c r="AL69" s="44">
        <f>-AL67*p2_hard/p2_dur</f>
        <v/>
      </c>
      <c r="AM69" s="44">
        <f>-AM67*p2_hard/p2_dur</f>
        <v/>
      </c>
      <c r="AN69" s="44">
        <f>-AN67*p2_hard/p2_dur</f>
        <v/>
      </c>
      <c r="AO69" s="44">
        <f>-AO67*p2_hard/p2_dur</f>
        <v/>
      </c>
      <c r="AP69" s="44">
        <f>-AP67*p2_hard/p2_dur</f>
        <v/>
      </c>
      <c r="AQ69" s="44">
        <f>-AQ67*p2_hard/p2_dur</f>
        <v/>
      </c>
      <c r="AR69" s="44">
        <f>-AR67*p2_hard/p2_dur</f>
        <v/>
      </c>
      <c r="AS69" s="44">
        <f>-AS67*p2_hard/p2_dur</f>
        <v/>
      </c>
      <c r="AT69" s="44">
        <f>-AT67*p2_hard/p2_dur</f>
        <v/>
      </c>
      <c r="AU69" s="44">
        <f>-AU67*p2_hard/p2_dur</f>
        <v/>
      </c>
      <c r="AV69" s="44">
        <f>-AV67*p2_hard/p2_dur</f>
        <v/>
      </c>
      <c r="AW69" s="44">
        <f>-AW67*p2_hard/p2_dur</f>
        <v/>
      </c>
      <c r="AX69" s="44">
        <f>-AX67*p2_hard/p2_dur</f>
        <v/>
      </c>
      <c r="AY69" s="44">
        <f>-AY67*p2_hard/p2_dur</f>
        <v/>
      </c>
      <c r="AZ69" s="44">
        <f>-AZ67*p2_hard/p2_dur</f>
        <v/>
      </c>
      <c r="BA69" s="44">
        <f>-BA67*p2_hard/p2_dur</f>
        <v/>
      </c>
      <c r="BB69" s="44">
        <f>-BB67*p2_hard/p2_dur</f>
        <v/>
      </c>
      <c r="BC69" s="44">
        <f>-BC67*p2_hard/p2_dur</f>
        <v/>
      </c>
      <c r="BD69" s="44">
        <f>-BD67*p2_hard/p2_dur</f>
        <v/>
      </c>
      <c r="BE69" s="44">
        <f>-BE67*p2_hard/p2_dur</f>
        <v/>
      </c>
      <c r="BF69" s="44">
        <f>-BF67*p2_hard/p2_dur</f>
        <v/>
      </c>
      <c r="BG69" s="44">
        <f>-BG67*p2_hard/p2_dur</f>
        <v/>
      </c>
      <c r="BH69" s="44">
        <f>-BH67*p2_hard/p2_dur</f>
        <v/>
      </c>
      <c r="BI69" s="44">
        <f>-BI67*p2_hard/p2_dur</f>
        <v/>
      </c>
      <c r="BJ69" s="44">
        <f>-BJ67*p2_hard/p2_dur</f>
        <v/>
      </c>
      <c r="BK69" s="44">
        <f>-BK67*p2_hard/p2_dur</f>
        <v/>
      </c>
      <c r="BL69" s="44">
        <f>-BL67*p2_hard/p2_dur</f>
        <v/>
      </c>
      <c r="BM69" s="44">
        <f>-BM67*p2_hard/p2_dur</f>
        <v/>
      </c>
      <c r="BN69" s="44">
        <f>-BN67*p2_hard/p2_dur</f>
        <v/>
      </c>
      <c r="BO69" s="44">
        <f>-BO67*p2_hard/p2_dur</f>
        <v/>
      </c>
      <c r="BP69" s="44">
        <f>-BP67*p2_hard/p2_dur</f>
        <v/>
      </c>
      <c r="BQ69" s="44">
        <f>-BQ67*p2_hard/p2_dur</f>
        <v/>
      </c>
      <c r="BR69" s="44">
        <f>-BR67*p2_hard/p2_dur</f>
        <v/>
      </c>
      <c r="BS69" s="44">
        <f>-BS67*p2_hard/p2_dur</f>
        <v/>
      </c>
      <c r="BT69" s="44">
        <f>-BT67*p2_hard/p2_dur</f>
        <v/>
      </c>
      <c r="BU69" s="44">
        <f>-BU67*p2_hard/p2_dur</f>
        <v/>
      </c>
      <c r="BV69" s="44">
        <f>-BV67*p2_hard/p2_dur</f>
        <v/>
      </c>
      <c r="BW69" s="44">
        <f>-BW67*p2_hard/p2_dur</f>
        <v/>
      </c>
      <c r="BX69" s="44">
        <f>-BX67*p2_hard/p2_dur</f>
        <v/>
      </c>
      <c r="BY69" s="44">
        <f>-BY67*p2_hard/p2_dur</f>
        <v/>
      </c>
      <c r="BZ69" s="44">
        <f>-BZ67*p2_hard/p2_dur</f>
        <v/>
      </c>
      <c r="CA69" s="44">
        <f>-CA67*p2_hard/p2_dur</f>
        <v/>
      </c>
      <c r="CB69" s="44">
        <f>-CB67*p2_hard/p2_dur</f>
        <v/>
      </c>
      <c r="CC69" s="44">
        <f>-CC67*p2_hard/p2_dur</f>
        <v/>
      </c>
      <c r="CD69" s="44">
        <f>-CD67*p2_hard/p2_dur</f>
        <v/>
      </c>
      <c r="CE69" s="44">
        <f>-CE67*p2_hard/p2_dur</f>
        <v/>
      </c>
      <c r="CF69" s="44">
        <f>-CF67*p2_hard/p2_dur</f>
        <v/>
      </c>
      <c r="CG69" s="44">
        <f>-CG67*p2_hard/p2_dur</f>
        <v/>
      </c>
      <c r="CH69" s="44">
        <f>-CH67*p2_hard/p2_dur</f>
        <v/>
      </c>
      <c r="CI69" s="44">
        <f>-CI67*p2_hard/p2_dur</f>
        <v/>
      </c>
      <c r="CJ69" s="44">
        <f>-CJ67*p2_hard/p2_dur</f>
        <v/>
      </c>
      <c r="CK69" s="44">
        <f>-CK67*p2_hard/p2_dur</f>
        <v/>
      </c>
      <c r="CL69" s="44">
        <f>-CL67*p2_hard/p2_dur</f>
        <v/>
      </c>
      <c r="CM69" s="44">
        <f>-CM67*p2_hard/p2_dur</f>
        <v/>
      </c>
      <c r="CN69" s="44">
        <f>-CN67*p2_hard/p2_dur</f>
        <v/>
      </c>
      <c r="CO69" s="44">
        <f>-CO67*p2_hard/p2_dur</f>
        <v/>
      </c>
      <c r="CP69" s="44">
        <f>-CP67*p2_hard/p2_dur</f>
        <v/>
      </c>
      <c r="CQ69" s="44">
        <f>-CQ67*p2_hard/p2_dur</f>
        <v/>
      </c>
      <c r="CR69" s="44">
        <f>-CR67*p2_hard/p2_dur</f>
        <v/>
      </c>
      <c r="CS69" s="44">
        <f>-CS67*p2_hard/p2_dur</f>
        <v/>
      </c>
      <c r="CT69" s="44">
        <f>-CT67*p2_hard/p2_dur</f>
        <v/>
      </c>
      <c r="CU69" s="44">
        <f>-CU67*p2_hard/p2_dur</f>
        <v/>
      </c>
      <c r="CV69" s="44">
        <f>-CV67*p2_hard/p2_dur</f>
        <v/>
      </c>
      <c r="CW69" s="44">
        <f>-CW67*p2_hard/p2_dur</f>
        <v/>
      </c>
      <c r="CX69" s="44">
        <f>-CX67*p2_hard/p2_dur</f>
        <v/>
      </c>
      <c r="CY69" s="44">
        <f>-CY67*p2_hard/p2_dur</f>
        <v/>
      </c>
      <c r="CZ69" s="44">
        <f>-CZ67*p2_hard/p2_dur</f>
        <v/>
      </c>
      <c r="DA69" s="44">
        <f>-DA67*p2_hard/p2_dur</f>
        <v/>
      </c>
      <c r="DB69" s="44">
        <f>-DB67*p2_hard/p2_dur</f>
        <v/>
      </c>
      <c r="DC69" s="44">
        <f>-DC67*p2_hard/p2_dur</f>
        <v/>
      </c>
      <c r="DD69" s="44">
        <f>-DD67*p2_hard/p2_dur</f>
        <v/>
      </c>
      <c r="DE69" s="44">
        <f>-DE67*p2_hard/p2_dur</f>
        <v/>
      </c>
      <c r="DF69" s="44">
        <f>-DF67*p2_hard/p2_dur</f>
        <v/>
      </c>
      <c r="DG69" s="44">
        <f>-DG67*p2_hard/p2_dur</f>
        <v/>
      </c>
      <c r="DH69" s="44">
        <f>-DH67*p2_hard/p2_dur</f>
        <v/>
      </c>
      <c r="DI69" s="44">
        <f>-DI67*p2_hard/p2_dur</f>
        <v/>
      </c>
      <c r="DJ69" s="44">
        <f>-DJ67*p2_hard/p2_dur</f>
        <v/>
      </c>
      <c r="DK69" s="44">
        <f>-DK67*p2_hard/p2_dur</f>
        <v/>
      </c>
      <c r="DL69" s="44">
        <f>-DL67*p2_hard/p2_dur</f>
        <v/>
      </c>
      <c r="DM69" s="44">
        <f>-DM67*p2_hard/p2_dur</f>
        <v/>
      </c>
      <c r="DN69" s="44">
        <f>-DN67*p2_hard/p2_dur</f>
        <v/>
      </c>
      <c r="DO69" s="44">
        <f>-DO67*p2_hard/p2_dur</f>
        <v/>
      </c>
      <c r="DP69" s="44">
        <f>-DP67*p2_hard/p2_dur</f>
        <v/>
      </c>
      <c r="DQ69" s="44">
        <f>-DQ67*p2_hard/p2_dur</f>
        <v/>
      </c>
      <c r="DR69" s="44">
        <f>-DR67*p2_hard/p2_dur</f>
        <v/>
      </c>
      <c r="DS69" s="44">
        <f>-DS67*p2_hard/p2_dur</f>
        <v/>
      </c>
      <c r="DT69" s="44">
        <f>-DT67*p2_hard/p2_dur</f>
        <v/>
      </c>
      <c r="DU69" s="44">
        <f>-DU67*p2_hard/p2_dur</f>
        <v/>
      </c>
      <c r="DV69" s="44">
        <f>-DV67*p2_hard/p2_dur</f>
        <v/>
      </c>
      <c r="DW69" s="44">
        <f>-DW67*p2_hard/p2_dur</f>
        <v/>
      </c>
      <c r="DX69" s="44">
        <f>-DX67*p2_hard/p2_dur</f>
        <v/>
      </c>
      <c r="DY69" s="44">
        <f>-DY67*p2_hard/p2_dur</f>
        <v/>
      </c>
      <c r="DZ69" s="44">
        <f>-DZ67*p2_hard/p2_dur</f>
        <v/>
      </c>
      <c r="EA69" s="44">
        <f>-EA67*p2_hard/p2_dur</f>
        <v/>
      </c>
      <c r="EB69" s="44">
        <f>-EB67*p2_hard/p2_dur</f>
        <v/>
      </c>
      <c r="EC69" s="44">
        <f>-EC67*p2_hard/p2_dur</f>
        <v/>
      </c>
      <c r="ED69" s="44">
        <f>-ED67*p2_hard/p2_dur</f>
        <v/>
      </c>
      <c r="EE69" s="44">
        <f>-EE67*p2_hard/p2_dur</f>
        <v/>
      </c>
      <c r="EF69" s="44">
        <f>-EF67*p2_hard/p2_dur</f>
        <v/>
      </c>
      <c r="EG69" s="44">
        <f>-EG67*p2_hard/p2_dur</f>
        <v/>
      </c>
      <c r="EH69" s="44">
        <f>-EH67*p2_hard/p2_dur</f>
        <v/>
      </c>
      <c r="EI69" s="44">
        <f>-EI67*p2_hard/p2_dur</f>
        <v/>
      </c>
      <c r="EJ69" s="44">
        <f>-EJ67*p2_hard/p2_dur</f>
        <v/>
      </c>
      <c r="EK69" s="44">
        <f>-EK67*p2_hard/p2_dur</f>
        <v/>
      </c>
      <c r="EL69" s="44">
        <f>-EL67*p2_hard/p2_dur</f>
        <v/>
      </c>
      <c r="EM69" s="44">
        <f>-EM67*p2_hard/p2_dur</f>
        <v/>
      </c>
      <c r="EN69" s="44">
        <f>-EN67*p2_hard/p2_dur</f>
        <v/>
      </c>
      <c r="EO69" s="44">
        <f>-EO67*p2_hard/p2_dur</f>
        <v/>
      </c>
      <c r="EP69" s="44">
        <f>-EP67*p2_hard/p2_dur</f>
        <v/>
      </c>
      <c r="EQ69" s="44">
        <f>-EQ67*p2_hard/p2_dur</f>
        <v/>
      </c>
      <c r="ER69" s="44">
        <f>-ER67*p2_hard/p2_dur</f>
        <v/>
      </c>
      <c r="ES69" s="44">
        <f>-ES67*p2_hard/p2_dur</f>
        <v/>
      </c>
      <c r="ET69" s="44">
        <f>-ET67*p2_hard/p2_dur</f>
        <v/>
      </c>
      <c r="EU69" s="44">
        <f>-EU67*p2_hard/p2_dur</f>
        <v/>
      </c>
      <c r="EV69" s="44">
        <f>-EV67*p2_hard/p2_dur</f>
        <v/>
      </c>
      <c r="EW69" s="44">
        <f>-EW67*p2_hard/p2_dur</f>
        <v/>
      </c>
      <c r="EX69" s="44">
        <f>-EX67*p2_hard/p2_dur</f>
        <v/>
      </c>
      <c r="EY69" s="44">
        <f>-EY67*p2_hard/p2_dur</f>
        <v/>
      </c>
      <c r="EZ69" s="44">
        <f>-EZ67*p2_hard/p2_dur</f>
        <v/>
      </c>
      <c r="FA69" s="44">
        <f>-FA67*p2_hard/p2_dur</f>
        <v/>
      </c>
      <c r="FB69" s="44">
        <f>-FB67*p2_hard/p2_dur</f>
        <v/>
      </c>
      <c r="FC69" s="44">
        <f>-FC67*p2_hard/p2_dur</f>
        <v/>
      </c>
      <c r="FD69" s="44">
        <f>-FD67*p2_hard/p2_dur</f>
        <v/>
      </c>
      <c r="FE69" s="44">
        <f>-FE67*p2_hard/p2_dur</f>
        <v/>
      </c>
      <c r="FF69" s="44">
        <f>-FF67*p2_hard/p2_dur</f>
        <v/>
      </c>
      <c r="FG69" s="44">
        <f>-FG67*p2_hard/p2_dur</f>
        <v/>
      </c>
      <c r="FH69" s="44">
        <f>-FH67*p2_hard/p2_dur</f>
        <v/>
      </c>
      <c r="FI69" s="44">
        <f>-FI67*p2_hard/p2_dur</f>
        <v/>
      </c>
      <c r="FJ69" s="44">
        <f>-FJ67*p2_hard/p2_dur</f>
        <v/>
      </c>
      <c r="FK69" s="44">
        <f>-FK67*p2_hard/p2_dur</f>
        <v/>
      </c>
      <c r="FL69" s="44">
        <f>-FL67*p2_hard/p2_dur</f>
        <v/>
      </c>
      <c r="FM69" s="44">
        <f>-FM67*p2_hard/p2_dur</f>
        <v/>
      </c>
      <c r="FN69" s="44">
        <f>-FN67*p2_hard/p2_dur</f>
        <v/>
      </c>
      <c r="FO69" s="44">
        <f>-FO67*p2_hard/p2_dur</f>
        <v/>
      </c>
      <c r="FP69" s="44">
        <f>-FP67*p2_hard/p2_dur</f>
        <v/>
      </c>
      <c r="FQ69" s="44">
        <f>-FQ67*p2_hard/p2_dur</f>
        <v/>
      </c>
      <c r="FR69" s="44">
        <f>-FR67*p2_hard/p2_dur</f>
        <v/>
      </c>
      <c r="FS69" s="44">
        <f>-FS67*p2_hard/p2_dur</f>
        <v/>
      </c>
      <c r="FT69" s="44">
        <f>-FT67*p2_hard/p2_dur</f>
        <v/>
      </c>
      <c r="FU69" s="44">
        <f>-FU67*p2_hard/p2_dur</f>
        <v/>
      </c>
      <c r="FV69" s="44">
        <f>-FV67*p2_hard/p2_dur</f>
        <v/>
      </c>
      <c r="FW69" s="44">
        <f>-FW67*p2_hard/p2_dur</f>
        <v/>
      </c>
      <c r="FX69" s="44">
        <f>-FX67*p2_hard/p2_dur</f>
        <v/>
      </c>
      <c r="FY69" s="44">
        <f>-FY67*p2_hard/p2_dur</f>
        <v/>
      </c>
      <c r="FZ69" s="44">
        <f>-FZ67*p2_hard/p2_dur</f>
        <v/>
      </c>
      <c r="GA69" s="44">
        <f>-GA67*p2_hard/p2_dur</f>
        <v/>
      </c>
      <c r="GB69" s="44">
        <f>-GB67*p2_hard/p2_dur</f>
        <v/>
      </c>
      <c r="GC69" s="44">
        <f>-GC67*p2_hard/p2_dur</f>
        <v/>
      </c>
      <c r="GD69" s="44">
        <f>-GD67*p2_hard/p2_dur</f>
        <v/>
      </c>
      <c r="GE69" s="44">
        <f>-GE67*p2_hard/p2_dur</f>
        <v/>
      </c>
      <c r="GF69" s="44">
        <f>-GF67*p2_hard/p2_dur</f>
        <v/>
      </c>
      <c r="GG69" s="44">
        <f>-GG67*p2_hard/p2_dur</f>
        <v/>
      </c>
      <c r="GH69" s="44">
        <f>-GH67*p2_hard/p2_dur</f>
        <v/>
      </c>
      <c r="GI69" s="44">
        <f>-GI67*p2_hard/p2_dur</f>
        <v/>
      </c>
      <c r="GJ69" s="44">
        <f>-GJ67*p2_hard/p2_dur</f>
        <v/>
      </c>
      <c r="GK69" s="44">
        <f>-GK67*p2_hard/p2_dur</f>
        <v/>
      </c>
      <c r="GL69" s="44">
        <f>-GL67*p2_hard/p2_dur</f>
        <v/>
      </c>
      <c r="GM69" s="44">
        <f>-GM67*p2_hard/p2_dur</f>
        <v/>
      </c>
      <c r="GN69" s="44">
        <f>-GN67*p2_hard/p2_dur</f>
        <v/>
      </c>
      <c r="GO69" s="44">
        <f>-GO67*p2_hard/p2_dur</f>
        <v/>
      </c>
      <c r="GP69" s="44">
        <f>-GP67*p2_hard/p2_dur</f>
        <v/>
      </c>
      <c r="GQ69" s="44">
        <f>-GQ67*p2_hard/p2_dur</f>
        <v/>
      </c>
      <c r="GR69" s="44">
        <f>-GR67*p2_hard/p2_dur</f>
        <v/>
      </c>
      <c r="GS69" s="44">
        <f>-GS67*p2_hard/p2_dur</f>
        <v/>
      </c>
      <c r="GT69" s="44">
        <f>-GT67*p2_hard/p2_dur</f>
        <v/>
      </c>
      <c r="GU69" s="44">
        <f>-GU67*p2_hard/p2_dur</f>
        <v/>
      </c>
      <c r="GV69" s="44">
        <f>-GV67*p2_hard/p2_dur</f>
        <v/>
      </c>
      <c r="GW69" s="44">
        <f>-GW67*p2_hard/p2_dur</f>
        <v/>
      </c>
      <c r="GX69" s="44">
        <f>-GX67*p2_hard/p2_dur</f>
        <v/>
      </c>
      <c r="GY69" s="44">
        <f>-GY67*p2_hard/p2_dur</f>
        <v/>
      </c>
      <c r="GZ69" s="44">
        <f>-GZ67*p2_hard/p2_dur</f>
        <v/>
      </c>
      <c r="HA69" s="44">
        <f>-HA67*p2_hard/p2_dur</f>
        <v/>
      </c>
      <c r="HB69" s="44">
        <f>-HB67*p2_hard/p2_dur</f>
        <v/>
      </c>
      <c r="HC69" s="44">
        <f>-HC67*p2_hard/p2_dur</f>
        <v/>
      </c>
      <c r="HD69" s="44">
        <f>-HD67*p2_hard/p2_dur</f>
        <v/>
      </c>
      <c r="HE69" s="44">
        <f>-HE67*p2_hard/p2_dur</f>
        <v/>
      </c>
      <c r="HF69" s="44">
        <f>-HF67*p2_hard/p2_dur</f>
        <v/>
      </c>
      <c r="HG69" s="44">
        <f>-HG67*p2_hard/p2_dur</f>
        <v/>
      </c>
      <c r="HH69" s="44">
        <f>-HH67*p2_hard/p2_dur</f>
        <v/>
      </c>
      <c r="HI69" s="44">
        <f>-HI67*p2_hard/p2_dur</f>
        <v/>
      </c>
      <c r="HJ69" s="44">
        <f>-HJ67*p2_hard/p2_dur</f>
        <v/>
      </c>
      <c r="HK69" s="44">
        <f>-HK67*p2_hard/p2_dur</f>
        <v/>
      </c>
      <c r="HL69" s="44">
        <f>-HL67*p2_hard/p2_dur</f>
        <v/>
      </c>
      <c r="HM69" s="44">
        <f>-HM67*p2_hard/p2_dur</f>
        <v/>
      </c>
      <c r="HN69" s="44">
        <f>-HN67*p2_hard/p2_dur</f>
        <v/>
      </c>
      <c r="HO69" s="44">
        <f>-HO67*p2_hard/p2_dur</f>
        <v/>
      </c>
      <c r="HP69" s="44">
        <f>-HP67*p2_hard/p2_dur</f>
        <v/>
      </c>
      <c r="HQ69" s="44">
        <f>-HQ67*p2_hard/p2_dur</f>
        <v/>
      </c>
      <c r="HR69" s="44">
        <f>-HR67*p2_hard/p2_dur</f>
        <v/>
      </c>
      <c r="HS69" s="44">
        <f>-HS67*p2_hard/p2_dur</f>
        <v/>
      </c>
      <c r="HT69" s="44">
        <f>-HT67*p2_hard/p2_dur</f>
        <v/>
      </c>
      <c r="HU69" s="44">
        <f>-HU67*p2_hard/p2_dur</f>
        <v/>
      </c>
      <c r="HV69" s="44">
        <f>-HV67*p2_hard/p2_dur</f>
        <v/>
      </c>
      <c r="HW69" s="44">
        <f>-HW67*p2_hard/p2_dur</f>
        <v/>
      </c>
      <c r="HX69" s="44">
        <f>-HX67*p2_hard/p2_dur</f>
        <v/>
      </c>
      <c r="HY69" s="44">
        <f>-HY67*p2_hard/p2_dur</f>
        <v/>
      </c>
      <c r="HZ69" s="44">
        <f>-HZ67*p2_hard/p2_dur</f>
        <v/>
      </c>
      <c r="IA69" s="44">
        <f>-IA67*p2_hard/p2_dur</f>
        <v/>
      </c>
      <c r="IB69" s="44">
        <f>-IB67*p2_hard/p2_dur</f>
        <v/>
      </c>
      <c r="IC69" s="44">
        <f>-IC67*p2_hard/p2_dur</f>
        <v/>
      </c>
      <c r="ID69" s="44">
        <f>-ID67*p2_hard/p2_dur</f>
        <v/>
      </c>
      <c r="IE69" s="44">
        <f>-IE67*p2_hard/p2_dur</f>
        <v/>
      </c>
      <c r="IF69" s="44">
        <f>-IF67*p2_hard/p2_dur</f>
        <v/>
      </c>
      <c r="IG69" s="44">
        <f>-IG67*p2_hard/p2_dur</f>
        <v/>
      </c>
      <c r="IH69" s="44">
        <f>-IH67*p2_hard/p2_dur</f>
        <v/>
      </c>
      <c r="II69" s="44">
        <f>-II67*p2_hard/p2_dur</f>
        <v/>
      </c>
      <c r="IJ69" s="44">
        <f>-IJ67*p2_hard/p2_dur</f>
        <v/>
      </c>
      <c r="IK69" s="44">
        <f>-IK67*p2_hard/p2_dur</f>
        <v/>
      </c>
      <c r="IL69" s="44">
        <f>-IL67*p2_hard/p2_dur</f>
        <v/>
      </c>
      <c r="IM69" s="44">
        <f>-IM67*p2_hard/p2_dur</f>
        <v/>
      </c>
      <c r="IN69" s="44">
        <f>-IN67*p2_hard/p2_dur</f>
        <v/>
      </c>
      <c r="IO69" s="44">
        <f>-IO67*p2_hard/p2_dur</f>
        <v/>
      </c>
      <c r="IP69" s="44">
        <f>-IP67*p2_hard/p2_dur</f>
        <v/>
      </c>
      <c r="IQ69" s="44">
        <f>-IQ67*p2_hard/p2_dur</f>
        <v/>
      </c>
      <c r="IR69" s="44">
        <f>-IR67*p2_hard/p2_dur</f>
        <v/>
      </c>
      <c r="IS69" s="44">
        <f>-IS67*p2_hard/p2_dur</f>
        <v/>
      </c>
      <c r="IT69" s="44">
        <f>-IT67*p2_hard/p2_dur</f>
        <v/>
      </c>
      <c r="IU69" s="44">
        <f>-IU67*p2_hard/p2_dur</f>
        <v/>
      </c>
      <c r="IV69" s="44">
        <f>-IV67*p2_hard/p2_dur</f>
        <v/>
      </c>
      <c r="IW69" s="44">
        <f>-IW67*p2_hard/p2_dur</f>
        <v/>
      </c>
      <c r="IX69" s="44">
        <f>-IX67*p2_hard/p2_dur</f>
        <v/>
      </c>
      <c r="IY69" s="44">
        <f>-IY67*p2_hard/p2_dur</f>
        <v/>
      </c>
      <c r="IZ69" s="44">
        <f>-IZ67*p2_hard/p2_dur</f>
        <v/>
      </c>
      <c r="JA69" s="44">
        <f>-JA67*p2_hard/p2_dur</f>
        <v/>
      </c>
      <c r="JB69" s="44">
        <f>-JB67*p2_hard/p2_dur</f>
        <v/>
      </c>
      <c r="JC69" s="44">
        <f>-JC67*p2_hard/p2_dur</f>
        <v/>
      </c>
      <c r="JD69" s="44">
        <f>-JD67*p2_hard/p2_dur</f>
        <v/>
      </c>
      <c r="JE69" s="44">
        <f>-JE67*p2_hard/p2_dur</f>
        <v/>
      </c>
      <c r="JF69" s="44">
        <f>-JF67*p2_hard/p2_dur</f>
        <v/>
      </c>
      <c r="JG69" s="44">
        <f>-JG67*p2_hard/p2_dur</f>
        <v/>
      </c>
      <c r="JH69" s="44">
        <f>-JH67*p2_hard/p2_dur</f>
        <v/>
      </c>
      <c r="JI69" s="44">
        <f>-JI67*p2_hard/p2_dur</f>
        <v/>
      </c>
      <c r="JJ69" s="44">
        <f>-JJ67*p2_hard/p2_dur</f>
        <v/>
      </c>
      <c r="JK69" s="44">
        <f>-JK67*p2_hard/p2_dur</f>
        <v/>
      </c>
      <c r="JL69" s="44">
        <f>-JL67*p2_hard/p2_dur</f>
        <v/>
      </c>
      <c r="JM69" s="44">
        <f>-JM67*p2_hard/p2_dur</f>
        <v/>
      </c>
      <c r="JN69" s="44">
        <f>-JN67*p2_hard/p2_dur</f>
        <v/>
      </c>
      <c r="JO69" s="44">
        <f>-JO67*p2_hard/p2_dur</f>
        <v/>
      </c>
      <c r="JP69" s="44">
        <f>-JP67*p2_hard/p2_dur</f>
        <v/>
      </c>
      <c r="JQ69" s="44">
        <f>-JQ67*p2_hard/p2_dur</f>
        <v/>
      </c>
      <c r="JR69" s="44">
        <f>-JR67*p2_hard/p2_dur</f>
        <v/>
      </c>
      <c r="JS69" s="44">
        <f>-JS67*p2_hard/p2_dur</f>
        <v/>
      </c>
      <c r="JT69" s="44">
        <f>-JT67*p2_hard/p2_dur</f>
        <v/>
      </c>
      <c r="JU69" s="44">
        <f>-JU67*p2_hard/p2_dur</f>
        <v/>
      </c>
      <c r="JV69" s="44">
        <f>-JV67*p2_hard/p2_dur</f>
        <v/>
      </c>
      <c r="JW69" s="44">
        <f>-JW67*p2_hard/p2_dur</f>
        <v/>
      </c>
      <c r="JX69" s="44">
        <f>-JX67*p2_hard/p2_dur</f>
        <v/>
      </c>
      <c r="JY69" s="44">
        <f>-JY67*p2_hard/p2_dur</f>
        <v/>
      </c>
      <c r="JZ69" s="44">
        <f>-JZ67*p2_hard/p2_dur</f>
        <v/>
      </c>
      <c r="KA69" s="44">
        <f>-KA67*p2_hard/p2_dur</f>
        <v/>
      </c>
      <c r="KB69" s="44">
        <f>-KB67*p2_hard/p2_dur</f>
        <v/>
      </c>
      <c r="KC69" s="44">
        <f>-KC67*p2_hard/p2_dur</f>
        <v/>
      </c>
      <c r="KD69" s="44">
        <f>-KD67*p2_hard/p2_dur</f>
        <v/>
      </c>
      <c r="KE69" s="44">
        <f>-KE67*p2_hard/p2_dur</f>
        <v/>
      </c>
      <c r="KF69" s="44">
        <f>-KF67*p2_hard/p2_dur</f>
        <v/>
      </c>
      <c r="KG69" s="44">
        <f>-KG67*p2_hard/p2_dur</f>
        <v/>
      </c>
      <c r="KH69" s="44">
        <f>-KH67*p2_hard/p2_dur</f>
        <v/>
      </c>
      <c r="KI69" s="44">
        <f>-KI67*p2_hard/p2_dur</f>
        <v/>
      </c>
      <c r="KJ69" s="44">
        <f>-KJ67*p2_hard/p2_dur</f>
        <v/>
      </c>
      <c r="KK69" s="44">
        <f>-KK67*p2_hard/p2_dur</f>
        <v/>
      </c>
      <c r="KL69" s="44">
        <f>-KL67*p2_hard/p2_dur</f>
        <v/>
      </c>
      <c r="KM69" s="44">
        <f>-KM67*p2_hard/p2_dur</f>
        <v/>
      </c>
      <c r="KN69" s="44">
        <f>-KN67*p2_hard/p2_dur</f>
        <v/>
      </c>
      <c r="KO69" s="44">
        <f>-KO67*p2_hard/p2_dur</f>
        <v/>
      </c>
      <c r="KP69" s="44">
        <f>-KP67*p2_hard/p2_dur</f>
        <v/>
      </c>
      <c r="KQ69" s="44">
        <f>-KQ67*p2_hard/p2_dur</f>
        <v/>
      </c>
      <c r="KR69" s="44">
        <f>-KR67*p2_hard/p2_dur</f>
        <v/>
      </c>
      <c r="KS69" s="44">
        <f>-KS67*p2_hard/p2_dur</f>
        <v/>
      </c>
      <c r="KT69" s="44">
        <f>-KT67*p2_hard/p2_dur</f>
        <v/>
      </c>
      <c r="KU69" s="44">
        <f>-KU67*p2_hard/p2_dur</f>
        <v/>
      </c>
      <c r="KV69" s="44">
        <f>-KV67*p2_hard/p2_dur</f>
        <v/>
      </c>
      <c r="KW69" s="44">
        <f>-KW67*p2_hard/p2_dur</f>
        <v/>
      </c>
      <c r="KX69" s="44">
        <f>-KX67*p2_hard/p2_dur</f>
        <v/>
      </c>
      <c r="KY69" s="44">
        <f>-KY67*p2_hard/p2_dur</f>
        <v/>
      </c>
      <c r="KZ69" s="44">
        <f>-KZ67*p2_hard/p2_dur</f>
        <v/>
      </c>
      <c r="LA69" s="44">
        <f>-LA67*p2_hard/p2_dur</f>
        <v/>
      </c>
      <c r="LB69" s="44">
        <f>-LB67*p2_hard/p2_dur</f>
        <v/>
      </c>
      <c r="LC69" s="44">
        <f>-LC67*p2_hard/p2_dur</f>
        <v/>
      </c>
      <c r="LD69" s="44">
        <f>-LD67*p2_hard/p2_dur</f>
        <v/>
      </c>
      <c r="LE69" s="44">
        <f>-LE67*p2_hard/p2_dur</f>
        <v/>
      </c>
      <c r="LF69" s="44">
        <f>-LF67*p2_hard/p2_dur</f>
        <v/>
      </c>
      <c r="LG69" s="44">
        <f>-LG67*p2_hard/p2_dur</f>
        <v/>
      </c>
      <c r="LH69" s="44">
        <f>-LH67*p2_hard/p2_dur</f>
        <v/>
      </c>
      <c r="LI69" s="44">
        <f>-LI67*p2_hard/p2_dur</f>
        <v/>
      </c>
      <c r="LJ69" s="44">
        <f>-LJ67*p2_hard/p2_dur</f>
        <v/>
      </c>
      <c r="LK69" s="44">
        <f>-LK67*p2_hard/p2_dur</f>
        <v/>
      </c>
      <c r="LL69" s="44">
        <f>-LL67*p2_hard/p2_dur</f>
        <v/>
      </c>
      <c r="LM69" s="44">
        <f>-LM67*p2_hard/p2_dur</f>
        <v/>
      </c>
      <c r="LN69" s="44">
        <f>-LN67*p2_hard/p2_dur</f>
        <v/>
      </c>
      <c r="LO69" s="44">
        <f>-LO67*p2_hard/p2_dur</f>
        <v/>
      </c>
      <c r="LP69" s="44">
        <f>-LP67*p2_hard/p2_dur</f>
        <v/>
      </c>
      <c r="LQ69" s="44">
        <f>-LQ67*p2_hard/p2_dur</f>
        <v/>
      </c>
      <c r="LR69" s="44">
        <f>-LR67*p2_hard/p2_dur</f>
        <v/>
      </c>
      <c r="LS69" s="44">
        <f>-LS67*p2_hard/p2_dur</f>
        <v/>
      </c>
      <c r="LT69" s="44">
        <f>-LT67*p2_hard/p2_dur</f>
        <v/>
      </c>
      <c r="LU69" s="44">
        <f>-LU67*p2_hard/p2_dur</f>
        <v/>
      </c>
      <c r="LV69" s="44">
        <f>-LV67*p2_hard/p2_dur</f>
        <v/>
      </c>
      <c r="LW69" s="44">
        <f>-LW67*p2_hard/p2_dur</f>
        <v/>
      </c>
      <c r="LX69" s="44">
        <f>-LX67*p2_hard/p2_dur</f>
        <v/>
      </c>
      <c r="LY69" s="44">
        <f>-LY67*p2_hard/p2_dur</f>
        <v/>
      </c>
      <c r="LZ69" s="44">
        <f>-LZ67*p2_hard/p2_dur</f>
        <v/>
      </c>
      <c r="MA69" s="44">
        <f>-MA67*p2_hard/p2_dur</f>
        <v/>
      </c>
      <c r="MB69" s="44">
        <f>-MB67*p2_hard/p2_dur</f>
        <v/>
      </c>
      <c r="MC69" s="44">
        <f>-MC67*p2_hard/p2_dur</f>
        <v/>
      </c>
      <c r="MD69" s="44">
        <f>-MD67*p2_hard/p2_dur</f>
        <v/>
      </c>
      <c r="ME69" s="44">
        <f>-ME67*p2_hard/p2_dur</f>
        <v/>
      </c>
      <c r="MF69" s="44">
        <f>-MF67*p2_hard/p2_dur</f>
        <v/>
      </c>
      <c r="MG69" s="44">
        <f>-MG67*p2_hard/p2_dur</f>
        <v/>
      </c>
      <c r="MH69" s="44">
        <f>-MH67*p2_hard/p2_dur</f>
        <v/>
      </c>
      <c r="MI69" s="44">
        <f>-MI67*p2_hard/p2_dur</f>
        <v/>
      </c>
      <c r="MJ69" s="44">
        <f>-MJ67*p2_hard/p2_dur</f>
        <v/>
      </c>
      <c r="MK69" s="44">
        <f>-MK67*p2_hard/p2_dur</f>
        <v/>
      </c>
      <c r="ML69" s="44">
        <f>-ML67*p2_hard/p2_dur</f>
        <v/>
      </c>
      <c r="MM69" s="44">
        <f>-MM67*p2_hard/p2_dur</f>
        <v/>
      </c>
      <c r="MN69" s="44">
        <f>-MN67*p2_hard/p2_dur</f>
        <v/>
      </c>
      <c r="MO69" s="44">
        <f>-MO67*p2_hard/p2_dur</f>
        <v/>
      </c>
      <c r="MP69" s="44">
        <f>-MP67*p2_hard/p2_dur</f>
        <v/>
      </c>
      <c r="MQ69" s="44">
        <f>-MQ67*p2_hard/p2_dur</f>
        <v/>
      </c>
      <c r="MR69" s="44">
        <f>-MR67*p2_hard/p2_dur</f>
        <v/>
      </c>
      <c r="MS69" s="44">
        <f>-MS67*p2_hard/p2_dur</f>
        <v/>
      </c>
      <c r="MT69" s="44">
        <f>-MT67*p2_hard/p2_dur</f>
        <v/>
      </c>
      <c r="MU69" s="44">
        <f>-MU67*p2_hard/p2_dur</f>
        <v/>
      </c>
      <c r="MV69" s="44">
        <f>-MV67*p2_hard/p2_dur</f>
        <v/>
      </c>
      <c r="MW69" s="44">
        <f>-MW67*p2_hard/p2_dur</f>
        <v/>
      </c>
      <c r="MX69" s="44">
        <f>-MX67*p2_hard/p2_dur</f>
        <v/>
      </c>
      <c r="MY69" s="44">
        <f>-MY67*p2_hard/p2_dur</f>
        <v/>
      </c>
      <c r="MZ69" s="44">
        <f>-MZ67*p2_hard/p2_dur</f>
        <v/>
      </c>
      <c r="NA69" s="44">
        <f>-NA67*p2_hard/p2_dur</f>
        <v/>
      </c>
      <c r="NB69" s="44">
        <f>-NB67*p2_hard/p2_dur</f>
        <v/>
      </c>
      <c r="NC69" s="44">
        <f>-NC67*p2_hard/p2_dur</f>
        <v/>
      </c>
      <c r="ND69" s="44">
        <f>-ND67*p2_hard/p2_dur</f>
        <v/>
      </c>
      <c r="NE69" s="44">
        <f>-NE67*p2_hard/p2_dur</f>
        <v/>
      </c>
      <c r="NF69" s="44">
        <f>-NF67*p2_hard/p2_dur</f>
        <v/>
      </c>
      <c r="NG69" s="44">
        <f>-NG67*p2_hard/p2_dur</f>
        <v/>
      </c>
      <c r="NH69" s="44">
        <f>-NH67*p2_hard/p2_dur</f>
        <v/>
      </c>
      <c r="NI69" s="44">
        <f>-NI67*p2_hard/p2_dur</f>
        <v/>
      </c>
      <c r="NJ69" s="44">
        <f>-NJ67*p2_hard/p2_dur</f>
        <v/>
      </c>
      <c r="NK69" s="44">
        <f>-NK67*p2_hard/p2_dur</f>
        <v/>
      </c>
      <c r="NL69" s="44">
        <f>-NL67*p2_hard/p2_dur</f>
        <v/>
      </c>
      <c r="NM69" s="44">
        <f>-NM67*p2_hard/p2_dur</f>
        <v/>
      </c>
      <c r="NN69" s="44">
        <f>-NN67*p2_hard/p2_dur</f>
        <v/>
      </c>
      <c r="NO69" s="44">
        <f>-NO67*p2_hard/p2_dur</f>
        <v/>
      </c>
      <c r="NP69" s="44">
        <f>-NP67*p2_hard/p2_dur</f>
        <v/>
      </c>
      <c r="NQ69" s="44">
        <f>-NQ67*p2_hard/p2_dur</f>
        <v/>
      </c>
      <c r="NR69" s="44">
        <f>-NR67*p2_hard/p2_dur</f>
        <v/>
      </c>
      <c r="NS69" s="44">
        <f>-NS67*p2_hard/p2_dur</f>
        <v/>
      </c>
      <c r="NT69" s="44">
        <f>-NT67*p2_hard/p2_dur</f>
        <v/>
      </c>
      <c r="NU69" s="44">
        <f>-NU67*p2_hard/p2_dur</f>
        <v/>
      </c>
      <c r="NV69" s="44">
        <f>-NV67*p2_hard/p2_dur</f>
        <v/>
      </c>
      <c r="NW69" s="44">
        <f>-NW67*p2_hard/p2_dur</f>
        <v/>
      </c>
      <c r="NX69" s="44">
        <f>-NX67*p2_hard/p2_dur</f>
        <v/>
      </c>
      <c r="NY69" s="44">
        <f>-NY67*p2_hard/p2_dur</f>
        <v/>
      </c>
      <c r="NZ69" s="44">
        <f>-NZ67*p2_hard/p2_dur</f>
        <v/>
      </c>
      <c r="OA69" s="44">
        <f>-OA67*p2_hard/p2_dur</f>
        <v/>
      </c>
      <c r="OB69" s="44">
        <f>-OB67*p2_hard/p2_dur</f>
        <v/>
      </c>
      <c r="OC69" s="44">
        <f>-OC67*p2_hard/p2_dur</f>
        <v/>
      </c>
      <c r="OD69" s="44">
        <f>-OD67*p2_hard/p2_dur</f>
        <v/>
      </c>
      <c r="OE69" s="44">
        <f>-OE67*p2_hard/p2_dur</f>
        <v/>
      </c>
      <c r="OF69" s="44">
        <f>-OF67*p2_hard/p2_dur</f>
        <v/>
      </c>
      <c r="OG69" s="44">
        <f>-OG67*p2_hard/p2_dur</f>
        <v/>
      </c>
      <c r="OH69" s="44">
        <f>-OH67*p2_hard/p2_dur</f>
        <v/>
      </c>
      <c r="OI69" s="44">
        <f>-OI67*p2_hard/p2_dur</f>
        <v/>
      </c>
      <c r="OJ69" s="44">
        <f>-OJ67*p2_hard/p2_dur</f>
        <v/>
      </c>
      <c r="OK69" s="44">
        <f>-OK67*p2_hard/p2_dur</f>
        <v/>
      </c>
      <c r="OL69" s="44">
        <f>-OL67*p2_hard/p2_dur</f>
        <v/>
      </c>
      <c r="OM69" s="44">
        <f>-OM67*p2_hard/p2_dur</f>
        <v/>
      </c>
      <c r="ON69" s="44">
        <f>-ON67*p2_hard/p2_dur</f>
        <v/>
      </c>
      <c r="OO69" s="44">
        <f>-OO67*p2_hard/p2_dur</f>
        <v/>
      </c>
      <c r="OP69" s="44">
        <f>-OP67*p2_hard/p2_dur</f>
        <v/>
      </c>
      <c r="OQ69" s="44">
        <f>-OQ67*p2_hard/p2_dur</f>
        <v/>
      </c>
      <c r="OR69" s="44">
        <f>-OR67*p2_hard/p2_dur</f>
        <v/>
      </c>
      <c r="OS69" s="44">
        <f>-OS67*p2_hard/p2_dur</f>
        <v/>
      </c>
      <c r="OT69" s="44">
        <f>-OT67*p2_hard/p2_dur</f>
        <v/>
      </c>
      <c r="OU69" s="44">
        <f>-OU67*p2_hard/p2_dur</f>
        <v/>
      </c>
      <c r="OV69" s="44">
        <f>-OV67*p2_hard/p2_dur</f>
        <v/>
      </c>
      <c r="OW69" s="44">
        <f>-OW67*p2_hard/p2_dur</f>
        <v/>
      </c>
      <c r="OX69" s="44">
        <f>-OX67*p2_hard/p2_dur</f>
        <v/>
      </c>
      <c r="OY69" s="44">
        <f>-OY67*p2_hard/p2_dur</f>
        <v/>
      </c>
      <c r="OZ69" s="44">
        <f>-OZ67*p2_hard/p2_dur</f>
        <v/>
      </c>
      <c r="PA69" s="44">
        <f>-PA67*p2_hard/p2_dur</f>
        <v/>
      </c>
      <c r="PB69" s="44">
        <f>-PB67*p2_hard/p2_dur</f>
        <v/>
      </c>
      <c r="PC69" s="44">
        <f>-PC67*p2_hard/p2_dur</f>
        <v/>
      </c>
      <c r="PD69" s="44">
        <f>-PD67*p2_hard/p2_dur</f>
        <v/>
      </c>
      <c r="PE69" s="44">
        <f>-PE67*p2_hard/p2_dur</f>
        <v/>
      </c>
      <c r="PF69" s="44">
        <f>-PF67*p2_hard/p2_dur</f>
        <v/>
      </c>
      <c r="PG69" s="44">
        <f>-PG67*p2_hard/p2_dur</f>
        <v/>
      </c>
      <c r="PH69" s="44">
        <f>-PH67*p2_hard/p2_dur</f>
        <v/>
      </c>
      <c r="PI69" s="44">
        <f>-PI67*p2_hard/p2_dur</f>
        <v/>
      </c>
      <c r="PJ69" s="44">
        <f>-PJ67*p2_hard/p2_dur</f>
        <v/>
      </c>
      <c r="PK69" s="44">
        <f>-PK67*p2_hard/p2_dur</f>
        <v/>
      </c>
      <c r="PL69" s="44">
        <f>-PL67*p2_hard/p2_dur</f>
        <v/>
      </c>
      <c r="PM69" s="44">
        <f>-PM67*p2_hard/p2_dur</f>
        <v/>
      </c>
    </row>
    <row r="70">
      <c r="A70" s="9" t="inlineStr">
        <is>
          <t>Soft cost</t>
        </is>
      </c>
      <c r="B70" s="9" t="inlineStr">
        <is>
          <t>P2</t>
        </is>
      </c>
      <c r="C70" s="43">
        <f>SUM(D70:PM70)</f>
        <v/>
      </c>
      <c r="D70" s="44">
        <f>-D67*p2_soft/p2_dur</f>
        <v/>
      </c>
      <c r="E70" s="44">
        <f>-E67*p2_soft/p2_dur</f>
        <v/>
      </c>
      <c r="F70" s="44">
        <f>-F67*p2_soft/p2_dur</f>
        <v/>
      </c>
      <c r="G70" s="44">
        <f>-G67*p2_soft/p2_dur</f>
        <v/>
      </c>
      <c r="H70" s="44">
        <f>-H67*p2_soft/p2_dur</f>
        <v/>
      </c>
      <c r="I70" s="44">
        <f>-I67*p2_soft/p2_dur</f>
        <v/>
      </c>
      <c r="J70" s="44">
        <f>-J67*p2_soft/p2_dur</f>
        <v/>
      </c>
      <c r="K70" s="44">
        <f>-K67*p2_soft/p2_dur</f>
        <v/>
      </c>
      <c r="L70" s="44">
        <f>-L67*p2_soft/p2_dur</f>
        <v/>
      </c>
      <c r="M70" s="44">
        <f>-M67*p2_soft/p2_dur</f>
        <v/>
      </c>
      <c r="N70" s="44">
        <f>-N67*p2_soft/p2_dur</f>
        <v/>
      </c>
      <c r="O70" s="44">
        <f>-O67*p2_soft/p2_dur</f>
        <v/>
      </c>
      <c r="P70" s="44">
        <f>-P67*p2_soft/p2_dur</f>
        <v/>
      </c>
      <c r="Q70" s="44">
        <f>-Q67*p2_soft/p2_dur</f>
        <v/>
      </c>
      <c r="R70" s="44">
        <f>-R67*p2_soft/p2_dur</f>
        <v/>
      </c>
      <c r="S70" s="44">
        <f>-S67*p2_soft/p2_dur</f>
        <v/>
      </c>
      <c r="T70" s="44">
        <f>-T67*p2_soft/p2_dur</f>
        <v/>
      </c>
      <c r="U70" s="44">
        <f>-U67*p2_soft/p2_dur</f>
        <v/>
      </c>
      <c r="V70" s="44">
        <f>-V67*p2_soft/p2_dur</f>
        <v/>
      </c>
      <c r="W70" s="44">
        <f>-W67*p2_soft/p2_dur</f>
        <v/>
      </c>
      <c r="X70" s="44">
        <f>-X67*p2_soft/p2_dur</f>
        <v/>
      </c>
      <c r="Y70" s="44">
        <f>-Y67*p2_soft/p2_dur</f>
        <v/>
      </c>
      <c r="Z70" s="44">
        <f>-Z67*p2_soft/p2_dur</f>
        <v/>
      </c>
      <c r="AA70" s="44">
        <f>-AA67*p2_soft/p2_dur</f>
        <v/>
      </c>
      <c r="AB70" s="44">
        <f>-AB67*p2_soft/p2_dur</f>
        <v/>
      </c>
      <c r="AC70" s="44">
        <f>-AC67*p2_soft/p2_dur</f>
        <v/>
      </c>
      <c r="AD70" s="44">
        <f>-AD67*p2_soft/p2_dur</f>
        <v/>
      </c>
      <c r="AE70" s="44">
        <f>-AE67*p2_soft/p2_dur</f>
        <v/>
      </c>
      <c r="AF70" s="44">
        <f>-AF67*p2_soft/p2_dur</f>
        <v/>
      </c>
      <c r="AG70" s="44">
        <f>-AG67*p2_soft/p2_dur</f>
        <v/>
      </c>
      <c r="AH70" s="44">
        <f>-AH67*p2_soft/p2_dur</f>
        <v/>
      </c>
      <c r="AI70" s="44">
        <f>-AI67*p2_soft/p2_dur</f>
        <v/>
      </c>
      <c r="AJ70" s="44">
        <f>-AJ67*p2_soft/p2_dur</f>
        <v/>
      </c>
      <c r="AK70" s="44">
        <f>-AK67*p2_soft/p2_dur</f>
        <v/>
      </c>
      <c r="AL70" s="44">
        <f>-AL67*p2_soft/p2_dur</f>
        <v/>
      </c>
      <c r="AM70" s="44">
        <f>-AM67*p2_soft/p2_dur</f>
        <v/>
      </c>
      <c r="AN70" s="44">
        <f>-AN67*p2_soft/p2_dur</f>
        <v/>
      </c>
      <c r="AO70" s="44">
        <f>-AO67*p2_soft/p2_dur</f>
        <v/>
      </c>
      <c r="AP70" s="44">
        <f>-AP67*p2_soft/p2_dur</f>
        <v/>
      </c>
      <c r="AQ70" s="44">
        <f>-AQ67*p2_soft/p2_dur</f>
        <v/>
      </c>
      <c r="AR70" s="44">
        <f>-AR67*p2_soft/p2_dur</f>
        <v/>
      </c>
      <c r="AS70" s="44">
        <f>-AS67*p2_soft/p2_dur</f>
        <v/>
      </c>
      <c r="AT70" s="44">
        <f>-AT67*p2_soft/p2_dur</f>
        <v/>
      </c>
      <c r="AU70" s="44">
        <f>-AU67*p2_soft/p2_dur</f>
        <v/>
      </c>
      <c r="AV70" s="44">
        <f>-AV67*p2_soft/p2_dur</f>
        <v/>
      </c>
      <c r="AW70" s="44">
        <f>-AW67*p2_soft/p2_dur</f>
        <v/>
      </c>
      <c r="AX70" s="44">
        <f>-AX67*p2_soft/p2_dur</f>
        <v/>
      </c>
      <c r="AY70" s="44">
        <f>-AY67*p2_soft/p2_dur</f>
        <v/>
      </c>
      <c r="AZ70" s="44">
        <f>-AZ67*p2_soft/p2_dur</f>
        <v/>
      </c>
      <c r="BA70" s="44">
        <f>-BA67*p2_soft/p2_dur</f>
        <v/>
      </c>
      <c r="BB70" s="44">
        <f>-BB67*p2_soft/p2_dur</f>
        <v/>
      </c>
      <c r="BC70" s="44">
        <f>-BC67*p2_soft/p2_dur</f>
        <v/>
      </c>
      <c r="BD70" s="44">
        <f>-BD67*p2_soft/p2_dur</f>
        <v/>
      </c>
      <c r="BE70" s="44">
        <f>-BE67*p2_soft/p2_dur</f>
        <v/>
      </c>
      <c r="BF70" s="44">
        <f>-BF67*p2_soft/p2_dur</f>
        <v/>
      </c>
      <c r="BG70" s="44">
        <f>-BG67*p2_soft/p2_dur</f>
        <v/>
      </c>
      <c r="BH70" s="44">
        <f>-BH67*p2_soft/p2_dur</f>
        <v/>
      </c>
      <c r="BI70" s="44">
        <f>-BI67*p2_soft/p2_dur</f>
        <v/>
      </c>
      <c r="BJ70" s="44">
        <f>-BJ67*p2_soft/p2_dur</f>
        <v/>
      </c>
      <c r="BK70" s="44">
        <f>-BK67*p2_soft/p2_dur</f>
        <v/>
      </c>
      <c r="BL70" s="44">
        <f>-BL67*p2_soft/p2_dur</f>
        <v/>
      </c>
      <c r="BM70" s="44">
        <f>-BM67*p2_soft/p2_dur</f>
        <v/>
      </c>
      <c r="BN70" s="44">
        <f>-BN67*p2_soft/p2_dur</f>
        <v/>
      </c>
      <c r="BO70" s="44">
        <f>-BO67*p2_soft/p2_dur</f>
        <v/>
      </c>
      <c r="BP70" s="44">
        <f>-BP67*p2_soft/p2_dur</f>
        <v/>
      </c>
      <c r="BQ70" s="44">
        <f>-BQ67*p2_soft/p2_dur</f>
        <v/>
      </c>
      <c r="BR70" s="44">
        <f>-BR67*p2_soft/p2_dur</f>
        <v/>
      </c>
      <c r="BS70" s="44">
        <f>-BS67*p2_soft/p2_dur</f>
        <v/>
      </c>
      <c r="BT70" s="44">
        <f>-BT67*p2_soft/p2_dur</f>
        <v/>
      </c>
      <c r="BU70" s="44">
        <f>-BU67*p2_soft/p2_dur</f>
        <v/>
      </c>
      <c r="BV70" s="44">
        <f>-BV67*p2_soft/p2_dur</f>
        <v/>
      </c>
      <c r="BW70" s="44">
        <f>-BW67*p2_soft/p2_dur</f>
        <v/>
      </c>
      <c r="BX70" s="44">
        <f>-BX67*p2_soft/p2_dur</f>
        <v/>
      </c>
      <c r="BY70" s="44">
        <f>-BY67*p2_soft/p2_dur</f>
        <v/>
      </c>
      <c r="BZ70" s="44">
        <f>-BZ67*p2_soft/p2_dur</f>
        <v/>
      </c>
      <c r="CA70" s="44">
        <f>-CA67*p2_soft/p2_dur</f>
        <v/>
      </c>
      <c r="CB70" s="44">
        <f>-CB67*p2_soft/p2_dur</f>
        <v/>
      </c>
      <c r="CC70" s="44">
        <f>-CC67*p2_soft/p2_dur</f>
        <v/>
      </c>
      <c r="CD70" s="44">
        <f>-CD67*p2_soft/p2_dur</f>
        <v/>
      </c>
      <c r="CE70" s="44">
        <f>-CE67*p2_soft/p2_dur</f>
        <v/>
      </c>
      <c r="CF70" s="44">
        <f>-CF67*p2_soft/p2_dur</f>
        <v/>
      </c>
      <c r="CG70" s="44">
        <f>-CG67*p2_soft/p2_dur</f>
        <v/>
      </c>
      <c r="CH70" s="44">
        <f>-CH67*p2_soft/p2_dur</f>
        <v/>
      </c>
      <c r="CI70" s="44">
        <f>-CI67*p2_soft/p2_dur</f>
        <v/>
      </c>
      <c r="CJ70" s="44">
        <f>-CJ67*p2_soft/p2_dur</f>
        <v/>
      </c>
      <c r="CK70" s="44">
        <f>-CK67*p2_soft/p2_dur</f>
        <v/>
      </c>
      <c r="CL70" s="44">
        <f>-CL67*p2_soft/p2_dur</f>
        <v/>
      </c>
      <c r="CM70" s="44">
        <f>-CM67*p2_soft/p2_dur</f>
        <v/>
      </c>
      <c r="CN70" s="44">
        <f>-CN67*p2_soft/p2_dur</f>
        <v/>
      </c>
      <c r="CO70" s="44">
        <f>-CO67*p2_soft/p2_dur</f>
        <v/>
      </c>
      <c r="CP70" s="44">
        <f>-CP67*p2_soft/p2_dur</f>
        <v/>
      </c>
      <c r="CQ70" s="44">
        <f>-CQ67*p2_soft/p2_dur</f>
        <v/>
      </c>
      <c r="CR70" s="44">
        <f>-CR67*p2_soft/p2_dur</f>
        <v/>
      </c>
      <c r="CS70" s="44">
        <f>-CS67*p2_soft/p2_dur</f>
        <v/>
      </c>
      <c r="CT70" s="44">
        <f>-CT67*p2_soft/p2_dur</f>
        <v/>
      </c>
      <c r="CU70" s="44">
        <f>-CU67*p2_soft/p2_dur</f>
        <v/>
      </c>
      <c r="CV70" s="44">
        <f>-CV67*p2_soft/p2_dur</f>
        <v/>
      </c>
      <c r="CW70" s="44">
        <f>-CW67*p2_soft/p2_dur</f>
        <v/>
      </c>
      <c r="CX70" s="44">
        <f>-CX67*p2_soft/p2_dur</f>
        <v/>
      </c>
      <c r="CY70" s="44">
        <f>-CY67*p2_soft/p2_dur</f>
        <v/>
      </c>
      <c r="CZ70" s="44">
        <f>-CZ67*p2_soft/p2_dur</f>
        <v/>
      </c>
      <c r="DA70" s="44">
        <f>-DA67*p2_soft/p2_dur</f>
        <v/>
      </c>
      <c r="DB70" s="44">
        <f>-DB67*p2_soft/p2_dur</f>
        <v/>
      </c>
      <c r="DC70" s="44">
        <f>-DC67*p2_soft/p2_dur</f>
        <v/>
      </c>
      <c r="DD70" s="44">
        <f>-DD67*p2_soft/p2_dur</f>
        <v/>
      </c>
      <c r="DE70" s="44">
        <f>-DE67*p2_soft/p2_dur</f>
        <v/>
      </c>
      <c r="DF70" s="44">
        <f>-DF67*p2_soft/p2_dur</f>
        <v/>
      </c>
      <c r="DG70" s="44">
        <f>-DG67*p2_soft/p2_dur</f>
        <v/>
      </c>
      <c r="DH70" s="44">
        <f>-DH67*p2_soft/p2_dur</f>
        <v/>
      </c>
      <c r="DI70" s="44">
        <f>-DI67*p2_soft/p2_dur</f>
        <v/>
      </c>
      <c r="DJ70" s="44">
        <f>-DJ67*p2_soft/p2_dur</f>
        <v/>
      </c>
      <c r="DK70" s="44">
        <f>-DK67*p2_soft/p2_dur</f>
        <v/>
      </c>
      <c r="DL70" s="44">
        <f>-DL67*p2_soft/p2_dur</f>
        <v/>
      </c>
      <c r="DM70" s="44">
        <f>-DM67*p2_soft/p2_dur</f>
        <v/>
      </c>
      <c r="DN70" s="44">
        <f>-DN67*p2_soft/p2_dur</f>
        <v/>
      </c>
      <c r="DO70" s="44">
        <f>-DO67*p2_soft/p2_dur</f>
        <v/>
      </c>
      <c r="DP70" s="44">
        <f>-DP67*p2_soft/p2_dur</f>
        <v/>
      </c>
      <c r="DQ70" s="44">
        <f>-DQ67*p2_soft/p2_dur</f>
        <v/>
      </c>
      <c r="DR70" s="44">
        <f>-DR67*p2_soft/p2_dur</f>
        <v/>
      </c>
      <c r="DS70" s="44">
        <f>-DS67*p2_soft/p2_dur</f>
        <v/>
      </c>
      <c r="DT70" s="44">
        <f>-DT67*p2_soft/p2_dur</f>
        <v/>
      </c>
      <c r="DU70" s="44">
        <f>-DU67*p2_soft/p2_dur</f>
        <v/>
      </c>
      <c r="DV70" s="44">
        <f>-DV67*p2_soft/p2_dur</f>
        <v/>
      </c>
      <c r="DW70" s="44">
        <f>-DW67*p2_soft/p2_dur</f>
        <v/>
      </c>
      <c r="DX70" s="44">
        <f>-DX67*p2_soft/p2_dur</f>
        <v/>
      </c>
      <c r="DY70" s="44">
        <f>-DY67*p2_soft/p2_dur</f>
        <v/>
      </c>
      <c r="DZ70" s="44">
        <f>-DZ67*p2_soft/p2_dur</f>
        <v/>
      </c>
      <c r="EA70" s="44">
        <f>-EA67*p2_soft/p2_dur</f>
        <v/>
      </c>
      <c r="EB70" s="44">
        <f>-EB67*p2_soft/p2_dur</f>
        <v/>
      </c>
      <c r="EC70" s="44">
        <f>-EC67*p2_soft/p2_dur</f>
        <v/>
      </c>
      <c r="ED70" s="44">
        <f>-ED67*p2_soft/p2_dur</f>
        <v/>
      </c>
      <c r="EE70" s="44">
        <f>-EE67*p2_soft/p2_dur</f>
        <v/>
      </c>
      <c r="EF70" s="44">
        <f>-EF67*p2_soft/p2_dur</f>
        <v/>
      </c>
      <c r="EG70" s="44">
        <f>-EG67*p2_soft/p2_dur</f>
        <v/>
      </c>
      <c r="EH70" s="44">
        <f>-EH67*p2_soft/p2_dur</f>
        <v/>
      </c>
      <c r="EI70" s="44">
        <f>-EI67*p2_soft/p2_dur</f>
        <v/>
      </c>
      <c r="EJ70" s="44">
        <f>-EJ67*p2_soft/p2_dur</f>
        <v/>
      </c>
      <c r="EK70" s="44">
        <f>-EK67*p2_soft/p2_dur</f>
        <v/>
      </c>
      <c r="EL70" s="44">
        <f>-EL67*p2_soft/p2_dur</f>
        <v/>
      </c>
      <c r="EM70" s="44">
        <f>-EM67*p2_soft/p2_dur</f>
        <v/>
      </c>
      <c r="EN70" s="44">
        <f>-EN67*p2_soft/p2_dur</f>
        <v/>
      </c>
      <c r="EO70" s="44">
        <f>-EO67*p2_soft/p2_dur</f>
        <v/>
      </c>
      <c r="EP70" s="44">
        <f>-EP67*p2_soft/p2_dur</f>
        <v/>
      </c>
      <c r="EQ70" s="44">
        <f>-EQ67*p2_soft/p2_dur</f>
        <v/>
      </c>
      <c r="ER70" s="44">
        <f>-ER67*p2_soft/p2_dur</f>
        <v/>
      </c>
      <c r="ES70" s="44">
        <f>-ES67*p2_soft/p2_dur</f>
        <v/>
      </c>
      <c r="ET70" s="44">
        <f>-ET67*p2_soft/p2_dur</f>
        <v/>
      </c>
      <c r="EU70" s="44">
        <f>-EU67*p2_soft/p2_dur</f>
        <v/>
      </c>
      <c r="EV70" s="44">
        <f>-EV67*p2_soft/p2_dur</f>
        <v/>
      </c>
      <c r="EW70" s="44">
        <f>-EW67*p2_soft/p2_dur</f>
        <v/>
      </c>
      <c r="EX70" s="44">
        <f>-EX67*p2_soft/p2_dur</f>
        <v/>
      </c>
      <c r="EY70" s="44">
        <f>-EY67*p2_soft/p2_dur</f>
        <v/>
      </c>
      <c r="EZ70" s="44">
        <f>-EZ67*p2_soft/p2_dur</f>
        <v/>
      </c>
      <c r="FA70" s="44">
        <f>-FA67*p2_soft/p2_dur</f>
        <v/>
      </c>
      <c r="FB70" s="44">
        <f>-FB67*p2_soft/p2_dur</f>
        <v/>
      </c>
      <c r="FC70" s="44">
        <f>-FC67*p2_soft/p2_dur</f>
        <v/>
      </c>
      <c r="FD70" s="44">
        <f>-FD67*p2_soft/p2_dur</f>
        <v/>
      </c>
      <c r="FE70" s="44">
        <f>-FE67*p2_soft/p2_dur</f>
        <v/>
      </c>
      <c r="FF70" s="44">
        <f>-FF67*p2_soft/p2_dur</f>
        <v/>
      </c>
      <c r="FG70" s="44">
        <f>-FG67*p2_soft/p2_dur</f>
        <v/>
      </c>
      <c r="FH70" s="44">
        <f>-FH67*p2_soft/p2_dur</f>
        <v/>
      </c>
      <c r="FI70" s="44">
        <f>-FI67*p2_soft/p2_dur</f>
        <v/>
      </c>
      <c r="FJ70" s="44">
        <f>-FJ67*p2_soft/p2_dur</f>
        <v/>
      </c>
      <c r="FK70" s="44">
        <f>-FK67*p2_soft/p2_dur</f>
        <v/>
      </c>
      <c r="FL70" s="44">
        <f>-FL67*p2_soft/p2_dur</f>
        <v/>
      </c>
      <c r="FM70" s="44">
        <f>-FM67*p2_soft/p2_dur</f>
        <v/>
      </c>
      <c r="FN70" s="44">
        <f>-FN67*p2_soft/p2_dur</f>
        <v/>
      </c>
      <c r="FO70" s="44">
        <f>-FO67*p2_soft/p2_dur</f>
        <v/>
      </c>
      <c r="FP70" s="44">
        <f>-FP67*p2_soft/p2_dur</f>
        <v/>
      </c>
      <c r="FQ70" s="44">
        <f>-FQ67*p2_soft/p2_dur</f>
        <v/>
      </c>
      <c r="FR70" s="44">
        <f>-FR67*p2_soft/p2_dur</f>
        <v/>
      </c>
      <c r="FS70" s="44">
        <f>-FS67*p2_soft/p2_dur</f>
        <v/>
      </c>
      <c r="FT70" s="44">
        <f>-FT67*p2_soft/p2_dur</f>
        <v/>
      </c>
      <c r="FU70" s="44">
        <f>-FU67*p2_soft/p2_dur</f>
        <v/>
      </c>
      <c r="FV70" s="44">
        <f>-FV67*p2_soft/p2_dur</f>
        <v/>
      </c>
      <c r="FW70" s="44">
        <f>-FW67*p2_soft/p2_dur</f>
        <v/>
      </c>
      <c r="FX70" s="44">
        <f>-FX67*p2_soft/p2_dur</f>
        <v/>
      </c>
      <c r="FY70" s="44">
        <f>-FY67*p2_soft/p2_dur</f>
        <v/>
      </c>
      <c r="FZ70" s="44">
        <f>-FZ67*p2_soft/p2_dur</f>
        <v/>
      </c>
      <c r="GA70" s="44">
        <f>-GA67*p2_soft/p2_dur</f>
        <v/>
      </c>
      <c r="GB70" s="44">
        <f>-GB67*p2_soft/p2_dur</f>
        <v/>
      </c>
      <c r="GC70" s="44">
        <f>-GC67*p2_soft/p2_dur</f>
        <v/>
      </c>
      <c r="GD70" s="44">
        <f>-GD67*p2_soft/p2_dur</f>
        <v/>
      </c>
      <c r="GE70" s="44">
        <f>-GE67*p2_soft/p2_dur</f>
        <v/>
      </c>
      <c r="GF70" s="44">
        <f>-GF67*p2_soft/p2_dur</f>
        <v/>
      </c>
      <c r="GG70" s="44">
        <f>-GG67*p2_soft/p2_dur</f>
        <v/>
      </c>
      <c r="GH70" s="44">
        <f>-GH67*p2_soft/p2_dur</f>
        <v/>
      </c>
      <c r="GI70" s="44">
        <f>-GI67*p2_soft/p2_dur</f>
        <v/>
      </c>
      <c r="GJ70" s="44">
        <f>-GJ67*p2_soft/p2_dur</f>
        <v/>
      </c>
      <c r="GK70" s="44">
        <f>-GK67*p2_soft/p2_dur</f>
        <v/>
      </c>
      <c r="GL70" s="44">
        <f>-GL67*p2_soft/p2_dur</f>
        <v/>
      </c>
      <c r="GM70" s="44">
        <f>-GM67*p2_soft/p2_dur</f>
        <v/>
      </c>
      <c r="GN70" s="44">
        <f>-GN67*p2_soft/p2_dur</f>
        <v/>
      </c>
      <c r="GO70" s="44">
        <f>-GO67*p2_soft/p2_dur</f>
        <v/>
      </c>
      <c r="GP70" s="44">
        <f>-GP67*p2_soft/p2_dur</f>
        <v/>
      </c>
      <c r="GQ70" s="44">
        <f>-GQ67*p2_soft/p2_dur</f>
        <v/>
      </c>
      <c r="GR70" s="44">
        <f>-GR67*p2_soft/p2_dur</f>
        <v/>
      </c>
      <c r="GS70" s="44">
        <f>-GS67*p2_soft/p2_dur</f>
        <v/>
      </c>
      <c r="GT70" s="44">
        <f>-GT67*p2_soft/p2_dur</f>
        <v/>
      </c>
      <c r="GU70" s="44">
        <f>-GU67*p2_soft/p2_dur</f>
        <v/>
      </c>
      <c r="GV70" s="44">
        <f>-GV67*p2_soft/p2_dur</f>
        <v/>
      </c>
      <c r="GW70" s="44">
        <f>-GW67*p2_soft/p2_dur</f>
        <v/>
      </c>
      <c r="GX70" s="44">
        <f>-GX67*p2_soft/p2_dur</f>
        <v/>
      </c>
      <c r="GY70" s="44">
        <f>-GY67*p2_soft/p2_dur</f>
        <v/>
      </c>
      <c r="GZ70" s="44">
        <f>-GZ67*p2_soft/p2_dur</f>
        <v/>
      </c>
      <c r="HA70" s="44">
        <f>-HA67*p2_soft/p2_dur</f>
        <v/>
      </c>
      <c r="HB70" s="44">
        <f>-HB67*p2_soft/p2_dur</f>
        <v/>
      </c>
      <c r="HC70" s="44">
        <f>-HC67*p2_soft/p2_dur</f>
        <v/>
      </c>
      <c r="HD70" s="44">
        <f>-HD67*p2_soft/p2_dur</f>
        <v/>
      </c>
      <c r="HE70" s="44">
        <f>-HE67*p2_soft/p2_dur</f>
        <v/>
      </c>
      <c r="HF70" s="44">
        <f>-HF67*p2_soft/p2_dur</f>
        <v/>
      </c>
      <c r="HG70" s="44">
        <f>-HG67*p2_soft/p2_dur</f>
        <v/>
      </c>
      <c r="HH70" s="44">
        <f>-HH67*p2_soft/p2_dur</f>
        <v/>
      </c>
      <c r="HI70" s="44">
        <f>-HI67*p2_soft/p2_dur</f>
        <v/>
      </c>
      <c r="HJ70" s="44">
        <f>-HJ67*p2_soft/p2_dur</f>
        <v/>
      </c>
      <c r="HK70" s="44">
        <f>-HK67*p2_soft/p2_dur</f>
        <v/>
      </c>
      <c r="HL70" s="44">
        <f>-HL67*p2_soft/p2_dur</f>
        <v/>
      </c>
      <c r="HM70" s="44">
        <f>-HM67*p2_soft/p2_dur</f>
        <v/>
      </c>
      <c r="HN70" s="44">
        <f>-HN67*p2_soft/p2_dur</f>
        <v/>
      </c>
      <c r="HO70" s="44">
        <f>-HO67*p2_soft/p2_dur</f>
        <v/>
      </c>
      <c r="HP70" s="44">
        <f>-HP67*p2_soft/p2_dur</f>
        <v/>
      </c>
      <c r="HQ70" s="44">
        <f>-HQ67*p2_soft/p2_dur</f>
        <v/>
      </c>
      <c r="HR70" s="44">
        <f>-HR67*p2_soft/p2_dur</f>
        <v/>
      </c>
      <c r="HS70" s="44">
        <f>-HS67*p2_soft/p2_dur</f>
        <v/>
      </c>
      <c r="HT70" s="44">
        <f>-HT67*p2_soft/p2_dur</f>
        <v/>
      </c>
      <c r="HU70" s="44">
        <f>-HU67*p2_soft/p2_dur</f>
        <v/>
      </c>
      <c r="HV70" s="44">
        <f>-HV67*p2_soft/p2_dur</f>
        <v/>
      </c>
      <c r="HW70" s="44">
        <f>-HW67*p2_soft/p2_dur</f>
        <v/>
      </c>
      <c r="HX70" s="44">
        <f>-HX67*p2_soft/p2_dur</f>
        <v/>
      </c>
      <c r="HY70" s="44">
        <f>-HY67*p2_soft/p2_dur</f>
        <v/>
      </c>
      <c r="HZ70" s="44">
        <f>-HZ67*p2_soft/p2_dur</f>
        <v/>
      </c>
      <c r="IA70" s="44">
        <f>-IA67*p2_soft/p2_dur</f>
        <v/>
      </c>
      <c r="IB70" s="44">
        <f>-IB67*p2_soft/p2_dur</f>
        <v/>
      </c>
      <c r="IC70" s="44">
        <f>-IC67*p2_soft/p2_dur</f>
        <v/>
      </c>
      <c r="ID70" s="44">
        <f>-ID67*p2_soft/p2_dur</f>
        <v/>
      </c>
      <c r="IE70" s="44">
        <f>-IE67*p2_soft/p2_dur</f>
        <v/>
      </c>
      <c r="IF70" s="44">
        <f>-IF67*p2_soft/p2_dur</f>
        <v/>
      </c>
      <c r="IG70" s="44">
        <f>-IG67*p2_soft/p2_dur</f>
        <v/>
      </c>
      <c r="IH70" s="44">
        <f>-IH67*p2_soft/p2_dur</f>
        <v/>
      </c>
      <c r="II70" s="44">
        <f>-II67*p2_soft/p2_dur</f>
        <v/>
      </c>
      <c r="IJ70" s="44">
        <f>-IJ67*p2_soft/p2_dur</f>
        <v/>
      </c>
      <c r="IK70" s="44">
        <f>-IK67*p2_soft/p2_dur</f>
        <v/>
      </c>
      <c r="IL70" s="44">
        <f>-IL67*p2_soft/p2_dur</f>
        <v/>
      </c>
      <c r="IM70" s="44">
        <f>-IM67*p2_soft/p2_dur</f>
        <v/>
      </c>
      <c r="IN70" s="44">
        <f>-IN67*p2_soft/p2_dur</f>
        <v/>
      </c>
      <c r="IO70" s="44">
        <f>-IO67*p2_soft/p2_dur</f>
        <v/>
      </c>
      <c r="IP70" s="44">
        <f>-IP67*p2_soft/p2_dur</f>
        <v/>
      </c>
      <c r="IQ70" s="44">
        <f>-IQ67*p2_soft/p2_dur</f>
        <v/>
      </c>
      <c r="IR70" s="44">
        <f>-IR67*p2_soft/p2_dur</f>
        <v/>
      </c>
      <c r="IS70" s="44">
        <f>-IS67*p2_soft/p2_dur</f>
        <v/>
      </c>
      <c r="IT70" s="44">
        <f>-IT67*p2_soft/p2_dur</f>
        <v/>
      </c>
      <c r="IU70" s="44">
        <f>-IU67*p2_soft/p2_dur</f>
        <v/>
      </c>
      <c r="IV70" s="44">
        <f>-IV67*p2_soft/p2_dur</f>
        <v/>
      </c>
      <c r="IW70" s="44">
        <f>-IW67*p2_soft/p2_dur</f>
        <v/>
      </c>
      <c r="IX70" s="44">
        <f>-IX67*p2_soft/p2_dur</f>
        <v/>
      </c>
      <c r="IY70" s="44">
        <f>-IY67*p2_soft/p2_dur</f>
        <v/>
      </c>
      <c r="IZ70" s="44">
        <f>-IZ67*p2_soft/p2_dur</f>
        <v/>
      </c>
      <c r="JA70" s="44">
        <f>-JA67*p2_soft/p2_dur</f>
        <v/>
      </c>
      <c r="JB70" s="44">
        <f>-JB67*p2_soft/p2_dur</f>
        <v/>
      </c>
      <c r="JC70" s="44">
        <f>-JC67*p2_soft/p2_dur</f>
        <v/>
      </c>
      <c r="JD70" s="44">
        <f>-JD67*p2_soft/p2_dur</f>
        <v/>
      </c>
      <c r="JE70" s="44">
        <f>-JE67*p2_soft/p2_dur</f>
        <v/>
      </c>
      <c r="JF70" s="44">
        <f>-JF67*p2_soft/p2_dur</f>
        <v/>
      </c>
      <c r="JG70" s="44">
        <f>-JG67*p2_soft/p2_dur</f>
        <v/>
      </c>
      <c r="JH70" s="44">
        <f>-JH67*p2_soft/p2_dur</f>
        <v/>
      </c>
      <c r="JI70" s="44">
        <f>-JI67*p2_soft/p2_dur</f>
        <v/>
      </c>
      <c r="JJ70" s="44">
        <f>-JJ67*p2_soft/p2_dur</f>
        <v/>
      </c>
      <c r="JK70" s="44">
        <f>-JK67*p2_soft/p2_dur</f>
        <v/>
      </c>
      <c r="JL70" s="44">
        <f>-JL67*p2_soft/p2_dur</f>
        <v/>
      </c>
      <c r="JM70" s="44">
        <f>-JM67*p2_soft/p2_dur</f>
        <v/>
      </c>
      <c r="JN70" s="44">
        <f>-JN67*p2_soft/p2_dur</f>
        <v/>
      </c>
      <c r="JO70" s="44">
        <f>-JO67*p2_soft/p2_dur</f>
        <v/>
      </c>
      <c r="JP70" s="44">
        <f>-JP67*p2_soft/p2_dur</f>
        <v/>
      </c>
      <c r="JQ70" s="44">
        <f>-JQ67*p2_soft/p2_dur</f>
        <v/>
      </c>
      <c r="JR70" s="44">
        <f>-JR67*p2_soft/p2_dur</f>
        <v/>
      </c>
      <c r="JS70" s="44">
        <f>-JS67*p2_soft/p2_dur</f>
        <v/>
      </c>
      <c r="JT70" s="44">
        <f>-JT67*p2_soft/p2_dur</f>
        <v/>
      </c>
      <c r="JU70" s="44">
        <f>-JU67*p2_soft/p2_dur</f>
        <v/>
      </c>
      <c r="JV70" s="44">
        <f>-JV67*p2_soft/p2_dur</f>
        <v/>
      </c>
      <c r="JW70" s="44">
        <f>-JW67*p2_soft/p2_dur</f>
        <v/>
      </c>
      <c r="JX70" s="44">
        <f>-JX67*p2_soft/p2_dur</f>
        <v/>
      </c>
      <c r="JY70" s="44">
        <f>-JY67*p2_soft/p2_dur</f>
        <v/>
      </c>
      <c r="JZ70" s="44">
        <f>-JZ67*p2_soft/p2_dur</f>
        <v/>
      </c>
      <c r="KA70" s="44">
        <f>-KA67*p2_soft/p2_dur</f>
        <v/>
      </c>
      <c r="KB70" s="44">
        <f>-KB67*p2_soft/p2_dur</f>
        <v/>
      </c>
      <c r="KC70" s="44">
        <f>-KC67*p2_soft/p2_dur</f>
        <v/>
      </c>
      <c r="KD70" s="44">
        <f>-KD67*p2_soft/p2_dur</f>
        <v/>
      </c>
      <c r="KE70" s="44">
        <f>-KE67*p2_soft/p2_dur</f>
        <v/>
      </c>
      <c r="KF70" s="44">
        <f>-KF67*p2_soft/p2_dur</f>
        <v/>
      </c>
      <c r="KG70" s="44">
        <f>-KG67*p2_soft/p2_dur</f>
        <v/>
      </c>
      <c r="KH70" s="44">
        <f>-KH67*p2_soft/p2_dur</f>
        <v/>
      </c>
      <c r="KI70" s="44">
        <f>-KI67*p2_soft/p2_dur</f>
        <v/>
      </c>
      <c r="KJ70" s="44">
        <f>-KJ67*p2_soft/p2_dur</f>
        <v/>
      </c>
      <c r="KK70" s="44">
        <f>-KK67*p2_soft/p2_dur</f>
        <v/>
      </c>
      <c r="KL70" s="44">
        <f>-KL67*p2_soft/p2_dur</f>
        <v/>
      </c>
      <c r="KM70" s="44">
        <f>-KM67*p2_soft/p2_dur</f>
        <v/>
      </c>
      <c r="KN70" s="44">
        <f>-KN67*p2_soft/p2_dur</f>
        <v/>
      </c>
      <c r="KO70" s="44">
        <f>-KO67*p2_soft/p2_dur</f>
        <v/>
      </c>
      <c r="KP70" s="44">
        <f>-KP67*p2_soft/p2_dur</f>
        <v/>
      </c>
      <c r="KQ70" s="44">
        <f>-KQ67*p2_soft/p2_dur</f>
        <v/>
      </c>
      <c r="KR70" s="44">
        <f>-KR67*p2_soft/p2_dur</f>
        <v/>
      </c>
      <c r="KS70" s="44">
        <f>-KS67*p2_soft/p2_dur</f>
        <v/>
      </c>
      <c r="KT70" s="44">
        <f>-KT67*p2_soft/p2_dur</f>
        <v/>
      </c>
      <c r="KU70" s="44">
        <f>-KU67*p2_soft/p2_dur</f>
        <v/>
      </c>
      <c r="KV70" s="44">
        <f>-KV67*p2_soft/p2_dur</f>
        <v/>
      </c>
      <c r="KW70" s="44">
        <f>-KW67*p2_soft/p2_dur</f>
        <v/>
      </c>
      <c r="KX70" s="44">
        <f>-KX67*p2_soft/p2_dur</f>
        <v/>
      </c>
      <c r="KY70" s="44">
        <f>-KY67*p2_soft/p2_dur</f>
        <v/>
      </c>
      <c r="KZ70" s="44">
        <f>-KZ67*p2_soft/p2_dur</f>
        <v/>
      </c>
      <c r="LA70" s="44">
        <f>-LA67*p2_soft/p2_dur</f>
        <v/>
      </c>
      <c r="LB70" s="44">
        <f>-LB67*p2_soft/p2_dur</f>
        <v/>
      </c>
      <c r="LC70" s="44">
        <f>-LC67*p2_soft/p2_dur</f>
        <v/>
      </c>
      <c r="LD70" s="44">
        <f>-LD67*p2_soft/p2_dur</f>
        <v/>
      </c>
      <c r="LE70" s="44">
        <f>-LE67*p2_soft/p2_dur</f>
        <v/>
      </c>
      <c r="LF70" s="44">
        <f>-LF67*p2_soft/p2_dur</f>
        <v/>
      </c>
      <c r="LG70" s="44">
        <f>-LG67*p2_soft/p2_dur</f>
        <v/>
      </c>
      <c r="LH70" s="44">
        <f>-LH67*p2_soft/p2_dur</f>
        <v/>
      </c>
      <c r="LI70" s="44">
        <f>-LI67*p2_soft/p2_dur</f>
        <v/>
      </c>
      <c r="LJ70" s="44">
        <f>-LJ67*p2_soft/p2_dur</f>
        <v/>
      </c>
      <c r="LK70" s="44">
        <f>-LK67*p2_soft/p2_dur</f>
        <v/>
      </c>
      <c r="LL70" s="44">
        <f>-LL67*p2_soft/p2_dur</f>
        <v/>
      </c>
      <c r="LM70" s="44">
        <f>-LM67*p2_soft/p2_dur</f>
        <v/>
      </c>
      <c r="LN70" s="44">
        <f>-LN67*p2_soft/p2_dur</f>
        <v/>
      </c>
      <c r="LO70" s="44">
        <f>-LO67*p2_soft/p2_dur</f>
        <v/>
      </c>
      <c r="LP70" s="44">
        <f>-LP67*p2_soft/p2_dur</f>
        <v/>
      </c>
      <c r="LQ70" s="44">
        <f>-LQ67*p2_soft/p2_dur</f>
        <v/>
      </c>
      <c r="LR70" s="44">
        <f>-LR67*p2_soft/p2_dur</f>
        <v/>
      </c>
      <c r="LS70" s="44">
        <f>-LS67*p2_soft/p2_dur</f>
        <v/>
      </c>
      <c r="LT70" s="44">
        <f>-LT67*p2_soft/p2_dur</f>
        <v/>
      </c>
      <c r="LU70" s="44">
        <f>-LU67*p2_soft/p2_dur</f>
        <v/>
      </c>
      <c r="LV70" s="44">
        <f>-LV67*p2_soft/p2_dur</f>
        <v/>
      </c>
      <c r="LW70" s="44">
        <f>-LW67*p2_soft/p2_dur</f>
        <v/>
      </c>
      <c r="LX70" s="44">
        <f>-LX67*p2_soft/p2_dur</f>
        <v/>
      </c>
      <c r="LY70" s="44">
        <f>-LY67*p2_soft/p2_dur</f>
        <v/>
      </c>
      <c r="LZ70" s="44">
        <f>-LZ67*p2_soft/p2_dur</f>
        <v/>
      </c>
      <c r="MA70" s="44">
        <f>-MA67*p2_soft/p2_dur</f>
        <v/>
      </c>
      <c r="MB70" s="44">
        <f>-MB67*p2_soft/p2_dur</f>
        <v/>
      </c>
      <c r="MC70" s="44">
        <f>-MC67*p2_soft/p2_dur</f>
        <v/>
      </c>
      <c r="MD70" s="44">
        <f>-MD67*p2_soft/p2_dur</f>
        <v/>
      </c>
      <c r="ME70" s="44">
        <f>-ME67*p2_soft/p2_dur</f>
        <v/>
      </c>
      <c r="MF70" s="44">
        <f>-MF67*p2_soft/p2_dur</f>
        <v/>
      </c>
      <c r="MG70" s="44">
        <f>-MG67*p2_soft/p2_dur</f>
        <v/>
      </c>
      <c r="MH70" s="44">
        <f>-MH67*p2_soft/p2_dur</f>
        <v/>
      </c>
      <c r="MI70" s="44">
        <f>-MI67*p2_soft/p2_dur</f>
        <v/>
      </c>
      <c r="MJ70" s="44">
        <f>-MJ67*p2_soft/p2_dur</f>
        <v/>
      </c>
      <c r="MK70" s="44">
        <f>-MK67*p2_soft/p2_dur</f>
        <v/>
      </c>
      <c r="ML70" s="44">
        <f>-ML67*p2_soft/p2_dur</f>
        <v/>
      </c>
      <c r="MM70" s="44">
        <f>-MM67*p2_soft/p2_dur</f>
        <v/>
      </c>
      <c r="MN70" s="44">
        <f>-MN67*p2_soft/p2_dur</f>
        <v/>
      </c>
      <c r="MO70" s="44">
        <f>-MO67*p2_soft/p2_dur</f>
        <v/>
      </c>
      <c r="MP70" s="44">
        <f>-MP67*p2_soft/p2_dur</f>
        <v/>
      </c>
      <c r="MQ70" s="44">
        <f>-MQ67*p2_soft/p2_dur</f>
        <v/>
      </c>
      <c r="MR70" s="44">
        <f>-MR67*p2_soft/p2_dur</f>
        <v/>
      </c>
      <c r="MS70" s="44">
        <f>-MS67*p2_soft/p2_dur</f>
        <v/>
      </c>
      <c r="MT70" s="44">
        <f>-MT67*p2_soft/p2_dur</f>
        <v/>
      </c>
      <c r="MU70" s="44">
        <f>-MU67*p2_soft/p2_dur</f>
        <v/>
      </c>
      <c r="MV70" s="44">
        <f>-MV67*p2_soft/p2_dur</f>
        <v/>
      </c>
      <c r="MW70" s="44">
        <f>-MW67*p2_soft/p2_dur</f>
        <v/>
      </c>
      <c r="MX70" s="44">
        <f>-MX67*p2_soft/p2_dur</f>
        <v/>
      </c>
      <c r="MY70" s="44">
        <f>-MY67*p2_soft/p2_dur</f>
        <v/>
      </c>
      <c r="MZ70" s="44">
        <f>-MZ67*p2_soft/p2_dur</f>
        <v/>
      </c>
      <c r="NA70" s="44">
        <f>-NA67*p2_soft/p2_dur</f>
        <v/>
      </c>
      <c r="NB70" s="44">
        <f>-NB67*p2_soft/p2_dur</f>
        <v/>
      </c>
      <c r="NC70" s="44">
        <f>-NC67*p2_soft/p2_dur</f>
        <v/>
      </c>
      <c r="ND70" s="44">
        <f>-ND67*p2_soft/p2_dur</f>
        <v/>
      </c>
      <c r="NE70" s="44">
        <f>-NE67*p2_soft/p2_dur</f>
        <v/>
      </c>
      <c r="NF70" s="44">
        <f>-NF67*p2_soft/p2_dur</f>
        <v/>
      </c>
      <c r="NG70" s="44">
        <f>-NG67*p2_soft/p2_dur</f>
        <v/>
      </c>
      <c r="NH70" s="44">
        <f>-NH67*p2_soft/p2_dur</f>
        <v/>
      </c>
      <c r="NI70" s="44">
        <f>-NI67*p2_soft/p2_dur</f>
        <v/>
      </c>
      <c r="NJ70" s="44">
        <f>-NJ67*p2_soft/p2_dur</f>
        <v/>
      </c>
      <c r="NK70" s="44">
        <f>-NK67*p2_soft/p2_dur</f>
        <v/>
      </c>
      <c r="NL70" s="44">
        <f>-NL67*p2_soft/p2_dur</f>
        <v/>
      </c>
      <c r="NM70" s="44">
        <f>-NM67*p2_soft/p2_dur</f>
        <v/>
      </c>
      <c r="NN70" s="44">
        <f>-NN67*p2_soft/p2_dur</f>
        <v/>
      </c>
      <c r="NO70" s="44">
        <f>-NO67*p2_soft/p2_dur</f>
        <v/>
      </c>
      <c r="NP70" s="44">
        <f>-NP67*p2_soft/p2_dur</f>
        <v/>
      </c>
      <c r="NQ70" s="44">
        <f>-NQ67*p2_soft/p2_dur</f>
        <v/>
      </c>
      <c r="NR70" s="44">
        <f>-NR67*p2_soft/p2_dur</f>
        <v/>
      </c>
      <c r="NS70" s="44">
        <f>-NS67*p2_soft/p2_dur</f>
        <v/>
      </c>
      <c r="NT70" s="44">
        <f>-NT67*p2_soft/p2_dur</f>
        <v/>
      </c>
      <c r="NU70" s="44">
        <f>-NU67*p2_soft/p2_dur</f>
        <v/>
      </c>
      <c r="NV70" s="44">
        <f>-NV67*p2_soft/p2_dur</f>
        <v/>
      </c>
      <c r="NW70" s="44">
        <f>-NW67*p2_soft/p2_dur</f>
        <v/>
      </c>
      <c r="NX70" s="44">
        <f>-NX67*p2_soft/p2_dur</f>
        <v/>
      </c>
      <c r="NY70" s="44">
        <f>-NY67*p2_soft/p2_dur</f>
        <v/>
      </c>
      <c r="NZ70" s="44">
        <f>-NZ67*p2_soft/p2_dur</f>
        <v/>
      </c>
      <c r="OA70" s="44">
        <f>-OA67*p2_soft/p2_dur</f>
        <v/>
      </c>
      <c r="OB70" s="44">
        <f>-OB67*p2_soft/p2_dur</f>
        <v/>
      </c>
      <c r="OC70" s="44">
        <f>-OC67*p2_soft/p2_dur</f>
        <v/>
      </c>
      <c r="OD70" s="44">
        <f>-OD67*p2_soft/p2_dur</f>
        <v/>
      </c>
      <c r="OE70" s="44">
        <f>-OE67*p2_soft/p2_dur</f>
        <v/>
      </c>
      <c r="OF70" s="44">
        <f>-OF67*p2_soft/p2_dur</f>
        <v/>
      </c>
      <c r="OG70" s="44">
        <f>-OG67*p2_soft/p2_dur</f>
        <v/>
      </c>
      <c r="OH70" s="44">
        <f>-OH67*p2_soft/p2_dur</f>
        <v/>
      </c>
      <c r="OI70" s="44">
        <f>-OI67*p2_soft/p2_dur</f>
        <v/>
      </c>
      <c r="OJ70" s="44">
        <f>-OJ67*p2_soft/p2_dur</f>
        <v/>
      </c>
      <c r="OK70" s="44">
        <f>-OK67*p2_soft/p2_dur</f>
        <v/>
      </c>
      <c r="OL70" s="44">
        <f>-OL67*p2_soft/p2_dur</f>
        <v/>
      </c>
      <c r="OM70" s="44">
        <f>-OM67*p2_soft/p2_dur</f>
        <v/>
      </c>
      <c r="ON70" s="44">
        <f>-ON67*p2_soft/p2_dur</f>
        <v/>
      </c>
      <c r="OO70" s="44">
        <f>-OO67*p2_soft/p2_dur</f>
        <v/>
      </c>
      <c r="OP70" s="44">
        <f>-OP67*p2_soft/p2_dur</f>
        <v/>
      </c>
      <c r="OQ70" s="44">
        <f>-OQ67*p2_soft/p2_dur</f>
        <v/>
      </c>
      <c r="OR70" s="44">
        <f>-OR67*p2_soft/p2_dur</f>
        <v/>
      </c>
      <c r="OS70" s="44">
        <f>-OS67*p2_soft/p2_dur</f>
        <v/>
      </c>
      <c r="OT70" s="44">
        <f>-OT67*p2_soft/p2_dur</f>
        <v/>
      </c>
      <c r="OU70" s="44">
        <f>-OU67*p2_soft/p2_dur</f>
        <v/>
      </c>
      <c r="OV70" s="44">
        <f>-OV67*p2_soft/p2_dur</f>
        <v/>
      </c>
      <c r="OW70" s="44">
        <f>-OW67*p2_soft/p2_dur</f>
        <v/>
      </c>
      <c r="OX70" s="44">
        <f>-OX67*p2_soft/p2_dur</f>
        <v/>
      </c>
      <c r="OY70" s="44">
        <f>-OY67*p2_soft/p2_dur</f>
        <v/>
      </c>
      <c r="OZ70" s="44">
        <f>-OZ67*p2_soft/p2_dur</f>
        <v/>
      </c>
      <c r="PA70" s="44">
        <f>-PA67*p2_soft/p2_dur</f>
        <v/>
      </c>
      <c r="PB70" s="44">
        <f>-PB67*p2_soft/p2_dur</f>
        <v/>
      </c>
      <c r="PC70" s="44">
        <f>-PC67*p2_soft/p2_dur</f>
        <v/>
      </c>
      <c r="PD70" s="44">
        <f>-PD67*p2_soft/p2_dur</f>
        <v/>
      </c>
      <c r="PE70" s="44">
        <f>-PE67*p2_soft/p2_dur</f>
        <v/>
      </c>
      <c r="PF70" s="44">
        <f>-PF67*p2_soft/p2_dur</f>
        <v/>
      </c>
      <c r="PG70" s="44">
        <f>-PG67*p2_soft/p2_dur</f>
        <v/>
      </c>
      <c r="PH70" s="44">
        <f>-PH67*p2_soft/p2_dur</f>
        <v/>
      </c>
      <c r="PI70" s="44">
        <f>-PI67*p2_soft/p2_dur</f>
        <v/>
      </c>
      <c r="PJ70" s="44">
        <f>-PJ67*p2_soft/p2_dur</f>
        <v/>
      </c>
      <c r="PK70" s="44">
        <f>-PK67*p2_soft/p2_dur</f>
        <v/>
      </c>
      <c r="PL70" s="44">
        <f>-PL67*p2_soft/p2_dur</f>
        <v/>
      </c>
      <c r="PM70" s="44">
        <f>-PM67*p2_soft/p2_dur</f>
        <v/>
      </c>
    </row>
    <row r="71">
      <c r="A71" s="9" t="inlineStr">
        <is>
          <t>Development charges</t>
        </is>
      </c>
      <c r="B71" s="9" t="inlineStr">
        <is>
          <t>P2</t>
        </is>
      </c>
      <c r="C71" s="43">
        <f>SUM(D71:PM71)</f>
        <v/>
      </c>
      <c r="D71" s="44">
        <f>-IF(D$4=p2_start,p2_dc,0)</f>
        <v/>
      </c>
      <c r="E71" s="44">
        <f>-IF(E$4=p2_start,p2_dc,0)</f>
        <v/>
      </c>
      <c r="F71" s="44">
        <f>-IF(F$4=p2_start,p2_dc,0)</f>
        <v/>
      </c>
      <c r="G71" s="44">
        <f>-IF(G$4=p2_start,p2_dc,0)</f>
        <v/>
      </c>
      <c r="H71" s="44">
        <f>-IF(H$4=p2_start,p2_dc,0)</f>
        <v/>
      </c>
      <c r="I71" s="44">
        <f>-IF(I$4=p2_start,p2_dc,0)</f>
        <v/>
      </c>
      <c r="J71" s="44">
        <f>-IF(J$4=p2_start,p2_dc,0)</f>
        <v/>
      </c>
      <c r="K71" s="44">
        <f>-IF(K$4=p2_start,p2_dc,0)</f>
        <v/>
      </c>
      <c r="L71" s="44">
        <f>-IF(L$4=p2_start,p2_dc,0)</f>
        <v/>
      </c>
      <c r="M71" s="44">
        <f>-IF(M$4=p2_start,p2_dc,0)</f>
        <v/>
      </c>
      <c r="N71" s="44">
        <f>-IF(N$4=p2_start,p2_dc,0)</f>
        <v/>
      </c>
      <c r="O71" s="44">
        <f>-IF(O$4=p2_start,p2_dc,0)</f>
        <v/>
      </c>
      <c r="P71" s="44">
        <f>-IF(P$4=p2_start,p2_dc,0)</f>
        <v/>
      </c>
      <c r="Q71" s="44">
        <f>-IF(Q$4=p2_start,p2_dc,0)</f>
        <v/>
      </c>
      <c r="R71" s="44">
        <f>-IF(R$4=p2_start,p2_dc,0)</f>
        <v/>
      </c>
      <c r="S71" s="44">
        <f>-IF(S$4=p2_start,p2_dc,0)</f>
        <v/>
      </c>
      <c r="T71" s="44">
        <f>-IF(T$4=p2_start,p2_dc,0)</f>
        <v/>
      </c>
      <c r="U71" s="44">
        <f>-IF(U$4=p2_start,p2_dc,0)</f>
        <v/>
      </c>
      <c r="V71" s="44">
        <f>-IF(V$4=p2_start,p2_dc,0)</f>
        <v/>
      </c>
      <c r="W71" s="44">
        <f>-IF(W$4=p2_start,p2_dc,0)</f>
        <v/>
      </c>
      <c r="X71" s="44">
        <f>-IF(X$4=p2_start,p2_dc,0)</f>
        <v/>
      </c>
      <c r="Y71" s="44">
        <f>-IF(Y$4=p2_start,p2_dc,0)</f>
        <v/>
      </c>
      <c r="Z71" s="44">
        <f>-IF(Z$4=p2_start,p2_dc,0)</f>
        <v/>
      </c>
      <c r="AA71" s="44">
        <f>-IF(AA$4=p2_start,p2_dc,0)</f>
        <v/>
      </c>
      <c r="AB71" s="44">
        <f>-IF(AB$4=p2_start,p2_dc,0)</f>
        <v/>
      </c>
      <c r="AC71" s="44">
        <f>-IF(AC$4=p2_start,p2_dc,0)</f>
        <v/>
      </c>
      <c r="AD71" s="44">
        <f>-IF(AD$4=p2_start,p2_dc,0)</f>
        <v/>
      </c>
      <c r="AE71" s="44">
        <f>-IF(AE$4=p2_start,p2_dc,0)</f>
        <v/>
      </c>
      <c r="AF71" s="44">
        <f>-IF(AF$4=p2_start,p2_dc,0)</f>
        <v/>
      </c>
      <c r="AG71" s="44">
        <f>-IF(AG$4=p2_start,p2_dc,0)</f>
        <v/>
      </c>
      <c r="AH71" s="44">
        <f>-IF(AH$4=p2_start,p2_dc,0)</f>
        <v/>
      </c>
      <c r="AI71" s="44">
        <f>-IF(AI$4=p2_start,p2_dc,0)</f>
        <v/>
      </c>
      <c r="AJ71" s="44">
        <f>-IF(AJ$4=p2_start,p2_dc,0)</f>
        <v/>
      </c>
      <c r="AK71" s="44">
        <f>-IF(AK$4=p2_start,p2_dc,0)</f>
        <v/>
      </c>
      <c r="AL71" s="44">
        <f>-IF(AL$4=p2_start,p2_dc,0)</f>
        <v/>
      </c>
      <c r="AM71" s="44">
        <f>-IF(AM$4=p2_start,p2_dc,0)</f>
        <v/>
      </c>
      <c r="AN71" s="44">
        <f>-IF(AN$4=p2_start,p2_dc,0)</f>
        <v/>
      </c>
      <c r="AO71" s="44">
        <f>-IF(AO$4=p2_start,p2_dc,0)</f>
        <v/>
      </c>
      <c r="AP71" s="44">
        <f>-IF(AP$4=p2_start,p2_dc,0)</f>
        <v/>
      </c>
      <c r="AQ71" s="44">
        <f>-IF(AQ$4=p2_start,p2_dc,0)</f>
        <v/>
      </c>
      <c r="AR71" s="44">
        <f>-IF(AR$4=p2_start,p2_dc,0)</f>
        <v/>
      </c>
      <c r="AS71" s="44">
        <f>-IF(AS$4=p2_start,p2_dc,0)</f>
        <v/>
      </c>
      <c r="AT71" s="44">
        <f>-IF(AT$4=p2_start,p2_dc,0)</f>
        <v/>
      </c>
      <c r="AU71" s="44">
        <f>-IF(AU$4=p2_start,p2_dc,0)</f>
        <v/>
      </c>
      <c r="AV71" s="44">
        <f>-IF(AV$4=p2_start,p2_dc,0)</f>
        <v/>
      </c>
      <c r="AW71" s="44">
        <f>-IF(AW$4=p2_start,p2_dc,0)</f>
        <v/>
      </c>
      <c r="AX71" s="44">
        <f>-IF(AX$4=p2_start,p2_dc,0)</f>
        <v/>
      </c>
      <c r="AY71" s="44">
        <f>-IF(AY$4=p2_start,p2_dc,0)</f>
        <v/>
      </c>
      <c r="AZ71" s="44">
        <f>-IF(AZ$4=p2_start,p2_dc,0)</f>
        <v/>
      </c>
      <c r="BA71" s="44">
        <f>-IF(BA$4=p2_start,p2_dc,0)</f>
        <v/>
      </c>
      <c r="BB71" s="44">
        <f>-IF(BB$4=p2_start,p2_dc,0)</f>
        <v/>
      </c>
      <c r="BC71" s="44">
        <f>-IF(BC$4=p2_start,p2_dc,0)</f>
        <v/>
      </c>
      <c r="BD71" s="44">
        <f>-IF(BD$4=p2_start,p2_dc,0)</f>
        <v/>
      </c>
      <c r="BE71" s="44">
        <f>-IF(BE$4=p2_start,p2_dc,0)</f>
        <v/>
      </c>
      <c r="BF71" s="44">
        <f>-IF(BF$4=p2_start,p2_dc,0)</f>
        <v/>
      </c>
      <c r="BG71" s="44">
        <f>-IF(BG$4=p2_start,p2_dc,0)</f>
        <v/>
      </c>
      <c r="BH71" s="44">
        <f>-IF(BH$4=p2_start,p2_dc,0)</f>
        <v/>
      </c>
      <c r="BI71" s="44">
        <f>-IF(BI$4=p2_start,p2_dc,0)</f>
        <v/>
      </c>
      <c r="BJ71" s="44">
        <f>-IF(BJ$4=p2_start,p2_dc,0)</f>
        <v/>
      </c>
      <c r="BK71" s="44">
        <f>-IF(BK$4=p2_start,p2_dc,0)</f>
        <v/>
      </c>
      <c r="BL71" s="44">
        <f>-IF(BL$4=p2_start,p2_dc,0)</f>
        <v/>
      </c>
      <c r="BM71" s="44">
        <f>-IF(BM$4=p2_start,p2_dc,0)</f>
        <v/>
      </c>
      <c r="BN71" s="44">
        <f>-IF(BN$4=p2_start,p2_dc,0)</f>
        <v/>
      </c>
      <c r="BO71" s="44">
        <f>-IF(BO$4=p2_start,p2_dc,0)</f>
        <v/>
      </c>
      <c r="BP71" s="44">
        <f>-IF(BP$4=p2_start,p2_dc,0)</f>
        <v/>
      </c>
      <c r="BQ71" s="44">
        <f>-IF(BQ$4=p2_start,p2_dc,0)</f>
        <v/>
      </c>
      <c r="BR71" s="44">
        <f>-IF(BR$4=p2_start,p2_dc,0)</f>
        <v/>
      </c>
      <c r="BS71" s="44">
        <f>-IF(BS$4=p2_start,p2_dc,0)</f>
        <v/>
      </c>
      <c r="BT71" s="44">
        <f>-IF(BT$4=p2_start,p2_dc,0)</f>
        <v/>
      </c>
      <c r="BU71" s="44">
        <f>-IF(BU$4=p2_start,p2_dc,0)</f>
        <v/>
      </c>
      <c r="BV71" s="44">
        <f>-IF(BV$4=p2_start,p2_dc,0)</f>
        <v/>
      </c>
      <c r="BW71" s="44">
        <f>-IF(BW$4=p2_start,p2_dc,0)</f>
        <v/>
      </c>
      <c r="BX71" s="44">
        <f>-IF(BX$4=p2_start,p2_dc,0)</f>
        <v/>
      </c>
      <c r="BY71" s="44">
        <f>-IF(BY$4=p2_start,p2_dc,0)</f>
        <v/>
      </c>
      <c r="BZ71" s="44">
        <f>-IF(BZ$4=p2_start,p2_dc,0)</f>
        <v/>
      </c>
      <c r="CA71" s="44">
        <f>-IF(CA$4=p2_start,p2_dc,0)</f>
        <v/>
      </c>
      <c r="CB71" s="44">
        <f>-IF(CB$4=p2_start,p2_dc,0)</f>
        <v/>
      </c>
      <c r="CC71" s="44">
        <f>-IF(CC$4=p2_start,p2_dc,0)</f>
        <v/>
      </c>
      <c r="CD71" s="44">
        <f>-IF(CD$4=p2_start,p2_dc,0)</f>
        <v/>
      </c>
      <c r="CE71" s="44">
        <f>-IF(CE$4=p2_start,p2_dc,0)</f>
        <v/>
      </c>
      <c r="CF71" s="44">
        <f>-IF(CF$4=p2_start,p2_dc,0)</f>
        <v/>
      </c>
      <c r="CG71" s="44">
        <f>-IF(CG$4=p2_start,p2_dc,0)</f>
        <v/>
      </c>
      <c r="CH71" s="44">
        <f>-IF(CH$4=p2_start,p2_dc,0)</f>
        <v/>
      </c>
      <c r="CI71" s="44">
        <f>-IF(CI$4=p2_start,p2_dc,0)</f>
        <v/>
      </c>
      <c r="CJ71" s="44">
        <f>-IF(CJ$4=p2_start,p2_dc,0)</f>
        <v/>
      </c>
      <c r="CK71" s="44">
        <f>-IF(CK$4=p2_start,p2_dc,0)</f>
        <v/>
      </c>
      <c r="CL71" s="44">
        <f>-IF(CL$4=p2_start,p2_dc,0)</f>
        <v/>
      </c>
      <c r="CM71" s="44">
        <f>-IF(CM$4=p2_start,p2_dc,0)</f>
        <v/>
      </c>
      <c r="CN71" s="44">
        <f>-IF(CN$4=p2_start,p2_dc,0)</f>
        <v/>
      </c>
      <c r="CO71" s="44">
        <f>-IF(CO$4=p2_start,p2_dc,0)</f>
        <v/>
      </c>
      <c r="CP71" s="44">
        <f>-IF(CP$4=p2_start,p2_dc,0)</f>
        <v/>
      </c>
      <c r="CQ71" s="44">
        <f>-IF(CQ$4=p2_start,p2_dc,0)</f>
        <v/>
      </c>
      <c r="CR71" s="44">
        <f>-IF(CR$4=p2_start,p2_dc,0)</f>
        <v/>
      </c>
      <c r="CS71" s="44">
        <f>-IF(CS$4=p2_start,p2_dc,0)</f>
        <v/>
      </c>
      <c r="CT71" s="44">
        <f>-IF(CT$4=p2_start,p2_dc,0)</f>
        <v/>
      </c>
      <c r="CU71" s="44">
        <f>-IF(CU$4=p2_start,p2_dc,0)</f>
        <v/>
      </c>
      <c r="CV71" s="44">
        <f>-IF(CV$4=p2_start,p2_dc,0)</f>
        <v/>
      </c>
      <c r="CW71" s="44">
        <f>-IF(CW$4=p2_start,p2_dc,0)</f>
        <v/>
      </c>
      <c r="CX71" s="44">
        <f>-IF(CX$4=p2_start,p2_dc,0)</f>
        <v/>
      </c>
      <c r="CY71" s="44">
        <f>-IF(CY$4=p2_start,p2_dc,0)</f>
        <v/>
      </c>
      <c r="CZ71" s="44">
        <f>-IF(CZ$4=p2_start,p2_dc,0)</f>
        <v/>
      </c>
      <c r="DA71" s="44">
        <f>-IF(DA$4=p2_start,p2_dc,0)</f>
        <v/>
      </c>
      <c r="DB71" s="44">
        <f>-IF(DB$4=p2_start,p2_dc,0)</f>
        <v/>
      </c>
      <c r="DC71" s="44">
        <f>-IF(DC$4=p2_start,p2_dc,0)</f>
        <v/>
      </c>
      <c r="DD71" s="44">
        <f>-IF(DD$4=p2_start,p2_dc,0)</f>
        <v/>
      </c>
      <c r="DE71" s="44">
        <f>-IF(DE$4=p2_start,p2_dc,0)</f>
        <v/>
      </c>
      <c r="DF71" s="44">
        <f>-IF(DF$4=p2_start,p2_dc,0)</f>
        <v/>
      </c>
      <c r="DG71" s="44">
        <f>-IF(DG$4=p2_start,p2_dc,0)</f>
        <v/>
      </c>
      <c r="DH71" s="44">
        <f>-IF(DH$4=p2_start,p2_dc,0)</f>
        <v/>
      </c>
      <c r="DI71" s="44">
        <f>-IF(DI$4=p2_start,p2_dc,0)</f>
        <v/>
      </c>
      <c r="DJ71" s="44">
        <f>-IF(DJ$4=p2_start,p2_dc,0)</f>
        <v/>
      </c>
      <c r="DK71" s="44">
        <f>-IF(DK$4=p2_start,p2_dc,0)</f>
        <v/>
      </c>
      <c r="DL71" s="44">
        <f>-IF(DL$4=p2_start,p2_dc,0)</f>
        <v/>
      </c>
      <c r="DM71" s="44">
        <f>-IF(DM$4=p2_start,p2_dc,0)</f>
        <v/>
      </c>
      <c r="DN71" s="44">
        <f>-IF(DN$4=p2_start,p2_dc,0)</f>
        <v/>
      </c>
      <c r="DO71" s="44">
        <f>-IF(DO$4=p2_start,p2_dc,0)</f>
        <v/>
      </c>
      <c r="DP71" s="44">
        <f>-IF(DP$4=p2_start,p2_dc,0)</f>
        <v/>
      </c>
      <c r="DQ71" s="44">
        <f>-IF(DQ$4=p2_start,p2_dc,0)</f>
        <v/>
      </c>
      <c r="DR71" s="44">
        <f>-IF(DR$4=p2_start,p2_dc,0)</f>
        <v/>
      </c>
      <c r="DS71" s="44">
        <f>-IF(DS$4=p2_start,p2_dc,0)</f>
        <v/>
      </c>
      <c r="DT71" s="44">
        <f>-IF(DT$4=p2_start,p2_dc,0)</f>
        <v/>
      </c>
      <c r="DU71" s="44">
        <f>-IF(DU$4=p2_start,p2_dc,0)</f>
        <v/>
      </c>
      <c r="DV71" s="44">
        <f>-IF(DV$4=p2_start,p2_dc,0)</f>
        <v/>
      </c>
      <c r="DW71" s="44">
        <f>-IF(DW$4=p2_start,p2_dc,0)</f>
        <v/>
      </c>
      <c r="DX71" s="44">
        <f>-IF(DX$4=p2_start,p2_dc,0)</f>
        <v/>
      </c>
      <c r="DY71" s="44">
        <f>-IF(DY$4=p2_start,p2_dc,0)</f>
        <v/>
      </c>
      <c r="DZ71" s="44">
        <f>-IF(DZ$4=p2_start,p2_dc,0)</f>
        <v/>
      </c>
      <c r="EA71" s="44">
        <f>-IF(EA$4=p2_start,p2_dc,0)</f>
        <v/>
      </c>
      <c r="EB71" s="44">
        <f>-IF(EB$4=p2_start,p2_dc,0)</f>
        <v/>
      </c>
      <c r="EC71" s="44">
        <f>-IF(EC$4=p2_start,p2_dc,0)</f>
        <v/>
      </c>
      <c r="ED71" s="44">
        <f>-IF(ED$4=p2_start,p2_dc,0)</f>
        <v/>
      </c>
      <c r="EE71" s="44">
        <f>-IF(EE$4=p2_start,p2_dc,0)</f>
        <v/>
      </c>
      <c r="EF71" s="44">
        <f>-IF(EF$4=p2_start,p2_dc,0)</f>
        <v/>
      </c>
      <c r="EG71" s="44">
        <f>-IF(EG$4=p2_start,p2_dc,0)</f>
        <v/>
      </c>
      <c r="EH71" s="44">
        <f>-IF(EH$4=p2_start,p2_dc,0)</f>
        <v/>
      </c>
      <c r="EI71" s="44">
        <f>-IF(EI$4=p2_start,p2_dc,0)</f>
        <v/>
      </c>
      <c r="EJ71" s="44">
        <f>-IF(EJ$4=p2_start,p2_dc,0)</f>
        <v/>
      </c>
      <c r="EK71" s="44">
        <f>-IF(EK$4=p2_start,p2_dc,0)</f>
        <v/>
      </c>
      <c r="EL71" s="44">
        <f>-IF(EL$4=p2_start,p2_dc,0)</f>
        <v/>
      </c>
      <c r="EM71" s="44">
        <f>-IF(EM$4=p2_start,p2_dc,0)</f>
        <v/>
      </c>
      <c r="EN71" s="44">
        <f>-IF(EN$4=p2_start,p2_dc,0)</f>
        <v/>
      </c>
      <c r="EO71" s="44">
        <f>-IF(EO$4=p2_start,p2_dc,0)</f>
        <v/>
      </c>
      <c r="EP71" s="44">
        <f>-IF(EP$4=p2_start,p2_dc,0)</f>
        <v/>
      </c>
      <c r="EQ71" s="44">
        <f>-IF(EQ$4=p2_start,p2_dc,0)</f>
        <v/>
      </c>
      <c r="ER71" s="44">
        <f>-IF(ER$4=p2_start,p2_dc,0)</f>
        <v/>
      </c>
      <c r="ES71" s="44">
        <f>-IF(ES$4=p2_start,p2_dc,0)</f>
        <v/>
      </c>
      <c r="ET71" s="44">
        <f>-IF(ET$4=p2_start,p2_dc,0)</f>
        <v/>
      </c>
      <c r="EU71" s="44">
        <f>-IF(EU$4=p2_start,p2_dc,0)</f>
        <v/>
      </c>
      <c r="EV71" s="44">
        <f>-IF(EV$4=p2_start,p2_dc,0)</f>
        <v/>
      </c>
      <c r="EW71" s="44">
        <f>-IF(EW$4=p2_start,p2_dc,0)</f>
        <v/>
      </c>
      <c r="EX71" s="44">
        <f>-IF(EX$4=p2_start,p2_dc,0)</f>
        <v/>
      </c>
      <c r="EY71" s="44">
        <f>-IF(EY$4=p2_start,p2_dc,0)</f>
        <v/>
      </c>
      <c r="EZ71" s="44">
        <f>-IF(EZ$4=p2_start,p2_dc,0)</f>
        <v/>
      </c>
      <c r="FA71" s="44">
        <f>-IF(FA$4=p2_start,p2_dc,0)</f>
        <v/>
      </c>
      <c r="FB71" s="44">
        <f>-IF(FB$4=p2_start,p2_dc,0)</f>
        <v/>
      </c>
      <c r="FC71" s="44">
        <f>-IF(FC$4=p2_start,p2_dc,0)</f>
        <v/>
      </c>
      <c r="FD71" s="44">
        <f>-IF(FD$4=p2_start,p2_dc,0)</f>
        <v/>
      </c>
      <c r="FE71" s="44">
        <f>-IF(FE$4=p2_start,p2_dc,0)</f>
        <v/>
      </c>
      <c r="FF71" s="44">
        <f>-IF(FF$4=p2_start,p2_dc,0)</f>
        <v/>
      </c>
      <c r="FG71" s="44">
        <f>-IF(FG$4=p2_start,p2_dc,0)</f>
        <v/>
      </c>
      <c r="FH71" s="44">
        <f>-IF(FH$4=p2_start,p2_dc,0)</f>
        <v/>
      </c>
      <c r="FI71" s="44">
        <f>-IF(FI$4=p2_start,p2_dc,0)</f>
        <v/>
      </c>
      <c r="FJ71" s="44">
        <f>-IF(FJ$4=p2_start,p2_dc,0)</f>
        <v/>
      </c>
      <c r="FK71" s="44">
        <f>-IF(FK$4=p2_start,p2_dc,0)</f>
        <v/>
      </c>
      <c r="FL71" s="44">
        <f>-IF(FL$4=p2_start,p2_dc,0)</f>
        <v/>
      </c>
      <c r="FM71" s="44">
        <f>-IF(FM$4=p2_start,p2_dc,0)</f>
        <v/>
      </c>
      <c r="FN71" s="44">
        <f>-IF(FN$4=p2_start,p2_dc,0)</f>
        <v/>
      </c>
      <c r="FO71" s="44">
        <f>-IF(FO$4=p2_start,p2_dc,0)</f>
        <v/>
      </c>
      <c r="FP71" s="44">
        <f>-IF(FP$4=p2_start,p2_dc,0)</f>
        <v/>
      </c>
      <c r="FQ71" s="44">
        <f>-IF(FQ$4=p2_start,p2_dc,0)</f>
        <v/>
      </c>
      <c r="FR71" s="44">
        <f>-IF(FR$4=p2_start,p2_dc,0)</f>
        <v/>
      </c>
      <c r="FS71" s="44">
        <f>-IF(FS$4=p2_start,p2_dc,0)</f>
        <v/>
      </c>
      <c r="FT71" s="44">
        <f>-IF(FT$4=p2_start,p2_dc,0)</f>
        <v/>
      </c>
      <c r="FU71" s="44">
        <f>-IF(FU$4=p2_start,p2_dc,0)</f>
        <v/>
      </c>
      <c r="FV71" s="44">
        <f>-IF(FV$4=p2_start,p2_dc,0)</f>
        <v/>
      </c>
      <c r="FW71" s="44">
        <f>-IF(FW$4=p2_start,p2_dc,0)</f>
        <v/>
      </c>
      <c r="FX71" s="44">
        <f>-IF(FX$4=p2_start,p2_dc,0)</f>
        <v/>
      </c>
      <c r="FY71" s="44">
        <f>-IF(FY$4=p2_start,p2_dc,0)</f>
        <v/>
      </c>
      <c r="FZ71" s="44">
        <f>-IF(FZ$4=p2_start,p2_dc,0)</f>
        <v/>
      </c>
      <c r="GA71" s="44">
        <f>-IF(GA$4=p2_start,p2_dc,0)</f>
        <v/>
      </c>
      <c r="GB71" s="44">
        <f>-IF(GB$4=p2_start,p2_dc,0)</f>
        <v/>
      </c>
      <c r="GC71" s="44">
        <f>-IF(GC$4=p2_start,p2_dc,0)</f>
        <v/>
      </c>
      <c r="GD71" s="44">
        <f>-IF(GD$4=p2_start,p2_dc,0)</f>
        <v/>
      </c>
      <c r="GE71" s="44">
        <f>-IF(GE$4=p2_start,p2_dc,0)</f>
        <v/>
      </c>
      <c r="GF71" s="44">
        <f>-IF(GF$4=p2_start,p2_dc,0)</f>
        <v/>
      </c>
      <c r="GG71" s="44">
        <f>-IF(GG$4=p2_start,p2_dc,0)</f>
        <v/>
      </c>
      <c r="GH71" s="44">
        <f>-IF(GH$4=p2_start,p2_dc,0)</f>
        <v/>
      </c>
      <c r="GI71" s="44">
        <f>-IF(GI$4=p2_start,p2_dc,0)</f>
        <v/>
      </c>
      <c r="GJ71" s="44">
        <f>-IF(GJ$4=p2_start,p2_dc,0)</f>
        <v/>
      </c>
      <c r="GK71" s="44">
        <f>-IF(GK$4=p2_start,p2_dc,0)</f>
        <v/>
      </c>
      <c r="GL71" s="44">
        <f>-IF(GL$4=p2_start,p2_dc,0)</f>
        <v/>
      </c>
      <c r="GM71" s="44">
        <f>-IF(GM$4=p2_start,p2_dc,0)</f>
        <v/>
      </c>
      <c r="GN71" s="44">
        <f>-IF(GN$4=p2_start,p2_dc,0)</f>
        <v/>
      </c>
      <c r="GO71" s="44">
        <f>-IF(GO$4=p2_start,p2_dc,0)</f>
        <v/>
      </c>
      <c r="GP71" s="44">
        <f>-IF(GP$4=p2_start,p2_dc,0)</f>
        <v/>
      </c>
      <c r="GQ71" s="44">
        <f>-IF(GQ$4=p2_start,p2_dc,0)</f>
        <v/>
      </c>
      <c r="GR71" s="44">
        <f>-IF(GR$4=p2_start,p2_dc,0)</f>
        <v/>
      </c>
      <c r="GS71" s="44">
        <f>-IF(GS$4=p2_start,p2_dc,0)</f>
        <v/>
      </c>
      <c r="GT71" s="44">
        <f>-IF(GT$4=p2_start,p2_dc,0)</f>
        <v/>
      </c>
      <c r="GU71" s="44">
        <f>-IF(GU$4=p2_start,p2_dc,0)</f>
        <v/>
      </c>
      <c r="GV71" s="44">
        <f>-IF(GV$4=p2_start,p2_dc,0)</f>
        <v/>
      </c>
      <c r="GW71" s="44">
        <f>-IF(GW$4=p2_start,p2_dc,0)</f>
        <v/>
      </c>
      <c r="GX71" s="44">
        <f>-IF(GX$4=p2_start,p2_dc,0)</f>
        <v/>
      </c>
      <c r="GY71" s="44">
        <f>-IF(GY$4=p2_start,p2_dc,0)</f>
        <v/>
      </c>
      <c r="GZ71" s="44">
        <f>-IF(GZ$4=p2_start,p2_dc,0)</f>
        <v/>
      </c>
      <c r="HA71" s="44">
        <f>-IF(HA$4=p2_start,p2_dc,0)</f>
        <v/>
      </c>
      <c r="HB71" s="44">
        <f>-IF(HB$4=p2_start,p2_dc,0)</f>
        <v/>
      </c>
      <c r="HC71" s="44">
        <f>-IF(HC$4=p2_start,p2_dc,0)</f>
        <v/>
      </c>
      <c r="HD71" s="44">
        <f>-IF(HD$4=p2_start,p2_dc,0)</f>
        <v/>
      </c>
      <c r="HE71" s="44">
        <f>-IF(HE$4=p2_start,p2_dc,0)</f>
        <v/>
      </c>
      <c r="HF71" s="44">
        <f>-IF(HF$4=p2_start,p2_dc,0)</f>
        <v/>
      </c>
      <c r="HG71" s="44">
        <f>-IF(HG$4=p2_start,p2_dc,0)</f>
        <v/>
      </c>
      <c r="HH71" s="44">
        <f>-IF(HH$4=p2_start,p2_dc,0)</f>
        <v/>
      </c>
      <c r="HI71" s="44">
        <f>-IF(HI$4=p2_start,p2_dc,0)</f>
        <v/>
      </c>
      <c r="HJ71" s="44">
        <f>-IF(HJ$4=p2_start,p2_dc,0)</f>
        <v/>
      </c>
      <c r="HK71" s="44">
        <f>-IF(HK$4=p2_start,p2_dc,0)</f>
        <v/>
      </c>
      <c r="HL71" s="44">
        <f>-IF(HL$4=p2_start,p2_dc,0)</f>
        <v/>
      </c>
      <c r="HM71" s="44">
        <f>-IF(HM$4=p2_start,p2_dc,0)</f>
        <v/>
      </c>
      <c r="HN71" s="44">
        <f>-IF(HN$4=p2_start,p2_dc,0)</f>
        <v/>
      </c>
      <c r="HO71" s="44">
        <f>-IF(HO$4=p2_start,p2_dc,0)</f>
        <v/>
      </c>
      <c r="HP71" s="44">
        <f>-IF(HP$4=p2_start,p2_dc,0)</f>
        <v/>
      </c>
      <c r="HQ71" s="44">
        <f>-IF(HQ$4=p2_start,p2_dc,0)</f>
        <v/>
      </c>
      <c r="HR71" s="44">
        <f>-IF(HR$4=p2_start,p2_dc,0)</f>
        <v/>
      </c>
      <c r="HS71" s="44">
        <f>-IF(HS$4=p2_start,p2_dc,0)</f>
        <v/>
      </c>
      <c r="HT71" s="44">
        <f>-IF(HT$4=p2_start,p2_dc,0)</f>
        <v/>
      </c>
      <c r="HU71" s="44">
        <f>-IF(HU$4=p2_start,p2_dc,0)</f>
        <v/>
      </c>
      <c r="HV71" s="44">
        <f>-IF(HV$4=p2_start,p2_dc,0)</f>
        <v/>
      </c>
      <c r="HW71" s="44">
        <f>-IF(HW$4=p2_start,p2_dc,0)</f>
        <v/>
      </c>
      <c r="HX71" s="44">
        <f>-IF(HX$4=p2_start,p2_dc,0)</f>
        <v/>
      </c>
      <c r="HY71" s="44">
        <f>-IF(HY$4=p2_start,p2_dc,0)</f>
        <v/>
      </c>
      <c r="HZ71" s="44">
        <f>-IF(HZ$4=p2_start,p2_dc,0)</f>
        <v/>
      </c>
      <c r="IA71" s="44">
        <f>-IF(IA$4=p2_start,p2_dc,0)</f>
        <v/>
      </c>
      <c r="IB71" s="44">
        <f>-IF(IB$4=p2_start,p2_dc,0)</f>
        <v/>
      </c>
      <c r="IC71" s="44">
        <f>-IF(IC$4=p2_start,p2_dc,0)</f>
        <v/>
      </c>
      <c r="ID71" s="44">
        <f>-IF(ID$4=p2_start,p2_dc,0)</f>
        <v/>
      </c>
      <c r="IE71" s="44">
        <f>-IF(IE$4=p2_start,p2_dc,0)</f>
        <v/>
      </c>
      <c r="IF71" s="44">
        <f>-IF(IF$4=p2_start,p2_dc,0)</f>
        <v/>
      </c>
      <c r="IG71" s="44">
        <f>-IF(IG$4=p2_start,p2_dc,0)</f>
        <v/>
      </c>
      <c r="IH71" s="44">
        <f>-IF(IH$4=p2_start,p2_dc,0)</f>
        <v/>
      </c>
      <c r="II71" s="44">
        <f>-IF(II$4=p2_start,p2_dc,0)</f>
        <v/>
      </c>
      <c r="IJ71" s="44">
        <f>-IF(IJ$4=p2_start,p2_dc,0)</f>
        <v/>
      </c>
      <c r="IK71" s="44">
        <f>-IF(IK$4=p2_start,p2_dc,0)</f>
        <v/>
      </c>
      <c r="IL71" s="44">
        <f>-IF(IL$4=p2_start,p2_dc,0)</f>
        <v/>
      </c>
      <c r="IM71" s="44">
        <f>-IF(IM$4=p2_start,p2_dc,0)</f>
        <v/>
      </c>
      <c r="IN71" s="44">
        <f>-IF(IN$4=p2_start,p2_dc,0)</f>
        <v/>
      </c>
      <c r="IO71" s="44">
        <f>-IF(IO$4=p2_start,p2_dc,0)</f>
        <v/>
      </c>
      <c r="IP71" s="44">
        <f>-IF(IP$4=p2_start,p2_dc,0)</f>
        <v/>
      </c>
      <c r="IQ71" s="44">
        <f>-IF(IQ$4=p2_start,p2_dc,0)</f>
        <v/>
      </c>
      <c r="IR71" s="44">
        <f>-IF(IR$4=p2_start,p2_dc,0)</f>
        <v/>
      </c>
      <c r="IS71" s="44">
        <f>-IF(IS$4=p2_start,p2_dc,0)</f>
        <v/>
      </c>
      <c r="IT71" s="44">
        <f>-IF(IT$4=p2_start,p2_dc,0)</f>
        <v/>
      </c>
      <c r="IU71" s="44">
        <f>-IF(IU$4=p2_start,p2_dc,0)</f>
        <v/>
      </c>
      <c r="IV71" s="44">
        <f>-IF(IV$4=p2_start,p2_dc,0)</f>
        <v/>
      </c>
      <c r="IW71" s="44">
        <f>-IF(IW$4=p2_start,p2_dc,0)</f>
        <v/>
      </c>
      <c r="IX71" s="44">
        <f>-IF(IX$4=p2_start,p2_dc,0)</f>
        <v/>
      </c>
      <c r="IY71" s="44">
        <f>-IF(IY$4=p2_start,p2_dc,0)</f>
        <v/>
      </c>
      <c r="IZ71" s="44">
        <f>-IF(IZ$4=p2_start,p2_dc,0)</f>
        <v/>
      </c>
      <c r="JA71" s="44">
        <f>-IF(JA$4=p2_start,p2_dc,0)</f>
        <v/>
      </c>
      <c r="JB71" s="44">
        <f>-IF(JB$4=p2_start,p2_dc,0)</f>
        <v/>
      </c>
      <c r="JC71" s="44">
        <f>-IF(JC$4=p2_start,p2_dc,0)</f>
        <v/>
      </c>
      <c r="JD71" s="44">
        <f>-IF(JD$4=p2_start,p2_dc,0)</f>
        <v/>
      </c>
      <c r="JE71" s="44">
        <f>-IF(JE$4=p2_start,p2_dc,0)</f>
        <v/>
      </c>
      <c r="JF71" s="44">
        <f>-IF(JF$4=p2_start,p2_dc,0)</f>
        <v/>
      </c>
      <c r="JG71" s="44">
        <f>-IF(JG$4=p2_start,p2_dc,0)</f>
        <v/>
      </c>
      <c r="JH71" s="44">
        <f>-IF(JH$4=p2_start,p2_dc,0)</f>
        <v/>
      </c>
      <c r="JI71" s="44">
        <f>-IF(JI$4=p2_start,p2_dc,0)</f>
        <v/>
      </c>
      <c r="JJ71" s="44">
        <f>-IF(JJ$4=p2_start,p2_dc,0)</f>
        <v/>
      </c>
      <c r="JK71" s="44">
        <f>-IF(JK$4=p2_start,p2_dc,0)</f>
        <v/>
      </c>
      <c r="JL71" s="44">
        <f>-IF(JL$4=p2_start,p2_dc,0)</f>
        <v/>
      </c>
      <c r="JM71" s="44">
        <f>-IF(JM$4=p2_start,p2_dc,0)</f>
        <v/>
      </c>
      <c r="JN71" s="44">
        <f>-IF(JN$4=p2_start,p2_dc,0)</f>
        <v/>
      </c>
      <c r="JO71" s="44">
        <f>-IF(JO$4=p2_start,p2_dc,0)</f>
        <v/>
      </c>
      <c r="JP71" s="44">
        <f>-IF(JP$4=p2_start,p2_dc,0)</f>
        <v/>
      </c>
      <c r="JQ71" s="44">
        <f>-IF(JQ$4=p2_start,p2_dc,0)</f>
        <v/>
      </c>
      <c r="JR71" s="44">
        <f>-IF(JR$4=p2_start,p2_dc,0)</f>
        <v/>
      </c>
      <c r="JS71" s="44">
        <f>-IF(JS$4=p2_start,p2_dc,0)</f>
        <v/>
      </c>
      <c r="JT71" s="44">
        <f>-IF(JT$4=p2_start,p2_dc,0)</f>
        <v/>
      </c>
      <c r="JU71" s="44">
        <f>-IF(JU$4=p2_start,p2_dc,0)</f>
        <v/>
      </c>
      <c r="JV71" s="44">
        <f>-IF(JV$4=p2_start,p2_dc,0)</f>
        <v/>
      </c>
      <c r="JW71" s="44">
        <f>-IF(JW$4=p2_start,p2_dc,0)</f>
        <v/>
      </c>
      <c r="JX71" s="44">
        <f>-IF(JX$4=p2_start,p2_dc,0)</f>
        <v/>
      </c>
      <c r="JY71" s="44">
        <f>-IF(JY$4=p2_start,p2_dc,0)</f>
        <v/>
      </c>
      <c r="JZ71" s="44">
        <f>-IF(JZ$4=p2_start,p2_dc,0)</f>
        <v/>
      </c>
      <c r="KA71" s="44">
        <f>-IF(KA$4=p2_start,p2_dc,0)</f>
        <v/>
      </c>
      <c r="KB71" s="44">
        <f>-IF(KB$4=p2_start,p2_dc,0)</f>
        <v/>
      </c>
      <c r="KC71" s="44">
        <f>-IF(KC$4=p2_start,p2_dc,0)</f>
        <v/>
      </c>
      <c r="KD71" s="44">
        <f>-IF(KD$4=p2_start,p2_dc,0)</f>
        <v/>
      </c>
      <c r="KE71" s="44">
        <f>-IF(KE$4=p2_start,p2_dc,0)</f>
        <v/>
      </c>
      <c r="KF71" s="44">
        <f>-IF(KF$4=p2_start,p2_dc,0)</f>
        <v/>
      </c>
      <c r="KG71" s="44">
        <f>-IF(KG$4=p2_start,p2_dc,0)</f>
        <v/>
      </c>
      <c r="KH71" s="44">
        <f>-IF(KH$4=p2_start,p2_dc,0)</f>
        <v/>
      </c>
      <c r="KI71" s="44">
        <f>-IF(KI$4=p2_start,p2_dc,0)</f>
        <v/>
      </c>
      <c r="KJ71" s="44">
        <f>-IF(KJ$4=p2_start,p2_dc,0)</f>
        <v/>
      </c>
      <c r="KK71" s="44">
        <f>-IF(KK$4=p2_start,p2_dc,0)</f>
        <v/>
      </c>
      <c r="KL71" s="44">
        <f>-IF(KL$4=p2_start,p2_dc,0)</f>
        <v/>
      </c>
      <c r="KM71" s="44">
        <f>-IF(KM$4=p2_start,p2_dc,0)</f>
        <v/>
      </c>
      <c r="KN71" s="44">
        <f>-IF(KN$4=p2_start,p2_dc,0)</f>
        <v/>
      </c>
      <c r="KO71" s="44">
        <f>-IF(KO$4=p2_start,p2_dc,0)</f>
        <v/>
      </c>
      <c r="KP71" s="44">
        <f>-IF(KP$4=p2_start,p2_dc,0)</f>
        <v/>
      </c>
      <c r="KQ71" s="44">
        <f>-IF(KQ$4=p2_start,p2_dc,0)</f>
        <v/>
      </c>
      <c r="KR71" s="44">
        <f>-IF(KR$4=p2_start,p2_dc,0)</f>
        <v/>
      </c>
      <c r="KS71" s="44">
        <f>-IF(KS$4=p2_start,p2_dc,0)</f>
        <v/>
      </c>
      <c r="KT71" s="44">
        <f>-IF(KT$4=p2_start,p2_dc,0)</f>
        <v/>
      </c>
      <c r="KU71" s="44">
        <f>-IF(KU$4=p2_start,p2_dc,0)</f>
        <v/>
      </c>
      <c r="KV71" s="44">
        <f>-IF(KV$4=p2_start,p2_dc,0)</f>
        <v/>
      </c>
      <c r="KW71" s="44">
        <f>-IF(KW$4=p2_start,p2_dc,0)</f>
        <v/>
      </c>
      <c r="KX71" s="44">
        <f>-IF(KX$4=p2_start,p2_dc,0)</f>
        <v/>
      </c>
      <c r="KY71" s="44">
        <f>-IF(KY$4=p2_start,p2_dc,0)</f>
        <v/>
      </c>
      <c r="KZ71" s="44">
        <f>-IF(KZ$4=p2_start,p2_dc,0)</f>
        <v/>
      </c>
      <c r="LA71" s="44">
        <f>-IF(LA$4=p2_start,p2_dc,0)</f>
        <v/>
      </c>
      <c r="LB71" s="44">
        <f>-IF(LB$4=p2_start,p2_dc,0)</f>
        <v/>
      </c>
      <c r="LC71" s="44">
        <f>-IF(LC$4=p2_start,p2_dc,0)</f>
        <v/>
      </c>
      <c r="LD71" s="44">
        <f>-IF(LD$4=p2_start,p2_dc,0)</f>
        <v/>
      </c>
      <c r="LE71" s="44">
        <f>-IF(LE$4=p2_start,p2_dc,0)</f>
        <v/>
      </c>
      <c r="LF71" s="44">
        <f>-IF(LF$4=p2_start,p2_dc,0)</f>
        <v/>
      </c>
      <c r="LG71" s="44">
        <f>-IF(LG$4=p2_start,p2_dc,0)</f>
        <v/>
      </c>
      <c r="LH71" s="44">
        <f>-IF(LH$4=p2_start,p2_dc,0)</f>
        <v/>
      </c>
      <c r="LI71" s="44">
        <f>-IF(LI$4=p2_start,p2_dc,0)</f>
        <v/>
      </c>
      <c r="LJ71" s="44">
        <f>-IF(LJ$4=p2_start,p2_dc,0)</f>
        <v/>
      </c>
      <c r="LK71" s="44">
        <f>-IF(LK$4=p2_start,p2_dc,0)</f>
        <v/>
      </c>
      <c r="LL71" s="44">
        <f>-IF(LL$4=p2_start,p2_dc,0)</f>
        <v/>
      </c>
      <c r="LM71" s="44">
        <f>-IF(LM$4=p2_start,p2_dc,0)</f>
        <v/>
      </c>
      <c r="LN71" s="44">
        <f>-IF(LN$4=p2_start,p2_dc,0)</f>
        <v/>
      </c>
      <c r="LO71" s="44">
        <f>-IF(LO$4=p2_start,p2_dc,0)</f>
        <v/>
      </c>
      <c r="LP71" s="44">
        <f>-IF(LP$4=p2_start,p2_dc,0)</f>
        <v/>
      </c>
      <c r="LQ71" s="44">
        <f>-IF(LQ$4=p2_start,p2_dc,0)</f>
        <v/>
      </c>
      <c r="LR71" s="44">
        <f>-IF(LR$4=p2_start,p2_dc,0)</f>
        <v/>
      </c>
      <c r="LS71" s="44">
        <f>-IF(LS$4=p2_start,p2_dc,0)</f>
        <v/>
      </c>
      <c r="LT71" s="44">
        <f>-IF(LT$4=p2_start,p2_dc,0)</f>
        <v/>
      </c>
      <c r="LU71" s="44">
        <f>-IF(LU$4=p2_start,p2_dc,0)</f>
        <v/>
      </c>
      <c r="LV71" s="44">
        <f>-IF(LV$4=p2_start,p2_dc,0)</f>
        <v/>
      </c>
      <c r="LW71" s="44">
        <f>-IF(LW$4=p2_start,p2_dc,0)</f>
        <v/>
      </c>
      <c r="LX71" s="44">
        <f>-IF(LX$4=p2_start,p2_dc,0)</f>
        <v/>
      </c>
      <c r="LY71" s="44">
        <f>-IF(LY$4=p2_start,p2_dc,0)</f>
        <v/>
      </c>
      <c r="LZ71" s="44">
        <f>-IF(LZ$4=p2_start,p2_dc,0)</f>
        <v/>
      </c>
      <c r="MA71" s="44">
        <f>-IF(MA$4=p2_start,p2_dc,0)</f>
        <v/>
      </c>
      <c r="MB71" s="44">
        <f>-IF(MB$4=p2_start,p2_dc,0)</f>
        <v/>
      </c>
      <c r="MC71" s="44">
        <f>-IF(MC$4=p2_start,p2_dc,0)</f>
        <v/>
      </c>
      <c r="MD71" s="44">
        <f>-IF(MD$4=p2_start,p2_dc,0)</f>
        <v/>
      </c>
      <c r="ME71" s="44">
        <f>-IF(ME$4=p2_start,p2_dc,0)</f>
        <v/>
      </c>
      <c r="MF71" s="44">
        <f>-IF(MF$4=p2_start,p2_dc,0)</f>
        <v/>
      </c>
      <c r="MG71" s="44">
        <f>-IF(MG$4=p2_start,p2_dc,0)</f>
        <v/>
      </c>
      <c r="MH71" s="44">
        <f>-IF(MH$4=p2_start,p2_dc,0)</f>
        <v/>
      </c>
      <c r="MI71" s="44">
        <f>-IF(MI$4=p2_start,p2_dc,0)</f>
        <v/>
      </c>
      <c r="MJ71" s="44">
        <f>-IF(MJ$4=p2_start,p2_dc,0)</f>
        <v/>
      </c>
      <c r="MK71" s="44">
        <f>-IF(MK$4=p2_start,p2_dc,0)</f>
        <v/>
      </c>
      <c r="ML71" s="44">
        <f>-IF(ML$4=p2_start,p2_dc,0)</f>
        <v/>
      </c>
      <c r="MM71" s="44">
        <f>-IF(MM$4=p2_start,p2_dc,0)</f>
        <v/>
      </c>
      <c r="MN71" s="44">
        <f>-IF(MN$4=p2_start,p2_dc,0)</f>
        <v/>
      </c>
      <c r="MO71" s="44">
        <f>-IF(MO$4=p2_start,p2_dc,0)</f>
        <v/>
      </c>
      <c r="MP71" s="44">
        <f>-IF(MP$4=p2_start,p2_dc,0)</f>
        <v/>
      </c>
      <c r="MQ71" s="44">
        <f>-IF(MQ$4=p2_start,p2_dc,0)</f>
        <v/>
      </c>
      <c r="MR71" s="44">
        <f>-IF(MR$4=p2_start,p2_dc,0)</f>
        <v/>
      </c>
      <c r="MS71" s="44">
        <f>-IF(MS$4=p2_start,p2_dc,0)</f>
        <v/>
      </c>
      <c r="MT71" s="44">
        <f>-IF(MT$4=p2_start,p2_dc,0)</f>
        <v/>
      </c>
      <c r="MU71" s="44">
        <f>-IF(MU$4=p2_start,p2_dc,0)</f>
        <v/>
      </c>
      <c r="MV71" s="44">
        <f>-IF(MV$4=p2_start,p2_dc,0)</f>
        <v/>
      </c>
      <c r="MW71" s="44">
        <f>-IF(MW$4=p2_start,p2_dc,0)</f>
        <v/>
      </c>
      <c r="MX71" s="44">
        <f>-IF(MX$4=p2_start,p2_dc,0)</f>
        <v/>
      </c>
      <c r="MY71" s="44">
        <f>-IF(MY$4=p2_start,p2_dc,0)</f>
        <v/>
      </c>
      <c r="MZ71" s="44">
        <f>-IF(MZ$4=p2_start,p2_dc,0)</f>
        <v/>
      </c>
      <c r="NA71" s="44">
        <f>-IF(NA$4=p2_start,p2_dc,0)</f>
        <v/>
      </c>
      <c r="NB71" s="44">
        <f>-IF(NB$4=p2_start,p2_dc,0)</f>
        <v/>
      </c>
      <c r="NC71" s="44">
        <f>-IF(NC$4=p2_start,p2_dc,0)</f>
        <v/>
      </c>
      <c r="ND71" s="44">
        <f>-IF(ND$4=p2_start,p2_dc,0)</f>
        <v/>
      </c>
      <c r="NE71" s="44">
        <f>-IF(NE$4=p2_start,p2_dc,0)</f>
        <v/>
      </c>
      <c r="NF71" s="44">
        <f>-IF(NF$4=p2_start,p2_dc,0)</f>
        <v/>
      </c>
      <c r="NG71" s="44">
        <f>-IF(NG$4=p2_start,p2_dc,0)</f>
        <v/>
      </c>
      <c r="NH71" s="44">
        <f>-IF(NH$4=p2_start,p2_dc,0)</f>
        <v/>
      </c>
      <c r="NI71" s="44">
        <f>-IF(NI$4=p2_start,p2_dc,0)</f>
        <v/>
      </c>
      <c r="NJ71" s="44">
        <f>-IF(NJ$4=p2_start,p2_dc,0)</f>
        <v/>
      </c>
      <c r="NK71" s="44">
        <f>-IF(NK$4=p2_start,p2_dc,0)</f>
        <v/>
      </c>
      <c r="NL71" s="44">
        <f>-IF(NL$4=p2_start,p2_dc,0)</f>
        <v/>
      </c>
      <c r="NM71" s="44">
        <f>-IF(NM$4=p2_start,p2_dc,0)</f>
        <v/>
      </c>
      <c r="NN71" s="44">
        <f>-IF(NN$4=p2_start,p2_dc,0)</f>
        <v/>
      </c>
      <c r="NO71" s="44">
        <f>-IF(NO$4=p2_start,p2_dc,0)</f>
        <v/>
      </c>
      <c r="NP71" s="44">
        <f>-IF(NP$4=p2_start,p2_dc,0)</f>
        <v/>
      </c>
      <c r="NQ71" s="44">
        <f>-IF(NQ$4=p2_start,p2_dc,0)</f>
        <v/>
      </c>
      <c r="NR71" s="44">
        <f>-IF(NR$4=p2_start,p2_dc,0)</f>
        <v/>
      </c>
      <c r="NS71" s="44">
        <f>-IF(NS$4=p2_start,p2_dc,0)</f>
        <v/>
      </c>
      <c r="NT71" s="44">
        <f>-IF(NT$4=p2_start,p2_dc,0)</f>
        <v/>
      </c>
      <c r="NU71" s="44">
        <f>-IF(NU$4=p2_start,p2_dc,0)</f>
        <v/>
      </c>
      <c r="NV71" s="44">
        <f>-IF(NV$4=p2_start,p2_dc,0)</f>
        <v/>
      </c>
      <c r="NW71" s="44">
        <f>-IF(NW$4=p2_start,p2_dc,0)</f>
        <v/>
      </c>
      <c r="NX71" s="44">
        <f>-IF(NX$4=p2_start,p2_dc,0)</f>
        <v/>
      </c>
      <c r="NY71" s="44">
        <f>-IF(NY$4=p2_start,p2_dc,0)</f>
        <v/>
      </c>
      <c r="NZ71" s="44">
        <f>-IF(NZ$4=p2_start,p2_dc,0)</f>
        <v/>
      </c>
      <c r="OA71" s="44">
        <f>-IF(OA$4=p2_start,p2_dc,0)</f>
        <v/>
      </c>
      <c r="OB71" s="44">
        <f>-IF(OB$4=p2_start,p2_dc,0)</f>
        <v/>
      </c>
      <c r="OC71" s="44">
        <f>-IF(OC$4=p2_start,p2_dc,0)</f>
        <v/>
      </c>
      <c r="OD71" s="44">
        <f>-IF(OD$4=p2_start,p2_dc,0)</f>
        <v/>
      </c>
      <c r="OE71" s="44">
        <f>-IF(OE$4=p2_start,p2_dc,0)</f>
        <v/>
      </c>
      <c r="OF71" s="44">
        <f>-IF(OF$4=p2_start,p2_dc,0)</f>
        <v/>
      </c>
      <c r="OG71" s="44">
        <f>-IF(OG$4=p2_start,p2_dc,0)</f>
        <v/>
      </c>
      <c r="OH71" s="44">
        <f>-IF(OH$4=p2_start,p2_dc,0)</f>
        <v/>
      </c>
      <c r="OI71" s="44">
        <f>-IF(OI$4=p2_start,p2_dc,0)</f>
        <v/>
      </c>
      <c r="OJ71" s="44">
        <f>-IF(OJ$4=p2_start,p2_dc,0)</f>
        <v/>
      </c>
      <c r="OK71" s="44">
        <f>-IF(OK$4=p2_start,p2_dc,0)</f>
        <v/>
      </c>
      <c r="OL71" s="44">
        <f>-IF(OL$4=p2_start,p2_dc,0)</f>
        <v/>
      </c>
      <c r="OM71" s="44">
        <f>-IF(OM$4=p2_start,p2_dc,0)</f>
        <v/>
      </c>
      <c r="ON71" s="44">
        <f>-IF(ON$4=p2_start,p2_dc,0)</f>
        <v/>
      </c>
      <c r="OO71" s="44">
        <f>-IF(OO$4=p2_start,p2_dc,0)</f>
        <v/>
      </c>
      <c r="OP71" s="44">
        <f>-IF(OP$4=p2_start,p2_dc,0)</f>
        <v/>
      </c>
      <c r="OQ71" s="44">
        <f>-IF(OQ$4=p2_start,p2_dc,0)</f>
        <v/>
      </c>
      <c r="OR71" s="44">
        <f>-IF(OR$4=p2_start,p2_dc,0)</f>
        <v/>
      </c>
      <c r="OS71" s="44">
        <f>-IF(OS$4=p2_start,p2_dc,0)</f>
        <v/>
      </c>
      <c r="OT71" s="44">
        <f>-IF(OT$4=p2_start,p2_dc,0)</f>
        <v/>
      </c>
      <c r="OU71" s="44">
        <f>-IF(OU$4=p2_start,p2_dc,0)</f>
        <v/>
      </c>
      <c r="OV71" s="44">
        <f>-IF(OV$4=p2_start,p2_dc,0)</f>
        <v/>
      </c>
      <c r="OW71" s="44">
        <f>-IF(OW$4=p2_start,p2_dc,0)</f>
        <v/>
      </c>
      <c r="OX71" s="44">
        <f>-IF(OX$4=p2_start,p2_dc,0)</f>
        <v/>
      </c>
      <c r="OY71" s="44">
        <f>-IF(OY$4=p2_start,p2_dc,0)</f>
        <v/>
      </c>
      <c r="OZ71" s="44">
        <f>-IF(OZ$4=p2_start,p2_dc,0)</f>
        <v/>
      </c>
      <c r="PA71" s="44">
        <f>-IF(PA$4=p2_start,p2_dc,0)</f>
        <v/>
      </c>
      <c r="PB71" s="44">
        <f>-IF(PB$4=p2_start,p2_dc,0)</f>
        <v/>
      </c>
      <c r="PC71" s="44">
        <f>-IF(PC$4=p2_start,p2_dc,0)</f>
        <v/>
      </c>
      <c r="PD71" s="44">
        <f>-IF(PD$4=p2_start,p2_dc,0)</f>
        <v/>
      </c>
      <c r="PE71" s="44">
        <f>-IF(PE$4=p2_start,p2_dc,0)</f>
        <v/>
      </c>
      <c r="PF71" s="44">
        <f>-IF(PF$4=p2_start,p2_dc,0)</f>
        <v/>
      </c>
      <c r="PG71" s="44">
        <f>-IF(PG$4=p2_start,p2_dc,0)</f>
        <v/>
      </c>
      <c r="PH71" s="44">
        <f>-IF(PH$4=p2_start,p2_dc,0)</f>
        <v/>
      </c>
      <c r="PI71" s="44">
        <f>-IF(PI$4=p2_start,p2_dc,0)</f>
        <v/>
      </c>
      <c r="PJ71" s="44">
        <f>-IF(PJ$4=p2_start,p2_dc,0)</f>
        <v/>
      </c>
      <c r="PK71" s="44">
        <f>-IF(PK$4=p2_start,p2_dc,0)</f>
        <v/>
      </c>
      <c r="PL71" s="44">
        <f>-IF(PL$4=p2_start,p2_dc,0)</f>
        <v/>
      </c>
      <c r="PM71" s="44">
        <f>-IF(PM$4=p2_start,p2_dc,0)</f>
        <v/>
      </c>
    </row>
    <row r="72">
      <c r="A72" s="9" t="inlineStr">
        <is>
          <t>Landowner draw (+LTT)</t>
        </is>
      </c>
      <c r="B72" s="9" t="inlineStr">
        <is>
          <t>P2</t>
        </is>
      </c>
      <c r="C72" s="43">
        <f>SUM(D72:PM72)</f>
        <v/>
      </c>
      <c r="D72" s="44">
        <f>-IF(D$4=p2_start,p2_land,0)</f>
        <v/>
      </c>
      <c r="E72" s="44">
        <f>-IF(E$4=p2_start,p2_land,0)</f>
        <v/>
      </c>
      <c r="F72" s="44">
        <f>-IF(F$4=p2_start,p2_land,0)</f>
        <v/>
      </c>
      <c r="G72" s="44">
        <f>-IF(G$4=p2_start,p2_land,0)</f>
        <v/>
      </c>
      <c r="H72" s="44">
        <f>-IF(H$4=p2_start,p2_land,0)</f>
        <v/>
      </c>
      <c r="I72" s="44">
        <f>-IF(I$4=p2_start,p2_land,0)</f>
        <v/>
      </c>
      <c r="J72" s="44">
        <f>-IF(J$4=p2_start,p2_land,0)</f>
        <v/>
      </c>
      <c r="K72" s="44">
        <f>-IF(K$4=p2_start,p2_land,0)</f>
        <v/>
      </c>
      <c r="L72" s="44">
        <f>-IF(L$4=p2_start,p2_land,0)</f>
        <v/>
      </c>
      <c r="M72" s="44">
        <f>-IF(M$4=p2_start,p2_land,0)</f>
        <v/>
      </c>
      <c r="N72" s="44">
        <f>-IF(N$4=p2_start,p2_land,0)</f>
        <v/>
      </c>
      <c r="O72" s="44">
        <f>-IF(O$4=p2_start,p2_land,0)</f>
        <v/>
      </c>
      <c r="P72" s="44">
        <f>-IF(P$4=p2_start,p2_land,0)</f>
        <v/>
      </c>
      <c r="Q72" s="44">
        <f>-IF(Q$4=p2_start,p2_land,0)</f>
        <v/>
      </c>
      <c r="R72" s="44">
        <f>-IF(R$4=p2_start,p2_land,0)</f>
        <v/>
      </c>
      <c r="S72" s="44">
        <f>-IF(S$4=p2_start,p2_land,0)</f>
        <v/>
      </c>
      <c r="T72" s="44">
        <f>-IF(T$4=p2_start,p2_land,0)</f>
        <v/>
      </c>
      <c r="U72" s="44">
        <f>-IF(U$4=p2_start,p2_land,0)</f>
        <v/>
      </c>
      <c r="V72" s="44">
        <f>-IF(V$4=p2_start,p2_land,0)</f>
        <v/>
      </c>
      <c r="W72" s="44">
        <f>-IF(W$4=p2_start,p2_land,0)</f>
        <v/>
      </c>
      <c r="X72" s="44">
        <f>-IF(X$4=p2_start,p2_land,0)</f>
        <v/>
      </c>
      <c r="Y72" s="44">
        <f>-IF(Y$4=p2_start,p2_land,0)</f>
        <v/>
      </c>
      <c r="Z72" s="44">
        <f>-IF(Z$4=p2_start,p2_land,0)</f>
        <v/>
      </c>
      <c r="AA72" s="44">
        <f>-IF(AA$4=p2_start,p2_land,0)</f>
        <v/>
      </c>
      <c r="AB72" s="44">
        <f>-IF(AB$4=p2_start,p2_land,0)</f>
        <v/>
      </c>
      <c r="AC72" s="44">
        <f>-IF(AC$4=p2_start,p2_land,0)</f>
        <v/>
      </c>
      <c r="AD72" s="44">
        <f>-IF(AD$4=p2_start,p2_land,0)</f>
        <v/>
      </c>
      <c r="AE72" s="44">
        <f>-IF(AE$4=p2_start,p2_land,0)</f>
        <v/>
      </c>
      <c r="AF72" s="44">
        <f>-IF(AF$4=p2_start,p2_land,0)</f>
        <v/>
      </c>
      <c r="AG72" s="44">
        <f>-IF(AG$4=p2_start,p2_land,0)</f>
        <v/>
      </c>
      <c r="AH72" s="44">
        <f>-IF(AH$4=p2_start,p2_land,0)</f>
        <v/>
      </c>
      <c r="AI72" s="44">
        <f>-IF(AI$4=p2_start,p2_land,0)</f>
        <v/>
      </c>
      <c r="AJ72" s="44">
        <f>-IF(AJ$4=p2_start,p2_land,0)</f>
        <v/>
      </c>
      <c r="AK72" s="44">
        <f>-IF(AK$4=p2_start,p2_land,0)</f>
        <v/>
      </c>
      <c r="AL72" s="44">
        <f>-IF(AL$4=p2_start,p2_land,0)</f>
        <v/>
      </c>
      <c r="AM72" s="44">
        <f>-IF(AM$4=p2_start,p2_land,0)</f>
        <v/>
      </c>
      <c r="AN72" s="44">
        <f>-IF(AN$4=p2_start,p2_land,0)</f>
        <v/>
      </c>
      <c r="AO72" s="44">
        <f>-IF(AO$4=p2_start,p2_land,0)</f>
        <v/>
      </c>
      <c r="AP72" s="44">
        <f>-IF(AP$4=p2_start,p2_land,0)</f>
        <v/>
      </c>
      <c r="AQ72" s="44">
        <f>-IF(AQ$4=p2_start,p2_land,0)</f>
        <v/>
      </c>
      <c r="AR72" s="44">
        <f>-IF(AR$4=p2_start,p2_land,0)</f>
        <v/>
      </c>
      <c r="AS72" s="44">
        <f>-IF(AS$4=p2_start,p2_land,0)</f>
        <v/>
      </c>
      <c r="AT72" s="44">
        <f>-IF(AT$4=p2_start,p2_land,0)</f>
        <v/>
      </c>
      <c r="AU72" s="44">
        <f>-IF(AU$4=p2_start,p2_land,0)</f>
        <v/>
      </c>
      <c r="AV72" s="44">
        <f>-IF(AV$4=p2_start,p2_land,0)</f>
        <v/>
      </c>
      <c r="AW72" s="44">
        <f>-IF(AW$4=p2_start,p2_land,0)</f>
        <v/>
      </c>
      <c r="AX72" s="44">
        <f>-IF(AX$4=p2_start,p2_land,0)</f>
        <v/>
      </c>
      <c r="AY72" s="44">
        <f>-IF(AY$4=p2_start,p2_land,0)</f>
        <v/>
      </c>
      <c r="AZ72" s="44">
        <f>-IF(AZ$4=p2_start,p2_land,0)</f>
        <v/>
      </c>
      <c r="BA72" s="44">
        <f>-IF(BA$4=p2_start,p2_land,0)</f>
        <v/>
      </c>
      <c r="BB72" s="44">
        <f>-IF(BB$4=p2_start,p2_land,0)</f>
        <v/>
      </c>
      <c r="BC72" s="44">
        <f>-IF(BC$4=p2_start,p2_land,0)</f>
        <v/>
      </c>
      <c r="BD72" s="44">
        <f>-IF(BD$4=p2_start,p2_land,0)</f>
        <v/>
      </c>
      <c r="BE72" s="44">
        <f>-IF(BE$4=p2_start,p2_land,0)</f>
        <v/>
      </c>
      <c r="BF72" s="44">
        <f>-IF(BF$4=p2_start,p2_land,0)</f>
        <v/>
      </c>
      <c r="BG72" s="44">
        <f>-IF(BG$4=p2_start,p2_land,0)</f>
        <v/>
      </c>
      <c r="BH72" s="44">
        <f>-IF(BH$4=p2_start,p2_land,0)</f>
        <v/>
      </c>
      <c r="BI72" s="44">
        <f>-IF(BI$4=p2_start,p2_land,0)</f>
        <v/>
      </c>
      <c r="BJ72" s="44">
        <f>-IF(BJ$4=p2_start,p2_land,0)</f>
        <v/>
      </c>
      <c r="BK72" s="44">
        <f>-IF(BK$4=p2_start,p2_land,0)</f>
        <v/>
      </c>
      <c r="BL72" s="44">
        <f>-IF(BL$4=p2_start,p2_land,0)</f>
        <v/>
      </c>
      <c r="BM72" s="44">
        <f>-IF(BM$4=p2_start,p2_land,0)</f>
        <v/>
      </c>
      <c r="BN72" s="44">
        <f>-IF(BN$4=p2_start,p2_land,0)</f>
        <v/>
      </c>
      <c r="BO72" s="44">
        <f>-IF(BO$4=p2_start,p2_land,0)</f>
        <v/>
      </c>
      <c r="BP72" s="44">
        <f>-IF(BP$4=p2_start,p2_land,0)</f>
        <v/>
      </c>
      <c r="BQ72" s="44">
        <f>-IF(BQ$4=p2_start,p2_land,0)</f>
        <v/>
      </c>
      <c r="BR72" s="44">
        <f>-IF(BR$4=p2_start,p2_land,0)</f>
        <v/>
      </c>
      <c r="BS72" s="44">
        <f>-IF(BS$4=p2_start,p2_land,0)</f>
        <v/>
      </c>
      <c r="BT72" s="44">
        <f>-IF(BT$4=p2_start,p2_land,0)</f>
        <v/>
      </c>
      <c r="BU72" s="44">
        <f>-IF(BU$4=p2_start,p2_land,0)</f>
        <v/>
      </c>
      <c r="BV72" s="44">
        <f>-IF(BV$4=p2_start,p2_land,0)</f>
        <v/>
      </c>
      <c r="BW72" s="44">
        <f>-IF(BW$4=p2_start,p2_land,0)</f>
        <v/>
      </c>
      <c r="BX72" s="44">
        <f>-IF(BX$4=p2_start,p2_land,0)</f>
        <v/>
      </c>
      <c r="BY72" s="44">
        <f>-IF(BY$4=p2_start,p2_land,0)</f>
        <v/>
      </c>
      <c r="BZ72" s="44">
        <f>-IF(BZ$4=p2_start,p2_land,0)</f>
        <v/>
      </c>
      <c r="CA72" s="44">
        <f>-IF(CA$4=p2_start,p2_land,0)</f>
        <v/>
      </c>
      <c r="CB72" s="44">
        <f>-IF(CB$4=p2_start,p2_land,0)</f>
        <v/>
      </c>
      <c r="CC72" s="44">
        <f>-IF(CC$4=p2_start,p2_land,0)</f>
        <v/>
      </c>
      <c r="CD72" s="44">
        <f>-IF(CD$4=p2_start,p2_land,0)</f>
        <v/>
      </c>
      <c r="CE72" s="44">
        <f>-IF(CE$4=p2_start,p2_land,0)</f>
        <v/>
      </c>
      <c r="CF72" s="44">
        <f>-IF(CF$4=p2_start,p2_land,0)</f>
        <v/>
      </c>
      <c r="CG72" s="44">
        <f>-IF(CG$4=p2_start,p2_land,0)</f>
        <v/>
      </c>
      <c r="CH72" s="44">
        <f>-IF(CH$4=p2_start,p2_land,0)</f>
        <v/>
      </c>
      <c r="CI72" s="44">
        <f>-IF(CI$4=p2_start,p2_land,0)</f>
        <v/>
      </c>
      <c r="CJ72" s="44">
        <f>-IF(CJ$4=p2_start,p2_land,0)</f>
        <v/>
      </c>
      <c r="CK72" s="44">
        <f>-IF(CK$4=p2_start,p2_land,0)</f>
        <v/>
      </c>
      <c r="CL72" s="44">
        <f>-IF(CL$4=p2_start,p2_land,0)</f>
        <v/>
      </c>
      <c r="CM72" s="44">
        <f>-IF(CM$4=p2_start,p2_land,0)</f>
        <v/>
      </c>
      <c r="CN72" s="44">
        <f>-IF(CN$4=p2_start,p2_land,0)</f>
        <v/>
      </c>
      <c r="CO72" s="44">
        <f>-IF(CO$4=p2_start,p2_land,0)</f>
        <v/>
      </c>
      <c r="CP72" s="44">
        <f>-IF(CP$4=p2_start,p2_land,0)</f>
        <v/>
      </c>
      <c r="CQ72" s="44">
        <f>-IF(CQ$4=p2_start,p2_land,0)</f>
        <v/>
      </c>
      <c r="CR72" s="44">
        <f>-IF(CR$4=p2_start,p2_land,0)</f>
        <v/>
      </c>
      <c r="CS72" s="44">
        <f>-IF(CS$4=p2_start,p2_land,0)</f>
        <v/>
      </c>
      <c r="CT72" s="44">
        <f>-IF(CT$4=p2_start,p2_land,0)</f>
        <v/>
      </c>
      <c r="CU72" s="44">
        <f>-IF(CU$4=p2_start,p2_land,0)</f>
        <v/>
      </c>
      <c r="CV72" s="44">
        <f>-IF(CV$4=p2_start,p2_land,0)</f>
        <v/>
      </c>
      <c r="CW72" s="44">
        <f>-IF(CW$4=p2_start,p2_land,0)</f>
        <v/>
      </c>
      <c r="CX72" s="44">
        <f>-IF(CX$4=p2_start,p2_land,0)</f>
        <v/>
      </c>
      <c r="CY72" s="44">
        <f>-IF(CY$4=p2_start,p2_land,0)</f>
        <v/>
      </c>
      <c r="CZ72" s="44">
        <f>-IF(CZ$4=p2_start,p2_land,0)</f>
        <v/>
      </c>
      <c r="DA72" s="44">
        <f>-IF(DA$4=p2_start,p2_land,0)</f>
        <v/>
      </c>
      <c r="DB72" s="44">
        <f>-IF(DB$4=p2_start,p2_land,0)</f>
        <v/>
      </c>
      <c r="DC72" s="44">
        <f>-IF(DC$4=p2_start,p2_land,0)</f>
        <v/>
      </c>
      <c r="DD72" s="44">
        <f>-IF(DD$4=p2_start,p2_land,0)</f>
        <v/>
      </c>
      <c r="DE72" s="44">
        <f>-IF(DE$4=p2_start,p2_land,0)</f>
        <v/>
      </c>
      <c r="DF72" s="44">
        <f>-IF(DF$4=p2_start,p2_land,0)</f>
        <v/>
      </c>
      <c r="DG72" s="44">
        <f>-IF(DG$4=p2_start,p2_land,0)</f>
        <v/>
      </c>
      <c r="DH72" s="44">
        <f>-IF(DH$4=p2_start,p2_land,0)</f>
        <v/>
      </c>
      <c r="DI72" s="44">
        <f>-IF(DI$4=p2_start,p2_land,0)</f>
        <v/>
      </c>
      <c r="DJ72" s="44">
        <f>-IF(DJ$4=p2_start,p2_land,0)</f>
        <v/>
      </c>
      <c r="DK72" s="44">
        <f>-IF(DK$4=p2_start,p2_land,0)</f>
        <v/>
      </c>
      <c r="DL72" s="44">
        <f>-IF(DL$4=p2_start,p2_land,0)</f>
        <v/>
      </c>
      <c r="DM72" s="44">
        <f>-IF(DM$4=p2_start,p2_land,0)</f>
        <v/>
      </c>
      <c r="DN72" s="44">
        <f>-IF(DN$4=p2_start,p2_land,0)</f>
        <v/>
      </c>
      <c r="DO72" s="44">
        <f>-IF(DO$4=p2_start,p2_land,0)</f>
        <v/>
      </c>
      <c r="DP72" s="44">
        <f>-IF(DP$4=p2_start,p2_land,0)</f>
        <v/>
      </c>
      <c r="DQ72" s="44">
        <f>-IF(DQ$4=p2_start,p2_land,0)</f>
        <v/>
      </c>
      <c r="DR72" s="44">
        <f>-IF(DR$4=p2_start,p2_land,0)</f>
        <v/>
      </c>
      <c r="DS72" s="44">
        <f>-IF(DS$4=p2_start,p2_land,0)</f>
        <v/>
      </c>
      <c r="DT72" s="44">
        <f>-IF(DT$4=p2_start,p2_land,0)</f>
        <v/>
      </c>
      <c r="DU72" s="44">
        <f>-IF(DU$4=p2_start,p2_land,0)</f>
        <v/>
      </c>
      <c r="DV72" s="44">
        <f>-IF(DV$4=p2_start,p2_land,0)</f>
        <v/>
      </c>
      <c r="DW72" s="44">
        <f>-IF(DW$4=p2_start,p2_land,0)</f>
        <v/>
      </c>
      <c r="DX72" s="44">
        <f>-IF(DX$4=p2_start,p2_land,0)</f>
        <v/>
      </c>
      <c r="DY72" s="44">
        <f>-IF(DY$4=p2_start,p2_land,0)</f>
        <v/>
      </c>
      <c r="DZ72" s="44">
        <f>-IF(DZ$4=p2_start,p2_land,0)</f>
        <v/>
      </c>
      <c r="EA72" s="44">
        <f>-IF(EA$4=p2_start,p2_land,0)</f>
        <v/>
      </c>
      <c r="EB72" s="44">
        <f>-IF(EB$4=p2_start,p2_land,0)</f>
        <v/>
      </c>
      <c r="EC72" s="44">
        <f>-IF(EC$4=p2_start,p2_land,0)</f>
        <v/>
      </c>
      <c r="ED72" s="44">
        <f>-IF(ED$4=p2_start,p2_land,0)</f>
        <v/>
      </c>
      <c r="EE72" s="44">
        <f>-IF(EE$4=p2_start,p2_land,0)</f>
        <v/>
      </c>
      <c r="EF72" s="44">
        <f>-IF(EF$4=p2_start,p2_land,0)</f>
        <v/>
      </c>
      <c r="EG72" s="44">
        <f>-IF(EG$4=p2_start,p2_land,0)</f>
        <v/>
      </c>
      <c r="EH72" s="44">
        <f>-IF(EH$4=p2_start,p2_land,0)</f>
        <v/>
      </c>
      <c r="EI72" s="44">
        <f>-IF(EI$4=p2_start,p2_land,0)</f>
        <v/>
      </c>
      <c r="EJ72" s="44">
        <f>-IF(EJ$4=p2_start,p2_land,0)</f>
        <v/>
      </c>
      <c r="EK72" s="44">
        <f>-IF(EK$4=p2_start,p2_land,0)</f>
        <v/>
      </c>
      <c r="EL72" s="44">
        <f>-IF(EL$4=p2_start,p2_land,0)</f>
        <v/>
      </c>
      <c r="EM72" s="44">
        <f>-IF(EM$4=p2_start,p2_land,0)</f>
        <v/>
      </c>
      <c r="EN72" s="44">
        <f>-IF(EN$4=p2_start,p2_land,0)</f>
        <v/>
      </c>
      <c r="EO72" s="44">
        <f>-IF(EO$4=p2_start,p2_land,0)</f>
        <v/>
      </c>
      <c r="EP72" s="44">
        <f>-IF(EP$4=p2_start,p2_land,0)</f>
        <v/>
      </c>
      <c r="EQ72" s="44">
        <f>-IF(EQ$4=p2_start,p2_land,0)</f>
        <v/>
      </c>
      <c r="ER72" s="44">
        <f>-IF(ER$4=p2_start,p2_land,0)</f>
        <v/>
      </c>
      <c r="ES72" s="44">
        <f>-IF(ES$4=p2_start,p2_land,0)</f>
        <v/>
      </c>
      <c r="ET72" s="44">
        <f>-IF(ET$4=p2_start,p2_land,0)</f>
        <v/>
      </c>
      <c r="EU72" s="44">
        <f>-IF(EU$4=p2_start,p2_land,0)</f>
        <v/>
      </c>
      <c r="EV72" s="44">
        <f>-IF(EV$4=p2_start,p2_land,0)</f>
        <v/>
      </c>
      <c r="EW72" s="44">
        <f>-IF(EW$4=p2_start,p2_land,0)</f>
        <v/>
      </c>
      <c r="EX72" s="44">
        <f>-IF(EX$4=p2_start,p2_land,0)</f>
        <v/>
      </c>
      <c r="EY72" s="44">
        <f>-IF(EY$4=p2_start,p2_land,0)</f>
        <v/>
      </c>
      <c r="EZ72" s="44">
        <f>-IF(EZ$4=p2_start,p2_land,0)</f>
        <v/>
      </c>
      <c r="FA72" s="44">
        <f>-IF(FA$4=p2_start,p2_land,0)</f>
        <v/>
      </c>
      <c r="FB72" s="44">
        <f>-IF(FB$4=p2_start,p2_land,0)</f>
        <v/>
      </c>
      <c r="FC72" s="44">
        <f>-IF(FC$4=p2_start,p2_land,0)</f>
        <v/>
      </c>
      <c r="FD72" s="44">
        <f>-IF(FD$4=p2_start,p2_land,0)</f>
        <v/>
      </c>
      <c r="FE72" s="44">
        <f>-IF(FE$4=p2_start,p2_land,0)</f>
        <v/>
      </c>
      <c r="FF72" s="44">
        <f>-IF(FF$4=p2_start,p2_land,0)</f>
        <v/>
      </c>
      <c r="FG72" s="44">
        <f>-IF(FG$4=p2_start,p2_land,0)</f>
        <v/>
      </c>
      <c r="FH72" s="44">
        <f>-IF(FH$4=p2_start,p2_land,0)</f>
        <v/>
      </c>
      <c r="FI72" s="44">
        <f>-IF(FI$4=p2_start,p2_land,0)</f>
        <v/>
      </c>
      <c r="FJ72" s="44">
        <f>-IF(FJ$4=p2_start,p2_land,0)</f>
        <v/>
      </c>
      <c r="FK72" s="44">
        <f>-IF(FK$4=p2_start,p2_land,0)</f>
        <v/>
      </c>
      <c r="FL72" s="44">
        <f>-IF(FL$4=p2_start,p2_land,0)</f>
        <v/>
      </c>
      <c r="FM72" s="44">
        <f>-IF(FM$4=p2_start,p2_land,0)</f>
        <v/>
      </c>
      <c r="FN72" s="44">
        <f>-IF(FN$4=p2_start,p2_land,0)</f>
        <v/>
      </c>
      <c r="FO72" s="44">
        <f>-IF(FO$4=p2_start,p2_land,0)</f>
        <v/>
      </c>
      <c r="FP72" s="44">
        <f>-IF(FP$4=p2_start,p2_land,0)</f>
        <v/>
      </c>
      <c r="FQ72" s="44">
        <f>-IF(FQ$4=p2_start,p2_land,0)</f>
        <v/>
      </c>
      <c r="FR72" s="44">
        <f>-IF(FR$4=p2_start,p2_land,0)</f>
        <v/>
      </c>
      <c r="FS72" s="44">
        <f>-IF(FS$4=p2_start,p2_land,0)</f>
        <v/>
      </c>
      <c r="FT72" s="44">
        <f>-IF(FT$4=p2_start,p2_land,0)</f>
        <v/>
      </c>
      <c r="FU72" s="44">
        <f>-IF(FU$4=p2_start,p2_land,0)</f>
        <v/>
      </c>
      <c r="FV72" s="44">
        <f>-IF(FV$4=p2_start,p2_land,0)</f>
        <v/>
      </c>
      <c r="FW72" s="44">
        <f>-IF(FW$4=p2_start,p2_land,0)</f>
        <v/>
      </c>
      <c r="FX72" s="44">
        <f>-IF(FX$4=p2_start,p2_land,0)</f>
        <v/>
      </c>
      <c r="FY72" s="44">
        <f>-IF(FY$4=p2_start,p2_land,0)</f>
        <v/>
      </c>
      <c r="FZ72" s="44">
        <f>-IF(FZ$4=p2_start,p2_land,0)</f>
        <v/>
      </c>
      <c r="GA72" s="44">
        <f>-IF(GA$4=p2_start,p2_land,0)</f>
        <v/>
      </c>
      <c r="GB72" s="44">
        <f>-IF(GB$4=p2_start,p2_land,0)</f>
        <v/>
      </c>
      <c r="GC72" s="44">
        <f>-IF(GC$4=p2_start,p2_land,0)</f>
        <v/>
      </c>
      <c r="GD72" s="44">
        <f>-IF(GD$4=p2_start,p2_land,0)</f>
        <v/>
      </c>
      <c r="GE72" s="44">
        <f>-IF(GE$4=p2_start,p2_land,0)</f>
        <v/>
      </c>
      <c r="GF72" s="44">
        <f>-IF(GF$4=p2_start,p2_land,0)</f>
        <v/>
      </c>
      <c r="GG72" s="44">
        <f>-IF(GG$4=p2_start,p2_land,0)</f>
        <v/>
      </c>
      <c r="GH72" s="44">
        <f>-IF(GH$4=p2_start,p2_land,0)</f>
        <v/>
      </c>
      <c r="GI72" s="44">
        <f>-IF(GI$4=p2_start,p2_land,0)</f>
        <v/>
      </c>
      <c r="GJ72" s="44">
        <f>-IF(GJ$4=p2_start,p2_land,0)</f>
        <v/>
      </c>
      <c r="GK72" s="44">
        <f>-IF(GK$4=p2_start,p2_land,0)</f>
        <v/>
      </c>
      <c r="GL72" s="44">
        <f>-IF(GL$4=p2_start,p2_land,0)</f>
        <v/>
      </c>
      <c r="GM72" s="44">
        <f>-IF(GM$4=p2_start,p2_land,0)</f>
        <v/>
      </c>
      <c r="GN72" s="44">
        <f>-IF(GN$4=p2_start,p2_land,0)</f>
        <v/>
      </c>
      <c r="GO72" s="44">
        <f>-IF(GO$4=p2_start,p2_land,0)</f>
        <v/>
      </c>
      <c r="GP72" s="44">
        <f>-IF(GP$4=p2_start,p2_land,0)</f>
        <v/>
      </c>
      <c r="GQ72" s="44">
        <f>-IF(GQ$4=p2_start,p2_land,0)</f>
        <v/>
      </c>
      <c r="GR72" s="44">
        <f>-IF(GR$4=p2_start,p2_land,0)</f>
        <v/>
      </c>
      <c r="GS72" s="44">
        <f>-IF(GS$4=p2_start,p2_land,0)</f>
        <v/>
      </c>
      <c r="GT72" s="44">
        <f>-IF(GT$4=p2_start,p2_land,0)</f>
        <v/>
      </c>
      <c r="GU72" s="44">
        <f>-IF(GU$4=p2_start,p2_land,0)</f>
        <v/>
      </c>
      <c r="GV72" s="44">
        <f>-IF(GV$4=p2_start,p2_land,0)</f>
        <v/>
      </c>
      <c r="GW72" s="44">
        <f>-IF(GW$4=p2_start,p2_land,0)</f>
        <v/>
      </c>
      <c r="GX72" s="44">
        <f>-IF(GX$4=p2_start,p2_land,0)</f>
        <v/>
      </c>
      <c r="GY72" s="44">
        <f>-IF(GY$4=p2_start,p2_land,0)</f>
        <v/>
      </c>
      <c r="GZ72" s="44">
        <f>-IF(GZ$4=p2_start,p2_land,0)</f>
        <v/>
      </c>
      <c r="HA72" s="44">
        <f>-IF(HA$4=p2_start,p2_land,0)</f>
        <v/>
      </c>
      <c r="HB72" s="44">
        <f>-IF(HB$4=p2_start,p2_land,0)</f>
        <v/>
      </c>
      <c r="HC72" s="44">
        <f>-IF(HC$4=p2_start,p2_land,0)</f>
        <v/>
      </c>
      <c r="HD72" s="44">
        <f>-IF(HD$4=p2_start,p2_land,0)</f>
        <v/>
      </c>
      <c r="HE72" s="44">
        <f>-IF(HE$4=p2_start,p2_land,0)</f>
        <v/>
      </c>
      <c r="HF72" s="44">
        <f>-IF(HF$4=p2_start,p2_land,0)</f>
        <v/>
      </c>
      <c r="HG72" s="44">
        <f>-IF(HG$4=p2_start,p2_land,0)</f>
        <v/>
      </c>
      <c r="HH72" s="44">
        <f>-IF(HH$4=p2_start,p2_land,0)</f>
        <v/>
      </c>
      <c r="HI72" s="44">
        <f>-IF(HI$4=p2_start,p2_land,0)</f>
        <v/>
      </c>
      <c r="HJ72" s="44">
        <f>-IF(HJ$4=p2_start,p2_land,0)</f>
        <v/>
      </c>
      <c r="HK72" s="44">
        <f>-IF(HK$4=p2_start,p2_land,0)</f>
        <v/>
      </c>
      <c r="HL72" s="44">
        <f>-IF(HL$4=p2_start,p2_land,0)</f>
        <v/>
      </c>
      <c r="HM72" s="44">
        <f>-IF(HM$4=p2_start,p2_land,0)</f>
        <v/>
      </c>
      <c r="HN72" s="44">
        <f>-IF(HN$4=p2_start,p2_land,0)</f>
        <v/>
      </c>
      <c r="HO72" s="44">
        <f>-IF(HO$4=p2_start,p2_land,0)</f>
        <v/>
      </c>
      <c r="HP72" s="44">
        <f>-IF(HP$4=p2_start,p2_land,0)</f>
        <v/>
      </c>
      <c r="HQ72" s="44">
        <f>-IF(HQ$4=p2_start,p2_land,0)</f>
        <v/>
      </c>
      <c r="HR72" s="44">
        <f>-IF(HR$4=p2_start,p2_land,0)</f>
        <v/>
      </c>
      <c r="HS72" s="44">
        <f>-IF(HS$4=p2_start,p2_land,0)</f>
        <v/>
      </c>
      <c r="HT72" s="44">
        <f>-IF(HT$4=p2_start,p2_land,0)</f>
        <v/>
      </c>
      <c r="HU72" s="44">
        <f>-IF(HU$4=p2_start,p2_land,0)</f>
        <v/>
      </c>
      <c r="HV72" s="44">
        <f>-IF(HV$4=p2_start,p2_land,0)</f>
        <v/>
      </c>
      <c r="HW72" s="44">
        <f>-IF(HW$4=p2_start,p2_land,0)</f>
        <v/>
      </c>
      <c r="HX72" s="44">
        <f>-IF(HX$4=p2_start,p2_land,0)</f>
        <v/>
      </c>
      <c r="HY72" s="44">
        <f>-IF(HY$4=p2_start,p2_land,0)</f>
        <v/>
      </c>
      <c r="HZ72" s="44">
        <f>-IF(HZ$4=p2_start,p2_land,0)</f>
        <v/>
      </c>
      <c r="IA72" s="44">
        <f>-IF(IA$4=p2_start,p2_land,0)</f>
        <v/>
      </c>
      <c r="IB72" s="44">
        <f>-IF(IB$4=p2_start,p2_land,0)</f>
        <v/>
      </c>
      <c r="IC72" s="44">
        <f>-IF(IC$4=p2_start,p2_land,0)</f>
        <v/>
      </c>
      <c r="ID72" s="44">
        <f>-IF(ID$4=p2_start,p2_land,0)</f>
        <v/>
      </c>
      <c r="IE72" s="44">
        <f>-IF(IE$4=p2_start,p2_land,0)</f>
        <v/>
      </c>
      <c r="IF72" s="44">
        <f>-IF(IF$4=p2_start,p2_land,0)</f>
        <v/>
      </c>
      <c r="IG72" s="44">
        <f>-IF(IG$4=p2_start,p2_land,0)</f>
        <v/>
      </c>
      <c r="IH72" s="44">
        <f>-IF(IH$4=p2_start,p2_land,0)</f>
        <v/>
      </c>
      <c r="II72" s="44">
        <f>-IF(II$4=p2_start,p2_land,0)</f>
        <v/>
      </c>
      <c r="IJ72" s="44">
        <f>-IF(IJ$4=p2_start,p2_land,0)</f>
        <v/>
      </c>
      <c r="IK72" s="44">
        <f>-IF(IK$4=p2_start,p2_land,0)</f>
        <v/>
      </c>
      <c r="IL72" s="44">
        <f>-IF(IL$4=p2_start,p2_land,0)</f>
        <v/>
      </c>
      <c r="IM72" s="44">
        <f>-IF(IM$4=p2_start,p2_land,0)</f>
        <v/>
      </c>
      <c r="IN72" s="44">
        <f>-IF(IN$4=p2_start,p2_land,0)</f>
        <v/>
      </c>
      <c r="IO72" s="44">
        <f>-IF(IO$4=p2_start,p2_land,0)</f>
        <v/>
      </c>
      <c r="IP72" s="44">
        <f>-IF(IP$4=p2_start,p2_land,0)</f>
        <v/>
      </c>
      <c r="IQ72" s="44">
        <f>-IF(IQ$4=p2_start,p2_land,0)</f>
        <v/>
      </c>
      <c r="IR72" s="44">
        <f>-IF(IR$4=p2_start,p2_land,0)</f>
        <v/>
      </c>
      <c r="IS72" s="44">
        <f>-IF(IS$4=p2_start,p2_land,0)</f>
        <v/>
      </c>
      <c r="IT72" s="44">
        <f>-IF(IT$4=p2_start,p2_land,0)</f>
        <v/>
      </c>
      <c r="IU72" s="44">
        <f>-IF(IU$4=p2_start,p2_land,0)</f>
        <v/>
      </c>
      <c r="IV72" s="44">
        <f>-IF(IV$4=p2_start,p2_land,0)</f>
        <v/>
      </c>
      <c r="IW72" s="44">
        <f>-IF(IW$4=p2_start,p2_land,0)</f>
        <v/>
      </c>
      <c r="IX72" s="44">
        <f>-IF(IX$4=p2_start,p2_land,0)</f>
        <v/>
      </c>
      <c r="IY72" s="44">
        <f>-IF(IY$4=p2_start,p2_land,0)</f>
        <v/>
      </c>
      <c r="IZ72" s="44">
        <f>-IF(IZ$4=p2_start,p2_land,0)</f>
        <v/>
      </c>
      <c r="JA72" s="44">
        <f>-IF(JA$4=p2_start,p2_land,0)</f>
        <v/>
      </c>
      <c r="JB72" s="44">
        <f>-IF(JB$4=p2_start,p2_land,0)</f>
        <v/>
      </c>
      <c r="JC72" s="44">
        <f>-IF(JC$4=p2_start,p2_land,0)</f>
        <v/>
      </c>
      <c r="JD72" s="44">
        <f>-IF(JD$4=p2_start,p2_land,0)</f>
        <v/>
      </c>
      <c r="JE72" s="44">
        <f>-IF(JE$4=p2_start,p2_land,0)</f>
        <v/>
      </c>
      <c r="JF72" s="44">
        <f>-IF(JF$4=p2_start,p2_land,0)</f>
        <v/>
      </c>
      <c r="JG72" s="44">
        <f>-IF(JG$4=p2_start,p2_land,0)</f>
        <v/>
      </c>
      <c r="JH72" s="44">
        <f>-IF(JH$4=p2_start,p2_land,0)</f>
        <v/>
      </c>
      <c r="JI72" s="44">
        <f>-IF(JI$4=p2_start,p2_land,0)</f>
        <v/>
      </c>
      <c r="JJ72" s="44">
        <f>-IF(JJ$4=p2_start,p2_land,0)</f>
        <v/>
      </c>
      <c r="JK72" s="44">
        <f>-IF(JK$4=p2_start,p2_land,0)</f>
        <v/>
      </c>
      <c r="JL72" s="44">
        <f>-IF(JL$4=p2_start,p2_land,0)</f>
        <v/>
      </c>
      <c r="JM72" s="44">
        <f>-IF(JM$4=p2_start,p2_land,0)</f>
        <v/>
      </c>
      <c r="JN72" s="44">
        <f>-IF(JN$4=p2_start,p2_land,0)</f>
        <v/>
      </c>
      <c r="JO72" s="44">
        <f>-IF(JO$4=p2_start,p2_land,0)</f>
        <v/>
      </c>
      <c r="JP72" s="44">
        <f>-IF(JP$4=p2_start,p2_land,0)</f>
        <v/>
      </c>
      <c r="JQ72" s="44">
        <f>-IF(JQ$4=p2_start,p2_land,0)</f>
        <v/>
      </c>
      <c r="JR72" s="44">
        <f>-IF(JR$4=p2_start,p2_land,0)</f>
        <v/>
      </c>
      <c r="JS72" s="44">
        <f>-IF(JS$4=p2_start,p2_land,0)</f>
        <v/>
      </c>
      <c r="JT72" s="44">
        <f>-IF(JT$4=p2_start,p2_land,0)</f>
        <v/>
      </c>
      <c r="JU72" s="44">
        <f>-IF(JU$4=p2_start,p2_land,0)</f>
        <v/>
      </c>
      <c r="JV72" s="44">
        <f>-IF(JV$4=p2_start,p2_land,0)</f>
        <v/>
      </c>
      <c r="JW72" s="44">
        <f>-IF(JW$4=p2_start,p2_land,0)</f>
        <v/>
      </c>
      <c r="JX72" s="44">
        <f>-IF(JX$4=p2_start,p2_land,0)</f>
        <v/>
      </c>
      <c r="JY72" s="44">
        <f>-IF(JY$4=p2_start,p2_land,0)</f>
        <v/>
      </c>
      <c r="JZ72" s="44">
        <f>-IF(JZ$4=p2_start,p2_land,0)</f>
        <v/>
      </c>
      <c r="KA72" s="44">
        <f>-IF(KA$4=p2_start,p2_land,0)</f>
        <v/>
      </c>
      <c r="KB72" s="44">
        <f>-IF(KB$4=p2_start,p2_land,0)</f>
        <v/>
      </c>
      <c r="KC72" s="44">
        <f>-IF(KC$4=p2_start,p2_land,0)</f>
        <v/>
      </c>
      <c r="KD72" s="44">
        <f>-IF(KD$4=p2_start,p2_land,0)</f>
        <v/>
      </c>
      <c r="KE72" s="44">
        <f>-IF(KE$4=p2_start,p2_land,0)</f>
        <v/>
      </c>
      <c r="KF72" s="44">
        <f>-IF(KF$4=p2_start,p2_land,0)</f>
        <v/>
      </c>
      <c r="KG72" s="44">
        <f>-IF(KG$4=p2_start,p2_land,0)</f>
        <v/>
      </c>
      <c r="KH72" s="44">
        <f>-IF(KH$4=p2_start,p2_land,0)</f>
        <v/>
      </c>
      <c r="KI72" s="44">
        <f>-IF(KI$4=p2_start,p2_land,0)</f>
        <v/>
      </c>
      <c r="KJ72" s="44">
        <f>-IF(KJ$4=p2_start,p2_land,0)</f>
        <v/>
      </c>
      <c r="KK72" s="44">
        <f>-IF(KK$4=p2_start,p2_land,0)</f>
        <v/>
      </c>
      <c r="KL72" s="44">
        <f>-IF(KL$4=p2_start,p2_land,0)</f>
        <v/>
      </c>
      <c r="KM72" s="44">
        <f>-IF(KM$4=p2_start,p2_land,0)</f>
        <v/>
      </c>
      <c r="KN72" s="44">
        <f>-IF(KN$4=p2_start,p2_land,0)</f>
        <v/>
      </c>
      <c r="KO72" s="44">
        <f>-IF(KO$4=p2_start,p2_land,0)</f>
        <v/>
      </c>
      <c r="KP72" s="44">
        <f>-IF(KP$4=p2_start,p2_land,0)</f>
        <v/>
      </c>
      <c r="KQ72" s="44">
        <f>-IF(KQ$4=p2_start,p2_land,0)</f>
        <v/>
      </c>
      <c r="KR72" s="44">
        <f>-IF(KR$4=p2_start,p2_land,0)</f>
        <v/>
      </c>
      <c r="KS72" s="44">
        <f>-IF(KS$4=p2_start,p2_land,0)</f>
        <v/>
      </c>
      <c r="KT72" s="44">
        <f>-IF(KT$4=p2_start,p2_land,0)</f>
        <v/>
      </c>
      <c r="KU72" s="44">
        <f>-IF(KU$4=p2_start,p2_land,0)</f>
        <v/>
      </c>
      <c r="KV72" s="44">
        <f>-IF(KV$4=p2_start,p2_land,0)</f>
        <v/>
      </c>
      <c r="KW72" s="44">
        <f>-IF(KW$4=p2_start,p2_land,0)</f>
        <v/>
      </c>
      <c r="KX72" s="44">
        <f>-IF(KX$4=p2_start,p2_land,0)</f>
        <v/>
      </c>
      <c r="KY72" s="44">
        <f>-IF(KY$4=p2_start,p2_land,0)</f>
        <v/>
      </c>
      <c r="KZ72" s="44">
        <f>-IF(KZ$4=p2_start,p2_land,0)</f>
        <v/>
      </c>
      <c r="LA72" s="44">
        <f>-IF(LA$4=p2_start,p2_land,0)</f>
        <v/>
      </c>
      <c r="LB72" s="44">
        <f>-IF(LB$4=p2_start,p2_land,0)</f>
        <v/>
      </c>
      <c r="LC72" s="44">
        <f>-IF(LC$4=p2_start,p2_land,0)</f>
        <v/>
      </c>
      <c r="LD72" s="44">
        <f>-IF(LD$4=p2_start,p2_land,0)</f>
        <v/>
      </c>
      <c r="LE72" s="44">
        <f>-IF(LE$4=p2_start,p2_land,0)</f>
        <v/>
      </c>
      <c r="LF72" s="44">
        <f>-IF(LF$4=p2_start,p2_land,0)</f>
        <v/>
      </c>
      <c r="LG72" s="44">
        <f>-IF(LG$4=p2_start,p2_land,0)</f>
        <v/>
      </c>
      <c r="LH72" s="44">
        <f>-IF(LH$4=p2_start,p2_land,0)</f>
        <v/>
      </c>
      <c r="LI72" s="44">
        <f>-IF(LI$4=p2_start,p2_land,0)</f>
        <v/>
      </c>
      <c r="LJ72" s="44">
        <f>-IF(LJ$4=p2_start,p2_land,0)</f>
        <v/>
      </c>
      <c r="LK72" s="44">
        <f>-IF(LK$4=p2_start,p2_land,0)</f>
        <v/>
      </c>
      <c r="LL72" s="44">
        <f>-IF(LL$4=p2_start,p2_land,0)</f>
        <v/>
      </c>
      <c r="LM72" s="44">
        <f>-IF(LM$4=p2_start,p2_land,0)</f>
        <v/>
      </c>
      <c r="LN72" s="44">
        <f>-IF(LN$4=p2_start,p2_land,0)</f>
        <v/>
      </c>
      <c r="LO72" s="44">
        <f>-IF(LO$4=p2_start,p2_land,0)</f>
        <v/>
      </c>
      <c r="LP72" s="44">
        <f>-IF(LP$4=p2_start,p2_land,0)</f>
        <v/>
      </c>
      <c r="LQ72" s="44">
        <f>-IF(LQ$4=p2_start,p2_land,0)</f>
        <v/>
      </c>
      <c r="LR72" s="44">
        <f>-IF(LR$4=p2_start,p2_land,0)</f>
        <v/>
      </c>
      <c r="LS72" s="44">
        <f>-IF(LS$4=p2_start,p2_land,0)</f>
        <v/>
      </c>
      <c r="LT72" s="44">
        <f>-IF(LT$4=p2_start,p2_land,0)</f>
        <v/>
      </c>
      <c r="LU72" s="44">
        <f>-IF(LU$4=p2_start,p2_land,0)</f>
        <v/>
      </c>
      <c r="LV72" s="44">
        <f>-IF(LV$4=p2_start,p2_land,0)</f>
        <v/>
      </c>
      <c r="LW72" s="44">
        <f>-IF(LW$4=p2_start,p2_land,0)</f>
        <v/>
      </c>
      <c r="LX72" s="44">
        <f>-IF(LX$4=p2_start,p2_land,0)</f>
        <v/>
      </c>
      <c r="LY72" s="44">
        <f>-IF(LY$4=p2_start,p2_land,0)</f>
        <v/>
      </c>
      <c r="LZ72" s="44">
        <f>-IF(LZ$4=p2_start,p2_land,0)</f>
        <v/>
      </c>
      <c r="MA72" s="44">
        <f>-IF(MA$4=p2_start,p2_land,0)</f>
        <v/>
      </c>
      <c r="MB72" s="44">
        <f>-IF(MB$4=p2_start,p2_land,0)</f>
        <v/>
      </c>
      <c r="MC72" s="44">
        <f>-IF(MC$4=p2_start,p2_land,0)</f>
        <v/>
      </c>
      <c r="MD72" s="44">
        <f>-IF(MD$4=p2_start,p2_land,0)</f>
        <v/>
      </c>
      <c r="ME72" s="44">
        <f>-IF(ME$4=p2_start,p2_land,0)</f>
        <v/>
      </c>
      <c r="MF72" s="44">
        <f>-IF(MF$4=p2_start,p2_land,0)</f>
        <v/>
      </c>
      <c r="MG72" s="44">
        <f>-IF(MG$4=p2_start,p2_land,0)</f>
        <v/>
      </c>
      <c r="MH72" s="44">
        <f>-IF(MH$4=p2_start,p2_land,0)</f>
        <v/>
      </c>
      <c r="MI72" s="44">
        <f>-IF(MI$4=p2_start,p2_land,0)</f>
        <v/>
      </c>
      <c r="MJ72" s="44">
        <f>-IF(MJ$4=p2_start,p2_land,0)</f>
        <v/>
      </c>
      <c r="MK72" s="44">
        <f>-IF(MK$4=p2_start,p2_land,0)</f>
        <v/>
      </c>
      <c r="ML72" s="44">
        <f>-IF(ML$4=p2_start,p2_land,0)</f>
        <v/>
      </c>
      <c r="MM72" s="44">
        <f>-IF(MM$4=p2_start,p2_land,0)</f>
        <v/>
      </c>
      <c r="MN72" s="44">
        <f>-IF(MN$4=p2_start,p2_land,0)</f>
        <v/>
      </c>
      <c r="MO72" s="44">
        <f>-IF(MO$4=p2_start,p2_land,0)</f>
        <v/>
      </c>
      <c r="MP72" s="44">
        <f>-IF(MP$4=p2_start,p2_land,0)</f>
        <v/>
      </c>
      <c r="MQ72" s="44">
        <f>-IF(MQ$4=p2_start,p2_land,0)</f>
        <v/>
      </c>
      <c r="MR72" s="44">
        <f>-IF(MR$4=p2_start,p2_land,0)</f>
        <v/>
      </c>
      <c r="MS72" s="44">
        <f>-IF(MS$4=p2_start,p2_land,0)</f>
        <v/>
      </c>
      <c r="MT72" s="44">
        <f>-IF(MT$4=p2_start,p2_land,0)</f>
        <v/>
      </c>
      <c r="MU72" s="44">
        <f>-IF(MU$4=p2_start,p2_land,0)</f>
        <v/>
      </c>
      <c r="MV72" s="44">
        <f>-IF(MV$4=p2_start,p2_land,0)</f>
        <v/>
      </c>
      <c r="MW72" s="44">
        <f>-IF(MW$4=p2_start,p2_land,0)</f>
        <v/>
      </c>
      <c r="MX72" s="44">
        <f>-IF(MX$4=p2_start,p2_land,0)</f>
        <v/>
      </c>
      <c r="MY72" s="44">
        <f>-IF(MY$4=p2_start,p2_land,0)</f>
        <v/>
      </c>
      <c r="MZ72" s="44">
        <f>-IF(MZ$4=p2_start,p2_land,0)</f>
        <v/>
      </c>
      <c r="NA72" s="44">
        <f>-IF(NA$4=p2_start,p2_land,0)</f>
        <v/>
      </c>
      <c r="NB72" s="44">
        <f>-IF(NB$4=p2_start,p2_land,0)</f>
        <v/>
      </c>
      <c r="NC72" s="44">
        <f>-IF(NC$4=p2_start,p2_land,0)</f>
        <v/>
      </c>
      <c r="ND72" s="44">
        <f>-IF(ND$4=p2_start,p2_land,0)</f>
        <v/>
      </c>
      <c r="NE72" s="44">
        <f>-IF(NE$4=p2_start,p2_land,0)</f>
        <v/>
      </c>
      <c r="NF72" s="44">
        <f>-IF(NF$4=p2_start,p2_land,0)</f>
        <v/>
      </c>
      <c r="NG72" s="44">
        <f>-IF(NG$4=p2_start,p2_land,0)</f>
        <v/>
      </c>
      <c r="NH72" s="44">
        <f>-IF(NH$4=p2_start,p2_land,0)</f>
        <v/>
      </c>
      <c r="NI72" s="44">
        <f>-IF(NI$4=p2_start,p2_land,0)</f>
        <v/>
      </c>
      <c r="NJ72" s="44">
        <f>-IF(NJ$4=p2_start,p2_land,0)</f>
        <v/>
      </c>
      <c r="NK72" s="44">
        <f>-IF(NK$4=p2_start,p2_land,0)</f>
        <v/>
      </c>
      <c r="NL72" s="44">
        <f>-IF(NL$4=p2_start,p2_land,0)</f>
        <v/>
      </c>
      <c r="NM72" s="44">
        <f>-IF(NM$4=p2_start,p2_land,0)</f>
        <v/>
      </c>
      <c r="NN72" s="44">
        <f>-IF(NN$4=p2_start,p2_land,0)</f>
        <v/>
      </c>
      <c r="NO72" s="44">
        <f>-IF(NO$4=p2_start,p2_land,0)</f>
        <v/>
      </c>
      <c r="NP72" s="44">
        <f>-IF(NP$4=p2_start,p2_land,0)</f>
        <v/>
      </c>
      <c r="NQ72" s="44">
        <f>-IF(NQ$4=p2_start,p2_land,0)</f>
        <v/>
      </c>
      <c r="NR72" s="44">
        <f>-IF(NR$4=p2_start,p2_land,0)</f>
        <v/>
      </c>
      <c r="NS72" s="44">
        <f>-IF(NS$4=p2_start,p2_land,0)</f>
        <v/>
      </c>
      <c r="NT72" s="44">
        <f>-IF(NT$4=p2_start,p2_land,0)</f>
        <v/>
      </c>
      <c r="NU72" s="44">
        <f>-IF(NU$4=p2_start,p2_land,0)</f>
        <v/>
      </c>
      <c r="NV72" s="44">
        <f>-IF(NV$4=p2_start,p2_land,0)</f>
        <v/>
      </c>
      <c r="NW72" s="44">
        <f>-IF(NW$4=p2_start,p2_land,0)</f>
        <v/>
      </c>
      <c r="NX72" s="44">
        <f>-IF(NX$4=p2_start,p2_land,0)</f>
        <v/>
      </c>
      <c r="NY72" s="44">
        <f>-IF(NY$4=p2_start,p2_land,0)</f>
        <v/>
      </c>
      <c r="NZ72" s="44">
        <f>-IF(NZ$4=p2_start,p2_land,0)</f>
        <v/>
      </c>
      <c r="OA72" s="44">
        <f>-IF(OA$4=p2_start,p2_land,0)</f>
        <v/>
      </c>
      <c r="OB72" s="44">
        <f>-IF(OB$4=p2_start,p2_land,0)</f>
        <v/>
      </c>
      <c r="OC72" s="44">
        <f>-IF(OC$4=p2_start,p2_land,0)</f>
        <v/>
      </c>
      <c r="OD72" s="44">
        <f>-IF(OD$4=p2_start,p2_land,0)</f>
        <v/>
      </c>
      <c r="OE72" s="44">
        <f>-IF(OE$4=p2_start,p2_land,0)</f>
        <v/>
      </c>
      <c r="OF72" s="44">
        <f>-IF(OF$4=p2_start,p2_land,0)</f>
        <v/>
      </c>
      <c r="OG72" s="44">
        <f>-IF(OG$4=p2_start,p2_land,0)</f>
        <v/>
      </c>
      <c r="OH72" s="44">
        <f>-IF(OH$4=p2_start,p2_land,0)</f>
        <v/>
      </c>
      <c r="OI72" s="44">
        <f>-IF(OI$4=p2_start,p2_land,0)</f>
        <v/>
      </c>
      <c r="OJ72" s="44">
        <f>-IF(OJ$4=p2_start,p2_land,0)</f>
        <v/>
      </c>
      <c r="OK72" s="44">
        <f>-IF(OK$4=p2_start,p2_land,0)</f>
        <v/>
      </c>
      <c r="OL72" s="44">
        <f>-IF(OL$4=p2_start,p2_land,0)</f>
        <v/>
      </c>
      <c r="OM72" s="44">
        <f>-IF(OM$4=p2_start,p2_land,0)</f>
        <v/>
      </c>
      <c r="ON72" s="44">
        <f>-IF(ON$4=p2_start,p2_land,0)</f>
        <v/>
      </c>
      <c r="OO72" s="44">
        <f>-IF(OO$4=p2_start,p2_land,0)</f>
        <v/>
      </c>
      <c r="OP72" s="44">
        <f>-IF(OP$4=p2_start,p2_land,0)</f>
        <v/>
      </c>
      <c r="OQ72" s="44">
        <f>-IF(OQ$4=p2_start,p2_land,0)</f>
        <v/>
      </c>
      <c r="OR72" s="44">
        <f>-IF(OR$4=p2_start,p2_land,0)</f>
        <v/>
      </c>
      <c r="OS72" s="44">
        <f>-IF(OS$4=p2_start,p2_land,0)</f>
        <v/>
      </c>
      <c r="OT72" s="44">
        <f>-IF(OT$4=p2_start,p2_land,0)</f>
        <v/>
      </c>
      <c r="OU72" s="44">
        <f>-IF(OU$4=p2_start,p2_land,0)</f>
        <v/>
      </c>
      <c r="OV72" s="44">
        <f>-IF(OV$4=p2_start,p2_land,0)</f>
        <v/>
      </c>
      <c r="OW72" s="44">
        <f>-IF(OW$4=p2_start,p2_land,0)</f>
        <v/>
      </c>
      <c r="OX72" s="44">
        <f>-IF(OX$4=p2_start,p2_land,0)</f>
        <v/>
      </c>
      <c r="OY72" s="44">
        <f>-IF(OY$4=p2_start,p2_land,0)</f>
        <v/>
      </c>
      <c r="OZ72" s="44">
        <f>-IF(OZ$4=p2_start,p2_land,0)</f>
        <v/>
      </c>
      <c r="PA72" s="44">
        <f>-IF(PA$4=p2_start,p2_land,0)</f>
        <v/>
      </c>
      <c r="PB72" s="44">
        <f>-IF(PB$4=p2_start,p2_land,0)</f>
        <v/>
      </c>
      <c r="PC72" s="44">
        <f>-IF(PC$4=p2_start,p2_land,0)</f>
        <v/>
      </c>
      <c r="PD72" s="44">
        <f>-IF(PD$4=p2_start,p2_land,0)</f>
        <v/>
      </c>
      <c r="PE72" s="44">
        <f>-IF(PE$4=p2_start,p2_land,0)</f>
        <v/>
      </c>
      <c r="PF72" s="44">
        <f>-IF(PF$4=p2_start,p2_land,0)</f>
        <v/>
      </c>
      <c r="PG72" s="44">
        <f>-IF(PG$4=p2_start,p2_land,0)</f>
        <v/>
      </c>
      <c r="PH72" s="44">
        <f>-IF(PH$4=p2_start,p2_land,0)</f>
        <v/>
      </c>
      <c r="PI72" s="44">
        <f>-IF(PI$4=p2_start,p2_land,0)</f>
        <v/>
      </c>
      <c r="PJ72" s="44">
        <f>-IF(PJ$4=p2_start,p2_land,0)</f>
        <v/>
      </c>
      <c r="PK72" s="44">
        <f>-IF(PK$4=p2_start,p2_land,0)</f>
        <v/>
      </c>
      <c r="PL72" s="44">
        <f>-IF(PL$4=p2_start,p2_land,0)</f>
        <v/>
      </c>
      <c r="PM72" s="44">
        <f>-IF(PM$4=p2_start,p2_land,0)</f>
        <v/>
      </c>
    </row>
    <row r="73">
      <c r="A73" s="9" t="inlineStr">
        <is>
          <t>CMHC premium &amp; fees</t>
        </is>
      </c>
      <c r="B73" s="9" t="inlineStr">
        <is>
          <t>P2</t>
        </is>
      </c>
      <c r="C73" s="43">
        <f>SUM(D73:PM73)</f>
        <v/>
      </c>
      <c r="D73" s="44">
        <f>-IF(D$4=p2_start,p2_fees,0)</f>
        <v/>
      </c>
      <c r="E73" s="44">
        <f>-IF(E$4=p2_start,p2_fees,0)</f>
        <v/>
      </c>
      <c r="F73" s="44">
        <f>-IF(F$4=p2_start,p2_fees,0)</f>
        <v/>
      </c>
      <c r="G73" s="44">
        <f>-IF(G$4=p2_start,p2_fees,0)</f>
        <v/>
      </c>
      <c r="H73" s="44">
        <f>-IF(H$4=p2_start,p2_fees,0)</f>
        <v/>
      </c>
      <c r="I73" s="44">
        <f>-IF(I$4=p2_start,p2_fees,0)</f>
        <v/>
      </c>
      <c r="J73" s="44">
        <f>-IF(J$4=p2_start,p2_fees,0)</f>
        <v/>
      </c>
      <c r="K73" s="44">
        <f>-IF(K$4=p2_start,p2_fees,0)</f>
        <v/>
      </c>
      <c r="L73" s="44">
        <f>-IF(L$4=p2_start,p2_fees,0)</f>
        <v/>
      </c>
      <c r="M73" s="44">
        <f>-IF(M$4=p2_start,p2_fees,0)</f>
        <v/>
      </c>
      <c r="N73" s="44">
        <f>-IF(N$4=p2_start,p2_fees,0)</f>
        <v/>
      </c>
      <c r="O73" s="44">
        <f>-IF(O$4=p2_start,p2_fees,0)</f>
        <v/>
      </c>
      <c r="P73" s="44">
        <f>-IF(P$4=p2_start,p2_fees,0)</f>
        <v/>
      </c>
      <c r="Q73" s="44">
        <f>-IF(Q$4=p2_start,p2_fees,0)</f>
        <v/>
      </c>
      <c r="R73" s="44">
        <f>-IF(R$4=p2_start,p2_fees,0)</f>
        <v/>
      </c>
      <c r="S73" s="44">
        <f>-IF(S$4=p2_start,p2_fees,0)</f>
        <v/>
      </c>
      <c r="T73" s="44">
        <f>-IF(T$4=p2_start,p2_fees,0)</f>
        <v/>
      </c>
      <c r="U73" s="44">
        <f>-IF(U$4=p2_start,p2_fees,0)</f>
        <v/>
      </c>
      <c r="V73" s="44">
        <f>-IF(V$4=p2_start,p2_fees,0)</f>
        <v/>
      </c>
      <c r="W73" s="44">
        <f>-IF(W$4=p2_start,p2_fees,0)</f>
        <v/>
      </c>
      <c r="X73" s="44">
        <f>-IF(X$4=p2_start,p2_fees,0)</f>
        <v/>
      </c>
      <c r="Y73" s="44">
        <f>-IF(Y$4=p2_start,p2_fees,0)</f>
        <v/>
      </c>
      <c r="Z73" s="44">
        <f>-IF(Z$4=p2_start,p2_fees,0)</f>
        <v/>
      </c>
      <c r="AA73" s="44">
        <f>-IF(AA$4=p2_start,p2_fees,0)</f>
        <v/>
      </c>
      <c r="AB73" s="44">
        <f>-IF(AB$4=p2_start,p2_fees,0)</f>
        <v/>
      </c>
      <c r="AC73" s="44">
        <f>-IF(AC$4=p2_start,p2_fees,0)</f>
        <v/>
      </c>
      <c r="AD73" s="44">
        <f>-IF(AD$4=p2_start,p2_fees,0)</f>
        <v/>
      </c>
      <c r="AE73" s="44">
        <f>-IF(AE$4=p2_start,p2_fees,0)</f>
        <v/>
      </c>
      <c r="AF73" s="44">
        <f>-IF(AF$4=p2_start,p2_fees,0)</f>
        <v/>
      </c>
      <c r="AG73" s="44">
        <f>-IF(AG$4=p2_start,p2_fees,0)</f>
        <v/>
      </c>
      <c r="AH73" s="44">
        <f>-IF(AH$4=p2_start,p2_fees,0)</f>
        <v/>
      </c>
      <c r="AI73" s="44">
        <f>-IF(AI$4=p2_start,p2_fees,0)</f>
        <v/>
      </c>
      <c r="AJ73" s="44">
        <f>-IF(AJ$4=p2_start,p2_fees,0)</f>
        <v/>
      </c>
      <c r="AK73" s="44">
        <f>-IF(AK$4=p2_start,p2_fees,0)</f>
        <v/>
      </c>
      <c r="AL73" s="44">
        <f>-IF(AL$4=p2_start,p2_fees,0)</f>
        <v/>
      </c>
      <c r="AM73" s="44">
        <f>-IF(AM$4=p2_start,p2_fees,0)</f>
        <v/>
      </c>
      <c r="AN73" s="44">
        <f>-IF(AN$4=p2_start,p2_fees,0)</f>
        <v/>
      </c>
      <c r="AO73" s="44">
        <f>-IF(AO$4=p2_start,p2_fees,0)</f>
        <v/>
      </c>
      <c r="AP73" s="44">
        <f>-IF(AP$4=p2_start,p2_fees,0)</f>
        <v/>
      </c>
      <c r="AQ73" s="44">
        <f>-IF(AQ$4=p2_start,p2_fees,0)</f>
        <v/>
      </c>
      <c r="AR73" s="44">
        <f>-IF(AR$4=p2_start,p2_fees,0)</f>
        <v/>
      </c>
      <c r="AS73" s="44">
        <f>-IF(AS$4=p2_start,p2_fees,0)</f>
        <v/>
      </c>
      <c r="AT73" s="44">
        <f>-IF(AT$4=p2_start,p2_fees,0)</f>
        <v/>
      </c>
      <c r="AU73" s="44">
        <f>-IF(AU$4=p2_start,p2_fees,0)</f>
        <v/>
      </c>
      <c r="AV73" s="44">
        <f>-IF(AV$4=p2_start,p2_fees,0)</f>
        <v/>
      </c>
      <c r="AW73" s="44">
        <f>-IF(AW$4=p2_start,p2_fees,0)</f>
        <v/>
      </c>
      <c r="AX73" s="44">
        <f>-IF(AX$4=p2_start,p2_fees,0)</f>
        <v/>
      </c>
      <c r="AY73" s="44">
        <f>-IF(AY$4=p2_start,p2_fees,0)</f>
        <v/>
      </c>
      <c r="AZ73" s="44">
        <f>-IF(AZ$4=p2_start,p2_fees,0)</f>
        <v/>
      </c>
      <c r="BA73" s="44">
        <f>-IF(BA$4=p2_start,p2_fees,0)</f>
        <v/>
      </c>
      <c r="BB73" s="44">
        <f>-IF(BB$4=p2_start,p2_fees,0)</f>
        <v/>
      </c>
      <c r="BC73" s="44">
        <f>-IF(BC$4=p2_start,p2_fees,0)</f>
        <v/>
      </c>
      <c r="BD73" s="44">
        <f>-IF(BD$4=p2_start,p2_fees,0)</f>
        <v/>
      </c>
      <c r="BE73" s="44">
        <f>-IF(BE$4=p2_start,p2_fees,0)</f>
        <v/>
      </c>
      <c r="BF73" s="44">
        <f>-IF(BF$4=p2_start,p2_fees,0)</f>
        <v/>
      </c>
      <c r="BG73" s="44">
        <f>-IF(BG$4=p2_start,p2_fees,0)</f>
        <v/>
      </c>
      <c r="BH73" s="44">
        <f>-IF(BH$4=p2_start,p2_fees,0)</f>
        <v/>
      </c>
      <c r="BI73" s="44">
        <f>-IF(BI$4=p2_start,p2_fees,0)</f>
        <v/>
      </c>
      <c r="BJ73" s="44">
        <f>-IF(BJ$4=p2_start,p2_fees,0)</f>
        <v/>
      </c>
      <c r="BK73" s="44">
        <f>-IF(BK$4=p2_start,p2_fees,0)</f>
        <v/>
      </c>
      <c r="BL73" s="44">
        <f>-IF(BL$4=p2_start,p2_fees,0)</f>
        <v/>
      </c>
      <c r="BM73" s="44">
        <f>-IF(BM$4=p2_start,p2_fees,0)</f>
        <v/>
      </c>
      <c r="BN73" s="44">
        <f>-IF(BN$4=p2_start,p2_fees,0)</f>
        <v/>
      </c>
      <c r="BO73" s="44">
        <f>-IF(BO$4=p2_start,p2_fees,0)</f>
        <v/>
      </c>
      <c r="BP73" s="44">
        <f>-IF(BP$4=p2_start,p2_fees,0)</f>
        <v/>
      </c>
      <c r="BQ73" s="44">
        <f>-IF(BQ$4=p2_start,p2_fees,0)</f>
        <v/>
      </c>
      <c r="BR73" s="44">
        <f>-IF(BR$4=p2_start,p2_fees,0)</f>
        <v/>
      </c>
      <c r="BS73" s="44">
        <f>-IF(BS$4=p2_start,p2_fees,0)</f>
        <v/>
      </c>
      <c r="BT73" s="44">
        <f>-IF(BT$4=p2_start,p2_fees,0)</f>
        <v/>
      </c>
      <c r="BU73" s="44">
        <f>-IF(BU$4=p2_start,p2_fees,0)</f>
        <v/>
      </c>
      <c r="BV73" s="44">
        <f>-IF(BV$4=p2_start,p2_fees,0)</f>
        <v/>
      </c>
      <c r="BW73" s="44">
        <f>-IF(BW$4=p2_start,p2_fees,0)</f>
        <v/>
      </c>
      <c r="BX73" s="44">
        <f>-IF(BX$4=p2_start,p2_fees,0)</f>
        <v/>
      </c>
      <c r="BY73" s="44">
        <f>-IF(BY$4=p2_start,p2_fees,0)</f>
        <v/>
      </c>
      <c r="BZ73" s="44">
        <f>-IF(BZ$4=p2_start,p2_fees,0)</f>
        <v/>
      </c>
      <c r="CA73" s="44">
        <f>-IF(CA$4=p2_start,p2_fees,0)</f>
        <v/>
      </c>
      <c r="CB73" s="44">
        <f>-IF(CB$4=p2_start,p2_fees,0)</f>
        <v/>
      </c>
      <c r="CC73" s="44">
        <f>-IF(CC$4=p2_start,p2_fees,0)</f>
        <v/>
      </c>
      <c r="CD73" s="44">
        <f>-IF(CD$4=p2_start,p2_fees,0)</f>
        <v/>
      </c>
      <c r="CE73" s="44">
        <f>-IF(CE$4=p2_start,p2_fees,0)</f>
        <v/>
      </c>
      <c r="CF73" s="44">
        <f>-IF(CF$4=p2_start,p2_fees,0)</f>
        <v/>
      </c>
      <c r="CG73" s="44">
        <f>-IF(CG$4=p2_start,p2_fees,0)</f>
        <v/>
      </c>
      <c r="CH73" s="44">
        <f>-IF(CH$4=p2_start,p2_fees,0)</f>
        <v/>
      </c>
      <c r="CI73" s="44">
        <f>-IF(CI$4=p2_start,p2_fees,0)</f>
        <v/>
      </c>
      <c r="CJ73" s="44">
        <f>-IF(CJ$4=p2_start,p2_fees,0)</f>
        <v/>
      </c>
      <c r="CK73" s="44">
        <f>-IF(CK$4=p2_start,p2_fees,0)</f>
        <v/>
      </c>
      <c r="CL73" s="44">
        <f>-IF(CL$4=p2_start,p2_fees,0)</f>
        <v/>
      </c>
      <c r="CM73" s="44">
        <f>-IF(CM$4=p2_start,p2_fees,0)</f>
        <v/>
      </c>
      <c r="CN73" s="44">
        <f>-IF(CN$4=p2_start,p2_fees,0)</f>
        <v/>
      </c>
      <c r="CO73" s="44">
        <f>-IF(CO$4=p2_start,p2_fees,0)</f>
        <v/>
      </c>
      <c r="CP73" s="44">
        <f>-IF(CP$4=p2_start,p2_fees,0)</f>
        <v/>
      </c>
      <c r="CQ73" s="44">
        <f>-IF(CQ$4=p2_start,p2_fees,0)</f>
        <v/>
      </c>
      <c r="CR73" s="44">
        <f>-IF(CR$4=p2_start,p2_fees,0)</f>
        <v/>
      </c>
      <c r="CS73" s="44">
        <f>-IF(CS$4=p2_start,p2_fees,0)</f>
        <v/>
      </c>
      <c r="CT73" s="44">
        <f>-IF(CT$4=p2_start,p2_fees,0)</f>
        <v/>
      </c>
      <c r="CU73" s="44">
        <f>-IF(CU$4=p2_start,p2_fees,0)</f>
        <v/>
      </c>
      <c r="CV73" s="44">
        <f>-IF(CV$4=p2_start,p2_fees,0)</f>
        <v/>
      </c>
      <c r="CW73" s="44">
        <f>-IF(CW$4=p2_start,p2_fees,0)</f>
        <v/>
      </c>
      <c r="CX73" s="44">
        <f>-IF(CX$4=p2_start,p2_fees,0)</f>
        <v/>
      </c>
      <c r="CY73" s="44">
        <f>-IF(CY$4=p2_start,p2_fees,0)</f>
        <v/>
      </c>
      <c r="CZ73" s="44">
        <f>-IF(CZ$4=p2_start,p2_fees,0)</f>
        <v/>
      </c>
      <c r="DA73" s="44">
        <f>-IF(DA$4=p2_start,p2_fees,0)</f>
        <v/>
      </c>
      <c r="DB73" s="44">
        <f>-IF(DB$4=p2_start,p2_fees,0)</f>
        <v/>
      </c>
      <c r="DC73" s="44">
        <f>-IF(DC$4=p2_start,p2_fees,0)</f>
        <v/>
      </c>
      <c r="DD73" s="44">
        <f>-IF(DD$4=p2_start,p2_fees,0)</f>
        <v/>
      </c>
      <c r="DE73" s="44">
        <f>-IF(DE$4=p2_start,p2_fees,0)</f>
        <v/>
      </c>
      <c r="DF73" s="44">
        <f>-IF(DF$4=p2_start,p2_fees,0)</f>
        <v/>
      </c>
      <c r="DG73" s="44">
        <f>-IF(DG$4=p2_start,p2_fees,0)</f>
        <v/>
      </c>
      <c r="DH73" s="44">
        <f>-IF(DH$4=p2_start,p2_fees,0)</f>
        <v/>
      </c>
      <c r="DI73" s="44">
        <f>-IF(DI$4=p2_start,p2_fees,0)</f>
        <v/>
      </c>
      <c r="DJ73" s="44">
        <f>-IF(DJ$4=p2_start,p2_fees,0)</f>
        <v/>
      </c>
      <c r="DK73" s="44">
        <f>-IF(DK$4=p2_start,p2_fees,0)</f>
        <v/>
      </c>
      <c r="DL73" s="44">
        <f>-IF(DL$4=p2_start,p2_fees,0)</f>
        <v/>
      </c>
      <c r="DM73" s="44">
        <f>-IF(DM$4=p2_start,p2_fees,0)</f>
        <v/>
      </c>
      <c r="DN73" s="44">
        <f>-IF(DN$4=p2_start,p2_fees,0)</f>
        <v/>
      </c>
      <c r="DO73" s="44">
        <f>-IF(DO$4=p2_start,p2_fees,0)</f>
        <v/>
      </c>
      <c r="DP73" s="44">
        <f>-IF(DP$4=p2_start,p2_fees,0)</f>
        <v/>
      </c>
      <c r="DQ73" s="44">
        <f>-IF(DQ$4=p2_start,p2_fees,0)</f>
        <v/>
      </c>
      <c r="DR73" s="44">
        <f>-IF(DR$4=p2_start,p2_fees,0)</f>
        <v/>
      </c>
      <c r="DS73" s="44">
        <f>-IF(DS$4=p2_start,p2_fees,0)</f>
        <v/>
      </c>
      <c r="DT73" s="44">
        <f>-IF(DT$4=p2_start,p2_fees,0)</f>
        <v/>
      </c>
      <c r="DU73" s="44">
        <f>-IF(DU$4=p2_start,p2_fees,0)</f>
        <v/>
      </c>
      <c r="DV73" s="44">
        <f>-IF(DV$4=p2_start,p2_fees,0)</f>
        <v/>
      </c>
      <c r="DW73" s="44">
        <f>-IF(DW$4=p2_start,p2_fees,0)</f>
        <v/>
      </c>
      <c r="DX73" s="44">
        <f>-IF(DX$4=p2_start,p2_fees,0)</f>
        <v/>
      </c>
      <c r="DY73" s="44">
        <f>-IF(DY$4=p2_start,p2_fees,0)</f>
        <v/>
      </c>
      <c r="DZ73" s="44">
        <f>-IF(DZ$4=p2_start,p2_fees,0)</f>
        <v/>
      </c>
      <c r="EA73" s="44">
        <f>-IF(EA$4=p2_start,p2_fees,0)</f>
        <v/>
      </c>
      <c r="EB73" s="44">
        <f>-IF(EB$4=p2_start,p2_fees,0)</f>
        <v/>
      </c>
      <c r="EC73" s="44">
        <f>-IF(EC$4=p2_start,p2_fees,0)</f>
        <v/>
      </c>
      <c r="ED73" s="44">
        <f>-IF(ED$4=p2_start,p2_fees,0)</f>
        <v/>
      </c>
      <c r="EE73" s="44">
        <f>-IF(EE$4=p2_start,p2_fees,0)</f>
        <v/>
      </c>
      <c r="EF73" s="44">
        <f>-IF(EF$4=p2_start,p2_fees,0)</f>
        <v/>
      </c>
      <c r="EG73" s="44">
        <f>-IF(EG$4=p2_start,p2_fees,0)</f>
        <v/>
      </c>
      <c r="EH73" s="44">
        <f>-IF(EH$4=p2_start,p2_fees,0)</f>
        <v/>
      </c>
      <c r="EI73" s="44">
        <f>-IF(EI$4=p2_start,p2_fees,0)</f>
        <v/>
      </c>
      <c r="EJ73" s="44">
        <f>-IF(EJ$4=p2_start,p2_fees,0)</f>
        <v/>
      </c>
      <c r="EK73" s="44">
        <f>-IF(EK$4=p2_start,p2_fees,0)</f>
        <v/>
      </c>
      <c r="EL73" s="44">
        <f>-IF(EL$4=p2_start,p2_fees,0)</f>
        <v/>
      </c>
      <c r="EM73" s="44">
        <f>-IF(EM$4=p2_start,p2_fees,0)</f>
        <v/>
      </c>
      <c r="EN73" s="44">
        <f>-IF(EN$4=p2_start,p2_fees,0)</f>
        <v/>
      </c>
      <c r="EO73" s="44">
        <f>-IF(EO$4=p2_start,p2_fees,0)</f>
        <v/>
      </c>
      <c r="EP73" s="44">
        <f>-IF(EP$4=p2_start,p2_fees,0)</f>
        <v/>
      </c>
      <c r="EQ73" s="44">
        <f>-IF(EQ$4=p2_start,p2_fees,0)</f>
        <v/>
      </c>
      <c r="ER73" s="44">
        <f>-IF(ER$4=p2_start,p2_fees,0)</f>
        <v/>
      </c>
      <c r="ES73" s="44">
        <f>-IF(ES$4=p2_start,p2_fees,0)</f>
        <v/>
      </c>
      <c r="ET73" s="44">
        <f>-IF(ET$4=p2_start,p2_fees,0)</f>
        <v/>
      </c>
      <c r="EU73" s="44">
        <f>-IF(EU$4=p2_start,p2_fees,0)</f>
        <v/>
      </c>
      <c r="EV73" s="44">
        <f>-IF(EV$4=p2_start,p2_fees,0)</f>
        <v/>
      </c>
      <c r="EW73" s="44">
        <f>-IF(EW$4=p2_start,p2_fees,0)</f>
        <v/>
      </c>
      <c r="EX73" s="44">
        <f>-IF(EX$4=p2_start,p2_fees,0)</f>
        <v/>
      </c>
      <c r="EY73" s="44">
        <f>-IF(EY$4=p2_start,p2_fees,0)</f>
        <v/>
      </c>
      <c r="EZ73" s="44">
        <f>-IF(EZ$4=p2_start,p2_fees,0)</f>
        <v/>
      </c>
      <c r="FA73" s="44">
        <f>-IF(FA$4=p2_start,p2_fees,0)</f>
        <v/>
      </c>
      <c r="FB73" s="44">
        <f>-IF(FB$4=p2_start,p2_fees,0)</f>
        <v/>
      </c>
      <c r="FC73" s="44">
        <f>-IF(FC$4=p2_start,p2_fees,0)</f>
        <v/>
      </c>
      <c r="FD73" s="44">
        <f>-IF(FD$4=p2_start,p2_fees,0)</f>
        <v/>
      </c>
      <c r="FE73" s="44">
        <f>-IF(FE$4=p2_start,p2_fees,0)</f>
        <v/>
      </c>
      <c r="FF73" s="44">
        <f>-IF(FF$4=p2_start,p2_fees,0)</f>
        <v/>
      </c>
      <c r="FG73" s="44">
        <f>-IF(FG$4=p2_start,p2_fees,0)</f>
        <v/>
      </c>
      <c r="FH73" s="44">
        <f>-IF(FH$4=p2_start,p2_fees,0)</f>
        <v/>
      </c>
      <c r="FI73" s="44">
        <f>-IF(FI$4=p2_start,p2_fees,0)</f>
        <v/>
      </c>
      <c r="FJ73" s="44">
        <f>-IF(FJ$4=p2_start,p2_fees,0)</f>
        <v/>
      </c>
      <c r="FK73" s="44">
        <f>-IF(FK$4=p2_start,p2_fees,0)</f>
        <v/>
      </c>
      <c r="FL73" s="44">
        <f>-IF(FL$4=p2_start,p2_fees,0)</f>
        <v/>
      </c>
      <c r="FM73" s="44">
        <f>-IF(FM$4=p2_start,p2_fees,0)</f>
        <v/>
      </c>
      <c r="FN73" s="44">
        <f>-IF(FN$4=p2_start,p2_fees,0)</f>
        <v/>
      </c>
      <c r="FO73" s="44">
        <f>-IF(FO$4=p2_start,p2_fees,0)</f>
        <v/>
      </c>
      <c r="FP73" s="44">
        <f>-IF(FP$4=p2_start,p2_fees,0)</f>
        <v/>
      </c>
      <c r="FQ73" s="44">
        <f>-IF(FQ$4=p2_start,p2_fees,0)</f>
        <v/>
      </c>
      <c r="FR73" s="44">
        <f>-IF(FR$4=p2_start,p2_fees,0)</f>
        <v/>
      </c>
      <c r="FS73" s="44">
        <f>-IF(FS$4=p2_start,p2_fees,0)</f>
        <v/>
      </c>
      <c r="FT73" s="44">
        <f>-IF(FT$4=p2_start,p2_fees,0)</f>
        <v/>
      </c>
      <c r="FU73" s="44">
        <f>-IF(FU$4=p2_start,p2_fees,0)</f>
        <v/>
      </c>
      <c r="FV73" s="44">
        <f>-IF(FV$4=p2_start,p2_fees,0)</f>
        <v/>
      </c>
      <c r="FW73" s="44">
        <f>-IF(FW$4=p2_start,p2_fees,0)</f>
        <v/>
      </c>
      <c r="FX73" s="44">
        <f>-IF(FX$4=p2_start,p2_fees,0)</f>
        <v/>
      </c>
      <c r="FY73" s="44">
        <f>-IF(FY$4=p2_start,p2_fees,0)</f>
        <v/>
      </c>
      <c r="FZ73" s="44">
        <f>-IF(FZ$4=p2_start,p2_fees,0)</f>
        <v/>
      </c>
      <c r="GA73" s="44">
        <f>-IF(GA$4=p2_start,p2_fees,0)</f>
        <v/>
      </c>
      <c r="GB73" s="44">
        <f>-IF(GB$4=p2_start,p2_fees,0)</f>
        <v/>
      </c>
      <c r="GC73" s="44">
        <f>-IF(GC$4=p2_start,p2_fees,0)</f>
        <v/>
      </c>
      <c r="GD73" s="44">
        <f>-IF(GD$4=p2_start,p2_fees,0)</f>
        <v/>
      </c>
      <c r="GE73" s="44">
        <f>-IF(GE$4=p2_start,p2_fees,0)</f>
        <v/>
      </c>
      <c r="GF73" s="44">
        <f>-IF(GF$4=p2_start,p2_fees,0)</f>
        <v/>
      </c>
      <c r="GG73" s="44">
        <f>-IF(GG$4=p2_start,p2_fees,0)</f>
        <v/>
      </c>
      <c r="GH73" s="44">
        <f>-IF(GH$4=p2_start,p2_fees,0)</f>
        <v/>
      </c>
      <c r="GI73" s="44">
        <f>-IF(GI$4=p2_start,p2_fees,0)</f>
        <v/>
      </c>
      <c r="GJ73" s="44">
        <f>-IF(GJ$4=p2_start,p2_fees,0)</f>
        <v/>
      </c>
      <c r="GK73" s="44">
        <f>-IF(GK$4=p2_start,p2_fees,0)</f>
        <v/>
      </c>
      <c r="GL73" s="44">
        <f>-IF(GL$4=p2_start,p2_fees,0)</f>
        <v/>
      </c>
      <c r="GM73" s="44">
        <f>-IF(GM$4=p2_start,p2_fees,0)</f>
        <v/>
      </c>
      <c r="GN73" s="44">
        <f>-IF(GN$4=p2_start,p2_fees,0)</f>
        <v/>
      </c>
      <c r="GO73" s="44">
        <f>-IF(GO$4=p2_start,p2_fees,0)</f>
        <v/>
      </c>
      <c r="GP73" s="44">
        <f>-IF(GP$4=p2_start,p2_fees,0)</f>
        <v/>
      </c>
      <c r="GQ73" s="44">
        <f>-IF(GQ$4=p2_start,p2_fees,0)</f>
        <v/>
      </c>
      <c r="GR73" s="44">
        <f>-IF(GR$4=p2_start,p2_fees,0)</f>
        <v/>
      </c>
      <c r="GS73" s="44">
        <f>-IF(GS$4=p2_start,p2_fees,0)</f>
        <v/>
      </c>
      <c r="GT73" s="44">
        <f>-IF(GT$4=p2_start,p2_fees,0)</f>
        <v/>
      </c>
      <c r="GU73" s="44">
        <f>-IF(GU$4=p2_start,p2_fees,0)</f>
        <v/>
      </c>
      <c r="GV73" s="44">
        <f>-IF(GV$4=p2_start,p2_fees,0)</f>
        <v/>
      </c>
      <c r="GW73" s="44">
        <f>-IF(GW$4=p2_start,p2_fees,0)</f>
        <v/>
      </c>
      <c r="GX73" s="44">
        <f>-IF(GX$4=p2_start,p2_fees,0)</f>
        <v/>
      </c>
      <c r="GY73" s="44">
        <f>-IF(GY$4=p2_start,p2_fees,0)</f>
        <v/>
      </c>
      <c r="GZ73" s="44">
        <f>-IF(GZ$4=p2_start,p2_fees,0)</f>
        <v/>
      </c>
      <c r="HA73" s="44">
        <f>-IF(HA$4=p2_start,p2_fees,0)</f>
        <v/>
      </c>
      <c r="HB73" s="44">
        <f>-IF(HB$4=p2_start,p2_fees,0)</f>
        <v/>
      </c>
      <c r="HC73" s="44">
        <f>-IF(HC$4=p2_start,p2_fees,0)</f>
        <v/>
      </c>
      <c r="HD73" s="44">
        <f>-IF(HD$4=p2_start,p2_fees,0)</f>
        <v/>
      </c>
      <c r="HE73" s="44">
        <f>-IF(HE$4=p2_start,p2_fees,0)</f>
        <v/>
      </c>
      <c r="HF73" s="44">
        <f>-IF(HF$4=p2_start,p2_fees,0)</f>
        <v/>
      </c>
      <c r="HG73" s="44">
        <f>-IF(HG$4=p2_start,p2_fees,0)</f>
        <v/>
      </c>
      <c r="HH73" s="44">
        <f>-IF(HH$4=p2_start,p2_fees,0)</f>
        <v/>
      </c>
      <c r="HI73" s="44">
        <f>-IF(HI$4=p2_start,p2_fees,0)</f>
        <v/>
      </c>
      <c r="HJ73" s="44">
        <f>-IF(HJ$4=p2_start,p2_fees,0)</f>
        <v/>
      </c>
      <c r="HK73" s="44">
        <f>-IF(HK$4=p2_start,p2_fees,0)</f>
        <v/>
      </c>
      <c r="HL73" s="44">
        <f>-IF(HL$4=p2_start,p2_fees,0)</f>
        <v/>
      </c>
      <c r="HM73" s="44">
        <f>-IF(HM$4=p2_start,p2_fees,0)</f>
        <v/>
      </c>
      <c r="HN73" s="44">
        <f>-IF(HN$4=p2_start,p2_fees,0)</f>
        <v/>
      </c>
      <c r="HO73" s="44">
        <f>-IF(HO$4=p2_start,p2_fees,0)</f>
        <v/>
      </c>
      <c r="HP73" s="44">
        <f>-IF(HP$4=p2_start,p2_fees,0)</f>
        <v/>
      </c>
      <c r="HQ73" s="44">
        <f>-IF(HQ$4=p2_start,p2_fees,0)</f>
        <v/>
      </c>
      <c r="HR73" s="44">
        <f>-IF(HR$4=p2_start,p2_fees,0)</f>
        <v/>
      </c>
      <c r="HS73" s="44">
        <f>-IF(HS$4=p2_start,p2_fees,0)</f>
        <v/>
      </c>
      <c r="HT73" s="44">
        <f>-IF(HT$4=p2_start,p2_fees,0)</f>
        <v/>
      </c>
      <c r="HU73" s="44">
        <f>-IF(HU$4=p2_start,p2_fees,0)</f>
        <v/>
      </c>
      <c r="HV73" s="44">
        <f>-IF(HV$4=p2_start,p2_fees,0)</f>
        <v/>
      </c>
      <c r="HW73" s="44">
        <f>-IF(HW$4=p2_start,p2_fees,0)</f>
        <v/>
      </c>
      <c r="HX73" s="44">
        <f>-IF(HX$4=p2_start,p2_fees,0)</f>
        <v/>
      </c>
      <c r="HY73" s="44">
        <f>-IF(HY$4=p2_start,p2_fees,0)</f>
        <v/>
      </c>
      <c r="HZ73" s="44">
        <f>-IF(HZ$4=p2_start,p2_fees,0)</f>
        <v/>
      </c>
      <c r="IA73" s="44">
        <f>-IF(IA$4=p2_start,p2_fees,0)</f>
        <v/>
      </c>
      <c r="IB73" s="44">
        <f>-IF(IB$4=p2_start,p2_fees,0)</f>
        <v/>
      </c>
      <c r="IC73" s="44">
        <f>-IF(IC$4=p2_start,p2_fees,0)</f>
        <v/>
      </c>
      <c r="ID73" s="44">
        <f>-IF(ID$4=p2_start,p2_fees,0)</f>
        <v/>
      </c>
      <c r="IE73" s="44">
        <f>-IF(IE$4=p2_start,p2_fees,0)</f>
        <v/>
      </c>
      <c r="IF73" s="44">
        <f>-IF(IF$4=p2_start,p2_fees,0)</f>
        <v/>
      </c>
      <c r="IG73" s="44">
        <f>-IF(IG$4=p2_start,p2_fees,0)</f>
        <v/>
      </c>
      <c r="IH73" s="44">
        <f>-IF(IH$4=p2_start,p2_fees,0)</f>
        <v/>
      </c>
      <c r="II73" s="44">
        <f>-IF(II$4=p2_start,p2_fees,0)</f>
        <v/>
      </c>
      <c r="IJ73" s="44">
        <f>-IF(IJ$4=p2_start,p2_fees,0)</f>
        <v/>
      </c>
      <c r="IK73" s="44">
        <f>-IF(IK$4=p2_start,p2_fees,0)</f>
        <v/>
      </c>
      <c r="IL73" s="44">
        <f>-IF(IL$4=p2_start,p2_fees,0)</f>
        <v/>
      </c>
      <c r="IM73" s="44">
        <f>-IF(IM$4=p2_start,p2_fees,0)</f>
        <v/>
      </c>
      <c r="IN73" s="44">
        <f>-IF(IN$4=p2_start,p2_fees,0)</f>
        <v/>
      </c>
      <c r="IO73" s="44">
        <f>-IF(IO$4=p2_start,p2_fees,0)</f>
        <v/>
      </c>
      <c r="IP73" s="44">
        <f>-IF(IP$4=p2_start,p2_fees,0)</f>
        <v/>
      </c>
      <c r="IQ73" s="44">
        <f>-IF(IQ$4=p2_start,p2_fees,0)</f>
        <v/>
      </c>
      <c r="IR73" s="44">
        <f>-IF(IR$4=p2_start,p2_fees,0)</f>
        <v/>
      </c>
      <c r="IS73" s="44">
        <f>-IF(IS$4=p2_start,p2_fees,0)</f>
        <v/>
      </c>
      <c r="IT73" s="44">
        <f>-IF(IT$4=p2_start,p2_fees,0)</f>
        <v/>
      </c>
      <c r="IU73" s="44">
        <f>-IF(IU$4=p2_start,p2_fees,0)</f>
        <v/>
      </c>
      <c r="IV73" s="44">
        <f>-IF(IV$4=p2_start,p2_fees,0)</f>
        <v/>
      </c>
      <c r="IW73" s="44">
        <f>-IF(IW$4=p2_start,p2_fees,0)</f>
        <v/>
      </c>
      <c r="IX73" s="44">
        <f>-IF(IX$4=p2_start,p2_fees,0)</f>
        <v/>
      </c>
      <c r="IY73" s="44">
        <f>-IF(IY$4=p2_start,p2_fees,0)</f>
        <v/>
      </c>
      <c r="IZ73" s="44">
        <f>-IF(IZ$4=p2_start,p2_fees,0)</f>
        <v/>
      </c>
      <c r="JA73" s="44">
        <f>-IF(JA$4=p2_start,p2_fees,0)</f>
        <v/>
      </c>
      <c r="JB73" s="44">
        <f>-IF(JB$4=p2_start,p2_fees,0)</f>
        <v/>
      </c>
      <c r="JC73" s="44">
        <f>-IF(JC$4=p2_start,p2_fees,0)</f>
        <v/>
      </c>
      <c r="JD73" s="44">
        <f>-IF(JD$4=p2_start,p2_fees,0)</f>
        <v/>
      </c>
      <c r="JE73" s="44">
        <f>-IF(JE$4=p2_start,p2_fees,0)</f>
        <v/>
      </c>
      <c r="JF73" s="44">
        <f>-IF(JF$4=p2_start,p2_fees,0)</f>
        <v/>
      </c>
      <c r="JG73" s="44">
        <f>-IF(JG$4=p2_start,p2_fees,0)</f>
        <v/>
      </c>
      <c r="JH73" s="44">
        <f>-IF(JH$4=p2_start,p2_fees,0)</f>
        <v/>
      </c>
      <c r="JI73" s="44">
        <f>-IF(JI$4=p2_start,p2_fees,0)</f>
        <v/>
      </c>
      <c r="JJ73" s="44">
        <f>-IF(JJ$4=p2_start,p2_fees,0)</f>
        <v/>
      </c>
      <c r="JK73" s="44">
        <f>-IF(JK$4=p2_start,p2_fees,0)</f>
        <v/>
      </c>
      <c r="JL73" s="44">
        <f>-IF(JL$4=p2_start,p2_fees,0)</f>
        <v/>
      </c>
      <c r="JM73" s="44">
        <f>-IF(JM$4=p2_start,p2_fees,0)</f>
        <v/>
      </c>
      <c r="JN73" s="44">
        <f>-IF(JN$4=p2_start,p2_fees,0)</f>
        <v/>
      </c>
      <c r="JO73" s="44">
        <f>-IF(JO$4=p2_start,p2_fees,0)</f>
        <v/>
      </c>
      <c r="JP73" s="44">
        <f>-IF(JP$4=p2_start,p2_fees,0)</f>
        <v/>
      </c>
      <c r="JQ73" s="44">
        <f>-IF(JQ$4=p2_start,p2_fees,0)</f>
        <v/>
      </c>
      <c r="JR73" s="44">
        <f>-IF(JR$4=p2_start,p2_fees,0)</f>
        <v/>
      </c>
      <c r="JS73" s="44">
        <f>-IF(JS$4=p2_start,p2_fees,0)</f>
        <v/>
      </c>
      <c r="JT73" s="44">
        <f>-IF(JT$4=p2_start,p2_fees,0)</f>
        <v/>
      </c>
      <c r="JU73" s="44">
        <f>-IF(JU$4=p2_start,p2_fees,0)</f>
        <v/>
      </c>
      <c r="JV73" s="44">
        <f>-IF(JV$4=p2_start,p2_fees,0)</f>
        <v/>
      </c>
      <c r="JW73" s="44">
        <f>-IF(JW$4=p2_start,p2_fees,0)</f>
        <v/>
      </c>
      <c r="JX73" s="44">
        <f>-IF(JX$4=p2_start,p2_fees,0)</f>
        <v/>
      </c>
      <c r="JY73" s="44">
        <f>-IF(JY$4=p2_start,p2_fees,0)</f>
        <v/>
      </c>
      <c r="JZ73" s="44">
        <f>-IF(JZ$4=p2_start,p2_fees,0)</f>
        <v/>
      </c>
      <c r="KA73" s="44">
        <f>-IF(KA$4=p2_start,p2_fees,0)</f>
        <v/>
      </c>
      <c r="KB73" s="44">
        <f>-IF(KB$4=p2_start,p2_fees,0)</f>
        <v/>
      </c>
      <c r="KC73" s="44">
        <f>-IF(KC$4=p2_start,p2_fees,0)</f>
        <v/>
      </c>
      <c r="KD73" s="44">
        <f>-IF(KD$4=p2_start,p2_fees,0)</f>
        <v/>
      </c>
      <c r="KE73" s="44">
        <f>-IF(KE$4=p2_start,p2_fees,0)</f>
        <v/>
      </c>
      <c r="KF73" s="44">
        <f>-IF(KF$4=p2_start,p2_fees,0)</f>
        <v/>
      </c>
      <c r="KG73" s="44">
        <f>-IF(KG$4=p2_start,p2_fees,0)</f>
        <v/>
      </c>
      <c r="KH73" s="44">
        <f>-IF(KH$4=p2_start,p2_fees,0)</f>
        <v/>
      </c>
      <c r="KI73" s="44">
        <f>-IF(KI$4=p2_start,p2_fees,0)</f>
        <v/>
      </c>
      <c r="KJ73" s="44">
        <f>-IF(KJ$4=p2_start,p2_fees,0)</f>
        <v/>
      </c>
      <c r="KK73" s="44">
        <f>-IF(KK$4=p2_start,p2_fees,0)</f>
        <v/>
      </c>
      <c r="KL73" s="44">
        <f>-IF(KL$4=p2_start,p2_fees,0)</f>
        <v/>
      </c>
      <c r="KM73" s="44">
        <f>-IF(KM$4=p2_start,p2_fees,0)</f>
        <v/>
      </c>
      <c r="KN73" s="44">
        <f>-IF(KN$4=p2_start,p2_fees,0)</f>
        <v/>
      </c>
      <c r="KO73" s="44">
        <f>-IF(KO$4=p2_start,p2_fees,0)</f>
        <v/>
      </c>
      <c r="KP73" s="44">
        <f>-IF(KP$4=p2_start,p2_fees,0)</f>
        <v/>
      </c>
      <c r="KQ73" s="44">
        <f>-IF(KQ$4=p2_start,p2_fees,0)</f>
        <v/>
      </c>
      <c r="KR73" s="44">
        <f>-IF(KR$4=p2_start,p2_fees,0)</f>
        <v/>
      </c>
      <c r="KS73" s="44">
        <f>-IF(KS$4=p2_start,p2_fees,0)</f>
        <v/>
      </c>
      <c r="KT73" s="44">
        <f>-IF(KT$4=p2_start,p2_fees,0)</f>
        <v/>
      </c>
      <c r="KU73" s="44">
        <f>-IF(KU$4=p2_start,p2_fees,0)</f>
        <v/>
      </c>
      <c r="KV73" s="44">
        <f>-IF(KV$4=p2_start,p2_fees,0)</f>
        <v/>
      </c>
      <c r="KW73" s="44">
        <f>-IF(KW$4=p2_start,p2_fees,0)</f>
        <v/>
      </c>
      <c r="KX73" s="44">
        <f>-IF(KX$4=p2_start,p2_fees,0)</f>
        <v/>
      </c>
      <c r="KY73" s="44">
        <f>-IF(KY$4=p2_start,p2_fees,0)</f>
        <v/>
      </c>
      <c r="KZ73" s="44">
        <f>-IF(KZ$4=p2_start,p2_fees,0)</f>
        <v/>
      </c>
      <c r="LA73" s="44">
        <f>-IF(LA$4=p2_start,p2_fees,0)</f>
        <v/>
      </c>
      <c r="LB73" s="44">
        <f>-IF(LB$4=p2_start,p2_fees,0)</f>
        <v/>
      </c>
      <c r="LC73" s="44">
        <f>-IF(LC$4=p2_start,p2_fees,0)</f>
        <v/>
      </c>
      <c r="LD73" s="44">
        <f>-IF(LD$4=p2_start,p2_fees,0)</f>
        <v/>
      </c>
      <c r="LE73" s="44">
        <f>-IF(LE$4=p2_start,p2_fees,0)</f>
        <v/>
      </c>
      <c r="LF73" s="44">
        <f>-IF(LF$4=p2_start,p2_fees,0)</f>
        <v/>
      </c>
      <c r="LG73" s="44">
        <f>-IF(LG$4=p2_start,p2_fees,0)</f>
        <v/>
      </c>
      <c r="LH73" s="44">
        <f>-IF(LH$4=p2_start,p2_fees,0)</f>
        <v/>
      </c>
      <c r="LI73" s="44">
        <f>-IF(LI$4=p2_start,p2_fees,0)</f>
        <v/>
      </c>
      <c r="LJ73" s="44">
        <f>-IF(LJ$4=p2_start,p2_fees,0)</f>
        <v/>
      </c>
      <c r="LK73" s="44">
        <f>-IF(LK$4=p2_start,p2_fees,0)</f>
        <v/>
      </c>
      <c r="LL73" s="44">
        <f>-IF(LL$4=p2_start,p2_fees,0)</f>
        <v/>
      </c>
      <c r="LM73" s="44">
        <f>-IF(LM$4=p2_start,p2_fees,0)</f>
        <v/>
      </c>
      <c r="LN73" s="44">
        <f>-IF(LN$4=p2_start,p2_fees,0)</f>
        <v/>
      </c>
      <c r="LO73" s="44">
        <f>-IF(LO$4=p2_start,p2_fees,0)</f>
        <v/>
      </c>
      <c r="LP73" s="44">
        <f>-IF(LP$4=p2_start,p2_fees,0)</f>
        <v/>
      </c>
      <c r="LQ73" s="44">
        <f>-IF(LQ$4=p2_start,p2_fees,0)</f>
        <v/>
      </c>
      <c r="LR73" s="44">
        <f>-IF(LR$4=p2_start,p2_fees,0)</f>
        <v/>
      </c>
      <c r="LS73" s="44">
        <f>-IF(LS$4=p2_start,p2_fees,0)</f>
        <v/>
      </c>
      <c r="LT73" s="44">
        <f>-IF(LT$4=p2_start,p2_fees,0)</f>
        <v/>
      </c>
      <c r="LU73" s="44">
        <f>-IF(LU$4=p2_start,p2_fees,0)</f>
        <v/>
      </c>
      <c r="LV73" s="44">
        <f>-IF(LV$4=p2_start,p2_fees,0)</f>
        <v/>
      </c>
      <c r="LW73" s="44">
        <f>-IF(LW$4=p2_start,p2_fees,0)</f>
        <v/>
      </c>
      <c r="LX73" s="44">
        <f>-IF(LX$4=p2_start,p2_fees,0)</f>
        <v/>
      </c>
      <c r="LY73" s="44">
        <f>-IF(LY$4=p2_start,p2_fees,0)</f>
        <v/>
      </c>
      <c r="LZ73" s="44">
        <f>-IF(LZ$4=p2_start,p2_fees,0)</f>
        <v/>
      </c>
      <c r="MA73" s="44">
        <f>-IF(MA$4=p2_start,p2_fees,0)</f>
        <v/>
      </c>
      <c r="MB73" s="44">
        <f>-IF(MB$4=p2_start,p2_fees,0)</f>
        <v/>
      </c>
      <c r="MC73" s="44">
        <f>-IF(MC$4=p2_start,p2_fees,0)</f>
        <v/>
      </c>
      <c r="MD73" s="44">
        <f>-IF(MD$4=p2_start,p2_fees,0)</f>
        <v/>
      </c>
      <c r="ME73" s="44">
        <f>-IF(ME$4=p2_start,p2_fees,0)</f>
        <v/>
      </c>
      <c r="MF73" s="44">
        <f>-IF(MF$4=p2_start,p2_fees,0)</f>
        <v/>
      </c>
      <c r="MG73" s="44">
        <f>-IF(MG$4=p2_start,p2_fees,0)</f>
        <v/>
      </c>
      <c r="MH73" s="44">
        <f>-IF(MH$4=p2_start,p2_fees,0)</f>
        <v/>
      </c>
      <c r="MI73" s="44">
        <f>-IF(MI$4=p2_start,p2_fees,0)</f>
        <v/>
      </c>
      <c r="MJ73" s="44">
        <f>-IF(MJ$4=p2_start,p2_fees,0)</f>
        <v/>
      </c>
      <c r="MK73" s="44">
        <f>-IF(MK$4=p2_start,p2_fees,0)</f>
        <v/>
      </c>
      <c r="ML73" s="44">
        <f>-IF(ML$4=p2_start,p2_fees,0)</f>
        <v/>
      </c>
      <c r="MM73" s="44">
        <f>-IF(MM$4=p2_start,p2_fees,0)</f>
        <v/>
      </c>
      <c r="MN73" s="44">
        <f>-IF(MN$4=p2_start,p2_fees,0)</f>
        <v/>
      </c>
      <c r="MO73" s="44">
        <f>-IF(MO$4=p2_start,p2_fees,0)</f>
        <v/>
      </c>
      <c r="MP73" s="44">
        <f>-IF(MP$4=p2_start,p2_fees,0)</f>
        <v/>
      </c>
      <c r="MQ73" s="44">
        <f>-IF(MQ$4=p2_start,p2_fees,0)</f>
        <v/>
      </c>
      <c r="MR73" s="44">
        <f>-IF(MR$4=p2_start,p2_fees,0)</f>
        <v/>
      </c>
      <c r="MS73" s="44">
        <f>-IF(MS$4=p2_start,p2_fees,0)</f>
        <v/>
      </c>
      <c r="MT73" s="44">
        <f>-IF(MT$4=p2_start,p2_fees,0)</f>
        <v/>
      </c>
      <c r="MU73" s="44">
        <f>-IF(MU$4=p2_start,p2_fees,0)</f>
        <v/>
      </c>
      <c r="MV73" s="44">
        <f>-IF(MV$4=p2_start,p2_fees,0)</f>
        <v/>
      </c>
      <c r="MW73" s="44">
        <f>-IF(MW$4=p2_start,p2_fees,0)</f>
        <v/>
      </c>
      <c r="MX73" s="44">
        <f>-IF(MX$4=p2_start,p2_fees,0)</f>
        <v/>
      </c>
      <c r="MY73" s="44">
        <f>-IF(MY$4=p2_start,p2_fees,0)</f>
        <v/>
      </c>
      <c r="MZ73" s="44">
        <f>-IF(MZ$4=p2_start,p2_fees,0)</f>
        <v/>
      </c>
      <c r="NA73" s="44">
        <f>-IF(NA$4=p2_start,p2_fees,0)</f>
        <v/>
      </c>
      <c r="NB73" s="44">
        <f>-IF(NB$4=p2_start,p2_fees,0)</f>
        <v/>
      </c>
      <c r="NC73" s="44">
        <f>-IF(NC$4=p2_start,p2_fees,0)</f>
        <v/>
      </c>
      <c r="ND73" s="44">
        <f>-IF(ND$4=p2_start,p2_fees,0)</f>
        <v/>
      </c>
      <c r="NE73" s="44">
        <f>-IF(NE$4=p2_start,p2_fees,0)</f>
        <v/>
      </c>
      <c r="NF73" s="44">
        <f>-IF(NF$4=p2_start,p2_fees,0)</f>
        <v/>
      </c>
      <c r="NG73" s="44">
        <f>-IF(NG$4=p2_start,p2_fees,0)</f>
        <v/>
      </c>
      <c r="NH73" s="44">
        <f>-IF(NH$4=p2_start,p2_fees,0)</f>
        <v/>
      </c>
      <c r="NI73" s="44">
        <f>-IF(NI$4=p2_start,p2_fees,0)</f>
        <v/>
      </c>
      <c r="NJ73" s="44">
        <f>-IF(NJ$4=p2_start,p2_fees,0)</f>
        <v/>
      </c>
      <c r="NK73" s="44">
        <f>-IF(NK$4=p2_start,p2_fees,0)</f>
        <v/>
      </c>
      <c r="NL73" s="44">
        <f>-IF(NL$4=p2_start,p2_fees,0)</f>
        <v/>
      </c>
      <c r="NM73" s="44">
        <f>-IF(NM$4=p2_start,p2_fees,0)</f>
        <v/>
      </c>
      <c r="NN73" s="44">
        <f>-IF(NN$4=p2_start,p2_fees,0)</f>
        <v/>
      </c>
      <c r="NO73" s="44">
        <f>-IF(NO$4=p2_start,p2_fees,0)</f>
        <v/>
      </c>
      <c r="NP73" s="44">
        <f>-IF(NP$4=p2_start,p2_fees,0)</f>
        <v/>
      </c>
      <c r="NQ73" s="44">
        <f>-IF(NQ$4=p2_start,p2_fees,0)</f>
        <v/>
      </c>
      <c r="NR73" s="44">
        <f>-IF(NR$4=p2_start,p2_fees,0)</f>
        <v/>
      </c>
      <c r="NS73" s="44">
        <f>-IF(NS$4=p2_start,p2_fees,0)</f>
        <v/>
      </c>
      <c r="NT73" s="44">
        <f>-IF(NT$4=p2_start,p2_fees,0)</f>
        <v/>
      </c>
      <c r="NU73" s="44">
        <f>-IF(NU$4=p2_start,p2_fees,0)</f>
        <v/>
      </c>
      <c r="NV73" s="44">
        <f>-IF(NV$4=p2_start,p2_fees,0)</f>
        <v/>
      </c>
      <c r="NW73" s="44">
        <f>-IF(NW$4=p2_start,p2_fees,0)</f>
        <v/>
      </c>
      <c r="NX73" s="44">
        <f>-IF(NX$4=p2_start,p2_fees,0)</f>
        <v/>
      </c>
      <c r="NY73" s="44">
        <f>-IF(NY$4=p2_start,p2_fees,0)</f>
        <v/>
      </c>
      <c r="NZ73" s="44">
        <f>-IF(NZ$4=p2_start,p2_fees,0)</f>
        <v/>
      </c>
      <c r="OA73" s="44">
        <f>-IF(OA$4=p2_start,p2_fees,0)</f>
        <v/>
      </c>
      <c r="OB73" s="44">
        <f>-IF(OB$4=p2_start,p2_fees,0)</f>
        <v/>
      </c>
      <c r="OC73" s="44">
        <f>-IF(OC$4=p2_start,p2_fees,0)</f>
        <v/>
      </c>
      <c r="OD73" s="44">
        <f>-IF(OD$4=p2_start,p2_fees,0)</f>
        <v/>
      </c>
      <c r="OE73" s="44">
        <f>-IF(OE$4=p2_start,p2_fees,0)</f>
        <v/>
      </c>
      <c r="OF73" s="44">
        <f>-IF(OF$4=p2_start,p2_fees,0)</f>
        <v/>
      </c>
      <c r="OG73" s="44">
        <f>-IF(OG$4=p2_start,p2_fees,0)</f>
        <v/>
      </c>
      <c r="OH73" s="44">
        <f>-IF(OH$4=p2_start,p2_fees,0)</f>
        <v/>
      </c>
      <c r="OI73" s="44">
        <f>-IF(OI$4=p2_start,p2_fees,0)</f>
        <v/>
      </c>
      <c r="OJ73" s="44">
        <f>-IF(OJ$4=p2_start,p2_fees,0)</f>
        <v/>
      </c>
      <c r="OK73" s="44">
        <f>-IF(OK$4=p2_start,p2_fees,0)</f>
        <v/>
      </c>
      <c r="OL73" s="44">
        <f>-IF(OL$4=p2_start,p2_fees,0)</f>
        <v/>
      </c>
      <c r="OM73" s="44">
        <f>-IF(OM$4=p2_start,p2_fees,0)</f>
        <v/>
      </c>
      <c r="ON73" s="44">
        <f>-IF(ON$4=p2_start,p2_fees,0)</f>
        <v/>
      </c>
      <c r="OO73" s="44">
        <f>-IF(OO$4=p2_start,p2_fees,0)</f>
        <v/>
      </c>
      <c r="OP73" s="44">
        <f>-IF(OP$4=p2_start,p2_fees,0)</f>
        <v/>
      </c>
      <c r="OQ73" s="44">
        <f>-IF(OQ$4=p2_start,p2_fees,0)</f>
        <v/>
      </c>
      <c r="OR73" s="44">
        <f>-IF(OR$4=p2_start,p2_fees,0)</f>
        <v/>
      </c>
      <c r="OS73" s="44">
        <f>-IF(OS$4=p2_start,p2_fees,0)</f>
        <v/>
      </c>
      <c r="OT73" s="44">
        <f>-IF(OT$4=p2_start,p2_fees,0)</f>
        <v/>
      </c>
      <c r="OU73" s="44">
        <f>-IF(OU$4=p2_start,p2_fees,0)</f>
        <v/>
      </c>
      <c r="OV73" s="44">
        <f>-IF(OV$4=p2_start,p2_fees,0)</f>
        <v/>
      </c>
      <c r="OW73" s="44">
        <f>-IF(OW$4=p2_start,p2_fees,0)</f>
        <v/>
      </c>
      <c r="OX73" s="44">
        <f>-IF(OX$4=p2_start,p2_fees,0)</f>
        <v/>
      </c>
      <c r="OY73" s="44">
        <f>-IF(OY$4=p2_start,p2_fees,0)</f>
        <v/>
      </c>
      <c r="OZ73" s="44">
        <f>-IF(OZ$4=p2_start,p2_fees,0)</f>
        <v/>
      </c>
      <c r="PA73" s="44">
        <f>-IF(PA$4=p2_start,p2_fees,0)</f>
        <v/>
      </c>
      <c r="PB73" s="44">
        <f>-IF(PB$4=p2_start,p2_fees,0)</f>
        <v/>
      </c>
      <c r="PC73" s="44">
        <f>-IF(PC$4=p2_start,p2_fees,0)</f>
        <v/>
      </c>
      <c r="PD73" s="44">
        <f>-IF(PD$4=p2_start,p2_fees,0)</f>
        <v/>
      </c>
      <c r="PE73" s="44">
        <f>-IF(PE$4=p2_start,p2_fees,0)</f>
        <v/>
      </c>
      <c r="PF73" s="44">
        <f>-IF(PF$4=p2_start,p2_fees,0)</f>
        <v/>
      </c>
      <c r="PG73" s="44">
        <f>-IF(PG$4=p2_start,p2_fees,0)</f>
        <v/>
      </c>
      <c r="PH73" s="44">
        <f>-IF(PH$4=p2_start,p2_fees,0)</f>
        <v/>
      </c>
      <c r="PI73" s="44">
        <f>-IF(PI$4=p2_start,p2_fees,0)</f>
        <v/>
      </c>
      <c r="PJ73" s="44">
        <f>-IF(PJ$4=p2_start,p2_fees,0)</f>
        <v/>
      </c>
      <c r="PK73" s="44">
        <f>-IF(PK$4=p2_start,p2_fees,0)</f>
        <v/>
      </c>
      <c r="PL73" s="44">
        <f>-IF(PL$4=p2_start,p2_fees,0)</f>
        <v/>
      </c>
      <c r="PM73" s="44">
        <f>-IF(PM$4=p2_start,p2_fees,0)</f>
        <v/>
      </c>
    </row>
    <row r="74">
      <c r="A74" s="5" t="inlineStr">
        <is>
          <t>Cash uses before capitalized interest</t>
        </is>
      </c>
      <c r="B74" s="9" t="inlineStr">
        <is>
          <t>P2</t>
        </is>
      </c>
      <c r="C74" s="43">
        <f>SUM(D74:PM74)</f>
        <v/>
      </c>
      <c r="D74" s="45">
        <f>-(D69+D70+D71+D72+D73)</f>
        <v/>
      </c>
      <c r="E74" s="45">
        <f>-(E69+E70+E71+E72+E73)</f>
        <v/>
      </c>
      <c r="F74" s="45">
        <f>-(F69+F70+F71+F72+F73)</f>
        <v/>
      </c>
      <c r="G74" s="45">
        <f>-(G69+G70+G71+G72+G73)</f>
        <v/>
      </c>
      <c r="H74" s="45">
        <f>-(H69+H70+H71+H72+H73)</f>
        <v/>
      </c>
      <c r="I74" s="45">
        <f>-(I69+I70+I71+I72+I73)</f>
        <v/>
      </c>
      <c r="J74" s="45">
        <f>-(J69+J70+J71+J72+J73)</f>
        <v/>
      </c>
      <c r="K74" s="45">
        <f>-(K69+K70+K71+K72+K73)</f>
        <v/>
      </c>
      <c r="L74" s="45">
        <f>-(L69+L70+L71+L72+L73)</f>
        <v/>
      </c>
      <c r="M74" s="45">
        <f>-(M69+M70+M71+M72+M73)</f>
        <v/>
      </c>
      <c r="N74" s="45">
        <f>-(N69+N70+N71+N72+N73)</f>
        <v/>
      </c>
      <c r="O74" s="45">
        <f>-(O69+O70+O71+O72+O73)</f>
        <v/>
      </c>
      <c r="P74" s="45">
        <f>-(P69+P70+P71+P72+P73)</f>
        <v/>
      </c>
      <c r="Q74" s="45">
        <f>-(Q69+Q70+Q71+Q72+Q73)</f>
        <v/>
      </c>
      <c r="R74" s="45">
        <f>-(R69+R70+R71+R72+R73)</f>
        <v/>
      </c>
      <c r="S74" s="45">
        <f>-(S69+S70+S71+S72+S73)</f>
        <v/>
      </c>
      <c r="T74" s="45">
        <f>-(T69+T70+T71+T72+T73)</f>
        <v/>
      </c>
      <c r="U74" s="45">
        <f>-(U69+U70+U71+U72+U73)</f>
        <v/>
      </c>
      <c r="V74" s="45">
        <f>-(V69+V70+V71+V72+V73)</f>
        <v/>
      </c>
      <c r="W74" s="45">
        <f>-(W69+W70+W71+W72+W73)</f>
        <v/>
      </c>
      <c r="X74" s="45">
        <f>-(X69+X70+X71+X72+X73)</f>
        <v/>
      </c>
      <c r="Y74" s="45">
        <f>-(Y69+Y70+Y71+Y72+Y73)</f>
        <v/>
      </c>
      <c r="Z74" s="45">
        <f>-(Z69+Z70+Z71+Z72+Z73)</f>
        <v/>
      </c>
      <c r="AA74" s="45">
        <f>-(AA69+AA70+AA71+AA72+AA73)</f>
        <v/>
      </c>
      <c r="AB74" s="45">
        <f>-(AB69+AB70+AB71+AB72+AB73)</f>
        <v/>
      </c>
      <c r="AC74" s="45">
        <f>-(AC69+AC70+AC71+AC72+AC73)</f>
        <v/>
      </c>
      <c r="AD74" s="45">
        <f>-(AD69+AD70+AD71+AD72+AD73)</f>
        <v/>
      </c>
      <c r="AE74" s="45">
        <f>-(AE69+AE70+AE71+AE72+AE73)</f>
        <v/>
      </c>
      <c r="AF74" s="45">
        <f>-(AF69+AF70+AF71+AF72+AF73)</f>
        <v/>
      </c>
      <c r="AG74" s="45">
        <f>-(AG69+AG70+AG71+AG72+AG73)</f>
        <v/>
      </c>
      <c r="AH74" s="45">
        <f>-(AH69+AH70+AH71+AH72+AH73)</f>
        <v/>
      </c>
      <c r="AI74" s="45">
        <f>-(AI69+AI70+AI71+AI72+AI73)</f>
        <v/>
      </c>
      <c r="AJ74" s="45">
        <f>-(AJ69+AJ70+AJ71+AJ72+AJ73)</f>
        <v/>
      </c>
      <c r="AK74" s="45">
        <f>-(AK69+AK70+AK71+AK72+AK73)</f>
        <v/>
      </c>
      <c r="AL74" s="45">
        <f>-(AL69+AL70+AL71+AL72+AL73)</f>
        <v/>
      </c>
      <c r="AM74" s="45">
        <f>-(AM69+AM70+AM71+AM72+AM73)</f>
        <v/>
      </c>
      <c r="AN74" s="45">
        <f>-(AN69+AN70+AN71+AN72+AN73)</f>
        <v/>
      </c>
      <c r="AO74" s="45">
        <f>-(AO69+AO70+AO71+AO72+AO73)</f>
        <v/>
      </c>
      <c r="AP74" s="45">
        <f>-(AP69+AP70+AP71+AP72+AP73)</f>
        <v/>
      </c>
      <c r="AQ74" s="45">
        <f>-(AQ69+AQ70+AQ71+AQ72+AQ73)</f>
        <v/>
      </c>
      <c r="AR74" s="45">
        <f>-(AR69+AR70+AR71+AR72+AR73)</f>
        <v/>
      </c>
      <c r="AS74" s="45">
        <f>-(AS69+AS70+AS71+AS72+AS73)</f>
        <v/>
      </c>
      <c r="AT74" s="45">
        <f>-(AT69+AT70+AT71+AT72+AT73)</f>
        <v/>
      </c>
      <c r="AU74" s="45">
        <f>-(AU69+AU70+AU71+AU72+AU73)</f>
        <v/>
      </c>
      <c r="AV74" s="45">
        <f>-(AV69+AV70+AV71+AV72+AV73)</f>
        <v/>
      </c>
      <c r="AW74" s="45">
        <f>-(AW69+AW70+AW71+AW72+AW73)</f>
        <v/>
      </c>
      <c r="AX74" s="45">
        <f>-(AX69+AX70+AX71+AX72+AX73)</f>
        <v/>
      </c>
      <c r="AY74" s="45">
        <f>-(AY69+AY70+AY71+AY72+AY73)</f>
        <v/>
      </c>
      <c r="AZ74" s="45">
        <f>-(AZ69+AZ70+AZ71+AZ72+AZ73)</f>
        <v/>
      </c>
      <c r="BA74" s="45">
        <f>-(BA69+BA70+BA71+BA72+BA73)</f>
        <v/>
      </c>
      <c r="BB74" s="45">
        <f>-(BB69+BB70+BB71+BB72+BB73)</f>
        <v/>
      </c>
      <c r="BC74" s="45">
        <f>-(BC69+BC70+BC71+BC72+BC73)</f>
        <v/>
      </c>
      <c r="BD74" s="45">
        <f>-(BD69+BD70+BD71+BD72+BD73)</f>
        <v/>
      </c>
      <c r="BE74" s="45">
        <f>-(BE69+BE70+BE71+BE72+BE73)</f>
        <v/>
      </c>
      <c r="BF74" s="45">
        <f>-(BF69+BF70+BF71+BF72+BF73)</f>
        <v/>
      </c>
      <c r="BG74" s="45">
        <f>-(BG69+BG70+BG71+BG72+BG73)</f>
        <v/>
      </c>
      <c r="BH74" s="45">
        <f>-(BH69+BH70+BH71+BH72+BH73)</f>
        <v/>
      </c>
      <c r="BI74" s="45">
        <f>-(BI69+BI70+BI71+BI72+BI73)</f>
        <v/>
      </c>
      <c r="BJ74" s="45">
        <f>-(BJ69+BJ70+BJ71+BJ72+BJ73)</f>
        <v/>
      </c>
      <c r="BK74" s="45">
        <f>-(BK69+BK70+BK71+BK72+BK73)</f>
        <v/>
      </c>
      <c r="BL74" s="45">
        <f>-(BL69+BL70+BL71+BL72+BL73)</f>
        <v/>
      </c>
      <c r="BM74" s="45">
        <f>-(BM69+BM70+BM71+BM72+BM73)</f>
        <v/>
      </c>
      <c r="BN74" s="45">
        <f>-(BN69+BN70+BN71+BN72+BN73)</f>
        <v/>
      </c>
      <c r="BO74" s="45">
        <f>-(BO69+BO70+BO71+BO72+BO73)</f>
        <v/>
      </c>
      <c r="BP74" s="45">
        <f>-(BP69+BP70+BP71+BP72+BP73)</f>
        <v/>
      </c>
      <c r="BQ74" s="45">
        <f>-(BQ69+BQ70+BQ71+BQ72+BQ73)</f>
        <v/>
      </c>
      <c r="BR74" s="45">
        <f>-(BR69+BR70+BR71+BR72+BR73)</f>
        <v/>
      </c>
      <c r="BS74" s="45">
        <f>-(BS69+BS70+BS71+BS72+BS73)</f>
        <v/>
      </c>
      <c r="BT74" s="45">
        <f>-(BT69+BT70+BT71+BT72+BT73)</f>
        <v/>
      </c>
      <c r="BU74" s="45">
        <f>-(BU69+BU70+BU71+BU72+BU73)</f>
        <v/>
      </c>
      <c r="BV74" s="45">
        <f>-(BV69+BV70+BV71+BV72+BV73)</f>
        <v/>
      </c>
      <c r="BW74" s="45">
        <f>-(BW69+BW70+BW71+BW72+BW73)</f>
        <v/>
      </c>
      <c r="BX74" s="45">
        <f>-(BX69+BX70+BX71+BX72+BX73)</f>
        <v/>
      </c>
      <c r="BY74" s="45">
        <f>-(BY69+BY70+BY71+BY72+BY73)</f>
        <v/>
      </c>
      <c r="BZ74" s="45">
        <f>-(BZ69+BZ70+BZ71+BZ72+BZ73)</f>
        <v/>
      </c>
      <c r="CA74" s="45">
        <f>-(CA69+CA70+CA71+CA72+CA73)</f>
        <v/>
      </c>
      <c r="CB74" s="45">
        <f>-(CB69+CB70+CB71+CB72+CB73)</f>
        <v/>
      </c>
      <c r="CC74" s="45">
        <f>-(CC69+CC70+CC71+CC72+CC73)</f>
        <v/>
      </c>
      <c r="CD74" s="45">
        <f>-(CD69+CD70+CD71+CD72+CD73)</f>
        <v/>
      </c>
      <c r="CE74" s="45">
        <f>-(CE69+CE70+CE71+CE72+CE73)</f>
        <v/>
      </c>
      <c r="CF74" s="45">
        <f>-(CF69+CF70+CF71+CF72+CF73)</f>
        <v/>
      </c>
      <c r="CG74" s="45">
        <f>-(CG69+CG70+CG71+CG72+CG73)</f>
        <v/>
      </c>
      <c r="CH74" s="45">
        <f>-(CH69+CH70+CH71+CH72+CH73)</f>
        <v/>
      </c>
      <c r="CI74" s="45">
        <f>-(CI69+CI70+CI71+CI72+CI73)</f>
        <v/>
      </c>
      <c r="CJ74" s="45">
        <f>-(CJ69+CJ70+CJ71+CJ72+CJ73)</f>
        <v/>
      </c>
      <c r="CK74" s="45">
        <f>-(CK69+CK70+CK71+CK72+CK73)</f>
        <v/>
      </c>
      <c r="CL74" s="45">
        <f>-(CL69+CL70+CL71+CL72+CL73)</f>
        <v/>
      </c>
      <c r="CM74" s="45">
        <f>-(CM69+CM70+CM71+CM72+CM73)</f>
        <v/>
      </c>
      <c r="CN74" s="45">
        <f>-(CN69+CN70+CN71+CN72+CN73)</f>
        <v/>
      </c>
      <c r="CO74" s="45">
        <f>-(CO69+CO70+CO71+CO72+CO73)</f>
        <v/>
      </c>
      <c r="CP74" s="45">
        <f>-(CP69+CP70+CP71+CP72+CP73)</f>
        <v/>
      </c>
      <c r="CQ74" s="45">
        <f>-(CQ69+CQ70+CQ71+CQ72+CQ73)</f>
        <v/>
      </c>
      <c r="CR74" s="45">
        <f>-(CR69+CR70+CR71+CR72+CR73)</f>
        <v/>
      </c>
      <c r="CS74" s="45">
        <f>-(CS69+CS70+CS71+CS72+CS73)</f>
        <v/>
      </c>
      <c r="CT74" s="45">
        <f>-(CT69+CT70+CT71+CT72+CT73)</f>
        <v/>
      </c>
      <c r="CU74" s="45">
        <f>-(CU69+CU70+CU71+CU72+CU73)</f>
        <v/>
      </c>
      <c r="CV74" s="45">
        <f>-(CV69+CV70+CV71+CV72+CV73)</f>
        <v/>
      </c>
      <c r="CW74" s="45">
        <f>-(CW69+CW70+CW71+CW72+CW73)</f>
        <v/>
      </c>
      <c r="CX74" s="45">
        <f>-(CX69+CX70+CX71+CX72+CX73)</f>
        <v/>
      </c>
      <c r="CY74" s="45">
        <f>-(CY69+CY70+CY71+CY72+CY73)</f>
        <v/>
      </c>
      <c r="CZ74" s="45">
        <f>-(CZ69+CZ70+CZ71+CZ72+CZ73)</f>
        <v/>
      </c>
      <c r="DA74" s="45">
        <f>-(DA69+DA70+DA71+DA72+DA73)</f>
        <v/>
      </c>
      <c r="DB74" s="45">
        <f>-(DB69+DB70+DB71+DB72+DB73)</f>
        <v/>
      </c>
      <c r="DC74" s="45">
        <f>-(DC69+DC70+DC71+DC72+DC73)</f>
        <v/>
      </c>
      <c r="DD74" s="45">
        <f>-(DD69+DD70+DD71+DD72+DD73)</f>
        <v/>
      </c>
      <c r="DE74" s="45">
        <f>-(DE69+DE70+DE71+DE72+DE73)</f>
        <v/>
      </c>
      <c r="DF74" s="45">
        <f>-(DF69+DF70+DF71+DF72+DF73)</f>
        <v/>
      </c>
      <c r="DG74" s="45">
        <f>-(DG69+DG70+DG71+DG72+DG73)</f>
        <v/>
      </c>
      <c r="DH74" s="45">
        <f>-(DH69+DH70+DH71+DH72+DH73)</f>
        <v/>
      </c>
      <c r="DI74" s="45">
        <f>-(DI69+DI70+DI71+DI72+DI73)</f>
        <v/>
      </c>
      <c r="DJ74" s="45">
        <f>-(DJ69+DJ70+DJ71+DJ72+DJ73)</f>
        <v/>
      </c>
      <c r="DK74" s="45">
        <f>-(DK69+DK70+DK71+DK72+DK73)</f>
        <v/>
      </c>
      <c r="DL74" s="45">
        <f>-(DL69+DL70+DL71+DL72+DL73)</f>
        <v/>
      </c>
      <c r="DM74" s="45">
        <f>-(DM69+DM70+DM71+DM72+DM73)</f>
        <v/>
      </c>
      <c r="DN74" s="45">
        <f>-(DN69+DN70+DN71+DN72+DN73)</f>
        <v/>
      </c>
      <c r="DO74" s="45">
        <f>-(DO69+DO70+DO71+DO72+DO73)</f>
        <v/>
      </c>
      <c r="DP74" s="45">
        <f>-(DP69+DP70+DP71+DP72+DP73)</f>
        <v/>
      </c>
      <c r="DQ74" s="45">
        <f>-(DQ69+DQ70+DQ71+DQ72+DQ73)</f>
        <v/>
      </c>
      <c r="DR74" s="45">
        <f>-(DR69+DR70+DR71+DR72+DR73)</f>
        <v/>
      </c>
      <c r="DS74" s="45">
        <f>-(DS69+DS70+DS71+DS72+DS73)</f>
        <v/>
      </c>
      <c r="DT74" s="45">
        <f>-(DT69+DT70+DT71+DT72+DT73)</f>
        <v/>
      </c>
      <c r="DU74" s="45">
        <f>-(DU69+DU70+DU71+DU72+DU73)</f>
        <v/>
      </c>
      <c r="DV74" s="45">
        <f>-(DV69+DV70+DV71+DV72+DV73)</f>
        <v/>
      </c>
      <c r="DW74" s="45">
        <f>-(DW69+DW70+DW71+DW72+DW73)</f>
        <v/>
      </c>
      <c r="DX74" s="45">
        <f>-(DX69+DX70+DX71+DX72+DX73)</f>
        <v/>
      </c>
      <c r="DY74" s="45">
        <f>-(DY69+DY70+DY71+DY72+DY73)</f>
        <v/>
      </c>
      <c r="DZ74" s="45">
        <f>-(DZ69+DZ70+DZ71+DZ72+DZ73)</f>
        <v/>
      </c>
      <c r="EA74" s="45">
        <f>-(EA69+EA70+EA71+EA72+EA73)</f>
        <v/>
      </c>
      <c r="EB74" s="45">
        <f>-(EB69+EB70+EB71+EB72+EB73)</f>
        <v/>
      </c>
      <c r="EC74" s="45">
        <f>-(EC69+EC70+EC71+EC72+EC73)</f>
        <v/>
      </c>
      <c r="ED74" s="45">
        <f>-(ED69+ED70+ED71+ED72+ED73)</f>
        <v/>
      </c>
      <c r="EE74" s="45">
        <f>-(EE69+EE70+EE71+EE72+EE73)</f>
        <v/>
      </c>
      <c r="EF74" s="45">
        <f>-(EF69+EF70+EF71+EF72+EF73)</f>
        <v/>
      </c>
      <c r="EG74" s="45">
        <f>-(EG69+EG70+EG71+EG72+EG73)</f>
        <v/>
      </c>
      <c r="EH74" s="45">
        <f>-(EH69+EH70+EH71+EH72+EH73)</f>
        <v/>
      </c>
      <c r="EI74" s="45">
        <f>-(EI69+EI70+EI71+EI72+EI73)</f>
        <v/>
      </c>
      <c r="EJ74" s="45">
        <f>-(EJ69+EJ70+EJ71+EJ72+EJ73)</f>
        <v/>
      </c>
      <c r="EK74" s="45">
        <f>-(EK69+EK70+EK71+EK72+EK73)</f>
        <v/>
      </c>
      <c r="EL74" s="45">
        <f>-(EL69+EL70+EL71+EL72+EL73)</f>
        <v/>
      </c>
      <c r="EM74" s="45">
        <f>-(EM69+EM70+EM71+EM72+EM73)</f>
        <v/>
      </c>
      <c r="EN74" s="45">
        <f>-(EN69+EN70+EN71+EN72+EN73)</f>
        <v/>
      </c>
      <c r="EO74" s="45">
        <f>-(EO69+EO70+EO71+EO72+EO73)</f>
        <v/>
      </c>
      <c r="EP74" s="45">
        <f>-(EP69+EP70+EP71+EP72+EP73)</f>
        <v/>
      </c>
      <c r="EQ74" s="45">
        <f>-(EQ69+EQ70+EQ71+EQ72+EQ73)</f>
        <v/>
      </c>
      <c r="ER74" s="45">
        <f>-(ER69+ER70+ER71+ER72+ER73)</f>
        <v/>
      </c>
      <c r="ES74" s="45">
        <f>-(ES69+ES70+ES71+ES72+ES73)</f>
        <v/>
      </c>
      <c r="ET74" s="45">
        <f>-(ET69+ET70+ET71+ET72+ET73)</f>
        <v/>
      </c>
      <c r="EU74" s="45">
        <f>-(EU69+EU70+EU71+EU72+EU73)</f>
        <v/>
      </c>
      <c r="EV74" s="45">
        <f>-(EV69+EV70+EV71+EV72+EV73)</f>
        <v/>
      </c>
      <c r="EW74" s="45">
        <f>-(EW69+EW70+EW71+EW72+EW73)</f>
        <v/>
      </c>
      <c r="EX74" s="45">
        <f>-(EX69+EX70+EX71+EX72+EX73)</f>
        <v/>
      </c>
      <c r="EY74" s="45">
        <f>-(EY69+EY70+EY71+EY72+EY73)</f>
        <v/>
      </c>
      <c r="EZ74" s="45">
        <f>-(EZ69+EZ70+EZ71+EZ72+EZ73)</f>
        <v/>
      </c>
      <c r="FA74" s="45">
        <f>-(FA69+FA70+FA71+FA72+FA73)</f>
        <v/>
      </c>
      <c r="FB74" s="45">
        <f>-(FB69+FB70+FB71+FB72+FB73)</f>
        <v/>
      </c>
      <c r="FC74" s="45">
        <f>-(FC69+FC70+FC71+FC72+FC73)</f>
        <v/>
      </c>
      <c r="FD74" s="45">
        <f>-(FD69+FD70+FD71+FD72+FD73)</f>
        <v/>
      </c>
      <c r="FE74" s="45">
        <f>-(FE69+FE70+FE71+FE72+FE73)</f>
        <v/>
      </c>
      <c r="FF74" s="45">
        <f>-(FF69+FF70+FF71+FF72+FF73)</f>
        <v/>
      </c>
      <c r="FG74" s="45">
        <f>-(FG69+FG70+FG71+FG72+FG73)</f>
        <v/>
      </c>
      <c r="FH74" s="45">
        <f>-(FH69+FH70+FH71+FH72+FH73)</f>
        <v/>
      </c>
      <c r="FI74" s="45">
        <f>-(FI69+FI70+FI71+FI72+FI73)</f>
        <v/>
      </c>
      <c r="FJ74" s="45">
        <f>-(FJ69+FJ70+FJ71+FJ72+FJ73)</f>
        <v/>
      </c>
      <c r="FK74" s="45">
        <f>-(FK69+FK70+FK71+FK72+FK73)</f>
        <v/>
      </c>
      <c r="FL74" s="45">
        <f>-(FL69+FL70+FL71+FL72+FL73)</f>
        <v/>
      </c>
      <c r="FM74" s="45">
        <f>-(FM69+FM70+FM71+FM72+FM73)</f>
        <v/>
      </c>
      <c r="FN74" s="45">
        <f>-(FN69+FN70+FN71+FN72+FN73)</f>
        <v/>
      </c>
      <c r="FO74" s="45">
        <f>-(FO69+FO70+FO71+FO72+FO73)</f>
        <v/>
      </c>
      <c r="FP74" s="45">
        <f>-(FP69+FP70+FP71+FP72+FP73)</f>
        <v/>
      </c>
      <c r="FQ74" s="45">
        <f>-(FQ69+FQ70+FQ71+FQ72+FQ73)</f>
        <v/>
      </c>
      <c r="FR74" s="45">
        <f>-(FR69+FR70+FR71+FR72+FR73)</f>
        <v/>
      </c>
      <c r="FS74" s="45">
        <f>-(FS69+FS70+FS71+FS72+FS73)</f>
        <v/>
      </c>
      <c r="FT74" s="45">
        <f>-(FT69+FT70+FT71+FT72+FT73)</f>
        <v/>
      </c>
      <c r="FU74" s="45">
        <f>-(FU69+FU70+FU71+FU72+FU73)</f>
        <v/>
      </c>
      <c r="FV74" s="45">
        <f>-(FV69+FV70+FV71+FV72+FV73)</f>
        <v/>
      </c>
      <c r="FW74" s="45">
        <f>-(FW69+FW70+FW71+FW72+FW73)</f>
        <v/>
      </c>
      <c r="FX74" s="45">
        <f>-(FX69+FX70+FX71+FX72+FX73)</f>
        <v/>
      </c>
      <c r="FY74" s="45">
        <f>-(FY69+FY70+FY71+FY72+FY73)</f>
        <v/>
      </c>
      <c r="FZ74" s="45">
        <f>-(FZ69+FZ70+FZ71+FZ72+FZ73)</f>
        <v/>
      </c>
      <c r="GA74" s="45">
        <f>-(GA69+GA70+GA71+GA72+GA73)</f>
        <v/>
      </c>
      <c r="GB74" s="45">
        <f>-(GB69+GB70+GB71+GB72+GB73)</f>
        <v/>
      </c>
      <c r="GC74" s="45">
        <f>-(GC69+GC70+GC71+GC72+GC73)</f>
        <v/>
      </c>
      <c r="GD74" s="45">
        <f>-(GD69+GD70+GD71+GD72+GD73)</f>
        <v/>
      </c>
      <c r="GE74" s="45">
        <f>-(GE69+GE70+GE71+GE72+GE73)</f>
        <v/>
      </c>
      <c r="GF74" s="45">
        <f>-(GF69+GF70+GF71+GF72+GF73)</f>
        <v/>
      </c>
      <c r="GG74" s="45">
        <f>-(GG69+GG70+GG71+GG72+GG73)</f>
        <v/>
      </c>
      <c r="GH74" s="45">
        <f>-(GH69+GH70+GH71+GH72+GH73)</f>
        <v/>
      </c>
      <c r="GI74" s="45">
        <f>-(GI69+GI70+GI71+GI72+GI73)</f>
        <v/>
      </c>
      <c r="GJ74" s="45">
        <f>-(GJ69+GJ70+GJ71+GJ72+GJ73)</f>
        <v/>
      </c>
      <c r="GK74" s="45">
        <f>-(GK69+GK70+GK71+GK72+GK73)</f>
        <v/>
      </c>
      <c r="GL74" s="45">
        <f>-(GL69+GL70+GL71+GL72+GL73)</f>
        <v/>
      </c>
      <c r="GM74" s="45">
        <f>-(GM69+GM70+GM71+GM72+GM73)</f>
        <v/>
      </c>
      <c r="GN74" s="45">
        <f>-(GN69+GN70+GN71+GN72+GN73)</f>
        <v/>
      </c>
      <c r="GO74" s="45">
        <f>-(GO69+GO70+GO71+GO72+GO73)</f>
        <v/>
      </c>
      <c r="GP74" s="45">
        <f>-(GP69+GP70+GP71+GP72+GP73)</f>
        <v/>
      </c>
      <c r="GQ74" s="45">
        <f>-(GQ69+GQ70+GQ71+GQ72+GQ73)</f>
        <v/>
      </c>
      <c r="GR74" s="45">
        <f>-(GR69+GR70+GR71+GR72+GR73)</f>
        <v/>
      </c>
      <c r="GS74" s="45">
        <f>-(GS69+GS70+GS71+GS72+GS73)</f>
        <v/>
      </c>
      <c r="GT74" s="45">
        <f>-(GT69+GT70+GT71+GT72+GT73)</f>
        <v/>
      </c>
      <c r="GU74" s="45">
        <f>-(GU69+GU70+GU71+GU72+GU73)</f>
        <v/>
      </c>
      <c r="GV74" s="45">
        <f>-(GV69+GV70+GV71+GV72+GV73)</f>
        <v/>
      </c>
      <c r="GW74" s="45">
        <f>-(GW69+GW70+GW71+GW72+GW73)</f>
        <v/>
      </c>
      <c r="GX74" s="45">
        <f>-(GX69+GX70+GX71+GX72+GX73)</f>
        <v/>
      </c>
      <c r="GY74" s="45">
        <f>-(GY69+GY70+GY71+GY72+GY73)</f>
        <v/>
      </c>
      <c r="GZ74" s="45">
        <f>-(GZ69+GZ70+GZ71+GZ72+GZ73)</f>
        <v/>
      </c>
      <c r="HA74" s="45">
        <f>-(HA69+HA70+HA71+HA72+HA73)</f>
        <v/>
      </c>
      <c r="HB74" s="45">
        <f>-(HB69+HB70+HB71+HB72+HB73)</f>
        <v/>
      </c>
      <c r="HC74" s="45">
        <f>-(HC69+HC70+HC71+HC72+HC73)</f>
        <v/>
      </c>
      <c r="HD74" s="45">
        <f>-(HD69+HD70+HD71+HD72+HD73)</f>
        <v/>
      </c>
      <c r="HE74" s="45">
        <f>-(HE69+HE70+HE71+HE72+HE73)</f>
        <v/>
      </c>
      <c r="HF74" s="45">
        <f>-(HF69+HF70+HF71+HF72+HF73)</f>
        <v/>
      </c>
      <c r="HG74" s="45">
        <f>-(HG69+HG70+HG71+HG72+HG73)</f>
        <v/>
      </c>
      <c r="HH74" s="45">
        <f>-(HH69+HH70+HH71+HH72+HH73)</f>
        <v/>
      </c>
      <c r="HI74" s="45">
        <f>-(HI69+HI70+HI71+HI72+HI73)</f>
        <v/>
      </c>
      <c r="HJ74" s="45">
        <f>-(HJ69+HJ70+HJ71+HJ72+HJ73)</f>
        <v/>
      </c>
      <c r="HK74" s="45">
        <f>-(HK69+HK70+HK71+HK72+HK73)</f>
        <v/>
      </c>
      <c r="HL74" s="45">
        <f>-(HL69+HL70+HL71+HL72+HL73)</f>
        <v/>
      </c>
      <c r="HM74" s="45">
        <f>-(HM69+HM70+HM71+HM72+HM73)</f>
        <v/>
      </c>
      <c r="HN74" s="45">
        <f>-(HN69+HN70+HN71+HN72+HN73)</f>
        <v/>
      </c>
      <c r="HO74" s="45">
        <f>-(HO69+HO70+HO71+HO72+HO73)</f>
        <v/>
      </c>
      <c r="HP74" s="45">
        <f>-(HP69+HP70+HP71+HP72+HP73)</f>
        <v/>
      </c>
      <c r="HQ74" s="45">
        <f>-(HQ69+HQ70+HQ71+HQ72+HQ73)</f>
        <v/>
      </c>
      <c r="HR74" s="45">
        <f>-(HR69+HR70+HR71+HR72+HR73)</f>
        <v/>
      </c>
      <c r="HS74" s="45">
        <f>-(HS69+HS70+HS71+HS72+HS73)</f>
        <v/>
      </c>
      <c r="HT74" s="45">
        <f>-(HT69+HT70+HT71+HT72+HT73)</f>
        <v/>
      </c>
      <c r="HU74" s="45">
        <f>-(HU69+HU70+HU71+HU72+HU73)</f>
        <v/>
      </c>
      <c r="HV74" s="45">
        <f>-(HV69+HV70+HV71+HV72+HV73)</f>
        <v/>
      </c>
      <c r="HW74" s="45">
        <f>-(HW69+HW70+HW71+HW72+HW73)</f>
        <v/>
      </c>
      <c r="HX74" s="45">
        <f>-(HX69+HX70+HX71+HX72+HX73)</f>
        <v/>
      </c>
      <c r="HY74" s="45">
        <f>-(HY69+HY70+HY71+HY72+HY73)</f>
        <v/>
      </c>
      <c r="HZ74" s="45">
        <f>-(HZ69+HZ70+HZ71+HZ72+HZ73)</f>
        <v/>
      </c>
      <c r="IA74" s="45">
        <f>-(IA69+IA70+IA71+IA72+IA73)</f>
        <v/>
      </c>
      <c r="IB74" s="45">
        <f>-(IB69+IB70+IB71+IB72+IB73)</f>
        <v/>
      </c>
      <c r="IC74" s="45">
        <f>-(IC69+IC70+IC71+IC72+IC73)</f>
        <v/>
      </c>
      <c r="ID74" s="45">
        <f>-(ID69+ID70+ID71+ID72+ID73)</f>
        <v/>
      </c>
      <c r="IE74" s="45">
        <f>-(IE69+IE70+IE71+IE72+IE73)</f>
        <v/>
      </c>
      <c r="IF74" s="45">
        <f>-(IF69+IF70+IF71+IF72+IF73)</f>
        <v/>
      </c>
      <c r="IG74" s="45">
        <f>-(IG69+IG70+IG71+IG72+IG73)</f>
        <v/>
      </c>
      <c r="IH74" s="45">
        <f>-(IH69+IH70+IH71+IH72+IH73)</f>
        <v/>
      </c>
      <c r="II74" s="45">
        <f>-(II69+II70+II71+II72+II73)</f>
        <v/>
      </c>
      <c r="IJ74" s="45">
        <f>-(IJ69+IJ70+IJ71+IJ72+IJ73)</f>
        <v/>
      </c>
      <c r="IK74" s="45">
        <f>-(IK69+IK70+IK71+IK72+IK73)</f>
        <v/>
      </c>
      <c r="IL74" s="45">
        <f>-(IL69+IL70+IL71+IL72+IL73)</f>
        <v/>
      </c>
      <c r="IM74" s="45">
        <f>-(IM69+IM70+IM71+IM72+IM73)</f>
        <v/>
      </c>
      <c r="IN74" s="45">
        <f>-(IN69+IN70+IN71+IN72+IN73)</f>
        <v/>
      </c>
      <c r="IO74" s="45">
        <f>-(IO69+IO70+IO71+IO72+IO73)</f>
        <v/>
      </c>
      <c r="IP74" s="45">
        <f>-(IP69+IP70+IP71+IP72+IP73)</f>
        <v/>
      </c>
      <c r="IQ74" s="45">
        <f>-(IQ69+IQ70+IQ71+IQ72+IQ73)</f>
        <v/>
      </c>
      <c r="IR74" s="45">
        <f>-(IR69+IR70+IR71+IR72+IR73)</f>
        <v/>
      </c>
      <c r="IS74" s="45">
        <f>-(IS69+IS70+IS71+IS72+IS73)</f>
        <v/>
      </c>
      <c r="IT74" s="45">
        <f>-(IT69+IT70+IT71+IT72+IT73)</f>
        <v/>
      </c>
      <c r="IU74" s="45">
        <f>-(IU69+IU70+IU71+IU72+IU73)</f>
        <v/>
      </c>
      <c r="IV74" s="45">
        <f>-(IV69+IV70+IV71+IV72+IV73)</f>
        <v/>
      </c>
      <c r="IW74" s="45">
        <f>-(IW69+IW70+IW71+IW72+IW73)</f>
        <v/>
      </c>
      <c r="IX74" s="45">
        <f>-(IX69+IX70+IX71+IX72+IX73)</f>
        <v/>
      </c>
      <c r="IY74" s="45">
        <f>-(IY69+IY70+IY71+IY72+IY73)</f>
        <v/>
      </c>
      <c r="IZ74" s="45">
        <f>-(IZ69+IZ70+IZ71+IZ72+IZ73)</f>
        <v/>
      </c>
      <c r="JA74" s="45">
        <f>-(JA69+JA70+JA71+JA72+JA73)</f>
        <v/>
      </c>
      <c r="JB74" s="45">
        <f>-(JB69+JB70+JB71+JB72+JB73)</f>
        <v/>
      </c>
      <c r="JC74" s="45">
        <f>-(JC69+JC70+JC71+JC72+JC73)</f>
        <v/>
      </c>
      <c r="JD74" s="45">
        <f>-(JD69+JD70+JD71+JD72+JD73)</f>
        <v/>
      </c>
      <c r="JE74" s="45">
        <f>-(JE69+JE70+JE71+JE72+JE73)</f>
        <v/>
      </c>
      <c r="JF74" s="45">
        <f>-(JF69+JF70+JF71+JF72+JF73)</f>
        <v/>
      </c>
      <c r="JG74" s="45">
        <f>-(JG69+JG70+JG71+JG72+JG73)</f>
        <v/>
      </c>
      <c r="JH74" s="45">
        <f>-(JH69+JH70+JH71+JH72+JH73)</f>
        <v/>
      </c>
      <c r="JI74" s="45">
        <f>-(JI69+JI70+JI71+JI72+JI73)</f>
        <v/>
      </c>
      <c r="JJ74" s="45">
        <f>-(JJ69+JJ70+JJ71+JJ72+JJ73)</f>
        <v/>
      </c>
      <c r="JK74" s="45">
        <f>-(JK69+JK70+JK71+JK72+JK73)</f>
        <v/>
      </c>
      <c r="JL74" s="45">
        <f>-(JL69+JL70+JL71+JL72+JL73)</f>
        <v/>
      </c>
      <c r="JM74" s="45">
        <f>-(JM69+JM70+JM71+JM72+JM73)</f>
        <v/>
      </c>
      <c r="JN74" s="45">
        <f>-(JN69+JN70+JN71+JN72+JN73)</f>
        <v/>
      </c>
      <c r="JO74" s="45">
        <f>-(JO69+JO70+JO71+JO72+JO73)</f>
        <v/>
      </c>
      <c r="JP74" s="45">
        <f>-(JP69+JP70+JP71+JP72+JP73)</f>
        <v/>
      </c>
      <c r="JQ74" s="45">
        <f>-(JQ69+JQ70+JQ71+JQ72+JQ73)</f>
        <v/>
      </c>
      <c r="JR74" s="45">
        <f>-(JR69+JR70+JR71+JR72+JR73)</f>
        <v/>
      </c>
      <c r="JS74" s="45">
        <f>-(JS69+JS70+JS71+JS72+JS73)</f>
        <v/>
      </c>
      <c r="JT74" s="45">
        <f>-(JT69+JT70+JT71+JT72+JT73)</f>
        <v/>
      </c>
      <c r="JU74" s="45">
        <f>-(JU69+JU70+JU71+JU72+JU73)</f>
        <v/>
      </c>
      <c r="JV74" s="45">
        <f>-(JV69+JV70+JV71+JV72+JV73)</f>
        <v/>
      </c>
      <c r="JW74" s="45">
        <f>-(JW69+JW70+JW71+JW72+JW73)</f>
        <v/>
      </c>
      <c r="JX74" s="45">
        <f>-(JX69+JX70+JX71+JX72+JX73)</f>
        <v/>
      </c>
      <c r="JY74" s="45">
        <f>-(JY69+JY70+JY71+JY72+JY73)</f>
        <v/>
      </c>
      <c r="JZ74" s="45">
        <f>-(JZ69+JZ70+JZ71+JZ72+JZ73)</f>
        <v/>
      </c>
      <c r="KA74" s="45">
        <f>-(KA69+KA70+KA71+KA72+KA73)</f>
        <v/>
      </c>
      <c r="KB74" s="45">
        <f>-(KB69+KB70+KB71+KB72+KB73)</f>
        <v/>
      </c>
      <c r="KC74" s="45">
        <f>-(KC69+KC70+KC71+KC72+KC73)</f>
        <v/>
      </c>
      <c r="KD74" s="45">
        <f>-(KD69+KD70+KD71+KD72+KD73)</f>
        <v/>
      </c>
      <c r="KE74" s="45">
        <f>-(KE69+KE70+KE71+KE72+KE73)</f>
        <v/>
      </c>
      <c r="KF74" s="45">
        <f>-(KF69+KF70+KF71+KF72+KF73)</f>
        <v/>
      </c>
      <c r="KG74" s="45">
        <f>-(KG69+KG70+KG71+KG72+KG73)</f>
        <v/>
      </c>
      <c r="KH74" s="45">
        <f>-(KH69+KH70+KH71+KH72+KH73)</f>
        <v/>
      </c>
      <c r="KI74" s="45">
        <f>-(KI69+KI70+KI71+KI72+KI73)</f>
        <v/>
      </c>
      <c r="KJ74" s="45">
        <f>-(KJ69+KJ70+KJ71+KJ72+KJ73)</f>
        <v/>
      </c>
      <c r="KK74" s="45">
        <f>-(KK69+KK70+KK71+KK72+KK73)</f>
        <v/>
      </c>
      <c r="KL74" s="45">
        <f>-(KL69+KL70+KL71+KL72+KL73)</f>
        <v/>
      </c>
      <c r="KM74" s="45">
        <f>-(KM69+KM70+KM71+KM72+KM73)</f>
        <v/>
      </c>
      <c r="KN74" s="45">
        <f>-(KN69+KN70+KN71+KN72+KN73)</f>
        <v/>
      </c>
      <c r="KO74" s="45">
        <f>-(KO69+KO70+KO71+KO72+KO73)</f>
        <v/>
      </c>
      <c r="KP74" s="45">
        <f>-(KP69+KP70+KP71+KP72+KP73)</f>
        <v/>
      </c>
      <c r="KQ74" s="45">
        <f>-(KQ69+KQ70+KQ71+KQ72+KQ73)</f>
        <v/>
      </c>
      <c r="KR74" s="45">
        <f>-(KR69+KR70+KR71+KR72+KR73)</f>
        <v/>
      </c>
      <c r="KS74" s="45">
        <f>-(KS69+KS70+KS71+KS72+KS73)</f>
        <v/>
      </c>
      <c r="KT74" s="45">
        <f>-(KT69+KT70+KT71+KT72+KT73)</f>
        <v/>
      </c>
      <c r="KU74" s="45">
        <f>-(KU69+KU70+KU71+KU72+KU73)</f>
        <v/>
      </c>
      <c r="KV74" s="45">
        <f>-(KV69+KV70+KV71+KV72+KV73)</f>
        <v/>
      </c>
      <c r="KW74" s="45">
        <f>-(KW69+KW70+KW71+KW72+KW73)</f>
        <v/>
      </c>
      <c r="KX74" s="45">
        <f>-(KX69+KX70+KX71+KX72+KX73)</f>
        <v/>
      </c>
      <c r="KY74" s="45">
        <f>-(KY69+KY70+KY71+KY72+KY73)</f>
        <v/>
      </c>
      <c r="KZ74" s="45">
        <f>-(KZ69+KZ70+KZ71+KZ72+KZ73)</f>
        <v/>
      </c>
      <c r="LA74" s="45">
        <f>-(LA69+LA70+LA71+LA72+LA73)</f>
        <v/>
      </c>
      <c r="LB74" s="45">
        <f>-(LB69+LB70+LB71+LB72+LB73)</f>
        <v/>
      </c>
      <c r="LC74" s="45">
        <f>-(LC69+LC70+LC71+LC72+LC73)</f>
        <v/>
      </c>
      <c r="LD74" s="45">
        <f>-(LD69+LD70+LD71+LD72+LD73)</f>
        <v/>
      </c>
      <c r="LE74" s="45">
        <f>-(LE69+LE70+LE71+LE72+LE73)</f>
        <v/>
      </c>
      <c r="LF74" s="45">
        <f>-(LF69+LF70+LF71+LF72+LF73)</f>
        <v/>
      </c>
      <c r="LG74" s="45">
        <f>-(LG69+LG70+LG71+LG72+LG73)</f>
        <v/>
      </c>
      <c r="LH74" s="45">
        <f>-(LH69+LH70+LH71+LH72+LH73)</f>
        <v/>
      </c>
      <c r="LI74" s="45">
        <f>-(LI69+LI70+LI71+LI72+LI73)</f>
        <v/>
      </c>
      <c r="LJ74" s="45">
        <f>-(LJ69+LJ70+LJ71+LJ72+LJ73)</f>
        <v/>
      </c>
      <c r="LK74" s="45">
        <f>-(LK69+LK70+LK71+LK72+LK73)</f>
        <v/>
      </c>
      <c r="LL74" s="45">
        <f>-(LL69+LL70+LL71+LL72+LL73)</f>
        <v/>
      </c>
      <c r="LM74" s="45">
        <f>-(LM69+LM70+LM71+LM72+LM73)</f>
        <v/>
      </c>
      <c r="LN74" s="45">
        <f>-(LN69+LN70+LN71+LN72+LN73)</f>
        <v/>
      </c>
      <c r="LO74" s="45">
        <f>-(LO69+LO70+LO71+LO72+LO73)</f>
        <v/>
      </c>
      <c r="LP74" s="45">
        <f>-(LP69+LP70+LP71+LP72+LP73)</f>
        <v/>
      </c>
      <c r="LQ74" s="45">
        <f>-(LQ69+LQ70+LQ71+LQ72+LQ73)</f>
        <v/>
      </c>
      <c r="LR74" s="45">
        <f>-(LR69+LR70+LR71+LR72+LR73)</f>
        <v/>
      </c>
      <c r="LS74" s="45">
        <f>-(LS69+LS70+LS71+LS72+LS73)</f>
        <v/>
      </c>
      <c r="LT74" s="45">
        <f>-(LT69+LT70+LT71+LT72+LT73)</f>
        <v/>
      </c>
      <c r="LU74" s="45">
        <f>-(LU69+LU70+LU71+LU72+LU73)</f>
        <v/>
      </c>
      <c r="LV74" s="45">
        <f>-(LV69+LV70+LV71+LV72+LV73)</f>
        <v/>
      </c>
      <c r="LW74" s="45">
        <f>-(LW69+LW70+LW71+LW72+LW73)</f>
        <v/>
      </c>
      <c r="LX74" s="45">
        <f>-(LX69+LX70+LX71+LX72+LX73)</f>
        <v/>
      </c>
      <c r="LY74" s="45">
        <f>-(LY69+LY70+LY71+LY72+LY73)</f>
        <v/>
      </c>
      <c r="LZ74" s="45">
        <f>-(LZ69+LZ70+LZ71+LZ72+LZ73)</f>
        <v/>
      </c>
      <c r="MA74" s="45">
        <f>-(MA69+MA70+MA71+MA72+MA73)</f>
        <v/>
      </c>
      <c r="MB74" s="45">
        <f>-(MB69+MB70+MB71+MB72+MB73)</f>
        <v/>
      </c>
      <c r="MC74" s="45">
        <f>-(MC69+MC70+MC71+MC72+MC73)</f>
        <v/>
      </c>
      <c r="MD74" s="45">
        <f>-(MD69+MD70+MD71+MD72+MD73)</f>
        <v/>
      </c>
      <c r="ME74" s="45">
        <f>-(ME69+ME70+ME71+ME72+ME73)</f>
        <v/>
      </c>
      <c r="MF74" s="45">
        <f>-(MF69+MF70+MF71+MF72+MF73)</f>
        <v/>
      </c>
      <c r="MG74" s="45">
        <f>-(MG69+MG70+MG71+MG72+MG73)</f>
        <v/>
      </c>
      <c r="MH74" s="45">
        <f>-(MH69+MH70+MH71+MH72+MH73)</f>
        <v/>
      </c>
      <c r="MI74" s="45">
        <f>-(MI69+MI70+MI71+MI72+MI73)</f>
        <v/>
      </c>
      <c r="MJ74" s="45">
        <f>-(MJ69+MJ70+MJ71+MJ72+MJ73)</f>
        <v/>
      </c>
      <c r="MK74" s="45">
        <f>-(MK69+MK70+MK71+MK72+MK73)</f>
        <v/>
      </c>
      <c r="ML74" s="45">
        <f>-(ML69+ML70+ML71+ML72+ML73)</f>
        <v/>
      </c>
      <c r="MM74" s="45">
        <f>-(MM69+MM70+MM71+MM72+MM73)</f>
        <v/>
      </c>
      <c r="MN74" s="45">
        <f>-(MN69+MN70+MN71+MN72+MN73)</f>
        <v/>
      </c>
      <c r="MO74" s="45">
        <f>-(MO69+MO70+MO71+MO72+MO73)</f>
        <v/>
      </c>
      <c r="MP74" s="45">
        <f>-(MP69+MP70+MP71+MP72+MP73)</f>
        <v/>
      </c>
      <c r="MQ74" s="45">
        <f>-(MQ69+MQ70+MQ71+MQ72+MQ73)</f>
        <v/>
      </c>
      <c r="MR74" s="45">
        <f>-(MR69+MR70+MR71+MR72+MR73)</f>
        <v/>
      </c>
      <c r="MS74" s="45">
        <f>-(MS69+MS70+MS71+MS72+MS73)</f>
        <v/>
      </c>
      <c r="MT74" s="45">
        <f>-(MT69+MT70+MT71+MT72+MT73)</f>
        <v/>
      </c>
      <c r="MU74" s="45">
        <f>-(MU69+MU70+MU71+MU72+MU73)</f>
        <v/>
      </c>
      <c r="MV74" s="45">
        <f>-(MV69+MV70+MV71+MV72+MV73)</f>
        <v/>
      </c>
      <c r="MW74" s="45">
        <f>-(MW69+MW70+MW71+MW72+MW73)</f>
        <v/>
      </c>
      <c r="MX74" s="45">
        <f>-(MX69+MX70+MX71+MX72+MX73)</f>
        <v/>
      </c>
      <c r="MY74" s="45">
        <f>-(MY69+MY70+MY71+MY72+MY73)</f>
        <v/>
      </c>
      <c r="MZ74" s="45">
        <f>-(MZ69+MZ70+MZ71+MZ72+MZ73)</f>
        <v/>
      </c>
      <c r="NA74" s="45">
        <f>-(NA69+NA70+NA71+NA72+NA73)</f>
        <v/>
      </c>
      <c r="NB74" s="45">
        <f>-(NB69+NB70+NB71+NB72+NB73)</f>
        <v/>
      </c>
      <c r="NC74" s="45">
        <f>-(NC69+NC70+NC71+NC72+NC73)</f>
        <v/>
      </c>
      <c r="ND74" s="45">
        <f>-(ND69+ND70+ND71+ND72+ND73)</f>
        <v/>
      </c>
      <c r="NE74" s="45">
        <f>-(NE69+NE70+NE71+NE72+NE73)</f>
        <v/>
      </c>
      <c r="NF74" s="45">
        <f>-(NF69+NF70+NF71+NF72+NF73)</f>
        <v/>
      </c>
      <c r="NG74" s="45">
        <f>-(NG69+NG70+NG71+NG72+NG73)</f>
        <v/>
      </c>
      <c r="NH74" s="45">
        <f>-(NH69+NH70+NH71+NH72+NH73)</f>
        <v/>
      </c>
      <c r="NI74" s="45">
        <f>-(NI69+NI70+NI71+NI72+NI73)</f>
        <v/>
      </c>
      <c r="NJ74" s="45">
        <f>-(NJ69+NJ70+NJ71+NJ72+NJ73)</f>
        <v/>
      </c>
      <c r="NK74" s="45">
        <f>-(NK69+NK70+NK71+NK72+NK73)</f>
        <v/>
      </c>
      <c r="NL74" s="45">
        <f>-(NL69+NL70+NL71+NL72+NL73)</f>
        <v/>
      </c>
      <c r="NM74" s="45">
        <f>-(NM69+NM70+NM71+NM72+NM73)</f>
        <v/>
      </c>
      <c r="NN74" s="45">
        <f>-(NN69+NN70+NN71+NN72+NN73)</f>
        <v/>
      </c>
      <c r="NO74" s="45">
        <f>-(NO69+NO70+NO71+NO72+NO73)</f>
        <v/>
      </c>
      <c r="NP74" s="45">
        <f>-(NP69+NP70+NP71+NP72+NP73)</f>
        <v/>
      </c>
      <c r="NQ74" s="45">
        <f>-(NQ69+NQ70+NQ71+NQ72+NQ73)</f>
        <v/>
      </c>
      <c r="NR74" s="45">
        <f>-(NR69+NR70+NR71+NR72+NR73)</f>
        <v/>
      </c>
      <c r="NS74" s="45">
        <f>-(NS69+NS70+NS71+NS72+NS73)</f>
        <v/>
      </c>
      <c r="NT74" s="45">
        <f>-(NT69+NT70+NT71+NT72+NT73)</f>
        <v/>
      </c>
      <c r="NU74" s="45">
        <f>-(NU69+NU70+NU71+NU72+NU73)</f>
        <v/>
      </c>
      <c r="NV74" s="45">
        <f>-(NV69+NV70+NV71+NV72+NV73)</f>
        <v/>
      </c>
      <c r="NW74" s="45">
        <f>-(NW69+NW70+NW71+NW72+NW73)</f>
        <v/>
      </c>
      <c r="NX74" s="45">
        <f>-(NX69+NX70+NX71+NX72+NX73)</f>
        <v/>
      </c>
      <c r="NY74" s="45">
        <f>-(NY69+NY70+NY71+NY72+NY73)</f>
        <v/>
      </c>
      <c r="NZ74" s="45">
        <f>-(NZ69+NZ70+NZ71+NZ72+NZ73)</f>
        <v/>
      </c>
      <c r="OA74" s="45">
        <f>-(OA69+OA70+OA71+OA72+OA73)</f>
        <v/>
      </c>
      <c r="OB74" s="45">
        <f>-(OB69+OB70+OB71+OB72+OB73)</f>
        <v/>
      </c>
      <c r="OC74" s="45">
        <f>-(OC69+OC70+OC71+OC72+OC73)</f>
        <v/>
      </c>
      <c r="OD74" s="45">
        <f>-(OD69+OD70+OD71+OD72+OD73)</f>
        <v/>
      </c>
      <c r="OE74" s="45">
        <f>-(OE69+OE70+OE71+OE72+OE73)</f>
        <v/>
      </c>
      <c r="OF74" s="45">
        <f>-(OF69+OF70+OF71+OF72+OF73)</f>
        <v/>
      </c>
      <c r="OG74" s="45">
        <f>-(OG69+OG70+OG71+OG72+OG73)</f>
        <v/>
      </c>
      <c r="OH74" s="45">
        <f>-(OH69+OH70+OH71+OH72+OH73)</f>
        <v/>
      </c>
      <c r="OI74" s="45">
        <f>-(OI69+OI70+OI71+OI72+OI73)</f>
        <v/>
      </c>
      <c r="OJ74" s="45">
        <f>-(OJ69+OJ70+OJ71+OJ72+OJ73)</f>
        <v/>
      </c>
      <c r="OK74" s="45">
        <f>-(OK69+OK70+OK71+OK72+OK73)</f>
        <v/>
      </c>
      <c r="OL74" s="45">
        <f>-(OL69+OL70+OL71+OL72+OL73)</f>
        <v/>
      </c>
      <c r="OM74" s="45">
        <f>-(OM69+OM70+OM71+OM72+OM73)</f>
        <v/>
      </c>
      <c r="ON74" s="45">
        <f>-(ON69+ON70+ON71+ON72+ON73)</f>
        <v/>
      </c>
      <c r="OO74" s="45">
        <f>-(OO69+OO70+OO71+OO72+OO73)</f>
        <v/>
      </c>
      <c r="OP74" s="45">
        <f>-(OP69+OP70+OP71+OP72+OP73)</f>
        <v/>
      </c>
      <c r="OQ74" s="45">
        <f>-(OQ69+OQ70+OQ71+OQ72+OQ73)</f>
        <v/>
      </c>
      <c r="OR74" s="45">
        <f>-(OR69+OR70+OR71+OR72+OR73)</f>
        <v/>
      </c>
      <c r="OS74" s="45">
        <f>-(OS69+OS70+OS71+OS72+OS73)</f>
        <v/>
      </c>
      <c r="OT74" s="45">
        <f>-(OT69+OT70+OT71+OT72+OT73)</f>
        <v/>
      </c>
      <c r="OU74" s="45">
        <f>-(OU69+OU70+OU71+OU72+OU73)</f>
        <v/>
      </c>
      <c r="OV74" s="45">
        <f>-(OV69+OV70+OV71+OV72+OV73)</f>
        <v/>
      </c>
      <c r="OW74" s="45">
        <f>-(OW69+OW70+OW71+OW72+OW73)</f>
        <v/>
      </c>
      <c r="OX74" s="45">
        <f>-(OX69+OX70+OX71+OX72+OX73)</f>
        <v/>
      </c>
      <c r="OY74" s="45">
        <f>-(OY69+OY70+OY71+OY72+OY73)</f>
        <v/>
      </c>
      <c r="OZ74" s="45">
        <f>-(OZ69+OZ70+OZ71+OZ72+OZ73)</f>
        <v/>
      </c>
      <c r="PA74" s="45">
        <f>-(PA69+PA70+PA71+PA72+PA73)</f>
        <v/>
      </c>
      <c r="PB74" s="45">
        <f>-(PB69+PB70+PB71+PB72+PB73)</f>
        <v/>
      </c>
      <c r="PC74" s="45">
        <f>-(PC69+PC70+PC71+PC72+PC73)</f>
        <v/>
      </c>
      <c r="PD74" s="45">
        <f>-(PD69+PD70+PD71+PD72+PD73)</f>
        <v/>
      </c>
      <c r="PE74" s="45">
        <f>-(PE69+PE70+PE71+PE72+PE73)</f>
        <v/>
      </c>
      <c r="PF74" s="45">
        <f>-(PF69+PF70+PF71+PF72+PF73)</f>
        <v/>
      </c>
      <c r="PG74" s="45">
        <f>-(PG69+PG70+PG71+PG72+PG73)</f>
        <v/>
      </c>
      <c r="PH74" s="45">
        <f>-(PH69+PH70+PH71+PH72+PH73)</f>
        <v/>
      </c>
      <c r="PI74" s="45">
        <f>-(PI69+PI70+PI71+PI72+PI73)</f>
        <v/>
      </c>
      <c r="PJ74" s="45">
        <f>-(PJ69+PJ70+PJ71+PJ72+PJ73)</f>
        <v/>
      </c>
      <c r="PK74" s="45">
        <f>-(PK69+PK70+PK71+PK72+PK73)</f>
        <v/>
      </c>
      <c r="PL74" s="45">
        <f>-(PL69+PL70+PL71+PL72+PL73)</f>
        <v/>
      </c>
      <c r="PM74" s="45">
        <f>-(PM69+PM70+PM71+PM72+PM73)</f>
        <v/>
      </c>
    </row>
    <row r="75">
      <c r="A75" s="9" t="inlineStr">
        <is>
          <t>Cumulative uses, prior month</t>
        </is>
      </c>
      <c r="B75" s="9" t="inlineStr">
        <is>
          <t>P2</t>
        </is>
      </c>
      <c r="D75" s="44">
        <f>0</f>
        <v/>
      </c>
      <c r="E75" s="44">
        <f>D76</f>
        <v/>
      </c>
      <c r="F75" s="44">
        <f>E76</f>
        <v/>
      </c>
      <c r="G75" s="44">
        <f>F76</f>
        <v/>
      </c>
      <c r="H75" s="44">
        <f>G76</f>
        <v/>
      </c>
      <c r="I75" s="44">
        <f>H76</f>
        <v/>
      </c>
      <c r="J75" s="44">
        <f>I76</f>
        <v/>
      </c>
      <c r="K75" s="44">
        <f>J76</f>
        <v/>
      </c>
      <c r="L75" s="44">
        <f>K76</f>
        <v/>
      </c>
      <c r="M75" s="44">
        <f>L76</f>
        <v/>
      </c>
      <c r="N75" s="44">
        <f>M76</f>
        <v/>
      </c>
      <c r="O75" s="44">
        <f>N76</f>
        <v/>
      </c>
      <c r="P75" s="44">
        <f>O76</f>
        <v/>
      </c>
      <c r="Q75" s="44">
        <f>P76</f>
        <v/>
      </c>
      <c r="R75" s="44">
        <f>Q76</f>
        <v/>
      </c>
      <c r="S75" s="44">
        <f>R76</f>
        <v/>
      </c>
      <c r="T75" s="44">
        <f>S76</f>
        <v/>
      </c>
      <c r="U75" s="44">
        <f>T76</f>
        <v/>
      </c>
      <c r="V75" s="44">
        <f>U76</f>
        <v/>
      </c>
      <c r="W75" s="44">
        <f>V76</f>
        <v/>
      </c>
      <c r="X75" s="44">
        <f>W76</f>
        <v/>
      </c>
      <c r="Y75" s="44">
        <f>X76</f>
        <v/>
      </c>
      <c r="Z75" s="44">
        <f>Y76</f>
        <v/>
      </c>
      <c r="AA75" s="44">
        <f>Z76</f>
        <v/>
      </c>
      <c r="AB75" s="44">
        <f>AA76</f>
        <v/>
      </c>
      <c r="AC75" s="44">
        <f>AB76</f>
        <v/>
      </c>
      <c r="AD75" s="44">
        <f>AC76</f>
        <v/>
      </c>
      <c r="AE75" s="44">
        <f>AD76</f>
        <v/>
      </c>
      <c r="AF75" s="44">
        <f>AE76</f>
        <v/>
      </c>
      <c r="AG75" s="44">
        <f>AF76</f>
        <v/>
      </c>
      <c r="AH75" s="44">
        <f>AG76</f>
        <v/>
      </c>
      <c r="AI75" s="44">
        <f>AH76</f>
        <v/>
      </c>
      <c r="AJ75" s="44">
        <f>AI76</f>
        <v/>
      </c>
      <c r="AK75" s="44">
        <f>AJ76</f>
        <v/>
      </c>
      <c r="AL75" s="44">
        <f>AK76</f>
        <v/>
      </c>
      <c r="AM75" s="44">
        <f>AL76</f>
        <v/>
      </c>
      <c r="AN75" s="44">
        <f>AM76</f>
        <v/>
      </c>
      <c r="AO75" s="44">
        <f>AN76</f>
        <v/>
      </c>
      <c r="AP75" s="44">
        <f>AO76</f>
        <v/>
      </c>
      <c r="AQ75" s="44">
        <f>AP76</f>
        <v/>
      </c>
      <c r="AR75" s="44">
        <f>AQ76</f>
        <v/>
      </c>
      <c r="AS75" s="44">
        <f>AR76</f>
        <v/>
      </c>
      <c r="AT75" s="44">
        <f>AS76</f>
        <v/>
      </c>
      <c r="AU75" s="44">
        <f>AT76</f>
        <v/>
      </c>
      <c r="AV75" s="44">
        <f>AU76</f>
        <v/>
      </c>
      <c r="AW75" s="44">
        <f>AV76</f>
        <v/>
      </c>
      <c r="AX75" s="44">
        <f>AW76</f>
        <v/>
      </c>
      <c r="AY75" s="44">
        <f>AX76</f>
        <v/>
      </c>
      <c r="AZ75" s="44">
        <f>AY76</f>
        <v/>
      </c>
      <c r="BA75" s="44">
        <f>AZ76</f>
        <v/>
      </c>
      <c r="BB75" s="44">
        <f>BA76</f>
        <v/>
      </c>
      <c r="BC75" s="44">
        <f>BB76</f>
        <v/>
      </c>
      <c r="BD75" s="44">
        <f>BC76</f>
        <v/>
      </c>
      <c r="BE75" s="44">
        <f>BD76</f>
        <v/>
      </c>
      <c r="BF75" s="44">
        <f>BE76</f>
        <v/>
      </c>
      <c r="BG75" s="44">
        <f>BF76</f>
        <v/>
      </c>
      <c r="BH75" s="44">
        <f>BG76</f>
        <v/>
      </c>
      <c r="BI75" s="44">
        <f>BH76</f>
        <v/>
      </c>
      <c r="BJ75" s="44">
        <f>BI76</f>
        <v/>
      </c>
      <c r="BK75" s="44">
        <f>BJ76</f>
        <v/>
      </c>
      <c r="BL75" s="44">
        <f>BK76</f>
        <v/>
      </c>
      <c r="BM75" s="44">
        <f>BL76</f>
        <v/>
      </c>
      <c r="BN75" s="44">
        <f>BM76</f>
        <v/>
      </c>
      <c r="BO75" s="44">
        <f>BN76</f>
        <v/>
      </c>
      <c r="BP75" s="44">
        <f>BO76</f>
        <v/>
      </c>
      <c r="BQ75" s="44">
        <f>BP76</f>
        <v/>
      </c>
      <c r="BR75" s="44">
        <f>BQ76</f>
        <v/>
      </c>
      <c r="BS75" s="44">
        <f>BR76</f>
        <v/>
      </c>
      <c r="BT75" s="44">
        <f>BS76</f>
        <v/>
      </c>
      <c r="BU75" s="44">
        <f>BT76</f>
        <v/>
      </c>
      <c r="BV75" s="44">
        <f>BU76</f>
        <v/>
      </c>
      <c r="BW75" s="44">
        <f>BV76</f>
        <v/>
      </c>
      <c r="BX75" s="44">
        <f>BW76</f>
        <v/>
      </c>
      <c r="BY75" s="44">
        <f>BX76</f>
        <v/>
      </c>
      <c r="BZ75" s="44">
        <f>BY76</f>
        <v/>
      </c>
      <c r="CA75" s="44">
        <f>BZ76</f>
        <v/>
      </c>
      <c r="CB75" s="44">
        <f>CA76</f>
        <v/>
      </c>
      <c r="CC75" s="44">
        <f>CB76</f>
        <v/>
      </c>
      <c r="CD75" s="44">
        <f>CC76</f>
        <v/>
      </c>
      <c r="CE75" s="44">
        <f>CD76</f>
        <v/>
      </c>
      <c r="CF75" s="44">
        <f>CE76</f>
        <v/>
      </c>
      <c r="CG75" s="44">
        <f>CF76</f>
        <v/>
      </c>
      <c r="CH75" s="44">
        <f>CG76</f>
        <v/>
      </c>
      <c r="CI75" s="44">
        <f>CH76</f>
        <v/>
      </c>
      <c r="CJ75" s="44">
        <f>CI76</f>
        <v/>
      </c>
      <c r="CK75" s="44">
        <f>CJ76</f>
        <v/>
      </c>
      <c r="CL75" s="44">
        <f>CK76</f>
        <v/>
      </c>
      <c r="CM75" s="44">
        <f>CL76</f>
        <v/>
      </c>
      <c r="CN75" s="44">
        <f>CM76</f>
        <v/>
      </c>
      <c r="CO75" s="44">
        <f>CN76</f>
        <v/>
      </c>
      <c r="CP75" s="44">
        <f>CO76</f>
        <v/>
      </c>
      <c r="CQ75" s="44">
        <f>CP76</f>
        <v/>
      </c>
      <c r="CR75" s="44">
        <f>CQ76</f>
        <v/>
      </c>
      <c r="CS75" s="44">
        <f>CR76</f>
        <v/>
      </c>
      <c r="CT75" s="44">
        <f>CS76</f>
        <v/>
      </c>
      <c r="CU75" s="44">
        <f>CT76</f>
        <v/>
      </c>
      <c r="CV75" s="44">
        <f>CU76</f>
        <v/>
      </c>
      <c r="CW75" s="44">
        <f>CV76</f>
        <v/>
      </c>
      <c r="CX75" s="44">
        <f>CW76</f>
        <v/>
      </c>
      <c r="CY75" s="44">
        <f>CX76</f>
        <v/>
      </c>
      <c r="CZ75" s="44">
        <f>CY76</f>
        <v/>
      </c>
      <c r="DA75" s="44">
        <f>CZ76</f>
        <v/>
      </c>
      <c r="DB75" s="44">
        <f>DA76</f>
        <v/>
      </c>
      <c r="DC75" s="44">
        <f>DB76</f>
        <v/>
      </c>
      <c r="DD75" s="44">
        <f>DC76</f>
        <v/>
      </c>
      <c r="DE75" s="44">
        <f>DD76</f>
        <v/>
      </c>
      <c r="DF75" s="44">
        <f>DE76</f>
        <v/>
      </c>
      <c r="DG75" s="44">
        <f>DF76</f>
        <v/>
      </c>
      <c r="DH75" s="44">
        <f>DG76</f>
        <v/>
      </c>
      <c r="DI75" s="44">
        <f>DH76</f>
        <v/>
      </c>
      <c r="DJ75" s="44">
        <f>DI76</f>
        <v/>
      </c>
      <c r="DK75" s="44">
        <f>DJ76</f>
        <v/>
      </c>
      <c r="DL75" s="44">
        <f>DK76</f>
        <v/>
      </c>
      <c r="DM75" s="44">
        <f>DL76</f>
        <v/>
      </c>
      <c r="DN75" s="44">
        <f>DM76</f>
        <v/>
      </c>
      <c r="DO75" s="44">
        <f>DN76</f>
        <v/>
      </c>
      <c r="DP75" s="44">
        <f>DO76</f>
        <v/>
      </c>
      <c r="DQ75" s="44">
        <f>DP76</f>
        <v/>
      </c>
      <c r="DR75" s="44">
        <f>DQ76</f>
        <v/>
      </c>
      <c r="DS75" s="44">
        <f>DR76</f>
        <v/>
      </c>
      <c r="DT75" s="44">
        <f>DS76</f>
        <v/>
      </c>
      <c r="DU75" s="44">
        <f>DT76</f>
        <v/>
      </c>
      <c r="DV75" s="44">
        <f>DU76</f>
        <v/>
      </c>
      <c r="DW75" s="44">
        <f>DV76</f>
        <v/>
      </c>
      <c r="DX75" s="44">
        <f>DW76</f>
        <v/>
      </c>
      <c r="DY75" s="44">
        <f>DX76</f>
        <v/>
      </c>
      <c r="DZ75" s="44">
        <f>DY76</f>
        <v/>
      </c>
      <c r="EA75" s="44">
        <f>DZ76</f>
        <v/>
      </c>
      <c r="EB75" s="44">
        <f>EA76</f>
        <v/>
      </c>
      <c r="EC75" s="44">
        <f>EB76</f>
        <v/>
      </c>
      <c r="ED75" s="44">
        <f>EC76</f>
        <v/>
      </c>
      <c r="EE75" s="44">
        <f>ED76</f>
        <v/>
      </c>
      <c r="EF75" s="44">
        <f>EE76</f>
        <v/>
      </c>
      <c r="EG75" s="44">
        <f>EF76</f>
        <v/>
      </c>
      <c r="EH75" s="44">
        <f>EG76</f>
        <v/>
      </c>
      <c r="EI75" s="44">
        <f>EH76</f>
        <v/>
      </c>
      <c r="EJ75" s="44">
        <f>EI76</f>
        <v/>
      </c>
      <c r="EK75" s="44">
        <f>EJ76</f>
        <v/>
      </c>
      <c r="EL75" s="44">
        <f>EK76</f>
        <v/>
      </c>
      <c r="EM75" s="44">
        <f>EL76</f>
        <v/>
      </c>
      <c r="EN75" s="44">
        <f>EM76</f>
        <v/>
      </c>
      <c r="EO75" s="44">
        <f>EN76</f>
        <v/>
      </c>
      <c r="EP75" s="44">
        <f>EO76</f>
        <v/>
      </c>
      <c r="EQ75" s="44">
        <f>EP76</f>
        <v/>
      </c>
      <c r="ER75" s="44">
        <f>EQ76</f>
        <v/>
      </c>
      <c r="ES75" s="44">
        <f>ER76</f>
        <v/>
      </c>
      <c r="ET75" s="44">
        <f>ES76</f>
        <v/>
      </c>
      <c r="EU75" s="44">
        <f>ET76</f>
        <v/>
      </c>
      <c r="EV75" s="44">
        <f>EU76</f>
        <v/>
      </c>
      <c r="EW75" s="44">
        <f>EV76</f>
        <v/>
      </c>
      <c r="EX75" s="44">
        <f>EW76</f>
        <v/>
      </c>
      <c r="EY75" s="44">
        <f>EX76</f>
        <v/>
      </c>
      <c r="EZ75" s="44">
        <f>EY76</f>
        <v/>
      </c>
      <c r="FA75" s="44">
        <f>EZ76</f>
        <v/>
      </c>
      <c r="FB75" s="44">
        <f>FA76</f>
        <v/>
      </c>
      <c r="FC75" s="44">
        <f>FB76</f>
        <v/>
      </c>
      <c r="FD75" s="44">
        <f>FC76</f>
        <v/>
      </c>
      <c r="FE75" s="44">
        <f>FD76</f>
        <v/>
      </c>
      <c r="FF75" s="44">
        <f>FE76</f>
        <v/>
      </c>
      <c r="FG75" s="44">
        <f>FF76</f>
        <v/>
      </c>
      <c r="FH75" s="44">
        <f>FG76</f>
        <v/>
      </c>
      <c r="FI75" s="44">
        <f>FH76</f>
        <v/>
      </c>
      <c r="FJ75" s="44">
        <f>FI76</f>
        <v/>
      </c>
      <c r="FK75" s="44">
        <f>FJ76</f>
        <v/>
      </c>
      <c r="FL75" s="44">
        <f>FK76</f>
        <v/>
      </c>
      <c r="FM75" s="44">
        <f>FL76</f>
        <v/>
      </c>
      <c r="FN75" s="44">
        <f>FM76</f>
        <v/>
      </c>
      <c r="FO75" s="44">
        <f>FN76</f>
        <v/>
      </c>
      <c r="FP75" s="44">
        <f>FO76</f>
        <v/>
      </c>
      <c r="FQ75" s="44">
        <f>FP76</f>
        <v/>
      </c>
      <c r="FR75" s="44">
        <f>FQ76</f>
        <v/>
      </c>
      <c r="FS75" s="44">
        <f>FR76</f>
        <v/>
      </c>
      <c r="FT75" s="44">
        <f>FS76</f>
        <v/>
      </c>
      <c r="FU75" s="44">
        <f>FT76</f>
        <v/>
      </c>
      <c r="FV75" s="44">
        <f>FU76</f>
        <v/>
      </c>
      <c r="FW75" s="44">
        <f>FV76</f>
        <v/>
      </c>
      <c r="FX75" s="44">
        <f>FW76</f>
        <v/>
      </c>
      <c r="FY75" s="44">
        <f>FX76</f>
        <v/>
      </c>
      <c r="FZ75" s="44">
        <f>FY76</f>
        <v/>
      </c>
      <c r="GA75" s="44">
        <f>FZ76</f>
        <v/>
      </c>
      <c r="GB75" s="44">
        <f>GA76</f>
        <v/>
      </c>
      <c r="GC75" s="44">
        <f>GB76</f>
        <v/>
      </c>
      <c r="GD75" s="44">
        <f>GC76</f>
        <v/>
      </c>
      <c r="GE75" s="44">
        <f>GD76</f>
        <v/>
      </c>
      <c r="GF75" s="44">
        <f>GE76</f>
        <v/>
      </c>
      <c r="GG75" s="44">
        <f>GF76</f>
        <v/>
      </c>
      <c r="GH75" s="44">
        <f>GG76</f>
        <v/>
      </c>
      <c r="GI75" s="44">
        <f>GH76</f>
        <v/>
      </c>
      <c r="GJ75" s="44">
        <f>GI76</f>
        <v/>
      </c>
      <c r="GK75" s="44">
        <f>GJ76</f>
        <v/>
      </c>
      <c r="GL75" s="44">
        <f>GK76</f>
        <v/>
      </c>
      <c r="GM75" s="44">
        <f>GL76</f>
        <v/>
      </c>
      <c r="GN75" s="44">
        <f>GM76</f>
        <v/>
      </c>
      <c r="GO75" s="44">
        <f>GN76</f>
        <v/>
      </c>
      <c r="GP75" s="44">
        <f>GO76</f>
        <v/>
      </c>
      <c r="GQ75" s="44">
        <f>GP76</f>
        <v/>
      </c>
      <c r="GR75" s="44">
        <f>GQ76</f>
        <v/>
      </c>
      <c r="GS75" s="44">
        <f>GR76</f>
        <v/>
      </c>
      <c r="GT75" s="44">
        <f>GS76</f>
        <v/>
      </c>
      <c r="GU75" s="44">
        <f>GT76</f>
        <v/>
      </c>
      <c r="GV75" s="44">
        <f>GU76</f>
        <v/>
      </c>
      <c r="GW75" s="44">
        <f>GV76</f>
        <v/>
      </c>
      <c r="GX75" s="44">
        <f>GW76</f>
        <v/>
      </c>
      <c r="GY75" s="44">
        <f>GX76</f>
        <v/>
      </c>
      <c r="GZ75" s="44">
        <f>GY76</f>
        <v/>
      </c>
      <c r="HA75" s="44">
        <f>GZ76</f>
        <v/>
      </c>
      <c r="HB75" s="44">
        <f>HA76</f>
        <v/>
      </c>
      <c r="HC75" s="44">
        <f>HB76</f>
        <v/>
      </c>
      <c r="HD75" s="44">
        <f>HC76</f>
        <v/>
      </c>
      <c r="HE75" s="44">
        <f>HD76</f>
        <v/>
      </c>
      <c r="HF75" s="44">
        <f>HE76</f>
        <v/>
      </c>
      <c r="HG75" s="44">
        <f>HF76</f>
        <v/>
      </c>
      <c r="HH75" s="44">
        <f>HG76</f>
        <v/>
      </c>
      <c r="HI75" s="44">
        <f>HH76</f>
        <v/>
      </c>
      <c r="HJ75" s="44">
        <f>HI76</f>
        <v/>
      </c>
      <c r="HK75" s="44">
        <f>HJ76</f>
        <v/>
      </c>
      <c r="HL75" s="44">
        <f>HK76</f>
        <v/>
      </c>
      <c r="HM75" s="44">
        <f>HL76</f>
        <v/>
      </c>
      <c r="HN75" s="44">
        <f>HM76</f>
        <v/>
      </c>
      <c r="HO75" s="44">
        <f>HN76</f>
        <v/>
      </c>
      <c r="HP75" s="44">
        <f>HO76</f>
        <v/>
      </c>
      <c r="HQ75" s="44">
        <f>HP76</f>
        <v/>
      </c>
      <c r="HR75" s="44">
        <f>HQ76</f>
        <v/>
      </c>
      <c r="HS75" s="44">
        <f>HR76</f>
        <v/>
      </c>
      <c r="HT75" s="44">
        <f>HS76</f>
        <v/>
      </c>
      <c r="HU75" s="44">
        <f>HT76</f>
        <v/>
      </c>
      <c r="HV75" s="44">
        <f>HU76</f>
        <v/>
      </c>
      <c r="HW75" s="44">
        <f>HV76</f>
        <v/>
      </c>
      <c r="HX75" s="44">
        <f>HW76</f>
        <v/>
      </c>
      <c r="HY75" s="44">
        <f>HX76</f>
        <v/>
      </c>
      <c r="HZ75" s="44">
        <f>HY76</f>
        <v/>
      </c>
      <c r="IA75" s="44">
        <f>HZ76</f>
        <v/>
      </c>
      <c r="IB75" s="44">
        <f>IA76</f>
        <v/>
      </c>
      <c r="IC75" s="44">
        <f>IB76</f>
        <v/>
      </c>
      <c r="ID75" s="44">
        <f>IC76</f>
        <v/>
      </c>
      <c r="IE75" s="44">
        <f>ID76</f>
        <v/>
      </c>
      <c r="IF75" s="44">
        <f>IE76</f>
        <v/>
      </c>
      <c r="IG75" s="44">
        <f>IF76</f>
        <v/>
      </c>
      <c r="IH75" s="44">
        <f>IG76</f>
        <v/>
      </c>
      <c r="II75" s="44">
        <f>IH76</f>
        <v/>
      </c>
      <c r="IJ75" s="44">
        <f>II76</f>
        <v/>
      </c>
      <c r="IK75" s="44">
        <f>IJ76</f>
        <v/>
      </c>
      <c r="IL75" s="44">
        <f>IK76</f>
        <v/>
      </c>
      <c r="IM75" s="44">
        <f>IL76</f>
        <v/>
      </c>
      <c r="IN75" s="44">
        <f>IM76</f>
        <v/>
      </c>
      <c r="IO75" s="44">
        <f>IN76</f>
        <v/>
      </c>
      <c r="IP75" s="44">
        <f>IO76</f>
        <v/>
      </c>
      <c r="IQ75" s="44">
        <f>IP76</f>
        <v/>
      </c>
      <c r="IR75" s="44">
        <f>IQ76</f>
        <v/>
      </c>
      <c r="IS75" s="44">
        <f>IR76</f>
        <v/>
      </c>
      <c r="IT75" s="44">
        <f>IS76</f>
        <v/>
      </c>
      <c r="IU75" s="44">
        <f>IT76</f>
        <v/>
      </c>
      <c r="IV75" s="44">
        <f>IU76</f>
        <v/>
      </c>
      <c r="IW75" s="44">
        <f>IV76</f>
        <v/>
      </c>
      <c r="IX75" s="44">
        <f>IW76</f>
        <v/>
      </c>
      <c r="IY75" s="44">
        <f>IX76</f>
        <v/>
      </c>
      <c r="IZ75" s="44">
        <f>IY76</f>
        <v/>
      </c>
      <c r="JA75" s="44">
        <f>IZ76</f>
        <v/>
      </c>
      <c r="JB75" s="44">
        <f>JA76</f>
        <v/>
      </c>
      <c r="JC75" s="44">
        <f>JB76</f>
        <v/>
      </c>
      <c r="JD75" s="44">
        <f>JC76</f>
        <v/>
      </c>
      <c r="JE75" s="44">
        <f>JD76</f>
        <v/>
      </c>
      <c r="JF75" s="44">
        <f>JE76</f>
        <v/>
      </c>
      <c r="JG75" s="44">
        <f>JF76</f>
        <v/>
      </c>
      <c r="JH75" s="44">
        <f>JG76</f>
        <v/>
      </c>
      <c r="JI75" s="44">
        <f>JH76</f>
        <v/>
      </c>
      <c r="JJ75" s="44">
        <f>JI76</f>
        <v/>
      </c>
      <c r="JK75" s="44">
        <f>JJ76</f>
        <v/>
      </c>
      <c r="JL75" s="44">
        <f>JK76</f>
        <v/>
      </c>
      <c r="JM75" s="44">
        <f>JL76</f>
        <v/>
      </c>
      <c r="JN75" s="44">
        <f>JM76</f>
        <v/>
      </c>
      <c r="JO75" s="44">
        <f>JN76</f>
        <v/>
      </c>
      <c r="JP75" s="44">
        <f>JO76</f>
        <v/>
      </c>
      <c r="JQ75" s="44">
        <f>JP76</f>
        <v/>
      </c>
      <c r="JR75" s="44">
        <f>JQ76</f>
        <v/>
      </c>
      <c r="JS75" s="44">
        <f>JR76</f>
        <v/>
      </c>
      <c r="JT75" s="44">
        <f>JS76</f>
        <v/>
      </c>
      <c r="JU75" s="44">
        <f>JT76</f>
        <v/>
      </c>
      <c r="JV75" s="44">
        <f>JU76</f>
        <v/>
      </c>
      <c r="JW75" s="44">
        <f>JV76</f>
        <v/>
      </c>
      <c r="JX75" s="44">
        <f>JW76</f>
        <v/>
      </c>
      <c r="JY75" s="44">
        <f>JX76</f>
        <v/>
      </c>
      <c r="JZ75" s="44">
        <f>JY76</f>
        <v/>
      </c>
      <c r="KA75" s="44">
        <f>JZ76</f>
        <v/>
      </c>
      <c r="KB75" s="44">
        <f>KA76</f>
        <v/>
      </c>
      <c r="KC75" s="44">
        <f>KB76</f>
        <v/>
      </c>
      <c r="KD75" s="44">
        <f>KC76</f>
        <v/>
      </c>
      <c r="KE75" s="44">
        <f>KD76</f>
        <v/>
      </c>
      <c r="KF75" s="44">
        <f>KE76</f>
        <v/>
      </c>
      <c r="KG75" s="44">
        <f>KF76</f>
        <v/>
      </c>
      <c r="KH75" s="44">
        <f>KG76</f>
        <v/>
      </c>
      <c r="KI75" s="44">
        <f>KH76</f>
        <v/>
      </c>
      <c r="KJ75" s="44">
        <f>KI76</f>
        <v/>
      </c>
      <c r="KK75" s="44">
        <f>KJ76</f>
        <v/>
      </c>
      <c r="KL75" s="44">
        <f>KK76</f>
        <v/>
      </c>
      <c r="KM75" s="44">
        <f>KL76</f>
        <v/>
      </c>
      <c r="KN75" s="44">
        <f>KM76</f>
        <v/>
      </c>
      <c r="KO75" s="44">
        <f>KN76</f>
        <v/>
      </c>
      <c r="KP75" s="44">
        <f>KO76</f>
        <v/>
      </c>
      <c r="KQ75" s="44">
        <f>KP76</f>
        <v/>
      </c>
      <c r="KR75" s="44">
        <f>KQ76</f>
        <v/>
      </c>
      <c r="KS75" s="44">
        <f>KR76</f>
        <v/>
      </c>
      <c r="KT75" s="44">
        <f>KS76</f>
        <v/>
      </c>
      <c r="KU75" s="44">
        <f>KT76</f>
        <v/>
      </c>
      <c r="KV75" s="44">
        <f>KU76</f>
        <v/>
      </c>
      <c r="KW75" s="44">
        <f>KV76</f>
        <v/>
      </c>
      <c r="KX75" s="44">
        <f>KW76</f>
        <v/>
      </c>
      <c r="KY75" s="44">
        <f>KX76</f>
        <v/>
      </c>
      <c r="KZ75" s="44">
        <f>KY76</f>
        <v/>
      </c>
      <c r="LA75" s="44">
        <f>KZ76</f>
        <v/>
      </c>
      <c r="LB75" s="44">
        <f>LA76</f>
        <v/>
      </c>
      <c r="LC75" s="44">
        <f>LB76</f>
        <v/>
      </c>
      <c r="LD75" s="44">
        <f>LC76</f>
        <v/>
      </c>
      <c r="LE75" s="44">
        <f>LD76</f>
        <v/>
      </c>
      <c r="LF75" s="44">
        <f>LE76</f>
        <v/>
      </c>
      <c r="LG75" s="44">
        <f>LF76</f>
        <v/>
      </c>
      <c r="LH75" s="44">
        <f>LG76</f>
        <v/>
      </c>
      <c r="LI75" s="44">
        <f>LH76</f>
        <v/>
      </c>
      <c r="LJ75" s="44">
        <f>LI76</f>
        <v/>
      </c>
      <c r="LK75" s="44">
        <f>LJ76</f>
        <v/>
      </c>
      <c r="LL75" s="44">
        <f>LK76</f>
        <v/>
      </c>
      <c r="LM75" s="44">
        <f>LL76</f>
        <v/>
      </c>
      <c r="LN75" s="44">
        <f>LM76</f>
        <v/>
      </c>
      <c r="LO75" s="44">
        <f>LN76</f>
        <v/>
      </c>
      <c r="LP75" s="44">
        <f>LO76</f>
        <v/>
      </c>
      <c r="LQ75" s="44">
        <f>LP76</f>
        <v/>
      </c>
      <c r="LR75" s="44">
        <f>LQ76</f>
        <v/>
      </c>
      <c r="LS75" s="44">
        <f>LR76</f>
        <v/>
      </c>
      <c r="LT75" s="44">
        <f>LS76</f>
        <v/>
      </c>
      <c r="LU75" s="44">
        <f>LT76</f>
        <v/>
      </c>
      <c r="LV75" s="44">
        <f>LU76</f>
        <v/>
      </c>
      <c r="LW75" s="44">
        <f>LV76</f>
        <v/>
      </c>
      <c r="LX75" s="44">
        <f>LW76</f>
        <v/>
      </c>
      <c r="LY75" s="44">
        <f>LX76</f>
        <v/>
      </c>
      <c r="LZ75" s="44">
        <f>LY76</f>
        <v/>
      </c>
      <c r="MA75" s="44">
        <f>LZ76</f>
        <v/>
      </c>
      <c r="MB75" s="44">
        <f>MA76</f>
        <v/>
      </c>
      <c r="MC75" s="44">
        <f>MB76</f>
        <v/>
      </c>
      <c r="MD75" s="44">
        <f>MC76</f>
        <v/>
      </c>
      <c r="ME75" s="44">
        <f>MD76</f>
        <v/>
      </c>
      <c r="MF75" s="44">
        <f>ME76</f>
        <v/>
      </c>
      <c r="MG75" s="44">
        <f>MF76</f>
        <v/>
      </c>
      <c r="MH75" s="44">
        <f>MG76</f>
        <v/>
      </c>
      <c r="MI75" s="44">
        <f>MH76</f>
        <v/>
      </c>
      <c r="MJ75" s="44">
        <f>MI76</f>
        <v/>
      </c>
      <c r="MK75" s="44">
        <f>MJ76</f>
        <v/>
      </c>
      <c r="ML75" s="44">
        <f>MK76</f>
        <v/>
      </c>
      <c r="MM75" s="44">
        <f>ML76</f>
        <v/>
      </c>
      <c r="MN75" s="44">
        <f>MM76</f>
        <v/>
      </c>
      <c r="MO75" s="44">
        <f>MN76</f>
        <v/>
      </c>
      <c r="MP75" s="44">
        <f>MO76</f>
        <v/>
      </c>
      <c r="MQ75" s="44">
        <f>MP76</f>
        <v/>
      </c>
      <c r="MR75" s="44">
        <f>MQ76</f>
        <v/>
      </c>
      <c r="MS75" s="44">
        <f>MR76</f>
        <v/>
      </c>
      <c r="MT75" s="44">
        <f>MS76</f>
        <v/>
      </c>
      <c r="MU75" s="44">
        <f>MT76</f>
        <v/>
      </c>
      <c r="MV75" s="44">
        <f>MU76</f>
        <v/>
      </c>
      <c r="MW75" s="44">
        <f>MV76</f>
        <v/>
      </c>
      <c r="MX75" s="44">
        <f>MW76</f>
        <v/>
      </c>
      <c r="MY75" s="44">
        <f>MX76</f>
        <v/>
      </c>
      <c r="MZ75" s="44">
        <f>MY76</f>
        <v/>
      </c>
      <c r="NA75" s="44">
        <f>MZ76</f>
        <v/>
      </c>
      <c r="NB75" s="44">
        <f>NA76</f>
        <v/>
      </c>
      <c r="NC75" s="44">
        <f>NB76</f>
        <v/>
      </c>
      <c r="ND75" s="44">
        <f>NC76</f>
        <v/>
      </c>
      <c r="NE75" s="44">
        <f>ND76</f>
        <v/>
      </c>
      <c r="NF75" s="44">
        <f>NE76</f>
        <v/>
      </c>
      <c r="NG75" s="44">
        <f>NF76</f>
        <v/>
      </c>
      <c r="NH75" s="44">
        <f>NG76</f>
        <v/>
      </c>
      <c r="NI75" s="44">
        <f>NH76</f>
        <v/>
      </c>
      <c r="NJ75" s="44">
        <f>NI76</f>
        <v/>
      </c>
      <c r="NK75" s="44">
        <f>NJ76</f>
        <v/>
      </c>
      <c r="NL75" s="44">
        <f>NK76</f>
        <v/>
      </c>
      <c r="NM75" s="44">
        <f>NL76</f>
        <v/>
      </c>
      <c r="NN75" s="44">
        <f>NM76</f>
        <v/>
      </c>
      <c r="NO75" s="44">
        <f>NN76</f>
        <v/>
      </c>
      <c r="NP75" s="44">
        <f>NO76</f>
        <v/>
      </c>
      <c r="NQ75" s="44">
        <f>NP76</f>
        <v/>
      </c>
      <c r="NR75" s="44">
        <f>NQ76</f>
        <v/>
      </c>
      <c r="NS75" s="44">
        <f>NR76</f>
        <v/>
      </c>
      <c r="NT75" s="44">
        <f>NS76</f>
        <v/>
      </c>
      <c r="NU75" s="44">
        <f>NT76</f>
        <v/>
      </c>
      <c r="NV75" s="44">
        <f>NU76</f>
        <v/>
      </c>
      <c r="NW75" s="44">
        <f>NV76</f>
        <v/>
      </c>
      <c r="NX75" s="44">
        <f>NW76</f>
        <v/>
      </c>
      <c r="NY75" s="44">
        <f>NX76</f>
        <v/>
      </c>
      <c r="NZ75" s="44">
        <f>NY76</f>
        <v/>
      </c>
      <c r="OA75" s="44">
        <f>NZ76</f>
        <v/>
      </c>
      <c r="OB75" s="44">
        <f>OA76</f>
        <v/>
      </c>
      <c r="OC75" s="44">
        <f>OB76</f>
        <v/>
      </c>
      <c r="OD75" s="44">
        <f>OC76</f>
        <v/>
      </c>
      <c r="OE75" s="44">
        <f>OD76</f>
        <v/>
      </c>
      <c r="OF75" s="44">
        <f>OE76</f>
        <v/>
      </c>
      <c r="OG75" s="44">
        <f>OF76</f>
        <v/>
      </c>
      <c r="OH75" s="44">
        <f>OG76</f>
        <v/>
      </c>
      <c r="OI75" s="44">
        <f>OH76</f>
        <v/>
      </c>
      <c r="OJ75" s="44">
        <f>OI76</f>
        <v/>
      </c>
      <c r="OK75" s="44">
        <f>OJ76</f>
        <v/>
      </c>
      <c r="OL75" s="44">
        <f>OK76</f>
        <v/>
      </c>
      <c r="OM75" s="44">
        <f>OL76</f>
        <v/>
      </c>
      <c r="ON75" s="44">
        <f>OM76</f>
        <v/>
      </c>
      <c r="OO75" s="44">
        <f>ON76</f>
        <v/>
      </c>
      <c r="OP75" s="44">
        <f>OO76</f>
        <v/>
      </c>
      <c r="OQ75" s="44">
        <f>OP76</f>
        <v/>
      </c>
      <c r="OR75" s="44">
        <f>OQ76</f>
        <v/>
      </c>
      <c r="OS75" s="44">
        <f>OR76</f>
        <v/>
      </c>
      <c r="OT75" s="44">
        <f>OS76</f>
        <v/>
      </c>
      <c r="OU75" s="44">
        <f>OT76</f>
        <v/>
      </c>
      <c r="OV75" s="44">
        <f>OU76</f>
        <v/>
      </c>
      <c r="OW75" s="44">
        <f>OV76</f>
        <v/>
      </c>
      <c r="OX75" s="44">
        <f>OW76</f>
        <v/>
      </c>
      <c r="OY75" s="44">
        <f>OX76</f>
        <v/>
      </c>
      <c r="OZ75" s="44">
        <f>OY76</f>
        <v/>
      </c>
      <c r="PA75" s="44">
        <f>OZ76</f>
        <v/>
      </c>
      <c r="PB75" s="44">
        <f>PA76</f>
        <v/>
      </c>
      <c r="PC75" s="44">
        <f>PB76</f>
        <v/>
      </c>
      <c r="PD75" s="44">
        <f>PC76</f>
        <v/>
      </c>
      <c r="PE75" s="44">
        <f>PD76</f>
        <v/>
      </c>
      <c r="PF75" s="44">
        <f>PE76</f>
        <v/>
      </c>
      <c r="PG75" s="44">
        <f>PF76</f>
        <v/>
      </c>
      <c r="PH75" s="44">
        <f>PG76</f>
        <v/>
      </c>
      <c r="PI75" s="44">
        <f>PH76</f>
        <v/>
      </c>
      <c r="PJ75" s="44">
        <f>PI76</f>
        <v/>
      </c>
      <c r="PK75" s="44">
        <f>PJ76</f>
        <v/>
      </c>
      <c r="PL75" s="44">
        <f>PK76</f>
        <v/>
      </c>
      <c r="PM75" s="44">
        <f>PL76</f>
        <v/>
      </c>
    </row>
    <row r="76">
      <c r="A76" s="9" t="inlineStr">
        <is>
          <t>Cumulative uses</t>
        </is>
      </c>
      <c r="B76" s="9" t="inlineStr">
        <is>
          <t>P2</t>
        </is>
      </c>
      <c r="D76" s="44">
        <f>D75+D74</f>
        <v/>
      </c>
      <c r="E76" s="44">
        <f>E75+E74</f>
        <v/>
      </c>
      <c r="F76" s="44">
        <f>F75+F74</f>
        <v/>
      </c>
      <c r="G76" s="44">
        <f>G75+G74</f>
        <v/>
      </c>
      <c r="H76" s="44">
        <f>H75+H74</f>
        <v/>
      </c>
      <c r="I76" s="44">
        <f>I75+I74</f>
        <v/>
      </c>
      <c r="J76" s="44">
        <f>J75+J74</f>
        <v/>
      </c>
      <c r="K76" s="44">
        <f>K75+K74</f>
        <v/>
      </c>
      <c r="L76" s="44">
        <f>L75+L74</f>
        <v/>
      </c>
      <c r="M76" s="44">
        <f>M75+M74</f>
        <v/>
      </c>
      <c r="N76" s="44">
        <f>N75+N74</f>
        <v/>
      </c>
      <c r="O76" s="44">
        <f>O75+O74</f>
        <v/>
      </c>
      <c r="P76" s="44">
        <f>P75+P74</f>
        <v/>
      </c>
      <c r="Q76" s="44">
        <f>Q75+Q74</f>
        <v/>
      </c>
      <c r="R76" s="44">
        <f>R75+R74</f>
        <v/>
      </c>
      <c r="S76" s="44">
        <f>S75+S74</f>
        <v/>
      </c>
      <c r="T76" s="44">
        <f>T75+T74</f>
        <v/>
      </c>
      <c r="U76" s="44">
        <f>U75+U74</f>
        <v/>
      </c>
      <c r="V76" s="44">
        <f>V75+V74</f>
        <v/>
      </c>
      <c r="W76" s="44">
        <f>W75+W74</f>
        <v/>
      </c>
      <c r="X76" s="44">
        <f>X75+X74</f>
        <v/>
      </c>
      <c r="Y76" s="44">
        <f>Y75+Y74</f>
        <v/>
      </c>
      <c r="Z76" s="44">
        <f>Z75+Z74</f>
        <v/>
      </c>
      <c r="AA76" s="44">
        <f>AA75+AA74</f>
        <v/>
      </c>
      <c r="AB76" s="44">
        <f>AB75+AB74</f>
        <v/>
      </c>
      <c r="AC76" s="44">
        <f>AC75+AC74</f>
        <v/>
      </c>
      <c r="AD76" s="44">
        <f>AD75+AD74</f>
        <v/>
      </c>
      <c r="AE76" s="44">
        <f>AE75+AE74</f>
        <v/>
      </c>
      <c r="AF76" s="44">
        <f>AF75+AF74</f>
        <v/>
      </c>
      <c r="AG76" s="44">
        <f>AG75+AG74</f>
        <v/>
      </c>
      <c r="AH76" s="44">
        <f>AH75+AH74</f>
        <v/>
      </c>
      <c r="AI76" s="44">
        <f>AI75+AI74</f>
        <v/>
      </c>
      <c r="AJ76" s="44">
        <f>AJ75+AJ74</f>
        <v/>
      </c>
      <c r="AK76" s="44">
        <f>AK75+AK74</f>
        <v/>
      </c>
      <c r="AL76" s="44">
        <f>AL75+AL74</f>
        <v/>
      </c>
      <c r="AM76" s="44">
        <f>AM75+AM74</f>
        <v/>
      </c>
      <c r="AN76" s="44">
        <f>AN75+AN74</f>
        <v/>
      </c>
      <c r="AO76" s="44">
        <f>AO75+AO74</f>
        <v/>
      </c>
      <c r="AP76" s="44">
        <f>AP75+AP74</f>
        <v/>
      </c>
      <c r="AQ76" s="44">
        <f>AQ75+AQ74</f>
        <v/>
      </c>
      <c r="AR76" s="44">
        <f>AR75+AR74</f>
        <v/>
      </c>
      <c r="AS76" s="44">
        <f>AS75+AS74</f>
        <v/>
      </c>
      <c r="AT76" s="44">
        <f>AT75+AT74</f>
        <v/>
      </c>
      <c r="AU76" s="44">
        <f>AU75+AU74</f>
        <v/>
      </c>
      <c r="AV76" s="44">
        <f>AV75+AV74</f>
        <v/>
      </c>
      <c r="AW76" s="44">
        <f>AW75+AW74</f>
        <v/>
      </c>
      <c r="AX76" s="44">
        <f>AX75+AX74</f>
        <v/>
      </c>
      <c r="AY76" s="44">
        <f>AY75+AY74</f>
        <v/>
      </c>
      <c r="AZ76" s="44">
        <f>AZ75+AZ74</f>
        <v/>
      </c>
      <c r="BA76" s="44">
        <f>BA75+BA74</f>
        <v/>
      </c>
      <c r="BB76" s="44">
        <f>BB75+BB74</f>
        <v/>
      </c>
      <c r="BC76" s="44">
        <f>BC75+BC74</f>
        <v/>
      </c>
      <c r="BD76" s="44">
        <f>BD75+BD74</f>
        <v/>
      </c>
      <c r="BE76" s="44">
        <f>BE75+BE74</f>
        <v/>
      </c>
      <c r="BF76" s="44">
        <f>BF75+BF74</f>
        <v/>
      </c>
      <c r="BG76" s="44">
        <f>BG75+BG74</f>
        <v/>
      </c>
      <c r="BH76" s="44">
        <f>BH75+BH74</f>
        <v/>
      </c>
      <c r="BI76" s="44">
        <f>BI75+BI74</f>
        <v/>
      </c>
      <c r="BJ76" s="44">
        <f>BJ75+BJ74</f>
        <v/>
      </c>
      <c r="BK76" s="44">
        <f>BK75+BK74</f>
        <v/>
      </c>
      <c r="BL76" s="44">
        <f>BL75+BL74</f>
        <v/>
      </c>
      <c r="BM76" s="44">
        <f>BM75+BM74</f>
        <v/>
      </c>
      <c r="BN76" s="44">
        <f>BN75+BN74</f>
        <v/>
      </c>
      <c r="BO76" s="44">
        <f>BO75+BO74</f>
        <v/>
      </c>
      <c r="BP76" s="44">
        <f>BP75+BP74</f>
        <v/>
      </c>
      <c r="BQ76" s="44">
        <f>BQ75+BQ74</f>
        <v/>
      </c>
      <c r="BR76" s="44">
        <f>BR75+BR74</f>
        <v/>
      </c>
      <c r="BS76" s="44">
        <f>BS75+BS74</f>
        <v/>
      </c>
      <c r="BT76" s="44">
        <f>BT75+BT74</f>
        <v/>
      </c>
      <c r="BU76" s="44">
        <f>BU75+BU74</f>
        <v/>
      </c>
      <c r="BV76" s="44">
        <f>BV75+BV74</f>
        <v/>
      </c>
      <c r="BW76" s="44">
        <f>BW75+BW74</f>
        <v/>
      </c>
      <c r="BX76" s="44">
        <f>BX75+BX74</f>
        <v/>
      </c>
      <c r="BY76" s="44">
        <f>BY75+BY74</f>
        <v/>
      </c>
      <c r="BZ76" s="44">
        <f>BZ75+BZ74</f>
        <v/>
      </c>
      <c r="CA76" s="44">
        <f>CA75+CA74</f>
        <v/>
      </c>
      <c r="CB76" s="44">
        <f>CB75+CB74</f>
        <v/>
      </c>
      <c r="CC76" s="44">
        <f>CC75+CC74</f>
        <v/>
      </c>
      <c r="CD76" s="44">
        <f>CD75+CD74</f>
        <v/>
      </c>
      <c r="CE76" s="44">
        <f>CE75+CE74</f>
        <v/>
      </c>
      <c r="CF76" s="44">
        <f>CF75+CF74</f>
        <v/>
      </c>
      <c r="CG76" s="44">
        <f>CG75+CG74</f>
        <v/>
      </c>
      <c r="CH76" s="44">
        <f>CH75+CH74</f>
        <v/>
      </c>
      <c r="CI76" s="44">
        <f>CI75+CI74</f>
        <v/>
      </c>
      <c r="CJ76" s="44">
        <f>CJ75+CJ74</f>
        <v/>
      </c>
      <c r="CK76" s="44">
        <f>CK75+CK74</f>
        <v/>
      </c>
      <c r="CL76" s="44">
        <f>CL75+CL74</f>
        <v/>
      </c>
      <c r="CM76" s="44">
        <f>CM75+CM74</f>
        <v/>
      </c>
      <c r="CN76" s="44">
        <f>CN75+CN74</f>
        <v/>
      </c>
      <c r="CO76" s="44">
        <f>CO75+CO74</f>
        <v/>
      </c>
      <c r="CP76" s="44">
        <f>CP75+CP74</f>
        <v/>
      </c>
      <c r="CQ76" s="44">
        <f>CQ75+CQ74</f>
        <v/>
      </c>
      <c r="CR76" s="44">
        <f>CR75+CR74</f>
        <v/>
      </c>
      <c r="CS76" s="44">
        <f>CS75+CS74</f>
        <v/>
      </c>
      <c r="CT76" s="44">
        <f>CT75+CT74</f>
        <v/>
      </c>
      <c r="CU76" s="44">
        <f>CU75+CU74</f>
        <v/>
      </c>
      <c r="CV76" s="44">
        <f>CV75+CV74</f>
        <v/>
      </c>
      <c r="CW76" s="44">
        <f>CW75+CW74</f>
        <v/>
      </c>
      <c r="CX76" s="44">
        <f>CX75+CX74</f>
        <v/>
      </c>
      <c r="CY76" s="44">
        <f>CY75+CY74</f>
        <v/>
      </c>
      <c r="CZ76" s="44">
        <f>CZ75+CZ74</f>
        <v/>
      </c>
      <c r="DA76" s="44">
        <f>DA75+DA74</f>
        <v/>
      </c>
      <c r="DB76" s="44">
        <f>DB75+DB74</f>
        <v/>
      </c>
      <c r="DC76" s="44">
        <f>DC75+DC74</f>
        <v/>
      </c>
      <c r="DD76" s="44">
        <f>DD75+DD74</f>
        <v/>
      </c>
      <c r="DE76" s="44">
        <f>DE75+DE74</f>
        <v/>
      </c>
      <c r="DF76" s="44">
        <f>DF75+DF74</f>
        <v/>
      </c>
      <c r="DG76" s="44">
        <f>DG75+DG74</f>
        <v/>
      </c>
      <c r="DH76" s="44">
        <f>DH75+DH74</f>
        <v/>
      </c>
      <c r="DI76" s="44">
        <f>DI75+DI74</f>
        <v/>
      </c>
      <c r="DJ76" s="44">
        <f>DJ75+DJ74</f>
        <v/>
      </c>
      <c r="DK76" s="44">
        <f>DK75+DK74</f>
        <v/>
      </c>
      <c r="DL76" s="44">
        <f>DL75+DL74</f>
        <v/>
      </c>
      <c r="DM76" s="44">
        <f>DM75+DM74</f>
        <v/>
      </c>
      <c r="DN76" s="44">
        <f>DN75+DN74</f>
        <v/>
      </c>
      <c r="DO76" s="44">
        <f>DO75+DO74</f>
        <v/>
      </c>
      <c r="DP76" s="44">
        <f>DP75+DP74</f>
        <v/>
      </c>
      <c r="DQ76" s="44">
        <f>DQ75+DQ74</f>
        <v/>
      </c>
      <c r="DR76" s="44">
        <f>DR75+DR74</f>
        <v/>
      </c>
      <c r="DS76" s="44">
        <f>DS75+DS74</f>
        <v/>
      </c>
      <c r="DT76" s="44">
        <f>DT75+DT74</f>
        <v/>
      </c>
      <c r="DU76" s="44">
        <f>DU75+DU74</f>
        <v/>
      </c>
      <c r="DV76" s="44">
        <f>DV75+DV74</f>
        <v/>
      </c>
      <c r="DW76" s="44">
        <f>DW75+DW74</f>
        <v/>
      </c>
      <c r="DX76" s="44">
        <f>DX75+DX74</f>
        <v/>
      </c>
      <c r="DY76" s="44">
        <f>DY75+DY74</f>
        <v/>
      </c>
      <c r="DZ76" s="44">
        <f>DZ75+DZ74</f>
        <v/>
      </c>
      <c r="EA76" s="44">
        <f>EA75+EA74</f>
        <v/>
      </c>
      <c r="EB76" s="44">
        <f>EB75+EB74</f>
        <v/>
      </c>
      <c r="EC76" s="44">
        <f>EC75+EC74</f>
        <v/>
      </c>
      <c r="ED76" s="44">
        <f>ED75+ED74</f>
        <v/>
      </c>
      <c r="EE76" s="44">
        <f>EE75+EE74</f>
        <v/>
      </c>
      <c r="EF76" s="44">
        <f>EF75+EF74</f>
        <v/>
      </c>
      <c r="EG76" s="44">
        <f>EG75+EG74</f>
        <v/>
      </c>
      <c r="EH76" s="44">
        <f>EH75+EH74</f>
        <v/>
      </c>
      <c r="EI76" s="44">
        <f>EI75+EI74</f>
        <v/>
      </c>
      <c r="EJ76" s="44">
        <f>EJ75+EJ74</f>
        <v/>
      </c>
      <c r="EK76" s="44">
        <f>EK75+EK74</f>
        <v/>
      </c>
      <c r="EL76" s="44">
        <f>EL75+EL74</f>
        <v/>
      </c>
      <c r="EM76" s="44">
        <f>EM75+EM74</f>
        <v/>
      </c>
      <c r="EN76" s="44">
        <f>EN75+EN74</f>
        <v/>
      </c>
      <c r="EO76" s="44">
        <f>EO75+EO74</f>
        <v/>
      </c>
      <c r="EP76" s="44">
        <f>EP75+EP74</f>
        <v/>
      </c>
      <c r="EQ76" s="44">
        <f>EQ75+EQ74</f>
        <v/>
      </c>
      <c r="ER76" s="44">
        <f>ER75+ER74</f>
        <v/>
      </c>
      <c r="ES76" s="44">
        <f>ES75+ES74</f>
        <v/>
      </c>
      <c r="ET76" s="44">
        <f>ET75+ET74</f>
        <v/>
      </c>
      <c r="EU76" s="44">
        <f>EU75+EU74</f>
        <v/>
      </c>
      <c r="EV76" s="44">
        <f>EV75+EV74</f>
        <v/>
      </c>
      <c r="EW76" s="44">
        <f>EW75+EW74</f>
        <v/>
      </c>
      <c r="EX76" s="44">
        <f>EX75+EX74</f>
        <v/>
      </c>
      <c r="EY76" s="44">
        <f>EY75+EY74</f>
        <v/>
      </c>
      <c r="EZ76" s="44">
        <f>EZ75+EZ74</f>
        <v/>
      </c>
      <c r="FA76" s="44">
        <f>FA75+FA74</f>
        <v/>
      </c>
      <c r="FB76" s="44">
        <f>FB75+FB74</f>
        <v/>
      </c>
      <c r="FC76" s="44">
        <f>FC75+FC74</f>
        <v/>
      </c>
      <c r="FD76" s="44">
        <f>FD75+FD74</f>
        <v/>
      </c>
      <c r="FE76" s="44">
        <f>FE75+FE74</f>
        <v/>
      </c>
      <c r="FF76" s="44">
        <f>FF75+FF74</f>
        <v/>
      </c>
      <c r="FG76" s="44">
        <f>FG75+FG74</f>
        <v/>
      </c>
      <c r="FH76" s="44">
        <f>FH75+FH74</f>
        <v/>
      </c>
      <c r="FI76" s="44">
        <f>FI75+FI74</f>
        <v/>
      </c>
      <c r="FJ76" s="44">
        <f>FJ75+FJ74</f>
        <v/>
      </c>
      <c r="FK76" s="44">
        <f>FK75+FK74</f>
        <v/>
      </c>
      <c r="FL76" s="44">
        <f>FL75+FL74</f>
        <v/>
      </c>
      <c r="FM76" s="44">
        <f>FM75+FM74</f>
        <v/>
      </c>
      <c r="FN76" s="44">
        <f>FN75+FN74</f>
        <v/>
      </c>
      <c r="FO76" s="44">
        <f>FO75+FO74</f>
        <v/>
      </c>
      <c r="FP76" s="44">
        <f>FP75+FP74</f>
        <v/>
      </c>
      <c r="FQ76" s="44">
        <f>FQ75+FQ74</f>
        <v/>
      </c>
      <c r="FR76" s="44">
        <f>FR75+FR74</f>
        <v/>
      </c>
      <c r="FS76" s="44">
        <f>FS75+FS74</f>
        <v/>
      </c>
      <c r="FT76" s="44">
        <f>FT75+FT74</f>
        <v/>
      </c>
      <c r="FU76" s="44">
        <f>FU75+FU74</f>
        <v/>
      </c>
      <c r="FV76" s="44">
        <f>FV75+FV74</f>
        <v/>
      </c>
      <c r="FW76" s="44">
        <f>FW75+FW74</f>
        <v/>
      </c>
      <c r="FX76" s="44">
        <f>FX75+FX74</f>
        <v/>
      </c>
      <c r="FY76" s="44">
        <f>FY75+FY74</f>
        <v/>
      </c>
      <c r="FZ76" s="44">
        <f>FZ75+FZ74</f>
        <v/>
      </c>
      <c r="GA76" s="44">
        <f>GA75+GA74</f>
        <v/>
      </c>
      <c r="GB76" s="44">
        <f>GB75+GB74</f>
        <v/>
      </c>
      <c r="GC76" s="44">
        <f>GC75+GC74</f>
        <v/>
      </c>
      <c r="GD76" s="44">
        <f>GD75+GD74</f>
        <v/>
      </c>
      <c r="GE76" s="44">
        <f>GE75+GE74</f>
        <v/>
      </c>
      <c r="GF76" s="44">
        <f>GF75+GF74</f>
        <v/>
      </c>
      <c r="GG76" s="44">
        <f>GG75+GG74</f>
        <v/>
      </c>
      <c r="GH76" s="44">
        <f>GH75+GH74</f>
        <v/>
      </c>
      <c r="GI76" s="44">
        <f>GI75+GI74</f>
        <v/>
      </c>
      <c r="GJ76" s="44">
        <f>GJ75+GJ74</f>
        <v/>
      </c>
      <c r="GK76" s="44">
        <f>GK75+GK74</f>
        <v/>
      </c>
      <c r="GL76" s="44">
        <f>GL75+GL74</f>
        <v/>
      </c>
      <c r="GM76" s="44">
        <f>GM75+GM74</f>
        <v/>
      </c>
      <c r="GN76" s="44">
        <f>GN75+GN74</f>
        <v/>
      </c>
      <c r="GO76" s="44">
        <f>GO75+GO74</f>
        <v/>
      </c>
      <c r="GP76" s="44">
        <f>GP75+GP74</f>
        <v/>
      </c>
      <c r="GQ76" s="44">
        <f>GQ75+GQ74</f>
        <v/>
      </c>
      <c r="GR76" s="44">
        <f>GR75+GR74</f>
        <v/>
      </c>
      <c r="GS76" s="44">
        <f>GS75+GS74</f>
        <v/>
      </c>
      <c r="GT76" s="44">
        <f>GT75+GT74</f>
        <v/>
      </c>
      <c r="GU76" s="44">
        <f>GU75+GU74</f>
        <v/>
      </c>
      <c r="GV76" s="44">
        <f>GV75+GV74</f>
        <v/>
      </c>
      <c r="GW76" s="44">
        <f>GW75+GW74</f>
        <v/>
      </c>
      <c r="GX76" s="44">
        <f>GX75+GX74</f>
        <v/>
      </c>
      <c r="GY76" s="44">
        <f>GY75+GY74</f>
        <v/>
      </c>
      <c r="GZ76" s="44">
        <f>GZ75+GZ74</f>
        <v/>
      </c>
      <c r="HA76" s="44">
        <f>HA75+HA74</f>
        <v/>
      </c>
      <c r="HB76" s="44">
        <f>HB75+HB74</f>
        <v/>
      </c>
      <c r="HC76" s="44">
        <f>HC75+HC74</f>
        <v/>
      </c>
      <c r="HD76" s="44">
        <f>HD75+HD74</f>
        <v/>
      </c>
      <c r="HE76" s="44">
        <f>HE75+HE74</f>
        <v/>
      </c>
      <c r="HF76" s="44">
        <f>HF75+HF74</f>
        <v/>
      </c>
      <c r="HG76" s="44">
        <f>HG75+HG74</f>
        <v/>
      </c>
      <c r="HH76" s="44">
        <f>HH75+HH74</f>
        <v/>
      </c>
      <c r="HI76" s="44">
        <f>HI75+HI74</f>
        <v/>
      </c>
      <c r="HJ76" s="44">
        <f>HJ75+HJ74</f>
        <v/>
      </c>
      <c r="HK76" s="44">
        <f>HK75+HK74</f>
        <v/>
      </c>
      <c r="HL76" s="44">
        <f>HL75+HL74</f>
        <v/>
      </c>
      <c r="HM76" s="44">
        <f>HM75+HM74</f>
        <v/>
      </c>
      <c r="HN76" s="44">
        <f>HN75+HN74</f>
        <v/>
      </c>
      <c r="HO76" s="44">
        <f>HO75+HO74</f>
        <v/>
      </c>
      <c r="HP76" s="44">
        <f>HP75+HP74</f>
        <v/>
      </c>
      <c r="HQ76" s="44">
        <f>HQ75+HQ74</f>
        <v/>
      </c>
      <c r="HR76" s="44">
        <f>HR75+HR74</f>
        <v/>
      </c>
      <c r="HS76" s="44">
        <f>HS75+HS74</f>
        <v/>
      </c>
      <c r="HT76" s="44">
        <f>HT75+HT74</f>
        <v/>
      </c>
      <c r="HU76" s="44">
        <f>HU75+HU74</f>
        <v/>
      </c>
      <c r="HV76" s="44">
        <f>HV75+HV74</f>
        <v/>
      </c>
      <c r="HW76" s="44">
        <f>HW75+HW74</f>
        <v/>
      </c>
      <c r="HX76" s="44">
        <f>HX75+HX74</f>
        <v/>
      </c>
      <c r="HY76" s="44">
        <f>HY75+HY74</f>
        <v/>
      </c>
      <c r="HZ76" s="44">
        <f>HZ75+HZ74</f>
        <v/>
      </c>
      <c r="IA76" s="44">
        <f>IA75+IA74</f>
        <v/>
      </c>
      <c r="IB76" s="44">
        <f>IB75+IB74</f>
        <v/>
      </c>
      <c r="IC76" s="44">
        <f>IC75+IC74</f>
        <v/>
      </c>
      <c r="ID76" s="44">
        <f>ID75+ID74</f>
        <v/>
      </c>
      <c r="IE76" s="44">
        <f>IE75+IE74</f>
        <v/>
      </c>
      <c r="IF76" s="44">
        <f>IF75+IF74</f>
        <v/>
      </c>
      <c r="IG76" s="44">
        <f>IG75+IG74</f>
        <v/>
      </c>
      <c r="IH76" s="44">
        <f>IH75+IH74</f>
        <v/>
      </c>
      <c r="II76" s="44">
        <f>II75+II74</f>
        <v/>
      </c>
      <c r="IJ76" s="44">
        <f>IJ75+IJ74</f>
        <v/>
      </c>
      <c r="IK76" s="44">
        <f>IK75+IK74</f>
        <v/>
      </c>
      <c r="IL76" s="44">
        <f>IL75+IL74</f>
        <v/>
      </c>
      <c r="IM76" s="44">
        <f>IM75+IM74</f>
        <v/>
      </c>
      <c r="IN76" s="44">
        <f>IN75+IN74</f>
        <v/>
      </c>
      <c r="IO76" s="44">
        <f>IO75+IO74</f>
        <v/>
      </c>
      <c r="IP76" s="44">
        <f>IP75+IP74</f>
        <v/>
      </c>
      <c r="IQ76" s="44">
        <f>IQ75+IQ74</f>
        <v/>
      </c>
      <c r="IR76" s="44">
        <f>IR75+IR74</f>
        <v/>
      </c>
      <c r="IS76" s="44">
        <f>IS75+IS74</f>
        <v/>
      </c>
      <c r="IT76" s="44">
        <f>IT75+IT74</f>
        <v/>
      </c>
      <c r="IU76" s="44">
        <f>IU75+IU74</f>
        <v/>
      </c>
      <c r="IV76" s="44">
        <f>IV75+IV74</f>
        <v/>
      </c>
      <c r="IW76" s="44">
        <f>IW75+IW74</f>
        <v/>
      </c>
      <c r="IX76" s="44">
        <f>IX75+IX74</f>
        <v/>
      </c>
      <c r="IY76" s="44">
        <f>IY75+IY74</f>
        <v/>
      </c>
      <c r="IZ76" s="44">
        <f>IZ75+IZ74</f>
        <v/>
      </c>
      <c r="JA76" s="44">
        <f>JA75+JA74</f>
        <v/>
      </c>
      <c r="JB76" s="44">
        <f>JB75+JB74</f>
        <v/>
      </c>
      <c r="JC76" s="44">
        <f>JC75+JC74</f>
        <v/>
      </c>
      <c r="JD76" s="44">
        <f>JD75+JD74</f>
        <v/>
      </c>
      <c r="JE76" s="44">
        <f>JE75+JE74</f>
        <v/>
      </c>
      <c r="JF76" s="44">
        <f>JF75+JF74</f>
        <v/>
      </c>
      <c r="JG76" s="44">
        <f>JG75+JG74</f>
        <v/>
      </c>
      <c r="JH76" s="44">
        <f>JH75+JH74</f>
        <v/>
      </c>
      <c r="JI76" s="44">
        <f>JI75+JI74</f>
        <v/>
      </c>
      <c r="JJ76" s="44">
        <f>JJ75+JJ74</f>
        <v/>
      </c>
      <c r="JK76" s="44">
        <f>JK75+JK74</f>
        <v/>
      </c>
      <c r="JL76" s="44">
        <f>JL75+JL74</f>
        <v/>
      </c>
      <c r="JM76" s="44">
        <f>JM75+JM74</f>
        <v/>
      </c>
      <c r="JN76" s="44">
        <f>JN75+JN74</f>
        <v/>
      </c>
      <c r="JO76" s="44">
        <f>JO75+JO74</f>
        <v/>
      </c>
      <c r="JP76" s="44">
        <f>JP75+JP74</f>
        <v/>
      </c>
      <c r="JQ76" s="44">
        <f>JQ75+JQ74</f>
        <v/>
      </c>
      <c r="JR76" s="44">
        <f>JR75+JR74</f>
        <v/>
      </c>
      <c r="JS76" s="44">
        <f>JS75+JS74</f>
        <v/>
      </c>
      <c r="JT76" s="44">
        <f>JT75+JT74</f>
        <v/>
      </c>
      <c r="JU76" s="44">
        <f>JU75+JU74</f>
        <v/>
      </c>
      <c r="JV76" s="44">
        <f>JV75+JV74</f>
        <v/>
      </c>
      <c r="JW76" s="44">
        <f>JW75+JW74</f>
        <v/>
      </c>
      <c r="JX76" s="44">
        <f>JX75+JX74</f>
        <v/>
      </c>
      <c r="JY76" s="44">
        <f>JY75+JY74</f>
        <v/>
      </c>
      <c r="JZ76" s="44">
        <f>JZ75+JZ74</f>
        <v/>
      </c>
      <c r="KA76" s="44">
        <f>KA75+KA74</f>
        <v/>
      </c>
      <c r="KB76" s="44">
        <f>KB75+KB74</f>
        <v/>
      </c>
      <c r="KC76" s="44">
        <f>KC75+KC74</f>
        <v/>
      </c>
      <c r="KD76" s="44">
        <f>KD75+KD74</f>
        <v/>
      </c>
      <c r="KE76" s="44">
        <f>KE75+KE74</f>
        <v/>
      </c>
      <c r="KF76" s="44">
        <f>KF75+KF74</f>
        <v/>
      </c>
      <c r="KG76" s="44">
        <f>KG75+KG74</f>
        <v/>
      </c>
      <c r="KH76" s="44">
        <f>KH75+KH74</f>
        <v/>
      </c>
      <c r="KI76" s="44">
        <f>KI75+KI74</f>
        <v/>
      </c>
      <c r="KJ76" s="44">
        <f>KJ75+KJ74</f>
        <v/>
      </c>
      <c r="KK76" s="44">
        <f>KK75+KK74</f>
        <v/>
      </c>
      <c r="KL76" s="44">
        <f>KL75+KL74</f>
        <v/>
      </c>
      <c r="KM76" s="44">
        <f>KM75+KM74</f>
        <v/>
      </c>
      <c r="KN76" s="44">
        <f>KN75+KN74</f>
        <v/>
      </c>
      <c r="KO76" s="44">
        <f>KO75+KO74</f>
        <v/>
      </c>
      <c r="KP76" s="44">
        <f>KP75+KP74</f>
        <v/>
      </c>
      <c r="KQ76" s="44">
        <f>KQ75+KQ74</f>
        <v/>
      </c>
      <c r="KR76" s="44">
        <f>KR75+KR74</f>
        <v/>
      </c>
      <c r="KS76" s="44">
        <f>KS75+KS74</f>
        <v/>
      </c>
      <c r="KT76" s="44">
        <f>KT75+KT74</f>
        <v/>
      </c>
      <c r="KU76" s="44">
        <f>KU75+KU74</f>
        <v/>
      </c>
      <c r="KV76" s="44">
        <f>KV75+KV74</f>
        <v/>
      </c>
      <c r="KW76" s="44">
        <f>KW75+KW74</f>
        <v/>
      </c>
      <c r="KX76" s="44">
        <f>KX75+KX74</f>
        <v/>
      </c>
      <c r="KY76" s="44">
        <f>KY75+KY74</f>
        <v/>
      </c>
      <c r="KZ76" s="44">
        <f>KZ75+KZ74</f>
        <v/>
      </c>
      <c r="LA76" s="44">
        <f>LA75+LA74</f>
        <v/>
      </c>
      <c r="LB76" s="44">
        <f>LB75+LB74</f>
        <v/>
      </c>
      <c r="LC76" s="44">
        <f>LC75+LC74</f>
        <v/>
      </c>
      <c r="LD76" s="44">
        <f>LD75+LD74</f>
        <v/>
      </c>
      <c r="LE76" s="44">
        <f>LE75+LE74</f>
        <v/>
      </c>
      <c r="LF76" s="44">
        <f>LF75+LF74</f>
        <v/>
      </c>
      <c r="LG76" s="44">
        <f>LG75+LG74</f>
        <v/>
      </c>
      <c r="LH76" s="44">
        <f>LH75+LH74</f>
        <v/>
      </c>
      <c r="LI76" s="44">
        <f>LI75+LI74</f>
        <v/>
      </c>
      <c r="LJ76" s="44">
        <f>LJ75+LJ74</f>
        <v/>
      </c>
      <c r="LK76" s="44">
        <f>LK75+LK74</f>
        <v/>
      </c>
      <c r="LL76" s="44">
        <f>LL75+LL74</f>
        <v/>
      </c>
      <c r="LM76" s="44">
        <f>LM75+LM74</f>
        <v/>
      </c>
      <c r="LN76" s="44">
        <f>LN75+LN74</f>
        <v/>
      </c>
      <c r="LO76" s="44">
        <f>LO75+LO74</f>
        <v/>
      </c>
      <c r="LP76" s="44">
        <f>LP75+LP74</f>
        <v/>
      </c>
      <c r="LQ76" s="44">
        <f>LQ75+LQ74</f>
        <v/>
      </c>
      <c r="LR76" s="44">
        <f>LR75+LR74</f>
        <v/>
      </c>
      <c r="LS76" s="44">
        <f>LS75+LS74</f>
        <v/>
      </c>
      <c r="LT76" s="44">
        <f>LT75+LT74</f>
        <v/>
      </c>
      <c r="LU76" s="44">
        <f>LU75+LU74</f>
        <v/>
      </c>
      <c r="LV76" s="44">
        <f>LV75+LV74</f>
        <v/>
      </c>
      <c r="LW76" s="44">
        <f>LW75+LW74</f>
        <v/>
      </c>
      <c r="LX76" s="44">
        <f>LX75+LX74</f>
        <v/>
      </c>
      <c r="LY76" s="44">
        <f>LY75+LY74</f>
        <v/>
      </c>
      <c r="LZ76" s="44">
        <f>LZ75+LZ74</f>
        <v/>
      </c>
      <c r="MA76" s="44">
        <f>MA75+MA74</f>
        <v/>
      </c>
      <c r="MB76" s="44">
        <f>MB75+MB74</f>
        <v/>
      </c>
      <c r="MC76" s="44">
        <f>MC75+MC74</f>
        <v/>
      </c>
      <c r="MD76" s="44">
        <f>MD75+MD74</f>
        <v/>
      </c>
      <c r="ME76" s="44">
        <f>ME75+ME74</f>
        <v/>
      </c>
      <c r="MF76" s="44">
        <f>MF75+MF74</f>
        <v/>
      </c>
      <c r="MG76" s="44">
        <f>MG75+MG74</f>
        <v/>
      </c>
      <c r="MH76" s="44">
        <f>MH75+MH74</f>
        <v/>
      </c>
      <c r="MI76" s="44">
        <f>MI75+MI74</f>
        <v/>
      </c>
      <c r="MJ76" s="44">
        <f>MJ75+MJ74</f>
        <v/>
      </c>
      <c r="MK76" s="44">
        <f>MK75+MK74</f>
        <v/>
      </c>
      <c r="ML76" s="44">
        <f>ML75+ML74</f>
        <v/>
      </c>
      <c r="MM76" s="44">
        <f>MM75+MM74</f>
        <v/>
      </c>
      <c r="MN76" s="44">
        <f>MN75+MN74</f>
        <v/>
      </c>
      <c r="MO76" s="44">
        <f>MO75+MO74</f>
        <v/>
      </c>
      <c r="MP76" s="44">
        <f>MP75+MP74</f>
        <v/>
      </c>
      <c r="MQ76" s="44">
        <f>MQ75+MQ74</f>
        <v/>
      </c>
      <c r="MR76" s="44">
        <f>MR75+MR74</f>
        <v/>
      </c>
      <c r="MS76" s="44">
        <f>MS75+MS74</f>
        <v/>
      </c>
      <c r="MT76" s="44">
        <f>MT75+MT74</f>
        <v/>
      </c>
      <c r="MU76" s="44">
        <f>MU75+MU74</f>
        <v/>
      </c>
      <c r="MV76" s="44">
        <f>MV75+MV74</f>
        <v/>
      </c>
      <c r="MW76" s="44">
        <f>MW75+MW74</f>
        <v/>
      </c>
      <c r="MX76" s="44">
        <f>MX75+MX74</f>
        <v/>
      </c>
      <c r="MY76" s="44">
        <f>MY75+MY74</f>
        <v/>
      </c>
      <c r="MZ76" s="44">
        <f>MZ75+MZ74</f>
        <v/>
      </c>
      <c r="NA76" s="44">
        <f>NA75+NA74</f>
        <v/>
      </c>
      <c r="NB76" s="44">
        <f>NB75+NB74</f>
        <v/>
      </c>
      <c r="NC76" s="44">
        <f>NC75+NC74</f>
        <v/>
      </c>
      <c r="ND76" s="44">
        <f>ND75+ND74</f>
        <v/>
      </c>
      <c r="NE76" s="44">
        <f>NE75+NE74</f>
        <v/>
      </c>
      <c r="NF76" s="44">
        <f>NF75+NF74</f>
        <v/>
      </c>
      <c r="NG76" s="44">
        <f>NG75+NG74</f>
        <v/>
      </c>
      <c r="NH76" s="44">
        <f>NH75+NH74</f>
        <v/>
      </c>
      <c r="NI76" s="44">
        <f>NI75+NI74</f>
        <v/>
      </c>
      <c r="NJ76" s="44">
        <f>NJ75+NJ74</f>
        <v/>
      </c>
      <c r="NK76" s="44">
        <f>NK75+NK74</f>
        <v/>
      </c>
      <c r="NL76" s="44">
        <f>NL75+NL74</f>
        <v/>
      </c>
      <c r="NM76" s="44">
        <f>NM75+NM74</f>
        <v/>
      </c>
      <c r="NN76" s="44">
        <f>NN75+NN74</f>
        <v/>
      </c>
      <c r="NO76" s="44">
        <f>NO75+NO74</f>
        <v/>
      </c>
      <c r="NP76" s="44">
        <f>NP75+NP74</f>
        <v/>
      </c>
      <c r="NQ76" s="44">
        <f>NQ75+NQ74</f>
        <v/>
      </c>
      <c r="NR76" s="44">
        <f>NR75+NR74</f>
        <v/>
      </c>
      <c r="NS76" s="44">
        <f>NS75+NS74</f>
        <v/>
      </c>
      <c r="NT76" s="44">
        <f>NT75+NT74</f>
        <v/>
      </c>
      <c r="NU76" s="44">
        <f>NU75+NU74</f>
        <v/>
      </c>
      <c r="NV76" s="44">
        <f>NV75+NV74</f>
        <v/>
      </c>
      <c r="NW76" s="44">
        <f>NW75+NW74</f>
        <v/>
      </c>
      <c r="NX76" s="44">
        <f>NX75+NX74</f>
        <v/>
      </c>
      <c r="NY76" s="44">
        <f>NY75+NY74</f>
        <v/>
      </c>
      <c r="NZ76" s="44">
        <f>NZ75+NZ74</f>
        <v/>
      </c>
      <c r="OA76" s="44">
        <f>OA75+OA74</f>
        <v/>
      </c>
      <c r="OB76" s="44">
        <f>OB75+OB74</f>
        <v/>
      </c>
      <c r="OC76" s="44">
        <f>OC75+OC74</f>
        <v/>
      </c>
      <c r="OD76" s="44">
        <f>OD75+OD74</f>
        <v/>
      </c>
      <c r="OE76" s="44">
        <f>OE75+OE74</f>
        <v/>
      </c>
      <c r="OF76" s="44">
        <f>OF75+OF74</f>
        <v/>
      </c>
      <c r="OG76" s="44">
        <f>OG75+OG74</f>
        <v/>
      </c>
      <c r="OH76" s="44">
        <f>OH75+OH74</f>
        <v/>
      </c>
      <c r="OI76" s="44">
        <f>OI75+OI74</f>
        <v/>
      </c>
      <c r="OJ76" s="44">
        <f>OJ75+OJ74</f>
        <v/>
      </c>
      <c r="OK76" s="44">
        <f>OK75+OK74</f>
        <v/>
      </c>
      <c r="OL76" s="44">
        <f>OL75+OL74</f>
        <v/>
      </c>
      <c r="OM76" s="44">
        <f>OM75+OM74</f>
        <v/>
      </c>
      <c r="ON76" s="44">
        <f>ON75+ON74</f>
        <v/>
      </c>
      <c r="OO76" s="44">
        <f>OO75+OO74</f>
        <v/>
      </c>
      <c r="OP76" s="44">
        <f>OP75+OP74</f>
        <v/>
      </c>
      <c r="OQ76" s="44">
        <f>OQ75+OQ74</f>
        <v/>
      </c>
      <c r="OR76" s="44">
        <f>OR75+OR74</f>
        <v/>
      </c>
      <c r="OS76" s="44">
        <f>OS75+OS74</f>
        <v/>
      </c>
      <c r="OT76" s="44">
        <f>OT75+OT74</f>
        <v/>
      </c>
      <c r="OU76" s="44">
        <f>OU75+OU74</f>
        <v/>
      </c>
      <c r="OV76" s="44">
        <f>OV75+OV74</f>
        <v/>
      </c>
      <c r="OW76" s="44">
        <f>OW75+OW74</f>
        <v/>
      </c>
      <c r="OX76" s="44">
        <f>OX75+OX74</f>
        <v/>
      </c>
      <c r="OY76" s="44">
        <f>OY75+OY74</f>
        <v/>
      </c>
      <c r="OZ76" s="44">
        <f>OZ75+OZ74</f>
        <v/>
      </c>
      <c r="PA76" s="44">
        <f>PA75+PA74</f>
        <v/>
      </c>
      <c r="PB76" s="44">
        <f>PB75+PB74</f>
        <v/>
      </c>
      <c r="PC76" s="44">
        <f>PC75+PC74</f>
        <v/>
      </c>
      <c r="PD76" s="44">
        <f>PD75+PD74</f>
        <v/>
      </c>
      <c r="PE76" s="44">
        <f>PE75+PE74</f>
        <v/>
      </c>
      <c r="PF76" s="44">
        <f>PF75+PF74</f>
        <v/>
      </c>
      <c r="PG76" s="44">
        <f>PG75+PG74</f>
        <v/>
      </c>
      <c r="PH76" s="44">
        <f>PH75+PH74</f>
        <v/>
      </c>
      <c r="PI76" s="44">
        <f>PI75+PI74</f>
        <v/>
      </c>
      <c r="PJ76" s="44">
        <f>PJ75+PJ74</f>
        <v/>
      </c>
      <c r="PK76" s="44">
        <f>PK75+PK74</f>
        <v/>
      </c>
      <c r="PL76" s="44">
        <f>PL75+PL74</f>
        <v/>
      </c>
      <c r="PM76" s="44">
        <f>PM75+PM74</f>
        <v/>
      </c>
    </row>
    <row r="77">
      <c r="A77" s="9" t="inlineStr">
        <is>
          <t>Source: City</t>
        </is>
      </c>
      <c r="B77" s="9" t="inlineStr">
        <is>
          <t>P2</t>
        </is>
      </c>
      <c r="C77" s="43">
        <f>SUM(D77:PM77)</f>
        <v/>
      </c>
      <c r="D77" s="44">
        <f>MAX(0,MIN(D76,p2_city)-MIN(D75,p2_city))</f>
        <v/>
      </c>
      <c r="E77" s="44">
        <f>MAX(0,MIN(E76,p2_city)-MIN(E75,p2_city))</f>
        <v/>
      </c>
      <c r="F77" s="44">
        <f>MAX(0,MIN(F76,p2_city)-MIN(F75,p2_city))</f>
        <v/>
      </c>
      <c r="G77" s="44">
        <f>MAX(0,MIN(G76,p2_city)-MIN(G75,p2_city))</f>
        <v/>
      </c>
      <c r="H77" s="44">
        <f>MAX(0,MIN(H76,p2_city)-MIN(H75,p2_city))</f>
        <v/>
      </c>
      <c r="I77" s="44">
        <f>MAX(0,MIN(I76,p2_city)-MIN(I75,p2_city))</f>
        <v/>
      </c>
      <c r="J77" s="44">
        <f>MAX(0,MIN(J76,p2_city)-MIN(J75,p2_city))</f>
        <v/>
      </c>
      <c r="K77" s="44">
        <f>MAX(0,MIN(K76,p2_city)-MIN(K75,p2_city))</f>
        <v/>
      </c>
      <c r="L77" s="44">
        <f>MAX(0,MIN(L76,p2_city)-MIN(L75,p2_city))</f>
        <v/>
      </c>
      <c r="M77" s="44">
        <f>MAX(0,MIN(M76,p2_city)-MIN(M75,p2_city))</f>
        <v/>
      </c>
      <c r="N77" s="44">
        <f>MAX(0,MIN(N76,p2_city)-MIN(N75,p2_city))</f>
        <v/>
      </c>
      <c r="O77" s="44">
        <f>MAX(0,MIN(O76,p2_city)-MIN(O75,p2_city))</f>
        <v/>
      </c>
      <c r="P77" s="44">
        <f>MAX(0,MIN(P76,p2_city)-MIN(P75,p2_city))</f>
        <v/>
      </c>
      <c r="Q77" s="44">
        <f>MAX(0,MIN(Q76,p2_city)-MIN(Q75,p2_city))</f>
        <v/>
      </c>
      <c r="R77" s="44">
        <f>MAX(0,MIN(R76,p2_city)-MIN(R75,p2_city))</f>
        <v/>
      </c>
      <c r="S77" s="44">
        <f>MAX(0,MIN(S76,p2_city)-MIN(S75,p2_city))</f>
        <v/>
      </c>
      <c r="T77" s="44">
        <f>MAX(0,MIN(T76,p2_city)-MIN(T75,p2_city))</f>
        <v/>
      </c>
      <c r="U77" s="44">
        <f>MAX(0,MIN(U76,p2_city)-MIN(U75,p2_city))</f>
        <v/>
      </c>
      <c r="V77" s="44">
        <f>MAX(0,MIN(V76,p2_city)-MIN(V75,p2_city))</f>
        <v/>
      </c>
      <c r="W77" s="44">
        <f>MAX(0,MIN(W76,p2_city)-MIN(W75,p2_city))</f>
        <v/>
      </c>
      <c r="X77" s="44">
        <f>MAX(0,MIN(X76,p2_city)-MIN(X75,p2_city))</f>
        <v/>
      </c>
      <c r="Y77" s="44">
        <f>MAX(0,MIN(Y76,p2_city)-MIN(Y75,p2_city))</f>
        <v/>
      </c>
      <c r="Z77" s="44">
        <f>MAX(0,MIN(Z76,p2_city)-MIN(Z75,p2_city))</f>
        <v/>
      </c>
      <c r="AA77" s="44">
        <f>MAX(0,MIN(AA76,p2_city)-MIN(AA75,p2_city))</f>
        <v/>
      </c>
      <c r="AB77" s="44">
        <f>MAX(0,MIN(AB76,p2_city)-MIN(AB75,p2_city))</f>
        <v/>
      </c>
      <c r="AC77" s="44">
        <f>MAX(0,MIN(AC76,p2_city)-MIN(AC75,p2_city))</f>
        <v/>
      </c>
      <c r="AD77" s="44">
        <f>MAX(0,MIN(AD76,p2_city)-MIN(AD75,p2_city))</f>
        <v/>
      </c>
      <c r="AE77" s="44">
        <f>MAX(0,MIN(AE76,p2_city)-MIN(AE75,p2_city))</f>
        <v/>
      </c>
      <c r="AF77" s="44">
        <f>MAX(0,MIN(AF76,p2_city)-MIN(AF75,p2_city))</f>
        <v/>
      </c>
      <c r="AG77" s="44">
        <f>MAX(0,MIN(AG76,p2_city)-MIN(AG75,p2_city))</f>
        <v/>
      </c>
      <c r="AH77" s="44">
        <f>MAX(0,MIN(AH76,p2_city)-MIN(AH75,p2_city))</f>
        <v/>
      </c>
      <c r="AI77" s="44">
        <f>MAX(0,MIN(AI76,p2_city)-MIN(AI75,p2_city))</f>
        <v/>
      </c>
      <c r="AJ77" s="44">
        <f>MAX(0,MIN(AJ76,p2_city)-MIN(AJ75,p2_city))</f>
        <v/>
      </c>
      <c r="AK77" s="44">
        <f>MAX(0,MIN(AK76,p2_city)-MIN(AK75,p2_city))</f>
        <v/>
      </c>
      <c r="AL77" s="44">
        <f>MAX(0,MIN(AL76,p2_city)-MIN(AL75,p2_city))</f>
        <v/>
      </c>
      <c r="AM77" s="44">
        <f>MAX(0,MIN(AM76,p2_city)-MIN(AM75,p2_city))</f>
        <v/>
      </c>
      <c r="AN77" s="44">
        <f>MAX(0,MIN(AN76,p2_city)-MIN(AN75,p2_city))</f>
        <v/>
      </c>
      <c r="AO77" s="44">
        <f>MAX(0,MIN(AO76,p2_city)-MIN(AO75,p2_city))</f>
        <v/>
      </c>
      <c r="AP77" s="44">
        <f>MAX(0,MIN(AP76,p2_city)-MIN(AP75,p2_city))</f>
        <v/>
      </c>
      <c r="AQ77" s="44">
        <f>MAX(0,MIN(AQ76,p2_city)-MIN(AQ75,p2_city))</f>
        <v/>
      </c>
      <c r="AR77" s="44">
        <f>MAX(0,MIN(AR76,p2_city)-MIN(AR75,p2_city))</f>
        <v/>
      </c>
      <c r="AS77" s="44">
        <f>MAX(0,MIN(AS76,p2_city)-MIN(AS75,p2_city))</f>
        <v/>
      </c>
      <c r="AT77" s="44">
        <f>MAX(0,MIN(AT76,p2_city)-MIN(AT75,p2_city))</f>
        <v/>
      </c>
      <c r="AU77" s="44">
        <f>MAX(0,MIN(AU76,p2_city)-MIN(AU75,p2_city))</f>
        <v/>
      </c>
      <c r="AV77" s="44">
        <f>MAX(0,MIN(AV76,p2_city)-MIN(AV75,p2_city))</f>
        <v/>
      </c>
      <c r="AW77" s="44">
        <f>MAX(0,MIN(AW76,p2_city)-MIN(AW75,p2_city))</f>
        <v/>
      </c>
      <c r="AX77" s="44">
        <f>MAX(0,MIN(AX76,p2_city)-MIN(AX75,p2_city))</f>
        <v/>
      </c>
      <c r="AY77" s="44">
        <f>MAX(0,MIN(AY76,p2_city)-MIN(AY75,p2_city))</f>
        <v/>
      </c>
      <c r="AZ77" s="44">
        <f>MAX(0,MIN(AZ76,p2_city)-MIN(AZ75,p2_city))</f>
        <v/>
      </c>
      <c r="BA77" s="44">
        <f>MAX(0,MIN(BA76,p2_city)-MIN(BA75,p2_city))</f>
        <v/>
      </c>
      <c r="BB77" s="44">
        <f>MAX(0,MIN(BB76,p2_city)-MIN(BB75,p2_city))</f>
        <v/>
      </c>
      <c r="BC77" s="44">
        <f>MAX(0,MIN(BC76,p2_city)-MIN(BC75,p2_city))</f>
        <v/>
      </c>
      <c r="BD77" s="44">
        <f>MAX(0,MIN(BD76,p2_city)-MIN(BD75,p2_city))</f>
        <v/>
      </c>
      <c r="BE77" s="44">
        <f>MAX(0,MIN(BE76,p2_city)-MIN(BE75,p2_city))</f>
        <v/>
      </c>
      <c r="BF77" s="44">
        <f>MAX(0,MIN(BF76,p2_city)-MIN(BF75,p2_city))</f>
        <v/>
      </c>
      <c r="BG77" s="44">
        <f>MAX(0,MIN(BG76,p2_city)-MIN(BG75,p2_city))</f>
        <v/>
      </c>
      <c r="BH77" s="44">
        <f>MAX(0,MIN(BH76,p2_city)-MIN(BH75,p2_city))</f>
        <v/>
      </c>
      <c r="BI77" s="44">
        <f>MAX(0,MIN(BI76,p2_city)-MIN(BI75,p2_city))</f>
        <v/>
      </c>
      <c r="BJ77" s="44">
        <f>MAX(0,MIN(BJ76,p2_city)-MIN(BJ75,p2_city))</f>
        <v/>
      </c>
      <c r="BK77" s="44">
        <f>MAX(0,MIN(BK76,p2_city)-MIN(BK75,p2_city))</f>
        <v/>
      </c>
      <c r="BL77" s="44">
        <f>MAX(0,MIN(BL76,p2_city)-MIN(BL75,p2_city))</f>
        <v/>
      </c>
      <c r="BM77" s="44">
        <f>MAX(0,MIN(BM76,p2_city)-MIN(BM75,p2_city))</f>
        <v/>
      </c>
      <c r="BN77" s="44">
        <f>MAX(0,MIN(BN76,p2_city)-MIN(BN75,p2_city))</f>
        <v/>
      </c>
      <c r="BO77" s="44">
        <f>MAX(0,MIN(BO76,p2_city)-MIN(BO75,p2_city))</f>
        <v/>
      </c>
      <c r="BP77" s="44">
        <f>MAX(0,MIN(BP76,p2_city)-MIN(BP75,p2_city))</f>
        <v/>
      </c>
      <c r="BQ77" s="44">
        <f>MAX(0,MIN(BQ76,p2_city)-MIN(BQ75,p2_city))</f>
        <v/>
      </c>
      <c r="BR77" s="44">
        <f>MAX(0,MIN(BR76,p2_city)-MIN(BR75,p2_city))</f>
        <v/>
      </c>
      <c r="BS77" s="44">
        <f>MAX(0,MIN(BS76,p2_city)-MIN(BS75,p2_city))</f>
        <v/>
      </c>
      <c r="BT77" s="44">
        <f>MAX(0,MIN(BT76,p2_city)-MIN(BT75,p2_city))</f>
        <v/>
      </c>
      <c r="BU77" s="44">
        <f>MAX(0,MIN(BU76,p2_city)-MIN(BU75,p2_city))</f>
        <v/>
      </c>
      <c r="BV77" s="44">
        <f>MAX(0,MIN(BV76,p2_city)-MIN(BV75,p2_city))</f>
        <v/>
      </c>
      <c r="BW77" s="44">
        <f>MAX(0,MIN(BW76,p2_city)-MIN(BW75,p2_city))</f>
        <v/>
      </c>
      <c r="BX77" s="44">
        <f>MAX(0,MIN(BX76,p2_city)-MIN(BX75,p2_city))</f>
        <v/>
      </c>
      <c r="BY77" s="44">
        <f>MAX(0,MIN(BY76,p2_city)-MIN(BY75,p2_city))</f>
        <v/>
      </c>
      <c r="BZ77" s="44">
        <f>MAX(0,MIN(BZ76,p2_city)-MIN(BZ75,p2_city))</f>
        <v/>
      </c>
      <c r="CA77" s="44">
        <f>MAX(0,MIN(CA76,p2_city)-MIN(CA75,p2_city))</f>
        <v/>
      </c>
      <c r="CB77" s="44">
        <f>MAX(0,MIN(CB76,p2_city)-MIN(CB75,p2_city))</f>
        <v/>
      </c>
      <c r="CC77" s="44">
        <f>MAX(0,MIN(CC76,p2_city)-MIN(CC75,p2_city))</f>
        <v/>
      </c>
      <c r="CD77" s="44">
        <f>MAX(0,MIN(CD76,p2_city)-MIN(CD75,p2_city))</f>
        <v/>
      </c>
      <c r="CE77" s="44">
        <f>MAX(0,MIN(CE76,p2_city)-MIN(CE75,p2_city))</f>
        <v/>
      </c>
      <c r="CF77" s="44">
        <f>MAX(0,MIN(CF76,p2_city)-MIN(CF75,p2_city))</f>
        <v/>
      </c>
      <c r="CG77" s="44">
        <f>MAX(0,MIN(CG76,p2_city)-MIN(CG75,p2_city))</f>
        <v/>
      </c>
      <c r="CH77" s="44">
        <f>MAX(0,MIN(CH76,p2_city)-MIN(CH75,p2_city))</f>
        <v/>
      </c>
      <c r="CI77" s="44">
        <f>MAX(0,MIN(CI76,p2_city)-MIN(CI75,p2_city))</f>
        <v/>
      </c>
      <c r="CJ77" s="44">
        <f>MAX(0,MIN(CJ76,p2_city)-MIN(CJ75,p2_city))</f>
        <v/>
      </c>
      <c r="CK77" s="44">
        <f>MAX(0,MIN(CK76,p2_city)-MIN(CK75,p2_city))</f>
        <v/>
      </c>
      <c r="CL77" s="44">
        <f>MAX(0,MIN(CL76,p2_city)-MIN(CL75,p2_city))</f>
        <v/>
      </c>
      <c r="CM77" s="44">
        <f>MAX(0,MIN(CM76,p2_city)-MIN(CM75,p2_city))</f>
        <v/>
      </c>
      <c r="CN77" s="44">
        <f>MAX(0,MIN(CN76,p2_city)-MIN(CN75,p2_city))</f>
        <v/>
      </c>
      <c r="CO77" s="44">
        <f>MAX(0,MIN(CO76,p2_city)-MIN(CO75,p2_city))</f>
        <v/>
      </c>
      <c r="CP77" s="44">
        <f>MAX(0,MIN(CP76,p2_city)-MIN(CP75,p2_city))</f>
        <v/>
      </c>
      <c r="CQ77" s="44">
        <f>MAX(0,MIN(CQ76,p2_city)-MIN(CQ75,p2_city))</f>
        <v/>
      </c>
      <c r="CR77" s="44">
        <f>MAX(0,MIN(CR76,p2_city)-MIN(CR75,p2_city))</f>
        <v/>
      </c>
      <c r="CS77" s="44">
        <f>MAX(0,MIN(CS76,p2_city)-MIN(CS75,p2_city))</f>
        <v/>
      </c>
      <c r="CT77" s="44">
        <f>MAX(0,MIN(CT76,p2_city)-MIN(CT75,p2_city))</f>
        <v/>
      </c>
      <c r="CU77" s="44">
        <f>MAX(0,MIN(CU76,p2_city)-MIN(CU75,p2_city))</f>
        <v/>
      </c>
      <c r="CV77" s="44">
        <f>MAX(0,MIN(CV76,p2_city)-MIN(CV75,p2_city))</f>
        <v/>
      </c>
      <c r="CW77" s="44">
        <f>MAX(0,MIN(CW76,p2_city)-MIN(CW75,p2_city))</f>
        <v/>
      </c>
      <c r="CX77" s="44">
        <f>MAX(0,MIN(CX76,p2_city)-MIN(CX75,p2_city))</f>
        <v/>
      </c>
      <c r="CY77" s="44">
        <f>MAX(0,MIN(CY76,p2_city)-MIN(CY75,p2_city))</f>
        <v/>
      </c>
      <c r="CZ77" s="44">
        <f>MAX(0,MIN(CZ76,p2_city)-MIN(CZ75,p2_city))</f>
        <v/>
      </c>
      <c r="DA77" s="44">
        <f>MAX(0,MIN(DA76,p2_city)-MIN(DA75,p2_city))</f>
        <v/>
      </c>
      <c r="DB77" s="44">
        <f>MAX(0,MIN(DB76,p2_city)-MIN(DB75,p2_city))</f>
        <v/>
      </c>
      <c r="DC77" s="44">
        <f>MAX(0,MIN(DC76,p2_city)-MIN(DC75,p2_city))</f>
        <v/>
      </c>
      <c r="DD77" s="44">
        <f>MAX(0,MIN(DD76,p2_city)-MIN(DD75,p2_city))</f>
        <v/>
      </c>
      <c r="DE77" s="44">
        <f>MAX(0,MIN(DE76,p2_city)-MIN(DE75,p2_city))</f>
        <v/>
      </c>
      <c r="DF77" s="44">
        <f>MAX(0,MIN(DF76,p2_city)-MIN(DF75,p2_city))</f>
        <v/>
      </c>
      <c r="DG77" s="44">
        <f>MAX(0,MIN(DG76,p2_city)-MIN(DG75,p2_city))</f>
        <v/>
      </c>
      <c r="DH77" s="44">
        <f>MAX(0,MIN(DH76,p2_city)-MIN(DH75,p2_city))</f>
        <v/>
      </c>
      <c r="DI77" s="44">
        <f>MAX(0,MIN(DI76,p2_city)-MIN(DI75,p2_city))</f>
        <v/>
      </c>
      <c r="DJ77" s="44">
        <f>MAX(0,MIN(DJ76,p2_city)-MIN(DJ75,p2_city))</f>
        <v/>
      </c>
      <c r="DK77" s="44">
        <f>MAX(0,MIN(DK76,p2_city)-MIN(DK75,p2_city))</f>
        <v/>
      </c>
      <c r="DL77" s="44">
        <f>MAX(0,MIN(DL76,p2_city)-MIN(DL75,p2_city))</f>
        <v/>
      </c>
      <c r="DM77" s="44">
        <f>MAX(0,MIN(DM76,p2_city)-MIN(DM75,p2_city))</f>
        <v/>
      </c>
      <c r="DN77" s="44">
        <f>MAX(0,MIN(DN76,p2_city)-MIN(DN75,p2_city))</f>
        <v/>
      </c>
      <c r="DO77" s="44">
        <f>MAX(0,MIN(DO76,p2_city)-MIN(DO75,p2_city))</f>
        <v/>
      </c>
      <c r="DP77" s="44">
        <f>MAX(0,MIN(DP76,p2_city)-MIN(DP75,p2_city))</f>
        <v/>
      </c>
      <c r="DQ77" s="44">
        <f>MAX(0,MIN(DQ76,p2_city)-MIN(DQ75,p2_city))</f>
        <v/>
      </c>
      <c r="DR77" s="44">
        <f>MAX(0,MIN(DR76,p2_city)-MIN(DR75,p2_city))</f>
        <v/>
      </c>
      <c r="DS77" s="44">
        <f>MAX(0,MIN(DS76,p2_city)-MIN(DS75,p2_city))</f>
        <v/>
      </c>
      <c r="DT77" s="44">
        <f>MAX(0,MIN(DT76,p2_city)-MIN(DT75,p2_city))</f>
        <v/>
      </c>
      <c r="DU77" s="44">
        <f>MAX(0,MIN(DU76,p2_city)-MIN(DU75,p2_city))</f>
        <v/>
      </c>
      <c r="DV77" s="44">
        <f>MAX(0,MIN(DV76,p2_city)-MIN(DV75,p2_city))</f>
        <v/>
      </c>
      <c r="DW77" s="44">
        <f>MAX(0,MIN(DW76,p2_city)-MIN(DW75,p2_city))</f>
        <v/>
      </c>
      <c r="DX77" s="44">
        <f>MAX(0,MIN(DX76,p2_city)-MIN(DX75,p2_city))</f>
        <v/>
      </c>
      <c r="DY77" s="44">
        <f>MAX(0,MIN(DY76,p2_city)-MIN(DY75,p2_city))</f>
        <v/>
      </c>
      <c r="DZ77" s="44">
        <f>MAX(0,MIN(DZ76,p2_city)-MIN(DZ75,p2_city))</f>
        <v/>
      </c>
      <c r="EA77" s="44">
        <f>MAX(0,MIN(EA76,p2_city)-MIN(EA75,p2_city))</f>
        <v/>
      </c>
      <c r="EB77" s="44">
        <f>MAX(0,MIN(EB76,p2_city)-MIN(EB75,p2_city))</f>
        <v/>
      </c>
      <c r="EC77" s="44">
        <f>MAX(0,MIN(EC76,p2_city)-MIN(EC75,p2_city))</f>
        <v/>
      </c>
      <c r="ED77" s="44">
        <f>MAX(0,MIN(ED76,p2_city)-MIN(ED75,p2_city))</f>
        <v/>
      </c>
      <c r="EE77" s="44">
        <f>MAX(0,MIN(EE76,p2_city)-MIN(EE75,p2_city))</f>
        <v/>
      </c>
      <c r="EF77" s="44">
        <f>MAX(0,MIN(EF76,p2_city)-MIN(EF75,p2_city))</f>
        <v/>
      </c>
      <c r="EG77" s="44">
        <f>MAX(0,MIN(EG76,p2_city)-MIN(EG75,p2_city))</f>
        <v/>
      </c>
      <c r="EH77" s="44">
        <f>MAX(0,MIN(EH76,p2_city)-MIN(EH75,p2_city))</f>
        <v/>
      </c>
      <c r="EI77" s="44">
        <f>MAX(0,MIN(EI76,p2_city)-MIN(EI75,p2_city))</f>
        <v/>
      </c>
      <c r="EJ77" s="44">
        <f>MAX(0,MIN(EJ76,p2_city)-MIN(EJ75,p2_city))</f>
        <v/>
      </c>
      <c r="EK77" s="44">
        <f>MAX(0,MIN(EK76,p2_city)-MIN(EK75,p2_city))</f>
        <v/>
      </c>
      <c r="EL77" s="44">
        <f>MAX(0,MIN(EL76,p2_city)-MIN(EL75,p2_city))</f>
        <v/>
      </c>
      <c r="EM77" s="44">
        <f>MAX(0,MIN(EM76,p2_city)-MIN(EM75,p2_city))</f>
        <v/>
      </c>
      <c r="EN77" s="44">
        <f>MAX(0,MIN(EN76,p2_city)-MIN(EN75,p2_city))</f>
        <v/>
      </c>
      <c r="EO77" s="44">
        <f>MAX(0,MIN(EO76,p2_city)-MIN(EO75,p2_city))</f>
        <v/>
      </c>
      <c r="EP77" s="44">
        <f>MAX(0,MIN(EP76,p2_city)-MIN(EP75,p2_city))</f>
        <v/>
      </c>
      <c r="EQ77" s="44">
        <f>MAX(0,MIN(EQ76,p2_city)-MIN(EQ75,p2_city))</f>
        <v/>
      </c>
      <c r="ER77" s="44">
        <f>MAX(0,MIN(ER76,p2_city)-MIN(ER75,p2_city))</f>
        <v/>
      </c>
      <c r="ES77" s="44">
        <f>MAX(0,MIN(ES76,p2_city)-MIN(ES75,p2_city))</f>
        <v/>
      </c>
      <c r="ET77" s="44">
        <f>MAX(0,MIN(ET76,p2_city)-MIN(ET75,p2_city))</f>
        <v/>
      </c>
      <c r="EU77" s="44">
        <f>MAX(0,MIN(EU76,p2_city)-MIN(EU75,p2_city))</f>
        <v/>
      </c>
      <c r="EV77" s="44">
        <f>MAX(0,MIN(EV76,p2_city)-MIN(EV75,p2_city))</f>
        <v/>
      </c>
      <c r="EW77" s="44">
        <f>MAX(0,MIN(EW76,p2_city)-MIN(EW75,p2_city))</f>
        <v/>
      </c>
      <c r="EX77" s="44">
        <f>MAX(0,MIN(EX76,p2_city)-MIN(EX75,p2_city))</f>
        <v/>
      </c>
      <c r="EY77" s="44">
        <f>MAX(0,MIN(EY76,p2_city)-MIN(EY75,p2_city))</f>
        <v/>
      </c>
      <c r="EZ77" s="44">
        <f>MAX(0,MIN(EZ76,p2_city)-MIN(EZ75,p2_city))</f>
        <v/>
      </c>
      <c r="FA77" s="44">
        <f>MAX(0,MIN(FA76,p2_city)-MIN(FA75,p2_city))</f>
        <v/>
      </c>
      <c r="FB77" s="44">
        <f>MAX(0,MIN(FB76,p2_city)-MIN(FB75,p2_city))</f>
        <v/>
      </c>
      <c r="FC77" s="44">
        <f>MAX(0,MIN(FC76,p2_city)-MIN(FC75,p2_city))</f>
        <v/>
      </c>
      <c r="FD77" s="44">
        <f>MAX(0,MIN(FD76,p2_city)-MIN(FD75,p2_city))</f>
        <v/>
      </c>
      <c r="FE77" s="44">
        <f>MAX(0,MIN(FE76,p2_city)-MIN(FE75,p2_city))</f>
        <v/>
      </c>
      <c r="FF77" s="44">
        <f>MAX(0,MIN(FF76,p2_city)-MIN(FF75,p2_city))</f>
        <v/>
      </c>
      <c r="FG77" s="44">
        <f>MAX(0,MIN(FG76,p2_city)-MIN(FG75,p2_city))</f>
        <v/>
      </c>
      <c r="FH77" s="44">
        <f>MAX(0,MIN(FH76,p2_city)-MIN(FH75,p2_city))</f>
        <v/>
      </c>
      <c r="FI77" s="44">
        <f>MAX(0,MIN(FI76,p2_city)-MIN(FI75,p2_city))</f>
        <v/>
      </c>
      <c r="FJ77" s="44">
        <f>MAX(0,MIN(FJ76,p2_city)-MIN(FJ75,p2_city))</f>
        <v/>
      </c>
      <c r="FK77" s="44">
        <f>MAX(0,MIN(FK76,p2_city)-MIN(FK75,p2_city))</f>
        <v/>
      </c>
      <c r="FL77" s="44">
        <f>MAX(0,MIN(FL76,p2_city)-MIN(FL75,p2_city))</f>
        <v/>
      </c>
      <c r="FM77" s="44">
        <f>MAX(0,MIN(FM76,p2_city)-MIN(FM75,p2_city))</f>
        <v/>
      </c>
      <c r="FN77" s="44">
        <f>MAX(0,MIN(FN76,p2_city)-MIN(FN75,p2_city))</f>
        <v/>
      </c>
      <c r="FO77" s="44">
        <f>MAX(0,MIN(FO76,p2_city)-MIN(FO75,p2_city))</f>
        <v/>
      </c>
      <c r="FP77" s="44">
        <f>MAX(0,MIN(FP76,p2_city)-MIN(FP75,p2_city))</f>
        <v/>
      </c>
      <c r="FQ77" s="44">
        <f>MAX(0,MIN(FQ76,p2_city)-MIN(FQ75,p2_city))</f>
        <v/>
      </c>
      <c r="FR77" s="44">
        <f>MAX(0,MIN(FR76,p2_city)-MIN(FR75,p2_city))</f>
        <v/>
      </c>
      <c r="FS77" s="44">
        <f>MAX(0,MIN(FS76,p2_city)-MIN(FS75,p2_city))</f>
        <v/>
      </c>
      <c r="FT77" s="44">
        <f>MAX(0,MIN(FT76,p2_city)-MIN(FT75,p2_city))</f>
        <v/>
      </c>
      <c r="FU77" s="44">
        <f>MAX(0,MIN(FU76,p2_city)-MIN(FU75,p2_city))</f>
        <v/>
      </c>
      <c r="FV77" s="44">
        <f>MAX(0,MIN(FV76,p2_city)-MIN(FV75,p2_city))</f>
        <v/>
      </c>
      <c r="FW77" s="44">
        <f>MAX(0,MIN(FW76,p2_city)-MIN(FW75,p2_city))</f>
        <v/>
      </c>
      <c r="FX77" s="44">
        <f>MAX(0,MIN(FX76,p2_city)-MIN(FX75,p2_city))</f>
        <v/>
      </c>
      <c r="FY77" s="44">
        <f>MAX(0,MIN(FY76,p2_city)-MIN(FY75,p2_city))</f>
        <v/>
      </c>
      <c r="FZ77" s="44">
        <f>MAX(0,MIN(FZ76,p2_city)-MIN(FZ75,p2_city))</f>
        <v/>
      </c>
      <c r="GA77" s="44">
        <f>MAX(0,MIN(GA76,p2_city)-MIN(GA75,p2_city))</f>
        <v/>
      </c>
      <c r="GB77" s="44">
        <f>MAX(0,MIN(GB76,p2_city)-MIN(GB75,p2_city))</f>
        <v/>
      </c>
      <c r="GC77" s="44">
        <f>MAX(0,MIN(GC76,p2_city)-MIN(GC75,p2_city))</f>
        <v/>
      </c>
      <c r="GD77" s="44">
        <f>MAX(0,MIN(GD76,p2_city)-MIN(GD75,p2_city))</f>
        <v/>
      </c>
      <c r="GE77" s="44">
        <f>MAX(0,MIN(GE76,p2_city)-MIN(GE75,p2_city))</f>
        <v/>
      </c>
      <c r="GF77" s="44">
        <f>MAX(0,MIN(GF76,p2_city)-MIN(GF75,p2_city))</f>
        <v/>
      </c>
      <c r="GG77" s="44">
        <f>MAX(0,MIN(GG76,p2_city)-MIN(GG75,p2_city))</f>
        <v/>
      </c>
      <c r="GH77" s="44">
        <f>MAX(0,MIN(GH76,p2_city)-MIN(GH75,p2_city))</f>
        <v/>
      </c>
      <c r="GI77" s="44">
        <f>MAX(0,MIN(GI76,p2_city)-MIN(GI75,p2_city))</f>
        <v/>
      </c>
      <c r="GJ77" s="44">
        <f>MAX(0,MIN(GJ76,p2_city)-MIN(GJ75,p2_city))</f>
        <v/>
      </c>
      <c r="GK77" s="44">
        <f>MAX(0,MIN(GK76,p2_city)-MIN(GK75,p2_city))</f>
        <v/>
      </c>
      <c r="GL77" s="44">
        <f>MAX(0,MIN(GL76,p2_city)-MIN(GL75,p2_city))</f>
        <v/>
      </c>
      <c r="GM77" s="44">
        <f>MAX(0,MIN(GM76,p2_city)-MIN(GM75,p2_city))</f>
        <v/>
      </c>
      <c r="GN77" s="44">
        <f>MAX(0,MIN(GN76,p2_city)-MIN(GN75,p2_city))</f>
        <v/>
      </c>
      <c r="GO77" s="44">
        <f>MAX(0,MIN(GO76,p2_city)-MIN(GO75,p2_city))</f>
        <v/>
      </c>
      <c r="GP77" s="44">
        <f>MAX(0,MIN(GP76,p2_city)-MIN(GP75,p2_city))</f>
        <v/>
      </c>
      <c r="GQ77" s="44">
        <f>MAX(0,MIN(GQ76,p2_city)-MIN(GQ75,p2_city))</f>
        <v/>
      </c>
      <c r="GR77" s="44">
        <f>MAX(0,MIN(GR76,p2_city)-MIN(GR75,p2_city))</f>
        <v/>
      </c>
      <c r="GS77" s="44">
        <f>MAX(0,MIN(GS76,p2_city)-MIN(GS75,p2_city))</f>
        <v/>
      </c>
      <c r="GT77" s="44">
        <f>MAX(0,MIN(GT76,p2_city)-MIN(GT75,p2_city))</f>
        <v/>
      </c>
      <c r="GU77" s="44">
        <f>MAX(0,MIN(GU76,p2_city)-MIN(GU75,p2_city))</f>
        <v/>
      </c>
      <c r="GV77" s="44">
        <f>MAX(0,MIN(GV76,p2_city)-MIN(GV75,p2_city))</f>
        <v/>
      </c>
      <c r="GW77" s="44">
        <f>MAX(0,MIN(GW76,p2_city)-MIN(GW75,p2_city))</f>
        <v/>
      </c>
      <c r="GX77" s="44">
        <f>MAX(0,MIN(GX76,p2_city)-MIN(GX75,p2_city))</f>
        <v/>
      </c>
      <c r="GY77" s="44">
        <f>MAX(0,MIN(GY76,p2_city)-MIN(GY75,p2_city))</f>
        <v/>
      </c>
      <c r="GZ77" s="44">
        <f>MAX(0,MIN(GZ76,p2_city)-MIN(GZ75,p2_city))</f>
        <v/>
      </c>
      <c r="HA77" s="44">
        <f>MAX(0,MIN(HA76,p2_city)-MIN(HA75,p2_city))</f>
        <v/>
      </c>
      <c r="HB77" s="44">
        <f>MAX(0,MIN(HB76,p2_city)-MIN(HB75,p2_city))</f>
        <v/>
      </c>
      <c r="HC77" s="44">
        <f>MAX(0,MIN(HC76,p2_city)-MIN(HC75,p2_city))</f>
        <v/>
      </c>
      <c r="HD77" s="44">
        <f>MAX(0,MIN(HD76,p2_city)-MIN(HD75,p2_city))</f>
        <v/>
      </c>
      <c r="HE77" s="44">
        <f>MAX(0,MIN(HE76,p2_city)-MIN(HE75,p2_city))</f>
        <v/>
      </c>
      <c r="HF77" s="44">
        <f>MAX(0,MIN(HF76,p2_city)-MIN(HF75,p2_city))</f>
        <v/>
      </c>
      <c r="HG77" s="44">
        <f>MAX(0,MIN(HG76,p2_city)-MIN(HG75,p2_city))</f>
        <v/>
      </c>
      <c r="HH77" s="44">
        <f>MAX(0,MIN(HH76,p2_city)-MIN(HH75,p2_city))</f>
        <v/>
      </c>
      <c r="HI77" s="44">
        <f>MAX(0,MIN(HI76,p2_city)-MIN(HI75,p2_city))</f>
        <v/>
      </c>
      <c r="HJ77" s="44">
        <f>MAX(0,MIN(HJ76,p2_city)-MIN(HJ75,p2_city))</f>
        <v/>
      </c>
      <c r="HK77" s="44">
        <f>MAX(0,MIN(HK76,p2_city)-MIN(HK75,p2_city))</f>
        <v/>
      </c>
      <c r="HL77" s="44">
        <f>MAX(0,MIN(HL76,p2_city)-MIN(HL75,p2_city))</f>
        <v/>
      </c>
      <c r="HM77" s="44">
        <f>MAX(0,MIN(HM76,p2_city)-MIN(HM75,p2_city))</f>
        <v/>
      </c>
      <c r="HN77" s="44">
        <f>MAX(0,MIN(HN76,p2_city)-MIN(HN75,p2_city))</f>
        <v/>
      </c>
      <c r="HO77" s="44">
        <f>MAX(0,MIN(HO76,p2_city)-MIN(HO75,p2_city))</f>
        <v/>
      </c>
      <c r="HP77" s="44">
        <f>MAX(0,MIN(HP76,p2_city)-MIN(HP75,p2_city))</f>
        <v/>
      </c>
      <c r="HQ77" s="44">
        <f>MAX(0,MIN(HQ76,p2_city)-MIN(HQ75,p2_city))</f>
        <v/>
      </c>
      <c r="HR77" s="44">
        <f>MAX(0,MIN(HR76,p2_city)-MIN(HR75,p2_city))</f>
        <v/>
      </c>
      <c r="HS77" s="44">
        <f>MAX(0,MIN(HS76,p2_city)-MIN(HS75,p2_city))</f>
        <v/>
      </c>
      <c r="HT77" s="44">
        <f>MAX(0,MIN(HT76,p2_city)-MIN(HT75,p2_city))</f>
        <v/>
      </c>
      <c r="HU77" s="44">
        <f>MAX(0,MIN(HU76,p2_city)-MIN(HU75,p2_city))</f>
        <v/>
      </c>
      <c r="HV77" s="44">
        <f>MAX(0,MIN(HV76,p2_city)-MIN(HV75,p2_city))</f>
        <v/>
      </c>
      <c r="HW77" s="44">
        <f>MAX(0,MIN(HW76,p2_city)-MIN(HW75,p2_city))</f>
        <v/>
      </c>
      <c r="HX77" s="44">
        <f>MAX(0,MIN(HX76,p2_city)-MIN(HX75,p2_city))</f>
        <v/>
      </c>
      <c r="HY77" s="44">
        <f>MAX(0,MIN(HY76,p2_city)-MIN(HY75,p2_city))</f>
        <v/>
      </c>
      <c r="HZ77" s="44">
        <f>MAX(0,MIN(HZ76,p2_city)-MIN(HZ75,p2_city))</f>
        <v/>
      </c>
      <c r="IA77" s="44">
        <f>MAX(0,MIN(IA76,p2_city)-MIN(IA75,p2_city))</f>
        <v/>
      </c>
      <c r="IB77" s="44">
        <f>MAX(0,MIN(IB76,p2_city)-MIN(IB75,p2_city))</f>
        <v/>
      </c>
      <c r="IC77" s="44">
        <f>MAX(0,MIN(IC76,p2_city)-MIN(IC75,p2_city))</f>
        <v/>
      </c>
      <c r="ID77" s="44">
        <f>MAX(0,MIN(ID76,p2_city)-MIN(ID75,p2_city))</f>
        <v/>
      </c>
      <c r="IE77" s="44">
        <f>MAX(0,MIN(IE76,p2_city)-MIN(IE75,p2_city))</f>
        <v/>
      </c>
      <c r="IF77" s="44">
        <f>MAX(0,MIN(IF76,p2_city)-MIN(IF75,p2_city))</f>
        <v/>
      </c>
      <c r="IG77" s="44">
        <f>MAX(0,MIN(IG76,p2_city)-MIN(IG75,p2_city))</f>
        <v/>
      </c>
      <c r="IH77" s="44">
        <f>MAX(0,MIN(IH76,p2_city)-MIN(IH75,p2_city))</f>
        <v/>
      </c>
      <c r="II77" s="44">
        <f>MAX(0,MIN(II76,p2_city)-MIN(II75,p2_city))</f>
        <v/>
      </c>
      <c r="IJ77" s="44">
        <f>MAX(0,MIN(IJ76,p2_city)-MIN(IJ75,p2_city))</f>
        <v/>
      </c>
      <c r="IK77" s="44">
        <f>MAX(0,MIN(IK76,p2_city)-MIN(IK75,p2_city))</f>
        <v/>
      </c>
      <c r="IL77" s="44">
        <f>MAX(0,MIN(IL76,p2_city)-MIN(IL75,p2_city))</f>
        <v/>
      </c>
      <c r="IM77" s="44">
        <f>MAX(0,MIN(IM76,p2_city)-MIN(IM75,p2_city))</f>
        <v/>
      </c>
      <c r="IN77" s="44">
        <f>MAX(0,MIN(IN76,p2_city)-MIN(IN75,p2_city))</f>
        <v/>
      </c>
      <c r="IO77" s="44">
        <f>MAX(0,MIN(IO76,p2_city)-MIN(IO75,p2_city))</f>
        <v/>
      </c>
      <c r="IP77" s="44">
        <f>MAX(0,MIN(IP76,p2_city)-MIN(IP75,p2_city))</f>
        <v/>
      </c>
      <c r="IQ77" s="44">
        <f>MAX(0,MIN(IQ76,p2_city)-MIN(IQ75,p2_city))</f>
        <v/>
      </c>
      <c r="IR77" s="44">
        <f>MAX(0,MIN(IR76,p2_city)-MIN(IR75,p2_city))</f>
        <v/>
      </c>
      <c r="IS77" s="44">
        <f>MAX(0,MIN(IS76,p2_city)-MIN(IS75,p2_city))</f>
        <v/>
      </c>
      <c r="IT77" s="44">
        <f>MAX(0,MIN(IT76,p2_city)-MIN(IT75,p2_city))</f>
        <v/>
      </c>
      <c r="IU77" s="44">
        <f>MAX(0,MIN(IU76,p2_city)-MIN(IU75,p2_city))</f>
        <v/>
      </c>
      <c r="IV77" s="44">
        <f>MAX(0,MIN(IV76,p2_city)-MIN(IV75,p2_city))</f>
        <v/>
      </c>
      <c r="IW77" s="44">
        <f>MAX(0,MIN(IW76,p2_city)-MIN(IW75,p2_city))</f>
        <v/>
      </c>
      <c r="IX77" s="44">
        <f>MAX(0,MIN(IX76,p2_city)-MIN(IX75,p2_city))</f>
        <v/>
      </c>
      <c r="IY77" s="44">
        <f>MAX(0,MIN(IY76,p2_city)-MIN(IY75,p2_city))</f>
        <v/>
      </c>
      <c r="IZ77" s="44">
        <f>MAX(0,MIN(IZ76,p2_city)-MIN(IZ75,p2_city))</f>
        <v/>
      </c>
      <c r="JA77" s="44">
        <f>MAX(0,MIN(JA76,p2_city)-MIN(JA75,p2_city))</f>
        <v/>
      </c>
      <c r="JB77" s="44">
        <f>MAX(0,MIN(JB76,p2_city)-MIN(JB75,p2_city))</f>
        <v/>
      </c>
      <c r="JC77" s="44">
        <f>MAX(0,MIN(JC76,p2_city)-MIN(JC75,p2_city))</f>
        <v/>
      </c>
      <c r="JD77" s="44">
        <f>MAX(0,MIN(JD76,p2_city)-MIN(JD75,p2_city))</f>
        <v/>
      </c>
      <c r="JE77" s="44">
        <f>MAX(0,MIN(JE76,p2_city)-MIN(JE75,p2_city))</f>
        <v/>
      </c>
      <c r="JF77" s="44">
        <f>MAX(0,MIN(JF76,p2_city)-MIN(JF75,p2_city))</f>
        <v/>
      </c>
      <c r="JG77" s="44">
        <f>MAX(0,MIN(JG76,p2_city)-MIN(JG75,p2_city))</f>
        <v/>
      </c>
      <c r="JH77" s="44">
        <f>MAX(0,MIN(JH76,p2_city)-MIN(JH75,p2_city))</f>
        <v/>
      </c>
      <c r="JI77" s="44">
        <f>MAX(0,MIN(JI76,p2_city)-MIN(JI75,p2_city))</f>
        <v/>
      </c>
      <c r="JJ77" s="44">
        <f>MAX(0,MIN(JJ76,p2_city)-MIN(JJ75,p2_city))</f>
        <v/>
      </c>
      <c r="JK77" s="44">
        <f>MAX(0,MIN(JK76,p2_city)-MIN(JK75,p2_city))</f>
        <v/>
      </c>
      <c r="JL77" s="44">
        <f>MAX(0,MIN(JL76,p2_city)-MIN(JL75,p2_city))</f>
        <v/>
      </c>
      <c r="JM77" s="44">
        <f>MAX(0,MIN(JM76,p2_city)-MIN(JM75,p2_city))</f>
        <v/>
      </c>
      <c r="JN77" s="44">
        <f>MAX(0,MIN(JN76,p2_city)-MIN(JN75,p2_city))</f>
        <v/>
      </c>
      <c r="JO77" s="44">
        <f>MAX(0,MIN(JO76,p2_city)-MIN(JO75,p2_city))</f>
        <v/>
      </c>
      <c r="JP77" s="44">
        <f>MAX(0,MIN(JP76,p2_city)-MIN(JP75,p2_city))</f>
        <v/>
      </c>
      <c r="JQ77" s="44">
        <f>MAX(0,MIN(JQ76,p2_city)-MIN(JQ75,p2_city))</f>
        <v/>
      </c>
      <c r="JR77" s="44">
        <f>MAX(0,MIN(JR76,p2_city)-MIN(JR75,p2_city))</f>
        <v/>
      </c>
      <c r="JS77" s="44">
        <f>MAX(0,MIN(JS76,p2_city)-MIN(JS75,p2_city))</f>
        <v/>
      </c>
      <c r="JT77" s="44">
        <f>MAX(0,MIN(JT76,p2_city)-MIN(JT75,p2_city))</f>
        <v/>
      </c>
      <c r="JU77" s="44">
        <f>MAX(0,MIN(JU76,p2_city)-MIN(JU75,p2_city))</f>
        <v/>
      </c>
      <c r="JV77" s="44">
        <f>MAX(0,MIN(JV76,p2_city)-MIN(JV75,p2_city))</f>
        <v/>
      </c>
      <c r="JW77" s="44">
        <f>MAX(0,MIN(JW76,p2_city)-MIN(JW75,p2_city))</f>
        <v/>
      </c>
      <c r="JX77" s="44">
        <f>MAX(0,MIN(JX76,p2_city)-MIN(JX75,p2_city))</f>
        <v/>
      </c>
      <c r="JY77" s="44">
        <f>MAX(0,MIN(JY76,p2_city)-MIN(JY75,p2_city))</f>
        <v/>
      </c>
      <c r="JZ77" s="44">
        <f>MAX(0,MIN(JZ76,p2_city)-MIN(JZ75,p2_city))</f>
        <v/>
      </c>
      <c r="KA77" s="44">
        <f>MAX(0,MIN(KA76,p2_city)-MIN(KA75,p2_city))</f>
        <v/>
      </c>
      <c r="KB77" s="44">
        <f>MAX(0,MIN(KB76,p2_city)-MIN(KB75,p2_city))</f>
        <v/>
      </c>
      <c r="KC77" s="44">
        <f>MAX(0,MIN(KC76,p2_city)-MIN(KC75,p2_city))</f>
        <v/>
      </c>
      <c r="KD77" s="44">
        <f>MAX(0,MIN(KD76,p2_city)-MIN(KD75,p2_city))</f>
        <v/>
      </c>
      <c r="KE77" s="44">
        <f>MAX(0,MIN(KE76,p2_city)-MIN(KE75,p2_city))</f>
        <v/>
      </c>
      <c r="KF77" s="44">
        <f>MAX(0,MIN(KF76,p2_city)-MIN(KF75,p2_city))</f>
        <v/>
      </c>
      <c r="KG77" s="44">
        <f>MAX(0,MIN(KG76,p2_city)-MIN(KG75,p2_city))</f>
        <v/>
      </c>
      <c r="KH77" s="44">
        <f>MAX(0,MIN(KH76,p2_city)-MIN(KH75,p2_city))</f>
        <v/>
      </c>
      <c r="KI77" s="44">
        <f>MAX(0,MIN(KI76,p2_city)-MIN(KI75,p2_city))</f>
        <v/>
      </c>
      <c r="KJ77" s="44">
        <f>MAX(0,MIN(KJ76,p2_city)-MIN(KJ75,p2_city))</f>
        <v/>
      </c>
      <c r="KK77" s="44">
        <f>MAX(0,MIN(KK76,p2_city)-MIN(KK75,p2_city))</f>
        <v/>
      </c>
      <c r="KL77" s="44">
        <f>MAX(0,MIN(KL76,p2_city)-MIN(KL75,p2_city))</f>
        <v/>
      </c>
      <c r="KM77" s="44">
        <f>MAX(0,MIN(KM76,p2_city)-MIN(KM75,p2_city))</f>
        <v/>
      </c>
      <c r="KN77" s="44">
        <f>MAX(0,MIN(KN76,p2_city)-MIN(KN75,p2_city))</f>
        <v/>
      </c>
      <c r="KO77" s="44">
        <f>MAX(0,MIN(KO76,p2_city)-MIN(KO75,p2_city))</f>
        <v/>
      </c>
      <c r="KP77" s="44">
        <f>MAX(0,MIN(KP76,p2_city)-MIN(KP75,p2_city))</f>
        <v/>
      </c>
      <c r="KQ77" s="44">
        <f>MAX(0,MIN(KQ76,p2_city)-MIN(KQ75,p2_city))</f>
        <v/>
      </c>
      <c r="KR77" s="44">
        <f>MAX(0,MIN(KR76,p2_city)-MIN(KR75,p2_city))</f>
        <v/>
      </c>
      <c r="KS77" s="44">
        <f>MAX(0,MIN(KS76,p2_city)-MIN(KS75,p2_city))</f>
        <v/>
      </c>
      <c r="KT77" s="44">
        <f>MAX(0,MIN(KT76,p2_city)-MIN(KT75,p2_city))</f>
        <v/>
      </c>
      <c r="KU77" s="44">
        <f>MAX(0,MIN(KU76,p2_city)-MIN(KU75,p2_city))</f>
        <v/>
      </c>
      <c r="KV77" s="44">
        <f>MAX(0,MIN(KV76,p2_city)-MIN(KV75,p2_city))</f>
        <v/>
      </c>
      <c r="KW77" s="44">
        <f>MAX(0,MIN(KW76,p2_city)-MIN(KW75,p2_city))</f>
        <v/>
      </c>
      <c r="KX77" s="44">
        <f>MAX(0,MIN(KX76,p2_city)-MIN(KX75,p2_city))</f>
        <v/>
      </c>
      <c r="KY77" s="44">
        <f>MAX(0,MIN(KY76,p2_city)-MIN(KY75,p2_city))</f>
        <v/>
      </c>
      <c r="KZ77" s="44">
        <f>MAX(0,MIN(KZ76,p2_city)-MIN(KZ75,p2_city))</f>
        <v/>
      </c>
      <c r="LA77" s="44">
        <f>MAX(0,MIN(LA76,p2_city)-MIN(LA75,p2_city))</f>
        <v/>
      </c>
      <c r="LB77" s="44">
        <f>MAX(0,MIN(LB76,p2_city)-MIN(LB75,p2_city))</f>
        <v/>
      </c>
      <c r="LC77" s="44">
        <f>MAX(0,MIN(LC76,p2_city)-MIN(LC75,p2_city))</f>
        <v/>
      </c>
      <c r="LD77" s="44">
        <f>MAX(0,MIN(LD76,p2_city)-MIN(LD75,p2_city))</f>
        <v/>
      </c>
      <c r="LE77" s="44">
        <f>MAX(0,MIN(LE76,p2_city)-MIN(LE75,p2_city))</f>
        <v/>
      </c>
      <c r="LF77" s="44">
        <f>MAX(0,MIN(LF76,p2_city)-MIN(LF75,p2_city))</f>
        <v/>
      </c>
      <c r="LG77" s="44">
        <f>MAX(0,MIN(LG76,p2_city)-MIN(LG75,p2_city))</f>
        <v/>
      </c>
      <c r="LH77" s="44">
        <f>MAX(0,MIN(LH76,p2_city)-MIN(LH75,p2_city))</f>
        <v/>
      </c>
      <c r="LI77" s="44">
        <f>MAX(0,MIN(LI76,p2_city)-MIN(LI75,p2_city))</f>
        <v/>
      </c>
      <c r="LJ77" s="44">
        <f>MAX(0,MIN(LJ76,p2_city)-MIN(LJ75,p2_city))</f>
        <v/>
      </c>
      <c r="LK77" s="44">
        <f>MAX(0,MIN(LK76,p2_city)-MIN(LK75,p2_city))</f>
        <v/>
      </c>
      <c r="LL77" s="44">
        <f>MAX(0,MIN(LL76,p2_city)-MIN(LL75,p2_city))</f>
        <v/>
      </c>
      <c r="LM77" s="44">
        <f>MAX(0,MIN(LM76,p2_city)-MIN(LM75,p2_city))</f>
        <v/>
      </c>
      <c r="LN77" s="44">
        <f>MAX(0,MIN(LN76,p2_city)-MIN(LN75,p2_city))</f>
        <v/>
      </c>
      <c r="LO77" s="44">
        <f>MAX(0,MIN(LO76,p2_city)-MIN(LO75,p2_city))</f>
        <v/>
      </c>
      <c r="LP77" s="44">
        <f>MAX(0,MIN(LP76,p2_city)-MIN(LP75,p2_city))</f>
        <v/>
      </c>
      <c r="LQ77" s="44">
        <f>MAX(0,MIN(LQ76,p2_city)-MIN(LQ75,p2_city))</f>
        <v/>
      </c>
      <c r="LR77" s="44">
        <f>MAX(0,MIN(LR76,p2_city)-MIN(LR75,p2_city))</f>
        <v/>
      </c>
      <c r="LS77" s="44">
        <f>MAX(0,MIN(LS76,p2_city)-MIN(LS75,p2_city))</f>
        <v/>
      </c>
      <c r="LT77" s="44">
        <f>MAX(0,MIN(LT76,p2_city)-MIN(LT75,p2_city))</f>
        <v/>
      </c>
      <c r="LU77" s="44">
        <f>MAX(0,MIN(LU76,p2_city)-MIN(LU75,p2_city))</f>
        <v/>
      </c>
      <c r="LV77" s="44">
        <f>MAX(0,MIN(LV76,p2_city)-MIN(LV75,p2_city))</f>
        <v/>
      </c>
      <c r="LW77" s="44">
        <f>MAX(0,MIN(LW76,p2_city)-MIN(LW75,p2_city))</f>
        <v/>
      </c>
      <c r="LX77" s="44">
        <f>MAX(0,MIN(LX76,p2_city)-MIN(LX75,p2_city))</f>
        <v/>
      </c>
      <c r="LY77" s="44">
        <f>MAX(0,MIN(LY76,p2_city)-MIN(LY75,p2_city))</f>
        <v/>
      </c>
      <c r="LZ77" s="44">
        <f>MAX(0,MIN(LZ76,p2_city)-MIN(LZ75,p2_city))</f>
        <v/>
      </c>
      <c r="MA77" s="44">
        <f>MAX(0,MIN(MA76,p2_city)-MIN(MA75,p2_city))</f>
        <v/>
      </c>
      <c r="MB77" s="44">
        <f>MAX(0,MIN(MB76,p2_city)-MIN(MB75,p2_city))</f>
        <v/>
      </c>
      <c r="MC77" s="44">
        <f>MAX(0,MIN(MC76,p2_city)-MIN(MC75,p2_city))</f>
        <v/>
      </c>
      <c r="MD77" s="44">
        <f>MAX(0,MIN(MD76,p2_city)-MIN(MD75,p2_city))</f>
        <v/>
      </c>
      <c r="ME77" s="44">
        <f>MAX(0,MIN(ME76,p2_city)-MIN(ME75,p2_city))</f>
        <v/>
      </c>
      <c r="MF77" s="44">
        <f>MAX(0,MIN(MF76,p2_city)-MIN(MF75,p2_city))</f>
        <v/>
      </c>
      <c r="MG77" s="44">
        <f>MAX(0,MIN(MG76,p2_city)-MIN(MG75,p2_city))</f>
        <v/>
      </c>
      <c r="MH77" s="44">
        <f>MAX(0,MIN(MH76,p2_city)-MIN(MH75,p2_city))</f>
        <v/>
      </c>
      <c r="MI77" s="44">
        <f>MAX(0,MIN(MI76,p2_city)-MIN(MI75,p2_city))</f>
        <v/>
      </c>
      <c r="MJ77" s="44">
        <f>MAX(0,MIN(MJ76,p2_city)-MIN(MJ75,p2_city))</f>
        <v/>
      </c>
      <c r="MK77" s="44">
        <f>MAX(0,MIN(MK76,p2_city)-MIN(MK75,p2_city))</f>
        <v/>
      </c>
      <c r="ML77" s="44">
        <f>MAX(0,MIN(ML76,p2_city)-MIN(ML75,p2_city))</f>
        <v/>
      </c>
      <c r="MM77" s="44">
        <f>MAX(0,MIN(MM76,p2_city)-MIN(MM75,p2_city))</f>
        <v/>
      </c>
      <c r="MN77" s="44">
        <f>MAX(0,MIN(MN76,p2_city)-MIN(MN75,p2_city))</f>
        <v/>
      </c>
      <c r="MO77" s="44">
        <f>MAX(0,MIN(MO76,p2_city)-MIN(MO75,p2_city))</f>
        <v/>
      </c>
      <c r="MP77" s="44">
        <f>MAX(0,MIN(MP76,p2_city)-MIN(MP75,p2_city))</f>
        <v/>
      </c>
      <c r="MQ77" s="44">
        <f>MAX(0,MIN(MQ76,p2_city)-MIN(MQ75,p2_city))</f>
        <v/>
      </c>
      <c r="MR77" s="44">
        <f>MAX(0,MIN(MR76,p2_city)-MIN(MR75,p2_city))</f>
        <v/>
      </c>
      <c r="MS77" s="44">
        <f>MAX(0,MIN(MS76,p2_city)-MIN(MS75,p2_city))</f>
        <v/>
      </c>
      <c r="MT77" s="44">
        <f>MAX(0,MIN(MT76,p2_city)-MIN(MT75,p2_city))</f>
        <v/>
      </c>
      <c r="MU77" s="44">
        <f>MAX(0,MIN(MU76,p2_city)-MIN(MU75,p2_city))</f>
        <v/>
      </c>
      <c r="MV77" s="44">
        <f>MAX(0,MIN(MV76,p2_city)-MIN(MV75,p2_city))</f>
        <v/>
      </c>
      <c r="MW77" s="44">
        <f>MAX(0,MIN(MW76,p2_city)-MIN(MW75,p2_city))</f>
        <v/>
      </c>
      <c r="MX77" s="44">
        <f>MAX(0,MIN(MX76,p2_city)-MIN(MX75,p2_city))</f>
        <v/>
      </c>
      <c r="MY77" s="44">
        <f>MAX(0,MIN(MY76,p2_city)-MIN(MY75,p2_city))</f>
        <v/>
      </c>
      <c r="MZ77" s="44">
        <f>MAX(0,MIN(MZ76,p2_city)-MIN(MZ75,p2_city))</f>
        <v/>
      </c>
      <c r="NA77" s="44">
        <f>MAX(0,MIN(NA76,p2_city)-MIN(NA75,p2_city))</f>
        <v/>
      </c>
      <c r="NB77" s="44">
        <f>MAX(0,MIN(NB76,p2_city)-MIN(NB75,p2_city))</f>
        <v/>
      </c>
      <c r="NC77" s="44">
        <f>MAX(0,MIN(NC76,p2_city)-MIN(NC75,p2_city))</f>
        <v/>
      </c>
      <c r="ND77" s="44">
        <f>MAX(0,MIN(ND76,p2_city)-MIN(ND75,p2_city))</f>
        <v/>
      </c>
      <c r="NE77" s="44">
        <f>MAX(0,MIN(NE76,p2_city)-MIN(NE75,p2_city))</f>
        <v/>
      </c>
      <c r="NF77" s="44">
        <f>MAX(0,MIN(NF76,p2_city)-MIN(NF75,p2_city))</f>
        <v/>
      </c>
      <c r="NG77" s="44">
        <f>MAX(0,MIN(NG76,p2_city)-MIN(NG75,p2_city))</f>
        <v/>
      </c>
      <c r="NH77" s="44">
        <f>MAX(0,MIN(NH76,p2_city)-MIN(NH75,p2_city))</f>
        <v/>
      </c>
      <c r="NI77" s="44">
        <f>MAX(0,MIN(NI76,p2_city)-MIN(NI75,p2_city))</f>
        <v/>
      </c>
      <c r="NJ77" s="44">
        <f>MAX(0,MIN(NJ76,p2_city)-MIN(NJ75,p2_city))</f>
        <v/>
      </c>
      <c r="NK77" s="44">
        <f>MAX(0,MIN(NK76,p2_city)-MIN(NK75,p2_city))</f>
        <v/>
      </c>
      <c r="NL77" s="44">
        <f>MAX(0,MIN(NL76,p2_city)-MIN(NL75,p2_city))</f>
        <v/>
      </c>
      <c r="NM77" s="44">
        <f>MAX(0,MIN(NM76,p2_city)-MIN(NM75,p2_city))</f>
        <v/>
      </c>
      <c r="NN77" s="44">
        <f>MAX(0,MIN(NN76,p2_city)-MIN(NN75,p2_city))</f>
        <v/>
      </c>
      <c r="NO77" s="44">
        <f>MAX(0,MIN(NO76,p2_city)-MIN(NO75,p2_city))</f>
        <v/>
      </c>
      <c r="NP77" s="44">
        <f>MAX(0,MIN(NP76,p2_city)-MIN(NP75,p2_city))</f>
        <v/>
      </c>
      <c r="NQ77" s="44">
        <f>MAX(0,MIN(NQ76,p2_city)-MIN(NQ75,p2_city))</f>
        <v/>
      </c>
      <c r="NR77" s="44">
        <f>MAX(0,MIN(NR76,p2_city)-MIN(NR75,p2_city))</f>
        <v/>
      </c>
      <c r="NS77" s="44">
        <f>MAX(0,MIN(NS76,p2_city)-MIN(NS75,p2_city))</f>
        <v/>
      </c>
      <c r="NT77" s="44">
        <f>MAX(0,MIN(NT76,p2_city)-MIN(NT75,p2_city))</f>
        <v/>
      </c>
      <c r="NU77" s="44">
        <f>MAX(0,MIN(NU76,p2_city)-MIN(NU75,p2_city))</f>
        <v/>
      </c>
      <c r="NV77" s="44">
        <f>MAX(0,MIN(NV76,p2_city)-MIN(NV75,p2_city))</f>
        <v/>
      </c>
      <c r="NW77" s="44">
        <f>MAX(0,MIN(NW76,p2_city)-MIN(NW75,p2_city))</f>
        <v/>
      </c>
      <c r="NX77" s="44">
        <f>MAX(0,MIN(NX76,p2_city)-MIN(NX75,p2_city))</f>
        <v/>
      </c>
      <c r="NY77" s="44">
        <f>MAX(0,MIN(NY76,p2_city)-MIN(NY75,p2_city))</f>
        <v/>
      </c>
      <c r="NZ77" s="44">
        <f>MAX(0,MIN(NZ76,p2_city)-MIN(NZ75,p2_city))</f>
        <v/>
      </c>
      <c r="OA77" s="44">
        <f>MAX(0,MIN(OA76,p2_city)-MIN(OA75,p2_city))</f>
        <v/>
      </c>
      <c r="OB77" s="44">
        <f>MAX(0,MIN(OB76,p2_city)-MIN(OB75,p2_city))</f>
        <v/>
      </c>
      <c r="OC77" s="44">
        <f>MAX(0,MIN(OC76,p2_city)-MIN(OC75,p2_city))</f>
        <v/>
      </c>
      <c r="OD77" s="44">
        <f>MAX(0,MIN(OD76,p2_city)-MIN(OD75,p2_city))</f>
        <v/>
      </c>
      <c r="OE77" s="44">
        <f>MAX(0,MIN(OE76,p2_city)-MIN(OE75,p2_city))</f>
        <v/>
      </c>
      <c r="OF77" s="44">
        <f>MAX(0,MIN(OF76,p2_city)-MIN(OF75,p2_city))</f>
        <v/>
      </c>
      <c r="OG77" s="44">
        <f>MAX(0,MIN(OG76,p2_city)-MIN(OG75,p2_city))</f>
        <v/>
      </c>
      <c r="OH77" s="44">
        <f>MAX(0,MIN(OH76,p2_city)-MIN(OH75,p2_city))</f>
        <v/>
      </c>
      <c r="OI77" s="44">
        <f>MAX(0,MIN(OI76,p2_city)-MIN(OI75,p2_city))</f>
        <v/>
      </c>
      <c r="OJ77" s="44">
        <f>MAX(0,MIN(OJ76,p2_city)-MIN(OJ75,p2_city))</f>
        <v/>
      </c>
      <c r="OK77" s="44">
        <f>MAX(0,MIN(OK76,p2_city)-MIN(OK75,p2_city))</f>
        <v/>
      </c>
      <c r="OL77" s="44">
        <f>MAX(0,MIN(OL76,p2_city)-MIN(OL75,p2_city))</f>
        <v/>
      </c>
      <c r="OM77" s="44">
        <f>MAX(0,MIN(OM76,p2_city)-MIN(OM75,p2_city))</f>
        <v/>
      </c>
      <c r="ON77" s="44">
        <f>MAX(0,MIN(ON76,p2_city)-MIN(ON75,p2_city))</f>
        <v/>
      </c>
      <c r="OO77" s="44">
        <f>MAX(0,MIN(OO76,p2_city)-MIN(OO75,p2_city))</f>
        <v/>
      </c>
      <c r="OP77" s="44">
        <f>MAX(0,MIN(OP76,p2_city)-MIN(OP75,p2_city))</f>
        <v/>
      </c>
      <c r="OQ77" s="44">
        <f>MAX(0,MIN(OQ76,p2_city)-MIN(OQ75,p2_city))</f>
        <v/>
      </c>
      <c r="OR77" s="44">
        <f>MAX(0,MIN(OR76,p2_city)-MIN(OR75,p2_city))</f>
        <v/>
      </c>
      <c r="OS77" s="44">
        <f>MAX(0,MIN(OS76,p2_city)-MIN(OS75,p2_city))</f>
        <v/>
      </c>
      <c r="OT77" s="44">
        <f>MAX(0,MIN(OT76,p2_city)-MIN(OT75,p2_city))</f>
        <v/>
      </c>
      <c r="OU77" s="44">
        <f>MAX(0,MIN(OU76,p2_city)-MIN(OU75,p2_city))</f>
        <v/>
      </c>
      <c r="OV77" s="44">
        <f>MAX(0,MIN(OV76,p2_city)-MIN(OV75,p2_city))</f>
        <v/>
      </c>
      <c r="OW77" s="44">
        <f>MAX(0,MIN(OW76,p2_city)-MIN(OW75,p2_city))</f>
        <v/>
      </c>
      <c r="OX77" s="44">
        <f>MAX(0,MIN(OX76,p2_city)-MIN(OX75,p2_city))</f>
        <v/>
      </c>
      <c r="OY77" s="44">
        <f>MAX(0,MIN(OY76,p2_city)-MIN(OY75,p2_city))</f>
        <v/>
      </c>
      <c r="OZ77" s="44">
        <f>MAX(0,MIN(OZ76,p2_city)-MIN(OZ75,p2_city))</f>
        <v/>
      </c>
      <c r="PA77" s="44">
        <f>MAX(0,MIN(PA76,p2_city)-MIN(PA75,p2_city))</f>
        <v/>
      </c>
      <c r="PB77" s="44">
        <f>MAX(0,MIN(PB76,p2_city)-MIN(PB75,p2_city))</f>
        <v/>
      </c>
      <c r="PC77" s="44">
        <f>MAX(0,MIN(PC76,p2_city)-MIN(PC75,p2_city))</f>
        <v/>
      </c>
      <c r="PD77" s="44">
        <f>MAX(0,MIN(PD76,p2_city)-MIN(PD75,p2_city))</f>
        <v/>
      </c>
      <c r="PE77" s="44">
        <f>MAX(0,MIN(PE76,p2_city)-MIN(PE75,p2_city))</f>
        <v/>
      </c>
      <c r="PF77" s="44">
        <f>MAX(0,MIN(PF76,p2_city)-MIN(PF75,p2_city))</f>
        <v/>
      </c>
      <c r="PG77" s="44">
        <f>MAX(0,MIN(PG76,p2_city)-MIN(PG75,p2_city))</f>
        <v/>
      </c>
      <c r="PH77" s="44">
        <f>MAX(0,MIN(PH76,p2_city)-MIN(PH75,p2_city))</f>
        <v/>
      </c>
      <c r="PI77" s="44">
        <f>MAX(0,MIN(PI76,p2_city)-MIN(PI75,p2_city))</f>
        <v/>
      </c>
      <c r="PJ77" s="44">
        <f>MAX(0,MIN(PJ76,p2_city)-MIN(PJ75,p2_city))</f>
        <v/>
      </c>
      <c r="PK77" s="44">
        <f>MAX(0,MIN(PK76,p2_city)-MIN(PK75,p2_city))</f>
        <v/>
      </c>
      <c r="PL77" s="44">
        <f>MAX(0,MIN(PL76,p2_city)-MIN(PL75,p2_city))</f>
        <v/>
      </c>
      <c r="PM77" s="44">
        <f>MAX(0,MIN(PM76,p2_city)-MIN(PM75,p2_city))</f>
        <v/>
      </c>
    </row>
    <row r="78">
      <c r="A78" s="9" t="inlineStr">
        <is>
          <t>Source: BCH contribution</t>
        </is>
      </c>
      <c r="B78" s="9" t="inlineStr">
        <is>
          <t>P2</t>
        </is>
      </c>
      <c r="C78" s="43">
        <f>SUM(D78:PM78)</f>
        <v/>
      </c>
      <c r="D78" s="44">
        <f>MAX(0,MIN(D76,p2_city+p2_grant)-MIN(D75,p2_city+p2_grant))-D77</f>
        <v/>
      </c>
      <c r="E78" s="44">
        <f>MAX(0,MIN(E76,p2_city+p2_grant)-MIN(E75,p2_city+p2_grant))-E77</f>
        <v/>
      </c>
      <c r="F78" s="44">
        <f>MAX(0,MIN(F76,p2_city+p2_grant)-MIN(F75,p2_city+p2_grant))-F77</f>
        <v/>
      </c>
      <c r="G78" s="44">
        <f>MAX(0,MIN(G76,p2_city+p2_grant)-MIN(G75,p2_city+p2_grant))-G77</f>
        <v/>
      </c>
      <c r="H78" s="44">
        <f>MAX(0,MIN(H76,p2_city+p2_grant)-MIN(H75,p2_city+p2_grant))-H77</f>
        <v/>
      </c>
      <c r="I78" s="44">
        <f>MAX(0,MIN(I76,p2_city+p2_grant)-MIN(I75,p2_city+p2_grant))-I77</f>
        <v/>
      </c>
      <c r="J78" s="44">
        <f>MAX(0,MIN(J76,p2_city+p2_grant)-MIN(J75,p2_city+p2_grant))-J77</f>
        <v/>
      </c>
      <c r="K78" s="44">
        <f>MAX(0,MIN(K76,p2_city+p2_grant)-MIN(K75,p2_city+p2_grant))-K77</f>
        <v/>
      </c>
      <c r="L78" s="44">
        <f>MAX(0,MIN(L76,p2_city+p2_grant)-MIN(L75,p2_city+p2_grant))-L77</f>
        <v/>
      </c>
      <c r="M78" s="44">
        <f>MAX(0,MIN(M76,p2_city+p2_grant)-MIN(M75,p2_city+p2_grant))-M77</f>
        <v/>
      </c>
      <c r="N78" s="44">
        <f>MAX(0,MIN(N76,p2_city+p2_grant)-MIN(N75,p2_city+p2_grant))-N77</f>
        <v/>
      </c>
      <c r="O78" s="44">
        <f>MAX(0,MIN(O76,p2_city+p2_grant)-MIN(O75,p2_city+p2_grant))-O77</f>
        <v/>
      </c>
      <c r="P78" s="44">
        <f>MAX(0,MIN(P76,p2_city+p2_grant)-MIN(P75,p2_city+p2_grant))-P77</f>
        <v/>
      </c>
      <c r="Q78" s="44">
        <f>MAX(0,MIN(Q76,p2_city+p2_grant)-MIN(Q75,p2_city+p2_grant))-Q77</f>
        <v/>
      </c>
      <c r="R78" s="44">
        <f>MAX(0,MIN(R76,p2_city+p2_grant)-MIN(R75,p2_city+p2_grant))-R77</f>
        <v/>
      </c>
      <c r="S78" s="44">
        <f>MAX(0,MIN(S76,p2_city+p2_grant)-MIN(S75,p2_city+p2_grant))-S77</f>
        <v/>
      </c>
      <c r="T78" s="44">
        <f>MAX(0,MIN(T76,p2_city+p2_grant)-MIN(T75,p2_city+p2_grant))-T77</f>
        <v/>
      </c>
      <c r="U78" s="44">
        <f>MAX(0,MIN(U76,p2_city+p2_grant)-MIN(U75,p2_city+p2_grant))-U77</f>
        <v/>
      </c>
      <c r="V78" s="44">
        <f>MAX(0,MIN(V76,p2_city+p2_grant)-MIN(V75,p2_city+p2_grant))-V77</f>
        <v/>
      </c>
      <c r="W78" s="44">
        <f>MAX(0,MIN(W76,p2_city+p2_grant)-MIN(W75,p2_city+p2_grant))-W77</f>
        <v/>
      </c>
      <c r="X78" s="44">
        <f>MAX(0,MIN(X76,p2_city+p2_grant)-MIN(X75,p2_city+p2_grant))-X77</f>
        <v/>
      </c>
      <c r="Y78" s="44">
        <f>MAX(0,MIN(Y76,p2_city+p2_grant)-MIN(Y75,p2_city+p2_grant))-Y77</f>
        <v/>
      </c>
      <c r="Z78" s="44">
        <f>MAX(0,MIN(Z76,p2_city+p2_grant)-MIN(Z75,p2_city+p2_grant))-Z77</f>
        <v/>
      </c>
      <c r="AA78" s="44">
        <f>MAX(0,MIN(AA76,p2_city+p2_grant)-MIN(AA75,p2_city+p2_grant))-AA77</f>
        <v/>
      </c>
      <c r="AB78" s="44">
        <f>MAX(0,MIN(AB76,p2_city+p2_grant)-MIN(AB75,p2_city+p2_grant))-AB77</f>
        <v/>
      </c>
      <c r="AC78" s="44">
        <f>MAX(0,MIN(AC76,p2_city+p2_grant)-MIN(AC75,p2_city+p2_grant))-AC77</f>
        <v/>
      </c>
      <c r="AD78" s="44">
        <f>MAX(0,MIN(AD76,p2_city+p2_grant)-MIN(AD75,p2_city+p2_grant))-AD77</f>
        <v/>
      </c>
      <c r="AE78" s="44">
        <f>MAX(0,MIN(AE76,p2_city+p2_grant)-MIN(AE75,p2_city+p2_grant))-AE77</f>
        <v/>
      </c>
      <c r="AF78" s="44">
        <f>MAX(0,MIN(AF76,p2_city+p2_grant)-MIN(AF75,p2_city+p2_grant))-AF77</f>
        <v/>
      </c>
      <c r="AG78" s="44">
        <f>MAX(0,MIN(AG76,p2_city+p2_grant)-MIN(AG75,p2_city+p2_grant))-AG77</f>
        <v/>
      </c>
      <c r="AH78" s="44">
        <f>MAX(0,MIN(AH76,p2_city+p2_grant)-MIN(AH75,p2_city+p2_grant))-AH77</f>
        <v/>
      </c>
      <c r="AI78" s="44">
        <f>MAX(0,MIN(AI76,p2_city+p2_grant)-MIN(AI75,p2_city+p2_grant))-AI77</f>
        <v/>
      </c>
      <c r="AJ78" s="44">
        <f>MAX(0,MIN(AJ76,p2_city+p2_grant)-MIN(AJ75,p2_city+p2_grant))-AJ77</f>
        <v/>
      </c>
      <c r="AK78" s="44">
        <f>MAX(0,MIN(AK76,p2_city+p2_grant)-MIN(AK75,p2_city+p2_grant))-AK77</f>
        <v/>
      </c>
      <c r="AL78" s="44">
        <f>MAX(0,MIN(AL76,p2_city+p2_grant)-MIN(AL75,p2_city+p2_grant))-AL77</f>
        <v/>
      </c>
      <c r="AM78" s="44">
        <f>MAX(0,MIN(AM76,p2_city+p2_grant)-MIN(AM75,p2_city+p2_grant))-AM77</f>
        <v/>
      </c>
      <c r="AN78" s="44">
        <f>MAX(0,MIN(AN76,p2_city+p2_grant)-MIN(AN75,p2_city+p2_grant))-AN77</f>
        <v/>
      </c>
      <c r="AO78" s="44">
        <f>MAX(0,MIN(AO76,p2_city+p2_grant)-MIN(AO75,p2_city+p2_grant))-AO77</f>
        <v/>
      </c>
      <c r="AP78" s="44">
        <f>MAX(0,MIN(AP76,p2_city+p2_grant)-MIN(AP75,p2_city+p2_grant))-AP77</f>
        <v/>
      </c>
      <c r="AQ78" s="44">
        <f>MAX(0,MIN(AQ76,p2_city+p2_grant)-MIN(AQ75,p2_city+p2_grant))-AQ77</f>
        <v/>
      </c>
      <c r="AR78" s="44">
        <f>MAX(0,MIN(AR76,p2_city+p2_grant)-MIN(AR75,p2_city+p2_grant))-AR77</f>
        <v/>
      </c>
      <c r="AS78" s="44">
        <f>MAX(0,MIN(AS76,p2_city+p2_grant)-MIN(AS75,p2_city+p2_grant))-AS77</f>
        <v/>
      </c>
      <c r="AT78" s="44">
        <f>MAX(0,MIN(AT76,p2_city+p2_grant)-MIN(AT75,p2_city+p2_grant))-AT77</f>
        <v/>
      </c>
      <c r="AU78" s="44">
        <f>MAX(0,MIN(AU76,p2_city+p2_grant)-MIN(AU75,p2_city+p2_grant))-AU77</f>
        <v/>
      </c>
      <c r="AV78" s="44">
        <f>MAX(0,MIN(AV76,p2_city+p2_grant)-MIN(AV75,p2_city+p2_grant))-AV77</f>
        <v/>
      </c>
      <c r="AW78" s="44">
        <f>MAX(0,MIN(AW76,p2_city+p2_grant)-MIN(AW75,p2_city+p2_grant))-AW77</f>
        <v/>
      </c>
      <c r="AX78" s="44">
        <f>MAX(0,MIN(AX76,p2_city+p2_grant)-MIN(AX75,p2_city+p2_grant))-AX77</f>
        <v/>
      </c>
      <c r="AY78" s="44">
        <f>MAX(0,MIN(AY76,p2_city+p2_grant)-MIN(AY75,p2_city+p2_grant))-AY77</f>
        <v/>
      </c>
      <c r="AZ78" s="44">
        <f>MAX(0,MIN(AZ76,p2_city+p2_grant)-MIN(AZ75,p2_city+p2_grant))-AZ77</f>
        <v/>
      </c>
      <c r="BA78" s="44">
        <f>MAX(0,MIN(BA76,p2_city+p2_grant)-MIN(BA75,p2_city+p2_grant))-BA77</f>
        <v/>
      </c>
      <c r="BB78" s="44">
        <f>MAX(0,MIN(BB76,p2_city+p2_grant)-MIN(BB75,p2_city+p2_grant))-BB77</f>
        <v/>
      </c>
      <c r="BC78" s="44">
        <f>MAX(0,MIN(BC76,p2_city+p2_grant)-MIN(BC75,p2_city+p2_grant))-BC77</f>
        <v/>
      </c>
      <c r="BD78" s="44">
        <f>MAX(0,MIN(BD76,p2_city+p2_grant)-MIN(BD75,p2_city+p2_grant))-BD77</f>
        <v/>
      </c>
      <c r="BE78" s="44">
        <f>MAX(0,MIN(BE76,p2_city+p2_grant)-MIN(BE75,p2_city+p2_grant))-BE77</f>
        <v/>
      </c>
      <c r="BF78" s="44">
        <f>MAX(0,MIN(BF76,p2_city+p2_grant)-MIN(BF75,p2_city+p2_grant))-BF77</f>
        <v/>
      </c>
      <c r="BG78" s="44">
        <f>MAX(0,MIN(BG76,p2_city+p2_grant)-MIN(BG75,p2_city+p2_grant))-BG77</f>
        <v/>
      </c>
      <c r="BH78" s="44">
        <f>MAX(0,MIN(BH76,p2_city+p2_grant)-MIN(BH75,p2_city+p2_grant))-BH77</f>
        <v/>
      </c>
      <c r="BI78" s="44">
        <f>MAX(0,MIN(BI76,p2_city+p2_grant)-MIN(BI75,p2_city+p2_grant))-BI77</f>
        <v/>
      </c>
      <c r="BJ78" s="44">
        <f>MAX(0,MIN(BJ76,p2_city+p2_grant)-MIN(BJ75,p2_city+p2_grant))-BJ77</f>
        <v/>
      </c>
      <c r="BK78" s="44">
        <f>MAX(0,MIN(BK76,p2_city+p2_grant)-MIN(BK75,p2_city+p2_grant))-BK77</f>
        <v/>
      </c>
      <c r="BL78" s="44">
        <f>MAX(0,MIN(BL76,p2_city+p2_grant)-MIN(BL75,p2_city+p2_grant))-BL77</f>
        <v/>
      </c>
      <c r="BM78" s="44">
        <f>MAX(0,MIN(BM76,p2_city+p2_grant)-MIN(BM75,p2_city+p2_grant))-BM77</f>
        <v/>
      </c>
      <c r="BN78" s="44">
        <f>MAX(0,MIN(BN76,p2_city+p2_grant)-MIN(BN75,p2_city+p2_grant))-BN77</f>
        <v/>
      </c>
      <c r="BO78" s="44">
        <f>MAX(0,MIN(BO76,p2_city+p2_grant)-MIN(BO75,p2_city+p2_grant))-BO77</f>
        <v/>
      </c>
      <c r="BP78" s="44">
        <f>MAX(0,MIN(BP76,p2_city+p2_grant)-MIN(BP75,p2_city+p2_grant))-BP77</f>
        <v/>
      </c>
      <c r="BQ78" s="44">
        <f>MAX(0,MIN(BQ76,p2_city+p2_grant)-MIN(BQ75,p2_city+p2_grant))-BQ77</f>
        <v/>
      </c>
      <c r="BR78" s="44">
        <f>MAX(0,MIN(BR76,p2_city+p2_grant)-MIN(BR75,p2_city+p2_grant))-BR77</f>
        <v/>
      </c>
      <c r="BS78" s="44">
        <f>MAX(0,MIN(BS76,p2_city+p2_grant)-MIN(BS75,p2_city+p2_grant))-BS77</f>
        <v/>
      </c>
      <c r="BT78" s="44">
        <f>MAX(0,MIN(BT76,p2_city+p2_grant)-MIN(BT75,p2_city+p2_grant))-BT77</f>
        <v/>
      </c>
      <c r="BU78" s="44">
        <f>MAX(0,MIN(BU76,p2_city+p2_grant)-MIN(BU75,p2_city+p2_grant))-BU77</f>
        <v/>
      </c>
      <c r="BV78" s="44">
        <f>MAX(0,MIN(BV76,p2_city+p2_grant)-MIN(BV75,p2_city+p2_grant))-BV77</f>
        <v/>
      </c>
      <c r="BW78" s="44">
        <f>MAX(0,MIN(BW76,p2_city+p2_grant)-MIN(BW75,p2_city+p2_grant))-BW77</f>
        <v/>
      </c>
      <c r="BX78" s="44">
        <f>MAX(0,MIN(BX76,p2_city+p2_grant)-MIN(BX75,p2_city+p2_grant))-BX77</f>
        <v/>
      </c>
      <c r="BY78" s="44">
        <f>MAX(0,MIN(BY76,p2_city+p2_grant)-MIN(BY75,p2_city+p2_grant))-BY77</f>
        <v/>
      </c>
      <c r="BZ78" s="44">
        <f>MAX(0,MIN(BZ76,p2_city+p2_grant)-MIN(BZ75,p2_city+p2_grant))-BZ77</f>
        <v/>
      </c>
      <c r="CA78" s="44">
        <f>MAX(0,MIN(CA76,p2_city+p2_grant)-MIN(CA75,p2_city+p2_grant))-CA77</f>
        <v/>
      </c>
      <c r="CB78" s="44">
        <f>MAX(0,MIN(CB76,p2_city+p2_grant)-MIN(CB75,p2_city+p2_grant))-CB77</f>
        <v/>
      </c>
      <c r="CC78" s="44">
        <f>MAX(0,MIN(CC76,p2_city+p2_grant)-MIN(CC75,p2_city+p2_grant))-CC77</f>
        <v/>
      </c>
      <c r="CD78" s="44">
        <f>MAX(0,MIN(CD76,p2_city+p2_grant)-MIN(CD75,p2_city+p2_grant))-CD77</f>
        <v/>
      </c>
      <c r="CE78" s="44">
        <f>MAX(0,MIN(CE76,p2_city+p2_grant)-MIN(CE75,p2_city+p2_grant))-CE77</f>
        <v/>
      </c>
      <c r="CF78" s="44">
        <f>MAX(0,MIN(CF76,p2_city+p2_grant)-MIN(CF75,p2_city+p2_grant))-CF77</f>
        <v/>
      </c>
      <c r="CG78" s="44">
        <f>MAX(0,MIN(CG76,p2_city+p2_grant)-MIN(CG75,p2_city+p2_grant))-CG77</f>
        <v/>
      </c>
      <c r="CH78" s="44">
        <f>MAX(0,MIN(CH76,p2_city+p2_grant)-MIN(CH75,p2_city+p2_grant))-CH77</f>
        <v/>
      </c>
      <c r="CI78" s="44">
        <f>MAX(0,MIN(CI76,p2_city+p2_grant)-MIN(CI75,p2_city+p2_grant))-CI77</f>
        <v/>
      </c>
      <c r="CJ78" s="44">
        <f>MAX(0,MIN(CJ76,p2_city+p2_grant)-MIN(CJ75,p2_city+p2_grant))-CJ77</f>
        <v/>
      </c>
      <c r="CK78" s="44">
        <f>MAX(0,MIN(CK76,p2_city+p2_grant)-MIN(CK75,p2_city+p2_grant))-CK77</f>
        <v/>
      </c>
      <c r="CL78" s="44">
        <f>MAX(0,MIN(CL76,p2_city+p2_grant)-MIN(CL75,p2_city+p2_grant))-CL77</f>
        <v/>
      </c>
      <c r="CM78" s="44">
        <f>MAX(0,MIN(CM76,p2_city+p2_grant)-MIN(CM75,p2_city+p2_grant))-CM77</f>
        <v/>
      </c>
      <c r="CN78" s="44">
        <f>MAX(0,MIN(CN76,p2_city+p2_grant)-MIN(CN75,p2_city+p2_grant))-CN77</f>
        <v/>
      </c>
      <c r="CO78" s="44">
        <f>MAX(0,MIN(CO76,p2_city+p2_grant)-MIN(CO75,p2_city+p2_grant))-CO77</f>
        <v/>
      </c>
      <c r="CP78" s="44">
        <f>MAX(0,MIN(CP76,p2_city+p2_grant)-MIN(CP75,p2_city+p2_grant))-CP77</f>
        <v/>
      </c>
      <c r="CQ78" s="44">
        <f>MAX(0,MIN(CQ76,p2_city+p2_grant)-MIN(CQ75,p2_city+p2_grant))-CQ77</f>
        <v/>
      </c>
      <c r="CR78" s="44">
        <f>MAX(0,MIN(CR76,p2_city+p2_grant)-MIN(CR75,p2_city+p2_grant))-CR77</f>
        <v/>
      </c>
      <c r="CS78" s="44">
        <f>MAX(0,MIN(CS76,p2_city+p2_grant)-MIN(CS75,p2_city+p2_grant))-CS77</f>
        <v/>
      </c>
      <c r="CT78" s="44">
        <f>MAX(0,MIN(CT76,p2_city+p2_grant)-MIN(CT75,p2_city+p2_grant))-CT77</f>
        <v/>
      </c>
      <c r="CU78" s="44">
        <f>MAX(0,MIN(CU76,p2_city+p2_grant)-MIN(CU75,p2_city+p2_grant))-CU77</f>
        <v/>
      </c>
      <c r="CV78" s="44">
        <f>MAX(0,MIN(CV76,p2_city+p2_grant)-MIN(CV75,p2_city+p2_grant))-CV77</f>
        <v/>
      </c>
      <c r="CW78" s="44">
        <f>MAX(0,MIN(CW76,p2_city+p2_grant)-MIN(CW75,p2_city+p2_grant))-CW77</f>
        <v/>
      </c>
      <c r="CX78" s="44">
        <f>MAX(0,MIN(CX76,p2_city+p2_grant)-MIN(CX75,p2_city+p2_grant))-CX77</f>
        <v/>
      </c>
      <c r="CY78" s="44">
        <f>MAX(0,MIN(CY76,p2_city+p2_grant)-MIN(CY75,p2_city+p2_grant))-CY77</f>
        <v/>
      </c>
      <c r="CZ78" s="44">
        <f>MAX(0,MIN(CZ76,p2_city+p2_grant)-MIN(CZ75,p2_city+p2_grant))-CZ77</f>
        <v/>
      </c>
      <c r="DA78" s="44">
        <f>MAX(0,MIN(DA76,p2_city+p2_grant)-MIN(DA75,p2_city+p2_grant))-DA77</f>
        <v/>
      </c>
      <c r="DB78" s="44">
        <f>MAX(0,MIN(DB76,p2_city+p2_grant)-MIN(DB75,p2_city+p2_grant))-DB77</f>
        <v/>
      </c>
      <c r="DC78" s="44">
        <f>MAX(0,MIN(DC76,p2_city+p2_grant)-MIN(DC75,p2_city+p2_grant))-DC77</f>
        <v/>
      </c>
      <c r="DD78" s="44">
        <f>MAX(0,MIN(DD76,p2_city+p2_grant)-MIN(DD75,p2_city+p2_grant))-DD77</f>
        <v/>
      </c>
      <c r="DE78" s="44">
        <f>MAX(0,MIN(DE76,p2_city+p2_grant)-MIN(DE75,p2_city+p2_grant))-DE77</f>
        <v/>
      </c>
      <c r="DF78" s="44">
        <f>MAX(0,MIN(DF76,p2_city+p2_grant)-MIN(DF75,p2_city+p2_grant))-DF77</f>
        <v/>
      </c>
      <c r="DG78" s="44">
        <f>MAX(0,MIN(DG76,p2_city+p2_grant)-MIN(DG75,p2_city+p2_grant))-DG77</f>
        <v/>
      </c>
      <c r="DH78" s="44">
        <f>MAX(0,MIN(DH76,p2_city+p2_grant)-MIN(DH75,p2_city+p2_grant))-DH77</f>
        <v/>
      </c>
      <c r="DI78" s="44">
        <f>MAX(0,MIN(DI76,p2_city+p2_grant)-MIN(DI75,p2_city+p2_grant))-DI77</f>
        <v/>
      </c>
      <c r="DJ78" s="44">
        <f>MAX(0,MIN(DJ76,p2_city+p2_grant)-MIN(DJ75,p2_city+p2_grant))-DJ77</f>
        <v/>
      </c>
      <c r="DK78" s="44">
        <f>MAX(0,MIN(DK76,p2_city+p2_grant)-MIN(DK75,p2_city+p2_grant))-DK77</f>
        <v/>
      </c>
      <c r="DL78" s="44">
        <f>MAX(0,MIN(DL76,p2_city+p2_grant)-MIN(DL75,p2_city+p2_grant))-DL77</f>
        <v/>
      </c>
      <c r="DM78" s="44">
        <f>MAX(0,MIN(DM76,p2_city+p2_grant)-MIN(DM75,p2_city+p2_grant))-DM77</f>
        <v/>
      </c>
      <c r="DN78" s="44">
        <f>MAX(0,MIN(DN76,p2_city+p2_grant)-MIN(DN75,p2_city+p2_grant))-DN77</f>
        <v/>
      </c>
      <c r="DO78" s="44">
        <f>MAX(0,MIN(DO76,p2_city+p2_grant)-MIN(DO75,p2_city+p2_grant))-DO77</f>
        <v/>
      </c>
      <c r="DP78" s="44">
        <f>MAX(0,MIN(DP76,p2_city+p2_grant)-MIN(DP75,p2_city+p2_grant))-DP77</f>
        <v/>
      </c>
      <c r="DQ78" s="44">
        <f>MAX(0,MIN(DQ76,p2_city+p2_grant)-MIN(DQ75,p2_city+p2_grant))-DQ77</f>
        <v/>
      </c>
      <c r="DR78" s="44">
        <f>MAX(0,MIN(DR76,p2_city+p2_grant)-MIN(DR75,p2_city+p2_grant))-DR77</f>
        <v/>
      </c>
      <c r="DS78" s="44">
        <f>MAX(0,MIN(DS76,p2_city+p2_grant)-MIN(DS75,p2_city+p2_grant))-DS77</f>
        <v/>
      </c>
      <c r="DT78" s="44">
        <f>MAX(0,MIN(DT76,p2_city+p2_grant)-MIN(DT75,p2_city+p2_grant))-DT77</f>
        <v/>
      </c>
      <c r="DU78" s="44">
        <f>MAX(0,MIN(DU76,p2_city+p2_grant)-MIN(DU75,p2_city+p2_grant))-DU77</f>
        <v/>
      </c>
      <c r="DV78" s="44">
        <f>MAX(0,MIN(DV76,p2_city+p2_grant)-MIN(DV75,p2_city+p2_grant))-DV77</f>
        <v/>
      </c>
      <c r="DW78" s="44">
        <f>MAX(0,MIN(DW76,p2_city+p2_grant)-MIN(DW75,p2_city+p2_grant))-DW77</f>
        <v/>
      </c>
      <c r="DX78" s="44">
        <f>MAX(0,MIN(DX76,p2_city+p2_grant)-MIN(DX75,p2_city+p2_grant))-DX77</f>
        <v/>
      </c>
      <c r="DY78" s="44">
        <f>MAX(0,MIN(DY76,p2_city+p2_grant)-MIN(DY75,p2_city+p2_grant))-DY77</f>
        <v/>
      </c>
      <c r="DZ78" s="44">
        <f>MAX(0,MIN(DZ76,p2_city+p2_grant)-MIN(DZ75,p2_city+p2_grant))-DZ77</f>
        <v/>
      </c>
      <c r="EA78" s="44">
        <f>MAX(0,MIN(EA76,p2_city+p2_grant)-MIN(EA75,p2_city+p2_grant))-EA77</f>
        <v/>
      </c>
      <c r="EB78" s="44">
        <f>MAX(0,MIN(EB76,p2_city+p2_grant)-MIN(EB75,p2_city+p2_grant))-EB77</f>
        <v/>
      </c>
      <c r="EC78" s="44">
        <f>MAX(0,MIN(EC76,p2_city+p2_grant)-MIN(EC75,p2_city+p2_grant))-EC77</f>
        <v/>
      </c>
      <c r="ED78" s="44">
        <f>MAX(0,MIN(ED76,p2_city+p2_grant)-MIN(ED75,p2_city+p2_grant))-ED77</f>
        <v/>
      </c>
      <c r="EE78" s="44">
        <f>MAX(0,MIN(EE76,p2_city+p2_grant)-MIN(EE75,p2_city+p2_grant))-EE77</f>
        <v/>
      </c>
      <c r="EF78" s="44">
        <f>MAX(0,MIN(EF76,p2_city+p2_grant)-MIN(EF75,p2_city+p2_grant))-EF77</f>
        <v/>
      </c>
      <c r="EG78" s="44">
        <f>MAX(0,MIN(EG76,p2_city+p2_grant)-MIN(EG75,p2_city+p2_grant))-EG77</f>
        <v/>
      </c>
      <c r="EH78" s="44">
        <f>MAX(0,MIN(EH76,p2_city+p2_grant)-MIN(EH75,p2_city+p2_grant))-EH77</f>
        <v/>
      </c>
      <c r="EI78" s="44">
        <f>MAX(0,MIN(EI76,p2_city+p2_grant)-MIN(EI75,p2_city+p2_grant))-EI77</f>
        <v/>
      </c>
      <c r="EJ78" s="44">
        <f>MAX(0,MIN(EJ76,p2_city+p2_grant)-MIN(EJ75,p2_city+p2_grant))-EJ77</f>
        <v/>
      </c>
      <c r="EK78" s="44">
        <f>MAX(0,MIN(EK76,p2_city+p2_grant)-MIN(EK75,p2_city+p2_grant))-EK77</f>
        <v/>
      </c>
      <c r="EL78" s="44">
        <f>MAX(0,MIN(EL76,p2_city+p2_grant)-MIN(EL75,p2_city+p2_grant))-EL77</f>
        <v/>
      </c>
      <c r="EM78" s="44">
        <f>MAX(0,MIN(EM76,p2_city+p2_grant)-MIN(EM75,p2_city+p2_grant))-EM77</f>
        <v/>
      </c>
      <c r="EN78" s="44">
        <f>MAX(0,MIN(EN76,p2_city+p2_grant)-MIN(EN75,p2_city+p2_grant))-EN77</f>
        <v/>
      </c>
      <c r="EO78" s="44">
        <f>MAX(0,MIN(EO76,p2_city+p2_grant)-MIN(EO75,p2_city+p2_grant))-EO77</f>
        <v/>
      </c>
      <c r="EP78" s="44">
        <f>MAX(0,MIN(EP76,p2_city+p2_grant)-MIN(EP75,p2_city+p2_grant))-EP77</f>
        <v/>
      </c>
      <c r="EQ78" s="44">
        <f>MAX(0,MIN(EQ76,p2_city+p2_grant)-MIN(EQ75,p2_city+p2_grant))-EQ77</f>
        <v/>
      </c>
      <c r="ER78" s="44">
        <f>MAX(0,MIN(ER76,p2_city+p2_grant)-MIN(ER75,p2_city+p2_grant))-ER77</f>
        <v/>
      </c>
      <c r="ES78" s="44">
        <f>MAX(0,MIN(ES76,p2_city+p2_grant)-MIN(ES75,p2_city+p2_grant))-ES77</f>
        <v/>
      </c>
      <c r="ET78" s="44">
        <f>MAX(0,MIN(ET76,p2_city+p2_grant)-MIN(ET75,p2_city+p2_grant))-ET77</f>
        <v/>
      </c>
      <c r="EU78" s="44">
        <f>MAX(0,MIN(EU76,p2_city+p2_grant)-MIN(EU75,p2_city+p2_grant))-EU77</f>
        <v/>
      </c>
      <c r="EV78" s="44">
        <f>MAX(0,MIN(EV76,p2_city+p2_grant)-MIN(EV75,p2_city+p2_grant))-EV77</f>
        <v/>
      </c>
      <c r="EW78" s="44">
        <f>MAX(0,MIN(EW76,p2_city+p2_grant)-MIN(EW75,p2_city+p2_grant))-EW77</f>
        <v/>
      </c>
      <c r="EX78" s="44">
        <f>MAX(0,MIN(EX76,p2_city+p2_grant)-MIN(EX75,p2_city+p2_grant))-EX77</f>
        <v/>
      </c>
      <c r="EY78" s="44">
        <f>MAX(0,MIN(EY76,p2_city+p2_grant)-MIN(EY75,p2_city+p2_grant))-EY77</f>
        <v/>
      </c>
      <c r="EZ78" s="44">
        <f>MAX(0,MIN(EZ76,p2_city+p2_grant)-MIN(EZ75,p2_city+p2_grant))-EZ77</f>
        <v/>
      </c>
      <c r="FA78" s="44">
        <f>MAX(0,MIN(FA76,p2_city+p2_grant)-MIN(FA75,p2_city+p2_grant))-FA77</f>
        <v/>
      </c>
      <c r="FB78" s="44">
        <f>MAX(0,MIN(FB76,p2_city+p2_grant)-MIN(FB75,p2_city+p2_grant))-FB77</f>
        <v/>
      </c>
      <c r="FC78" s="44">
        <f>MAX(0,MIN(FC76,p2_city+p2_grant)-MIN(FC75,p2_city+p2_grant))-FC77</f>
        <v/>
      </c>
      <c r="FD78" s="44">
        <f>MAX(0,MIN(FD76,p2_city+p2_grant)-MIN(FD75,p2_city+p2_grant))-FD77</f>
        <v/>
      </c>
      <c r="FE78" s="44">
        <f>MAX(0,MIN(FE76,p2_city+p2_grant)-MIN(FE75,p2_city+p2_grant))-FE77</f>
        <v/>
      </c>
      <c r="FF78" s="44">
        <f>MAX(0,MIN(FF76,p2_city+p2_grant)-MIN(FF75,p2_city+p2_grant))-FF77</f>
        <v/>
      </c>
      <c r="FG78" s="44">
        <f>MAX(0,MIN(FG76,p2_city+p2_grant)-MIN(FG75,p2_city+p2_grant))-FG77</f>
        <v/>
      </c>
      <c r="FH78" s="44">
        <f>MAX(0,MIN(FH76,p2_city+p2_grant)-MIN(FH75,p2_city+p2_grant))-FH77</f>
        <v/>
      </c>
      <c r="FI78" s="44">
        <f>MAX(0,MIN(FI76,p2_city+p2_grant)-MIN(FI75,p2_city+p2_grant))-FI77</f>
        <v/>
      </c>
      <c r="FJ78" s="44">
        <f>MAX(0,MIN(FJ76,p2_city+p2_grant)-MIN(FJ75,p2_city+p2_grant))-FJ77</f>
        <v/>
      </c>
      <c r="FK78" s="44">
        <f>MAX(0,MIN(FK76,p2_city+p2_grant)-MIN(FK75,p2_city+p2_grant))-FK77</f>
        <v/>
      </c>
      <c r="FL78" s="44">
        <f>MAX(0,MIN(FL76,p2_city+p2_grant)-MIN(FL75,p2_city+p2_grant))-FL77</f>
        <v/>
      </c>
      <c r="FM78" s="44">
        <f>MAX(0,MIN(FM76,p2_city+p2_grant)-MIN(FM75,p2_city+p2_grant))-FM77</f>
        <v/>
      </c>
      <c r="FN78" s="44">
        <f>MAX(0,MIN(FN76,p2_city+p2_grant)-MIN(FN75,p2_city+p2_grant))-FN77</f>
        <v/>
      </c>
      <c r="FO78" s="44">
        <f>MAX(0,MIN(FO76,p2_city+p2_grant)-MIN(FO75,p2_city+p2_grant))-FO77</f>
        <v/>
      </c>
      <c r="FP78" s="44">
        <f>MAX(0,MIN(FP76,p2_city+p2_grant)-MIN(FP75,p2_city+p2_grant))-FP77</f>
        <v/>
      </c>
      <c r="FQ78" s="44">
        <f>MAX(0,MIN(FQ76,p2_city+p2_grant)-MIN(FQ75,p2_city+p2_grant))-FQ77</f>
        <v/>
      </c>
      <c r="FR78" s="44">
        <f>MAX(0,MIN(FR76,p2_city+p2_grant)-MIN(FR75,p2_city+p2_grant))-FR77</f>
        <v/>
      </c>
      <c r="FS78" s="44">
        <f>MAX(0,MIN(FS76,p2_city+p2_grant)-MIN(FS75,p2_city+p2_grant))-FS77</f>
        <v/>
      </c>
      <c r="FT78" s="44">
        <f>MAX(0,MIN(FT76,p2_city+p2_grant)-MIN(FT75,p2_city+p2_grant))-FT77</f>
        <v/>
      </c>
      <c r="FU78" s="44">
        <f>MAX(0,MIN(FU76,p2_city+p2_grant)-MIN(FU75,p2_city+p2_grant))-FU77</f>
        <v/>
      </c>
      <c r="FV78" s="44">
        <f>MAX(0,MIN(FV76,p2_city+p2_grant)-MIN(FV75,p2_city+p2_grant))-FV77</f>
        <v/>
      </c>
      <c r="FW78" s="44">
        <f>MAX(0,MIN(FW76,p2_city+p2_grant)-MIN(FW75,p2_city+p2_grant))-FW77</f>
        <v/>
      </c>
      <c r="FX78" s="44">
        <f>MAX(0,MIN(FX76,p2_city+p2_grant)-MIN(FX75,p2_city+p2_grant))-FX77</f>
        <v/>
      </c>
      <c r="FY78" s="44">
        <f>MAX(0,MIN(FY76,p2_city+p2_grant)-MIN(FY75,p2_city+p2_grant))-FY77</f>
        <v/>
      </c>
      <c r="FZ78" s="44">
        <f>MAX(0,MIN(FZ76,p2_city+p2_grant)-MIN(FZ75,p2_city+p2_grant))-FZ77</f>
        <v/>
      </c>
      <c r="GA78" s="44">
        <f>MAX(0,MIN(GA76,p2_city+p2_grant)-MIN(GA75,p2_city+p2_grant))-GA77</f>
        <v/>
      </c>
      <c r="GB78" s="44">
        <f>MAX(0,MIN(GB76,p2_city+p2_grant)-MIN(GB75,p2_city+p2_grant))-GB77</f>
        <v/>
      </c>
      <c r="GC78" s="44">
        <f>MAX(0,MIN(GC76,p2_city+p2_grant)-MIN(GC75,p2_city+p2_grant))-GC77</f>
        <v/>
      </c>
      <c r="GD78" s="44">
        <f>MAX(0,MIN(GD76,p2_city+p2_grant)-MIN(GD75,p2_city+p2_grant))-GD77</f>
        <v/>
      </c>
      <c r="GE78" s="44">
        <f>MAX(0,MIN(GE76,p2_city+p2_grant)-MIN(GE75,p2_city+p2_grant))-GE77</f>
        <v/>
      </c>
      <c r="GF78" s="44">
        <f>MAX(0,MIN(GF76,p2_city+p2_grant)-MIN(GF75,p2_city+p2_grant))-GF77</f>
        <v/>
      </c>
      <c r="GG78" s="44">
        <f>MAX(0,MIN(GG76,p2_city+p2_grant)-MIN(GG75,p2_city+p2_grant))-GG77</f>
        <v/>
      </c>
      <c r="GH78" s="44">
        <f>MAX(0,MIN(GH76,p2_city+p2_grant)-MIN(GH75,p2_city+p2_grant))-GH77</f>
        <v/>
      </c>
      <c r="GI78" s="44">
        <f>MAX(0,MIN(GI76,p2_city+p2_grant)-MIN(GI75,p2_city+p2_grant))-GI77</f>
        <v/>
      </c>
      <c r="GJ78" s="44">
        <f>MAX(0,MIN(GJ76,p2_city+p2_grant)-MIN(GJ75,p2_city+p2_grant))-GJ77</f>
        <v/>
      </c>
      <c r="GK78" s="44">
        <f>MAX(0,MIN(GK76,p2_city+p2_grant)-MIN(GK75,p2_city+p2_grant))-GK77</f>
        <v/>
      </c>
      <c r="GL78" s="44">
        <f>MAX(0,MIN(GL76,p2_city+p2_grant)-MIN(GL75,p2_city+p2_grant))-GL77</f>
        <v/>
      </c>
      <c r="GM78" s="44">
        <f>MAX(0,MIN(GM76,p2_city+p2_grant)-MIN(GM75,p2_city+p2_grant))-GM77</f>
        <v/>
      </c>
      <c r="GN78" s="44">
        <f>MAX(0,MIN(GN76,p2_city+p2_grant)-MIN(GN75,p2_city+p2_grant))-GN77</f>
        <v/>
      </c>
      <c r="GO78" s="44">
        <f>MAX(0,MIN(GO76,p2_city+p2_grant)-MIN(GO75,p2_city+p2_grant))-GO77</f>
        <v/>
      </c>
      <c r="GP78" s="44">
        <f>MAX(0,MIN(GP76,p2_city+p2_grant)-MIN(GP75,p2_city+p2_grant))-GP77</f>
        <v/>
      </c>
      <c r="GQ78" s="44">
        <f>MAX(0,MIN(GQ76,p2_city+p2_grant)-MIN(GQ75,p2_city+p2_grant))-GQ77</f>
        <v/>
      </c>
      <c r="GR78" s="44">
        <f>MAX(0,MIN(GR76,p2_city+p2_grant)-MIN(GR75,p2_city+p2_grant))-GR77</f>
        <v/>
      </c>
      <c r="GS78" s="44">
        <f>MAX(0,MIN(GS76,p2_city+p2_grant)-MIN(GS75,p2_city+p2_grant))-GS77</f>
        <v/>
      </c>
      <c r="GT78" s="44">
        <f>MAX(0,MIN(GT76,p2_city+p2_grant)-MIN(GT75,p2_city+p2_grant))-GT77</f>
        <v/>
      </c>
      <c r="GU78" s="44">
        <f>MAX(0,MIN(GU76,p2_city+p2_grant)-MIN(GU75,p2_city+p2_grant))-GU77</f>
        <v/>
      </c>
      <c r="GV78" s="44">
        <f>MAX(0,MIN(GV76,p2_city+p2_grant)-MIN(GV75,p2_city+p2_grant))-GV77</f>
        <v/>
      </c>
      <c r="GW78" s="44">
        <f>MAX(0,MIN(GW76,p2_city+p2_grant)-MIN(GW75,p2_city+p2_grant))-GW77</f>
        <v/>
      </c>
      <c r="GX78" s="44">
        <f>MAX(0,MIN(GX76,p2_city+p2_grant)-MIN(GX75,p2_city+p2_grant))-GX77</f>
        <v/>
      </c>
      <c r="GY78" s="44">
        <f>MAX(0,MIN(GY76,p2_city+p2_grant)-MIN(GY75,p2_city+p2_grant))-GY77</f>
        <v/>
      </c>
      <c r="GZ78" s="44">
        <f>MAX(0,MIN(GZ76,p2_city+p2_grant)-MIN(GZ75,p2_city+p2_grant))-GZ77</f>
        <v/>
      </c>
      <c r="HA78" s="44">
        <f>MAX(0,MIN(HA76,p2_city+p2_grant)-MIN(HA75,p2_city+p2_grant))-HA77</f>
        <v/>
      </c>
      <c r="HB78" s="44">
        <f>MAX(0,MIN(HB76,p2_city+p2_grant)-MIN(HB75,p2_city+p2_grant))-HB77</f>
        <v/>
      </c>
      <c r="HC78" s="44">
        <f>MAX(0,MIN(HC76,p2_city+p2_grant)-MIN(HC75,p2_city+p2_grant))-HC77</f>
        <v/>
      </c>
      <c r="HD78" s="44">
        <f>MAX(0,MIN(HD76,p2_city+p2_grant)-MIN(HD75,p2_city+p2_grant))-HD77</f>
        <v/>
      </c>
      <c r="HE78" s="44">
        <f>MAX(0,MIN(HE76,p2_city+p2_grant)-MIN(HE75,p2_city+p2_grant))-HE77</f>
        <v/>
      </c>
      <c r="HF78" s="44">
        <f>MAX(0,MIN(HF76,p2_city+p2_grant)-MIN(HF75,p2_city+p2_grant))-HF77</f>
        <v/>
      </c>
      <c r="HG78" s="44">
        <f>MAX(0,MIN(HG76,p2_city+p2_grant)-MIN(HG75,p2_city+p2_grant))-HG77</f>
        <v/>
      </c>
      <c r="HH78" s="44">
        <f>MAX(0,MIN(HH76,p2_city+p2_grant)-MIN(HH75,p2_city+p2_grant))-HH77</f>
        <v/>
      </c>
      <c r="HI78" s="44">
        <f>MAX(0,MIN(HI76,p2_city+p2_grant)-MIN(HI75,p2_city+p2_grant))-HI77</f>
        <v/>
      </c>
      <c r="HJ78" s="44">
        <f>MAX(0,MIN(HJ76,p2_city+p2_grant)-MIN(HJ75,p2_city+p2_grant))-HJ77</f>
        <v/>
      </c>
      <c r="HK78" s="44">
        <f>MAX(0,MIN(HK76,p2_city+p2_grant)-MIN(HK75,p2_city+p2_grant))-HK77</f>
        <v/>
      </c>
      <c r="HL78" s="44">
        <f>MAX(0,MIN(HL76,p2_city+p2_grant)-MIN(HL75,p2_city+p2_grant))-HL77</f>
        <v/>
      </c>
      <c r="HM78" s="44">
        <f>MAX(0,MIN(HM76,p2_city+p2_grant)-MIN(HM75,p2_city+p2_grant))-HM77</f>
        <v/>
      </c>
      <c r="HN78" s="44">
        <f>MAX(0,MIN(HN76,p2_city+p2_grant)-MIN(HN75,p2_city+p2_grant))-HN77</f>
        <v/>
      </c>
      <c r="HO78" s="44">
        <f>MAX(0,MIN(HO76,p2_city+p2_grant)-MIN(HO75,p2_city+p2_grant))-HO77</f>
        <v/>
      </c>
      <c r="HP78" s="44">
        <f>MAX(0,MIN(HP76,p2_city+p2_grant)-MIN(HP75,p2_city+p2_grant))-HP77</f>
        <v/>
      </c>
      <c r="HQ78" s="44">
        <f>MAX(0,MIN(HQ76,p2_city+p2_grant)-MIN(HQ75,p2_city+p2_grant))-HQ77</f>
        <v/>
      </c>
      <c r="HR78" s="44">
        <f>MAX(0,MIN(HR76,p2_city+p2_grant)-MIN(HR75,p2_city+p2_grant))-HR77</f>
        <v/>
      </c>
      <c r="HS78" s="44">
        <f>MAX(0,MIN(HS76,p2_city+p2_grant)-MIN(HS75,p2_city+p2_grant))-HS77</f>
        <v/>
      </c>
      <c r="HT78" s="44">
        <f>MAX(0,MIN(HT76,p2_city+p2_grant)-MIN(HT75,p2_city+p2_grant))-HT77</f>
        <v/>
      </c>
      <c r="HU78" s="44">
        <f>MAX(0,MIN(HU76,p2_city+p2_grant)-MIN(HU75,p2_city+p2_grant))-HU77</f>
        <v/>
      </c>
      <c r="HV78" s="44">
        <f>MAX(0,MIN(HV76,p2_city+p2_grant)-MIN(HV75,p2_city+p2_grant))-HV77</f>
        <v/>
      </c>
      <c r="HW78" s="44">
        <f>MAX(0,MIN(HW76,p2_city+p2_grant)-MIN(HW75,p2_city+p2_grant))-HW77</f>
        <v/>
      </c>
      <c r="HX78" s="44">
        <f>MAX(0,MIN(HX76,p2_city+p2_grant)-MIN(HX75,p2_city+p2_grant))-HX77</f>
        <v/>
      </c>
      <c r="HY78" s="44">
        <f>MAX(0,MIN(HY76,p2_city+p2_grant)-MIN(HY75,p2_city+p2_grant))-HY77</f>
        <v/>
      </c>
      <c r="HZ78" s="44">
        <f>MAX(0,MIN(HZ76,p2_city+p2_grant)-MIN(HZ75,p2_city+p2_grant))-HZ77</f>
        <v/>
      </c>
      <c r="IA78" s="44">
        <f>MAX(0,MIN(IA76,p2_city+p2_grant)-MIN(IA75,p2_city+p2_grant))-IA77</f>
        <v/>
      </c>
      <c r="IB78" s="44">
        <f>MAX(0,MIN(IB76,p2_city+p2_grant)-MIN(IB75,p2_city+p2_grant))-IB77</f>
        <v/>
      </c>
      <c r="IC78" s="44">
        <f>MAX(0,MIN(IC76,p2_city+p2_grant)-MIN(IC75,p2_city+p2_grant))-IC77</f>
        <v/>
      </c>
      <c r="ID78" s="44">
        <f>MAX(0,MIN(ID76,p2_city+p2_grant)-MIN(ID75,p2_city+p2_grant))-ID77</f>
        <v/>
      </c>
      <c r="IE78" s="44">
        <f>MAX(0,MIN(IE76,p2_city+p2_grant)-MIN(IE75,p2_city+p2_grant))-IE77</f>
        <v/>
      </c>
      <c r="IF78" s="44">
        <f>MAX(0,MIN(IF76,p2_city+p2_grant)-MIN(IF75,p2_city+p2_grant))-IF77</f>
        <v/>
      </c>
      <c r="IG78" s="44">
        <f>MAX(0,MIN(IG76,p2_city+p2_grant)-MIN(IG75,p2_city+p2_grant))-IG77</f>
        <v/>
      </c>
      <c r="IH78" s="44">
        <f>MAX(0,MIN(IH76,p2_city+p2_grant)-MIN(IH75,p2_city+p2_grant))-IH77</f>
        <v/>
      </c>
      <c r="II78" s="44">
        <f>MAX(0,MIN(II76,p2_city+p2_grant)-MIN(II75,p2_city+p2_grant))-II77</f>
        <v/>
      </c>
      <c r="IJ78" s="44">
        <f>MAX(0,MIN(IJ76,p2_city+p2_grant)-MIN(IJ75,p2_city+p2_grant))-IJ77</f>
        <v/>
      </c>
      <c r="IK78" s="44">
        <f>MAX(0,MIN(IK76,p2_city+p2_grant)-MIN(IK75,p2_city+p2_grant))-IK77</f>
        <v/>
      </c>
      <c r="IL78" s="44">
        <f>MAX(0,MIN(IL76,p2_city+p2_grant)-MIN(IL75,p2_city+p2_grant))-IL77</f>
        <v/>
      </c>
      <c r="IM78" s="44">
        <f>MAX(0,MIN(IM76,p2_city+p2_grant)-MIN(IM75,p2_city+p2_grant))-IM77</f>
        <v/>
      </c>
      <c r="IN78" s="44">
        <f>MAX(0,MIN(IN76,p2_city+p2_grant)-MIN(IN75,p2_city+p2_grant))-IN77</f>
        <v/>
      </c>
      <c r="IO78" s="44">
        <f>MAX(0,MIN(IO76,p2_city+p2_grant)-MIN(IO75,p2_city+p2_grant))-IO77</f>
        <v/>
      </c>
      <c r="IP78" s="44">
        <f>MAX(0,MIN(IP76,p2_city+p2_grant)-MIN(IP75,p2_city+p2_grant))-IP77</f>
        <v/>
      </c>
      <c r="IQ78" s="44">
        <f>MAX(0,MIN(IQ76,p2_city+p2_grant)-MIN(IQ75,p2_city+p2_grant))-IQ77</f>
        <v/>
      </c>
      <c r="IR78" s="44">
        <f>MAX(0,MIN(IR76,p2_city+p2_grant)-MIN(IR75,p2_city+p2_grant))-IR77</f>
        <v/>
      </c>
      <c r="IS78" s="44">
        <f>MAX(0,MIN(IS76,p2_city+p2_grant)-MIN(IS75,p2_city+p2_grant))-IS77</f>
        <v/>
      </c>
      <c r="IT78" s="44">
        <f>MAX(0,MIN(IT76,p2_city+p2_grant)-MIN(IT75,p2_city+p2_grant))-IT77</f>
        <v/>
      </c>
      <c r="IU78" s="44">
        <f>MAX(0,MIN(IU76,p2_city+p2_grant)-MIN(IU75,p2_city+p2_grant))-IU77</f>
        <v/>
      </c>
      <c r="IV78" s="44">
        <f>MAX(0,MIN(IV76,p2_city+p2_grant)-MIN(IV75,p2_city+p2_grant))-IV77</f>
        <v/>
      </c>
      <c r="IW78" s="44">
        <f>MAX(0,MIN(IW76,p2_city+p2_grant)-MIN(IW75,p2_city+p2_grant))-IW77</f>
        <v/>
      </c>
      <c r="IX78" s="44">
        <f>MAX(0,MIN(IX76,p2_city+p2_grant)-MIN(IX75,p2_city+p2_grant))-IX77</f>
        <v/>
      </c>
      <c r="IY78" s="44">
        <f>MAX(0,MIN(IY76,p2_city+p2_grant)-MIN(IY75,p2_city+p2_grant))-IY77</f>
        <v/>
      </c>
      <c r="IZ78" s="44">
        <f>MAX(0,MIN(IZ76,p2_city+p2_grant)-MIN(IZ75,p2_city+p2_grant))-IZ77</f>
        <v/>
      </c>
      <c r="JA78" s="44">
        <f>MAX(0,MIN(JA76,p2_city+p2_grant)-MIN(JA75,p2_city+p2_grant))-JA77</f>
        <v/>
      </c>
      <c r="JB78" s="44">
        <f>MAX(0,MIN(JB76,p2_city+p2_grant)-MIN(JB75,p2_city+p2_grant))-JB77</f>
        <v/>
      </c>
      <c r="JC78" s="44">
        <f>MAX(0,MIN(JC76,p2_city+p2_grant)-MIN(JC75,p2_city+p2_grant))-JC77</f>
        <v/>
      </c>
      <c r="JD78" s="44">
        <f>MAX(0,MIN(JD76,p2_city+p2_grant)-MIN(JD75,p2_city+p2_grant))-JD77</f>
        <v/>
      </c>
      <c r="JE78" s="44">
        <f>MAX(0,MIN(JE76,p2_city+p2_grant)-MIN(JE75,p2_city+p2_grant))-JE77</f>
        <v/>
      </c>
      <c r="JF78" s="44">
        <f>MAX(0,MIN(JF76,p2_city+p2_grant)-MIN(JF75,p2_city+p2_grant))-JF77</f>
        <v/>
      </c>
      <c r="JG78" s="44">
        <f>MAX(0,MIN(JG76,p2_city+p2_grant)-MIN(JG75,p2_city+p2_grant))-JG77</f>
        <v/>
      </c>
      <c r="JH78" s="44">
        <f>MAX(0,MIN(JH76,p2_city+p2_grant)-MIN(JH75,p2_city+p2_grant))-JH77</f>
        <v/>
      </c>
      <c r="JI78" s="44">
        <f>MAX(0,MIN(JI76,p2_city+p2_grant)-MIN(JI75,p2_city+p2_grant))-JI77</f>
        <v/>
      </c>
      <c r="JJ78" s="44">
        <f>MAX(0,MIN(JJ76,p2_city+p2_grant)-MIN(JJ75,p2_city+p2_grant))-JJ77</f>
        <v/>
      </c>
      <c r="JK78" s="44">
        <f>MAX(0,MIN(JK76,p2_city+p2_grant)-MIN(JK75,p2_city+p2_grant))-JK77</f>
        <v/>
      </c>
      <c r="JL78" s="44">
        <f>MAX(0,MIN(JL76,p2_city+p2_grant)-MIN(JL75,p2_city+p2_grant))-JL77</f>
        <v/>
      </c>
      <c r="JM78" s="44">
        <f>MAX(0,MIN(JM76,p2_city+p2_grant)-MIN(JM75,p2_city+p2_grant))-JM77</f>
        <v/>
      </c>
      <c r="JN78" s="44">
        <f>MAX(0,MIN(JN76,p2_city+p2_grant)-MIN(JN75,p2_city+p2_grant))-JN77</f>
        <v/>
      </c>
      <c r="JO78" s="44">
        <f>MAX(0,MIN(JO76,p2_city+p2_grant)-MIN(JO75,p2_city+p2_grant))-JO77</f>
        <v/>
      </c>
      <c r="JP78" s="44">
        <f>MAX(0,MIN(JP76,p2_city+p2_grant)-MIN(JP75,p2_city+p2_grant))-JP77</f>
        <v/>
      </c>
      <c r="JQ78" s="44">
        <f>MAX(0,MIN(JQ76,p2_city+p2_grant)-MIN(JQ75,p2_city+p2_grant))-JQ77</f>
        <v/>
      </c>
      <c r="JR78" s="44">
        <f>MAX(0,MIN(JR76,p2_city+p2_grant)-MIN(JR75,p2_city+p2_grant))-JR77</f>
        <v/>
      </c>
      <c r="JS78" s="44">
        <f>MAX(0,MIN(JS76,p2_city+p2_grant)-MIN(JS75,p2_city+p2_grant))-JS77</f>
        <v/>
      </c>
      <c r="JT78" s="44">
        <f>MAX(0,MIN(JT76,p2_city+p2_grant)-MIN(JT75,p2_city+p2_grant))-JT77</f>
        <v/>
      </c>
      <c r="JU78" s="44">
        <f>MAX(0,MIN(JU76,p2_city+p2_grant)-MIN(JU75,p2_city+p2_grant))-JU77</f>
        <v/>
      </c>
      <c r="JV78" s="44">
        <f>MAX(0,MIN(JV76,p2_city+p2_grant)-MIN(JV75,p2_city+p2_grant))-JV77</f>
        <v/>
      </c>
      <c r="JW78" s="44">
        <f>MAX(0,MIN(JW76,p2_city+p2_grant)-MIN(JW75,p2_city+p2_grant))-JW77</f>
        <v/>
      </c>
      <c r="JX78" s="44">
        <f>MAX(0,MIN(JX76,p2_city+p2_grant)-MIN(JX75,p2_city+p2_grant))-JX77</f>
        <v/>
      </c>
      <c r="JY78" s="44">
        <f>MAX(0,MIN(JY76,p2_city+p2_grant)-MIN(JY75,p2_city+p2_grant))-JY77</f>
        <v/>
      </c>
      <c r="JZ78" s="44">
        <f>MAX(0,MIN(JZ76,p2_city+p2_grant)-MIN(JZ75,p2_city+p2_grant))-JZ77</f>
        <v/>
      </c>
      <c r="KA78" s="44">
        <f>MAX(0,MIN(KA76,p2_city+p2_grant)-MIN(KA75,p2_city+p2_grant))-KA77</f>
        <v/>
      </c>
      <c r="KB78" s="44">
        <f>MAX(0,MIN(KB76,p2_city+p2_grant)-MIN(KB75,p2_city+p2_grant))-KB77</f>
        <v/>
      </c>
      <c r="KC78" s="44">
        <f>MAX(0,MIN(KC76,p2_city+p2_grant)-MIN(KC75,p2_city+p2_grant))-KC77</f>
        <v/>
      </c>
      <c r="KD78" s="44">
        <f>MAX(0,MIN(KD76,p2_city+p2_grant)-MIN(KD75,p2_city+p2_grant))-KD77</f>
        <v/>
      </c>
      <c r="KE78" s="44">
        <f>MAX(0,MIN(KE76,p2_city+p2_grant)-MIN(KE75,p2_city+p2_grant))-KE77</f>
        <v/>
      </c>
      <c r="KF78" s="44">
        <f>MAX(0,MIN(KF76,p2_city+p2_grant)-MIN(KF75,p2_city+p2_grant))-KF77</f>
        <v/>
      </c>
      <c r="KG78" s="44">
        <f>MAX(0,MIN(KG76,p2_city+p2_grant)-MIN(KG75,p2_city+p2_grant))-KG77</f>
        <v/>
      </c>
      <c r="KH78" s="44">
        <f>MAX(0,MIN(KH76,p2_city+p2_grant)-MIN(KH75,p2_city+p2_grant))-KH77</f>
        <v/>
      </c>
      <c r="KI78" s="44">
        <f>MAX(0,MIN(KI76,p2_city+p2_grant)-MIN(KI75,p2_city+p2_grant))-KI77</f>
        <v/>
      </c>
      <c r="KJ78" s="44">
        <f>MAX(0,MIN(KJ76,p2_city+p2_grant)-MIN(KJ75,p2_city+p2_grant))-KJ77</f>
        <v/>
      </c>
      <c r="KK78" s="44">
        <f>MAX(0,MIN(KK76,p2_city+p2_grant)-MIN(KK75,p2_city+p2_grant))-KK77</f>
        <v/>
      </c>
      <c r="KL78" s="44">
        <f>MAX(0,MIN(KL76,p2_city+p2_grant)-MIN(KL75,p2_city+p2_grant))-KL77</f>
        <v/>
      </c>
      <c r="KM78" s="44">
        <f>MAX(0,MIN(KM76,p2_city+p2_grant)-MIN(KM75,p2_city+p2_grant))-KM77</f>
        <v/>
      </c>
      <c r="KN78" s="44">
        <f>MAX(0,MIN(KN76,p2_city+p2_grant)-MIN(KN75,p2_city+p2_grant))-KN77</f>
        <v/>
      </c>
      <c r="KO78" s="44">
        <f>MAX(0,MIN(KO76,p2_city+p2_grant)-MIN(KO75,p2_city+p2_grant))-KO77</f>
        <v/>
      </c>
      <c r="KP78" s="44">
        <f>MAX(0,MIN(KP76,p2_city+p2_grant)-MIN(KP75,p2_city+p2_grant))-KP77</f>
        <v/>
      </c>
      <c r="KQ78" s="44">
        <f>MAX(0,MIN(KQ76,p2_city+p2_grant)-MIN(KQ75,p2_city+p2_grant))-KQ77</f>
        <v/>
      </c>
      <c r="KR78" s="44">
        <f>MAX(0,MIN(KR76,p2_city+p2_grant)-MIN(KR75,p2_city+p2_grant))-KR77</f>
        <v/>
      </c>
      <c r="KS78" s="44">
        <f>MAX(0,MIN(KS76,p2_city+p2_grant)-MIN(KS75,p2_city+p2_grant))-KS77</f>
        <v/>
      </c>
      <c r="KT78" s="44">
        <f>MAX(0,MIN(KT76,p2_city+p2_grant)-MIN(KT75,p2_city+p2_grant))-KT77</f>
        <v/>
      </c>
      <c r="KU78" s="44">
        <f>MAX(0,MIN(KU76,p2_city+p2_grant)-MIN(KU75,p2_city+p2_grant))-KU77</f>
        <v/>
      </c>
      <c r="KV78" s="44">
        <f>MAX(0,MIN(KV76,p2_city+p2_grant)-MIN(KV75,p2_city+p2_grant))-KV77</f>
        <v/>
      </c>
      <c r="KW78" s="44">
        <f>MAX(0,MIN(KW76,p2_city+p2_grant)-MIN(KW75,p2_city+p2_grant))-KW77</f>
        <v/>
      </c>
      <c r="KX78" s="44">
        <f>MAX(0,MIN(KX76,p2_city+p2_grant)-MIN(KX75,p2_city+p2_grant))-KX77</f>
        <v/>
      </c>
      <c r="KY78" s="44">
        <f>MAX(0,MIN(KY76,p2_city+p2_grant)-MIN(KY75,p2_city+p2_grant))-KY77</f>
        <v/>
      </c>
      <c r="KZ78" s="44">
        <f>MAX(0,MIN(KZ76,p2_city+p2_grant)-MIN(KZ75,p2_city+p2_grant))-KZ77</f>
        <v/>
      </c>
      <c r="LA78" s="44">
        <f>MAX(0,MIN(LA76,p2_city+p2_grant)-MIN(LA75,p2_city+p2_grant))-LA77</f>
        <v/>
      </c>
      <c r="LB78" s="44">
        <f>MAX(0,MIN(LB76,p2_city+p2_grant)-MIN(LB75,p2_city+p2_grant))-LB77</f>
        <v/>
      </c>
      <c r="LC78" s="44">
        <f>MAX(0,MIN(LC76,p2_city+p2_grant)-MIN(LC75,p2_city+p2_grant))-LC77</f>
        <v/>
      </c>
      <c r="LD78" s="44">
        <f>MAX(0,MIN(LD76,p2_city+p2_grant)-MIN(LD75,p2_city+p2_grant))-LD77</f>
        <v/>
      </c>
      <c r="LE78" s="44">
        <f>MAX(0,MIN(LE76,p2_city+p2_grant)-MIN(LE75,p2_city+p2_grant))-LE77</f>
        <v/>
      </c>
      <c r="LF78" s="44">
        <f>MAX(0,MIN(LF76,p2_city+p2_grant)-MIN(LF75,p2_city+p2_grant))-LF77</f>
        <v/>
      </c>
      <c r="LG78" s="44">
        <f>MAX(0,MIN(LG76,p2_city+p2_grant)-MIN(LG75,p2_city+p2_grant))-LG77</f>
        <v/>
      </c>
      <c r="LH78" s="44">
        <f>MAX(0,MIN(LH76,p2_city+p2_grant)-MIN(LH75,p2_city+p2_grant))-LH77</f>
        <v/>
      </c>
      <c r="LI78" s="44">
        <f>MAX(0,MIN(LI76,p2_city+p2_grant)-MIN(LI75,p2_city+p2_grant))-LI77</f>
        <v/>
      </c>
      <c r="LJ78" s="44">
        <f>MAX(0,MIN(LJ76,p2_city+p2_grant)-MIN(LJ75,p2_city+p2_grant))-LJ77</f>
        <v/>
      </c>
      <c r="LK78" s="44">
        <f>MAX(0,MIN(LK76,p2_city+p2_grant)-MIN(LK75,p2_city+p2_grant))-LK77</f>
        <v/>
      </c>
      <c r="LL78" s="44">
        <f>MAX(0,MIN(LL76,p2_city+p2_grant)-MIN(LL75,p2_city+p2_grant))-LL77</f>
        <v/>
      </c>
      <c r="LM78" s="44">
        <f>MAX(0,MIN(LM76,p2_city+p2_grant)-MIN(LM75,p2_city+p2_grant))-LM77</f>
        <v/>
      </c>
      <c r="LN78" s="44">
        <f>MAX(0,MIN(LN76,p2_city+p2_grant)-MIN(LN75,p2_city+p2_grant))-LN77</f>
        <v/>
      </c>
      <c r="LO78" s="44">
        <f>MAX(0,MIN(LO76,p2_city+p2_grant)-MIN(LO75,p2_city+p2_grant))-LO77</f>
        <v/>
      </c>
      <c r="LP78" s="44">
        <f>MAX(0,MIN(LP76,p2_city+p2_grant)-MIN(LP75,p2_city+p2_grant))-LP77</f>
        <v/>
      </c>
      <c r="LQ78" s="44">
        <f>MAX(0,MIN(LQ76,p2_city+p2_grant)-MIN(LQ75,p2_city+p2_grant))-LQ77</f>
        <v/>
      </c>
      <c r="LR78" s="44">
        <f>MAX(0,MIN(LR76,p2_city+p2_grant)-MIN(LR75,p2_city+p2_grant))-LR77</f>
        <v/>
      </c>
      <c r="LS78" s="44">
        <f>MAX(0,MIN(LS76,p2_city+p2_grant)-MIN(LS75,p2_city+p2_grant))-LS77</f>
        <v/>
      </c>
      <c r="LT78" s="44">
        <f>MAX(0,MIN(LT76,p2_city+p2_grant)-MIN(LT75,p2_city+p2_grant))-LT77</f>
        <v/>
      </c>
      <c r="LU78" s="44">
        <f>MAX(0,MIN(LU76,p2_city+p2_grant)-MIN(LU75,p2_city+p2_grant))-LU77</f>
        <v/>
      </c>
      <c r="LV78" s="44">
        <f>MAX(0,MIN(LV76,p2_city+p2_grant)-MIN(LV75,p2_city+p2_grant))-LV77</f>
        <v/>
      </c>
      <c r="LW78" s="44">
        <f>MAX(0,MIN(LW76,p2_city+p2_grant)-MIN(LW75,p2_city+p2_grant))-LW77</f>
        <v/>
      </c>
      <c r="LX78" s="44">
        <f>MAX(0,MIN(LX76,p2_city+p2_grant)-MIN(LX75,p2_city+p2_grant))-LX77</f>
        <v/>
      </c>
      <c r="LY78" s="44">
        <f>MAX(0,MIN(LY76,p2_city+p2_grant)-MIN(LY75,p2_city+p2_grant))-LY77</f>
        <v/>
      </c>
      <c r="LZ78" s="44">
        <f>MAX(0,MIN(LZ76,p2_city+p2_grant)-MIN(LZ75,p2_city+p2_grant))-LZ77</f>
        <v/>
      </c>
      <c r="MA78" s="44">
        <f>MAX(0,MIN(MA76,p2_city+p2_grant)-MIN(MA75,p2_city+p2_grant))-MA77</f>
        <v/>
      </c>
      <c r="MB78" s="44">
        <f>MAX(0,MIN(MB76,p2_city+p2_grant)-MIN(MB75,p2_city+p2_grant))-MB77</f>
        <v/>
      </c>
      <c r="MC78" s="44">
        <f>MAX(0,MIN(MC76,p2_city+p2_grant)-MIN(MC75,p2_city+p2_grant))-MC77</f>
        <v/>
      </c>
      <c r="MD78" s="44">
        <f>MAX(0,MIN(MD76,p2_city+p2_grant)-MIN(MD75,p2_city+p2_grant))-MD77</f>
        <v/>
      </c>
      <c r="ME78" s="44">
        <f>MAX(0,MIN(ME76,p2_city+p2_grant)-MIN(ME75,p2_city+p2_grant))-ME77</f>
        <v/>
      </c>
      <c r="MF78" s="44">
        <f>MAX(0,MIN(MF76,p2_city+p2_grant)-MIN(MF75,p2_city+p2_grant))-MF77</f>
        <v/>
      </c>
      <c r="MG78" s="44">
        <f>MAX(0,MIN(MG76,p2_city+p2_grant)-MIN(MG75,p2_city+p2_grant))-MG77</f>
        <v/>
      </c>
      <c r="MH78" s="44">
        <f>MAX(0,MIN(MH76,p2_city+p2_grant)-MIN(MH75,p2_city+p2_grant))-MH77</f>
        <v/>
      </c>
      <c r="MI78" s="44">
        <f>MAX(0,MIN(MI76,p2_city+p2_grant)-MIN(MI75,p2_city+p2_grant))-MI77</f>
        <v/>
      </c>
      <c r="MJ78" s="44">
        <f>MAX(0,MIN(MJ76,p2_city+p2_grant)-MIN(MJ75,p2_city+p2_grant))-MJ77</f>
        <v/>
      </c>
      <c r="MK78" s="44">
        <f>MAX(0,MIN(MK76,p2_city+p2_grant)-MIN(MK75,p2_city+p2_grant))-MK77</f>
        <v/>
      </c>
      <c r="ML78" s="44">
        <f>MAX(0,MIN(ML76,p2_city+p2_grant)-MIN(ML75,p2_city+p2_grant))-ML77</f>
        <v/>
      </c>
      <c r="MM78" s="44">
        <f>MAX(0,MIN(MM76,p2_city+p2_grant)-MIN(MM75,p2_city+p2_grant))-MM77</f>
        <v/>
      </c>
      <c r="MN78" s="44">
        <f>MAX(0,MIN(MN76,p2_city+p2_grant)-MIN(MN75,p2_city+p2_grant))-MN77</f>
        <v/>
      </c>
      <c r="MO78" s="44">
        <f>MAX(0,MIN(MO76,p2_city+p2_grant)-MIN(MO75,p2_city+p2_grant))-MO77</f>
        <v/>
      </c>
      <c r="MP78" s="44">
        <f>MAX(0,MIN(MP76,p2_city+p2_grant)-MIN(MP75,p2_city+p2_grant))-MP77</f>
        <v/>
      </c>
      <c r="MQ78" s="44">
        <f>MAX(0,MIN(MQ76,p2_city+p2_grant)-MIN(MQ75,p2_city+p2_grant))-MQ77</f>
        <v/>
      </c>
      <c r="MR78" s="44">
        <f>MAX(0,MIN(MR76,p2_city+p2_grant)-MIN(MR75,p2_city+p2_grant))-MR77</f>
        <v/>
      </c>
      <c r="MS78" s="44">
        <f>MAX(0,MIN(MS76,p2_city+p2_grant)-MIN(MS75,p2_city+p2_grant))-MS77</f>
        <v/>
      </c>
      <c r="MT78" s="44">
        <f>MAX(0,MIN(MT76,p2_city+p2_grant)-MIN(MT75,p2_city+p2_grant))-MT77</f>
        <v/>
      </c>
      <c r="MU78" s="44">
        <f>MAX(0,MIN(MU76,p2_city+p2_grant)-MIN(MU75,p2_city+p2_grant))-MU77</f>
        <v/>
      </c>
      <c r="MV78" s="44">
        <f>MAX(0,MIN(MV76,p2_city+p2_grant)-MIN(MV75,p2_city+p2_grant))-MV77</f>
        <v/>
      </c>
      <c r="MW78" s="44">
        <f>MAX(0,MIN(MW76,p2_city+p2_grant)-MIN(MW75,p2_city+p2_grant))-MW77</f>
        <v/>
      </c>
      <c r="MX78" s="44">
        <f>MAX(0,MIN(MX76,p2_city+p2_grant)-MIN(MX75,p2_city+p2_grant))-MX77</f>
        <v/>
      </c>
      <c r="MY78" s="44">
        <f>MAX(0,MIN(MY76,p2_city+p2_grant)-MIN(MY75,p2_city+p2_grant))-MY77</f>
        <v/>
      </c>
      <c r="MZ78" s="44">
        <f>MAX(0,MIN(MZ76,p2_city+p2_grant)-MIN(MZ75,p2_city+p2_grant))-MZ77</f>
        <v/>
      </c>
      <c r="NA78" s="44">
        <f>MAX(0,MIN(NA76,p2_city+p2_grant)-MIN(NA75,p2_city+p2_grant))-NA77</f>
        <v/>
      </c>
      <c r="NB78" s="44">
        <f>MAX(0,MIN(NB76,p2_city+p2_grant)-MIN(NB75,p2_city+p2_grant))-NB77</f>
        <v/>
      </c>
      <c r="NC78" s="44">
        <f>MAX(0,MIN(NC76,p2_city+p2_grant)-MIN(NC75,p2_city+p2_grant))-NC77</f>
        <v/>
      </c>
      <c r="ND78" s="44">
        <f>MAX(0,MIN(ND76,p2_city+p2_grant)-MIN(ND75,p2_city+p2_grant))-ND77</f>
        <v/>
      </c>
      <c r="NE78" s="44">
        <f>MAX(0,MIN(NE76,p2_city+p2_grant)-MIN(NE75,p2_city+p2_grant))-NE77</f>
        <v/>
      </c>
      <c r="NF78" s="44">
        <f>MAX(0,MIN(NF76,p2_city+p2_grant)-MIN(NF75,p2_city+p2_grant))-NF77</f>
        <v/>
      </c>
      <c r="NG78" s="44">
        <f>MAX(0,MIN(NG76,p2_city+p2_grant)-MIN(NG75,p2_city+p2_grant))-NG77</f>
        <v/>
      </c>
      <c r="NH78" s="44">
        <f>MAX(0,MIN(NH76,p2_city+p2_grant)-MIN(NH75,p2_city+p2_grant))-NH77</f>
        <v/>
      </c>
      <c r="NI78" s="44">
        <f>MAX(0,MIN(NI76,p2_city+p2_grant)-MIN(NI75,p2_city+p2_grant))-NI77</f>
        <v/>
      </c>
      <c r="NJ78" s="44">
        <f>MAX(0,MIN(NJ76,p2_city+p2_grant)-MIN(NJ75,p2_city+p2_grant))-NJ77</f>
        <v/>
      </c>
      <c r="NK78" s="44">
        <f>MAX(0,MIN(NK76,p2_city+p2_grant)-MIN(NK75,p2_city+p2_grant))-NK77</f>
        <v/>
      </c>
      <c r="NL78" s="44">
        <f>MAX(0,MIN(NL76,p2_city+p2_grant)-MIN(NL75,p2_city+p2_grant))-NL77</f>
        <v/>
      </c>
      <c r="NM78" s="44">
        <f>MAX(0,MIN(NM76,p2_city+p2_grant)-MIN(NM75,p2_city+p2_grant))-NM77</f>
        <v/>
      </c>
      <c r="NN78" s="44">
        <f>MAX(0,MIN(NN76,p2_city+p2_grant)-MIN(NN75,p2_city+p2_grant))-NN77</f>
        <v/>
      </c>
      <c r="NO78" s="44">
        <f>MAX(0,MIN(NO76,p2_city+p2_grant)-MIN(NO75,p2_city+p2_grant))-NO77</f>
        <v/>
      </c>
      <c r="NP78" s="44">
        <f>MAX(0,MIN(NP76,p2_city+p2_grant)-MIN(NP75,p2_city+p2_grant))-NP77</f>
        <v/>
      </c>
      <c r="NQ78" s="44">
        <f>MAX(0,MIN(NQ76,p2_city+p2_grant)-MIN(NQ75,p2_city+p2_grant))-NQ77</f>
        <v/>
      </c>
      <c r="NR78" s="44">
        <f>MAX(0,MIN(NR76,p2_city+p2_grant)-MIN(NR75,p2_city+p2_grant))-NR77</f>
        <v/>
      </c>
      <c r="NS78" s="44">
        <f>MAX(0,MIN(NS76,p2_city+p2_grant)-MIN(NS75,p2_city+p2_grant))-NS77</f>
        <v/>
      </c>
      <c r="NT78" s="44">
        <f>MAX(0,MIN(NT76,p2_city+p2_grant)-MIN(NT75,p2_city+p2_grant))-NT77</f>
        <v/>
      </c>
      <c r="NU78" s="44">
        <f>MAX(0,MIN(NU76,p2_city+p2_grant)-MIN(NU75,p2_city+p2_grant))-NU77</f>
        <v/>
      </c>
      <c r="NV78" s="44">
        <f>MAX(0,MIN(NV76,p2_city+p2_grant)-MIN(NV75,p2_city+p2_grant))-NV77</f>
        <v/>
      </c>
      <c r="NW78" s="44">
        <f>MAX(0,MIN(NW76,p2_city+p2_grant)-MIN(NW75,p2_city+p2_grant))-NW77</f>
        <v/>
      </c>
      <c r="NX78" s="44">
        <f>MAX(0,MIN(NX76,p2_city+p2_grant)-MIN(NX75,p2_city+p2_grant))-NX77</f>
        <v/>
      </c>
      <c r="NY78" s="44">
        <f>MAX(0,MIN(NY76,p2_city+p2_grant)-MIN(NY75,p2_city+p2_grant))-NY77</f>
        <v/>
      </c>
      <c r="NZ78" s="44">
        <f>MAX(0,MIN(NZ76,p2_city+p2_grant)-MIN(NZ75,p2_city+p2_grant))-NZ77</f>
        <v/>
      </c>
      <c r="OA78" s="44">
        <f>MAX(0,MIN(OA76,p2_city+p2_grant)-MIN(OA75,p2_city+p2_grant))-OA77</f>
        <v/>
      </c>
      <c r="OB78" s="44">
        <f>MAX(0,MIN(OB76,p2_city+p2_grant)-MIN(OB75,p2_city+p2_grant))-OB77</f>
        <v/>
      </c>
      <c r="OC78" s="44">
        <f>MAX(0,MIN(OC76,p2_city+p2_grant)-MIN(OC75,p2_city+p2_grant))-OC77</f>
        <v/>
      </c>
      <c r="OD78" s="44">
        <f>MAX(0,MIN(OD76,p2_city+p2_grant)-MIN(OD75,p2_city+p2_grant))-OD77</f>
        <v/>
      </c>
      <c r="OE78" s="44">
        <f>MAX(0,MIN(OE76,p2_city+p2_grant)-MIN(OE75,p2_city+p2_grant))-OE77</f>
        <v/>
      </c>
      <c r="OF78" s="44">
        <f>MAX(0,MIN(OF76,p2_city+p2_grant)-MIN(OF75,p2_city+p2_grant))-OF77</f>
        <v/>
      </c>
      <c r="OG78" s="44">
        <f>MAX(0,MIN(OG76,p2_city+p2_grant)-MIN(OG75,p2_city+p2_grant))-OG77</f>
        <v/>
      </c>
      <c r="OH78" s="44">
        <f>MAX(0,MIN(OH76,p2_city+p2_grant)-MIN(OH75,p2_city+p2_grant))-OH77</f>
        <v/>
      </c>
      <c r="OI78" s="44">
        <f>MAX(0,MIN(OI76,p2_city+p2_grant)-MIN(OI75,p2_city+p2_grant))-OI77</f>
        <v/>
      </c>
      <c r="OJ78" s="44">
        <f>MAX(0,MIN(OJ76,p2_city+p2_grant)-MIN(OJ75,p2_city+p2_grant))-OJ77</f>
        <v/>
      </c>
      <c r="OK78" s="44">
        <f>MAX(0,MIN(OK76,p2_city+p2_grant)-MIN(OK75,p2_city+p2_grant))-OK77</f>
        <v/>
      </c>
      <c r="OL78" s="44">
        <f>MAX(0,MIN(OL76,p2_city+p2_grant)-MIN(OL75,p2_city+p2_grant))-OL77</f>
        <v/>
      </c>
      <c r="OM78" s="44">
        <f>MAX(0,MIN(OM76,p2_city+p2_grant)-MIN(OM75,p2_city+p2_grant))-OM77</f>
        <v/>
      </c>
      <c r="ON78" s="44">
        <f>MAX(0,MIN(ON76,p2_city+p2_grant)-MIN(ON75,p2_city+p2_grant))-ON77</f>
        <v/>
      </c>
      <c r="OO78" s="44">
        <f>MAX(0,MIN(OO76,p2_city+p2_grant)-MIN(OO75,p2_city+p2_grant))-OO77</f>
        <v/>
      </c>
      <c r="OP78" s="44">
        <f>MAX(0,MIN(OP76,p2_city+p2_grant)-MIN(OP75,p2_city+p2_grant))-OP77</f>
        <v/>
      </c>
      <c r="OQ78" s="44">
        <f>MAX(0,MIN(OQ76,p2_city+p2_grant)-MIN(OQ75,p2_city+p2_grant))-OQ77</f>
        <v/>
      </c>
      <c r="OR78" s="44">
        <f>MAX(0,MIN(OR76,p2_city+p2_grant)-MIN(OR75,p2_city+p2_grant))-OR77</f>
        <v/>
      </c>
      <c r="OS78" s="44">
        <f>MAX(0,MIN(OS76,p2_city+p2_grant)-MIN(OS75,p2_city+p2_grant))-OS77</f>
        <v/>
      </c>
      <c r="OT78" s="44">
        <f>MAX(0,MIN(OT76,p2_city+p2_grant)-MIN(OT75,p2_city+p2_grant))-OT77</f>
        <v/>
      </c>
      <c r="OU78" s="44">
        <f>MAX(0,MIN(OU76,p2_city+p2_grant)-MIN(OU75,p2_city+p2_grant))-OU77</f>
        <v/>
      </c>
      <c r="OV78" s="44">
        <f>MAX(0,MIN(OV76,p2_city+p2_grant)-MIN(OV75,p2_city+p2_grant))-OV77</f>
        <v/>
      </c>
      <c r="OW78" s="44">
        <f>MAX(0,MIN(OW76,p2_city+p2_grant)-MIN(OW75,p2_city+p2_grant))-OW77</f>
        <v/>
      </c>
      <c r="OX78" s="44">
        <f>MAX(0,MIN(OX76,p2_city+p2_grant)-MIN(OX75,p2_city+p2_grant))-OX77</f>
        <v/>
      </c>
      <c r="OY78" s="44">
        <f>MAX(0,MIN(OY76,p2_city+p2_grant)-MIN(OY75,p2_city+p2_grant))-OY77</f>
        <v/>
      </c>
      <c r="OZ78" s="44">
        <f>MAX(0,MIN(OZ76,p2_city+p2_grant)-MIN(OZ75,p2_city+p2_grant))-OZ77</f>
        <v/>
      </c>
      <c r="PA78" s="44">
        <f>MAX(0,MIN(PA76,p2_city+p2_grant)-MIN(PA75,p2_city+p2_grant))-PA77</f>
        <v/>
      </c>
      <c r="PB78" s="44">
        <f>MAX(0,MIN(PB76,p2_city+p2_grant)-MIN(PB75,p2_city+p2_grant))-PB77</f>
        <v/>
      </c>
      <c r="PC78" s="44">
        <f>MAX(0,MIN(PC76,p2_city+p2_grant)-MIN(PC75,p2_city+p2_grant))-PC77</f>
        <v/>
      </c>
      <c r="PD78" s="44">
        <f>MAX(0,MIN(PD76,p2_city+p2_grant)-MIN(PD75,p2_city+p2_grant))-PD77</f>
        <v/>
      </c>
      <c r="PE78" s="44">
        <f>MAX(0,MIN(PE76,p2_city+p2_grant)-MIN(PE75,p2_city+p2_grant))-PE77</f>
        <v/>
      </c>
      <c r="PF78" s="44">
        <f>MAX(0,MIN(PF76,p2_city+p2_grant)-MIN(PF75,p2_city+p2_grant))-PF77</f>
        <v/>
      </c>
      <c r="PG78" s="44">
        <f>MAX(0,MIN(PG76,p2_city+p2_grant)-MIN(PG75,p2_city+p2_grant))-PG77</f>
        <v/>
      </c>
      <c r="PH78" s="44">
        <f>MAX(0,MIN(PH76,p2_city+p2_grant)-MIN(PH75,p2_city+p2_grant))-PH77</f>
        <v/>
      </c>
      <c r="PI78" s="44">
        <f>MAX(0,MIN(PI76,p2_city+p2_grant)-MIN(PI75,p2_city+p2_grant))-PI77</f>
        <v/>
      </c>
      <c r="PJ78" s="44">
        <f>MAX(0,MIN(PJ76,p2_city+p2_grant)-MIN(PJ75,p2_city+p2_grant))-PJ77</f>
        <v/>
      </c>
      <c r="PK78" s="44">
        <f>MAX(0,MIN(PK76,p2_city+p2_grant)-MIN(PK75,p2_city+p2_grant))-PK77</f>
        <v/>
      </c>
      <c r="PL78" s="44">
        <f>MAX(0,MIN(PL76,p2_city+p2_grant)-MIN(PL75,p2_city+p2_grant))-PL77</f>
        <v/>
      </c>
      <c r="PM78" s="44">
        <f>MAX(0,MIN(PM76,p2_city+p2_grant)-MIN(PM75,p2_city+p2_grant))-PM77</f>
        <v/>
      </c>
    </row>
    <row r="79">
      <c r="A79" s="9" t="inlineStr">
        <is>
          <t>Source: BCH mezz</t>
        </is>
      </c>
      <c r="B79" s="9" t="inlineStr">
        <is>
          <t>P2</t>
        </is>
      </c>
      <c r="C79" s="43">
        <f>SUM(D79:PM79)</f>
        <v/>
      </c>
      <c r="D79" s="44">
        <f>MAX(0,MIN(D76,p2_city+p2_grant+p2_mezz)-MIN(D75,p2_city+p2_grant+p2_mezz))-D77-D78</f>
        <v/>
      </c>
      <c r="E79" s="44">
        <f>MAX(0,MIN(E76,p2_city+p2_grant+p2_mezz)-MIN(E75,p2_city+p2_grant+p2_mezz))-E77-E78</f>
        <v/>
      </c>
      <c r="F79" s="44">
        <f>MAX(0,MIN(F76,p2_city+p2_grant+p2_mezz)-MIN(F75,p2_city+p2_grant+p2_mezz))-F77-F78</f>
        <v/>
      </c>
      <c r="G79" s="44">
        <f>MAX(0,MIN(G76,p2_city+p2_grant+p2_mezz)-MIN(G75,p2_city+p2_grant+p2_mezz))-G77-G78</f>
        <v/>
      </c>
      <c r="H79" s="44">
        <f>MAX(0,MIN(H76,p2_city+p2_grant+p2_mezz)-MIN(H75,p2_city+p2_grant+p2_mezz))-H77-H78</f>
        <v/>
      </c>
      <c r="I79" s="44">
        <f>MAX(0,MIN(I76,p2_city+p2_grant+p2_mezz)-MIN(I75,p2_city+p2_grant+p2_mezz))-I77-I78</f>
        <v/>
      </c>
      <c r="J79" s="44">
        <f>MAX(0,MIN(J76,p2_city+p2_grant+p2_mezz)-MIN(J75,p2_city+p2_grant+p2_mezz))-J77-J78</f>
        <v/>
      </c>
      <c r="K79" s="44">
        <f>MAX(0,MIN(K76,p2_city+p2_grant+p2_mezz)-MIN(K75,p2_city+p2_grant+p2_mezz))-K77-K78</f>
        <v/>
      </c>
      <c r="L79" s="44">
        <f>MAX(0,MIN(L76,p2_city+p2_grant+p2_mezz)-MIN(L75,p2_city+p2_grant+p2_mezz))-L77-L78</f>
        <v/>
      </c>
      <c r="M79" s="44">
        <f>MAX(0,MIN(M76,p2_city+p2_grant+p2_mezz)-MIN(M75,p2_city+p2_grant+p2_mezz))-M77-M78</f>
        <v/>
      </c>
      <c r="N79" s="44">
        <f>MAX(0,MIN(N76,p2_city+p2_grant+p2_mezz)-MIN(N75,p2_city+p2_grant+p2_mezz))-N77-N78</f>
        <v/>
      </c>
      <c r="O79" s="44">
        <f>MAX(0,MIN(O76,p2_city+p2_grant+p2_mezz)-MIN(O75,p2_city+p2_grant+p2_mezz))-O77-O78</f>
        <v/>
      </c>
      <c r="P79" s="44">
        <f>MAX(0,MIN(P76,p2_city+p2_grant+p2_mezz)-MIN(P75,p2_city+p2_grant+p2_mezz))-P77-P78</f>
        <v/>
      </c>
      <c r="Q79" s="44">
        <f>MAX(0,MIN(Q76,p2_city+p2_grant+p2_mezz)-MIN(Q75,p2_city+p2_grant+p2_mezz))-Q77-Q78</f>
        <v/>
      </c>
      <c r="R79" s="44">
        <f>MAX(0,MIN(R76,p2_city+p2_grant+p2_mezz)-MIN(R75,p2_city+p2_grant+p2_mezz))-R77-R78</f>
        <v/>
      </c>
      <c r="S79" s="44">
        <f>MAX(0,MIN(S76,p2_city+p2_grant+p2_mezz)-MIN(S75,p2_city+p2_grant+p2_mezz))-S77-S78</f>
        <v/>
      </c>
      <c r="T79" s="44">
        <f>MAX(0,MIN(T76,p2_city+p2_grant+p2_mezz)-MIN(T75,p2_city+p2_grant+p2_mezz))-T77-T78</f>
        <v/>
      </c>
      <c r="U79" s="44">
        <f>MAX(0,MIN(U76,p2_city+p2_grant+p2_mezz)-MIN(U75,p2_city+p2_grant+p2_mezz))-U77-U78</f>
        <v/>
      </c>
      <c r="V79" s="44">
        <f>MAX(0,MIN(V76,p2_city+p2_grant+p2_mezz)-MIN(V75,p2_city+p2_grant+p2_mezz))-V77-V78</f>
        <v/>
      </c>
      <c r="W79" s="44">
        <f>MAX(0,MIN(W76,p2_city+p2_grant+p2_mezz)-MIN(W75,p2_city+p2_grant+p2_mezz))-W77-W78</f>
        <v/>
      </c>
      <c r="X79" s="44">
        <f>MAX(0,MIN(X76,p2_city+p2_grant+p2_mezz)-MIN(X75,p2_city+p2_grant+p2_mezz))-X77-X78</f>
        <v/>
      </c>
      <c r="Y79" s="44">
        <f>MAX(0,MIN(Y76,p2_city+p2_grant+p2_mezz)-MIN(Y75,p2_city+p2_grant+p2_mezz))-Y77-Y78</f>
        <v/>
      </c>
      <c r="Z79" s="44">
        <f>MAX(0,MIN(Z76,p2_city+p2_grant+p2_mezz)-MIN(Z75,p2_city+p2_grant+p2_mezz))-Z77-Z78</f>
        <v/>
      </c>
      <c r="AA79" s="44">
        <f>MAX(0,MIN(AA76,p2_city+p2_grant+p2_mezz)-MIN(AA75,p2_city+p2_grant+p2_mezz))-AA77-AA78</f>
        <v/>
      </c>
      <c r="AB79" s="44">
        <f>MAX(0,MIN(AB76,p2_city+p2_grant+p2_mezz)-MIN(AB75,p2_city+p2_grant+p2_mezz))-AB77-AB78</f>
        <v/>
      </c>
      <c r="AC79" s="44">
        <f>MAX(0,MIN(AC76,p2_city+p2_grant+p2_mezz)-MIN(AC75,p2_city+p2_grant+p2_mezz))-AC77-AC78</f>
        <v/>
      </c>
      <c r="AD79" s="44">
        <f>MAX(0,MIN(AD76,p2_city+p2_grant+p2_mezz)-MIN(AD75,p2_city+p2_grant+p2_mezz))-AD77-AD78</f>
        <v/>
      </c>
      <c r="AE79" s="44">
        <f>MAX(0,MIN(AE76,p2_city+p2_grant+p2_mezz)-MIN(AE75,p2_city+p2_grant+p2_mezz))-AE77-AE78</f>
        <v/>
      </c>
      <c r="AF79" s="44">
        <f>MAX(0,MIN(AF76,p2_city+p2_grant+p2_mezz)-MIN(AF75,p2_city+p2_grant+p2_mezz))-AF77-AF78</f>
        <v/>
      </c>
      <c r="AG79" s="44">
        <f>MAX(0,MIN(AG76,p2_city+p2_grant+p2_mezz)-MIN(AG75,p2_city+p2_grant+p2_mezz))-AG77-AG78</f>
        <v/>
      </c>
      <c r="AH79" s="44">
        <f>MAX(0,MIN(AH76,p2_city+p2_grant+p2_mezz)-MIN(AH75,p2_city+p2_grant+p2_mezz))-AH77-AH78</f>
        <v/>
      </c>
      <c r="AI79" s="44">
        <f>MAX(0,MIN(AI76,p2_city+p2_grant+p2_mezz)-MIN(AI75,p2_city+p2_grant+p2_mezz))-AI77-AI78</f>
        <v/>
      </c>
      <c r="AJ79" s="44">
        <f>MAX(0,MIN(AJ76,p2_city+p2_grant+p2_mezz)-MIN(AJ75,p2_city+p2_grant+p2_mezz))-AJ77-AJ78</f>
        <v/>
      </c>
      <c r="AK79" s="44">
        <f>MAX(0,MIN(AK76,p2_city+p2_grant+p2_mezz)-MIN(AK75,p2_city+p2_grant+p2_mezz))-AK77-AK78</f>
        <v/>
      </c>
      <c r="AL79" s="44">
        <f>MAX(0,MIN(AL76,p2_city+p2_grant+p2_mezz)-MIN(AL75,p2_city+p2_grant+p2_mezz))-AL77-AL78</f>
        <v/>
      </c>
      <c r="AM79" s="44">
        <f>MAX(0,MIN(AM76,p2_city+p2_grant+p2_mezz)-MIN(AM75,p2_city+p2_grant+p2_mezz))-AM77-AM78</f>
        <v/>
      </c>
      <c r="AN79" s="44">
        <f>MAX(0,MIN(AN76,p2_city+p2_grant+p2_mezz)-MIN(AN75,p2_city+p2_grant+p2_mezz))-AN77-AN78</f>
        <v/>
      </c>
      <c r="AO79" s="44">
        <f>MAX(0,MIN(AO76,p2_city+p2_grant+p2_mezz)-MIN(AO75,p2_city+p2_grant+p2_mezz))-AO77-AO78</f>
        <v/>
      </c>
      <c r="AP79" s="44">
        <f>MAX(0,MIN(AP76,p2_city+p2_grant+p2_mezz)-MIN(AP75,p2_city+p2_grant+p2_mezz))-AP77-AP78</f>
        <v/>
      </c>
      <c r="AQ79" s="44">
        <f>MAX(0,MIN(AQ76,p2_city+p2_grant+p2_mezz)-MIN(AQ75,p2_city+p2_grant+p2_mezz))-AQ77-AQ78</f>
        <v/>
      </c>
      <c r="AR79" s="44">
        <f>MAX(0,MIN(AR76,p2_city+p2_grant+p2_mezz)-MIN(AR75,p2_city+p2_grant+p2_mezz))-AR77-AR78</f>
        <v/>
      </c>
      <c r="AS79" s="44">
        <f>MAX(0,MIN(AS76,p2_city+p2_grant+p2_mezz)-MIN(AS75,p2_city+p2_grant+p2_mezz))-AS77-AS78</f>
        <v/>
      </c>
      <c r="AT79" s="44">
        <f>MAX(0,MIN(AT76,p2_city+p2_grant+p2_mezz)-MIN(AT75,p2_city+p2_grant+p2_mezz))-AT77-AT78</f>
        <v/>
      </c>
      <c r="AU79" s="44">
        <f>MAX(0,MIN(AU76,p2_city+p2_grant+p2_mezz)-MIN(AU75,p2_city+p2_grant+p2_mezz))-AU77-AU78</f>
        <v/>
      </c>
      <c r="AV79" s="44">
        <f>MAX(0,MIN(AV76,p2_city+p2_grant+p2_mezz)-MIN(AV75,p2_city+p2_grant+p2_mezz))-AV77-AV78</f>
        <v/>
      </c>
      <c r="AW79" s="44">
        <f>MAX(0,MIN(AW76,p2_city+p2_grant+p2_mezz)-MIN(AW75,p2_city+p2_grant+p2_mezz))-AW77-AW78</f>
        <v/>
      </c>
      <c r="AX79" s="44">
        <f>MAX(0,MIN(AX76,p2_city+p2_grant+p2_mezz)-MIN(AX75,p2_city+p2_grant+p2_mezz))-AX77-AX78</f>
        <v/>
      </c>
      <c r="AY79" s="44">
        <f>MAX(0,MIN(AY76,p2_city+p2_grant+p2_mezz)-MIN(AY75,p2_city+p2_grant+p2_mezz))-AY77-AY78</f>
        <v/>
      </c>
      <c r="AZ79" s="44">
        <f>MAX(0,MIN(AZ76,p2_city+p2_grant+p2_mezz)-MIN(AZ75,p2_city+p2_grant+p2_mezz))-AZ77-AZ78</f>
        <v/>
      </c>
      <c r="BA79" s="44">
        <f>MAX(0,MIN(BA76,p2_city+p2_grant+p2_mezz)-MIN(BA75,p2_city+p2_grant+p2_mezz))-BA77-BA78</f>
        <v/>
      </c>
      <c r="BB79" s="44">
        <f>MAX(0,MIN(BB76,p2_city+p2_grant+p2_mezz)-MIN(BB75,p2_city+p2_grant+p2_mezz))-BB77-BB78</f>
        <v/>
      </c>
      <c r="BC79" s="44">
        <f>MAX(0,MIN(BC76,p2_city+p2_grant+p2_mezz)-MIN(BC75,p2_city+p2_grant+p2_mezz))-BC77-BC78</f>
        <v/>
      </c>
      <c r="BD79" s="44">
        <f>MAX(0,MIN(BD76,p2_city+p2_grant+p2_mezz)-MIN(BD75,p2_city+p2_grant+p2_mezz))-BD77-BD78</f>
        <v/>
      </c>
      <c r="BE79" s="44">
        <f>MAX(0,MIN(BE76,p2_city+p2_grant+p2_mezz)-MIN(BE75,p2_city+p2_grant+p2_mezz))-BE77-BE78</f>
        <v/>
      </c>
      <c r="BF79" s="44">
        <f>MAX(0,MIN(BF76,p2_city+p2_grant+p2_mezz)-MIN(BF75,p2_city+p2_grant+p2_mezz))-BF77-BF78</f>
        <v/>
      </c>
      <c r="BG79" s="44">
        <f>MAX(0,MIN(BG76,p2_city+p2_grant+p2_mezz)-MIN(BG75,p2_city+p2_grant+p2_mezz))-BG77-BG78</f>
        <v/>
      </c>
      <c r="BH79" s="44">
        <f>MAX(0,MIN(BH76,p2_city+p2_grant+p2_mezz)-MIN(BH75,p2_city+p2_grant+p2_mezz))-BH77-BH78</f>
        <v/>
      </c>
      <c r="BI79" s="44">
        <f>MAX(0,MIN(BI76,p2_city+p2_grant+p2_mezz)-MIN(BI75,p2_city+p2_grant+p2_mezz))-BI77-BI78</f>
        <v/>
      </c>
      <c r="BJ79" s="44">
        <f>MAX(0,MIN(BJ76,p2_city+p2_grant+p2_mezz)-MIN(BJ75,p2_city+p2_grant+p2_mezz))-BJ77-BJ78</f>
        <v/>
      </c>
      <c r="BK79" s="44">
        <f>MAX(0,MIN(BK76,p2_city+p2_grant+p2_mezz)-MIN(BK75,p2_city+p2_grant+p2_mezz))-BK77-BK78</f>
        <v/>
      </c>
      <c r="BL79" s="44">
        <f>MAX(0,MIN(BL76,p2_city+p2_grant+p2_mezz)-MIN(BL75,p2_city+p2_grant+p2_mezz))-BL77-BL78</f>
        <v/>
      </c>
      <c r="BM79" s="44">
        <f>MAX(0,MIN(BM76,p2_city+p2_grant+p2_mezz)-MIN(BM75,p2_city+p2_grant+p2_mezz))-BM77-BM78</f>
        <v/>
      </c>
      <c r="BN79" s="44">
        <f>MAX(0,MIN(BN76,p2_city+p2_grant+p2_mezz)-MIN(BN75,p2_city+p2_grant+p2_mezz))-BN77-BN78</f>
        <v/>
      </c>
      <c r="BO79" s="44">
        <f>MAX(0,MIN(BO76,p2_city+p2_grant+p2_mezz)-MIN(BO75,p2_city+p2_grant+p2_mezz))-BO77-BO78</f>
        <v/>
      </c>
      <c r="BP79" s="44">
        <f>MAX(0,MIN(BP76,p2_city+p2_grant+p2_mezz)-MIN(BP75,p2_city+p2_grant+p2_mezz))-BP77-BP78</f>
        <v/>
      </c>
      <c r="BQ79" s="44">
        <f>MAX(0,MIN(BQ76,p2_city+p2_grant+p2_mezz)-MIN(BQ75,p2_city+p2_grant+p2_mezz))-BQ77-BQ78</f>
        <v/>
      </c>
      <c r="BR79" s="44">
        <f>MAX(0,MIN(BR76,p2_city+p2_grant+p2_mezz)-MIN(BR75,p2_city+p2_grant+p2_mezz))-BR77-BR78</f>
        <v/>
      </c>
      <c r="BS79" s="44">
        <f>MAX(0,MIN(BS76,p2_city+p2_grant+p2_mezz)-MIN(BS75,p2_city+p2_grant+p2_mezz))-BS77-BS78</f>
        <v/>
      </c>
      <c r="BT79" s="44">
        <f>MAX(0,MIN(BT76,p2_city+p2_grant+p2_mezz)-MIN(BT75,p2_city+p2_grant+p2_mezz))-BT77-BT78</f>
        <v/>
      </c>
      <c r="BU79" s="44">
        <f>MAX(0,MIN(BU76,p2_city+p2_grant+p2_mezz)-MIN(BU75,p2_city+p2_grant+p2_mezz))-BU77-BU78</f>
        <v/>
      </c>
      <c r="BV79" s="44">
        <f>MAX(0,MIN(BV76,p2_city+p2_grant+p2_mezz)-MIN(BV75,p2_city+p2_grant+p2_mezz))-BV77-BV78</f>
        <v/>
      </c>
      <c r="BW79" s="44">
        <f>MAX(0,MIN(BW76,p2_city+p2_grant+p2_mezz)-MIN(BW75,p2_city+p2_grant+p2_mezz))-BW77-BW78</f>
        <v/>
      </c>
      <c r="BX79" s="44">
        <f>MAX(0,MIN(BX76,p2_city+p2_grant+p2_mezz)-MIN(BX75,p2_city+p2_grant+p2_mezz))-BX77-BX78</f>
        <v/>
      </c>
      <c r="BY79" s="44">
        <f>MAX(0,MIN(BY76,p2_city+p2_grant+p2_mezz)-MIN(BY75,p2_city+p2_grant+p2_mezz))-BY77-BY78</f>
        <v/>
      </c>
      <c r="BZ79" s="44">
        <f>MAX(0,MIN(BZ76,p2_city+p2_grant+p2_mezz)-MIN(BZ75,p2_city+p2_grant+p2_mezz))-BZ77-BZ78</f>
        <v/>
      </c>
      <c r="CA79" s="44">
        <f>MAX(0,MIN(CA76,p2_city+p2_grant+p2_mezz)-MIN(CA75,p2_city+p2_grant+p2_mezz))-CA77-CA78</f>
        <v/>
      </c>
      <c r="CB79" s="44">
        <f>MAX(0,MIN(CB76,p2_city+p2_grant+p2_mezz)-MIN(CB75,p2_city+p2_grant+p2_mezz))-CB77-CB78</f>
        <v/>
      </c>
      <c r="CC79" s="44">
        <f>MAX(0,MIN(CC76,p2_city+p2_grant+p2_mezz)-MIN(CC75,p2_city+p2_grant+p2_mezz))-CC77-CC78</f>
        <v/>
      </c>
      <c r="CD79" s="44">
        <f>MAX(0,MIN(CD76,p2_city+p2_grant+p2_mezz)-MIN(CD75,p2_city+p2_grant+p2_mezz))-CD77-CD78</f>
        <v/>
      </c>
      <c r="CE79" s="44">
        <f>MAX(0,MIN(CE76,p2_city+p2_grant+p2_mezz)-MIN(CE75,p2_city+p2_grant+p2_mezz))-CE77-CE78</f>
        <v/>
      </c>
      <c r="CF79" s="44">
        <f>MAX(0,MIN(CF76,p2_city+p2_grant+p2_mezz)-MIN(CF75,p2_city+p2_grant+p2_mezz))-CF77-CF78</f>
        <v/>
      </c>
      <c r="CG79" s="44">
        <f>MAX(0,MIN(CG76,p2_city+p2_grant+p2_mezz)-MIN(CG75,p2_city+p2_grant+p2_mezz))-CG77-CG78</f>
        <v/>
      </c>
      <c r="CH79" s="44">
        <f>MAX(0,MIN(CH76,p2_city+p2_grant+p2_mezz)-MIN(CH75,p2_city+p2_grant+p2_mezz))-CH77-CH78</f>
        <v/>
      </c>
      <c r="CI79" s="44">
        <f>MAX(0,MIN(CI76,p2_city+p2_grant+p2_mezz)-MIN(CI75,p2_city+p2_grant+p2_mezz))-CI77-CI78</f>
        <v/>
      </c>
      <c r="CJ79" s="44">
        <f>MAX(0,MIN(CJ76,p2_city+p2_grant+p2_mezz)-MIN(CJ75,p2_city+p2_grant+p2_mezz))-CJ77-CJ78</f>
        <v/>
      </c>
      <c r="CK79" s="44">
        <f>MAX(0,MIN(CK76,p2_city+p2_grant+p2_mezz)-MIN(CK75,p2_city+p2_grant+p2_mezz))-CK77-CK78</f>
        <v/>
      </c>
      <c r="CL79" s="44">
        <f>MAX(0,MIN(CL76,p2_city+p2_grant+p2_mezz)-MIN(CL75,p2_city+p2_grant+p2_mezz))-CL77-CL78</f>
        <v/>
      </c>
      <c r="CM79" s="44">
        <f>MAX(0,MIN(CM76,p2_city+p2_grant+p2_mezz)-MIN(CM75,p2_city+p2_grant+p2_mezz))-CM77-CM78</f>
        <v/>
      </c>
      <c r="CN79" s="44">
        <f>MAX(0,MIN(CN76,p2_city+p2_grant+p2_mezz)-MIN(CN75,p2_city+p2_grant+p2_mezz))-CN77-CN78</f>
        <v/>
      </c>
      <c r="CO79" s="44">
        <f>MAX(0,MIN(CO76,p2_city+p2_grant+p2_mezz)-MIN(CO75,p2_city+p2_grant+p2_mezz))-CO77-CO78</f>
        <v/>
      </c>
      <c r="CP79" s="44">
        <f>MAX(0,MIN(CP76,p2_city+p2_grant+p2_mezz)-MIN(CP75,p2_city+p2_grant+p2_mezz))-CP77-CP78</f>
        <v/>
      </c>
      <c r="CQ79" s="44">
        <f>MAX(0,MIN(CQ76,p2_city+p2_grant+p2_mezz)-MIN(CQ75,p2_city+p2_grant+p2_mezz))-CQ77-CQ78</f>
        <v/>
      </c>
      <c r="CR79" s="44">
        <f>MAX(0,MIN(CR76,p2_city+p2_grant+p2_mezz)-MIN(CR75,p2_city+p2_grant+p2_mezz))-CR77-CR78</f>
        <v/>
      </c>
      <c r="CS79" s="44">
        <f>MAX(0,MIN(CS76,p2_city+p2_grant+p2_mezz)-MIN(CS75,p2_city+p2_grant+p2_mezz))-CS77-CS78</f>
        <v/>
      </c>
      <c r="CT79" s="44">
        <f>MAX(0,MIN(CT76,p2_city+p2_grant+p2_mezz)-MIN(CT75,p2_city+p2_grant+p2_mezz))-CT77-CT78</f>
        <v/>
      </c>
      <c r="CU79" s="44">
        <f>MAX(0,MIN(CU76,p2_city+p2_grant+p2_mezz)-MIN(CU75,p2_city+p2_grant+p2_mezz))-CU77-CU78</f>
        <v/>
      </c>
      <c r="CV79" s="44">
        <f>MAX(0,MIN(CV76,p2_city+p2_grant+p2_mezz)-MIN(CV75,p2_city+p2_grant+p2_mezz))-CV77-CV78</f>
        <v/>
      </c>
      <c r="CW79" s="44">
        <f>MAX(0,MIN(CW76,p2_city+p2_grant+p2_mezz)-MIN(CW75,p2_city+p2_grant+p2_mezz))-CW77-CW78</f>
        <v/>
      </c>
      <c r="CX79" s="44">
        <f>MAX(0,MIN(CX76,p2_city+p2_grant+p2_mezz)-MIN(CX75,p2_city+p2_grant+p2_mezz))-CX77-CX78</f>
        <v/>
      </c>
      <c r="CY79" s="44">
        <f>MAX(0,MIN(CY76,p2_city+p2_grant+p2_mezz)-MIN(CY75,p2_city+p2_grant+p2_mezz))-CY77-CY78</f>
        <v/>
      </c>
      <c r="CZ79" s="44">
        <f>MAX(0,MIN(CZ76,p2_city+p2_grant+p2_mezz)-MIN(CZ75,p2_city+p2_grant+p2_mezz))-CZ77-CZ78</f>
        <v/>
      </c>
      <c r="DA79" s="44">
        <f>MAX(0,MIN(DA76,p2_city+p2_grant+p2_mezz)-MIN(DA75,p2_city+p2_grant+p2_mezz))-DA77-DA78</f>
        <v/>
      </c>
      <c r="DB79" s="44">
        <f>MAX(0,MIN(DB76,p2_city+p2_grant+p2_mezz)-MIN(DB75,p2_city+p2_grant+p2_mezz))-DB77-DB78</f>
        <v/>
      </c>
      <c r="DC79" s="44">
        <f>MAX(0,MIN(DC76,p2_city+p2_grant+p2_mezz)-MIN(DC75,p2_city+p2_grant+p2_mezz))-DC77-DC78</f>
        <v/>
      </c>
      <c r="DD79" s="44">
        <f>MAX(0,MIN(DD76,p2_city+p2_grant+p2_mezz)-MIN(DD75,p2_city+p2_grant+p2_mezz))-DD77-DD78</f>
        <v/>
      </c>
      <c r="DE79" s="44">
        <f>MAX(0,MIN(DE76,p2_city+p2_grant+p2_mezz)-MIN(DE75,p2_city+p2_grant+p2_mezz))-DE77-DE78</f>
        <v/>
      </c>
      <c r="DF79" s="44">
        <f>MAX(0,MIN(DF76,p2_city+p2_grant+p2_mezz)-MIN(DF75,p2_city+p2_grant+p2_mezz))-DF77-DF78</f>
        <v/>
      </c>
      <c r="DG79" s="44">
        <f>MAX(0,MIN(DG76,p2_city+p2_grant+p2_mezz)-MIN(DG75,p2_city+p2_grant+p2_mezz))-DG77-DG78</f>
        <v/>
      </c>
      <c r="DH79" s="44">
        <f>MAX(0,MIN(DH76,p2_city+p2_grant+p2_mezz)-MIN(DH75,p2_city+p2_grant+p2_mezz))-DH77-DH78</f>
        <v/>
      </c>
      <c r="DI79" s="44">
        <f>MAX(0,MIN(DI76,p2_city+p2_grant+p2_mezz)-MIN(DI75,p2_city+p2_grant+p2_mezz))-DI77-DI78</f>
        <v/>
      </c>
      <c r="DJ79" s="44">
        <f>MAX(0,MIN(DJ76,p2_city+p2_grant+p2_mezz)-MIN(DJ75,p2_city+p2_grant+p2_mezz))-DJ77-DJ78</f>
        <v/>
      </c>
      <c r="DK79" s="44">
        <f>MAX(0,MIN(DK76,p2_city+p2_grant+p2_mezz)-MIN(DK75,p2_city+p2_grant+p2_mezz))-DK77-DK78</f>
        <v/>
      </c>
      <c r="DL79" s="44">
        <f>MAX(0,MIN(DL76,p2_city+p2_grant+p2_mezz)-MIN(DL75,p2_city+p2_grant+p2_mezz))-DL77-DL78</f>
        <v/>
      </c>
      <c r="DM79" s="44">
        <f>MAX(0,MIN(DM76,p2_city+p2_grant+p2_mezz)-MIN(DM75,p2_city+p2_grant+p2_mezz))-DM77-DM78</f>
        <v/>
      </c>
      <c r="DN79" s="44">
        <f>MAX(0,MIN(DN76,p2_city+p2_grant+p2_mezz)-MIN(DN75,p2_city+p2_grant+p2_mezz))-DN77-DN78</f>
        <v/>
      </c>
      <c r="DO79" s="44">
        <f>MAX(0,MIN(DO76,p2_city+p2_grant+p2_mezz)-MIN(DO75,p2_city+p2_grant+p2_mezz))-DO77-DO78</f>
        <v/>
      </c>
      <c r="DP79" s="44">
        <f>MAX(0,MIN(DP76,p2_city+p2_grant+p2_mezz)-MIN(DP75,p2_city+p2_grant+p2_mezz))-DP77-DP78</f>
        <v/>
      </c>
      <c r="DQ79" s="44">
        <f>MAX(0,MIN(DQ76,p2_city+p2_grant+p2_mezz)-MIN(DQ75,p2_city+p2_grant+p2_mezz))-DQ77-DQ78</f>
        <v/>
      </c>
      <c r="DR79" s="44">
        <f>MAX(0,MIN(DR76,p2_city+p2_grant+p2_mezz)-MIN(DR75,p2_city+p2_grant+p2_mezz))-DR77-DR78</f>
        <v/>
      </c>
      <c r="DS79" s="44">
        <f>MAX(0,MIN(DS76,p2_city+p2_grant+p2_mezz)-MIN(DS75,p2_city+p2_grant+p2_mezz))-DS77-DS78</f>
        <v/>
      </c>
      <c r="DT79" s="44">
        <f>MAX(0,MIN(DT76,p2_city+p2_grant+p2_mezz)-MIN(DT75,p2_city+p2_grant+p2_mezz))-DT77-DT78</f>
        <v/>
      </c>
      <c r="DU79" s="44">
        <f>MAX(0,MIN(DU76,p2_city+p2_grant+p2_mezz)-MIN(DU75,p2_city+p2_grant+p2_mezz))-DU77-DU78</f>
        <v/>
      </c>
      <c r="DV79" s="44">
        <f>MAX(0,MIN(DV76,p2_city+p2_grant+p2_mezz)-MIN(DV75,p2_city+p2_grant+p2_mezz))-DV77-DV78</f>
        <v/>
      </c>
      <c r="DW79" s="44">
        <f>MAX(0,MIN(DW76,p2_city+p2_grant+p2_mezz)-MIN(DW75,p2_city+p2_grant+p2_mezz))-DW77-DW78</f>
        <v/>
      </c>
      <c r="DX79" s="44">
        <f>MAX(0,MIN(DX76,p2_city+p2_grant+p2_mezz)-MIN(DX75,p2_city+p2_grant+p2_mezz))-DX77-DX78</f>
        <v/>
      </c>
      <c r="DY79" s="44">
        <f>MAX(0,MIN(DY76,p2_city+p2_grant+p2_mezz)-MIN(DY75,p2_city+p2_grant+p2_mezz))-DY77-DY78</f>
        <v/>
      </c>
      <c r="DZ79" s="44">
        <f>MAX(0,MIN(DZ76,p2_city+p2_grant+p2_mezz)-MIN(DZ75,p2_city+p2_grant+p2_mezz))-DZ77-DZ78</f>
        <v/>
      </c>
      <c r="EA79" s="44">
        <f>MAX(0,MIN(EA76,p2_city+p2_grant+p2_mezz)-MIN(EA75,p2_city+p2_grant+p2_mezz))-EA77-EA78</f>
        <v/>
      </c>
      <c r="EB79" s="44">
        <f>MAX(0,MIN(EB76,p2_city+p2_grant+p2_mezz)-MIN(EB75,p2_city+p2_grant+p2_mezz))-EB77-EB78</f>
        <v/>
      </c>
      <c r="EC79" s="44">
        <f>MAX(0,MIN(EC76,p2_city+p2_grant+p2_mezz)-MIN(EC75,p2_city+p2_grant+p2_mezz))-EC77-EC78</f>
        <v/>
      </c>
      <c r="ED79" s="44">
        <f>MAX(0,MIN(ED76,p2_city+p2_grant+p2_mezz)-MIN(ED75,p2_city+p2_grant+p2_mezz))-ED77-ED78</f>
        <v/>
      </c>
      <c r="EE79" s="44">
        <f>MAX(0,MIN(EE76,p2_city+p2_grant+p2_mezz)-MIN(EE75,p2_city+p2_grant+p2_mezz))-EE77-EE78</f>
        <v/>
      </c>
      <c r="EF79" s="44">
        <f>MAX(0,MIN(EF76,p2_city+p2_grant+p2_mezz)-MIN(EF75,p2_city+p2_grant+p2_mezz))-EF77-EF78</f>
        <v/>
      </c>
      <c r="EG79" s="44">
        <f>MAX(0,MIN(EG76,p2_city+p2_grant+p2_mezz)-MIN(EG75,p2_city+p2_grant+p2_mezz))-EG77-EG78</f>
        <v/>
      </c>
      <c r="EH79" s="44">
        <f>MAX(0,MIN(EH76,p2_city+p2_grant+p2_mezz)-MIN(EH75,p2_city+p2_grant+p2_mezz))-EH77-EH78</f>
        <v/>
      </c>
      <c r="EI79" s="44">
        <f>MAX(0,MIN(EI76,p2_city+p2_grant+p2_mezz)-MIN(EI75,p2_city+p2_grant+p2_mezz))-EI77-EI78</f>
        <v/>
      </c>
      <c r="EJ79" s="44">
        <f>MAX(0,MIN(EJ76,p2_city+p2_grant+p2_mezz)-MIN(EJ75,p2_city+p2_grant+p2_mezz))-EJ77-EJ78</f>
        <v/>
      </c>
      <c r="EK79" s="44">
        <f>MAX(0,MIN(EK76,p2_city+p2_grant+p2_mezz)-MIN(EK75,p2_city+p2_grant+p2_mezz))-EK77-EK78</f>
        <v/>
      </c>
      <c r="EL79" s="44">
        <f>MAX(0,MIN(EL76,p2_city+p2_grant+p2_mezz)-MIN(EL75,p2_city+p2_grant+p2_mezz))-EL77-EL78</f>
        <v/>
      </c>
      <c r="EM79" s="44">
        <f>MAX(0,MIN(EM76,p2_city+p2_grant+p2_mezz)-MIN(EM75,p2_city+p2_grant+p2_mezz))-EM77-EM78</f>
        <v/>
      </c>
      <c r="EN79" s="44">
        <f>MAX(0,MIN(EN76,p2_city+p2_grant+p2_mezz)-MIN(EN75,p2_city+p2_grant+p2_mezz))-EN77-EN78</f>
        <v/>
      </c>
      <c r="EO79" s="44">
        <f>MAX(0,MIN(EO76,p2_city+p2_grant+p2_mezz)-MIN(EO75,p2_city+p2_grant+p2_mezz))-EO77-EO78</f>
        <v/>
      </c>
      <c r="EP79" s="44">
        <f>MAX(0,MIN(EP76,p2_city+p2_grant+p2_mezz)-MIN(EP75,p2_city+p2_grant+p2_mezz))-EP77-EP78</f>
        <v/>
      </c>
      <c r="EQ79" s="44">
        <f>MAX(0,MIN(EQ76,p2_city+p2_grant+p2_mezz)-MIN(EQ75,p2_city+p2_grant+p2_mezz))-EQ77-EQ78</f>
        <v/>
      </c>
      <c r="ER79" s="44">
        <f>MAX(0,MIN(ER76,p2_city+p2_grant+p2_mezz)-MIN(ER75,p2_city+p2_grant+p2_mezz))-ER77-ER78</f>
        <v/>
      </c>
      <c r="ES79" s="44">
        <f>MAX(0,MIN(ES76,p2_city+p2_grant+p2_mezz)-MIN(ES75,p2_city+p2_grant+p2_mezz))-ES77-ES78</f>
        <v/>
      </c>
      <c r="ET79" s="44">
        <f>MAX(0,MIN(ET76,p2_city+p2_grant+p2_mezz)-MIN(ET75,p2_city+p2_grant+p2_mezz))-ET77-ET78</f>
        <v/>
      </c>
      <c r="EU79" s="44">
        <f>MAX(0,MIN(EU76,p2_city+p2_grant+p2_mezz)-MIN(EU75,p2_city+p2_grant+p2_mezz))-EU77-EU78</f>
        <v/>
      </c>
      <c r="EV79" s="44">
        <f>MAX(0,MIN(EV76,p2_city+p2_grant+p2_mezz)-MIN(EV75,p2_city+p2_grant+p2_mezz))-EV77-EV78</f>
        <v/>
      </c>
      <c r="EW79" s="44">
        <f>MAX(0,MIN(EW76,p2_city+p2_grant+p2_mezz)-MIN(EW75,p2_city+p2_grant+p2_mezz))-EW77-EW78</f>
        <v/>
      </c>
      <c r="EX79" s="44">
        <f>MAX(0,MIN(EX76,p2_city+p2_grant+p2_mezz)-MIN(EX75,p2_city+p2_grant+p2_mezz))-EX77-EX78</f>
        <v/>
      </c>
      <c r="EY79" s="44">
        <f>MAX(0,MIN(EY76,p2_city+p2_grant+p2_mezz)-MIN(EY75,p2_city+p2_grant+p2_mezz))-EY77-EY78</f>
        <v/>
      </c>
      <c r="EZ79" s="44">
        <f>MAX(0,MIN(EZ76,p2_city+p2_grant+p2_mezz)-MIN(EZ75,p2_city+p2_grant+p2_mezz))-EZ77-EZ78</f>
        <v/>
      </c>
      <c r="FA79" s="44">
        <f>MAX(0,MIN(FA76,p2_city+p2_grant+p2_mezz)-MIN(FA75,p2_city+p2_grant+p2_mezz))-FA77-FA78</f>
        <v/>
      </c>
      <c r="FB79" s="44">
        <f>MAX(0,MIN(FB76,p2_city+p2_grant+p2_mezz)-MIN(FB75,p2_city+p2_grant+p2_mezz))-FB77-FB78</f>
        <v/>
      </c>
      <c r="FC79" s="44">
        <f>MAX(0,MIN(FC76,p2_city+p2_grant+p2_mezz)-MIN(FC75,p2_city+p2_grant+p2_mezz))-FC77-FC78</f>
        <v/>
      </c>
      <c r="FD79" s="44">
        <f>MAX(0,MIN(FD76,p2_city+p2_grant+p2_mezz)-MIN(FD75,p2_city+p2_grant+p2_mezz))-FD77-FD78</f>
        <v/>
      </c>
      <c r="FE79" s="44">
        <f>MAX(0,MIN(FE76,p2_city+p2_grant+p2_mezz)-MIN(FE75,p2_city+p2_grant+p2_mezz))-FE77-FE78</f>
        <v/>
      </c>
      <c r="FF79" s="44">
        <f>MAX(0,MIN(FF76,p2_city+p2_grant+p2_mezz)-MIN(FF75,p2_city+p2_grant+p2_mezz))-FF77-FF78</f>
        <v/>
      </c>
      <c r="FG79" s="44">
        <f>MAX(0,MIN(FG76,p2_city+p2_grant+p2_mezz)-MIN(FG75,p2_city+p2_grant+p2_mezz))-FG77-FG78</f>
        <v/>
      </c>
      <c r="FH79" s="44">
        <f>MAX(0,MIN(FH76,p2_city+p2_grant+p2_mezz)-MIN(FH75,p2_city+p2_grant+p2_mezz))-FH77-FH78</f>
        <v/>
      </c>
      <c r="FI79" s="44">
        <f>MAX(0,MIN(FI76,p2_city+p2_grant+p2_mezz)-MIN(FI75,p2_city+p2_grant+p2_mezz))-FI77-FI78</f>
        <v/>
      </c>
      <c r="FJ79" s="44">
        <f>MAX(0,MIN(FJ76,p2_city+p2_grant+p2_mezz)-MIN(FJ75,p2_city+p2_grant+p2_mezz))-FJ77-FJ78</f>
        <v/>
      </c>
      <c r="FK79" s="44">
        <f>MAX(0,MIN(FK76,p2_city+p2_grant+p2_mezz)-MIN(FK75,p2_city+p2_grant+p2_mezz))-FK77-FK78</f>
        <v/>
      </c>
      <c r="FL79" s="44">
        <f>MAX(0,MIN(FL76,p2_city+p2_grant+p2_mezz)-MIN(FL75,p2_city+p2_grant+p2_mezz))-FL77-FL78</f>
        <v/>
      </c>
      <c r="FM79" s="44">
        <f>MAX(0,MIN(FM76,p2_city+p2_grant+p2_mezz)-MIN(FM75,p2_city+p2_grant+p2_mezz))-FM77-FM78</f>
        <v/>
      </c>
      <c r="FN79" s="44">
        <f>MAX(0,MIN(FN76,p2_city+p2_grant+p2_mezz)-MIN(FN75,p2_city+p2_grant+p2_mezz))-FN77-FN78</f>
        <v/>
      </c>
      <c r="FO79" s="44">
        <f>MAX(0,MIN(FO76,p2_city+p2_grant+p2_mezz)-MIN(FO75,p2_city+p2_grant+p2_mezz))-FO77-FO78</f>
        <v/>
      </c>
      <c r="FP79" s="44">
        <f>MAX(0,MIN(FP76,p2_city+p2_grant+p2_mezz)-MIN(FP75,p2_city+p2_grant+p2_mezz))-FP77-FP78</f>
        <v/>
      </c>
      <c r="FQ79" s="44">
        <f>MAX(0,MIN(FQ76,p2_city+p2_grant+p2_mezz)-MIN(FQ75,p2_city+p2_grant+p2_mezz))-FQ77-FQ78</f>
        <v/>
      </c>
      <c r="FR79" s="44">
        <f>MAX(0,MIN(FR76,p2_city+p2_grant+p2_mezz)-MIN(FR75,p2_city+p2_grant+p2_mezz))-FR77-FR78</f>
        <v/>
      </c>
      <c r="FS79" s="44">
        <f>MAX(0,MIN(FS76,p2_city+p2_grant+p2_mezz)-MIN(FS75,p2_city+p2_grant+p2_mezz))-FS77-FS78</f>
        <v/>
      </c>
      <c r="FT79" s="44">
        <f>MAX(0,MIN(FT76,p2_city+p2_grant+p2_mezz)-MIN(FT75,p2_city+p2_grant+p2_mezz))-FT77-FT78</f>
        <v/>
      </c>
      <c r="FU79" s="44">
        <f>MAX(0,MIN(FU76,p2_city+p2_grant+p2_mezz)-MIN(FU75,p2_city+p2_grant+p2_mezz))-FU77-FU78</f>
        <v/>
      </c>
      <c r="FV79" s="44">
        <f>MAX(0,MIN(FV76,p2_city+p2_grant+p2_mezz)-MIN(FV75,p2_city+p2_grant+p2_mezz))-FV77-FV78</f>
        <v/>
      </c>
      <c r="FW79" s="44">
        <f>MAX(0,MIN(FW76,p2_city+p2_grant+p2_mezz)-MIN(FW75,p2_city+p2_grant+p2_mezz))-FW77-FW78</f>
        <v/>
      </c>
      <c r="FX79" s="44">
        <f>MAX(0,MIN(FX76,p2_city+p2_grant+p2_mezz)-MIN(FX75,p2_city+p2_grant+p2_mezz))-FX77-FX78</f>
        <v/>
      </c>
      <c r="FY79" s="44">
        <f>MAX(0,MIN(FY76,p2_city+p2_grant+p2_mezz)-MIN(FY75,p2_city+p2_grant+p2_mezz))-FY77-FY78</f>
        <v/>
      </c>
      <c r="FZ79" s="44">
        <f>MAX(0,MIN(FZ76,p2_city+p2_grant+p2_mezz)-MIN(FZ75,p2_city+p2_grant+p2_mezz))-FZ77-FZ78</f>
        <v/>
      </c>
      <c r="GA79" s="44">
        <f>MAX(0,MIN(GA76,p2_city+p2_grant+p2_mezz)-MIN(GA75,p2_city+p2_grant+p2_mezz))-GA77-GA78</f>
        <v/>
      </c>
      <c r="GB79" s="44">
        <f>MAX(0,MIN(GB76,p2_city+p2_grant+p2_mezz)-MIN(GB75,p2_city+p2_grant+p2_mezz))-GB77-GB78</f>
        <v/>
      </c>
      <c r="GC79" s="44">
        <f>MAX(0,MIN(GC76,p2_city+p2_grant+p2_mezz)-MIN(GC75,p2_city+p2_grant+p2_mezz))-GC77-GC78</f>
        <v/>
      </c>
      <c r="GD79" s="44">
        <f>MAX(0,MIN(GD76,p2_city+p2_grant+p2_mezz)-MIN(GD75,p2_city+p2_grant+p2_mezz))-GD77-GD78</f>
        <v/>
      </c>
      <c r="GE79" s="44">
        <f>MAX(0,MIN(GE76,p2_city+p2_grant+p2_mezz)-MIN(GE75,p2_city+p2_grant+p2_mezz))-GE77-GE78</f>
        <v/>
      </c>
      <c r="GF79" s="44">
        <f>MAX(0,MIN(GF76,p2_city+p2_grant+p2_mezz)-MIN(GF75,p2_city+p2_grant+p2_mezz))-GF77-GF78</f>
        <v/>
      </c>
      <c r="GG79" s="44">
        <f>MAX(0,MIN(GG76,p2_city+p2_grant+p2_mezz)-MIN(GG75,p2_city+p2_grant+p2_mezz))-GG77-GG78</f>
        <v/>
      </c>
      <c r="GH79" s="44">
        <f>MAX(0,MIN(GH76,p2_city+p2_grant+p2_mezz)-MIN(GH75,p2_city+p2_grant+p2_mezz))-GH77-GH78</f>
        <v/>
      </c>
      <c r="GI79" s="44">
        <f>MAX(0,MIN(GI76,p2_city+p2_grant+p2_mezz)-MIN(GI75,p2_city+p2_grant+p2_mezz))-GI77-GI78</f>
        <v/>
      </c>
      <c r="GJ79" s="44">
        <f>MAX(0,MIN(GJ76,p2_city+p2_grant+p2_mezz)-MIN(GJ75,p2_city+p2_grant+p2_mezz))-GJ77-GJ78</f>
        <v/>
      </c>
      <c r="GK79" s="44">
        <f>MAX(0,MIN(GK76,p2_city+p2_grant+p2_mezz)-MIN(GK75,p2_city+p2_grant+p2_mezz))-GK77-GK78</f>
        <v/>
      </c>
      <c r="GL79" s="44">
        <f>MAX(0,MIN(GL76,p2_city+p2_grant+p2_mezz)-MIN(GL75,p2_city+p2_grant+p2_mezz))-GL77-GL78</f>
        <v/>
      </c>
      <c r="GM79" s="44">
        <f>MAX(0,MIN(GM76,p2_city+p2_grant+p2_mezz)-MIN(GM75,p2_city+p2_grant+p2_mezz))-GM77-GM78</f>
        <v/>
      </c>
      <c r="GN79" s="44">
        <f>MAX(0,MIN(GN76,p2_city+p2_grant+p2_mezz)-MIN(GN75,p2_city+p2_grant+p2_mezz))-GN77-GN78</f>
        <v/>
      </c>
      <c r="GO79" s="44">
        <f>MAX(0,MIN(GO76,p2_city+p2_grant+p2_mezz)-MIN(GO75,p2_city+p2_grant+p2_mezz))-GO77-GO78</f>
        <v/>
      </c>
      <c r="GP79" s="44">
        <f>MAX(0,MIN(GP76,p2_city+p2_grant+p2_mezz)-MIN(GP75,p2_city+p2_grant+p2_mezz))-GP77-GP78</f>
        <v/>
      </c>
      <c r="GQ79" s="44">
        <f>MAX(0,MIN(GQ76,p2_city+p2_grant+p2_mezz)-MIN(GQ75,p2_city+p2_grant+p2_mezz))-GQ77-GQ78</f>
        <v/>
      </c>
      <c r="GR79" s="44">
        <f>MAX(0,MIN(GR76,p2_city+p2_grant+p2_mezz)-MIN(GR75,p2_city+p2_grant+p2_mezz))-GR77-GR78</f>
        <v/>
      </c>
      <c r="GS79" s="44">
        <f>MAX(0,MIN(GS76,p2_city+p2_grant+p2_mezz)-MIN(GS75,p2_city+p2_grant+p2_mezz))-GS77-GS78</f>
        <v/>
      </c>
      <c r="GT79" s="44">
        <f>MAX(0,MIN(GT76,p2_city+p2_grant+p2_mezz)-MIN(GT75,p2_city+p2_grant+p2_mezz))-GT77-GT78</f>
        <v/>
      </c>
      <c r="GU79" s="44">
        <f>MAX(0,MIN(GU76,p2_city+p2_grant+p2_mezz)-MIN(GU75,p2_city+p2_grant+p2_mezz))-GU77-GU78</f>
        <v/>
      </c>
      <c r="GV79" s="44">
        <f>MAX(0,MIN(GV76,p2_city+p2_grant+p2_mezz)-MIN(GV75,p2_city+p2_grant+p2_mezz))-GV77-GV78</f>
        <v/>
      </c>
      <c r="GW79" s="44">
        <f>MAX(0,MIN(GW76,p2_city+p2_grant+p2_mezz)-MIN(GW75,p2_city+p2_grant+p2_mezz))-GW77-GW78</f>
        <v/>
      </c>
      <c r="GX79" s="44">
        <f>MAX(0,MIN(GX76,p2_city+p2_grant+p2_mezz)-MIN(GX75,p2_city+p2_grant+p2_mezz))-GX77-GX78</f>
        <v/>
      </c>
      <c r="GY79" s="44">
        <f>MAX(0,MIN(GY76,p2_city+p2_grant+p2_mezz)-MIN(GY75,p2_city+p2_grant+p2_mezz))-GY77-GY78</f>
        <v/>
      </c>
      <c r="GZ79" s="44">
        <f>MAX(0,MIN(GZ76,p2_city+p2_grant+p2_mezz)-MIN(GZ75,p2_city+p2_grant+p2_mezz))-GZ77-GZ78</f>
        <v/>
      </c>
      <c r="HA79" s="44">
        <f>MAX(0,MIN(HA76,p2_city+p2_grant+p2_mezz)-MIN(HA75,p2_city+p2_grant+p2_mezz))-HA77-HA78</f>
        <v/>
      </c>
      <c r="HB79" s="44">
        <f>MAX(0,MIN(HB76,p2_city+p2_grant+p2_mezz)-MIN(HB75,p2_city+p2_grant+p2_mezz))-HB77-HB78</f>
        <v/>
      </c>
      <c r="HC79" s="44">
        <f>MAX(0,MIN(HC76,p2_city+p2_grant+p2_mezz)-MIN(HC75,p2_city+p2_grant+p2_mezz))-HC77-HC78</f>
        <v/>
      </c>
      <c r="HD79" s="44">
        <f>MAX(0,MIN(HD76,p2_city+p2_grant+p2_mezz)-MIN(HD75,p2_city+p2_grant+p2_mezz))-HD77-HD78</f>
        <v/>
      </c>
      <c r="HE79" s="44">
        <f>MAX(0,MIN(HE76,p2_city+p2_grant+p2_mezz)-MIN(HE75,p2_city+p2_grant+p2_mezz))-HE77-HE78</f>
        <v/>
      </c>
      <c r="HF79" s="44">
        <f>MAX(0,MIN(HF76,p2_city+p2_grant+p2_mezz)-MIN(HF75,p2_city+p2_grant+p2_mezz))-HF77-HF78</f>
        <v/>
      </c>
      <c r="HG79" s="44">
        <f>MAX(0,MIN(HG76,p2_city+p2_grant+p2_mezz)-MIN(HG75,p2_city+p2_grant+p2_mezz))-HG77-HG78</f>
        <v/>
      </c>
      <c r="HH79" s="44">
        <f>MAX(0,MIN(HH76,p2_city+p2_grant+p2_mezz)-MIN(HH75,p2_city+p2_grant+p2_mezz))-HH77-HH78</f>
        <v/>
      </c>
      <c r="HI79" s="44">
        <f>MAX(0,MIN(HI76,p2_city+p2_grant+p2_mezz)-MIN(HI75,p2_city+p2_grant+p2_mezz))-HI77-HI78</f>
        <v/>
      </c>
      <c r="HJ79" s="44">
        <f>MAX(0,MIN(HJ76,p2_city+p2_grant+p2_mezz)-MIN(HJ75,p2_city+p2_grant+p2_mezz))-HJ77-HJ78</f>
        <v/>
      </c>
      <c r="HK79" s="44">
        <f>MAX(0,MIN(HK76,p2_city+p2_grant+p2_mezz)-MIN(HK75,p2_city+p2_grant+p2_mezz))-HK77-HK78</f>
        <v/>
      </c>
      <c r="HL79" s="44">
        <f>MAX(0,MIN(HL76,p2_city+p2_grant+p2_mezz)-MIN(HL75,p2_city+p2_grant+p2_mezz))-HL77-HL78</f>
        <v/>
      </c>
      <c r="HM79" s="44">
        <f>MAX(0,MIN(HM76,p2_city+p2_grant+p2_mezz)-MIN(HM75,p2_city+p2_grant+p2_mezz))-HM77-HM78</f>
        <v/>
      </c>
      <c r="HN79" s="44">
        <f>MAX(0,MIN(HN76,p2_city+p2_grant+p2_mezz)-MIN(HN75,p2_city+p2_grant+p2_mezz))-HN77-HN78</f>
        <v/>
      </c>
      <c r="HO79" s="44">
        <f>MAX(0,MIN(HO76,p2_city+p2_grant+p2_mezz)-MIN(HO75,p2_city+p2_grant+p2_mezz))-HO77-HO78</f>
        <v/>
      </c>
      <c r="HP79" s="44">
        <f>MAX(0,MIN(HP76,p2_city+p2_grant+p2_mezz)-MIN(HP75,p2_city+p2_grant+p2_mezz))-HP77-HP78</f>
        <v/>
      </c>
      <c r="HQ79" s="44">
        <f>MAX(0,MIN(HQ76,p2_city+p2_grant+p2_mezz)-MIN(HQ75,p2_city+p2_grant+p2_mezz))-HQ77-HQ78</f>
        <v/>
      </c>
      <c r="HR79" s="44">
        <f>MAX(0,MIN(HR76,p2_city+p2_grant+p2_mezz)-MIN(HR75,p2_city+p2_grant+p2_mezz))-HR77-HR78</f>
        <v/>
      </c>
      <c r="HS79" s="44">
        <f>MAX(0,MIN(HS76,p2_city+p2_grant+p2_mezz)-MIN(HS75,p2_city+p2_grant+p2_mezz))-HS77-HS78</f>
        <v/>
      </c>
      <c r="HT79" s="44">
        <f>MAX(0,MIN(HT76,p2_city+p2_grant+p2_mezz)-MIN(HT75,p2_city+p2_grant+p2_mezz))-HT77-HT78</f>
        <v/>
      </c>
      <c r="HU79" s="44">
        <f>MAX(0,MIN(HU76,p2_city+p2_grant+p2_mezz)-MIN(HU75,p2_city+p2_grant+p2_mezz))-HU77-HU78</f>
        <v/>
      </c>
      <c r="HV79" s="44">
        <f>MAX(0,MIN(HV76,p2_city+p2_grant+p2_mezz)-MIN(HV75,p2_city+p2_grant+p2_mezz))-HV77-HV78</f>
        <v/>
      </c>
      <c r="HW79" s="44">
        <f>MAX(0,MIN(HW76,p2_city+p2_grant+p2_mezz)-MIN(HW75,p2_city+p2_grant+p2_mezz))-HW77-HW78</f>
        <v/>
      </c>
      <c r="HX79" s="44">
        <f>MAX(0,MIN(HX76,p2_city+p2_grant+p2_mezz)-MIN(HX75,p2_city+p2_grant+p2_mezz))-HX77-HX78</f>
        <v/>
      </c>
      <c r="HY79" s="44">
        <f>MAX(0,MIN(HY76,p2_city+p2_grant+p2_mezz)-MIN(HY75,p2_city+p2_grant+p2_mezz))-HY77-HY78</f>
        <v/>
      </c>
      <c r="HZ79" s="44">
        <f>MAX(0,MIN(HZ76,p2_city+p2_grant+p2_mezz)-MIN(HZ75,p2_city+p2_grant+p2_mezz))-HZ77-HZ78</f>
        <v/>
      </c>
      <c r="IA79" s="44">
        <f>MAX(0,MIN(IA76,p2_city+p2_grant+p2_mezz)-MIN(IA75,p2_city+p2_grant+p2_mezz))-IA77-IA78</f>
        <v/>
      </c>
      <c r="IB79" s="44">
        <f>MAX(0,MIN(IB76,p2_city+p2_grant+p2_mezz)-MIN(IB75,p2_city+p2_grant+p2_mezz))-IB77-IB78</f>
        <v/>
      </c>
      <c r="IC79" s="44">
        <f>MAX(0,MIN(IC76,p2_city+p2_grant+p2_mezz)-MIN(IC75,p2_city+p2_grant+p2_mezz))-IC77-IC78</f>
        <v/>
      </c>
      <c r="ID79" s="44">
        <f>MAX(0,MIN(ID76,p2_city+p2_grant+p2_mezz)-MIN(ID75,p2_city+p2_grant+p2_mezz))-ID77-ID78</f>
        <v/>
      </c>
      <c r="IE79" s="44">
        <f>MAX(0,MIN(IE76,p2_city+p2_grant+p2_mezz)-MIN(IE75,p2_city+p2_grant+p2_mezz))-IE77-IE78</f>
        <v/>
      </c>
      <c r="IF79" s="44">
        <f>MAX(0,MIN(IF76,p2_city+p2_grant+p2_mezz)-MIN(IF75,p2_city+p2_grant+p2_mezz))-IF77-IF78</f>
        <v/>
      </c>
      <c r="IG79" s="44">
        <f>MAX(0,MIN(IG76,p2_city+p2_grant+p2_mezz)-MIN(IG75,p2_city+p2_grant+p2_mezz))-IG77-IG78</f>
        <v/>
      </c>
      <c r="IH79" s="44">
        <f>MAX(0,MIN(IH76,p2_city+p2_grant+p2_mezz)-MIN(IH75,p2_city+p2_grant+p2_mezz))-IH77-IH78</f>
        <v/>
      </c>
      <c r="II79" s="44">
        <f>MAX(0,MIN(II76,p2_city+p2_grant+p2_mezz)-MIN(II75,p2_city+p2_grant+p2_mezz))-II77-II78</f>
        <v/>
      </c>
      <c r="IJ79" s="44">
        <f>MAX(0,MIN(IJ76,p2_city+p2_grant+p2_mezz)-MIN(IJ75,p2_city+p2_grant+p2_mezz))-IJ77-IJ78</f>
        <v/>
      </c>
      <c r="IK79" s="44">
        <f>MAX(0,MIN(IK76,p2_city+p2_grant+p2_mezz)-MIN(IK75,p2_city+p2_grant+p2_mezz))-IK77-IK78</f>
        <v/>
      </c>
      <c r="IL79" s="44">
        <f>MAX(0,MIN(IL76,p2_city+p2_grant+p2_mezz)-MIN(IL75,p2_city+p2_grant+p2_mezz))-IL77-IL78</f>
        <v/>
      </c>
      <c r="IM79" s="44">
        <f>MAX(0,MIN(IM76,p2_city+p2_grant+p2_mezz)-MIN(IM75,p2_city+p2_grant+p2_mezz))-IM77-IM78</f>
        <v/>
      </c>
      <c r="IN79" s="44">
        <f>MAX(0,MIN(IN76,p2_city+p2_grant+p2_mezz)-MIN(IN75,p2_city+p2_grant+p2_mezz))-IN77-IN78</f>
        <v/>
      </c>
      <c r="IO79" s="44">
        <f>MAX(0,MIN(IO76,p2_city+p2_grant+p2_mezz)-MIN(IO75,p2_city+p2_grant+p2_mezz))-IO77-IO78</f>
        <v/>
      </c>
      <c r="IP79" s="44">
        <f>MAX(0,MIN(IP76,p2_city+p2_grant+p2_mezz)-MIN(IP75,p2_city+p2_grant+p2_mezz))-IP77-IP78</f>
        <v/>
      </c>
      <c r="IQ79" s="44">
        <f>MAX(0,MIN(IQ76,p2_city+p2_grant+p2_mezz)-MIN(IQ75,p2_city+p2_grant+p2_mezz))-IQ77-IQ78</f>
        <v/>
      </c>
      <c r="IR79" s="44">
        <f>MAX(0,MIN(IR76,p2_city+p2_grant+p2_mezz)-MIN(IR75,p2_city+p2_grant+p2_mezz))-IR77-IR78</f>
        <v/>
      </c>
      <c r="IS79" s="44">
        <f>MAX(0,MIN(IS76,p2_city+p2_grant+p2_mezz)-MIN(IS75,p2_city+p2_grant+p2_mezz))-IS77-IS78</f>
        <v/>
      </c>
      <c r="IT79" s="44">
        <f>MAX(0,MIN(IT76,p2_city+p2_grant+p2_mezz)-MIN(IT75,p2_city+p2_grant+p2_mezz))-IT77-IT78</f>
        <v/>
      </c>
      <c r="IU79" s="44">
        <f>MAX(0,MIN(IU76,p2_city+p2_grant+p2_mezz)-MIN(IU75,p2_city+p2_grant+p2_mezz))-IU77-IU78</f>
        <v/>
      </c>
      <c r="IV79" s="44">
        <f>MAX(0,MIN(IV76,p2_city+p2_grant+p2_mezz)-MIN(IV75,p2_city+p2_grant+p2_mezz))-IV77-IV78</f>
        <v/>
      </c>
      <c r="IW79" s="44">
        <f>MAX(0,MIN(IW76,p2_city+p2_grant+p2_mezz)-MIN(IW75,p2_city+p2_grant+p2_mezz))-IW77-IW78</f>
        <v/>
      </c>
      <c r="IX79" s="44">
        <f>MAX(0,MIN(IX76,p2_city+p2_grant+p2_mezz)-MIN(IX75,p2_city+p2_grant+p2_mezz))-IX77-IX78</f>
        <v/>
      </c>
      <c r="IY79" s="44">
        <f>MAX(0,MIN(IY76,p2_city+p2_grant+p2_mezz)-MIN(IY75,p2_city+p2_grant+p2_mezz))-IY77-IY78</f>
        <v/>
      </c>
      <c r="IZ79" s="44">
        <f>MAX(0,MIN(IZ76,p2_city+p2_grant+p2_mezz)-MIN(IZ75,p2_city+p2_grant+p2_mezz))-IZ77-IZ78</f>
        <v/>
      </c>
      <c r="JA79" s="44">
        <f>MAX(0,MIN(JA76,p2_city+p2_grant+p2_mezz)-MIN(JA75,p2_city+p2_grant+p2_mezz))-JA77-JA78</f>
        <v/>
      </c>
      <c r="JB79" s="44">
        <f>MAX(0,MIN(JB76,p2_city+p2_grant+p2_mezz)-MIN(JB75,p2_city+p2_grant+p2_mezz))-JB77-JB78</f>
        <v/>
      </c>
      <c r="JC79" s="44">
        <f>MAX(0,MIN(JC76,p2_city+p2_grant+p2_mezz)-MIN(JC75,p2_city+p2_grant+p2_mezz))-JC77-JC78</f>
        <v/>
      </c>
      <c r="JD79" s="44">
        <f>MAX(0,MIN(JD76,p2_city+p2_grant+p2_mezz)-MIN(JD75,p2_city+p2_grant+p2_mezz))-JD77-JD78</f>
        <v/>
      </c>
      <c r="JE79" s="44">
        <f>MAX(0,MIN(JE76,p2_city+p2_grant+p2_mezz)-MIN(JE75,p2_city+p2_grant+p2_mezz))-JE77-JE78</f>
        <v/>
      </c>
      <c r="JF79" s="44">
        <f>MAX(0,MIN(JF76,p2_city+p2_grant+p2_mezz)-MIN(JF75,p2_city+p2_grant+p2_mezz))-JF77-JF78</f>
        <v/>
      </c>
      <c r="JG79" s="44">
        <f>MAX(0,MIN(JG76,p2_city+p2_grant+p2_mezz)-MIN(JG75,p2_city+p2_grant+p2_mezz))-JG77-JG78</f>
        <v/>
      </c>
      <c r="JH79" s="44">
        <f>MAX(0,MIN(JH76,p2_city+p2_grant+p2_mezz)-MIN(JH75,p2_city+p2_grant+p2_mezz))-JH77-JH78</f>
        <v/>
      </c>
      <c r="JI79" s="44">
        <f>MAX(0,MIN(JI76,p2_city+p2_grant+p2_mezz)-MIN(JI75,p2_city+p2_grant+p2_mezz))-JI77-JI78</f>
        <v/>
      </c>
      <c r="JJ79" s="44">
        <f>MAX(0,MIN(JJ76,p2_city+p2_grant+p2_mezz)-MIN(JJ75,p2_city+p2_grant+p2_mezz))-JJ77-JJ78</f>
        <v/>
      </c>
      <c r="JK79" s="44">
        <f>MAX(0,MIN(JK76,p2_city+p2_grant+p2_mezz)-MIN(JK75,p2_city+p2_grant+p2_mezz))-JK77-JK78</f>
        <v/>
      </c>
      <c r="JL79" s="44">
        <f>MAX(0,MIN(JL76,p2_city+p2_grant+p2_mezz)-MIN(JL75,p2_city+p2_grant+p2_mezz))-JL77-JL78</f>
        <v/>
      </c>
      <c r="JM79" s="44">
        <f>MAX(0,MIN(JM76,p2_city+p2_grant+p2_mezz)-MIN(JM75,p2_city+p2_grant+p2_mezz))-JM77-JM78</f>
        <v/>
      </c>
      <c r="JN79" s="44">
        <f>MAX(0,MIN(JN76,p2_city+p2_grant+p2_mezz)-MIN(JN75,p2_city+p2_grant+p2_mezz))-JN77-JN78</f>
        <v/>
      </c>
      <c r="JO79" s="44">
        <f>MAX(0,MIN(JO76,p2_city+p2_grant+p2_mezz)-MIN(JO75,p2_city+p2_grant+p2_mezz))-JO77-JO78</f>
        <v/>
      </c>
      <c r="JP79" s="44">
        <f>MAX(0,MIN(JP76,p2_city+p2_grant+p2_mezz)-MIN(JP75,p2_city+p2_grant+p2_mezz))-JP77-JP78</f>
        <v/>
      </c>
      <c r="JQ79" s="44">
        <f>MAX(0,MIN(JQ76,p2_city+p2_grant+p2_mezz)-MIN(JQ75,p2_city+p2_grant+p2_mezz))-JQ77-JQ78</f>
        <v/>
      </c>
      <c r="JR79" s="44">
        <f>MAX(0,MIN(JR76,p2_city+p2_grant+p2_mezz)-MIN(JR75,p2_city+p2_grant+p2_mezz))-JR77-JR78</f>
        <v/>
      </c>
      <c r="JS79" s="44">
        <f>MAX(0,MIN(JS76,p2_city+p2_grant+p2_mezz)-MIN(JS75,p2_city+p2_grant+p2_mezz))-JS77-JS78</f>
        <v/>
      </c>
      <c r="JT79" s="44">
        <f>MAX(0,MIN(JT76,p2_city+p2_grant+p2_mezz)-MIN(JT75,p2_city+p2_grant+p2_mezz))-JT77-JT78</f>
        <v/>
      </c>
      <c r="JU79" s="44">
        <f>MAX(0,MIN(JU76,p2_city+p2_grant+p2_mezz)-MIN(JU75,p2_city+p2_grant+p2_mezz))-JU77-JU78</f>
        <v/>
      </c>
      <c r="JV79" s="44">
        <f>MAX(0,MIN(JV76,p2_city+p2_grant+p2_mezz)-MIN(JV75,p2_city+p2_grant+p2_mezz))-JV77-JV78</f>
        <v/>
      </c>
      <c r="JW79" s="44">
        <f>MAX(0,MIN(JW76,p2_city+p2_grant+p2_mezz)-MIN(JW75,p2_city+p2_grant+p2_mezz))-JW77-JW78</f>
        <v/>
      </c>
      <c r="JX79" s="44">
        <f>MAX(0,MIN(JX76,p2_city+p2_grant+p2_mezz)-MIN(JX75,p2_city+p2_grant+p2_mezz))-JX77-JX78</f>
        <v/>
      </c>
      <c r="JY79" s="44">
        <f>MAX(0,MIN(JY76,p2_city+p2_grant+p2_mezz)-MIN(JY75,p2_city+p2_grant+p2_mezz))-JY77-JY78</f>
        <v/>
      </c>
      <c r="JZ79" s="44">
        <f>MAX(0,MIN(JZ76,p2_city+p2_grant+p2_mezz)-MIN(JZ75,p2_city+p2_grant+p2_mezz))-JZ77-JZ78</f>
        <v/>
      </c>
      <c r="KA79" s="44">
        <f>MAX(0,MIN(KA76,p2_city+p2_grant+p2_mezz)-MIN(KA75,p2_city+p2_grant+p2_mezz))-KA77-KA78</f>
        <v/>
      </c>
      <c r="KB79" s="44">
        <f>MAX(0,MIN(KB76,p2_city+p2_grant+p2_mezz)-MIN(KB75,p2_city+p2_grant+p2_mezz))-KB77-KB78</f>
        <v/>
      </c>
      <c r="KC79" s="44">
        <f>MAX(0,MIN(KC76,p2_city+p2_grant+p2_mezz)-MIN(KC75,p2_city+p2_grant+p2_mezz))-KC77-KC78</f>
        <v/>
      </c>
      <c r="KD79" s="44">
        <f>MAX(0,MIN(KD76,p2_city+p2_grant+p2_mezz)-MIN(KD75,p2_city+p2_grant+p2_mezz))-KD77-KD78</f>
        <v/>
      </c>
      <c r="KE79" s="44">
        <f>MAX(0,MIN(KE76,p2_city+p2_grant+p2_mezz)-MIN(KE75,p2_city+p2_grant+p2_mezz))-KE77-KE78</f>
        <v/>
      </c>
      <c r="KF79" s="44">
        <f>MAX(0,MIN(KF76,p2_city+p2_grant+p2_mezz)-MIN(KF75,p2_city+p2_grant+p2_mezz))-KF77-KF78</f>
        <v/>
      </c>
      <c r="KG79" s="44">
        <f>MAX(0,MIN(KG76,p2_city+p2_grant+p2_mezz)-MIN(KG75,p2_city+p2_grant+p2_mezz))-KG77-KG78</f>
        <v/>
      </c>
      <c r="KH79" s="44">
        <f>MAX(0,MIN(KH76,p2_city+p2_grant+p2_mezz)-MIN(KH75,p2_city+p2_grant+p2_mezz))-KH77-KH78</f>
        <v/>
      </c>
      <c r="KI79" s="44">
        <f>MAX(0,MIN(KI76,p2_city+p2_grant+p2_mezz)-MIN(KI75,p2_city+p2_grant+p2_mezz))-KI77-KI78</f>
        <v/>
      </c>
      <c r="KJ79" s="44">
        <f>MAX(0,MIN(KJ76,p2_city+p2_grant+p2_mezz)-MIN(KJ75,p2_city+p2_grant+p2_mezz))-KJ77-KJ78</f>
        <v/>
      </c>
      <c r="KK79" s="44">
        <f>MAX(0,MIN(KK76,p2_city+p2_grant+p2_mezz)-MIN(KK75,p2_city+p2_grant+p2_mezz))-KK77-KK78</f>
        <v/>
      </c>
      <c r="KL79" s="44">
        <f>MAX(0,MIN(KL76,p2_city+p2_grant+p2_mezz)-MIN(KL75,p2_city+p2_grant+p2_mezz))-KL77-KL78</f>
        <v/>
      </c>
      <c r="KM79" s="44">
        <f>MAX(0,MIN(KM76,p2_city+p2_grant+p2_mezz)-MIN(KM75,p2_city+p2_grant+p2_mezz))-KM77-KM78</f>
        <v/>
      </c>
      <c r="KN79" s="44">
        <f>MAX(0,MIN(KN76,p2_city+p2_grant+p2_mezz)-MIN(KN75,p2_city+p2_grant+p2_mezz))-KN77-KN78</f>
        <v/>
      </c>
      <c r="KO79" s="44">
        <f>MAX(0,MIN(KO76,p2_city+p2_grant+p2_mezz)-MIN(KO75,p2_city+p2_grant+p2_mezz))-KO77-KO78</f>
        <v/>
      </c>
      <c r="KP79" s="44">
        <f>MAX(0,MIN(KP76,p2_city+p2_grant+p2_mezz)-MIN(KP75,p2_city+p2_grant+p2_mezz))-KP77-KP78</f>
        <v/>
      </c>
      <c r="KQ79" s="44">
        <f>MAX(0,MIN(KQ76,p2_city+p2_grant+p2_mezz)-MIN(KQ75,p2_city+p2_grant+p2_mezz))-KQ77-KQ78</f>
        <v/>
      </c>
      <c r="KR79" s="44">
        <f>MAX(0,MIN(KR76,p2_city+p2_grant+p2_mezz)-MIN(KR75,p2_city+p2_grant+p2_mezz))-KR77-KR78</f>
        <v/>
      </c>
      <c r="KS79" s="44">
        <f>MAX(0,MIN(KS76,p2_city+p2_grant+p2_mezz)-MIN(KS75,p2_city+p2_grant+p2_mezz))-KS77-KS78</f>
        <v/>
      </c>
      <c r="KT79" s="44">
        <f>MAX(0,MIN(KT76,p2_city+p2_grant+p2_mezz)-MIN(KT75,p2_city+p2_grant+p2_mezz))-KT77-KT78</f>
        <v/>
      </c>
      <c r="KU79" s="44">
        <f>MAX(0,MIN(KU76,p2_city+p2_grant+p2_mezz)-MIN(KU75,p2_city+p2_grant+p2_mezz))-KU77-KU78</f>
        <v/>
      </c>
      <c r="KV79" s="44">
        <f>MAX(0,MIN(KV76,p2_city+p2_grant+p2_mezz)-MIN(KV75,p2_city+p2_grant+p2_mezz))-KV77-KV78</f>
        <v/>
      </c>
      <c r="KW79" s="44">
        <f>MAX(0,MIN(KW76,p2_city+p2_grant+p2_mezz)-MIN(KW75,p2_city+p2_grant+p2_mezz))-KW77-KW78</f>
        <v/>
      </c>
      <c r="KX79" s="44">
        <f>MAX(0,MIN(KX76,p2_city+p2_grant+p2_mezz)-MIN(KX75,p2_city+p2_grant+p2_mezz))-KX77-KX78</f>
        <v/>
      </c>
      <c r="KY79" s="44">
        <f>MAX(0,MIN(KY76,p2_city+p2_grant+p2_mezz)-MIN(KY75,p2_city+p2_grant+p2_mezz))-KY77-KY78</f>
        <v/>
      </c>
      <c r="KZ79" s="44">
        <f>MAX(0,MIN(KZ76,p2_city+p2_grant+p2_mezz)-MIN(KZ75,p2_city+p2_grant+p2_mezz))-KZ77-KZ78</f>
        <v/>
      </c>
      <c r="LA79" s="44">
        <f>MAX(0,MIN(LA76,p2_city+p2_grant+p2_mezz)-MIN(LA75,p2_city+p2_grant+p2_mezz))-LA77-LA78</f>
        <v/>
      </c>
      <c r="LB79" s="44">
        <f>MAX(0,MIN(LB76,p2_city+p2_grant+p2_mezz)-MIN(LB75,p2_city+p2_grant+p2_mezz))-LB77-LB78</f>
        <v/>
      </c>
      <c r="LC79" s="44">
        <f>MAX(0,MIN(LC76,p2_city+p2_grant+p2_mezz)-MIN(LC75,p2_city+p2_grant+p2_mezz))-LC77-LC78</f>
        <v/>
      </c>
      <c r="LD79" s="44">
        <f>MAX(0,MIN(LD76,p2_city+p2_grant+p2_mezz)-MIN(LD75,p2_city+p2_grant+p2_mezz))-LD77-LD78</f>
        <v/>
      </c>
      <c r="LE79" s="44">
        <f>MAX(0,MIN(LE76,p2_city+p2_grant+p2_mezz)-MIN(LE75,p2_city+p2_grant+p2_mezz))-LE77-LE78</f>
        <v/>
      </c>
      <c r="LF79" s="44">
        <f>MAX(0,MIN(LF76,p2_city+p2_grant+p2_mezz)-MIN(LF75,p2_city+p2_grant+p2_mezz))-LF77-LF78</f>
        <v/>
      </c>
      <c r="LG79" s="44">
        <f>MAX(0,MIN(LG76,p2_city+p2_grant+p2_mezz)-MIN(LG75,p2_city+p2_grant+p2_mezz))-LG77-LG78</f>
        <v/>
      </c>
      <c r="LH79" s="44">
        <f>MAX(0,MIN(LH76,p2_city+p2_grant+p2_mezz)-MIN(LH75,p2_city+p2_grant+p2_mezz))-LH77-LH78</f>
        <v/>
      </c>
      <c r="LI79" s="44">
        <f>MAX(0,MIN(LI76,p2_city+p2_grant+p2_mezz)-MIN(LI75,p2_city+p2_grant+p2_mezz))-LI77-LI78</f>
        <v/>
      </c>
      <c r="LJ79" s="44">
        <f>MAX(0,MIN(LJ76,p2_city+p2_grant+p2_mezz)-MIN(LJ75,p2_city+p2_grant+p2_mezz))-LJ77-LJ78</f>
        <v/>
      </c>
      <c r="LK79" s="44">
        <f>MAX(0,MIN(LK76,p2_city+p2_grant+p2_mezz)-MIN(LK75,p2_city+p2_grant+p2_mezz))-LK77-LK78</f>
        <v/>
      </c>
      <c r="LL79" s="44">
        <f>MAX(0,MIN(LL76,p2_city+p2_grant+p2_mezz)-MIN(LL75,p2_city+p2_grant+p2_mezz))-LL77-LL78</f>
        <v/>
      </c>
      <c r="LM79" s="44">
        <f>MAX(0,MIN(LM76,p2_city+p2_grant+p2_mezz)-MIN(LM75,p2_city+p2_grant+p2_mezz))-LM77-LM78</f>
        <v/>
      </c>
      <c r="LN79" s="44">
        <f>MAX(0,MIN(LN76,p2_city+p2_grant+p2_mezz)-MIN(LN75,p2_city+p2_grant+p2_mezz))-LN77-LN78</f>
        <v/>
      </c>
      <c r="LO79" s="44">
        <f>MAX(0,MIN(LO76,p2_city+p2_grant+p2_mezz)-MIN(LO75,p2_city+p2_grant+p2_mezz))-LO77-LO78</f>
        <v/>
      </c>
      <c r="LP79" s="44">
        <f>MAX(0,MIN(LP76,p2_city+p2_grant+p2_mezz)-MIN(LP75,p2_city+p2_grant+p2_mezz))-LP77-LP78</f>
        <v/>
      </c>
      <c r="LQ79" s="44">
        <f>MAX(0,MIN(LQ76,p2_city+p2_grant+p2_mezz)-MIN(LQ75,p2_city+p2_grant+p2_mezz))-LQ77-LQ78</f>
        <v/>
      </c>
      <c r="LR79" s="44">
        <f>MAX(0,MIN(LR76,p2_city+p2_grant+p2_mezz)-MIN(LR75,p2_city+p2_grant+p2_mezz))-LR77-LR78</f>
        <v/>
      </c>
      <c r="LS79" s="44">
        <f>MAX(0,MIN(LS76,p2_city+p2_grant+p2_mezz)-MIN(LS75,p2_city+p2_grant+p2_mezz))-LS77-LS78</f>
        <v/>
      </c>
      <c r="LT79" s="44">
        <f>MAX(0,MIN(LT76,p2_city+p2_grant+p2_mezz)-MIN(LT75,p2_city+p2_grant+p2_mezz))-LT77-LT78</f>
        <v/>
      </c>
      <c r="LU79" s="44">
        <f>MAX(0,MIN(LU76,p2_city+p2_grant+p2_mezz)-MIN(LU75,p2_city+p2_grant+p2_mezz))-LU77-LU78</f>
        <v/>
      </c>
      <c r="LV79" s="44">
        <f>MAX(0,MIN(LV76,p2_city+p2_grant+p2_mezz)-MIN(LV75,p2_city+p2_grant+p2_mezz))-LV77-LV78</f>
        <v/>
      </c>
      <c r="LW79" s="44">
        <f>MAX(0,MIN(LW76,p2_city+p2_grant+p2_mezz)-MIN(LW75,p2_city+p2_grant+p2_mezz))-LW77-LW78</f>
        <v/>
      </c>
      <c r="LX79" s="44">
        <f>MAX(0,MIN(LX76,p2_city+p2_grant+p2_mezz)-MIN(LX75,p2_city+p2_grant+p2_mezz))-LX77-LX78</f>
        <v/>
      </c>
      <c r="LY79" s="44">
        <f>MAX(0,MIN(LY76,p2_city+p2_grant+p2_mezz)-MIN(LY75,p2_city+p2_grant+p2_mezz))-LY77-LY78</f>
        <v/>
      </c>
      <c r="LZ79" s="44">
        <f>MAX(0,MIN(LZ76,p2_city+p2_grant+p2_mezz)-MIN(LZ75,p2_city+p2_grant+p2_mezz))-LZ77-LZ78</f>
        <v/>
      </c>
      <c r="MA79" s="44">
        <f>MAX(0,MIN(MA76,p2_city+p2_grant+p2_mezz)-MIN(MA75,p2_city+p2_grant+p2_mezz))-MA77-MA78</f>
        <v/>
      </c>
      <c r="MB79" s="44">
        <f>MAX(0,MIN(MB76,p2_city+p2_grant+p2_mezz)-MIN(MB75,p2_city+p2_grant+p2_mezz))-MB77-MB78</f>
        <v/>
      </c>
      <c r="MC79" s="44">
        <f>MAX(0,MIN(MC76,p2_city+p2_grant+p2_mezz)-MIN(MC75,p2_city+p2_grant+p2_mezz))-MC77-MC78</f>
        <v/>
      </c>
      <c r="MD79" s="44">
        <f>MAX(0,MIN(MD76,p2_city+p2_grant+p2_mezz)-MIN(MD75,p2_city+p2_grant+p2_mezz))-MD77-MD78</f>
        <v/>
      </c>
      <c r="ME79" s="44">
        <f>MAX(0,MIN(ME76,p2_city+p2_grant+p2_mezz)-MIN(ME75,p2_city+p2_grant+p2_mezz))-ME77-ME78</f>
        <v/>
      </c>
      <c r="MF79" s="44">
        <f>MAX(0,MIN(MF76,p2_city+p2_grant+p2_mezz)-MIN(MF75,p2_city+p2_grant+p2_mezz))-MF77-MF78</f>
        <v/>
      </c>
      <c r="MG79" s="44">
        <f>MAX(0,MIN(MG76,p2_city+p2_grant+p2_mezz)-MIN(MG75,p2_city+p2_grant+p2_mezz))-MG77-MG78</f>
        <v/>
      </c>
      <c r="MH79" s="44">
        <f>MAX(0,MIN(MH76,p2_city+p2_grant+p2_mezz)-MIN(MH75,p2_city+p2_grant+p2_mezz))-MH77-MH78</f>
        <v/>
      </c>
      <c r="MI79" s="44">
        <f>MAX(0,MIN(MI76,p2_city+p2_grant+p2_mezz)-MIN(MI75,p2_city+p2_grant+p2_mezz))-MI77-MI78</f>
        <v/>
      </c>
      <c r="MJ79" s="44">
        <f>MAX(0,MIN(MJ76,p2_city+p2_grant+p2_mezz)-MIN(MJ75,p2_city+p2_grant+p2_mezz))-MJ77-MJ78</f>
        <v/>
      </c>
      <c r="MK79" s="44">
        <f>MAX(0,MIN(MK76,p2_city+p2_grant+p2_mezz)-MIN(MK75,p2_city+p2_grant+p2_mezz))-MK77-MK78</f>
        <v/>
      </c>
      <c r="ML79" s="44">
        <f>MAX(0,MIN(ML76,p2_city+p2_grant+p2_mezz)-MIN(ML75,p2_city+p2_grant+p2_mezz))-ML77-ML78</f>
        <v/>
      </c>
      <c r="MM79" s="44">
        <f>MAX(0,MIN(MM76,p2_city+p2_grant+p2_mezz)-MIN(MM75,p2_city+p2_grant+p2_mezz))-MM77-MM78</f>
        <v/>
      </c>
      <c r="MN79" s="44">
        <f>MAX(0,MIN(MN76,p2_city+p2_grant+p2_mezz)-MIN(MN75,p2_city+p2_grant+p2_mezz))-MN77-MN78</f>
        <v/>
      </c>
      <c r="MO79" s="44">
        <f>MAX(0,MIN(MO76,p2_city+p2_grant+p2_mezz)-MIN(MO75,p2_city+p2_grant+p2_mezz))-MO77-MO78</f>
        <v/>
      </c>
      <c r="MP79" s="44">
        <f>MAX(0,MIN(MP76,p2_city+p2_grant+p2_mezz)-MIN(MP75,p2_city+p2_grant+p2_mezz))-MP77-MP78</f>
        <v/>
      </c>
      <c r="MQ79" s="44">
        <f>MAX(0,MIN(MQ76,p2_city+p2_grant+p2_mezz)-MIN(MQ75,p2_city+p2_grant+p2_mezz))-MQ77-MQ78</f>
        <v/>
      </c>
      <c r="MR79" s="44">
        <f>MAX(0,MIN(MR76,p2_city+p2_grant+p2_mezz)-MIN(MR75,p2_city+p2_grant+p2_mezz))-MR77-MR78</f>
        <v/>
      </c>
      <c r="MS79" s="44">
        <f>MAX(0,MIN(MS76,p2_city+p2_grant+p2_mezz)-MIN(MS75,p2_city+p2_grant+p2_mezz))-MS77-MS78</f>
        <v/>
      </c>
      <c r="MT79" s="44">
        <f>MAX(0,MIN(MT76,p2_city+p2_grant+p2_mezz)-MIN(MT75,p2_city+p2_grant+p2_mezz))-MT77-MT78</f>
        <v/>
      </c>
      <c r="MU79" s="44">
        <f>MAX(0,MIN(MU76,p2_city+p2_grant+p2_mezz)-MIN(MU75,p2_city+p2_grant+p2_mezz))-MU77-MU78</f>
        <v/>
      </c>
      <c r="MV79" s="44">
        <f>MAX(0,MIN(MV76,p2_city+p2_grant+p2_mezz)-MIN(MV75,p2_city+p2_grant+p2_mezz))-MV77-MV78</f>
        <v/>
      </c>
      <c r="MW79" s="44">
        <f>MAX(0,MIN(MW76,p2_city+p2_grant+p2_mezz)-MIN(MW75,p2_city+p2_grant+p2_mezz))-MW77-MW78</f>
        <v/>
      </c>
      <c r="MX79" s="44">
        <f>MAX(0,MIN(MX76,p2_city+p2_grant+p2_mezz)-MIN(MX75,p2_city+p2_grant+p2_mezz))-MX77-MX78</f>
        <v/>
      </c>
      <c r="MY79" s="44">
        <f>MAX(0,MIN(MY76,p2_city+p2_grant+p2_mezz)-MIN(MY75,p2_city+p2_grant+p2_mezz))-MY77-MY78</f>
        <v/>
      </c>
      <c r="MZ79" s="44">
        <f>MAX(0,MIN(MZ76,p2_city+p2_grant+p2_mezz)-MIN(MZ75,p2_city+p2_grant+p2_mezz))-MZ77-MZ78</f>
        <v/>
      </c>
      <c r="NA79" s="44">
        <f>MAX(0,MIN(NA76,p2_city+p2_grant+p2_mezz)-MIN(NA75,p2_city+p2_grant+p2_mezz))-NA77-NA78</f>
        <v/>
      </c>
      <c r="NB79" s="44">
        <f>MAX(0,MIN(NB76,p2_city+p2_grant+p2_mezz)-MIN(NB75,p2_city+p2_grant+p2_mezz))-NB77-NB78</f>
        <v/>
      </c>
      <c r="NC79" s="44">
        <f>MAX(0,MIN(NC76,p2_city+p2_grant+p2_mezz)-MIN(NC75,p2_city+p2_grant+p2_mezz))-NC77-NC78</f>
        <v/>
      </c>
      <c r="ND79" s="44">
        <f>MAX(0,MIN(ND76,p2_city+p2_grant+p2_mezz)-MIN(ND75,p2_city+p2_grant+p2_mezz))-ND77-ND78</f>
        <v/>
      </c>
      <c r="NE79" s="44">
        <f>MAX(0,MIN(NE76,p2_city+p2_grant+p2_mezz)-MIN(NE75,p2_city+p2_grant+p2_mezz))-NE77-NE78</f>
        <v/>
      </c>
      <c r="NF79" s="44">
        <f>MAX(0,MIN(NF76,p2_city+p2_grant+p2_mezz)-MIN(NF75,p2_city+p2_grant+p2_mezz))-NF77-NF78</f>
        <v/>
      </c>
      <c r="NG79" s="44">
        <f>MAX(0,MIN(NG76,p2_city+p2_grant+p2_mezz)-MIN(NG75,p2_city+p2_grant+p2_mezz))-NG77-NG78</f>
        <v/>
      </c>
      <c r="NH79" s="44">
        <f>MAX(0,MIN(NH76,p2_city+p2_grant+p2_mezz)-MIN(NH75,p2_city+p2_grant+p2_mezz))-NH77-NH78</f>
        <v/>
      </c>
      <c r="NI79" s="44">
        <f>MAX(0,MIN(NI76,p2_city+p2_grant+p2_mezz)-MIN(NI75,p2_city+p2_grant+p2_mezz))-NI77-NI78</f>
        <v/>
      </c>
      <c r="NJ79" s="44">
        <f>MAX(0,MIN(NJ76,p2_city+p2_grant+p2_mezz)-MIN(NJ75,p2_city+p2_grant+p2_mezz))-NJ77-NJ78</f>
        <v/>
      </c>
      <c r="NK79" s="44">
        <f>MAX(0,MIN(NK76,p2_city+p2_grant+p2_mezz)-MIN(NK75,p2_city+p2_grant+p2_mezz))-NK77-NK78</f>
        <v/>
      </c>
      <c r="NL79" s="44">
        <f>MAX(0,MIN(NL76,p2_city+p2_grant+p2_mezz)-MIN(NL75,p2_city+p2_grant+p2_mezz))-NL77-NL78</f>
        <v/>
      </c>
      <c r="NM79" s="44">
        <f>MAX(0,MIN(NM76,p2_city+p2_grant+p2_mezz)-MIN(NM75,p2_city+p2_grant+p2_mezz))-NM77-NM78</f>
        <v/>
      </c>
      <c r="NN79" s="44">
        <f>MAX(0,MIN(NN76,p2_city+p2_grant+p2_mezz)-MIN(NN75,p2_city+p2_grant+p2_mezz))-NN77-NN78</f>
        <v/>
      </c>
      <c r="NO79" s="44">
        <f>MAX(0,MIN(NO76,p2_city+p2_grant+p2_mezz)-MIN(NO75,p2_city+p2_grant+p2_mezz))-NO77-NO78</f>
        <v/>
      </c>
      <c r="NP79" s="44">
        <f>MAX(0,MIN(NP76,p2_city+p2_grant+p2_mezz)-MIN(NP75,p2_city+p2_grant+p2_mezz))-NP77-NP78</f>
        <v/>
      </c>
      <c r="NQ79" s="44">
        <f>MAX(0,MIN(NQ76,p2_city+p2_grant+p2_mezz)-MIN(NQ75,p2_city+p2_grant+p2_mezz))-NQ77-NQ78</f>
        <v/>
      </c>
      <c r="NR79" s="44">
        <f>MAX(0,MIN(NR76,p2_city+p2_grant+p2_mezz)-MIN(NR75,p2_city+p2_grant+p2_mezz))-NR77-NR78</f>
        <v/>
      </c>
      <c r="NS79" s="44">
        <f>MAX(0,MIN(NS76,p2_city+p2_grant+p2_mezz)-MIN(NS75,p2_city+p2_grant+p2_mezz))-NS77-NS78</f>
        <v/>
      </c>
      <c r="NT79" s="44">
        <f>MAX(0,MIN(NT76,p2_city+p2_grant+p2_mezz)-MIN(NT75,p2_city+p2_grant+p2_mezz))-NT77-NT78</f>
        <v/>
      </c>
      <c r="NU79" s="44">
        <f>MAX(0,MIN(NU76,p2_city+p2_grant+p2_mezz)-MIN(NU75,p2_city+p2_grant+p2_mezz))-NU77-NU78</f>
        <v/>
      </c>
      <c r="NV79" s="44">
        <f>MAX(0,MIN(NV76,p2_city+p2_grant+p2_mezz)-MIN(NV75,p2_city+p2_grant+p2_mezz))-NV77-NV78</f>
        <v/>
      </c>
      <c r="NW79" s="44">
        <f>MAX(0,MIN(NW76,p2_city+p2_grant+p2_mezz)-MIN(NW75,p2_city+p2_grant+p2_mezz))-NW77-NW78</f>
        <v/>
      </c>
      <c r="NX79" s="44">
        <f>MAX(0,MIN(NX76,p2_city+p2_grant+p2_mezz)-MIN(NX75,p2_city+p2_grant+p2_mezz))-NX77-NX78</f>
        <v/>
      </c>
      <c r="NY79" s="44">
        <f>MAX(0,MIN(NY76,p2_city+p2_grant+p2_mezz)-MIN(NY75,p2_city+p2_grant+p2_mezz))-NY77-NY78</f>
        <v/>
      </c>
      <c r="NZ79" s="44">
        <f>MAX(0,MIN(NZ76,p2_city+p2_grant+p2_mezz)-MIN(NZ75,p2_city+p2_grant+p2_mezz))-NZ77-NZ78</f>
        <v/>
      </c>
      <c r="OA79" s="44">
        <f>MAX(0,MIN(OA76,p2_city+p2_grant+p2_mezz)-MIN(OA75,p2_city+p2_grant+p2_mezz))-OA77-OA78</f>
        <v/>
      </c>
      <c r="OB79" s="44">
        <f>MAX(0,MIN(OB76,p2_city+p2_grant+p2_mezz)-MIN(OB75,p2_city+p2_grant+p2_mezz))-OB77-OB78</f>
        <v/>
      </c>
      <c r="OC79" s="44">
        <f>MAX(0,MIN(OC76,p2_city+p2_grant+p2_mezz)-MIN(OC75,p2_city+p2_grant+p2_mezz))-OC77-OC78</f>
        <v/>
      </c>
      <c r="OD79" s="44">
        <f>MAX(0,MIN(OD76,p2_city+p2_grant+p2_mezz)-MIN(OD75,p2_city+p2_grant+p2_mezz))-OD77-OD78</f>
        <v/>
      </c>
      <c r="OE79" s="44">
        <f>MAX(0,MIN(OE76,p2_city+p2_grant+p2_mezz)-MIN(OE75,p2_city+p2_grant+p2_mezz))-OE77-OE78</f>
        <v/>
      </c>
      <c r="OF79" s="44">
        <f>MAX(0,MIN(OF76,p2_city+p2_grant+p2_mezz)-MIN(OF75,p2_city+p2_grant+p2_mezz))-OF77-OF78</f>
        <v/>
      </c>
      <c r="OG79" s="44">
        <f>MAX(0,MIN(OG76,p2_city+p2_grant+p2_mezz)-MIN(OG75,p2_city+p2_grant+p2_mezz))-OG77-OG78</f>
        <v/>
      </c>
      <c r="OH79" s="44">
        <f>MAX(0,MIN(OH76,p2_city+p2_grant+p2_mezz)-MIN(OH75,p2_city+p2_grant+p2_mezz))-OH77-OH78</f>
        <v/>
      </c>
      <c r="OI79" s="44">
        <f>MAX(0,MIN(OI76,p2_city+p2_grant+p2_mezz)-MIN(OI75,p2_city+p2_grant+p2_mezz))-OI77-OI78</f>
        <v/>
      </c>
      <c r="OJ79" s="44">
        <f>MAX(0,MIN(OJ76,p2_city+p2_grant+p2_mezz)-MIN(OJ75,p2_city+p2_grant+p2_mezz))-OJ77-OJ78</f>
        <v/>
      </c>
      <c r="OK79" s="44">
        <f>MAX(0,MIN(OK76,p2_city+p2_grant+p2_mezz)-MIN(OK75,p2_city+p2_grant+p2_mezz))-OK77-OK78</f>
        <v/>
      </c>
      <c r="OL79" s="44">
        <f>MAX(0,MIN(OL76,p2_city+p2_grant+p2_mezz)-MIN(OL75,p2_city+p2_grant+p2_mezz))-OL77-OL78</f>
        <v/>
      </c>
      <c r="OM79" s="44">
        <f>MAX(0,MIN(OM76,p2_city+p2_grant+p2_mezz)-MIN(OM75,p2_city+p2_grant+p2_mezz))-OM77-OM78</f>
        <v/>
      </c>
      <c r="ON79" s="44">
        <f>MAX(0,MIN(ON76,p2_city+p2_grant+p2_mezz)-MIN(ON75,p2_city+p2_grant+p2_mezz))-ON77-ON78</f>
        <v/>
      </c>
      <c r="OO79" s="44">
        <f>MAX(0,MIN(OO76,p2_city+p2_grant+p2_mezz)-MIN(OO75,p2_city+p2_grant+p2_mezz))-OO77-OO78</f>
        <v/>
      </c>
      <c r="OP79" s="44">
        <f>MAX(0,MIN(OP76,p2_city+p2_grant+p2_mezz)-MIN(OP75,p2_city+p2_grant+p2_mezz))-OP77-OP78</f>
        <v/>
      </c>
      <c r="OQ79" s="44">
        <f>MAX(0,MIN(OQ76,p2_city+p2_grant+p2_mezz)-MIN(OQ75,p2_city+p2_grant+p2_mezz))-OQ77-OQ78</f>
        <v/>
      </c>
      <c r="OR79" s="44">
        <f>MAX(0,MIN(OR76,p2_city+p2_grant+p2_mezz)-MIN(OR75,p2_city+p2_grant+p2_mezz))-OR77-OR78</f>
        <v/>
      </c>
      <c r="OS79" s="44">
        <f>MAX(0,MIN(OS76,p2_city+p2_grant+p2_mezz)-MIN(OS75,p2_city+p2_grant+p2_mezz))-OS77-OS78</f>
        <v/>
      </c>
      <c r="OT79" s="44">
        <f>MAX(0,MIN(OT76,p2_city+p2_grant+p2_mezz)-MIN(OT75,p2_city+p2_grant+p2_mezz))-OT77-OT78</f>
        <v/>
      </c>
      <c r="OU79" s="44">
        <f>MAX(0,MIN(OU76,p2_city+p2_grant+p2_mezz)-MIN(OU75,p2_city+p2_grant+p2_mezz))-OU77-OU78</f>
        <v/>
      </c>
      <c r="OV79" s="44">
        <f>MAX(0,MIN(OV76,p2_city+p2_grant+p2_mezz)-MIN(OV75,p2_city+p2_grant+p2_mezz))-OV77-OV78</f>
        <v/>
      </c>
      <c r="OW79" s="44">
        <f>MAX(0,MIN(OW76,p2_city+p2_grant+p2_mezz)-MIN(OW75,p2_city+p2_grant+p2_mezz))-OW77-OW78</f>
        <v/>
      </c>
      <c r="OX79" s="44">
        <f>MAX(0,MIN(OX76,p2_city+p2_grant+p2_mezz)-MIN(OX75,p2_city+p2_grant+p2_mezz))-OX77-OX78</f>
        <v/>
      </c>
      <c r="OY79" s="44">
        <f>MAX(0,MIN(OY76,p2_city+p2_grant+p2_mezz)-MIN(OY75,p2_city+p2_grant+p2_mezz))-OY77-OY78</f>
        <v/>
      </c>
      <c r="OZ79" s="44">
        <f>MAX(0,MIN(OZ76,p2_city+p2_grant+p2_mezz)-MIN(OZ75,p2_city+p2_grant+p2_mezz))-OZ77-OZ78</f>
        <v/>
      </c>
      <c r="PA79" s="44">
        <f>MAX(0,MIN(PA76,p2_city+p2_grant+p2_mezz)-MIN(PA75,p2_city+p2_grant+p2_mezz))-PA77-PA78</f>
        <v/>
      </c>
      <c r="PB79" s="44">
        <f>MAX(0,MIN(PB76,p2_city+p2_grant+p2_mezz)-MIN(PB75,p2_city+p2_grant+p2_mezz))-PB77-PB78</f>
        <v/>
      </c>
      <c r="PC79" s="44">
        <f>MAX(0,MIN(PC76,p2_city+p2_grant+p2_mezz)-MIN(PC75,p2_city+p2_grant+p2_mezz))-PC77-PC78</f>
        <v/>
      </c>
      <c r="PD79" s="44">
        <f>MAX(0,MIN(PD76,p2_city+p2_grant+p2_mezz)-MIN(PD75,p2_city+p2_grant+p2_mezz))-PD77-PD78</f>
        <v/>
      </c>
      <c r="PE79" s="44">
        <f>MAX(0,MIN(PE76,p2_city+p2_grant+p2_mezz)-MIN(PE75,p2_city+p2_grant+p2_mezz))-PE77-PE78</f>
        <v/>
      </c>
      <c r="PF79" s="44">
        <f>MAX(0,MIN(PF76,p2_city+p2_grant+p2_mezz)-MIN(PF75,p2_city+p2_grant+p2_mezz))-PF77-PF78</f>
        <v/>
      </c>
      <c r="PG79" s="44">
        <f>MAX(0,MIN(PG76,p2_city+p2_grant+p2_mezz)-MIN(PG75,p2_city+p2_grant+p2_mezz))-PG77-PG78</f>
        <v/>
      </c>
      <c r="PH79" s="44">
        <f>MAX(0,MIN(PH76,p2_city+p2_grant+p2_mezz)-MIN(PH75,p2_city+p2_grant+p2_mezz))-PH77-PH78</f>
        <v/>
      </c>
      <c r="PI79" s="44">
        <f>MAX(0,MIN(PI76,p2_city+p2_grant+p2_mezz)-MIN(PI75,p2_city+p2_grant+p2_mezz))-PI77-PI78</f>
        <v/>
      </c>
      <c r="PJ79" s="44">
        <f>MAX(0,MIN(PJ76,p2_city+p2_grant+p2_mezz)-MIN(PJ75,p2_city+p2_grant+p2_mezz))-PJ77-PJ78</f>
        <v/>
      </c>
      <c r="PK79" s="44">
        <f>MAX(0,MIN(PK76,p2_city+p2_grant+p2_mezz)-MIN(PK75,p2_city+p2_grant+p2_mezz))-PK77-PK78</f>
        <v/>
      </c>
      <c r="PL79" s="44">
        <f>MAX(0,MIN(PL76,p2_city+p2_grant+p2_mezz)-MIN(PL75,p2_city+p2_grant+p2_mezz))-PL77-PL78</f>
        <v/>
      </c>
      <c r="PM79" s="44">
        <f>MAX(0,MIN(PM76,p2_city+p2_grant+p2_mezz)-MIN(PM75,p2_city+p2_grant+p2_mezz))-PM77-PM78</f>
        <v/>
      </c>
    </row>
    <row r="80">
      <c r="A80" s="9" t="inlineStr">
        <is>
          <t>Source: MLI Select advance (ex interest)</t>
        </is>
      </c>
      <c r="B80" s="9" t="inlineStr">
        <is>
          <t>P2</t>
        </is>
      </c>
      <c r="C80" s="43">
        <f>SUM(D80:PM80)</f>
        <v/>
      </c>
      <c r="D80" s="44">
        <f>D74-D77-D78-D79</f>
        <v/>
      </c>
      <c r="E80" s="44">
        <f>E74-E77-E78-E79</f>
        <v/>
      </c>
      <c r="F80" s="44">
        <f>F74-F77-F78-F79</f>
        <v/>
      </c>
      <c r="G80" s="44">
        <f>G74-G77-G78-G79</f>
        <v/>
      </c>
      <c r="H80" s="44">
        <f>H74-H77-H78-H79</f>
        <v/>
      </c>
      <c r="I80" s="44">
        <f>I74-I77-I78-I79</f>
        <v/>
      </c>
      <c r="J80" s="44">
        <f>J74-J77-J78-J79</f>
        <v/>
      </c>
      <c r="K80" s="44">
        <f>K74-K77-K78-K79</f>
        <v/>
      </c>
      <c r="L80" s="44">
        <f>L74-L77-L78-L79</f>
        <v/>
      </c>
      <c r="M80" s="44">
        <f>M74-M77-M78-M79</f>
        <v/>
      </c>
      <c r="N80" s="44">
        <f>N74-N77-N78-N79</f>
        <v/>
      </c>
      <c r="O80" s="44">
        <f>O74-O77-O78-O79</f>
        <v/>
      </c>
      <c r="P80" s="44">
        <f>P74-P77-P78-P79</f>
        <v/>
      </c>
      <c r="Q80" s="44">
        <f>Q74-Q77-Q78-Q79</f>
        <v/>
      </c>
      <c r="R80" s="44">
        <f>R74-R77-R78-R79</f>
        <v/>
      </c>
      <c r="S80" s="44">
        <f>S74-S77-S78-S79</f>
        <v/>
      </c>
      <c r="T80" s="44">
        <f>T74-T77-T78-T79</f>
        <v/>
      </c>
      <c r="U80" s="44">
        <f>U74-U77-U78-U79</f>
        <v/>
      </c>
      <c r="V80" s="44">
        <f>V74-V77-V78-V79</f>
        <v/>
      </c>
      <c r="W80" s="44">
        <f>W74-W77-W78-W79</f>
        <v/>
      </c>
      <c r="X80" s="44">
        <f>X74-X77-X78-X79</f>
        <v/>
      </c>
      <c r="Y80" s="44">
        <f>Y74-Y77-Y78-Y79</f>
        <v/>
      </c>
      <c r="Z80" s="44">
        <f>Z74-Z77-Z78-Z79</f>
        <v/>
      </c>
      <c r="AA80" s="44">
        <f>AA74-AA77-AA78-AA79</f>
        <v/>
      </c>
      <c r="AB80" s="44">
        <f>AB74-AB77-AB78-AB79</f>
        <v/>
      </c>
      <c r="AC80" s="44">
        <f>AC74-AC77-AC78-AC79</f>
        <v/>
      </c>
      <c r="AD80" s="44">
        <f>AD74-AD77-AD78-AD79</f>
        <v/>
      </c>
      <c r="AE80" s="44">
        <f>AE74-AE77-AE78-AE79</f>
        <v/>
      </c>
      <c r="AF80" s="44">
        <f>AF74-AF77-AF78-AF79</f>
        <v/>
      </c>
      <c r="AG80" s="44">
        <f>AG74-AG77-AG78-AG79</f>
        <v/>
      </c>
      <c r="AH80" s="44">
        <f>AH74-AH77-AH78-AH79</f>
        <v/>
      </c>
      <c r="AI80" s="44">
        <f>AI74-AI77-AI78-AI79</f>
        <v/>
      </c>
      <c r="AJ80" s="44">
        <f>AJ74-AJ77-AJ78-AJ79</f>
        <v/>
      </c>
      <c r="AK80" s="44">
        <f>AK74-AK77-AK78-AK79</f>
        <v/>
      </c>
      <c r="AL80" s="44">
        <f>AL74-AL77-AL78-AL79</f>
        <v/>
      </c>
      <c r="AM80" s="44">
        <f>AM74-AM77-AM78-AM79</f>
        <v/>
      </c>
      <c r="AN80" s="44">
        <f>AN74-AN77-AN78-AN79</f>
        <v/>
      </c>
      <c r="AO80" s="44">
        <f>AO74-AO77-AO78-AO79</f>
        <v/>
      </c>
      <c r="AP80" s="44">
        <f>AP74-AP77-AP78-AP79</f>
        <v/>
      </c>
      <c r="AQ80" s="44">
        <f>AQ74-AQ77-AQ78-AQ79</f>
        <v/>
      </c>
      <c r="AR80" s="44">
        <f>AR74-AR77-AR78-AR79</f>
        <v/>
      </c>
      <c r="AS80" s="44">
        <f>AS74-AS77-AS78-AS79</f>
        <v/>
      </c>
      <c r="AT80" s="44">
        <f>AT74-AT77-AT78-AT79</f>
        <v/>
      </c>
      <c r="AU80" s="44">
        <f>AU74-AU77-AU78-AU79</f>
        <v/>
      </c>
      <c r="AV80" s="44">
        <f>AV74-AV77-AV78-AV79</f>
        <v/>
      </c>
      <c r="AW80" s="44">
        <f>AW74-AW77-AW78-AW79</f>
        <v/>
      </c>
      <c r="AX80" s="44">
        <f>AX74-AX77-AX78-AX79</f>
        <v/>
      </c>
      <c r="AY80" s="44">
        <f>AY74-AY77-AY78-AY79</f>
        <v/>
      </c>
      <c r="AZ80" s="44">
        <f>AZ74-AZ77-AZ78-AZ79</f>
        <v/>
      </c>
      <c r="BA80" s="44">
        <f>BA74-BA77-BA78-BA79</f>
        <v/>
      </c>
      <c r="BB80" s="44">
        <f>BB74-BB77-BB78-BB79</f>
        <v/>
      </c>
      <c r="BC80" s="44">
        <f>BC74-BC77-BC78-BC79</f>
        <v/>
      </c>
      <c r="BD80" s="44">
        <f>BD74-BD77-BD78-BD79</f>
        <v/>
      </c>
      <c r="BE80" s="44">
        <f>BE74-BE77-BE78-BE79</f>
        <v/>
      </c>
      <c r="BF80" s="44">
        <f>BF74-BF77-BF78-BF79</f>
        <v/>
      </c>
      <c r="BG80" s="44">
        <f>BG74-BG77-BG78-BG79</f>
        <v/>
      </c>
      <c r="BH80" s="44">
        <f>BH74-BH77-BH78-BH79</f>
        <v/>
      </c>
      <c r="BI80" s="44">
        <f>BI74-BI77-BI78-BI79</f>
        <v/>
      </c>
      <c r="BJ80" s="44">
        <f>BJ74-BJ77-BJ78-BJ79</f>
        <v/>
      </c>
      <c r="BK80" s="44">
        <f>BK74-BK77-BK78-BK79</f>
        <v/>
      </c>
      <c r="BL80" s="44">
        <f>BL74-BL77-BL78-BL79</f>
        <v/>
      </c>
      <c r="BM80" s="44">
        <f>BM74-BM77-BM78-BM79</f>
        <v/>
      </c>
      <c r="BN80" s="44">
        <f>BN74-BN77-BN78-BN79</f>
        <v/>
      </c>
      <c r="BO80" s="44">
        <f>BO74-BO77-BO78-BO79</f>
        <v/>
      </c>
      <c r="BP80" s="44">
        <f>BP74-BP77-BP78-BP79</f>
        <v/>
      </c>
      <c r="BQ80" s="44">
        <f>BQ74-BQ77-BQ78-BQ79</f>
        <v/>
      </c>
      <c r="BR80" s="44">
        <f>BR74-BR77-BR78-BR79</f>
        <v/>
      </c>
      <c r="BS80" s="44">
        <f>BS74-BS77-BS78-BS79</f>
        <v/>
      </c>
      <c r="BT80" s="44">
        <f>BT74-BT77-BT78-BT79</f>
        <v/>
      </c>
      <c r="BU80" s="44">
        <f>BU74-BU77-BU78-BU79</f>
        <v/>
      </c>
      <c r="BV80" s="44">
        <f>BV74-BV77-BV78-BV79</f>
        <v/>
      </c>
      <c r="BW80" s="44">
        <f>BW74-BW77-BW78-BW79</f>
        <v/>
      </c>
      <c r="BX80" s="44">
        <f>BX74-BX77-BX78-BX79</f>
        <v/>
      </c>
      <c r="BY80" s="44">
        <f>BY74-BY77-BY78-BY79</f>
        <v/>
      </c>
      <c r="BZ80" s="44">
        <f>BZ74-BZ77-BZ78-BZ79</f>
        <v/>
      </c>
      <c r="CA80" s="44">
        <f>CA74-CA77-CA78-CA79</f>
        <v/>
      </c>
      <c r="CB80" s="44">
        <f>CB74-CB77-CB78-CB79</f>
        <v/>
      </c>
      <c r="CC80" s="44">
        <f>CC74-CC77-CC78-CC79</f>
        <v/>
      </c>
      <c r="CD80" s="44">
        <f>CD74-CD77-CD78-CD79</f>
        <v/>
      </c>
      <c r="CE80" s="44">
        <f>CE74-CE77-CE78-CE79</f>
        <v/>
      </c>
      <c r="CF80" s="44">
        <f>CF74-CF77-CF78-CF79</f>
        <v/>
      </c>
      <c r="CG80" s="44">
        <f>CG74-CG77-CG78-CG79</f>
        <v/>
      </c>
      <c r="CH80" s="44">
        <f>CH74-CH77-CH78-CH79</f>
        <v/>
      </c>
      <c r="CI80" s="44">
        <f>CI74-CI77-CI78-CI79</f>
        <v/>
      </c>
      <c r="CJ80" s="44">
        <f>CJ74-CJ77-CJ78-CJ79</f>
        <v/>
      </c>
      <c r="CK80" s="44">
        <f>CK74-CK77-CK78-CK79</f>
        <v/>
      </c>
      <c r="CL80" s="44">
        <f>CL74-CL77-CL78-CL79</f>
        <v/>
      </c>
      <c r="CM80" s="44">
        <f>CM74-CM77-CM78-CM79</f>
        <v/>
      </c>
      <c r="CN80" s="44">
        <f>CN74-CN77-CN78-CN79</f>
        <v/>
      </c>
      <c r="CO80" s="44">
        <f>CO74-CO77-CO78-CO79</f>
        <v/>
      </c>
      <c r="CP80" s="44">
        <f>CP74-CP77-CP78-CP79</f>
        <v/>
      </c>
      <c r="CQ80" s="44">
        <f>CQ74-CQ77-CQ78-CQ79</f>
        <v/>
      </c>
      <c r="CR80" s="44">
        <f>CR74-CR77-CR78-CR79</f>
        <v/>
      </c>
      <c r="CS80" s="44">
        <f>CS74-CS77-CS78-CS79</f>
        <v/>
      </c>
      <c r="CT80" s="44">
        <f>CT74-CT77-CT78-CT79</f>
        <v/>
      </c>
      <c r="CU80" s="44">
        <f>CU74-CU77-CU78-CU79</f>
        <v/>
      </c>
      <c r="CV80" s="44">
        <f>CV74-CV77-CV78-CV79</f>
        <v/>
      </c>
      <c r="CW80" s="44">
        <f>CW74-CW77-CW78-CW79</f>
        <v/>
      </c>
      <c r="CX80" s="44">
        <f>CX74-CX77-CX78-CX79</f>
        <v/>
      </c>
      <c r="CY80" s="44">
        <f>CY74-CY77-CY78-CY79</f>
        <v/>
      </c>
      <c r="CZ80" s="44">
        <f>CZ74-CZ77-CZ78-CZ79</f>
        <v/>
      </c>
      <c r="DA80" s="44">
        <f>DA74-DA77-DA78-DA79</f>
        <v/>
      </c>
      <c r="DB80" s="44">
        <f>DB74-DB77-DB78-DB79</f>
        <v/>
      </c>
      <c r="DC80" s="44">
        <f>DC74-DC77-DC78-DC79</f>
        <v/>
      </c>
      <c r="DD80" s="44">
        <f>DD74-DD77-DD78-DD79</f>
        <v/>
      </c>
      <c r="DE80" s="44">
        <f>DE74-DE77-DE78-DE79</f>
        <v/>
      </c>
      <c r="DF80" s="44">
        <f>DF74-DF77-DF78-DF79</f>
        <v/>
      </c>
      <c r="DG80" s="44">
        <f>DG74-DG77-DG78-DG79</f>
        <v/>
      </c>
      <c r="DH80" s="44">
        <f>DH74-DH77-DH78-DH79</f>
        <v/>
      </c>
      <c r="DI80" s="44">
        <f>DI74-DI77-DI78-DI79</f>
        <v/>
      </c>
      <c r="DJ80" s="44">
        <f>DJ74-DJ77-DJ78-DJ79</f>
        <v/>
      </c>
      <c r="DK80" s="44">
        <f>DK74-DK77-DK78-DK79</f>
        <v/>
      </c>
      <c r="DL80" s="44">
        <f>DL74-DL77-DL78-DL79</f>
        <v/>
      </c>
      <c r="DM80" s="44">
        <f>DM74-DM77-DM78-DM79</f>
        <v/>
      </c>
      <c r="DN80" s="44">
        <f>DN74-DN77-DN78-DN79</f>
        <v/>
      </c>
      <c r="DO80" s="44">
        <f>DO74-DO77-DO78-DO79</f>
        <v/>
      </c>
      <c r="DP80" s="44">
        <f>DP74-DP77-DP78-DP79</f>
        <v/>
      </c>
      <c r="DQ80" s="44">
        <f>DQ74-DQ77-DQ78-DQ79</f>
        <v/>
      </c>
      <c r="DR80" s="44">
        <f>DR74-DR77-DR78-DR79</f>
        <v/>
      </c>
      <c r="DS80" s="44">
        <f>DS74-DS77-DS78-DS79</f>
        <v/>
      </c>
      <c r="DT80" s="44">
        <f>DT74-DT77-DT78-DT79</f>
        <v/>
      </c>
      <c r="DU80" s="44">
        <f>DU74-DU77-DU78-DU79</f>
        <v/>
      </c>
      <c r="DV80" s="44">
        <f>DV74-DV77-DV78-DV79</f>
        <v/>
      </c>
      <c r="DW80" s="44">
        <f>DW74-DW77-DW78-DW79</f>
        <v/>
      </c>
      <c r="DX80" s="44">
        <f>DX74-DX77-DX78-DX79</f>
        <v/>
      </c>
      <c r="DY80" s="44">
        <f>DY74-DY77-DY78-DY79</f>
        <v/>
      </c>
      <c r="DZ80" s="44">
        <f>DZ74-DZ77-DZ78-DZ79</f>
        <v/>
      </c>
      <c r="EA80" s="44">
        <f>EA74-EA77-EA78-EA79</f>
        <v/>
      </c>
      <c r="EB80" s="44">
        <f>EB74-EB77-EB78-EB79</f>
        <v/>
      </c>
      <c r="EC80" s="44">
        <f>EC74-EC77-EC78-EC79</f>
        <v/>
      </c>
      <c r="ED80" s="44">
        <f>ED74-ED77-ED78-ED79</f>
        <v/>
      </c>
      <c r="EE80" s="44">
        <f>EE74-EE77-EE78-EE79</f>
        <v/>
      </c>
      <c r="EF80" s="44">
        <f>EF74-EF77-EF78-EF79</f>
        <v/>
      </c>
      <c r="EG80" s="44">
        <f>EG74-EG77-EG78-EG79</f>
        <v/>
      </c>
      <c r="EH80" s="44">
        <f>EH74-EH77-EH78-EH79</f>
        <v/>
      </c>
      <c r="EI80" s="44">
        <f>EI74-EI77-EI78-EI79</f>
        <v/>
      </c>
      <c r="EJ80" s="44">
        <f>EJ74-EJ77-EJ78-EJ79</f>
        <v/>
      </c>
      <c r="EK80" s="44">
        <f>EK74-EK77-EK78-EK79</f>
        <v/>
      </c>
      <c r="EL80" s="44">
        <f>EL74-EL77-EL78-EL79</f>
        <v/>
      </c>
      <c r="EM80" s="44">
        <f>EM74-EM77-EM78-EM79</f>
        <v/>
      </c>
      <c r="EN80" s="44">
        <f>EN74-EN77-EN78-EN79</f>
        <v/>
      </c>
      <c r="EO80" s="44">
        <f>EO74-EO77-EO78-EO79</f>
        <v/>
      </c>
      <c r="EP80" s="44">
        <f>EP74-EP77-EP78-EP79</f>
        <v/>
      </c>
      <c r="EQ80" s="44">
        <f>EQ74-EQ77-EQ78-EQ79</f>
        <v/>
      </c>
      <c r="ER80" s="44">
        <f>ER74-ER77-ER78-ER79</f>
        <v/>
      </c>
      <c r="ES80" s="44">
        <f>ES74-ES77-ES78-ES79</f>
        <v/>
      </c>
      <c r="ET80" s="44">
        <f>ET74-ET77-ET78-ET79</f>
        <v/>
      </c>
      <c r="EU80" s="44">
        <f>EU74-EU77-EU78-EU79</f>
        <v/>
      </c>
      <c r="EV80" s="44">
        <f>EV74-EV77-EV78-EV79</f>
        <v/>
      </c>
      <c r="EW80" s="44">
        <f>EW74-EW77-EW78-EW79</f>
        <v/>
      </c>
      <c r="EX80" s="44">
        <f>EX74-EX77-EX78-EX79</f>
        <v/>
      </c>
      <c r="EY80" s="44">
        <f>EY74-EY77-EY78-EY79</f>
        <v/>
      </c>
      <c r="EZ80" s="44">
        <f>EZ74-EZ77-EZ78-EZ79</f>
        <v/>
      </c>
      <c r="FA80" s="44">
        <f>FA74-FA77-FA78-FA79</f>
        <v/>
      </c>
      <c r="FB80" s="44">
        <f>FB74-FB77-FB78-FB79</f>
        <v/>
      </c>
      <c r="FC80" s="44">
        <f>FC74-FC77-FC78-FC79</f>
        <v/>
      </c>
      <c r="FD80" s="44">
        <f>FD74-FD77-FD78-FD79</f>
        <v/>
      </c>
      <c r="FE80" s="44">
        <f>FE74-FE77-FE78-FE79</f>
        <v/>
      </c>
      <c r="FF80" s="44">
        <f>FF74-FF77-FF78-FF79</f>
        <v/>
      </c>
      <c r="FG80" s="44">
        <f>FG74-FG77-FG78-FG79</f>
        <v/>
      </c>
      <c r="FH80" s="44">
        <f>FH74-FH77-FH78-FH79</f>
        <v/>
      </c>
      <c r="FI80" s="44">
        <f>FI74-FI77-FI78-FI79</f>
        <v/>
      </c>
      <c r="FJ80" s="44">
        <f>FJ74-FJ77-FJ78-FJ79</f>
        <v/>
      </c>
      <c r="FK80" s="44">
        <f>FK74-FK77-FK78-FK79</f>
        <v/>
      </c>
      <c r="FL80" s="44">
        <f>FL74-FL77-FL78-FL79</f>
        <v/>
      </c>
      <c r="FM80" s="44">
        <f>FM74-FM77-FM78-FM79</f>
        <v/>
      </c>
      <c r="FN80" s="44">
        <f>FN74-FN77-FN78-FN79</f>
        <v/>
      </c>
      <c r="FO80" s="44">
        <f>FO74-FO77-FO78-FO79</f>
        <v/>
      </c>
      <c r="FP80" s="44">
        <f>FP74-FP77-FP78-FP79</f>
        <v/>
      </c>
      <c r="FQ80" s="44">
        <f>FQ74-FQ77-FQ78-FQ79</f>
        <v/>
      </c>
      <c r="FR80" s="44">
        <f>FR74-FR77-FR78-FR79</f>
        <v/>
      </c>
      <c r="FS80" s="44">
        <f>FS74-FS77-FS78-FS79</f>
        <v/>
      </c>
      <c r="FT80" s="44">
        <f>FT74-FT77-FT78-FT79</f>
        <v/>
      </c>
      <c r="FU80" s="44">
        <f>FU74-FU77-FU78-FU79</f>
        <v/>
      </c>
      <c r="FV80" s="44">
        <f>FV74-FV77-FV78-FV79</f>
        <v/>
      </c>
      <c r="FW80" s="44">
        <f>FW74-FW77-FW78-FW79</f>
        <v/>
      </c>
      <c r="FX80" s="44">
        <f>FX74-FX77-FX78-FX79</f>
        <v/>
      </c>
      <c r="FY80" s="44">
        <f>FY74-FY77-FY78-FY79</f>
        <v/>
      </c>
      <c r="FZ80" s="44">
        <f>FZ74-FZ77-FZ78-FZ79</f>
        <v/>
      </c>
      <c r="GA80" s="44">
        <f>GA74-GA77-GA78-GA79</f>
        <v/>
      </c>
      <c r="GB80" s="44">
        <f>GB74-GB77-GB78-GB79</f>
        <v/>
      </c>
      <c r="GC80" s="44">
        <f>GC74-GC77-GC78-GC79</f>
        <v/>
      </c>
      <c r="GD80" s="44">
        <f>GD74-GD77-GD78-GD79</f>
        <v/>
      </c>
      <c r="GE80" s="44">
        <f>GE74-GE77-GE78-GE79</f>
        <v/>
      </c>
      <c r="GF80" s="44">
        <f>GF74-GF77-GF78-GF79</f>
        <v/>
      </c>
      <c r="GG80" s="44">
        <f>GG74-GG77-GG78-GG79</f>
        <v/>
      </c>
      <c r="GH80" s="44">
        <f>GH74-GH77-GH78-GH79</f>
        <v/>
      </c>
      <c r="GI80" s="44">
        <f>GI74-GI77-GI78-GI79</f>
        <v/>
      </c>
      <c r="GJ80" s="44">
        <f>GJ74-GJ77-GJ78-GJ79</f>
        <v/>
      </c>
      <c r="GK80" s="44">
        <f>GK74-GK77-GK78-GK79</f>
        <v/>
      </c>
      <c r="GL80" s="44">
        <f>GL74-GL77-GL78-GL79</f>
        <v/>
      </c>
      <c r="GM80" s="44">
        <f>GM74-GM77-GM78-GM79</f>
        <v/>
      </c>
      <c r="GN80" s="44">
        <f>GN74-GN77-GN78-GN79</f>
        <v/>
      </c>
      <c r="GO80" s="44">
        <f>GO74-GO77-GO78-GO79</f>
        <v/>
      </c>
      <c r="GP80" s="44">
        <f>GP74-GP77-GP78-GP79</f>
        <v/>
      </c>
      <c r="GQ80" s="44">
        <f>GQ74-GQ77-GQ78-GQ79</f>
        <v/>
      </c>
      <c r="GR80" s="44">
        <f>GR74-GR77-GR78-GR79</f>
        <v/>
      </c>
      <c r="GS80" s="44">
        <f>GS74-GS77-GS78-GS79</f>
        <v/>
      </c>
      <c r="GT80" s="44">
        <f>GT74-GT77-GT78-GT79</f>
        <v/>
      </c>
      <c r="GU80" s="44">
        <f>GU74-GU77-GU78-GU79</f>
        <v/>
      </c>
      <c r="GV80" s="44">
        <f>GV74-GV77-GV78-GV79</f>
        <v/>
      </c>
      <c r="GW80" s="44">
        <f>GW74-GW77-GW78-GW79</f>
        <v/>
      </c>
      <c r="GX80" s="44">
        <f>GX74-GX77-GX78-GX79</f>
        <v/>
      </c>
      <c r="GY80" s="44">
        <f>GY74-GY77-GY78-GY79</f>
        <v/>
      </c>
      <c r="GZ80" s="44">
        <f>GZ74-GZ77-GZ78-GZ79</f>
        <v/>
      </c>
      <c r="HA80" s="44">
        <f>HA74-HA77-HA78-HA79</f>
        <v/>
      </c>
      <c r="HB80" s="44">
        <f>HB74-HB77-HB78-HB79</f>
        <v/>
      </c>
      <c r="HC80" s="44">
        <f>HC74-HC77-HC78-HC79</f>
        <v/>
      </c>
      <c r="HD80" s="44">
        <f>HD74-HD77-HD78-HD79</f>
        <v/>
      </c>
      <c r="HE80" s="44">
        <f>HE74-HE77-HE78-HE79</f>
        <v/>
      </c>
      <c r="HF80" s="44">
        <f>HF74-HF77-HF78-HF79</f>
        <v/>
      </c>
      <c r="HG80" s="44">
        <f>HG74-HG77-HG78-HG79</f>
        <v/>
      </c>
      <c r="HH80" s="44">
        <f>HH74-HH77-HH78-HH79</f>
        <v/>
      </c>
      <c r="HI80" s="44">
        <f>HI74-HI77-HI78-HI79</f>
        <v/>
      </c>
      <c r="HJ80" s="44">
        <f>HJ74-HJ77-HJ78-HJ79</f>
        <v/>
      </c>
      <c r="HK80" s="44">
        <f>HK74-HK77-HK78-HK79</f>
        <v/>
      </c>
      <c r="HL80" s="44">
        <f>HL74-HL77-HL78-HL79</f>
        <v/>
      </c>
      <c r="HM80" s="44">
        <f>HM74-HM77-HM78-HM79</f>
        <v/>
      </c>
      <c r="HN80" s="44">
        <f>HN74-HN77-HN78-HN79</f>
        <v/>
      </c>
      <c r="HO80" s="44">
        <f>HO74-HO77-HO78-HO79</f>
        <v/>
      </c>
      <c r="HP80" s="44">
        <f>HP74-HP77-HP78-HP79</f>
        <v/>
      </c>
      <c r="HQ80" s="44">
        <f>HQ74-HQ77-HQ78-HQ79</f>
        <v/>
      </c>
      <c r="HR80" s="44">
        <f>HR74-HR77-HR78-HR79</f>
        <v/>
      </c>
      <c r="HS80" s="44">
        <f>HS74-HS77-HS78-HS79</f>
        <v/>
      </c>
      <c r="HT80" s="44">
        <f>HT74-HT77-HT78-HT79</f>
        <v/>
      </c>
      <c r="HU80" s="44">
        <f>HU74-HU77-HU78-HU79</f>
        <v/>
      </c>
      <c r="HV80" s="44">
        <f>HV74-HV77-HV78-HV79</f>
        <v/>
      </c>
      <c r="HW80" s="44">
        <f>HW74-HW77-HW78-HW79</f>
        <v/>
      </c>
      <c r="HX80" s="44">
        <f>HX74-HX77-HX78-HX79</f>
        <v/>
      </c>
      <c r="HY80" s="44">
        <f>HY74-HY77-HY78-HY79</f>
        <v/>
      </c>
      <c r="HZ80" s="44">
        <f>HZ74-HZ77-HZ78-HZ79</f>
        <v/>
      </c>
      <c r="IA80" s="44">
        <f>IA74-IA77-IA78-IA79</f>
        <v/>
      </c>
      <c r="IB80" s="44">
        <f>IB74-IB77-IB78-IB79</f>
        <v/>
      </c>
      <c r="IC80" s="44">
        <f>IC74-IC77-IC78-IC79</f>
        <v/>
      </c>
      <c r="ID80" s="44">
        <f>ID74-ID77-ID78-ID79</f>
        <v/>
      </c>
      <c r="IE80" s="44">
        <f>IE74-IE77-IE78-IE79</f>
        <v/>
      </c>
      <c r="IF80" s="44">
        <f>IF74-IF77-IF78-IF79</f>
        <v/>
      </c>
      <c r="IG80" s="44">
        <f>IG74-IG77-IG78-IG79</f>
        <v/>
      </c>
      <c r="IH80" s="44">
        <f>IH74-IH77-IH78-IH79</f>
        <v/>
      </c>
      <c r="II80" s="44">
        <f>II74-II77-II78-II79</f>
        <v/>
      </c>
      <c r="IJ80" s="44">
        <f>IJ74-IJ77-IJ78-IJ79</f>
        <v/>
      </c>
      <c r="IK80" s="44">
        <f>IK74-IK77-IK78-IK79</f>
        <v/>
      </c>
      <c r="IL80" s="44">
        <f>IL74-IL77-IL78-IL79</f>
        <v/>
      </c>
      <c r="IM80" s="44">
        <f>IM74-IM77-IM78-IM79</f>
        <v/>
      </c>
      <c r="IN80" s="44">
        <f>IN74-IN77-IN78-IN79</f>
        <v/>
      </c>
      <c r="IO80" s="44">
        <f>IO74-IO77-IO78-IO79</f>
        <v/>
      </c>
      <c r="IP80" s="44">
        <f>IP74-IP77-IP78-IP79</f>
        <v/>
      </c>
      <c r="IQ80" s="44">
        <f>IQ74-IQ77-IQ78-IQ79</f>
        <v/>
      </c>
      <c r="IR80" s="44">
        <f>IR74-IR77-IR78-IR79</f>
        <v/>
      </c>
      <c r="IS80" s="44">
        <f>IS74-IS77-IS78-IS79</f>
        <v/>
      </c>
      <c r="IT80" s="44">
        <f>IT74-IT77-IT78-IT79</f>
        <v/>
      </c>
      <c r="IU80" s="44">
        <f>IU74-IU77-IU78-IU79</f>
        <v/>
      </c>
      <c r="IV80" s="44">
        <f>IV74-IV77-IV78-IV79</f>
        <v/>
      </c>
      <c r="IW80" s="44">
        <f>IW74-IW77-IW78-IW79</f>
        <v/>
      </c>
      <c r="IX80" s="44">
        <f>IX74-IX77-IX78-IX79</f>
        <v/>
      </c>
      <c r="IY80" s="44">
        <f>IY74-IY77-IY78-IY79</f>
        <v/>
      </c>
      <c r="IZ80" s="44">
        <f>IZ74-IZ77-IZ78-IZ79</f>
        <v/>
      </c>
      <c r="JA80" s="44">
        <f>JA74-JA77-JA78-JA79</f>
        <v/>
      </c>
      <c r="JB80" s="44">
        <f>JB74-JB77-JB78-JB79</f>
        <v/>
      </c>
      <c r="JC80" s="44">
        <f>JC74-JC77-JC78-JC79</f>
        <v/>
      </c>
      <c r="JD80" s="44">
        <f>JD74-JD77-JD78-JD79</f>
        <v/>
      </c>
      <c r="JE80" s="44">
        <f>JE74-JE77-JE78-JE79</f>
        <v/>
      </c>
      <c r="JF80" s="44">
        <f>JF74-JF77-JF78-JF79</f>
        <v/>
      </c>
      <c r="JG80" s="44">
        <f>JG74-JG77-JG78-JG79</f>
        <v/>
      </c>
      <c r="JH80" s="44">
        <f>JH74-JH77-JH78-JH79</f>
        <v/>
      </c>
      <c r="JI80" s="44">
        <f>JI74-JI77-JI78-JI79</f>
        <v/>
      </c>
      <c r="JJ80" s="44">
        <f>JJ74-JJ77-JJ78-JJ79</f>
        <v/>
      </c>
      <c r="JK80" s="44">
        <f>JK74-JK77-JK78-JK79</f>
        <v/>
      </c>
      <c r="JL80" s="44">
        <f>JL74-JL77-JL78-JL79</f>
        <v/>
      </c>
      <c r="JM80" s="44">
        <f>JM74-JM77-JM78-JM79</f>
        <v/>
      </c>
      <c r="JN80" s="44">
        <f>JN74-JN77-JN78-JN79</f>
        <v/>
      </c>
      <c r="JO80" s="44">
        <f>JO74-JO77-JO78-JO79</f>
        <v/>
      </c>
      <c r="JP80" s="44">
        <f>JP74-JP77-JP78-JP79</f>
        <v/>
      </c>
      <c r="JQ80" s="44">
        <f>JQ74-JQ77-JQ78-JQ79</f>
        <v/>
      </c>
      <c r="JR80" s="44">
        <f>JR74-JR77-JR78-JR79</f>
        <v/>
      </c>
      <c r="JS80" s="44">
        <f>JS74-JS77-JS78-JS79</f>
        <v/>
      </c>
      <c r="JT80" s="44">
        <f>JT74-JT77-JT78-JT79</f>
        <v/>
      </c>
      <c r="JU80" s="44">
        <f>JU74-JU77-JU78-JU79</f>
        <v/>
      </c>
      <c r="JV80" s="44">
        <f>JV74-JV77-JV78-JV79</f>
        <v/>
      </c>
      <c r="JW80" s="44">
        <f>JW74-JW77-JW78-JW79</f>
        <v/>
      </c>
      <c r="JX80" s="44">
        <f>JX74-JX77-JX78-JX79</f>
        <v/>
      </c>
      <c r="JY80" s="44">
        <f>JY74-JY77-JY78-JY79</f>
        <v/>
      </c>
      <c r="JZ80" s="44">
        <f>JZ74-JZ77-JZ78-JZ79</f>
        <v/>
      </c>
      <c r="KA80" s="44">
        <f>KA74-KA77-KA78-KA79</f>
        <v/>
      </c>
      <c r="KB80" s="44">
        <f>KB74-KB77-KB78-KB79</f>
        <v/>
      </c>
      <c r="KC80" s="44">
        <f>KC74-KC77-KC78-KC79</f>
        <v/>
      </c>
      <c r="KD80" s="44">
        <f>KD74-KD77-KD78-KD79</f>
        <v/>
      </c>
      <c r="KE80" s="44">
        <f>KE74-KE77-KE78-KE79</f>
        <v/>
      </c>
      <c r="KF80" s="44">
        <f>KF74-KF77-KF78-KF79</f>
        <v/>
      </c>
      <c r="KG80" s="44">
        <f>KG74-KG77-KG78-KG79</f>
        <v/>
      </c>
      <c r="KH80" s="44">
        <f>KH74-KH77-KH78-KH79</f>
        <v/>
      </c>
      <c r="KI80" s="44">
        <f>KI74-KI77-KI78-KI79</f>
        <v/>
      </c>
      <c r="KJ80" s="44">
        <f>KJ74-KJ77-KJ78-KJ79</f>
        <v/>
      </c>
      <c r="KK80" s="44">
        <f>KK74-KK77-KK78-KK79</f>
        <v/>
      </c>
      <c r="KL80" s="44">
        <f>KL74-KL77-KL78-KL79</f>
        <v/>
      </c>
      <c r="KM80" s="44">
        <f>KM74-KM77-KM78-KM79</f>
        <v/>
      </c>
      <c r="KN80" s="44">
        <f>KN74-KN77-KN78-KN79</f>
        <v/>
      </c>
      <c r="KO80" s="44">
        <f>KO74-KO77-KO78-KO79</f>
        <v/>
      </c>
      <c r="KP80" s="44">
        <f>KP74-KP77-KP78-KP79</f>
        <v/>
      </c>
      <c r="KQ80" s="44">
        <f>KQ74-KQ77-KQ78-KQ79</f>
        <v/>
      </c>
      <c r="KR80" s="44">
        <f>KR74-KR77-KR78-KR79</f>
        <v/>
      </c>
      <c r="KS80" s="44">
        <f>KS74-KS77-KS78-KS79</f>
        <v/>
      </c>
      <c r="KT80" s="44">
        <f>KT74-KT77-KT78-KT79</f>
        <v/>
      </c>
      <c r="KU80" s="44">
        <f>KU74-KU77-KU78-KU79</f>
        <v/>
      </c>
      <c r="KV80" s="44">
        <f>KV74-KV77-KV78-KV79</f>
        <v/>
      </c>
      <c r="KW80" s="44">
        <f>KW74-KW77-KW78-KW79</f>
        <v/>
      </c>
      <c r="KX80" s="44">
        <f>KX74-KX77-KX78-KX79</f>
        <v/>
      </c>
      <c r="KY80" s="44">
        <f>KY74-KY77-KY78-KY79</f>
        <v/>
      </c>
      <c r="KZ80" s="44">
        <f>KZ74-KZ77-KZ78-KZ79</f>
        <v/>
      </c>
      <c r="LA80" s="44">
        <f>LA74-LA77-LA78-LA79</f>
        <v/>
      </c>
      <c r="LB80" s="44">
        <f>LB74-LB77-LB78-LB79</f>
        <v/>
      </c>
      <c r="LC80" s="44">
        <f>LC74-LC77-LC78-LC79</f>
        <v/>
      </c>
      <c r="LD80" s="44">
        <f>LD74-LD77-LD78-LD79</f>
        <v/>
      </c>
      <c r="LE80" s="44">
        <f>LE74-LE77-LE78-LE79</f>
        <v/>
      </c>
      <c r="LF80" s="44">
        <f>LF74-LF77-LF78-LF79</f>
        <v/>
      </c>
      <c r="LG80" s="44">
        <f>LG74-LG77-LG78-LG79</f>
        <v/>
      </c>
      <c r="LH80" s="44">
        <f>LH74-LH77-LH78-LH79</f>
        <v/>
      </c>
      <c r="LI80" s="44">
        <f>LI74-LI77-LI78-LI79</f>
        <v/>
      </c>
      <c r="LJ80" s="44">
        <f>LJ74-LJ77-LJ78-LJ79</f>
        <v/>
      </c>
      <c r="LK80" s="44">
        <f>LK74-LK77-LK78-LK79</f>
        <v/>
      </c>
      <c r="LL80" s="44">
        <f>LL74-LL77-LL78-LL79</f>
        <v/>
      </c>
      <c r="LM80" s="44">
        <f>LM74-LM77-LM78-LM79</f>
        <v/>
      </c>
      <c r="LN80" s="44">
        <f>LN74-LN77-LN78-LN79</f>
        <v/>
      </c>
      <c r="LO80" s="44">
        <f>LO74-LO77-LO78-LO79</f>
        <v/>
      </c>
      <c r="LP80" s="44">
        <f>LP74-LP77-LP78-LP79</f>
        <v/>
      </c>
      <c r="LQ80" s="44">
        <f>LQ74-LQ77-LQ78-LQ79</f>
        <v/>
      </c>
      <c r="LR80" s="44">
        <f>LR74-LR77-LR78-LR79</f>
        <v/>
      </c>
      <c r="LS80" s="44">
        <f>LS74-LS77-LS78-LS79</f>
        <v/>
      </c>
      <c r="LT80" s="44">
        <f>LT74-LT77-LT78-LT79</f>
        <v/>
      </c>
      <c r="LU80" s="44">
        <f>LU74-LU77-LU78-LU79</f>
        <v/>
      </c>
      <c r="LV80" s="44">
        <f>LV74-LV77-LV78-LV79</f>
        <v/>
      </c>
      <c r="LW80" s="44">
        <f>LW74-LW77-LW78-LW79</f>
        <v/>
      </c>
      <c r="LX80" s="44">
        <f>LX74-LX77-LX78-LX79</f>
        <v/>
      </c>
      <c r="LY80" s="44">
        <f>LY74-LY77-LY78-LY79</f>
        <v/>
      </c>
      <c r="LZ80" s="44">
        <f>LZ74-LZ77-LZ78-LZ79</f>
        <v/>
      </c>
      <c r="MA80" s="44">
        <f>MA74-MA77-MA78-MA79</f>
        <v/>
      </c>
      <c r="MB80" s="44">
        <f>MB74-MB77-MB78-MB79</f>
        <v/>
      </c>
      <c r="MC80" s="44">
        <f>MC74-MC77-MC78-MC79</f>
        <v/>
      </c>
      <c r="MD80" s="44">
        <f>MD74-MD77-MD78-MD79</f>
        <v/>
      </c>
      <c r="ME80" s="44">
        <f>ME74-ME77-ME78-ME79</f>
        <v/>
      </c>
      <c r="MF80" s="44">
        <f>MF74-MF77-MF78-MF79</f>
        <v/>
      </c>
      <c r="MG80" s="44">
        <f>MG74-MG77-MG78-MG79</f>
        <v/>
      </c>
      <c r="MH80" s="44">
        <f>MH74-MH77-MH78-MH79</f>
        <v/>
      </c>
      <c r="MI80" s="44">
        <f>MI74-MI77-MI78-MI79</f>
        <v/>
      </c>
      <c r="MJ80" s="44">
        <f>MJ74-MJ77-MJ78-MJ79</f>
        <v/>
      </c>
      <c r="MK80" s="44">
        <f>MK74-MK77-MK78-MK79</f>
        <v/>
      </c>
      <c r="ML80" s="44">
        <f>ML74-ML77-ML78-ML79</f>
        <v/>
      </c>
      <c r="MM80" s="44">
        <f>MM74-MM77-MM78-MM79</f>
        <v/>
      </c>
      <c r="MN80" s="44">
        <f>MN74-MN77-MN78-MN79</f>
        <v/>
      </c>
      <c r="MO80" s="44">
        <f>MO74-MO77-MO78-MO79</f>
        <v/>
      </c>
      <c r="MP80" s="44">
        <f>MP74-MP77-MP78-MP79</f>
        <v/>
      </c>
      <c r="MQ80" s="44">
        <f>MQ74-MQ77-MQ78-MQ79</f>
        <v/>
      </c>
      <c r="MR80" s="44">
        <f>MR74-MR77-MR78-MR79</f>
        <v/>
      </c>
      <c r="MS80" s="44">
        <f>MS74-MS77-MS78-MS79</f>
        <v/>
      </c>
      <c r="MT80" s="44">
        <f>MT74-MT77-MT78-MT79</f>
        <v/>
      </c>
      <c r="MU80" s="44">
        <f>MU74-MU77-MU78-MU79</f>
        <v/>
      </c>
      <c r="MV80" s="44">
        <f>MV74-MV77-MV78-MV79</f>
        <v/>
      </c>
      <c r="MW80" s="44">
        <f>MW74-MW77-MW78-MW79</f>
        <v/>
      </c>
      <c r="MX80" s="44">
        <f>MX74-MX77-MX78-MX79</f>
        <v/>
      </c>
      <c r="MY80" s="44">
        <f>MY74-MY77-MY78-MY79</f>
        <v/>
      </c>
      <c r="MZ80" s="44">
        <f>MZ74-MZ77-MZ78-MZ79</f>
        <v/>
      </c>
      <c r="NA80" s="44">
        <f>NA74-NA77-NA78-NA79</f>
        <v/>
      </c>
      <c r="NB80" s="44">
        <f>NB74-NB77-NB78-NB79</f>
        <v/>
      </c>
      <c r="NC80" s="44">
        <f>NC74-NC77-NC78-NC79</f>
        <v/>
      </c>
      <c r="ND80" s="44">
        <f>ND74-ND77-ND78-ND79</f>
        <v/>
      </c>
      <c r="NE80" s="44">
        <f>NE74-NE77-NE78-NE79</f>
        <v/>
      </c>
      <c r="NF80" s="44">
        <f>NF74-NF77-NF78-NF79</f>
        <v/>
      </c>
      <c r="NG80" s="44">
        <f>NG74-NG77-NG78-NG79</f>
        <v/>
      </c>
      <c r="NH80" s="44">
        <f>NH74-NH77-NH78-NH79</f>
        <v/>
      </c>
      <c r="NI80" s="44">
        <f>NI74-NI77-NI78-NI79</f>
        <v/>
      </c>
      <c r="NJ80" s="44">
        <f>NJ74-NJ77-NJ78-NJ79</f>
        <v/>
      </c>
      <c r="NK80" s="44">
        <f>NK74-NK77-NK78-NK79</f>
        <v/>
      </c>
      <c r="NL80" s="44">
        <f>NL74-NL77-NL78-NL79</f>
        <v/>
      </c>
      <c r="NM80" s="44">
        <f>NM74-NM77-NM78-NM79</f>
        <v/>
      </c>
      <c r="NN80" s="44">
        <f>NN74-NN77-NN78-NN79</f>
        <v/>
      </c>
      <c r="NO80" s="44">
        <f>NO74-NO77-NO78-NO79</f>
        <v/>
      </c>
      <c r="NP80" s="44">
        <f>NP74-NP77-NP78-NP79</f>
        <v/>
      </c>
      <c r="NQ80" s="44">
        <f>NQ74-NQ77-NQ78-NQ79</f>
        <v/>
      </c>
      <c r="NR80" s="44">
        <f>NR74-NR77-NR78-NR79</f>
        <v/>
      </c>
      <c r="NS80" s="44">
        <f>NS74-NS77-NS78-NS79</f>
        <v/>
      </c>
      <c r="NT80" s="44">
        <f>NT74-NT77-NT78-NT79</f>
        <v/>
      </c>
      <c r="NU80" s="44">
        <f>NU74-NU77-NU78-NU79</f>
        <v/>
      </c>
      <c r="NV80" s="44">
        <f>NV74-NV77-NV78-NV79</f>
        <v/>
      </c>
      <c r="NW80" s="44">
        <f>NW74-NW77-NW78-NW79</f>
        <v/>
      </c>
      <c r="NX80" s="44">
        <f>NX74-NX77-NX78-NX79</f>
        <v/>
      </c>
      <c r="NY80" s="44">
        <f>NY74-NY77-NY78-NY79</f>
        <v/>
      </c>
      <c r="NZ80" s="44">
        <f>NZ74-NZ77-NZ78-NZ79</f>
        <v/>
      </c>
      <c r="OA80" s="44">
        <f>OA74-OA77-OA78-OA79</f>
        <v/>
      </c>
      <c r="OB80" s="44">
        <f>OB74-OB77-OB78-OB79</f>
        <v/>
      </c>
      <c r="OC80" s="44">
        <f>OC74-OC77-OC78-OC79</f>
        <v/>
      </c>
      <c r="OD80" s="44">
        <f>OD74-OD77-OD78-OD79</f>
        <v/>
      </c>
      <c r="OE80" s="44">
        <f>OE74-OE77-OE78-OE79</f>
        <v/>
      </c>
      <c r="OF80" s="44">
        <f>OF74-OF77-OF78-OF79</f>
        <v/>
      </c>
      <c r="OG80" s="44">
        <f>OG74-OG77-OG78-OG79</f>
        <v/>
      </c>
      <c r="OH80" s="44">
        <f>OH74-OH77-OH78-OH79</f>
        <v/>
      </c>
      <c r="OI80" s="44">
        <f>OI74-OI77-OI78-OI79</f>
        <v/>
      </c>
      <c r="OJ80" s="44">
        <f>OJ74-OJ77-OJ78-OJ79</f>
        <v/>
      </c>
      <c r="OK80" s="44">
        <f>OK74-OK77-OK78-OK79</f>
        <v/>
      </c>
      <c r="OL80" s="44">
        <f>OL74-OL77-OL78-OL79</f>
        <v/>
      </c>
      <c r="OM80" s="44">
        <f>OM74-OM77-OM78-OM79</f>
        <v/>
      </c>
      <c r="ON80" s="44">
        <f>ON74-ON77-ON78-ON79</f>
        <v/>
      </c>
      <c r="OO80" s="44">
        <f>OO74-OO77-OO78-OO79</f>
        <v/>
      </c>
      <c r="OP80" s="44">
        <f>OP74-OP77-OP78-OP79</f>
        <v/>
      </c>
      <c r="OQ80" s="44">
        <f>OQ74-OQ77-OQ78-OQ79</f>
        <v/>
      </c>
      <c r="OR80" s="44">
        <f>OR74-OR77-OR78-OR79</f>
        <v/>
      </c>
      <c r="OS80" s="44">
        <f>OS74-OS77-OS78-OS79</f>
        <v/>
      </c>
      <c r="OT80" s="44">
        <f>OT74-OT77-OT78-OT79</f>
        <v/>
      </c>
      <c r="OU80" s="44">
        <f>OU74-OU77-OU78-OU79</f>
        <v/>
      </c>
      <c r="OV80" s="44">
        <f>OV74-OV77-OV78-OV79</f>
        <v/>
      </c>
      <c r="OW80" s="44">
        <f>OW74-OW77-OW78-OW79</f>
        <v/>
      </c>
      <c r="OX80" s="44">
        <f>OX74-OX77-OX78-OX79</f>
        <v/>
      </c>
      <c r="OY80" s="44">
        <f>OY74-OY77-OY78-OY79</f>
        <v/>
      </c>
      <c r="OZ80" s="44">
        <f>OZ74-OZ77-OZ78-OZ79</f>
        <v/>
      </c>
      <c r="PA80" s="44">
        <f>PA74-PA77-PA78-PA79</f>
        <v/>
      </c>
      <c r="PB80" s="44">
        <f>PB74-PB77-PB78-PB79</f>
        <v/>
      </c>
      <c r="PC80" s="44">
        <f>PC74-PC77-PC78-PC79</f>
        <v/>
      </c>
      <c r="PD80" s="44">
        <f>PD74-PD77-PD78-PD79</f>
        <v/>
      </c>
      <c r="PE80" s="44">
        <f>PE74-PE77-PE78-PE79</f>
        <v/>
      </c>
      <c r="PF80" s="44">
        <f>PF74-PF77-PF78-PF79</f>
        <v/>
      </c>
      <c r="PG80" s="44">
        <f>PG74-PG77-PG78-PG79</f>
        <v/>
      </c>
      <c r="PH80" s="44">
        <f>PH74-PH77-PH78-PH79</f>
        <v/>
      </c>
      <c r="PI80" s="44">
        <f>PI74-PI77-PI78-PI79</f>
        <v/>
      </c>
      <c r="PJ80" s="44">
        <f>PJ74-PJ77-PJ78-PJ79</f>
        <v/>
      </c>
      <c r="PK80" s="44">
        <f>PK74-PK77-PK78-PK79</f>
        <v/>
      </c>
      <c r="PL80" s="44">
        <f>PL74-PL77-PL78-PL79</f>
        <v/>
      </c>
      <c r="PM80" s="44">
        <f>PM74-PM77-PM78-PM79</f>
        <v/>
      </c>
    </row>
    <row r="81">
      <c r="A81" s="9" t="inlineStr">
        <is>
          <t>MLI construction interest (capitalized)</t>
        </is>
      </c>
      <c r="B81" s="9" t="inlineStr">
        <is>
          <t>P2</t>
        </is>
      </c>
      <c r="C81" s="43">
        <f>SUM(D81:PM81)</f>
        <v/>
      </c>
      <c r="D81" s="44">
        <f>IF(D67=1,(0+D80)*r_m,0)</f>
        <v/>
      </c>
      <c r="E81" s="44">
        <f>IF(E67=1,(D82+E80)*r_m,0)</f>
        <v/>
      </c>
      <c r="F81" s="44">
        <f>IF(F67=1,(E82+F80)*r_m,0)</f>
        <v/>
      </c>
      <c r="G81" s="44">
        <f>IF(G67=1,(F82+G80)*r_m,0)</f>
        <v/>
      </c>
      <c r="H81" s="44">
        <f>IF(H67=1,(G82+H80)*r_m,0)</f>
        <v/>
      </c>
      <c r="I81" s="44">
        <f>IF(I67=1,(H82+I80)*r_m,0)</f>
        <v/>
      </c>
      <c r="J81" s="44">
        <f>IF(J67=1,(I82+J80)*r_m,0)</f>
        <v/>
      </c>
      <c r="K81" s="44">
        <f>IF(K67=1,(J82+K80)*r_m,0)</f>
        <v/>
      </c>
      <c r="L81" s="44">
        <f>IF(L67=1,(K82+L80)*r_m,0)</f>
        <v/>
      </c>
      <c r="M81" s="44">
        <f>IF(M67=1,(L82+M80)*r_m,0)</f>
        <v/>
      </c>
      <c r="N81" s="44">
        <f>IF(N67=1,(M82+N80)*r_m,0)</f>
        <v/>
      </c>
      <c r="O81" s="44">
        <f>IF(O67=1,(N82+O80)*r_m,0)</f>
        <v/>
      </c>
      <c r="P81" s="44">
        <f>IF(P67=1,(O82+P80)*r_m,0)</f>
        <v/>
      </c>
      <c r="Q81" s="44">
        <f>IF(Q67=1,(P82+Q80)*r_m,0)</f>
        <v/>
      </c>
      <c r="R81" s="44">
        <f>IF(R67=1,(Q82+R80)*r_m,0)</f>
        <v/>
      </c>
      <c r="S81" s="44">
        <f>IF(S67=1,(R82+S80)*r_m,0)</f>
        <v/>
      </c>
      <c r="T81" s="44">
        <f>IF(T67=1,(S82+T80)*r_m,0)</f>
        <v/>
      </c>
      <c r="U81" s="44">
        <f>IF(U67=1,(T82+U80)*r_m,0)</f>
        <v/>
      </c>
      <c r="V81" s="44">
        <f>IF(V67=1,(U82+V80)*r_m,0)</f>
        <v/>
      </c>
      <c r="W81" s="44">
        <f>IF(W67=1,(V82+W80)*r_m,0)</f>
        <v/>
      </c>
      <c r="X81" s="44">
        <f>IF(X67=1,(W82+X80)*r_m,0)</f>
        <v/>
      </c>
      <c r="Y81" s="44">
        <f>IF(Y67=1,(X82+Y80)*r_m,0)</f>
        <v/>
      </c>
      <c r="Z81" s="44">
        <f>IF(Z67=1,(Y82+Z80)*r_m,0)</f>
        <v/>
      </c>
      <c r="AA81" s="44">
        <f>IF(AA67=1,(Z82+AA80)*r_m,0)</f>
        <v/>
      </c>
      <c r="AB81" s="44">
        <f>IF(AB67=1,(AA82+AB80)*r_m,0)</f>
        <v/>
      </c>
      <c r="AC81" s="44">
        <f>IF(AC67=1,(AB82+AC80)*r_m,0)</f>
        <v/>
      </c>
      <c r="AD81" s="44">
        <f>IF(AD67=1,(AC82+AD80)*r_m,0)</f>
        <v/>
      </c>
      <c r="AE81" s="44">
        <f>IF(AE67=1,(AD82+AE80)*r_m,0)</f>
        <v/>
      </c>
      <c r="AF81" s="44">
        <f>IF(AF67=1,(AE82+AF80)*r_m,0)</f>
        <v/>
      </c>
      <c r="AG81" s="44">
        <f>IF(AG67=1,(AF82+AG80)*r_m,0)</f>
        <v/>
      </c>
      <c r="AH81" s="44">
        <f>IF(AH67=1,(AG82+AH80)*r_m,0)</f>
        <v/>
      </c>
      <c r="AI81" s="44">
        <f>IF(AI67=1,(AH82+AI80)*r_m,0)</f>
        <v/>
      </c>
      <c r="AJ81" s="44">
        <f>IF(AJ67=1,(AI82+AJ80)*r_m,0)</f>
        <v/>
      </c>
      <c r="AK81" s="44">
        <f>IF(AK67=1,(AJ82+AK80)*r_m,0)</f>
        <v/>
      </c>
      <c r="AL81" s="44">
        <f>IF(AL67=1,(AK82+AL80)*r_m,0)</f>
        <v/>
      </c>
      <c r="AM81" s="44">
        <f>IF(AM67=1,(AL82+AM80)*r_m,0)</f>
        <v/>
      </c>
      <c r="AN81" s="44">
        <f>IF(AN67=1,(AM82+AN80)*r_m,0)</f>
        <v/>
      </c>
      <c r="AO81" s="44">
        <f>IF(AO67=1,(AN82+AO80)*r_m,0)</f>
        <v/>
      </c>
      <c r="AP81" s="44">
        <f>IF(AP67=1,(AO82+AP80)*r_m,0)</f>
        <v/>
      </c>
      <c r="AQ81" s="44">
        <f>IF(AQ67=1,(AP82+AQ80)*r_m,0)</f>
        <v/>
      </c>
      <c r="AR81" s="44">
        <f>IF(AR67=1,(AQ82+AR80)*r_m,0)</f>
        <v/>
      </c>
      <c r="AS81" s="44">
        <f>IF(AS67=1,(AR82+AS80)*r_m,0)</f>
        <v/>
      </c>
      <c r="AT81" s="44">
        <f>IF(AT67=1,(AS82+AT80)*r_m,0)</f>
        <v/>
      </c>
      <c r="AU81" s="44">
        <f>IF(AU67=1,(AT82+AU80)*r_m,0)</f>
        <v/>
      </c>
      <c r="AV81" s="44">
        <f>IF(AV67=1,(AU82+AV80)*r_m,0)</f>
        <v/>
      </c>
      <c r="AW81" s="44">
        <f>IF(AW67=1,(AV82+AW80)*r_m,0)</f>
        <v/>
      </c>
      <c r="AX81" s="44">
        <f>IF(AX67=1,(AW82+AX80)*r_m,0)</f>
        <v/>
      </c>
      <c r="AY81" s="44">
        <f>IF(AY67=1,(AX82+AY80)*r_m,0)</f>
        <v/>
      </c>
      <c r="AZ81" s="44">
        <f>IF(AZ67=1,(AY82+AZ80)*r_m,0)</f>
        <v/>
      </c>
      <c r="BA81" s="44">
        <f>IF(BA67=1,(AZ82+BA80)*r_m,0)</f>
        <v/>
      </c>
      <c r="BB81" s="44">
        <f>IF(BB67=1,(BA82+BB80)*r_m,0)</f>
        <v/>
      </c>
      <c r="BC81" s="44">
        <f>IF(BC67=1,(BB82+BC80)*r_m,0)</f>
        <v/>
      </c>
      <c r="BD81" s="44">
        <f>IF(BD67=1,(BC82+BD80)*r_m,0)</f>
        <v/>
      </c>
      <c r="BE81" s="44">
        <f>IF(BE67=1,(BD82+BE80)*r_m,0)</f>
        <v/>
      </c>
      <c r="BF81" s="44">
        <f>IF(BF67=1,(BE82+BF80)*r_m,0)</f>
        <v/>
      </c>
      <c r="BG81" s="44">
        <f>IF(BG67=1,(BF82+BG80)*r_m,0)</f>
        <v/>
      </c>
      <c r="BH81" s="44">
        <f>IF(BH67=1,(BG82+BH80)*r_m,0)</f>
        <v/>
      </c>
      <c r="BI81" s="44">
        <f>IF(BI67=1,(BH82+BI80)*r_m,0)</f>
        <v/>
      </c>
      <c r="BJ81" s="44">
        <f>IF(BJ67=1,(BI82+BJ80)*r_m,0)</f>
        <v/>
      </c>
      <c r="BK81" s="44">
        <f>IF(BK67=1,(BJ82+BK80)*r_m,0)</f>
        <v/>
      </c>
      <c r="BL81" s="44">
        <f>IF(BL67=1,(BK82+BL80)*r_m,0)</f>
        <v/>
      </c>
      <c r="BM81" s="44">
        <f>IF(BM67=1,(BL82+BM80)*r_m,0)</f>
        <v/>
      </c>
      <c r="BN81" s="44">
        <f>IF(BN67=1,(BM82+BN80)*r_m,0)</f>
        <v/>
      </c>
      <c r="BO81" s="44">
        <f>IF(BO67=1,(BN82+BO80)*r_m,0)</f>
        <v/>
      </c>
      <c r="BP81" s="44">
        <f>IF(BP67=1,(BO82+BP80)*r_m,0)</f>
        <v/>
      </c>
      <c r="BQ81" s="44">
        <f>IF(BQ67=1,(BP82+BQ80)*r_m,0)</f>
        <v/>
      </c>
      <c r="BR81" s="44">
        <f>IF(BR67=1,(BQ82+BR80)*r_m,0)</f>
        <v/>
      </c>
      <c r="BS81" s="44">
        <f>IF(BS67=1,(BR82+BS80)*r_m,0)</f>
        <v/>
      </c>
      <c r="BT81" s="44">
        <f>IF(BT67=1,(BS82+BT80)*r_m,0)</f>
        <v/>
      </c>
      <c r="BU81" s="44">
        <f>IF(BU67=1,(BT82+BU80)*r_m,0)</f>
        <v/>
      </c>
      <c r="BV81" s="44">
        <f>IF(BV67=1,(BU82+BV80)*r_m,0)</f>
        <v/>
      </c>
      <c r="BW81" s="44">
        <f>IF(BW67=1,(BV82+BW80)*r_m,0)</f>
        <v/>
      </c>
      <c r="BX81" s="44">
        <f>IF(BX67=1,(BW82+BX80)*r_m,0)</f>
        <v/>
      </c>
      <c r="BY81" s="44">
        <f>IF(BY67=1,(BX82+BY80)*r_m,0)</f>
        <v/>
      </c>
      <c r="BZ81" s="44">
        <f>IF(BZ67=1,(BY82+BZ80)*r_m,0)</f>
        <v/>
      </c>
      <c r="CA81" s="44">
        <f>IF(CA67=1,(BZ82+CA80)*r_m,0)</f>
        <v/>
      </c>
      <c r="CB81" s="44">
        <f>IF(CB67=1,(CA82+CB80)*r_m,0)</f>
        <v/>
      </c>
      <c r="CC81" s="44">
        <f>IF(CC67=1,(CB82+CC80)*r_m,0)</f>
        <v/>
      </c>
      <c r="CD81" s="44">
        <f>IF(CD67=1,(CC82+CD80)*r_m,0)</f>
        <v/>
      </c>
      <c r="CE81" s="44">
        <f>IF(CE67=1,(CD82+CE80)*r_m,0)</f>
        <v/>
      </c>
      <c r="CF81" s="44">
        <f>IF(CF67=1,(CE82+CF80)*r_m,0)</f>
        <v/>
      </c>
      <c r="CG81" s="44">
        <f>IF(CG67=1,(CF82+CG80)*r_m,0)</f>
        <v/>
      </c>
      <c r="CH81" s="44">
        <f>IF(CH67=1,(CG82+CH80)*r_m,0)</f>
        <v/>
      </c>
      <c r="CI81" s="44">
        <f>IF(CI67=1,(CH82+CI80)*r_m,0)</f>
        <v/>
      </c>
      <c r="CJ81" s="44">
        <f>IF(CJ67=1,(CI82+CJ80)*r_m,0)</f>
        <v/>
      </c>
      <c r="CK81" s="44">
        <f>IF(CK67=1,(CJ82+CK80)*r_m,0)</f>
        <v/>
      </c>
      <c r="CL81" s="44">
        <f>IF(CL67=1,(CK82+CL80)*r_m,0)</f>
        <v/>
      </c>
      <c r="CM81" s="44">
        <f>IF(CM67=1,(CL82+CM80)*r_m,0)</f>
        <v/>
      </c>
      <c r="CN81" s="44">
        <f>IF(CN67=1,(CM82+CN80)*r_m,0)</f>
        <v/>
      </c>
      <c r="CO81" s="44">
        <f>IF(CO67=1,(CN82+CO80)*r_m,0)</f>
        <v/>
      </c>
      <c r="CP81" s="44">
        <f>IF(CP67=1,(CO82+CP80)*r_m,0)</f>
        <v/>
      </c>
      <c r="CQ81" s="44">
        <f>IF(CQ67=1,(CP82+CQ80)*r_m,0)</f>
        <v/>
      </c>
      <c r="CR81" s="44">
        <f>IF(CR67=1,(CQ82+CR80)*r_m,0)</f>
        <v/>
      </c>
      <c r="CS81" s="44">
        <f>IF(CS67=1,(CR82+CS80)*r_m,0)</f>
        <v/>
      </c>
      <c r="CT81" s="44">
        <f>IF(CT67=1,(CS82+CT80)*r_m,0)</f>
        <v/>
      </c>
      <c r="CU81" s="44">
        <f>IF(CU67=1,(CT82+CU80)*r_m,0)</f>
        <v/>
      </c>
      <c r="CV81" s="44">
        <f>IF(CV67=1,(CU82+CV80)*r_m,0)</f>
        <v/>
      </c>
      <c r="CW81" s="44">
        <f>IF(CW67=1,(CV82+CW80)*r_m,0)</f>
        <v/>
      </c>
      <c r="CX81" s="44">
        <f>IF(CX67=1,(CW82+CX80)*r_m,0)</f>
        <v/>
      </c>
      <c r="CY81" s="44">
        <f>IF(CY67=1,(CX82+CY80)*r_m,0)</f>
        <v/>
      </c>
      <c r="CZ81" s="44">
        <f>IF(CZ67=1,(CY82+CZ80)*r_m,0)</f>
        <v/>
      </c>
      <c r="DA81" s="44">
        <f>IF(DA67=1,(CZ82+DA80)*r_m,0)</f>
        <v/>
      </c>
      <c r="DB81" s="44">
        <f>IF(DB67=1,(DA82+DB80)*r_m,0)</f>
        <v/>
      </c>
      <c r="DC81" s="44">
        <f>IF(DC67=1,(DB82+DC80)*r_m,0)</f>
        <v/>
      </c>
      <c r="DD81" s="44">
        <f>IF(DD67=1,(DC82+DD80)*r_m,0)</f>
        <v/>
      </c>
      <c r="DE81" s="44">
        <f>IF(DE67=1,(DD82+DE80)*r_m,0)</f>
        <v/>
      </c>
      <c r="DF81" s="44">
        <f>IF(DF67=1,(DE82+DF80)*r_m,0)</f>
        <v/>
      </c>
      <c r="DG81" s="44">
        <f>IF(DG67=1,(DF82+DG80)*r_m,0)</f>
        <v/>
      </c>
      <c r="DH81" s="44">
        <f>IF(DH67=1,(DG82+DH80)*r_m,0)</f>
        <v/>
      </c>
      <c r="DI81" s="44">
        <f>IF(DI67=1,(DH82+DI80)*r_m,0)</f>
        <v/>
      </c>
      <c r="DJ81" s="44">
        <f>IF(DJ67=1,(DI82+DJ80)*r_m,0)</f>
        <v/>
      </c>
      <c r="DK81" s="44">
        <f>IF(DK67=1,(DJ82+DK80)*r_m,0)</f>
        <v/>
      </c>
      <c r="DL81" s="44">
        <f>IF(DL67=1,(DK82+DL80)*r_m,0)</f>
        <v/>
      </c>
      <c r="DM81" s="44">
        <f>IF(DM67=1,(DL82+DM80)*r_m,0)</f>
        <v/>
      </c>
      <c r="DN81" s="44">
        <f>IF(DN67=1,(DM82+DN80)*r_m,0)</f>
        <v/>
      </c>
      <c r="DO81" s="44">
        <f>IF(DO67=1,(DN82+DO80)*r_m,0)</f>
        <v/>
      </c>
      <c r="DP81" s="44">
        <f>IF(DP67=1,(DO82+DP80)*r_m,0)</f>
        <v/>
      </c>
      <c r="DQ81" s="44">
        <f>IF(DQ67=1,(DP82+DQ80)*r_m,0)</f>
        <v/>
      </c>
      <c r="DR81" s="44">
        <f>IF(DR67=1,(DQ82+DR80)*r_m,0)</f>
        <v/>
      </c>
      <c r="DS81" s="44">
        <f>IF(DS67=1,(DR82+DS80)*r_m,0)</f>
        <v/>
      </c>
      <c r="DT81" s="44">
        <f>IF(DT67=1,(DS82+DT80)*r_m,0)</f>
        <v/>
      </c>
      <c r="DU81" s="44">
        <f>IF(DU67=1,(DT82+DU80)*r_m,0)</f>
        <v/>
      </c>
      <c r="DV81" s="44">
        <f>IF(DV67=1,(DU82+DV80)*r_m,0)</f>
        <v/>
      </c>
      <c r="DW81" s="44">
        <f>IF(DW67=1,(DV82+DW80)*r_m,0)</f>
        <v/>
      </c>
      <c r="DX81" s="44">
        <f>IF(DX67=1,(DW82+DX80)*r_m,0)</f>
        <v/>
      </c>
      <c r="DY81" s="44">
        <f>IF(DY67=1,(DX82+DY80)*r_m,0)</f>
        <v/>
      </c>
      <c r="DZ81" s="44">
        <f>IF(DZ67=1,(DY82+DZ80)*r_m,0)</f>
        <v/>
      </c>
      <c r="EA81" s="44">
        <f>IF(EA67=1,(DZ82+EA80)*r_m,0)</f>
        <v/>
      </c>
      <c r="EB81" s="44">
        <f>IF(EB67=1,(EA82+EB80)*r_m,0)</f>
        <v/>
      </c>
      <c r="EC81" s="44">
        <f>IF(EC67=1,(EB82+EC80)*r_m,0)</f>
        <v/>
      </c>
      <c r="ED81" s="44">
        <f>IF(ED67=1,(EC82+ED80)*r_m,0)</f>
        <v/>
      </c>
      <c r="EE81" s="44">
        <f>IF(EE67=1,(ED82+EE80)*r_m,0)</f>
        <v/>
      </c>
      <c r="EF81" s="44">
        <f>IF(EF67=1,(EE82+EF80)*r_m,0)</f>
        <v/>
      </c>
      <c r="EG81" s="44">
        <f>IF(EG67=1,(EF82+EG80)*r_m,0)</f>
        <v/>
      </c>
      <c r="EH81" s="44">
        <f>IF(EH67=1,(EG82+EH80)*r_m,0)</f>
        <v/>
      </c>
      <c r="EI81" s="44">
        <f>IF(EI67=1,(EH82+EI80)*r_m,0)</f>
        <v/>
      </c>
      <c r="EJ81" s="44">
        <f>IF(EJ67=1,(EI82+EJ80)*r_m,0)</f>
        <v/>
      </c>
      <c r="EK81" s="44">
        <f>IF(EK67=1,(EJ82+EK80)*r_m,0)</f>
        <v/>
      </c>
      <c r="EL81" s="44">
        <f>IF(EL67=1,(EK82+EL80)*r_m,0)</f>
        <v/>
      </c>
      <c r="EM81" s="44">
        <f>IF(EM67=1,(EL82+EM80)*r_m,0)</f>
        <v/>
      </c>
      <c r="EN81" s="44">
        <f>IF(EN67=1,(EM82+EN80)*r_m,0)</f>
        <v/>
      </c>
      <c r="EO81" s="44">
        <f>IF(EO67=1,(EN82+EO80)*r_m,0)</f>
        <v/>
      </c>
      <c r="EP81" s="44">
        <f>IF(EP67=1,(EO82+EP80)*r_m,0)</f>
        <v/>
      </c>
      <c r="EQ81" s="44">
        <f>IF(EQ67=1,(EP82+EQ80)*r_m,0)</f>
        <v/>
      </c>
      <c r="ER81" s="44">
        <f>IF(ER67=1,(EQ82+ER80)*r_m,0)</f>
        <v/>
      </c>
      <c r="ES81" s="44">
        <f>IF(ES67=1,(ER82+ES80)*r_m,0)</f>
        <v/>
      </c>
      <c r="ET81" s="44">
        <f>IF(ET67=1,(ES82+ET80)*r_m,0)</f>
        <v/>
      </c>
      <c r="EU81" s="44">
        <f>IF(EU67=1,(ET82+EU80)*r_m,0)</f>
        <v/>
      </c>
      <c r="EV81" s="44">
        <f>IF(EV67=1,(EU82+EV80)*r_m,0)</f>
        <v/>
      </c>
      <c r="EW81" s="44">
        <f>IF(EW67=1,(EV82+EW80)*r_m,0)</f>
        <v/>
      </c>
      <c r="EX81" s="44">
        <f>IF(EX67=1,(EW82+EX80)*r_m,0)</f>
        <v/>
      </c>
      <c r="EY81" s="44">
        <f>IF(EY67=1,(EX82+EY80)*r_m,0)</f>
        <v/>
      </c>
      <c r="EZ81" s="44">
        <f>IF(EZ67=1,(EY82+EZ80)*r_m,0)</f>
        <v/>
      </c>
      <c r="FA81" s="44">
        <f>IF(FA67=1,(EZ82+FA80)*r_m,0)</f>
        <v/>
      </c>
      <c r="FB81" s="44">
        <f>IF(FB67=1,(FA82+FB80)*r_m,0)</f>
        <v/>
      </c>
      <c r="FC81" s="44">
        <f>IF(FC67=1,(FB82+FC80)*r_m,0)</f>
        <v/>
      </c>
      <c r="FD81" s="44">
        <f>IF(FD67=1,(FC82+FD80)*r_m,0)</f>
        <v/>
      </c>
      <c r="FE81" s="44">
        <f>IF(FE67=1,(FD82+FE80)*r_m,0)</f>
        <v/>
      </c>
      <c r="FF81" s="44">
        <f>IF(FF67=1,(FE82+FF80)*r_m,0)</f>
        <v/>
      </c>
      <c r="FG81" s="44">
        <f>IF(FG67=1,(FF82+FG80)*r_m,0)</f>
        <v/>
      </c>
      <c r="FH81" s="44">
        <f>IF(FH67=1,(FG82+FH80)*r_m,0)</f>
        <v/>
      </c>
      <c r="FI81" s="44">
        <f>IF(FI67=1,(FH82+FI80)*r_m,0)</f>
        <v/>
      </c>
      <c r="FJ81" s="44">
        <f>IF(FJ67=1,(FI82+FJ80)*r_m,0)</f>
        <v/>
      </c>
      <c r="FK81" s="44">
        <f>IF(FK67=1,(FJ82+FK80)*r_m,0)</f>
        <v/>
      </c>
      <c r="FL81" s="44">
        <f>IF(FL67=1,(FK82+FL80)*r_m,0)</f>
        <v/>
      </c>
      <c r="FM81" s="44">
        <f>IF(FM67=1,(FL82+FM80)*r_m,0)</f>
        <v/>
      </c>
      <c r="FN81" s="44">
        <f>IF(FN67=1,(FM82+FN80)*r_m,0)</f>
        <v/>
      </c>
      <c r="FO81" s="44">
        <f>IF(FO67=1,(FN82+FO80)*r_m,0)</f>
        <v/>
      </c>
      <c r="FP81" s="44">
        <f>IF(FP67=1,(FO82+FP80)*r_m,0)</f>
        <v/>
      </c>
      <c r="FQ81" s="44">
        <f>IF(FQ67=1,(FP82+FQ80)*r_m,0)</f>
        <v/>
      </c>
      <c r="FR81" s="44">
        <f>IF(FR67=1,(FQ82+FR80)*r_m,0)</f>
        <v/>
      </c>
      <c r="FS81" s="44">
        <f>IF(FS67=1,(FR82+FS80)*r_m,0)</f>
        <v/>
      </c>
      <c r="FT81" s="44">
        <f>IF(FT67=1,(FS82+FT80)*r_m,0)</f>
        <v/>
      </c>
      <c r="FU81" s="44">
        <f>IF(FU67=1,(FT82+FU80)*r_m,0)</f>
        <v/>
      </c>
      <c r="FV81" s="44">
        <f>IF(FV67=1,(FU82+FV80)*r_m,0)</f>
        <v/>
      </c>
      <c r="FW81" s="44">
        <f>IF(FW67=1,(FV82+FW80)*r_m,0)</f>
        <v/>
      </c>
      <c r="FX81" s="44">
        <f>IF(FX67=1,(FW82+FX80)*r_m,0)</f>
        <v/>
      </c>
      <c r="FY81" s="44">
        <f>IF(FY67=1,(FX82+FY80)*r_m,0)</f>
        <v/>
      </c>
      <c r="FZ81" s="44">
        <f>IF(FZ67=1,(FY82+FZ80)*r_m,0)</f>
        <v/>
      </c>
      <c r="GA81" s="44">
        <f>IF(GA67=1,(FZ82+GA80)*r_m,0)</f>
        <v/>
      </c>
      <c r="GB81" s="44">
        <f>IF(GB67=1,(GA82+GB80)*r_m,0)</f>
        <v/>
      </c>
      <c r="GC81" s="44">
        <f>IF(GC67=1,(GB82+GC80)*r_m,0)</f>
        <v/>
      </c>
      <c r="GD81" s="44">
        <f>IF(GD67=1,(GC82+GD80)*r_m,0)</f>
        <v/>
      </c>
      <c r="GE81" s="44">
        <f>IF(GE67=1,(GD82+GE80)*r_m,0)</f>
        <v/>
      </c>
      <c r="GF81" s="44">
        <f>IF(GF67=1,(GE82+GF80)*r_m,0)</f>
        <v/>
      </c>
      <c r="GG81" s="44">
        <f>IF(GG67=1,(GF82+GG80)*r_m,0)</f>
        <v/>
      </c>
      <c r="GH81" s="44">
        <f>IF(GH67=1,(GG82+GH80)*r_m,0)</f>
        <v/>
      </c>
      <c r="GI81" s="44">
        <f>IF(GI67=1,(GH82+GI80)*r_m,0)</f>
        <v/>
      </c>
      <c r="GJ81" s="44">
        <f>IF(GJ67=1,(GI82+GJ80)*r_m,0)</f>
        <v/>
      </c>
      <c r="GK81" s="44">
        <f>IF(GK67=1,(GJ82+GK80)*r_m,0)</f>
        <v/>
      </c>
      <c r="GL81" s="44">
        <f>IF(GL67=1,(GK82+GL80)*r_m,0)</f>
        <v/>
      </c>
      <c r="GM81" s="44">
        <f>IF(GM67=1,(GL82+GM80)*r_m,0)</f>
        <v/>
      </c>
      <c r="GN81" s="44">
        <f>IF(GN67=1,(GM82+GN80)*r_m,0)</f>
        <v/>
      </c>
      <c r="GO81" s="44">
        <f>IF(GO67=1,(GN82+GO80)*r_m,0)</f>
        <v/>
      </c>
      <c r="GP81" s="44">
        <f>IF(GP67=1,(GO82+GP80)*r_m,0)</f>
        <v/>
      </c>
      <c r="GQ81" s="44">
        <f>IF(GQ67=1,(GP82+GQ80)*r_m,0)</f>
        <v/>
      </c>
      <c r="GR81" s="44">
        <f>IF(GR67=1,(GQ82+GR80)*r_m,0)</f>
        <v/>
      </c>
      <c r="GS81" s="44">
        <f>IF(GS67=1,(GR82+GS80)*r_m,0)</f>
        <v/>
      </c>
      <c r="GT81" s="44">
        <f>IF(GT67=1,(GS82+GT80)*r_m,0)</f>
        <v/>
      </c>
      <c r="GU81" s="44">
        <f>IF(GU67=1,(GT82+GU80)*r_m,0)</f>
        <v/>
      </c>
      <c r="GV81" s="44">
        <f>IF(GV67=1,(GU82+GV80)*r_m,0)</f>
        <v/>
      </c>
      <c r="GW81" s="44">
        <f>IF(GW67=1,(GV82+GW80)*r_m,0)</f>
        <v/>
      </c>
      <c r="GX81" s="44">
        <f>IF(GX67=1,(GW82+GX80)*r_m,0)</f>
        <v/>
      </c>
      <c r="GY81" s="44">
        <f>IF(GY67=1,(GX82+GY80)*r_m,0)</f>
        <v/>
      </c>
      <c r="GZ81" s="44">
        <f>IF(GZ67=1,(GY82+GZ80)*r_m,0)</f>
        <v/>
      </c>
      <c r="HA81" s="44">
        <f>IF(HA67=1,(GZ82+HA80)*r_m,0)</f>
        <v/>
      </c>
      <c r="HB81" s="44">
        <f>IF(HB67=1,(HA82+HB80)*r_m,0)</f>
        <v/>
      </c>
      <c r="HC81" s="44">
        <f>IF(HC67=1,(HB82+HC80)*r_m,0)</f>
        <v/>
      </c>
      <c r="HD81" s="44">
        <f>IF(HD67=1,(HC82+HD80)*r_m,0)</f>
        <v/>
      </c>
      <c r="HE81" s="44">
        <f>IF(HE67=1,(HD82+HE80)*r_m,0)</f>
        <v/>
      </c>
      <c r="HF81" s="44">
        <f>IF(HF67=1,(HE82+HF80)*r_m,0)</f>
        <v/>
      </c>
      <c r="HG81" s="44">
        <f>IF(HG67=1,(HF82+HG80)*r_m,0)</f>
        <v/>
      </c>
      <c r="HH81" s="44">
        <f>IF(HH67=1,(HG82+HH80)*r_m,0)</f>
        <v/>
      </c>
      <c r="HI81" s="44">
        <f>IF(HI67=1,(HH82+HI80)*r_m,0)</f>
        <v/>
      </c>
      <c r="HJ81" s="44">
        <f>IF(HJ67=1,(HI82+HJ80)*r_m,0)</f>
        <v/>
      </c>
      <c r="HK81" s="44">
        <f>IF(HK67=1,(HJ82+HK80)*r_m,0)</f>
        <v/>
      </c>
      <c r="HL81" s="44">
        <f>IF(HL67=1,(HK82+HL80)*r_m,0)</f>
        <v/>
      </c>
      <c r="HM81" s="44">
        <f>IF(HM67=1,(HL82+HM80)*r_m,0)</f>
        <v/>
      </c>
      <c r="HN81" s="44">
        <f>IF(HN67=1,(HM82+HN80)*r_m,0)</f>
        <v/>
      </c>
      <c r="HO81" s="44">
        <f>IF(HO67=1,(HN82+HO80)*r_m,0)</f>
        <v/>
      </c>
      <c r="HP81" s="44">
        <f>IF(HP67=1,(HO82+HP80)*r_m,0)</f>
        <v/>
      </c>
      <c r="HQ81" s="44">
        <f>IF(HQ67=1,(HP82+HQ80)*r_m,0)</f>
        <v/>
      </c>
      <c r="HR81" s="44">
        <f>IF(HR67=1,(HQ82+HR80)*r_m,0)</f>
        <v/>
      </c>
      <c r="HS81" s="44">
        <f>IF(HS67=1,(HR82+HS80)*r_m,0)</f>
        <v/>
      </c>
      <c r="HT81" s="44">
        <f>IF(HT67=1,(HS82+HT80)*r_m,0)</f>
        <v/>
      </c>
      <c r="HU81" s="44">
        <f>IF(HU67=1,(HT82+HU80)*r_m,0)</f>
        <v/>
      </c>
      <c r="HV81" s="44">
        <f>IF(HV67=1,(HU82+HV80)*r_m,0)</f>
        <v/>
      </c>
      <c r="HW81" s="44">
        <f>IF(HW67=1,(HV82+HW80)*r_m,0)</f>
        <v/>
      </c>
      <c r="HX81" s="44">
        <f>IF(HX67=1,(HW82+HX80)*r_m,0)</f>
        <v/>
      </c>
      <c r="HY81" s="44">
        <f>IF(HY67=1,(HX82+HY80)*r_m,0)</f>
        <v/>
      </c>
      <c r="HZ81" s="44">
        <f>IF(HZ67=1,(HY82+HZ80)*r_m,0)</f>
        <v/>
      </c>
      <c r="IA81" s="44">
        <f>IF(IA67=1,(HZ82+IA80)*r_m,0)</f>
        <v/>
      </c>
      <c r="IB81" s="44">
        <f>IF(IB67=1,(IA82+IB80)*r_m,0)</f>
        <v/>
      </c>
      <c r="IC81" s="44">
        <f>IF(IC67=1,(IB82+IC80)*r_m,0)</f>
        <v/>
      </c>
      <c r="ID81" s="44">
        <f>IF(ID67=1,(IC82+ID80)*r_m,0)</f>
        <v/>
      </c>
      <c r="IE81" s="44">
        <f>IF(IE67=1,(ID82+IE80)*r_m,0)</f>
        <v/>
      </c>
      <c r="IF81" s="44">
        <f>IF(IF67=1,(IE82+IF80)*r_m,0)</f>
        <v/>
      </c>
      <c r="IG81" s="44">
        <f>IF(IG67=1,(IF82+IG80)*r_m,0)</f>
        <v/>
      </c>
      <c r="IH81" s="44">
        <f>IF(IH67=1,(IG82+IH80)*r_m,0)</f>
        <v/>
      </c>
      <c r="II81" s="44">
        <f>IF(II67=1,(IH82+II80)*r_m,0)</f>
        <v/>
      </c>
      <c r="IJ81" s="44">
        <f>IF(IJ67=1,(II82+IJ80)*r_m,0)</f>
        <v/>
      </c>
      <c r="IK81" s="44">
        <f>IF(IK67=1,(IJ82+IK80)*r_m,0)</f>
        <v/>
      </c>
      <c r="IL81" s="44">
        <f>IF(IL67=1,(IK82+IL80)*r_m,0)</f>
        <v/>
      </c>
      <c r="IM81" s="44">
        <f>IF(IM67=1,(IL82+IM80)*r_m,0)</f>
        <v/>
      </c>
      <c r="IN81" s="44">
        <f>IF(IN67=1,(IM82+IN80)*r_m,0)</f>
        <v/>
      </c>
      <c r="IO81" s="44">
        <f>IF(IO67=1,(IN82+IO80)*r_m,0)</f>
        <v/>
      </c>
      <c r="IP81" s="44">
        <f>IF(IP67=1,(IO82+IP80)*r_m,0)</f>
        <v/>
      </c>
      <c r="IQ81" s="44">
        <f>IF(IQ67=1,(IP82+IQ80)*r_m,0)</f>
        <v/>
      </c>
      <c r="IR81" s="44">
        <f>IF(IR67=1,(IQ82+IR80)*r_m,0)</f>
        <v/>
      </c>
      <c r="IS81" s="44">
        <f>IF(IS67=1,(IR82+IS80)*r_m,0)</f>
        <v/>
      </c>
      <c r="IT81" s="44">
        <f>IF(IT67=1,(IS82+IT80)*r_m,0)</f>
        <v/>
      </c>
      <c r="IU81" s="44">
        <f>IF(IU67=1,(IT82+IU80)*r_m,0)</f>
        <v/>
      </c>
      <c r="IV81" s="44">
        <f>IF(IV67=1,(IU82+IV80)*r_m,0)</f>
        <v/>
      </c>
      <c r="IW81" s="44">
        <f>IF(IW67=1,(IV82+IW80)*r_m,0)</f>
        <v/>
      </c>
      <c r="IX81" s="44">
        <f>IF(IX67=1,(IW82+IX80)*r_m,0)</f>
        <v/>
      </c>
      <c r="IY81" s="44">
        <f>IF(IY67=1,(IX82+IY80)*r_m,0)</f>
        <v/>
      </c>
      <c r="IZ81" s="44">
        <f>IF(IZ67=1,(IY82+IZ80)*r_m,0)</f>
        <v/>
      </c>
      <c r="JA81" s="44">
        <f>IF(JA67=1,(IZ82+JA80)*r_m,0)</f>
        <v/>
      </c>
      <c r="JB81" s="44">
        <f>IF(JB67=1,(JA82+JB80)*r_m,0)</f>
        <v/>
      </c>
      <c r="JC81" s="44">
        <f>IF(JC67=1,(JB82+JC80)*r_m,0)</f>
        <v/>
      </c>
      <c r="JD81" s="44">
        <f>IF(JD67=1,(JC82+JD80)*r_m,0)</f>
        <v/>
      </c>
      <c r="JE81" s="44">
        <f>IF(JE67=1,(JD82+JE80)*r_m,0)</f>
        <v/>
      </c>
      <c r="JF81" s="44">
        <f>IF(JF67=1,(JE82+JF80)*r_m,0)</f>
        <v/>
      </c>
      <c r="JG81" s="44">
        <f>IF(JG67=1,(JF82+JG80)*r_m,0)</f>
        <v/>
      </c>
      <c r="JH81" s="44">
        <f>IF(JH67=1,(JG82+JH80)*r_m,0)</f>
        <v/>
      </c>
      <c r="JI81" s="44">
        <f>IF(JI67=1,(JH82+JI80)*r_m,0)</f>
        <v/>
      </c>
      <c r="JJ81" s="44">
        <f>IF(JJ67=1,(JI82+JJ80)*r_m,0)</f>
        <v/>
      </c>
      <c r="JK81" s="44">
        <f>IF(JK67=1,(JJ82+JK80)*r_m,0)</f>
        <v/>
      </c>
      <c r="JL81" s="44">
        <f>IF(JL67=1,(JK82+JL80)*r_m,0)</f>
        <v/>
      </c>
      <c r="JM81" s="44">
        <f>IF(JM67=1,(JL82+JM80)*r_m,0)</f>
        <v/>
      </c>
      <c r="JN81" s="44">
        <f>IF(JN67=1,(JM82+JN80)*r_m,0)</f>
        <v/>
      </c>
      <c r="JO81" s="44">
        <f>IF(JO67=1,(JN82+JO80)*r_m,0)</f>
        <v/>
      </c>
      <c r="JP81" s="44">
        <f>IF(JP67=1,(JO82+JP80)*r_m,0)</f>
        <v/>
      </c>
      <c r="JQ81" s="44">
        <f>IF(JQ67=1,(JP82+JQ80)*r_m,0)</f>
        <v/>
      </c>
      <c r="JR81" s="44">
        <f>IF(JR67=1,(JQ82+JR80)*r_m,0)</f>
        <v/>
      </c>
      <c r="JS81" s="44">
        <f>IF(JS67=1,(JR82+JS80)*r_m,0)</f>
        <v/>
      </c>
      <c r="JT81" s="44">
        <f>IF(JT67=1,(JS82+JT80)*r_m,0)</f>
        <v/>
      </c>
      <c r="JU81" s="44">
        <f>IF(JU67=1,(JT82+JU80)*r_m,0)</f>
        <v/>
      </c>
      <c r="JV81" s="44">
        <f>IF(JV67=1,(JU82+JV80)*r_m,0)</f>
        <v/>
      </c>
      <c r="JW81" s="44">
        <f>IF(JW67=1,(JV82+JW80)*r_m,0)</f>
        <v/>
      </c>
      <c r="JX81" s="44">
        <f>IF(JX67=1,(JW82+JX80)*r_m,0)</f>
        <v/>
      </c>
      <c r="JY81" s="44">
        <f>IF(JY67=1,(JX82+JY80)*r_m,0)</f>
        <v/>
      </c>
      <c r="JZ81" s="44">
        <f>IF(JZ67=1,(JY82+JZ80)*r_m,0)</f>
        <v/>
      </c>
      <c r="KA81" s="44">
        <f>IF(KA67=1,(JZ82+KA80)*r_m,0)</f>
        <v/>
      </c>
      <c r="KB81" s="44">
        <f>IF(KB67=1,(KA82+KB80)*r_m,0)</f>
        <v/>
      </c>
      <c r="KC81" s="44">
        <f>IF(KC67=1,(KB82+KC80)*r_m,0)</f>
        <v/>
      </c>
      <c r="KD81" s="44">
        <f>IF(KD67=1,(KC82+KD80)*r_m,0)</f>
        <v/>
      </c>
      <c r="KE81" s="44">
        <f>IF(KE67=1,(KD82+KE80)*r_m,0)</f>
        <v/>
      </c>
      <c r="KF81" s="44">
        <f>IF(KF67=1,(KE82+KF80)*r_m,0)</f>
        <v/>
      </c>
      <c r="KG81" s="44">
        <f>IF(KG67=1,(KF82+KG80)*r_m,0)</f>
        <v/>
      </c>
      <c r="KH81" s="44">
        <f>IF(KH67=1,(KG82+KH80)*r_m,0)</f>
        <v/>
      </c>
      <c r="KI81" s="44">
        <f>IF(KI67=1,(KH82+KI80)*r_m,0)</f>
        <v/>
      </c>
      <c r="KJ81" s="44">
        <f>IF(KJ67=1,(KI82+KJ80)*r_m,0)</f>
        <v/>
      </c>
      <c r="KK81" s="44">
        <f>IF(KK67=1,(KJ82+KK80)*r_m,0)</f>
        <v/>
      </c>
      <c r="KL81" s="44">
        <f>IF(KL67=1,(KK82+KL80)*r_m,0)</f>
        <v/>
      </c>
      <c r="KM81" s="44">
        <f>IF(KM67=1,(KL82+KM80)*r_m,0)</f>
        <v/>
      </c>
      <c r="KN81" s="44">
        <f>IF(KN67=1,(KM82+KN80)*r_m,0)</f>
        <v/>
      </c>
      <c r="KO81" s="44">
        <f>IF(KO67=1,(KN82+KO80)*r_m,0)</f>
        <v/>
      </c>
      <c r="KP81" s="44">
        <f>IF(KP67=1,(KO82+KP80)*r_m,0)</f>
        <v/>
      </c>
      <c r="KQ81" s="44">
        <f>IF(KQ67=1,(KP82+KQ80)*r_m,0)</f>
        <v/>
      </c>
      <c r="KR81" s="44">
        <f>IF(KR67=1,(KQ82+KR80)*r_m,0)</f>
        <v/>
      </c>
      <c r="KS81" s="44">
        <f>IF(KS67=1,(KR82+KS80)*r_m,0)</f>
        <v/>
      </c>
      <c r="KT81" s="44">
        <f>IF(KT67=1,(KS82+KT80)*r_m,0)</f>
        <v/>
      </c>
      <c r="KU81" s="44">
        <f>IF(KU67=1,(KT82+KU80)*r_m,0)</f>
        <v/>
      </c>
      <c r="KV81" s="44">
        <f>IF(KV67=1,(KU82+KV80)*r_m,0)</f>
        <v/>
      </c>
      <c r="KW81" s="44">
        <f>IF(KW67=1,(KV82+KW80)*r_m,0)</f>
        <v/>
      </c>
      <c r="KX81" s="44">
        <f>IF(KX67=1,(KW82+KX80)*r_m,0)</f>
        <v/>
      </c>
      <c r="KY81" s="44">
        <f>IF(KY67=1,(KX82+KY80)*r_m,0)</f>
        <v/>
      </c>
      <c r="KZ81" s="44">
        <f>IF(KZ67=1,(KY82+KZ80)*r_m,0)</f>
        <v/>
      </c>
      <c r="LA81" s="44">
        <f>IF(LA67=1,(KZ82+LA80)*r_m,0)</f>
        <v/>
      </c>
      <c r="LB81" s="44">
        <f>IF(LB67=1,(LA82+LB80)*r_m,0)</f>
        <v/>
      </c>
      <c r="LC81" s="44">
        <f>IF(LC67=1,(LB82+LC80)*r_m,0)</f>
        <v/>
      </c>
      <c r="LD81" s="44">
        <f>IF(LD67=1,(LC82+LD80)*r_m,0)</f>
        <v/>
      </c>
      <c r="LE81" s="44">
        <f>IF(LE67=1,(LD82+LE80)*r_m,0)</f>
        <v/>
      </c>
      <c r="LF81" s="44">
        <f>IF(LF67=1,(LE82+LF80)*r_m,0)</f>
        <v/>
      </c>
      <c r="LG81" s="44">
        <f>IF(LG67=1,(LF82+LG80)*r_m,0)</f>
        <v/>
      </c>
      <c r="LH81" s="44">
        <f>IF(LH67=1,(LG82+LH80)*r_m,0)</f>
        <v/>
      </c>
      <c r="LI81" s="44">
        <f>IF(LI67=1,(LH82+LI80)*r_m,0)</f>
        <v/>
      </c>
      <c r="LJ81" s="44">
        <f>IF(LJ67=1,(LI82+LJ80)*r_m,0)</f>
        <v/>
      </c>
      <c r="LK81" s="44">
        <f>IF(LK67=1,(LJ82+LK80)*r_m,0)</f>
        <v/>
      </c>
      <c r="LL81" s="44">
        <f>IF(LL67=1,(LK82+LL80)*r_m,0)</f>
        <v/>
      </c>
      <c r="LM81" s="44">
        <f>IF(LM67=1,(LL82+LM80)*r_m,0)</f>
        <v/>
      </c>
      <c r="LN81" s="44">
        <f>IF(LN67=1,(LM82+LN80)*r_m,0)</f>
        <v/>
      </c>
      <c r="LO81" s="44">
        <f>IF(LO67=1,(LN82+LO80)*r_m,0)</f>
        <v/>
      </c>
      <c r="LP81" s="44">
        <f>IF(LP67=1,(LO82+LP80)*r_m,0)</f>
        <v/>
      </c>
      <c r="LQ81" s="44">
        <f>IF(LQ67=1,(LP82+LQ80)*r_m,0)</f>
        <v/>
      </c>
      <c r="LR81" s="44">
        <f>IF(LR67=1,(LQ82+LR80)*r_m,0)</f>
        <v/>
      </c>
      <c r="LS81" s="44">
        <f>IF(LS67=1,(LR82+LS80)*r_m,0)</f>
        <v/>
      </c>
      <c r="LT81" s="44">
        <f>IF(LT67=1,(LS82+LT80)*r_m,0)</f>
        <v/>
      </c>
      <c r="LU81" s="44">
        <f>IF(LU67=1,(LT82+LU80)*r_m,0)</f>
        <v/>
      </c>
      <c r="LV81" s="44">
        <f>IF(LV67=1,(LU82+LV80)*r_m,0)</f>
        <v/>
      </c>
      <c r="LW81" s="44">
        <f>IF(LW67=1,(LV82+LW80)*r_m,0)</f>
        <v/>
      </c>
      <c r="LX81" s="44">
        <f>IF(LX67=1,(LW82+LX80)*r_m,0)</f>
        <v/>
      </c>
      <c r="LY81" s="44">
        <f>IF(LY67=1,(LX82+LY80)*r_m,0)</f>
        <v/>
      </c>
      <c r="LZ81" s="44">
        <f>IF(LZ67=1,(LY82+LZ80)*r_m,0)</f>
        <v/>
      </c>
      <c r="MA81" s="44">
        <f>IF(MA67=1,(LZ82+MA80)*r_m,0)</f>
        <v/>
      </c>
      <c r="MB81" s="44">
        <f>IF(MB67=1,(MA82+MB80)*r_m,0)</f>
        <v/>
      </c>
      <c r="MC81" s="44">
        <f>IF(MC67=1,(MB82+MC80)*r_m,0)</f>
        <v/>
      </c>
      <c r="MD81" s="44">
        <f>IF(MD67=1,(MC82+MD80)*r_m,0)</f>
        <v/>
      </c>
      <c r="ME81" s="44">
        <f>IF(ME67=1,(MD82+ME80)*r_m,0)</f>
        <v/>
      </c>
      <c r="MF81" s="44">
        <f>IF(MF67=1,(ME82+MF80)*r_m,0)</f>
        <v/>
      </c>
      <c r="MG81" s="44">
        <f>IF(MG67=1,(MF82+MG80)*r_m,0)</f>
        <v/>
      </c>
      <c r="MH81" s="44">
        <f>IF(MH67=1,(MG82+MH80)*r_m,0)</f>
        <v/>
      </c>
      <c r="MI81" s="44">
        <f>IF(MI67=1,(MH82+MI80)*r_m,0)</f>
        <v/>
      </c>
      <c r="MJ81" s="44">
        <f>IF(MJ67=1,(MI82+MJ80)*r_m,0)</f>
        <v/>
      </c>
      <c r="MK81" s="44">
        <f>IF(MK67=1,(MJ82+MK80)*r_m,0)</f>
        <v/>
      </c>
      <c r="ML81" s="44">
        <f>IF(ML67=1,(MK82+ML80)*r_m,0)</f>
        <v/>
      </c>
      <c r="MM81" s="44">
        <f>IF(MM67=1,(ML82+MM80)*r_m,0)</f>
        <v/>
      </c>
      <c r="MN81" s="44">
        <f>IF(MN67=1,(MM82+MN80)*r_m,0)</f>
        <v/>
      </c>
      <c r="MO81" s="44">
        <f>IF(MO67=1,(MN82+MO80)*r_m,0)</f>
        <v/>
      </c>
      <c r="MP81" s="44">
        <f>IF(MP67=1,(MO82+MP80)*r_m,0)</f>
        <v/>
      </c>
      <c r="MQ81" s="44">
        <f>IF(MQ67=1,(MP82+MQ80)*r_m,0)</f>
        <v/>
      </c>
      <c r="MR81" s="44">
        <f>IF(MR67=1,(MQ82+MR80)*r_m,0)</f>
        <v/>
      </c>
      <c r="MS81" s="44">
        <f>IF(MS67=1,(MR82+MS80)*r_m,0)</f>
        <v/>
      </c>
      <c r="MT81" s="44">
        <f>IF(MT67=1,(MS82+MT80)*r_m,0)</f>
        <v/>
      </c>
      <c r="MU81" s="44">
        <f>IF(MU67=1,(MT82+MU80)*r_m,0)</f>
        <v/>
      </c>
      <c r="MV81" s="44">
        <f>IF(MV67=1,(MU82+MV80)*r_m,0)</f>
        <v/>
      </c>
      <c r="MW81" s="44">
        <f>IF(MW67=1,(MV82+MW80)*r_m,0)</f>
        <v/>
      </c>
      <c r="MX81" s="44">
        <f>IF(MX67=1,(MW82+MX80)*r_m,0)</f>
        <v/>
      </c>
      <c r="MY81" s="44">
        <f>IF(MY67=1,(MX82+MY80)*r_m,0)</f>
        <v/>
      </c>
      <c r="MZ81" s="44">
        <f>IF(MZ67=1,(MY82+MZ80)*r_m,0)</f>
        <v/>
      </c>
      <c r="NA81" s="44">
        <f>IF(NA67=1,(MZ82+NA80)*r_m,0)</f>
        <v/>
      </c>
      <c r="NB81" s="44">
        <f>IF(NB67=1,(NA82+NB80)*r_m,0)</f>
        <v/>
      </c>
      <c r="NC81" s="44">
        <f>IF(NC67=1,(NB82+NC80)*r_m,0)</f>
        <v/>
      </c>
      <c r="ND81" s="44">
        <f>IF(ND67=1,(NC82+ND80)*r_m,0)</f>
        <v/>
      </c>
      <c r="NE81" s="44">
        <f>IF(NE67=1,(ND82+NE80)*r_m,0)</f>
        <v/>
      </c>
      <c r="NF81" s="44">
        <f>IF(NF67=1,(NE82+NF80)*r_m,0)</f>
        <v/>
      </c>
      <c r="NG81" s="44">
        <f>IF(NG67=1,(NF82+NG80)*r_m,0)</f>
        <v/>
      </c>
      <c r="NH81" s="44">
        <f>IF(NH67=1,(NG82+NH80)*r_m,0)</f>
        <v/>
      </c>
      <c r="NI81" s="44">
        <f>IF(NI67=1,(NH82+NI80)*r_m,0)</f>
        <v/>
      </c>
      <c r="NJ81" s="44">
        <f>IF(NJ67=1,(NI82+NJ80)*r_m,0)</f>
        <v/>
      </c>
      <c r="NK81" s="44">
        <f>IF(NK67=1,(NJ82+NK80)*r_m,0)</f>
        <v/>
      </c>
      <c r="NL81" s="44">
        <f>IF(NL67=1,(NK82+NL80)*r_m,0)</f>
        <v/>
      </c>
      <c r="NM81" s="44">
        <f>IF(NM67=1,(NL82+NM80)*r_m,0)</f>
        <v/>
      </c>
      <c r="NN81" s="44">
        <f>IF(NN67=1,(NM82+NN80)*r_m,0)</f>
        <v/>
      </c>
      <c r="NO81" s="44">
        <f>IF(NO67=1,(NN82+NO80)*r_m,0)</f>
        <v/>
      </c>
      <c r="NP81" s="44">
        <f>IF(NP67=1,(NO82+NP80)*r_m,0)</f>
        <v/>
      </c>
      <c r="NQ81" s="44">
        <f>IF(NQ67=1,(NP82+NQ80)*r_m,0)</f>
        <v/>
      </c>
      <c r="NR81" s="44">
        <f>IF(NR67=1,(NQ82+NR80)*r_m,0)</f>
        <v/>
      </c>
      <c r="NS81" s="44">
        <f>IF(NS67=1,(NR82+NS80)*r_m,0)</f>
        <v/>
      </c>
      <c r="NT81" s="44">
        <f>IF(NT67=1,(NS82+NT80)*r_m,0)</f>
        <v/>
      </c>
      <c r="NU81" s="44">
        <f>IF(NU67=1,(NT82+NU80)*r_m,0)</f>
        <v/>
      </c>
      <c r="NV81" s="44">
        <f>IF(NV67=1,(NU82+NV80)*r_m,0)</f>
        <v/>
      </c>
      <c r="NW81" s="44">
        <f>IF(NW67=1,(NV82+NW80)*r_m,0)</f>
        <v/>
      </c>
      <c r="NX81" s="44">
        <f>IF(NX67=1,(NW82+NX80)*r_m,0)</f>
        <v/>
      </c>
      <c r="NY81" s="44">
        <f>IF(NY67=1,(NX82+NY80)*r_m,0)</f>
        <v/>
      </c>
      <c r="NZ81" s="44">
        <f>IF(NZ67=1,(NY82+NZ80)*r_m,0)</f>
        <v/>
      </c>
      <c r="OA81" s="44">
        <f>IF(OA67=1,(NZ82+OA80)*r_m,0)</f>
        <v/>
      </c>
      <c r="OB81" s="44">
        <f>IF(OB67=1,(OA82+OB80)*r_m,0)</f>
        <v/>
      </c>
      <c r="OC81" s="44">
        <f>IF(OC67=1,(OB82+OC80)*r_m,0)</f>
        <v/>
      </c>
      <c r="OD81" s="44">
        <f>IF(OD67=1,(OC82+OD80)*r_m,0)</f>
        <v/>
      </c>
      <c r="OE81" s="44">
        <f>IF(OE67=1,(OD82+OE80)*r_m,0)</f>
        <v/>
      </c>
      <c r="OF81" s="44">
        <f>IF(OF67=1,(OE82+OF80)*r_m,0)</f>
        <v/>
      </c>
      <c r="OG81" s="44">
        <f>IF(OG67=1,(OF82+OG80)*r_m,0)</f>
        <v/>
      </c>
      <c r="OH81" s="44">
        <f>IF(OH67=1,(OG82+OH80)*r_m,0)</f>
        <v/>
      </c>
      <c r="OI81" s="44">
        <f>IF(OI67=1,(OH82+OI80)*r_m,0)</f>
        <v/>
      </c>
      <c r="OJ81" s="44">
        <f>IF(OJ67=1,(OI82+OJ80)*r_m,0)</f>
        <v/>
      </c>
      <c r="OK81" s="44">
        <f>IF(OK67=1,(OJ82+OK80)*r_m,0)</f>
        <v/>
      </c>
      <c r="OL81" s="44">
        <f>IF(OL67=1,(OK82+OL80)*r_m,0)</f>
        <v/>
      </c>
      <c r="OM81" s="44">
        <f>IF(OM67=1,(OL82+OM80)*r_m,0)</f>
        <v/>
      </c>
      <c r="ON81" s="44">
        <f>IF(ON67=1,(OM82+ON80)*r_m,0)</f>
        <v/>
      </c>
      <c r="OO81" s="44">
        <f>IF(OO67=1,(ON82+OO80)*r_m,0)</f>
        <v/>
      </c>
      <c r="OP81" s="44">
        <f>IF(OP67=1,(OO82+OP80)*r_m,0)</f>
        <v/>
      </c>
      <c r="OQ81" s="44">
        <f>IF(OQ67=1,(OP82+OQ80)*r_m,0)</f>
        <v/>
      </c>
      <c r="OR81" s="44">
        <f>IF(OR67=1,(OQ82+OR80)*r_m,0)</f>
        <v/>
      </c>
      <c r="OS81" s="44">
        <f>IF(OS67=1,(OR82+OS80)*r_m,0)</f>
        <v/>
      </c>
      <c r="OT81" s="44">
        <f>IF(OT67=1,(OS82+OT80)*r_m,0)</f>
        <v/>
      </c>
      <c r="OU81" s="44">
        <f>IF(OU67=1,(OT82+OU80)*r_m,0)</f>
        <v/>
      </c>
      <c r="OV81" s="44">
        <f>IF(OV67=1,(OU82+OV80)*r_m,0)</f>
        <v/>
      </c>
      <c r="OW81" s="44">
        <f>IF(OW67=1,(OV82+OW80)*r_m,0)</f>
        <v/>
      </c>
      <c r="OX81" s="44">
        <f>IF(OX67=1,(OW82+OX80)*r_m,0)</f>
        <v/>
      </c>
      <c r="OY81" s="44">
        <f>IF(OY67=1,(OX82+OY80)*r_m,0)</f>
        <v/>
      </c>
      <c r="OZ81" s="44">
        <f>IF(OZ67=1,(OY82+OZ80)*r_m,0)</f>
        <v/>
      </c>
      <c r="PA81" s="44">
        <f>IF(PA67=1,(OZ82+PA80)*r_m,0)</f>
        <v/>
      </c>
      <c r="PB81" s="44">
        <f>IF(PB67=1,(PA82+PB80)*r_m,0)</f>
        <v/>
      </c>
      <c r="PC81" s="44">
        <f>IF(PC67=1,(PB82+PC80)*r_m,0)</f>
        <v/>
      </c>
      <c r="PD81" s="44">
        <f>IF(PD67=1,(PC82+PD80)*r_m,0)</f>
        <v/>
      </c>
      <c r="PE81" s="44">
        <f>IF(PE67=1,(PD82+PE80)*r_m,0)</f>
        <v/>
      </c>
      <c r="PF81" s="44">
        <f>IF(PF67=1,(PE82+PF80)*r_m,0)</f>
        <v/>
      </c>
      <c r="PG81" s="44">
        <f>IF(PG67=1,(PF82+PG80)*r_m,0)</f>
        <v/>
      </c>
      <c r="PH81" s="44">
        <f>IF(PH67=1,(PG82+PH80)*r_m,0)</f>
        <v/>
      </c>
      <c r="PI81" s="44">
        <f>IF(PI67=1,(PH82+PI80)*r_m,0)</f>
        <v/>
      </c>
      <c r="PJ81" s="44">
        <f>IF(PJ67=1,(PI82+PJ80)*r_m,0)</f>
        <v/>
      </c>
      <c r="PK81" s="44">
        <f>IF(PK67=1,(PJ82+PK80)*r_m,0)</f>
        <v/>
      </c>
      <c r="PL81" s="44">
        <f>IF(PL67=1,(PK82+PL80)*r_m,0)</f>
        <v/>
      </c>
      <c r="PM81" s="44">
        <f>IF(PM67=1,(PL82+PM80)*r_m,0)</f>
        <v/>
      </c>
    </row>
    <row r="82">
      <c r="A82" s="9" t="inlineStr">
        <is>
          <t>MLI construction balance (pre-conversion)</t>
        </is>
      </c>
      <c r="B82" s="9" t="inlineStr">
        <is>
          <t>P2</t>
        </is>
      </c>
      <c r="D82" s="44">
        <f>IF(D67=1,0+D80+D81,0)</f>
        <v/>
      </c>
      <c r="E82" s="44">
        <f>IF(E67=1,D82+E80+E81,0)</f>
        <v/>
      </c>
      <c r="F82" s="44">
        <f>IF(F67=1,E82+F80+F81,0)</f>
        <v/>
      </c>
      <c r="G82" s="44">
        <f>IF(G67=1,F82+G80+G81,0)</f>
        <v/>
      </c>
      <c r="H82" s="44">
        <f>IF(H67=1,G82+H80+H81,0)</f>
        <v/>
      </c>
      <c r="I82" s="44">
        <f>IF(I67=1,H82+I80+I81,0)</f>
        <v/>
      </c>
      <c r="J82" s="44">
        <f>IF(J67=1,I82+J80+J81,0)</f>
        <v/>
      </c>
      <c r="K82" s="44">
        <f>IF(K67=1,J82+K80+K81,0)</f>
        <v/>
      </c>
      <c r="L82" s="44">
        <f>IF(L67=1,K82+L80+L81,0)</f>
        <v/>
      </c>
      <c r="M82" s="44">
        <f>IF(M67=1,L82+M80+M81,0)</f>
        <v/>
      </c>
      <c r="N82" s="44">
        <f>IF(N67=1,M82+N80+N81,0)</f>
        <v/>
      </c>
      <c r="O82" s="44">
        <f>IF(O67=1,N82+O80+O81,0)</f>
        <v/>
      </c>
      <c r="P82" s="44">
        <f>IF(P67=1,O82+P80+P81,0)</f>
        <v/>
      </c>
      <c r="Q82" s="44">
        <f>IF(Q67=1,P82+Q80+Q81,0)</f>
        <v/>
      </c>
      <c r="R82" s="44">
        <f>IF(R67=1,Q82+R80+R81,0)</f>
        <v/>
      </c>
      <c r="S82" s="44">
        <f>IF(S67=1,R82+S80+S81,0)</f>
        <v/>
      </c>
      <c r="T82" s="44">
        <f>IF(T67=1,S82+T80+T81,0)</f>
        <v/>
      </c>
      <c r="U82" s="44">
        <f>IF(U67=1,T82+U80+U81,0)</f>
        <v/>
      </c>
      <c r="V82" s="44">
        <f>IF(V67=1,U82+V80+V81,0)</f>
        <v/>
      </c>
      <c r="W82" s="44">
        <f>IF(W67=1,V82+W80+W81,0)</f>
        <v/>
      </c>
      <c r="X82" s="44">
        <f>IF(X67=1,W82+X80+X81,0)</f>
        <v/>
      </c>
      <c r="Y82" s="44">
        <f>IF(Y67=1,X82+Y80+Y81,0)</f>
        <v/>
      </c>
      <c r="Z82" s="44">
        <f>IF(Z67=1,Y82+Z80+Z81,0)</f>
        <v/>
      </c>
      <c r="AA82" s="44">
        <f>IF(AA67=1,Z82+AA80+AA81,0)</f>
        <v/>
      </c>
      <c r="AB82" s="44">
        <f>IF(AB67=1,AA82+AB80+AB81,0)</f>
        <v/>
      </c>
      <c r="AC82" s="44">
        <f>IF(AC67=1,AB82+AC80+AC81,0)</f>
        <v/>
      </c>
      <c r="AD82" s="44">
        <f>IF(AD67=1,AC82+AD80+AD81,0)</f>
        <v/>
      </c>
      <c r="AE82" s="44">
        <f>IF(AE67=1,AD82+AE80+AE81,0)</f>
        <v/>
      </c>
      <c r="AF82" s="44">
        <f>IF(AF67=1,AE82+AF80+AF81,0)</f>
        <v/>
      </c>
      <c r="AG82" s="44">
        <f>IF(AG67=1,AF82+AG80+AG81,0)</f>
        <v/>
      </c>
      <c r="AH82" s="44">
        <f>IF(AH67=1,AG82+AH80+AH81,0)</f>
        <v/>
      </c>
      <c r="AI82" s="44">
        <f>IF(AI67=1,AH82+AI80+AI81,0)</f>
        <v/>
      </c>
      <c r="AJ82" s="44">
        <f>IF(AJ67=1,AI82+AJ80+AJ81,0)</f>
        <v/>
      </c>
      <c r="AK82" s="44">
        <f>IF(AK67=1,AJ82+AK80+AK81,0)</f>
        <v/>
      </c>
      <c r="AL82" s="44">
        <f>IF(AL67=1,AK82+AL80+AL81,0)</f>
        <v/>
      </c>
      <c r="AM82" s="44">
        <f>IF(AM67=1,AL82+AM80+AM81,0)</f>
        <v/>
      </c>
      <c r="AN82" s="44">
        <f>IF(AN67=1,AM82+AN80+AN81,0)</f>
        <v/>
      </c>
      <c r="AO82" s="44">
        <f>IF(AO67=1,AN82+AO80+AO81,0)</f>
        <v/>
      </c>
      <c r="AP82" s="44">
        <f>IF(AP67=1,AO82+AP80+AP81,0)</f>
        <v/>
      </c>
      <c r="AQ82" s="44">
        <f>IF(AQ67=1,AP82+AQ80+AQ81,0)</f>
        <v/>
      </c>
      <c r="AR82" s="44">
        <f>IF(AR67=1,AQ82+AR80+AR81,0)</f>
        <v/>
      </c>
      <c r="AS82" s="44">
        <f>IF(AS67=1,AR82+AS80+AS81,0)</f>
        <v/>
      </c>
      <c r="AT82" s="44">
        <f>IF(AT67=1,AS82+AT80+AT81,0)</f>
        <v/>
      </c>
      <c r="AU82" s="44">
        <f>IF(AU67=1,AT82+AU80+AU81,0)</f>
        <v/>
      </c>
      <c r="AV82" s="44">
        <f>IF(AV67=1,AU82+AV80+AV81,0)</f>
        <v/>
      </c>
      <c r="AW82" s="44">
        <f>IF(AW67=1,AV82+AW80+AW81,0)</f>
        <v/>
      </c>
      <c r="AX82" s="44">
        <f>IF(AX67=1,AW82+AX80+AX81,0)</f>
        <v/>
      </c>
      <c r="AY82" s="44">
        <f>IF(AY67=1,AX82+AY80+AY81,0)</f>
        <v/>
      </c>
      <c r="AZ82" s="44">
        <f>IF(AZ67=1,AY82+AZ80+AZ81,0)</f>
        <v/>
      </c>
      <c r="BA82" s="44">
        <f>IF(BA67=1,AZ82+BA80+BA81,0)</f>
        <v/>
      </c>
      <c r="BB82" s="44">
        <f>IF(BB67=1,BA82+BB80+BB81,0)</f>
        <v/>
      </c>
      <c r="BC82" s="44">
        <f>IF(BC67=1,BB82+BC80+BC81,0)</f>
        <v/>
      </c>
      <c r="BD82" s="44">
        <f>IF(BD67=1,BC82+BD80+BD81,0)</f>
        <v/>
      </c>
      <c r="BE82" s="44">
        <f>IF(BE67=1,BD82+BE80+BE81,0)</f>
        <v/>
      </c>
      <c r="BF82" s="44">
        <f>IF(BF67=1,BE82+BF80+BF81,0)</f>
        <v/>
      </c>
      <c r="BG82" s="44">
        <f>IF(BG67=1,BF82+BG80+BG81,0)</f>
        <v/>
      </c>
      <c r="BH82" s="44">
        <f>IF(BH67=1,BG82+BH80+BH81,0)</f>
        <v/>
      </c>
      <c r="BI82" s="44">
        <f>IF(BI67=1,BH82+BI80+BI81,0)</f>
        <v/>
      </c>
      <c r="BJ82" s="44">
        <f>IF(BJ67=1,BI82+BJ80+BJ81,0)</f>
        <v/>
      </c>
      <c r="BK82" s="44">
        <f>IF(BK67=1,BJ82+BK80+BK81,0)</f>
        <v/>
      </c>
      <c r="BL82" s="44">
        <f>IF(BL67=1,BK82+BL80+BL81,0)</f>
        <v/>
      </c>
      <c r="BM82" s="44">
        <f>IF(BM67=1,BL82+BM80+BM81,0)</f>
        <v/>
      </c>
      <c r="BN82" s="44">
        <f>IF(BN67=1,BM82+BN80+BN81,0)</f>
        <v/>
      </c>
      <c r="BO82" s="44">
        <f>IF(BO67=1,BN82+BO80+BO81,0)</f>
        <v/>
      </c>
      <c r="BP82" s="44">
        <f>IF(BP67=1,BO82+BP80+BP81,0)</f>
        <v/>
      </c>
      <c r="BQ82" s="44">
        <f>IF(BQ67=1,BP82+BQ80+BQ81,0)</f>
        <v/>
      </c>
      <c r="BR82" s="44">
        <f>IF(BR67=1,BQ82+BR80+BR81,0)</f>
        <v/>
      </c>
      <c r="BS82" s="44">
        <f>IF(BS67=1,BR82+BS80+BS81,0)</f>
        <v/>
      </c>
      <c r="BT82" s="44">
        <f>IF(BT67=1,BS82+BT80+BT81,0)</f>
        <v/>
      </c>
      <c r="BU82" s="44">
        <f>IF(BU67=1,BT82+BU80+BU81,0)</f>
        <v/>
      </c>
      <c r="BV82" s="44">
        <f>IF(BV67=1,BU82+BV80+BV81,0)</f>
        <v/>
      </c>
      <c r="BW82" s="44">
        <f>IF(BW67=1,BV82+BW80+BW81,0)</f>
        <v/>
      </c>
      <c r="BX82" s="44">
        <f>IF(BX67=1,BW82+BX80+BX81,0)</f>
        <v/>
      </c>
      <c r="BY82" s="44">
        <f>IF(BY67=1,BX82+BY80+BY81,0)</f>
        <v/>
      </c>
      <c r="BZ82" s="44">
        <f>IF(BZ67=1,BY82+BZ80+BZ81,0)</f>
        <v/>
      </c>
      <c r="CA82" s="44">
        <f>IF(CA67=1,BZ82+CA80+CA81,0)</f>
        <v/>
      </c>
      <c r="CB82" s="44">
        <f>IF(CB67=1,CA82+CB80+CB81,0)</f>
        <v/>
      </c>
      <c r="CC82" s="44">
        <f>IF(CC67=1,CB82+CC80+CC81,0)</f>
        <v/>
      </c>
      <c r="CD82" s="44">
        <f>IF(CD67=1,CC82+CD80+CD81,0)</f>
        <v/>
      </c>
      <c r="CE82" s="44">
        <f>IF(CE67=1,CD82+CE80+CE81,0)</f>
        <v/>
      </c>
      <c r="CF82" s="44">
        <f>IF(CF67=1,CE82+CF80+CF81,0)</f>
        <v/>
      </c>
      <c r="CG82" s="44">
        <f>IF(CG67=1,CF82+CG80+CG81,0)</f>
        <v/>
      </c>
      <c r="CH82" s="44">
        <f>IF(CH67=1,CG82+CH80+CH81,0)</f>
        <v/>
      </c>
      <c r="CI82" s="44">
        <f>IF(CI67=1,CH82+CI80+CI81,0)</f>
        <v/>
      </c>
      <c r="CJ82" s="44">
        <f>IF(CJ67=1,CI82+CJ80+CJ81,0)</f>
        <v/>
      </c>
      <c r="CK82" s="44">
        <f>IF(CK67=1,CJ82+CK80+CK81,0)</f>
        <v/>
      </c>
      <c r="CL82" s="44">
        <f>IF(CL67=1,CK82+CL80+CL81,0)</f>
        <v/>
      </c>
      <c r="CM82" s="44">
        <f>IF(CM67=1,CL82+CM80+CM81,0)</f>
        <v/>
      </c>
      <c r="CN82" s="44">
        <f>IF(CN67=1,CM82+CN80+CN81,0)</f>
        <v/>
      </c>
      <c r="CO82" s="44">
        <f>IF(CO67=1,CN82+CO80+CO81,0)</f>
        <v/>
      </c>
      <c r="CP82" s="44">
        <f>IF(CP67=1,CO82+CP80+CP81,0)</f>
        <v/>
      </c>
      <c r="CQ82" s="44">
        <f>IF(CQ67=1,CP82+CQ80+CQ81,0)</f>
        <v/>
      </c>
      <c r="CR82" s="44">
        <f>IF(CR67=1,CQ82+CR80+CR81,0)</f>
        <v/>
      </c>
      <c r="CS82" s="44">
        <f>IF(CS67=1,CR82+CS80+CS81,0)</f>
        <v/>
      </c>
      <c r="CT82" s="44">
        <f>IF(CT67=1,CS82+CT80+CT81,0)</f>
        <v/>
      </c>
      <c r="CU82" s="44">
        <f>IF(CU67=1,CT82+CU80+CU81,0)</f>
        <v/>
      </c>
      <c r="CV82" s="44">
        <f>IF(CV67=1,CU82+CV80+CV81,0)</f>
        <v/>
      </c>
      <c r="CW82" s="44">
        <f>IF(CW67=1,CV82+CW80+CW81,0)</f>
        <v/>
      </c>
      <c r="CX82" s="44">
        <f>IF(CX67=1,CW82+CX80+CX81,0)</f>
        <v/>
      </c>
      <c r="CY82" s="44">
        <f>IF(CY67=1,CX82+CY80+CY81,0)</f>
        <v/>
      </c>
      <c r="CZ82" s="44">
        <f>IF(CZ67=1,CY82+CZ80+CZ81,0)</f>
        <v/>
      </c>
      <c r="DA82" s="44">
        <f>IF(DA67=1,CZ82+DA80+DA81,0)</f>
        <v/>
      </c>
      <c r="DB82" s="44">
        <f>IF(DB67=1,DA82+DB80+DB81,0)</f>
        <v/>
      </c>
      <c r="DC82" s="44">
        <f>IF(DC67=1,DB82+DC80+DC81,0)</f>
        <v/>
      </c>
      <c r="DD82" s="44">
        <f>IF(DD67=1,DC82+DD80+DD81,0)</f>
        <v/>
      </c>
      <c r="DE82" s="44">
        <f>IF(DE67=1,DD82+DE80+DE81,0)</f>
        <v/>
      </c>
      <c r="DF82" s="44">
        <f>IF(DF67=1,DE82+DF80+DF81,0)</f>
        <v/>
      </c>
      <c r="DG82" s="44">
        <f>IF(DG67=1,DF82+DG80+DG81,0)</f>
        <v/>
      </c>
      <c r="DH82" s="44">
        <f>IF(DH67=1,DG82+DH80+DH81,0)</f>
        <v/>
      </c>
      <c r="DI82" s="44">
        <f>IF(DI67=1,DH82+DI80+DI81,0)</f>
        <v/>
      </c>
      <c r="DJ82" s="44">
        <f>IF(DJ67=1,DI82+DJ80+DJ81,0)</f>
        <v/>
      </c>
      <c r="DK82" s="44">
        <f>IF(DK67=1,DJ82+DK80+DK81,0)</f>
        <v/>
      </c>
      <c r="DL82" s="44">
        <f>IF(DL67=1,DK82+DL80+DL81,0)</f>
        <v/>
      </c>
      <c r="DM82" s="44">
        <f>IF(DM67=1,DL82+DM80+DM81,0)</f>
        <v/>
      </c>
      <c r="DN82" s="44">
        <f>IF(DN67=1,DM82+DN80+DN81,0)</f>
        <v/>
      </c>
      <c r="DO82" s="44">
        <f>IF(DO67=1,DN82+DO80+DO81,0)</f>
        <v/>
      </c>
      <c r="DP82" s="44">
        <f>IF(DP67=1,DO82+DP80+DP81,0)</f>
        <v/>
      </c>
      <c r="DQ82" s="44">
        <f>IF(DQ67=1,DP82+DQ80+DQ81,0)</f>
        <v/>
      </c>
      <c r="DR82" s="44">
        <f>IF(DR67=1,DQ82+DR80+DR81,0)</f>
        <v/>
      </c>
      <c r="DS82" s="44">
        <f>IF(DS67=1,DR82+DS80+DS81,0)</f>
        <v/>
      </c>
      <c r="DT82" s="44">
        <f>IF(DT67=1,DS82+DT80+DT81,0)</f>
        <v/>
      </c>
      <c r="DU82" s="44">
        <f>IF(DU67=1,DT82+DU80+DU81,0)</f>
        <v/>
      </c>
      <c r="DV82" s="44">
        <f>IF(DV67=1,DU82+DV80+DV81,0)</f>
        <v/>
      </c>
      <c r="DW82" s="44">
        <f>IF(DW67=1,DV82+DW80+DW81,0)</f>
        <v/>
      </c>
      <c r="DX82" s="44">
        <f>IF(DX67=1,DW82+DX80+DX81,0)</f>
        <v/>
      </c>
      <c r="DY82" s="44">
        <f>IF(DY67=1,DX82+DY80+DY81,0)</f>
        <v/>
      </c>
      <c r="DZ82" s="44">
        <f>IF(DZ67=1,DY82+DZ80+DZ81,0)</f>
        <v/>
      </c>
      <c r="EA82" s="44">
        <f>IF(EA67=1,DZ82+EA80+EA81,0)</f>
        <v/>
      </c>
      <c r="EB82" s="44">
        <f>IF(EB67=1,EA82+EB80+EB81,0)</f>
        <v/>
      </c>
      <c r="EC82" s="44">
        <f>IF(EC67=1,EB82+EC80+EC81,0)</f>
        <v/>
      </c>
      <c r="ED82" s="44">
        <f>IF(ED67=1,EC82+ED80+ED81,0)</f>
        <v/>
      </c>
      <c r="EE82" s="44">
        <f>IF(EE67=1,ED82+EE80+EE81,0)</f>
        <v/>
      </c>
      <c r="EF82" s="44">
        <f>IF(EF67=1,EE82+EF80+EF81,0)</f>
        <v/>
      </c>
      <c r="EG82" s="44">
        <f>IF(EG67=1,EF82+EG80+EG81,0)</f>
        <v/>
      </c>
      <c r="EH82" s="44">
        <f>IF(EH67=1,EG82+EH80+EH81,0)</f>
        <v/>
      </c>
      <c r="EI82" s="44">
        <f>IF(EI67=1,EH82+EI80+EI81,0)</f>
        <v/>
      </c>
      <c r="EJ82" s="44">
        <f>IF(EJ67=1,EI82+EJ80+EJ81,0)</f>
        <v/>
      </c>
      <c r="EK82" s="44">
        <f>IF(EK67=1,EJ82+EK80+EK81,0)</f>
        <v/>
      </c>
      <c r="EL82" s="44">
        <f>IF(EL67=1,EK82+EL80+EL81,0)</f>
        <v/>
      </c>
      <c r="EM82" s="44">
        <f>IF(EM67=1,EL82+EM80+EM81,0)</f>
        <v/>
      </c>
      <c r="EN82" s="44">
        <f>IF(EN67=1,EM82+EN80+EN81,0)</f>
        <v/>
      </c>
      <c r="EO82" s="44">
        <f>IF(EO67=1,EN82+EO80+EO81,0)</f>
        <v/>
      </c>
      <c r="EP82" s="44">
        <f>IF(EP67=1,EO82+EP80+EP81,0)</f>
        <v/>
      </c>
      <c r="EQ82" s="44">
        <f>IF(EQ67=1,EP82+EQ80+EQ81,0)</f>
        <v/>
      </c>
      <c r="ER82" s="44">
        <f>IF(ER67=1,EQ82+ER80+ER81,0)</f>
        <v/>
      </c>
      <c r="ES82" s="44">
        <f>IF(ES67=1,ER82+ES80+ES81,0)</f>
        <v/>
      </c>
      <c r="ET82" s="44">
        <f>IF(ET67=1,ES82+ET80+ET81,0)</f>
        <v/>
      </c>
      <c r="EU82" s="44">
        <f>IF(EU67=1,ET82+EU80+EU81,0)</f>
        <v/>
      </c>
      <c r="EV82" s="44">
        <f>IF(EV67=1,EU82+EV80+EV81,0)</f>
        <v/>
      </c>
      <c r="EW82" s="44">
        <f>IF(EW67=1,EV82+EW80+EW81,0)</f>
        <v/>
      </c>
      <c r="EX82" s="44">
        <f>IF(EX67=1,EW82+EX80+EX81,0)</f>
        <v/>
      </c>
      <c r="EY82" s="44">
        <f>IF(EY67=1,EX82+EY80+EY81,0)</f>
        <v/>
      </c>
      <c r="EZ82" s="44">
        <f>IF(EZ67=1,EY82+EZ80+EZ81,0)</f>
        <v/>
      </c>
      <c r="FA82" s="44">
        <f>IF(FA67=1,EZ82+FA80+FA81,0)</f>
        <v/>
      </c>
      <c r="FB82" s="44">
        <f>IF(FB67=1,FA82+FB80+FB81,0)</f>
        <v/>
      </c>
      <c r="FC82" s="44">
        <f>IF(FC67=1,FB82+FC80+FC81,0)</f>
        <v/>
      </c>
      <c r="FD82" s="44">
        <f>IF(FD67=1,FC82+FD80+FD81,0)</f>
        <v/>
      </c>
      <c r="FE82" s="44">
        <f>IF(FE67=1,FD82+FE80+FE81,0)</f>
        <v/>
      </c>
      <c r="FF82" s="44">
        <f>IF(FF67=1,FE82+FF80+FF81,0)</f>
        <v/>
      </c>
      <c r="FG82" s="44">
        <f>IF(FG67=1,FF82+FG80+FG81,0)</f>
        <v/>
      </c>
      <c r="FH82" s="44">
        <f>IF(FH67=1,FG82+FH80+FH81,0)</f>
        <v/>
      </c>
      <c r="FI82" s="44">
        <f>IF(FI67=1,FH82+FI80+FI81,0)</f>
        <v/>
      </c>
      <c r="FJ82" s="44">
        <f>IF(FJ67=1,FI82+FJ80+FJ81,0)</f>
        <v/>
      </c>
      <c r="FK82" s="44">
        <f>IF(FK67=1,FJ82+FK80+FK81,0)</f>
        <v/>
      </c>
      <c r="FL82" s="44">
        <f>IF(FL67=1,FK82+FL80+FL81,0)</f>
        <v/>
      </c>
      <c r="FM82" s="44">
        <f>IF(FM67=1,FL82+FM80+FM81,0)</f>
        <v/>
      </c>
      <c r="FN82" s="44">
        <f>IF(FN67=1,FM82+FN80+FN81,0)</f>
        <v/>
      </c>
      <c r="FO82" s="44">
        <f>IF(FO67=1,FN82+FO80+FO81,0)</f>
        <v/>
      </c>
      <c r="FP82" s="44">
        <f>IF(FP67=1,FO82+FP80+FP81,0)</f>
        <v/>
      </c>
      <c r="FQ82" s="44">
        <f>IF(FQ67=1,FP82+FQ80+FQ81,0)</f>
        <v/>
      </c>
      <c r="FR82" s="44">
        <f>IF(FR67=1,FQ82+FR80+FR81,0)</f>
        <v/>
      </c>
      <c r="FS82" s="44">
        <f>IF(FS67=1,FR82+FS80+FS81,0)</f>
        <v/>
      </c>
      <c r="FT82" s="44">
        <f>IF(FT67=1,FS82+FT80+FT81,0)</f>
        <v/>
      </c>
      <c r="FU82" s="44">
        <f>IF(FU67=1,FT82+FU80+FU81,0)</f>
        <v/>
      </c>
      <c r="FV82" s="44">
        <f>IF(FV67=1,FU82+FV80+FV81,0)</f>
        <v/>
      </c>
      <c r="FW82" s="44">
        <f>IF(FW67=1,FV82+FW80+FW81,0)</f>
        <v/>
      </c>
      <c r="FX82" s="44">
        <f>IF(FX67=1,FW82+FX80+FX81,0)</f>
        <v/>
      </c>
      <c r="FY82" s="44">
        <f>IF(FY67=1,FX82+FY80+FY81,0)</f>
        <v/>
      </c>
      <c r="FZ82" s="44">
        <f>IF(FZ67=1,FY82+FZ80+FZ81,0)</f>
        <v/>
      </c>
      <c r="GA82" s="44">
        <f>IF(GA67=1,FZ82+GA80+GA81,0)</f>
        <v/>
      </c>
      <c r="GB82" s="44">
        <f>IF(GB67=1,GA82+GB80+GB81,0)</f>
        <v/>
      </c>
      <c r="GC82" s="44">
        <f>IF(GC67=1,GB82+GC80+GC81,0)</f>
        <v/>
      </c>
      <c r="GD82" s="44">
        <f>IF(GD67=1,GC82+GD80+GD81,0)</f>
        <v/>
      </c>
      <c r="GE82" s="44">
        <f>IF(GE67=1,GD82+GE80+GE81,0)</f>
        <v/>
      </c>
      <c r="GF82" s="44">
        <f>IF(GF67=1,GE82+GF80+GF81,0)</f>
        <v/>
      </c>
      <c r="GG82" s="44">
        <f>IF(GG67=1,GF82+GG80+GG81,0)</f>
        <v/>
      </c>
      <c r="GH82" s="44">
        <f>IF(GH67=1,GG82+GH80+GH81,0)</f>
        <v/>
      </c>
      <c r="GI82" s="44">
        <f>IF(GI67=1,GH82+GI80+GI81,0)</f>
        <v/>
      </c>
      <c r="GJ82" s="44">
        <f>IF(GJ67=1,GI82+GJ80+GJ81,0)</f>
        <v/>
      </c>
      <c r="GK82" s="44">
        <f>IF(GK67=1,GJ82+GK80+GK81,0)</f>
        <v/>
      </c>
      <c r="GL82" s="44">
        <f>IF(GL67=1,GK82+GL80+GL81,0)</f>
        <v/>
      </c>
      <c r="GM82" s="44">
        <f>IF(GM67=1,GL82+GM80+GM81,0)</f>
        <v/>
      </c>
      <c r="GN82" s="44">
        <f>IF(GN67=1,GM82+GN80+GN81,0)</f>
        <v/>
      </c>
      <c r="GO82" s="44">
        <f>IF(GO67=1,GN82+GO80+GO81,0)</f>
        <v/>
      </c>
      <c r="GP82" s="44">
        <f>IF(GP67=1,GO82+GP80+GP81,0)</f>
        <v/>
      </c>
      <c r="GQ82" s="44">
        <f>IF(GQ67=1,GP82+GQ80+GQ81,0)</f>
        <v/>
      </c>
      <c r="GR82" s="44">
        <f>IF(GR67=1,GQ82+GR80+GR81,0)</f>
        <v/>
      </c>
      <c r="GS82" s="44">
        <f>IF(GS67=1,GR82+GS80+GS81,0)</f>
        <v/>
      </c>
      <c r="GT82" s="44">
        <f>IF(GT67=1,GS82+GT80+GT81,0)</f>
        <v/>
      </c>
      <c r="GU82" s="44">
        <f>IF(GU67=1,GT82+GU80+GU81,0)</f>
        <v/>
      </c>
      <c r="GV82" s="44">
        <f>IF(GV67=1,GU82+GV80+GV81,0)</f>
        <v/>
      </c>
      <c r="GW82" s="44">
        <f>IF(GW67=1,GV82+GW80+GW81,0)</f>
        <v/>
      </c>
      <c r="GX82" s="44">
        <f>IF(GX67=1,GW82+GX80+GX81,0)</f>
        <v/>
      </c>
      <c r="GY82" s="44">
        <f>IF(GY67=1,GX82+GY80+GY81,0)</f>
        <v/>
      </c>
      <c r="GZ82" s="44">
        <f>IF(GZ67=1,GY82+GZ80+GZ81,0)</f>
        <v/>
      </c>
      <c r="HA82" s="44">
        <f>IF(HA67=1,GZ82+HA80+HA81,0)</f>
        <v/>
      </c>
      <c r="HB82" s="44">
        <f>IF(HB67=1,HA82+HB80+HB81,0)</f>
        <v/>
      </c>
      <c r="HC82" s="44">
        <f>IF(HC67=1,HB82+HC80+HC81,0)</f>
        <v/>
      </c>
      <c r="HD82" s="44">
        <f>IF(HD67=1,HC82+HD80+HD81,0)</f>
        <v/>
      </c>
      <c r="HE82" s="44">
        <f>IF(HE67=1,HD82+HE80+HE81,0)</f>
        <v/>
      </c>
      <c r="HF82" s="44">
        <f>IF(HF67=1,HE82+HF80+HF81,0)</f>
        <v/>
      </c>
      <c r="HG82" s="44">
        <f>IF(HG67=1,HF82+HG80+HG81,0)</f>
        <v/>
      </c>
      <c r="HH82" s="44">
        <f>IF(HH67=1,HG82+HH80+HH81,0)</f>
        <v/>
      </c>
      <c r="HI82" s="44">
        <f>IF(HI67=1,HH82+HI80+HI81,0)</f>
        <v/>
      </c>
      <c r="HJ82" s="44">
        <f>IF(HJ67=1,HI82+HJ80+HJ81,0)</f>
        <v/>
      </c>
      <c r="HK82" s="44">
        <f>IF(HK67=1,HJ82+HK80+HK81,0)</f>
        <v/>
      </c>
      <c r="HL82" s="44">
        <f>IF(HL67=1,HK82+HL80+HL81,0)</f>
        <v/>
      </c>
      <c r="HM82" s="44">
        <f>IF(HM67=1,HL82+HM80+HM81,0)</f>
        <v/>
      </c>
      <c r="HN82" s="44">
        <f>IF(HN67=1,HM82+HN80+HN81,0)</f>
        <v/>
      </c>
      <c r="HO82" s="44">
        <f>IF(HO67=1,HN82+HO80+HO81,0)</f>
        <v/>
      </c>
      <c r="HP82" s="44">
        <f>IF(HP67=1,HO82+HP80+HP81,0)</f>
        <v/>
      </c>
      <c r="HQ82" s="44">
        <f>IF(HQ67=1,HP82+HQ80+HQ81,0)</f>
        <v/>
      </c>
      <c r="HR82" s="44">
        <f>IF(HR67=1,HQ82+HR80+HR81,0)</f>
        <v/>
      </c>
      <c r="HS82" s="44">
        <f>IF(HS67=1,HR82+HS80+HS81,0)</f>
        <v/>
      </c>
      <c r="HT82" s="44">
        <f>IF(HT67=1,HS82+HT80+HT81,0)</f>
        <v/>
      </c>
      <c r="HU82" s="44">
        <f>IF(HU67=1,HT82+HU80+HU81,0)</f>
        <v/>
      </c>
      <c r="HV82" s="44">
        <f>IF(HV67=1,HU82+HV80+HV81,0)</f>
        <v/>
      </c>
      <c r="HW82" s="44">
        <f>IF(HW67=1,HV82+HW80+HW81,0)</f>
        <v/>
      </c>
      <c r="HX82" s="44">
        <f>IF(HX67=1,HW82+HX80+HX81,0)</f>
        <v/>
      </c>
      <c r="HY82" s="44">
        <f>IF(HY67=1,HX82+HY80+HY81,0)</f>
        <v/>
      </c>
      <c r="HZ82" s="44">
        <f>IF(HZ67=1,HY82+HZ80+HZ81,0)</f>
        <v/>
      </c>
      <c r="IA82" s="44">
        <f>IF(IA67=1,HZ82+IA80+IA81,0)</f>
        <v/>
      </c>
      <c r="IB82" s="44">
        <f>IF(IB67=1,IA82+IB80+IB81,0)</f>
        <v/>
      </c>
      <c r="IC82" s="44">
        <f>IF(IC67=1,IB82+IC80+IC81,0)</f>
        <v/>
      </c>
      <c r="ID82" s="44">
        <f>IF(ID67=1,IC82+ID80+ID81,0)</f>
        <v/>
      </c>
      <c r="IE82" s="44">
        <f>IF(IE67=1,ID82+IE80+IE81,0)</f>
        <v/>
      </c>
      <c r="IF82" s="44">
        <f>IF(IF67=1,IE82+IF80+IF81,0)</f>
        <v/>
      </c>
      <c r="IG82" s="44">
        <f>IF(IG67=1,IF82+IG80+IG81,0)</f>
        <v/>
      </c>
      <c r="IH82" s="44">
        <f>IF(IH67=1,IG82+IH80+IH81,0)</f>
        <v/>
      </c>
      <c r="II82" s="44">
        <f>IF(II67=1,IH82+II80+II81,0)</f>
        <v/>
      </c>
      <c r="IJ82" s="44">
        <f>IF(IJ67=1,II82+IJ80+IJ81,0)</f>
        <v/>
      </c>
      <c r="IK82" s="44">
        <f>IF(IK67=1,IJ82+IK80+IK81,0)</f>
        <v/>
      </c>
      <c r="IL82" s="44">
        <f>IF(IL67=1,IK82+IL80+IL81,0)</f>
        <v/>
      </c>
      <c r="IM82" s="44">
        <f>IF(IM67=1,IL82+IM80+IM81,0)</f>
        <v/>
      </c>
      <c r="IN82" s="44">
        <f>IF(IN67=1,IM82+IN80+IN81,0)</f>
        <v/>
      </c>
      <c r="IO82" s="44">
        <f>IF(IO67=1,IN82+IO80+IO81,0)</f>
        <v/>
      </c>
      <c r="IP82" s="44">
        <f>IF(IP67=1,IO82+IP80+IP81,0)</f>
        <v/>
      </c>
      <c r="IQ82" s="44">
        <f>IF(IQ67=1,IP82+IQ80+IQ81,0)</f>
        <v/>
      </c>
      <c r="IR82" s="44">
        <f>IF(IR67=1,IQ82+IR80+IR81,0)</f>
        <v/>
      </c>
      <c r="IS82" s="44">
        <f>IF(IS67=1,IR82+IS80+IS81,0)</f>
        <v/>
      </c>
      <c r="IT82" s="44">
        <f>IF(IT67=1,IS82+IT80+IT81,0)</f>
        <v/>
      </c>
      <c r="IU82" s="44">
        <f>IF(IU67=1,IT82+IU80+IU81,0)</f>
        <v/>
      </c>
      <c r="IV82" s="44">
        <f>IF(IV67=1,IU82+IV80+IV81,0)</f>
        <v/>
      </c>
      <c r="IW82" s="44">
        <f>IF(IW67=1,IV82+IW80+IW81,0)</f>
        <v/>
      </c>
      <c r="IX82" s="44">
        <f>IF(IX67=1,IW82+IX80+IX81,0)</f>
        <v/>
      </c>
      <c r="IY82" s="44">
        <f>IF(IY67=1,IX82+IY80+IY81,0)</f>
        <v/>
      </c>
      <c r="IZ82" s="44">
        <f>IF(IZ67=1,IY82+IZ80+IZ81,0)</f>
        <v/>
      </c>
      <c r="JA82" s="44">
        <f>IF(JA67=1,IZ82+JA80+JA81,0)</f>
        <v/>
      </c>
      <c r="JB82" s="44">
        <f>IF(JB67=1,JA82+JB80+JB81,0)</f>
        <v/>
      </c>
      <c r="JC82" s="44">
        <f>IF(JC67=1,JB82+JC80+JC81,0)</f>
        <v/>
      </c>
      <c r="JD82" s="44">
        <f>IF(JD67=1,JC82+JD80+JD81,0)</f>
        <v/>
      </c>
      <c r="JE82" s="44">
        <f>IF(JE67=1,JD82+JE80+JE81,0)</f>
        <v/>
      </c>
      <c r="JF82" s="44">
        <f>IF(JF67=1,JE82+JF80+JF81,0)</f>
        <v/>
      </c>
      <c r="JG82" s="44">
        <f>IF(JG67=1,JF82+JG80+JG81,0)</f>
        <v/>
      </c>
      <c r="JH82" s="44">
        <f>IF(JH67=1,JG82+JH80+JH81,0)</f>
        <v/>
      </c>
      <c r="JI82" s="44">
        <f>IF(JI67=1,JH82+JI80+JI81,0)</f>
        <v/>
      </c>
      <c r="JJ82" s="44">
        <f>IF(JJ67=1,JI82+JJ80+JJ81,0)</f>
        <v/>
      </c>
      <c r="JK82" s="44">
        <f>IF(JK67=1,JJ82+JK80+JK81,0)</f>
        <v/>
      </c>
      <c r="JL82" s="44">
        <f>IF(JL67=1,JK82+JL80+JL81,0)</f>
        <v/>
      </c>
      <c r="JM82" s="44">
        <f>IF(JM67=1,JL82+JM80+JM81,0)</f>
        <v/>
      </c>
      <c r="JN82" s="44">
        <f>IF(JN67=1,JM82+JN80+JN81,0)</f>
        <v/>
      </c>
      <c r="JO82" s="44">
        <f>IF(JO67=1,JN82+JO80+JO81,0)</f>
        <v/>
      </c>
      <c r="JP82" s="44">
        <f>IF(JP67=1,JO82+JP80+JP81,0)</f>
        <v/>
      </c>
      <c r="JQ82" s="44">
        <f>IF(JQ67=1,JP82+JQ80+JQ81,0)</f>
        <v/>
      </c>
      <c r="JR82" s="44">
        <f>IF(JR67=1,JQ82+JR80+JR81,0)</f>
        <v/>
      </c>
      <c r="JS82" s="44">
        <f>IF(JS67=1,JR82+JS80+JS81,0)</f>
        <v/>
      </c>
      <c r="JT82" s="44">
        <f>IF(JT67=1,JS82+JT80+JT81,0)</f>
        <v/>
      </c>
      <c r="JU82" s="44">
        <f>IF(JU67=1,JT82+JU80+JU81,0)</f>
        <v/>
      </c>
      <c r="JV82" s="44">
        <f>IF(JV67=1,JU82+JV80+JV81,0)</f>
        <v/>
      </c>
      <c r="JW82" s="44">
        <f>IF(JW67=1,JV82+JW80+JW81,0)</f>
        <v/>
      </c>
      <c r="JX82" s="44">
        <f>IF(JX67=1,JW82+JX80+JX81,0)</f>
        <v/>
      </c>
      <c r="JY82" s="44">
        <f>IF(JY67=1,JX82+JY80+JY81,0)</f>
        <v/>
      </c>
      <c r="JZ82" s="44">
        <f>IF(JZ67=1,JY82+JZ80+JZ81,0)</f>
        <v/>
      </c>
      <c r="KA82" s="44">
        <f>IF(KA67=1,JZ82+KA80+KA81,0)</f>
        <v/>
      </c>
      <c r="KB82" s="44">
        <f>IF(KB67=1,KA82+KB80+KB81,0)</f>
        <v/>
      </c>
      <c r="KC82" s="44">
        <f>IF(KC67=1,KB82+KC80+KC81,0)</f>
        <v/>
      </c>
      <c r="KD82" s="44">
        <f>IF(KD67=1,KC82+KD80+KD81,0)</f>
        <v/>
      </c>
      <c r="KE82" s="44">
        <f>IF(KE67=1,KD82+KE80+KE81,0)</f>
        <v/>
      </c>
      <c r="KF82" s="44">
        <f>IF(KF67=1,KE82+KF80+KF81,0)</f>
        <v/>
      </c>
      <c r="KG82" s="44">
        <f>IF(KG67=1,KF82+KG80+KG81,0)</f>
        <v/>
      </c>
      <c r="KH82" s="44">
        <f>IF(KH67=1,KG82+KH80+KH81,0)</f>
        <v/>
      </c>
      <c r="KI82" s="44">
        <f>IF(KI67=1,KH82+KI80+KI81,0)</f>
        <v/>
      </c>
      <c r="KJ82" s="44">
        <f>IF(KJ67=1,KI82+KJ80+KJ81,0)</f>
        <v/>
      </c>
      <c r="KK82" s="44">
        <f>IF(KK67=1,KJ82+KK80+KK81,0)</f>
        <v/>
      </c>
      <c r="KL82" s="44">
        <f>IF(KL67=1,KK82+KL80+KL81,0)</f>
        <v/>
      </c>
      <c r="KM82" s="44">
        <f>IF(KM67=1,KL82+KM80+KM81,0)</f>
        <v/>
      </c>
      <c r="KN82" s="44">
        <f>IF(KN67=1,KM82+KN80+KN81,0)</f>
        <v/>
      </c>
      <c r="KO82" s="44">
        <f>IF(KO67=1,KN82+KO80+KO81,0)</f>
        <v/>
      </c>
      <c r="KP82" s="44">
        <f>IF(KP67=1,KO82+KP80+KP81,0)</f>
        <v/>
      </c>
      <c r="KQ82" s="44">
        <f>IF(KQ67=1,KP82+KQ80+KQ81,0)</f>
        <v/>
      </c>
      <c r="KR82" s="44">
        <f>IF(KR67=1,KQ82+KR80+KR81,0)</f>
        <v/>
      </c>
      <c r="KS82" s="44">
        <f>IF(KS67=1,KR82+KS80+KS81,0)</f>
        <v/>
      </c>
      <c r="KT82" s="44">
        <f>IF(KT67=1,KS82+KT80+KT81,0)</f>
        <v/>
      </c>
      <c r="KU82" s="44">
        <f>IF(KU67=1,KT82+KU80+KU81,0)</f>
        <v/>
      </c>
      <c r="KV82" s="44">
        <f>IF(KV67=1,KU82+KV80+KV81,0)</f>
        <v/>
      </c>
      <c r="KW82" s="44">
        <f>IF(KW67=1,KV82+KW80+KW81,0)</f>
        <v/>
      </c>
      <c r="KX82" s="44">
        <f>IF(KX67=1,KW82+KX80+KX81,0)</f>
        <v/>
      </c>
      <c r="KY82" s="44">
        <f>IF(KY67=1,KX82+KY80+KY81,0)</f>
        <v/>
      </c>
      <c r="KZ82" s="44">
        <f>IF(KZ67=1,KY82+KZ80+KZ81,0)</f>
        <v/>
      </c>
      <c r="LA82" s="44">
        <f>IF(LA67=1,KZ82+LA80+LA81,0)</f>
        <v/>
      </c>
      <c r="LB82" s="44">
        <f>IF(LB67=1,LA82+LB80+LB81,0)</f>
        <v/>
      </c>
      <c r="LC82" s="44">
        <f>IF(LC67=1,LB82+LC80+LC81,0)</f>
        <v/>
      </c>
      <c r="LD82" s="44">
        <f>IF(LD67=1,LC82+LD80+LD81,0)</f>
        <v/>
      </c>
      <c r="LE82" s="44">
        <f>IF(LE67=1,LD82+LE80+LE81,0)</f>
        <v/>
      </c>
      <c r="LF82" s="44">
        <f>IF(LF67=1,LE82+LF80+LF81,0)</f>
        <v/>
      </c>
      <c r="LG82" s="44">
        <f>IF(LG67=1,LF82+LG80+LG81,0)</f>
        <v/>
      </c>
      <c r="LH82" s="44">
        <f>IF(LH67=1,LG82+LH80+LH81,0)</f>
        <v/>
      </c>
      <c r="LI82" s="44">
        <f>IF(LI67=1,LH82+LI80+LI81,0)</f>
        <v/>
      </c>
      <c r="LJ82" s="44">
        <f>IF(LJ67=1,LI82+LJ80+LJ81,0)</f>
        <v/>
      </c>
      <c r="LK82" s="44">
        <f>IF(LK67=1,LJ82+LK80+LK81,0)</f>
        <v/>
      </c>
      <c r="LL82" s="44">
        <f>IF(LL67=1,LK82+LL80+LL81,0)</f>
        <v/>
      </c>
      <c r="LM82" s="44">
        <f>IF(LM67=1,LL82+LM80+LM81,0)</f>
        <v/>
      </c>
      <c r="LN82" s="44">
        <f>IF(LN67=1,LM82+LN80+LN81,0)</f>
        <v/>
      </c>
      <c r="LO82" s="44">
        <f>IF(LO67=1,LN82+LO80+LO81,0)</f>
        <v/>
      </c>
      <c r="LP82" s="44">
        <f>IF(LP67=1,LO82+LP80+LP81,0)</f>
        <v/>
      </c>
      <c r="LQ82" s="44">
        <f>IF(LQ67=1,LP82+LQ80+LQ81,0)</f>
        <v/>
      </c>
      <c r="LR82" s="44">
        <f>IF(LR67=1,LQ82+LR80+LR81,0)</f>
        <v/>
      </c>
      <c r="LS82" s="44">
        <f>IF(LS67=1,LR82+LS80+LS81,0)</f>
        <v/>
      </c>
      <c r="LT82" s="44">
        <f>IF(LT67=1,LS82+LT80+LT81,0)</f>
        <v/>
      </c>
      <c r="LU82" s="44">
        <f>IF(LU67=1,LT82+LU80+LU81,0)</f>
        <v/>
      </c>
      <c r="LV82" s="44">
        <f>IF(LV67=1,LU82+LV80+LV81,0)</f>
        <v/>
      </c>
      <c r="LW82" s="44">
        <f>IF(LW67=1,LV82+LW80+LW81,0)</f>
        <v/>
      </c>
      <c r="LX82" s="44">
        <f>IF(LX67=1,LW82+LX80+LX81,0)</f>
        <v/>
      </c>
      <c r="LY82" s="44">
        <f>IF(LY67=1,LX82+LY80+LY81,0)</f>
        <v/>
      </c>
      <c r="LZ82" s="44">
        <f>IF(LZ67=1,LY82+LZ80+LZ81,0)</f>
        <v/>
      </c>
      <c r="MA82" s="44">
        <f>IF(MA67=1,LZ82+MA80+MA81,0)</f>
        <v/>
      </c>
      <c r="MB82" s="44">
        <f>IF(MB67=1,MA82+MB80+MB81,0)</f>
        <v/>
      </c>
      <c r="MC82" s="44">
        <f>IF(MC67=1,MB82+MC80+MC81,0)</f>
        <v/>
      </c>
      <c r="MD82" s="44">
        <f>IF(MD67=1,MC82+MD80+MD81,0)</f>
        <v/>
      </c>
      <c r="ME82" s="44">
        <f>IF(ME67=1,MD82+ME80+ME81,0)</f>
        <v/>
      </c>
      <c r="MF82" s="44">
        <f>IF(MF67=1,ME82+MF80+MF81,0)</f>
        <v/>
      </c>
      <c r="MG82" s="44">
        <f>IF(MG67=1,MF82+MG80+MG81,0)</f>
        <v/>
      </c>
      <c r="MH82" s="44">
        <f>IF(MH67=1,MG82+MH80+MH81,0)</f>
        <v/>
      </c>
      <c r="MI82" s="44">
        <f>IF(MI67=1,MH82+MI80+MI81,0)</f>
        <v/>
      </c>
      <c r="MJ82" s="44">
        <f>IF(MJ67=1,MI82+MJ80+MJ81,0)</f>
        <v/>
      </c>
      <c r="MK82" s="44">
        <f>IF(MK67=1,MJ82+MK80+MK81,0)</f>
        <v/>
      </c>
      <c r="ML82" s="44">
        <f>IF(ML67=1,MK82+ML80+ML81,0)</f>
        <v/>
      </c>
      <c r="MM82" s="44">
        <f>IF(MM67=1,ML82+MM80+MM81,0)</f>
        <v/>
      </c>
      <c r="MN82" s="44">
        <f>IF(MN67=1,MM82+MN80+MN81,0)</f>
        <v/>
      </c>
      <c r="MO82" s="44">
        <f>IF(MO67=1,MN82+MO80+MO81,0)</f>
        <v/>
      </c>
      <c r="MP82" s="44">
        <f>IF(MP67=1,MO82+MP80+MP81,0)</f>
        <v/>
      </c>
      <c r="MQ82" s="44">
        <f>IF(MQ67=1,MP82+MQ80+MQ81,0)</f>
        <v/>
      </c>
      <c r="MR82" s="44">
        <f>IF(MR67=1,MQ82+MR80+MR81,0)</f>
        <v/>
      </c>
      <c r="MS82" s="44">
        <f>IF(MS67=1,MR82+MS80+MS81,0)</f>
        <v/>
      </c>
      <c r="MT82" s="44">
        <f>IF(MT67=1,MS82+MT80+MT81,0)</f>
        <v/>
      </c>
      <c r="MU82" s="44">
        <f>IF(MU67=1,MT82+MU80+MU81,0)</f>
        <v/>
      </c>
      <c r="MV82" s="44">
        <f>IF(MV67=1,MU82+MV80+MV81,0)</f>
        <v/>
      </c>
      <c r="MW82" s="44">
        <f>IF(MW67=1,MV82+MW80+MW81,0)</f>
        <v/>
      </c>
      <c r="MX82" s="44">
        <f>IF(MX67=1,MW82+MX80+MX81,0)</f>
        <v/>
      </c>
      <c r="MY82" s="44">
        <f>IF(MY67=1,MX82+MY80+MY81,0)</f>
        <v/>
      </c>
      <c r="MZ82" s="44">
        <f>IF(MZ67=1,MY82+MZ80+MZ81,0)</f>
        <v/>
      </c>
      <c r="NA82" s="44">
        <f>IF(NA67=1,MZ82+NA80+NA81,0)</f>
        <v/>
      </c>
      <c r="NB82" s="44">
        <f>IF(NB67=1,NA82+NB80+NB81,0)</f>
        <v/>
      </c>
      <c r="NC82" s="44">
        <f>IF(NC67=1,NB82+NC80+NC81,0)</f>
        <v/>
      </c>
      <c r="ND82" s="44">
        <f>IF(ND67=1,NC82+ND80+ND81,0)</f>
        <v/>
      </c>
      <c r="NE82" s="44">
        <f>IF(NE67=1,ND82+NE80+NE81,0)</f>
        <v/>
      </c>
      <c r="NF82" s="44">
        <f>IF(NF67=1,NE82+NF80+NF81,0)</f>
        <v/>
      </c>
      <c r="NG82" s="44">
        <f>IF(NG67=1,NF82+NG80+NG81,0)</f>
        <v/>
      </c>
      <c r="NH82" s="44">
        <f>IF(NH67=1,NG82+NH80+NH81,0)</f>
        <v/>
      </c>
      <c r="NI82" s="44">
        <f>IF(NI67=1,NH82+NI80+NI81,0)</f>
        <v/>
      </c>
      <c r="NJ82" s="44">
        <f>IF(NJ67=1,NI82+NJ80+NJ81,0)</f>
        <v/>
      </c>
      <c r="NK82" s="44">
        <f>IF(NK67=1,NJ82+NK80+NK81,0)</f>
        <v/>
      </c>
      <c r="NL82" s="44">
        <f>IF(NL67=1,NK82+NL80+NL81,0)</f>
        <v/>
      </c>
      <c r="NM82" s="44">
        <f>IF(NM67=1,NL82+NM80+NM81,0)</f>
        <v/>
      </c>
      <c r="NN82" s="44">
        <f>IF(NN67=1,NM82+NN80+NN81,0)</f>
        <v/>
      </c>
      <c r="NO82" s="44">
        <f>IF(NO67=1,NN82+NO80+NO81,0)</f>
        <v/>
      </c>
      <c r="NP82" s="44">
        <f>IF(NP67=1,NO82+NP80+NP81,0)</f>
        <v/>
      </c>
      <c r="NQ82" s="44">
        <f>IF(NQ67=1,NP82+NQ80+NQ81,0)</f>
        <v/>
      </c>
      <c r="NR82" s="44">
        <f>IF(NR67=1,NQ82+NR80+NR81,0)</f>
        <v/>
      </c>
      <c r="NS82" s="44">
        <f>IF(NS67=1,NR82+NS80+NS81,0)</f>
        <v/>
      </c>
      <c r="NT82" s="44">
        <f>IF(NT67=1,NS82+NT80+NT81,0)</f>
        <v/>
      </c>
      <c r="NU82" s="44">
        <f>IF(NU67=1,NT82+NU80+NU81,0)</f>
        <v/>
      </c>
      <c r="NV82" s="44">
        <f>IF(NV67=1,NU82+NV80+NV81,0)</f>
        <v/>
      </c>
      <c r="NW82" s="44">
        <f>IF(NW67=1,NV82+NW80+NW81,0)</f>
        <v/>
      </c>
      <c r="NX82" s="44">
        <f>IF(NX67=1,NW82+NX80+NX81,0)</f>
        <v/>
      </c>
      <c r="NY82" s="44">
        <f>IF(NY67=1,NX82+NY80+NY81,0)</f>
        <v/>
      </c>
      <c r="NZ82" s="44">
        <f>IF(NZ67=1,NY82+NZ80+NZ81,0)</f>
        <v/>
      </c>
      <c r="OA82" s="44">
        <f>IF(OA67=1,NZ82+OA80+OA81,0)</f>
        <v/>
      </c>
      <c r="OB82" s="44">
        <f>IF(OB67=1,OA82+OB80+OB81,0)</f>
        <v/>
      </c>
      <c r="OC82" s="44">
        <f>IF(OC67=1,OB82+OC80+OC81,0)</f>
        <v/>
      </c>
      <c r="OD82" s="44">
        <f>IF(OD67=1,OC82+OD80+OD81,0)</f>
        <v/>
      </c>
      <c r="OE82" s="44">
        <f>IF(OE67=1,OD82+OE80+OE81,0)</f>
        <v/>
      </c>
      <c r="OF82" s="44">
        <f>IF(OF67=1,OE82+OF80+OF81,0)</f>
        <v/>
      </c>
      <c r="OG82" s="44">
        <f>IF(OG67=1,OF82+OG80+OG81,0)</f>
        <v/>
      </c>
      <c r="OH82" s="44">
        <f>IF(OH67=1,OG82+OH80+OH81,0)</f>
        <v/>
      </c>
      <c r="OI82" s="44">
        <f>IF(OI67=1,OH82+OI80+OI81,0)</f>
        <v/>
      </c>
      <c r="OJ82" s="44">
        <f>IF(OJ67=1,OI82+OJ80+OJ81,0)</f>
        <v/>
      </c>
      <c r="OK82" s="44">
        <f>IF(OK67=1,OJ82+OK80+OK81,0)</f>
        <v/>
      </c>
      <c r="OL82" s="44">
        <f>IF(OL67=1,OK82+OL80+OL81,0)</f>
        <v/>
      </c>
      <c r="OM82" s="44">
        <f>IF(OM67=1,OL82+OM80+OM81,0)</f>
        <v/>
      </c>
      <c r="ON82" s="44">
        <f>IF(ON67=1,OM82+ON80+ON81,0)</f>
        <v/>
      </c>
      <c r="OO82" s="44">
        <f>IF(OO67=1,ON82+OO80+OO81,0)</f>
        <v/>
      </c>
      <c r="OP82" s="44">
        <f>IF(OP67=1,OO82+OP80+OP81,0)</f>
        <v/>
      </c>
      <c r="OQ82" s="44">
        <f>IF(OQ67=1,OP82+OQ80+OQ81,0)</f>
        <v/>
      </c>
      <c r="OR82" s="44">
        <f>IF(OR67=1,OQ82+OR80+OR81,0)</f>
        <v/>
      </c>
      <c r="OS82" s="44">
        <f>IF(OS67=1,OR82+OS80+OS81,0)</f>
        <v/>
      </c>
      <c r="OT82" s="44">
        <f>IF(OT67=1,OS82+OT80+OT81,0)</f>
        <v/>
      </c>
      <c r="OU82" s="44">
        <f>IF(OU67=1,OT82+OU80+OU81,0)</f>
        <v/>
      </c>
      <c r="OV82" s="44">
        <f>IF(OV67=1,OU82+OV80+OV81,0)</f>
        <v/>
      </c>
      <c r="OW82" s="44">
        <f>IF(OW67=1,OV82+OW80+OW81,0)</f>
        <v/>
      </c>
      <c r="OX82" s="44">
        <f>IF(OX67=1,OW82+OX80+OX81,0)</f>
        <v/>
      </c>
      <c r="OY82" s="44">
        <f>IF(OY67=1,OX82+OY80+OY81,0)</f>
        <v/>
      </c>
      <c r="OZ82" s="44">
        <f>IF(OZ67=1,OY82+OZ80+OZ81,0)</f>
        <v/>
      </c>
      <c r="PA82" s="44">
        <f>IF(PA67=1,OZ82+PA80+PA81,0)</f>
        <v/>
      </c>
      <c r="PB82" s="44">
        <f>IF(PB67=1,PA82+PB80+PB81,0)</f>
        <v/>
      </c>
      <c r="PC82" s="44">
        <f>IF(PC67=1,PB82+PC80+PC81,0)</f>
        <v/>
      </c>
      <c r="PD82" s="44">
        <f>IF(PD67=1,PC82+PD80+PD81,0)</f>
        <v/>
      </c>
      <c r="PE82" s="44">
        <f>IF(PE67=1,PD82+PE80+PE81,0)</f>
        <v/>
      </c>
      <c r="PF82" s="44">
        <f>IF(PF67=1,PE82+PF80+PF81,0)</f>
        <v/>
      </c>
      <c r="PG82" s="44">
        <f>IF(PG67=1,PF82+PG80+PG81,0)</f>
        <v/>
      </c>
      <c r="PH82" s="44">
        <f>IF(PH67=1,PG82+PH80+PH81,0)</f>
        <v/>
      </c>
      <c r="PI82" s="44">
        <f>IF(PI67=1,PH82+PI80+PI81,0)</f>
        <v/>
      </c>
      <c r="PJ82" s="44">
        <f>IF(PJ67=1,PI82+PJ80+PJ81,0)</f>
        <v/>
      </c>
      <c r="PK82" s="44">
        <f>IF(PK67=1,PJ82+PK80+PK81,0)</f>
        <v/>
      </c>
      <c r="PL82" s="44">
        <f>IF(PL67=1,PK82+PL80+PL81,0)</f>
        <v/>
      </c>
      <c r="PM82" s="44">
        <f>IF(PM67=1,PL82+PM80+PM81,0)</f>
        <v/>
      </c>
    </row>
    <row r="83">
      <c r="A83" s="5" t="inlineStr">
        <is>
          <t>TOTAL USES (incl. capitalized interest)</t>
        </is>
      </c>
      <c r="B83" s="9" t="inlineStr">
        <is>
          <t>P2</t>
        </is>
      </c>
      <c r="C83" s="43">
        <f>SUM(D83:PM83)</f>
        <v/>
      </c>
      <c r="D83" s="45">
        <f>D74+D81</f>
        <v/>
      </c>
      <c r="E83" s="45">
        <f>E74+E81</f>
        <v/>
      </c>
      <c r="F83" s="45">
        <f>F74+F81</f>
        <v/>
      </c>
      <c r="G83" s="45">
        <f>G74+G81</f>
        <v/>
      </c>
      <c r="H83" s="45">
        <f>H74+H81</f>
        <v/>
      </c>
      <c r="I83" s="45">
        <f>I74+I81</f>
        <v/>
      </c>
      <c r="J83" s="45">
        <f>J74+J81</f>
        <v/>
      </c>
      <c r="K83" s="45">
        <f>K74+K81</f>
        <v/>
      </c>
      <c r="L83" s="45">
        <f>L74+L81</f>
        <v/>
      </c>
      <c r="M83" s="45">
        <f>M74+M81</f>
        <v/>
      </c>
      <c r="N83" s="45">
        <f>N74+N81</f>
        <v/>
      </c>
      <c r="O83" s="45">
        <f>O74+O81</f>
        <v/>
      </c>
      <c r="P83" s="45">
        <f>P74+P81</f>
        <v/>
      </c>
      <c r="Q83" s="45">
        <f>Q74+Q81</f>
        <v/>
      </c>
      <c r="R83" s="45">
        <f>R74+R81</f>
        <v/>
      </c>
      <c r="S83" s="45">
        <f>S74+S81</f>
        <v/>
      </c>
      <c r="T83" s="45">
        <f>T74+T81</f>
        <v/>
      </c>
      <c r="U83" s="45">
        <f>U74+U81</f>
        <v/>
      </c>
      <c r="V83" s="45">
        <f>V74+V81</f>
        <v/>
      </c>
      <c r="W83" s="45">
        <f>W74+W81</f>
        <v/>
      </c>
      <c r="X83" s="45">
        <f>X74+X81</f>
        <v/>
      </c>
      <c r="Y83" s="45">
        <f>Y74+Y81</f>
        <v/>
      </c>
      <c r="Z83" s="45">
        <f>Z74+Z81</f>
        <v/>
      </c>
      <c r="AA83" s="45">
        <f>AA74+AA81</f>
        <v/>
      </c>
      <c r="AB83" s="45">
        <f>AB74+AB81</f>
        <v/>
      </c>
      <c r="AC83" s="45">
        <f>AC74+AC81</f>
        <v/>
      </c>
      <c r="AD83" s="45">
        <f>AD74+AD81</f>
        <v/>
      </c>
      <c r="AE83" s="45">
        <f>AE74+AE81</f>
        <v/>
      </c>
      <c r="AF83" s="45">
        <f>AF74+AF81</f>
        <v/>
      </c>
      <c r="AG83" s="45">
        <f>AG74+AG81</f>
        <v/>
      </c>
      <c r="AH83" s="45">
        <f>AH74+AH81</f>
        <v/>
      </c>
      <c r="AI83" s="45">
        <f>AI74+AI81</f>
        <v/>
      </c>
      <c r="AJ83" s="45">
        <f>AJ74+AJ81</f>
        <v/>
      </c>
      <c r="AK83" s="45">
        <f>AK74+AK81</f>
        <v/>
      </c>
      <c r="AL83" s="45">
        <f>AL74+AL81</f>
        <v/>
      </c>
      <c r="AM83" s="45">
        <f>AM74+AM81</f>
        <v/>
      </c>
      <c r="AN83" s="45">
        <f>AN74+AN81</f>
        <v/>
      </c>
      <c r="AO83" s="45">
        <f>AO74+AO81</f>
        <v/>
      </c>
      <c r="AP83" s="45">
        <f>AP74+AP81</f>
        <v/>
      </c>
      <c r="AQ83" s="45">
        <f>AQ74+AQ81</f>
        <v/>
      </c>
      <c r="AR83" s="45">
        <f>AR74+AR81</f>
        <v/>
      </c>
      <c r="AS83" s="45">
        <f>AS74+AS81</f>
        <v/>
      </c>
      <c r="AT83" s="45">
        <f>AT74+AT81</f>
        <v/>
      </c>
      <c r="AU83" s="45">
        <f>AU74+AU81</f>
        <v/>
      </c>
      <c r="AV83" s="45">
        <f>AV74+AV81</f>
        <v/>
      </c>
      <c r="AW83" s="45">
        <f>AW74+AW81</f>
        <v/>
      </c>
      <c r="AX83" s="45">
        <f>AX74+AX81</f>
        <v/>
      </c>
      <c r="AY83" s="45">
        <f>AY74+AY81</f>
        <v/>
      </c>
      <c r="AZ83" s="45">
        <f>AZ74+AZ81</f>
        <v/>
      </c>
      <c r="BA83" s="45">
        <f>BA74+BA81</f>
        <v/>
      </c>
      <c r="BB83" s="45">
        <f>BB74+BB81</f>
        <v/>
      </c>
      <c r="BC83" s="45">
        <f>BC74+BC81</f>
        <v/>
      </c>
      <c r="BD83" s="45">
        <f>BD74+BD81</f>
        <v/>
      </c>
      <c r="BE83" s="45">
        <f>BE74+BE81</f>
        <v/>
      </c>
      <c r="BF83" s="45">
        <f>BF74+BF81</f>
        <v/>
      </c>
      <c r="BG83" s="45">
        <f>BG74+BG81</f>
        <v/>
      </c>
      <c r="BH83" s="45">
        <f>BH74+BH81</f>
        <v/>
      </c>
      <c r="BI83" s="45">
        <f>BI74+BI81</f>
        <v/>
      </c>
      <c r="BJ83" s="45">
        <f>BJ74+BJ81</f>
        <v/>
      </c>
      <c r="BK83" s="45">
        <f>BK74+BK81</f>
        <v/>
      </c>
      <c r="BL83" s="45">
        <f>BL74+BL81</f>
        <v/>
      </c>
      <c r="BM83" s="45">
        <f>BM74+BM81</f>
        <v/>
      </c>
      <c r="BN83" s="45">
        <f>BN74+BN81</f>
        <v/>
      </c>
      <c r="BO83" s="45">
        <f>BO74+BO81</f>
        <v/>
      </c>
      <c r="BP83" s="45">
        <f>BP74+BP81</f>
        <v/>
      </c>
      <c r="BQ83" s="45">
        <f>BQ74+BQ81</f>
        <v/>
      </c>
      <c r="BR83" s="45">
        <f>BR74+BR81</f>
        <v/>
      </c>
      <c r="BS83" s="45">
        <f>BS74+BS81</f>
        <v/>
      </c>
      <c r="BT83" s="45">
        <f>BT74+BT81</f>
        <v/>
      </c>
      <c r="BU83" s="45">
        <f>BU74+BU81</f>
        <v/>
      </c>
      <c r="BV83" s="45">
        <f>BV74+BV81</f>
        <v/>
      </c>
      <c r="BW83" s="45">
        <f>BW74+BW81</f>
        <v/>
      </c>
      <c r="BX83" s="45">
        <f>BX74+BX81</f>
        <v/>
      </c>
      <c r="BY83" s="45">
        <f>BY74+BY81</f>
        <v/>
      </c>
      <c r="BZ83" s="45">
        <f>BZ74+BZ81</f>
        <v/>
      </c>
      <c r="CA83" s="45">
        <f>CA74+CA81</f>
        <v/>
      </c>
      <c r="CB83" s="45">
        <f>CB74+CB81</f>
        <v/>
      </c>
      <c r="CC83" s="45">
        <f>CC74+CC81</f>
        <v/>
      </c>
      <c r="CD83" s="45">
        <f>CD74+CD81</f>
        <v/>
      </c>
      <c r="CE83" s="45">
        <f>CE74+CE81</f>
        <v/>
      </c>
      <c r="CF83" s="45">
        <f>CF74+CF81</f>
        <v/>
      </c>
      <c r="CG83" s="45">
        <f>CG74+CG81</f>
        <v/>
      </c>
      <c r="CH83" s="45">
        <f>CH74+CH81</f>
        <v/>
      </c>
      <c r="CI83" s="45">
        <f>CI74+CI81</f>
        <v/>
      </c>
      <c r="CJ83" s="45">
        <f>CJ74+CJ81</f>
        <v/>
      </c>
      <c r="CK83" s="45">
        <f>CK74+CK81</f>
        <v/>
      </c>
      <c r="CL83" s="45">
        <f>CL74+CL81</f>
        <v/>
      </c>
      <c r="CM83" s="45">
        <f>CM74+CM81</f>
        <v/>
      </c>
      <c r="CN83" s="45">
        <f>CN74+CN81</f>
        <v/>
      </c>
      <c r="CO83" s="45">
        <f>CO74+CO81</f>
        <v/>
      </c>
      <c r="CP83" s="45">
        <f>CP74+CP81</f>
        <v/>
      </c>
      <c r="CQ83" s="45">
        <f>CQ74+CQ81</f>
        <v/>
      </c>
      <c r="CR83" s="45">
        <f>CR74+CR81</f>
        <v/>
      </c>
      <c r="CS83" s="45">
        <f>CS74+CS81</f>
        <v/>
      </c>
      <c r="CT83" s="45">
        <f>CT74+CT81</f>
        <v/>
      </c>
      <c r="CU83" s="45">
        <f>CU74+CU81</f>
        <v/>
      </c>
      <c r="CV83" s="45">
        <f>CV74+CV81</f>
        <v/>
      </c>
      <c r="CW83" s="45">
        <f>CW74+CW81</f>
        <v/>
      </c>
      <c r="CX83" s="45">
        <f>CX74+CX81</f>
        <v/>
      </c>
      <c r="CY83" s="45">
        <f>CY74+CY81</f>
        <v/>
      </c>
      <c r="CZ83" s="45">
        <f>CZ74+CZ81</f>
        <v/>
      </c>
      <c r="DA83" s="45">
        <f>DA74+DA81</f>
        <v/>
      </c>
      <c r="DB83" s="45">
        <f>DB74+DB81</f>
        <v/>
      </c>
      <c r="DC83" s="45">
        <f>DC74+DC81</f>
        <v/>
      </c>
      <c r="DD83" s="45">
        <f>DD74+DD81</f>
        <v/>
      </c>
      <c r="DE83" s="45">
        <f>DE74+DE81</f>
        <v/>
      </c>
      <c r="DF83" s="45">
        <f>DF74+DF81</f>
        <v/>
      </c>
      <c r="DG83" s="45">
        <f>DG74+DG81</f>
        <v/>
      </c>
      <c r="DH83" s="45">
        <f>DH74+DH81</f>
        <v/>
      </c>
      <c r="DI83" s="45">
        <f>DI74+DI81</f>
        <v/>
      </c>
      <c r="DJ83" s="45">
        <f>DJ74+DJ81</f>
        <v/>
      </c>
      <c r="DK83" s="45">
        <f>DK74+DK81</f>
        <v/>
      </c>
      <c r="DL83" s="45">
        <f>DL74+DL81</f>
        <v/>
      </c>
      <c r="DM83" s="45">
        <f>DM74+DM81</f>
        <v/>
      </c>
      <c r="DN83" s="45">
        <f>DN74+DN81</f>
        <v/>
      </c>
      <c r="DO83" s="45">
        <f>DO74+DO81</f>
        <v/>
      </c>
      <c r="DP83" s="45">
        <f>DP74+DP81</f>
        <v/>
      </c>
      <c r="DQ83" s="45">
        <f>DQ74+DQ81</f>
        <v/>
      </c>
      <c r="DR83" s="45">
        <f>DR74+DR81</f>
        <v/>
      </c>
      <c r="DS83" s="45">
        <f>DS74+DS81</f>
        <v/>
      </c>
      <c r="DT83" s="45">
        <f>DT74+DT81</f>
        <v/>
      </c>
      <c r="DU83" s="45">
        <f>DU74+DU81</f>
        <v/>
      </c>
      <c r="DV83" s="45">
        <f>DV74+DV81</f>
        <v/>
      </c>
      <c r="DW83" s="45">
        <f>DW74+DW81</f>
        <v/>
      </c>
      <c r="DX83" s="45">
        <f>DX74+DX81</f>
        <v/>
      </c>
      <c r="DY83" s="45">
        <f>DY74+DY81</f>
        <v/>
      </c>
      <c r="DZ83" s="45">
        <f>DZ74+DZ81</f>
        <v/>
      </c>
      <c r="EA83" s="45">
        <f>EA74+EA81</f>
        <v/>
      </c>
      <c r="EB83" s="45">
        <f>EB74+EB81</f>
        <v/>
      </c>
      <c r="EC83" s="45">
        <f>EC74+EC81</f>
        <v/>
      </c>
      <c r="ED83" s="45">
        <f>ED74+ED81</f>
        <v/>
      </c>
      <c r="EE83" s="45">
        <f>EE74+EE81</f>
        <v/>
      </c>
      <c r="EF83" s="45">
        <f>EF74+EF81</f>
        <v/>
      </c>
      <c r="EG83" s="45">
        <f>EG74+EG81</f>
        <v/>
      </c>
      <c r="EH83" s="45">
        <f>EH74+EH81</f>
        <v/>
      </c>
      <c r="EI83" s="45">
        <f>EI74+EI81</f>
        <v/>
      </c>
      <c r="EJ83" s="45">
        <f>EJ74+EJ81</f>
        <v/>
      </c>
      <c r="EK83" s="45">
        <f>EK74+EK81</f>
        <v/>
      </c>
      <c r="EL83" s="45">
        <f>EL74+EL81</f>
        <v/>
      </c>
      <c r="EM83" s="45">
        <f>EM74+EM81</f>
        <v/>
      </c>
      <c r="EN83" s="45">
        <f>EN74+EN81</f>
        <v/>
      </c>
      <c r="EO83" s="45">
        <f>EO74+EO81</f>
        <v/>
      </c>
      <c r="EP83" s="45">
        <f>EP74+EP81</f>
        <v/>
      </c>
      <c r="EQ83" s="45">
        <f>EQ74+EQ81</f>
        <v/>
      </c>
      <c r="ER83" s="45">
        <f>ER74+ER81</f>
        <v/>
      </c>
      <c r="ES83" s="45">
        <f>ES74+ES81</f>
        <v/>
      </c>
      <c r="ET83" s="45">
        <f>ET74+ET81</f>
        <v/>
      </c>
      <c r="EU83" s="45">
        <f>EU74+EU81</f>
        <v/>
      </c>
      <c r="EV83" s="45">
        <f>EV74+EV81</f>
        <v/>
      </c>
      <c r="EW83" s="45">
        <f>EW74+EW81</f>
        <v/>
      </c>
      <c r="EX83" s="45">
        <f>EX74+EX81</f>
        <v/>
      </c>
      <c r="EY83" s="45">
        <f>EY74+EY81</f>
        <v/>
      </c>
      <c r="EZ83" s="45">
        <f>EZ74+EZ81</f>
        <v/>
      </c>
      <c r="FA83" s="45">
        <f>FA74+FA81</f>
        <v/>
      </c>
      <c r="FB83" s="45">
        <f>FB74+FB81</f>
        <v/>
      </c>
      <c r="FC83" s="45">
        <f>FC74+FC81</f>
        <v/>
      </c>
      <c r="FD83" s="45">
        <f>FD74+FD81</f>
        <v/>
      </c>
      <c r="FE83" s="45">
        <f>FE74+FE81</f>
        <v/>
      </c>
      <c r="FF83" s="45">
        <f>FF74+FF81</f>
        <v/>
      </c>
      <c r="FG83" s="45">
        <f>FG74+FG81</f>
        <v/>
      </c>
      <c r="FH83" s="45">
        <f>FH74+FH81</f>
        <v/>
      </c>
      <c r="FI83" s="45">
        <f>FI74+FI81</f>
        <v/>
      </c>
      <c r="FJ83" s="45">
        <f>FJ74+FJ81</f>
        <v/>
      </c>
      <c r="FK83" s="45">
        <f>FK74+FK81</f>
        <v/>
      </c>
      <c r="FL83" s="45">
        <f>FL74+FL81</f>
        <v/>
      </c>
      <c r="FM83" s="45">
        <f>FM74+FM81</f>
        <v/>
      </c>
      <c r="FN83" s="45">
        <f>FN74+FN81</f>
        <v/>
      </c>
      <c r="FO83" s="45">
        <f>FO74+FO81</f>
        <v/>
      </c>
      <c r="FP83" s="45">
        <f>FP74+FP81</f>
        <v/>
      </c>
      <c r="FQ83" s="45">
        <f>FQ74+FQ81</f>
        <v/>
      </c>
      <c r="FR83" s="45">
        <f>FR74+FR81</f>
        <v/>
      </c>
      <c r="FS83" s="45">
        <f>FS74+FS81</f>
        <v/>
      </c>
      <c r="FT83" s="45">
        <f>FT74+FT81</f>
        <v/>
      </c>
      <c r="FU83" s="45">
        <f>FU74+FU81</f>
        <v/>
      </c>
      <c r="FV83" s="45">
        <f>FV74+FV81</f>
        <v/>
      </c>
      <c r="FW83" s="45">
        <f>FW74+FW81</f>
        <v/>
      </c>
      <c r="FX83" s="45">
        <f>FX74+FX81</f>
        <v/>
      </c>
      <c r="FY83" s="45">
        <f>FY74+FY81</f>
        <v/>
      </c>
      <c r="FZ83" s="45">
        <f>FZ74+FZ81</f>
        <v/>
      </c>
      <c r="GA83" s="45">
        <f>GA74+GA81</f>
        <v/>
      </c>
      <c r="GB83" s="45">
        <f>GB74+GB81</f>
        <v/>
      </c>
      <c r="GC83" s="45">
        <f>GC74+GC81</f>
        <v/>
      </c>
      <c r="GD83" s="45">
        <f>GD74+GD81</f>
        <v/>
      </c>
      <c r="GE83" s="45">
        <f>GE74+GE81</f>
        <v/>
      </c>
      <c r="GF83" s="45">
        <f>GF74+GF81</f>
        <v/>
      </c>
      <c r="GG83" s="45">
        <f>GG74+GG81</f>
        <v/>
      </c>
      <c r="GH83" s="45">
        <f>GH74+GH81</f>
        <v/>
      </c>
      <c r="GI83" s="45">
        <f>GI74+GI81</f>
        <v/>
      </c>
      <c r="GJ83" s="45">
        <f>GJ74+GJ81</f>
        <v/>
      </c>
      <c r="GK83" s="45">
        <f>GK74+GK81</f>
        <v/>
      </c>
      <c r="GL83" s="45">
        <f>GL74+GL81</f>
        <v/>
      </c>
      <c r="GM83" s="45">
        <f>GM74+GM81</f>
        <v/>
      </c>
      <c r="GN83" s="45">
        <f>GN74+GN81</f>
        <v/>
      </c>
      <c r="GO83" s="45">
        <f>GO74+GO81</f>
        <v/>
      </c>
      <c r="GP83" s="45">
        <f>GP74+GP81</f>
        <v/>
      </c>
      <c r="GQ83" s="45">
        <f>GQ74+GQ81</f>
        <v/>
      </c>
      <c r="GR83" s="45">
        <f>GR74+GR81</f>
        <v/>
      </c>
      <c r="GS83" s="45">
        <f>GS74+GS81</f>
        <v/>
      </c>
      <c r="GT83" s="45">
        <f>GT74+GT81</f>
        <v/>
      </c>
      <c r="GU83" s="45">
        <f>GU74+GU81</f>
        <v/>
      </c>
      <c r="GV83" s="45">
        <f>GV74+GV81</f>
        <v/>
      </c>
      <c r="GW83" s="45">
        <f>GW74+GW81</f>
        <v/>
      </c>
      <c r="GX83" s="45">
        <f>GX74+GX81</f>
        <v/>
      </c>
      <c r="GY83" s="45">
        <f>GY74+GY81</f>
        <v/>
      </c>
      <c r="GZ83" s="45">
        <f>GZ74+GZ81</f>
        <v/>
      </c>
      <c r="HA83" s="45">
        <f>HA74+HA81</f>
        <v/>
      </c>
      <c r="HB83" s="45">
        <f>HB74+HB81</f>
        <v/>
      </c>
      <c r="HC83" s="45">
        <f>HC74+HC81</f>
        <v/>
      </c>
      <c r="HD83" s="45">
        <f>HD74+HD81</f>
        <v/>
      </c>
      <c r="HE83" s="45">
        <f>HE74+HE81</f>
        <v/>
      </c>
      <c r="HF83" s="45">
        <f>HF74+HF81</f>
        <v/>
      </c>
      <c r="HG83" s="45">
        <f>HG74+HG81</f>
        <v/>
      </c>
      <c r="HH83" s="45">
        <f>HH74+HH81</f>
        <v/>
      </c>
      <c r="HI83" s="45">
        <f>HI74+HI81</f>
        <v/>
      </c>
      <c r="HJ83" s="45">
        <f>HJ74+HJ81</f>
        <v/>
      </c>
      <c r="HK83" s="45">
        <f>HK74+HK81</f>
        <v/>
      </c>
      <c r="HL83" s="45">
        <f>HL74+HL81</f>
        <v/>
      </c>
      <c r="HM83" s="45">
        <f>HM74+HM81</f>
        <v/>
      </c>
      <c r="HN83" s="45">
        <f>HN74+HN81</f>
        <v/>
      </c>
      <c r="HO83" s="45">
        <f>HO74+HO81</f>
        <v/>
      </c>
      <c r="HP83" s="45">
        <f>HP74+HP81</f>
        <v/>
      </c>
      <c r="HQ83" s="45">
        <f>HQ74+HQ81</f>
        <v/>
      </c>
      <c r="HR83" s="45">
        <f>HR74+HR81</f>
        <v/>
      </c>
      <c r="HS83" s="45">
        <f>HS74+HS81</f>
        <v/>
      </c>
      <c r="HT83" s="45">
        <f>HT74+HT81</f>
        <v/>
      </c>
      <c r="HU83" s="45">
        <f>HU74+HU81</f>
        <v/>
      </c>
      <c r="HV83" s="45">
        <f>HV74+HV81</f>
        <v/>
      </c>
      <c r="HW83" s="45">
        <f>HW74+HW81</f>
        <v/>
      </c>
      <c r="HX83" s="45">
        <f>HX74+HX81</f>
        <v/>
      </c>
      <c r="HY83" s="45">
        <f>HY74+HY81</f>
        <v/>
      </c>
      <c r="HZ83" s="45">
        <f>HZ74+HZ81</f>
        <v/>
      </c>
      <c r="IA83" s="45">
        <f>IA74+IA81</f>
        <v/>
      </c>
      <c r="IB83" s="45">
        <f>IB74+IB81</f>
        <v/>
      </c>
      <c r="IC83" s="45">
        <f>IC74+IC81</f>
        <v/>
      </c>
      <c r="ID83" s="45">
        <f>ID74+ID81</f>
        <v/>
      </c>
      <c r="IE83" s="45">
        <f>IE74+IE81</f>
        <v/>
      </c>
      <c r="IF83" s="45">
        <f>IF74+IF81</f>
        <v/>
      </c>
      <c r="IG83" s="45">
        <f>IG74+IG81</f>
        <v/>
      </c>
      <c r="IH83" s="45">
        <f>IH74+IH81</f>
        <v/>
      </c>
      <c r="II83" s="45">
        <f>II74+II81</f>
        <v/>
      </c>
      <c r="IJ83" s="45">
        <f>IJ74+IJ81</f>
        <v/>
      </c>
      <c r="IK83" s="45">
        <f>IK74+IK81</f>
        <v/>
      </c>
      <c r="IL83" s="45">
        <f>IL74+IL81</f>
        <v/>
      </c>
      <c r="IM83" s="45">
        <f>IM74+IM81</f>
        <v/>
      </c>
      <c r="IN83" s="45">
        <f>IN74+IN81</f>
        <v/>
      </c>
      <c r="IO83" s="45">
        <f>IO74+IO81</f>
        <v/>
      </c>
      <c r="IP83" s="45">
        <f>IP74+IP81</f>
        <v/>
      </c>
      <c r="IQ83" s="45">
        <f>IQ74+IQ81</f>
        <v/>
      </c>
      <c r="IR83" s="45">
        <f>IR74+IR81</f>
        <v/>
      </c>
      <c r="IS83" s="45">
        <f>IS74+IS81</f>
        <v/>
      </c>
      <c r="IT83" s="45">
        <f>IT74+IT81</f>
        <v/>
      </c>
      <c r="IU83" s="45">
        <f>IU74+IU81</f>
        <v/>
      </c>
      <c r="IV83" s="45">
        <f>IV74+IV81</f>
        <v/>
      </c>
      <c r="IW83" s="45">
        <f>IW74+IW81</f>
        <v/>
      </c>
      <c r="IX83" s="45">
        <f>IX74+IX81</f>
        <v/>
      </c>
      <c r="IY83" s="45">
        <f>IY74+IY81</f>
        <v/>
      </c>
      <c r="IZ83" s="45">
        <f>IZ74+IZ81</f>
        <v/>
      </c>
      <c r="JA83" s="45">
        <f>JA74+JA81</f>
        <v/>
      </c>
      <c r="JB83" s="45">
        <f>JB74+JB81</f>
        <v/>
      </c>
      <c r="JC83" s="45">
        <f>JC74+JC81</f>
        <v/>
      </c>
      <c r="JD83" s="45">
        <f>JD74+JD81</f>
        <v/>
      </c>
      <c r="JE83" s="45">
        <f>JE74+JE81</f>
        <v/>
      </c>
      <c r="JF83" s="45">
        <f>JF74+JF81</f>
        <v/>
      </c>
      <c r="JG83" s="45">
        <f>JG74+JG81</f>
        <v/>
      </c>
      <c r="JH83" s="45">
        <f>JH74+JH81</f>
        <v/>
      </c>
      <c r="JI83" s="45">
        <f>JI74+JI81</f>
        <v/>
      </c>
      <c r="JJ83" s="45">
        <f>JJ74+JJ81</f>
        <v/>
      </c>
      <c r="JK83" s="45">
        <f>JK74+JK81</f>
        <v/>
      </c>
      <c r="JL83" s="45">
        <f>JL74+JL81</f>
        <v/>
      </c>
      <c r="JM83" s="45">
        <f>JM74+JM81</f>
        <v/>
      </c>
      <c r="JN83" s="45">
        <f>JN74+JN81</f>
        <v/>
      </c>
      <c r="JO83" s="45">
        <f>JO74+JO81</f>
        <v/>
      </c>
      <c r="JP83" s="45">
        <f>JP74+JP81</f>
        <v/>
      </c>
      <c r="JQ83" s="45">
        <f>JQ74+JQ81</f>
        <v/>
      </c>
      <c r="JR83" s="45">
        <f>JR74+JR81</f>
        <v/>
      </c>
      <c r="JS83" s="45">
        <f>JS74+JS81</f>
        <v/>
      </c>
      <c r="JT83" s="45">
        <f>JT74+JT81</f>
        <v/>
      </c>
      <c r="JU83" s="45">
        <f>JU74+JU81</f>
        <v/>
      </c>
      <c r="JV83" s="45">
        <f>JV74+JV81</f>
        <v/>
      </c>
      <c r="JW83" s="45">
        <f>JW74+JW81</f>
        <v/>
      </c>
      <c r="JX83" s="45">
        <f>JX74+JX81</f>
        <v/>
      </c>
      <c r="JY83" s="45">
        <f>JY74+JY81</f>
        <v/>
      </c>
      <c r="JZ83" s="45">
        <f>JZ74+JZ81</f>
        <v/>
      </c>
      <c r="KA83" s="45">
        <f>KA74+KA81</f>
        <v/>
      </c>
      <c r="KB83" s="45">
        <f>KB74+KB81</f>
        <v/>
      </c>
      <c r="KC83" s="45">
        <f>KC74+KC81</f>
        <v/>
      </c>
      <c r="KD83" s="45">
        <f>KD74+KD81</f>
        <v/>
      </c>
      <c r="KE83" s="45">
        <f>KE74+KE81</f>
        <v/>
      </c>
      <c r="KF83" s="45">
        <f>KF74+KF81</f>
        <v/>
      </c>
      <c r="KG83" s="45">
        <f>KG74+KG81</f>
        <v/>
      </c>
      <c r="KH83" s="45">
        <f>KH74+KH81</f>
        <v/>
      </c>
      <c r="KI83" s="45">
        <f>KI74+KI81</f>
        <v/>
      </c>
      <c r="KJ83" s="45">
        <f>KJ74+KJ81</f>
        <v/>
      </c>
      <c r="KK83" s="45">
        <f>KK74+KK81</f>
        <v/>
      </c>
      <c r="KL83" s="45">
        <f>KL74+KL81</f>
        <v/>
      </c>
      <c r="KM83" s="45">
        <f>KM74+KM81</f>
        <v/>
      </c>
      <c r="KN83" s="45">
        <f>KN74+KN81</f>
        <v/>
      </c>
      <c r="KO83" s="45">
        <f>KO74+KO81</f>
        <v/>
      </c>
      <c r="KP83" s="45">
        <f>KP74+KP81</f>
        <v/>
      </c>
      <c r="KQ83" s="45">
        <f>KQ74+KQ81</f>
        <v/>
      </c>
      <c r="KR83" s="45">
        <f>KR74+KR81</f>
        <v/>
      </c>
      <c r="KS83" s="45">
        <f>KS74+KS81</f>
        <v/>
      </c>
      <c r="KT83" s="45">
        <f>KT74+KT81</f>
        <v/>
      </c>
      <c r="KU83" s="45">
        <f>KU74+KU81</f>
        <v/>
      </c>
      <c r="KV83" s="45">
        <f>KV74+KV81</f>
        <v/>
      </c>
      <c r="KW83" s="45">
        <f>KW74+KW81</f>
        <v/>
      </c>
      <c r="KX83" s="45">
        <f>KX74+KX81</f>
        <v/>
      </c>
      <c r="KY83" s="45">
        <f>KY74+KY81</f>
        <v/>
      </c>
      <c r="KZ83" s="45">
        <f>KZ74+KZ81</f>
        <v/>
      </c>
      <c r="LA83" s="45">
        <f>LA74+LA81</f>
        <v/>
      </c>
      <c r="LB83" s="45">
        <f>LB74+LB81</f>
        <v/>
      </c>
      <c r="LC83" s="45">
        <f>LC74+LC81</f>
        <v/>
      </c>
      <c r="LD83" s="45">
        <f>LD74+LD81</f>
        <v/>
      </c>
      <c r="LE83" s="45">
        <f>LE74+LE81</f>
        <v/>
      </c>
      <c r="LF83" s="45">
        <f>LF74+LF81</f>
        <v/>
      </c>
      <c r="LG83" s="45">
        <f>LG74+LG81</f>
        <v/>
      </c>
      <c r="LH83" s="45">
        <f>LH74+LH81</f>
        <v/>
      </c>
      <c r="LI83" s="45">
        <f>LI74+LI81</f>
        <v/>
      </c>
      <c r="LJ83" s="45">
        <f>LJ74+LJ81</f>
        <v/>
      </c>
      <c r="LK83" s="45">
        <f>LK74+LK81</f>
        <v/>
      </c>
      <c r="LL83" s="45">
        <f>LL74+LL81</f>
        <v/>
      </c>
      <c r="LM83" s="45">
        <f>LM74+LM81</f>
        <v/>
      </c>
      <c r="LN83" s="45">
        <f>LN74+LN81</f>
        <v/>
      </c>
      <c r="LO83" s="45">
        <f>LO74+LO81</f>
        <v/>
      </c>
      <c r="LP83" s="45">
        <f>LP74+LP81</f>
        <v/>
      </c>
      <c r="LQ83" s="45">
        <f>LQ74+LQ81</f>
        <v/>
      </c>
      <c r="LR83" s="45">
        <f>LR74+LR81</f>
        <v/>
      </c>
      <c r="LS83" s="45">
        <f>LS74+LS81</f>
        <v/>
      </c>
      <c r="LT83" s="45">
        <f>LT74+LT81</f>
        <v/>
      </c>
      <c r="LU83" s="45">
        <f>LU74+LU81</f>
        <v/>
      </c>
      <c r="LV83" s="45">
        <f>LV74+LV81</f>
        <v/>
      </c>
      <c r="LW83" s="45">
        <f>LW74+LW81</f>
        <v/>
      </c>
      <c r="LX83" s="45">
        <f>LX74+LX81</f>
        <v/>
      </c>
      <c r="LY83" s="45">
        <f>LY74+LY81</f>
        <v/>
      </c>
      <c r="LZ83" s="45">
        <f>LZ74+LZ81</f>
        <v/>
      </c>
      <c r="MA83" s="45">
        <f>MA74+MA81</f>
        <v/>
      </c>
      <c r="MB83" s="45">
        <f>MB74+MB81</f>
        <v/>
      </c>
      <c r="MC83" s="45">
        <f>MC74+MC81</f>
        <v/>
      </c>
      <c r="MD83" s="45">
        <f>MD74+MD81</f>
        <v/>
      </c>
      <c r="ME83" s="45">
        <f>ME74+ME81</f>
        <v/>
      </c>
      <c r="MF83" s="45">
        <f>MF74+MF81</f>
        <v/>
      </c>
      <c r="MG83" s="45">
        <f>MG74+MG81</f>
        <v/>
      </c>
      <c r="MH83" s="45">
        <f>MH74+MH81</f>
        <v/>
      </c>
      <c r="MI83" s="45">
        <f>MI74+MI81</f>
        <v/>
      </c>
      <c r="MJ83" s="45">
        <f>MJ74+MJ81</f>
        <v/>
      </c>
      <c r="MK83" s="45">
        <f>MK74+MK81</f>
        <v/>
      </c>
      <c r="ML83" s="45">
        <f>ML74+ML81</f>
        <v/>
      </c>
      <c r="MM83" s="45">
        <f>MM74+MM81</f>
        <v/>
      </c>
      <c r="MN83" s="45">
        <f>MN74+MN81</f>
        <v/>
      </c>
      <c r="MO83" s="45">
        <f>MO74+MO81</f>
        <v/>
      </c>
      <c r="MP83" s="45">
        <f>MP74+MP81</f>
        <v/>
      </c>
      <c r="MQ83" s="45">
        <f>MQ74+MQ81</f>
        <v/>
      </c>
      <c r="MR83" s="45">
        <f>MR74+MR81</f>
        <v/>
      </c>
      <c r="MS83" s="45">
        <f>MS74+MS81</f>
        <v/>
      </c>
      <c r="MT83" s="45">
        <f>MT74+MT81</f>
        <v/>
      </c>
      <c r="MU83" s="45">
        <f>MU74+MU81</f>
        <v/>
      </c>
      <c r="MV83" s="45">
        <f>MV74+MV81</f>
        <v/>
      </c>
      <c r="MW83" s="45">
        <f>MW74+MW81</f>
        <v/>
      </c>
      <c r="MX83" s="45">
        <f>MX74+MX81</f>
        <v/>
      </c>
      <c r="MY83" s="45">
        <f>MY74+MY81</f>
        <v/>
      </c>
      <c r="MZ83" s="45">
        <f>MZ74+MZ81</f>
        <v/>
      </c>
      <c r="NA83" s="45">
        <f>NA74+NA81</f>
        <v/>
      </c>
      <c r="NB83" s="45">
        <f>NB74+NB81</f>
        <v/>
      </c>
      <c r="NC83" s="45">
        <f>NC74+NC81</f>
        <v/>
      </c>
      <c r="ND83" s="45">
        <f>ND74+ND81</f>
        <v/>
      </c>
      <c r="NE83" s="45">
        <f>NE74+NE81</f>
        <v/>
      </c>
      <c r="NF83" s="45">
        <f>NF74+NF81</f>
        <v/>
      </c>
      <c r="NG83" s="45">
        <f>NG74+NG81</f>
        <v/>
      </c>
      <c r="NH83" s="45">
        <f>NH74+NH81</f>
        <v/>
      </c>
      <c r="NI83" s="45">
        <f>NI74+NI81</f>
        <v/>
      </c>
      <c r="NJ83" s="45">
        <f>NJ74+NJ81</f>
        <v/>
      </c>
      <c r="NK83" s="45">
        <f>NK74+NK81</f>
        <v/>
      </c>
      <c r="NL83" s="45">
        <f>NL74+NL81</f>
        <v/>
      </c>
      <c r="NM83" s="45">
        <f>NM74+NM81</f>
        <v/>
      </c>
      <c r="NN83" s="45">
        <f>NN74+NN81</f>
        <v/>
      </c>
      <c r="NO83" s="45">
        <f>NO74+NO81</f>
        <v/>
      </c>
      <c r="NP83" s="45">
        <f>NP74+NP81</f>
        <v/>
      </c>
      <c r="NQ83" s="45">
        <f>NQ74+NQ81</f>
        <v/>
      </c>
      <c r="NR83" s="45">
        <f>NR74+NR81</f>
        <v/>
      </c>
      <c r="NS83" s="45">
        <f>NS74+NS81</f>
        <v/>
      </c>
      <c r="NT83" s="45">
        <f>NT74+NT81</f>
        <v/>
      </c>
      <c r="NU83" s="45">
        <f>NU74+NU81</f>
        <v/>
      </c>
      <c r="NV83" s="45">
        <f>NV74+NV81</f>
        <v/>
      </c>
      <c r="NW83" s="45">
        <f>NW74+NW81</f>
        <v/>
      </c>
      <c r="NX83" s="45">
        <f>NX74+NX81</f>
        <v/>
      </c>
      <c r="NY83" s="45">
        <f>NY74+NY81</f>
        <v/>
      </c>
      <c r="NZ83" s="45">
        <f>NZ74+NZ81</f>
        <v/>
      </c>
      <c r="OA83" s="45">
        <f>OA74+OA81</f>
        <v/>
      </c>
      <c r="OB83" s="45">
        <f>OB74+OB81</f>
        <v/>
      </c>
      <c r="OC83" s="45">
        <f>OC74+OC81</f>
        <v/>
      </c>
      <c r="OD83" s="45">
        <f>OD74+OD81</f>
        <v/>
      </c>
      <c r="OE83" s="45">
        <f>OE74+OE81</f>
        <v/>
      </c>
      <c r="OF83" s="45">
        <f>OF74+OF81</f>
        <v/>
      </c>
      <c r="OG83" s="45">
        <f>OG74+OG81</f>
        <v/>
      </c>
      <c r="OH83" s="45">
        <f>OH74+OH81</f>
        <v/>
      </c>
      <c r="OI83" s="45">
        <f>OI74+OI81</f>
        <v/>
      </c>
      <c r="OJ83" s="45">
        <f>OJ74+OJ81</f>
        <v/>
      </c>
      <c r="OK83" s="45">
        <f>OK74+OK81</f>
        <v/>
      </c>
      <c r="OL83" s="45">
        <f>OL74+OL81</f>
        <v/>
      </c>
      <c r="OM83" s="45">
        <f>OM74+OM81</f>
        <v/>
      </c>
      <c r="ON83" s="45">
        <f>ON74+ON81</f>
        <v/>
      </c>
      <c r="OO83" s="45">
        <f>OO74+OO81</f>
        <v/>
      </c>
      <c r="OP83" s="45">
        <f>OP74+OP81</f>
        <v/>
      </c>
      <c r="OQ83" s="45">
        <f>OQ74+OQ81</f>
        <v/>
      </c>
      <c r="OR83" s="45">
        <f>OR74+OR81</f>
        <v/>
      </c>
      <c r="OS83" s="45">
        <f>OS74+OS81</f>
        <v/>
      </c>
      <c r="OT83" s="45">
        <f>OT74+OT81</f>
        <v/>
      </c>
      <c r="OU83" s="45">
        <f>OU74+OU81</f>
        <v/>
      </c>
      <c r="OV83" s="45">
        <f>OV74+OV81</f>
        <v/>
      </c>
      <c r="OW83" s="45">
        <f>OW74+OW81</f>
        <v/>
      </c>
      <c r="OX83" s="45">
        <f>OX74+OX81</f>
        <v/>
      </c>
      <c r="OY83" s="45">
        <f>OY74+OY81</f>
        <v/>
      </c>
      <c r="OZ83" s="45">
        <f>OZ74+OZ81</f>
        <v/>
      </c>
      <c r="PA83" s="45">
        <f>PA74+PA81</f>
        <v/>
      </c>
      <c r="PB83" s="45">
        <f>PB74+PB81</f>
        <v/>
      </c>
      <c r="PC83" s="45">
        <f>PC74+PC81</f>
        <v/>
      </c>
      <c r="PD83" s="45">
        <f>PD74+PD81</f>
        <v/>
      </c>
      <c r="PE83" s="45">
        <f>PE74+PE81</f>
        <v/>
      </c>
      <c r="PF83" s="45">
        <f>PF74+PF81</f>
        <v/>
      </c>
      <c r="PG83" s="45">
        <f>PG74+PG81</f>
        <v/>
      </c>
      <c r="PH83" s="45">
        <f>PH74+PH81</f>
        <v/>
      </c>
      <c r="PI83" s="45">
        <f>PI74+PI81</f>
        <v/>
      </c>
      <c r="PJ83" s="45">
        <f>PJ74+PJ81</f>
        <v/>
      </c>
      <c r="PK83" s="45">
        <f>PK74+PK81</f>
        <v/>
      </c>
      <c r="PL83" s="45">
        <f>PL74+PL81</f>
        <v/>
      </c>
      <c r="PM83" s="45">
        <f>PM74+PM81</f>
        <v/>
      </c>
    </row>
    <row r="84">
      <c r="A84" s="5" t="inlineStr">
        <is>
          <t>TOTAL SOURCES</t>
        </is>
      </c>
      <c r="B84" s="9" t="inlineStr">
        <is>
          <t>P2</t>
        </is>
      </c>
      <c r="C84" s="43">
        <f>SUM(D84:PM84)</f>
        <v/>
      </c>
      <c r="D84" s="45">
        <f>D77+D78+D79+D80+D81</f>
        <v/>
      </c>
      <c r="E84" s="45">
        <f>E77+E78+E79+E80+E81</f>
        <v/>
      </c>
      <c r="F84" s="45">
        <f>F77+F78+F79+F80+F81</f>
        <v/>
      </c>
      <c r="G84" s="45">
        <f>G77+G78+G79+G80+G81</f>
        <v/>
      </c>
      <c r="H84" s="45">
        <f>H77+H78+H79+H80+H81</f>
        <v/>
      </c>
      <c r="I84" s="45">
        <f>I77+I78+I79+I80+I81</f>
        <v/>
      </c>
      <c r="J84" s="45">
        <f>J77+J78+J79+J80+J81</f>
        <v/>
      </c>
      <c r="K84" s="45">
        <f>K77+K78+K79+K80+K81</f>
        <v/>
      </c>
      <c r="L84" s="45">
        <f>L77+L78+L79+L80+L81</f>
        <v/>
      </c>
      <c r="M84" s="45">
        <f>M77+M78+M79+M80+M81</f>
        <v/>
      </c>
      <c r="N84" s="45">
        <f>N77+N78+N79+N80+N81</f>
        <v/>
      </c>
      <c r="O84" s="45">
        <f>O77+O78+O79+O80+O81</f>
        <v/>
      </c>
      <c r="P84" s="45">
        <f>P77+P78+P79+P80+P81</f>
        <v/>
      </c>
      <c r="Q84" s="45">
        <f>Q77+Q78+Q79+Q80+Q81</f>
        <v/>
      </c>
      <c r="R84" s="45">
        <f>R77+R78+R79+R80+R81</f>
        <v/>
      </c>
      <c r="S84" s="45">
        <f>S77+S78+S79+S80+S81</f>
        <v/>
      </c>
      <c r="T84" s="45">
        <f>T77+T78+T79+T80+T81</f>
        <v/>
      </c>
      <c r="U84" s="45">
        <f>U77+U78+U79+U80+U81</f>
        <v/>
      </c>
      <c r="V84" s="45">
        <f>V77+V78+V79+V80+V81</f>
        <v/>
      </c>
      <c r="W84" s="45">
        <f>W77+W78+W79+W80+W81</f>
        <v/>
      </c>
      <c r="X84" s="45">
        <f>X77+X78+X79+X80+X81</f>
        <v/>
      </c>
      <c r="Y84" s="45">
        <f>Y77+Y78+Y79+Y80+Y81</f>
        <v/>
      </c>
      <c r="Z84" s="45">
        <f>Z77+Z78+Z79+Z80+Z81</f>
        <v/>
      </c>
      <c r="AA84" s="45">
        <f>AA77+AA78+AA79+AA80+AA81</f>
        <v/>
      </c>
      <c r="AB84" s="45">
        <f>AB77+AB78+AB79+AB80+AB81</f>
        <v/>
      </c>
      <c r="AC84" s="45">
        <f>AC77+AC78+AC79+AC80+AC81</f>
        <v/>
      </c>
      <c r="AD84" s="45">
        <f>AD77+AD78+AD79+AD80+AD81</f>
        <v/>
      </c>
      <c r="AE84" s="45">
        <f>AE77+AE78+AE79+AE80+AE81</f>
        <v/>
      </c>
      <c r="AF84" s="45">
        <f>AF77+AF78+AF79+AF80+AF81</f>
        <v/>
      </c>
      <c r="AG84" s="45">
        <f>AG77+AG78+AG79+AG80+AG81</f>
        <v/>
      </c>
      <c r="AH84" s="45">
        <f>AH77+AH78+AH79+AH80+AH81</f>
        <v/>
      </c>
      <c r="AI84" s="45">
        <f>AI77+AI78+AI79+AI80+AI81</f>
        <v/>
      </c>
      <c r="AJ84" s="45">
        <f>AJ77+AJ78+AJ79+AJ80+AJ81</f>
        <v/>
      </c>
      <c r="AK84" s="45">
        <f>AK77+AK78+AK79+AK80+AK81</f>
        <v/>
      </c>
      <c r="AL84" s="45">
        <f>AL77+AL78+AL79+AL80+AL81</f>
        <v/>
      </c>
      <c r="AM84" s="45">
        <f>AM77+AM78+AM79+AM80+AM81</f>
        <v/>
      </c>
      <c r="AN84" s="45">
        <f>AN77+AN78+AN79+AN80+AN81</f>
        <v/>
      </c>
      <c r="AO84" s="45">
        <f>AO77+AO78+AO79+AO80+AO81</f>
        <v/>
      </c>
      <c r="AP84" s="45">
        <f>AP77+AP78+AP79+AP80+AP81</f>
        <v/>
      </c>
      <c r="AQ84" s="45">
        <f>AQ77+AQ78+AQ79+AQ80+AQ81</f>
        <v/>
      </c>
      <c r="AR84" s="45">
        <f>AR77+AR78+AR79+AR80+AR81</f>
        <v/>
      </c>
      <c r="AS84" s="45">
        <f>AS77+AS78+AS79+AS80+AS81</f>
        <v/>
      </c>
      <c r="AT84" s="45">
        <f>AT77+AT78+AT79+AT80+AT81</f>
        <v/>
      </c>
      <c r="AU84" s="45">
        <f>AU77+AU78+AU79+AU80+AU81</f>
        <v/>
      </c>
      <c r="AV84" s="45">
        <f>AV77+AV78+AV79+AV80+AV81</f>
        <v/>
      </c>
      <c r="AW84" s="45">
        <f>AW77+AW78+AW79+AW80+AW81</f>
        <v/>
      </c>
      <c r="AX84" s="45">
        <f>AX77+AX78+AX79+AX80+AX81</f>
        <v/>
      </c>
      <c r="AY84" s="45">
        <f>AY77+AY78+AY79+AY80+AY81</f>
        <v/>
      </c>
      <c r="AZ84" s="45">
        <f>AZ77+AZ78+AZ79+AZ80+AZ81</f>
        <v/>
      </c>
      <c r="BA84" s="45">
        <f>BA77+BA78+BA79+BA80+BA81</f>
        <v/>
      </c>
      <c r="BB84" s="45">
        <f>BB77+BB78+BB79+BB80+BB81</f>
        <v/>
      </c>
      <c r="BC84" s="45">
        <f>BC77+BC78+BC79+BC80+BC81</f>
        <v/>
      </c>
      <c r="BD84" s="45">
        <f>BD77+BD78+BD79+BD80+BD81</f>
        <v/>
      </c>
      <c r="BE84" s="45">
        <f>BE77+BE78+BE79+BE80+BE81</f>
        <v/>
      </c>
      <c r="BF84" s="45">
        <f>BF77+BF78+BF79+BF80+BF81</f>
        <v/>
      </c>
      <c r="BG84" s="45">
        <f>BG77+BG78+BG79+BG80+BG81</f>
        <v/>
      </c>
      <c r="BH84" s="45">
        <f>BH77+BH78+BH79+BH80+BH81</f>
        <v/>
      </c>
      <c r="BI84" s="45">
        <f>BI77+BI78+BI79+BI80+BI81</f>
        <v/>
      </c>
      <c r="BJ84" s="45">
        <f>BJ77+BJ78+BJ79+BJ80+BJ81</f>
        <v/>
      </c>
      <c r="BK84" s="45">
        <f>BK77+BK78+BK79+BK80+BK81</f>
        <v/>
      </c>
      <c r="BL84" s="45">
        <f>BL77+BL78+BL79+BL80+BL81</f>
        <v/>
      </c>
      <c r="BM84" s="45">
        <f>BM77+BM78+BM79+BM80+BM81</f>
        <v/>
      </c>
      <c r="BN84" s="45">
        <f>BN77+BN78+BN79+BN80+BN81</f>
        <v/>
      </c>
      <c r="BO84" s="45">
        <f>BO77+BO78+BO79+BO80+BO81</f>
        <v/>
      </c>
      <c r="BP84" s="45">
        <f>BP77+BP78+BP79+BP80+BP81</f>
        <v/>
      </c>
      <c r="BQ84" s="45">
        <f>BQ77+BQ78+BQ79+BQ80+BQ81</f>
        <v/>
      </c>
      <c r="BR84" s="45">
        <f>BR77+BR78+BR79+BR80+BR81</f>
        <v/>
      </c>
      <c r="BS84" s="45">
        <f>BS77+BS78+BS79+BS80+BS81</f>
        <v/>
      </c>
      <c r="BT84" s="45">
        <f>BT77+BT78+BT79+BT80+BT81</f>
        <v/>
      </c>
      <c r="BU84" s="45">
        <f>BU77+BU78+BU79+BU80+BU81</f>
        <v/>
      </c>
      <c r="BV84" s="45">
        <f>BV77+BV78+BV79+BV80+BV81</f>
        <v/>
      </c>
      <c r="BW84" s="45">
        <f>BW77+BW78+BW79+BW80+BW81</f>
        <v/>
      </c>
      <c r="BX84" s="45">
        <f>BX77+BX78+BX79+BX80+BX81</f>
        <v/>
      </c>
      <c r="BY84" s="45">
        <f>BY77+BY78+BY79+BY80+BY81</f>
        <v/>
      </c>
      <c r="BZ84" s="45">
        <f>BZ77+BZ78+BZ79+BZ80+BZ81</f>
        <v/>
      </c>
      <c r="CA84" s="45">
        <f>CA77+CA78+CA79+CA80+CA81</f>
        <v/>
      </c>
      <c r="CB84" s="45">
        <f>CB77+CB78+CB79+CB80+CB81</f>
        <v/>
      </c>
      <c r="CC84" s="45">
        <f>CC77+CC78+CC79+CC80+CC81</f>
        <v/>
      </c>
      <c r="CD84" s="45">
        <f>CD77+CD78+CD79+CD80+CD81</f>
        <v/>
      </c>
      <c r="CE84" s="45">
        <f>CE77+CE78+CE79+CE80+CE81</f>
        <v/>
      </c>
      <c r="CF84" s="45">
        <f>CF77+CF78+CF79+CF80+CF81</f>
        <v/>
      </c>
      <c r="CG84" s="45">
        <f>CG77+CG78+CG79+CG80+CG81</f>
        <v/>
      </c>
      <c r="CH84" s="45">
        <f>CH77+CH78+CH79+CH80+CH81</f>
        <v/>
      </c>
      <c r="CI84" s="45">
        <f>CI77+CI78+CI79+CI80+CI81</f>
        <v/>
      </c>
      <c r="CJ84" s="45">
        <f>CJ77+CJ78+CJ79+CJ80+CJ81</f>
        <v/>
      </c>
      <c r="CK84" s="45">
        <f>CK77+CK78+CK79+CK80+CK81</f>
        <v/>
      </c>
      <c r="CL84" s="45">
        <f>CL77+CL78+CL79+CL80+CL81</f>
        <v/>
      </c>
      <c r="CM84" s="45">
        <f>CM77+CM78+CM79+CM80+CM81</f>
        <v/>
      </c>
      <c r="CN84" s="45">
        <f>CN77+CN78+CN79+CN80+CN81</f>
        <v/>
      </c>
      <c r="CO84" s="45">
        <f>CO77+CO78+CO79+CO80+CO81</f>
        <v/>
      </c>
      <c r="CP84" s="45">
        <f>CP77+CP78+CP79+CP80+CP81</f>
        <v/>
      </c>
      <c r="CQ84" s="45">
        <f>CQ77+CQ78+CQ79+CQ80+CQ81</f>
        <v/>
      </c>
      <c r="CR84" s="45">
        <f>CR77+CR78+CR79+CR80+CR81</f>
        <v/>
      </c>
      <c r="CS84" s="45">
        <f>CS77+CS78+CS79+CS80+CS81</f>
        <v/>
      </c>
      <c r="CT84" s="45">
        <f>CT77+CT78+CT79+CT80+CT81</f>
        <v/>
      </c>
      <c r="CU84" s="45">
        <f>CU77+CU78+CU79+CU80+CU81</f>
        <v/>
      </c>
      <c r="CV84" s="45">
        <f>CV77+CV78+CV79+CV80+CV81</f>
        <v/>
      </c>
      <c r="CW84" s="45">
        <f>CW77+CW78+CW79+CW80+CW81</f>
        <v/>
      </c>
      <c r="CX84" s="45">
        <f>CX77+CX78+CX79+CX80+CX81</f>
        <v/>
      </c>
      <c r="CY84" s="45">
        <f>CY77+CY78+CY79+CY80+CY81</f>
        <v/>
      </c>
      <c r="CZ84" s="45">
        <f>CZ77+CZ78+CZ79+CZ80+CZ81</f>
        <v/>
      </c>
      <c r="DA84" s="45">
        <f>DA77+DA78+DA79+DA80+DA81</f>
        <v/>
      </c>
      <c r="DB84" s="45">
        <f>DB77+DB78+DB79+DB80+DB81</f>
        <v/>
      </c>
      <c r="DC84" s="45">
        <f>DC77+DC78+DC79+DC80+DC81</f>
        <v/>
      </c>
      <c r="DD84" s="45">
        <f>DD77+DD78+DD79+DD80+DD81</f>
        <v/>
      </c>
      <c r="DE84" s="45">
        <f>DE77+DE78+DE79+DE80+DE81</f>
        <v/>
      </c>
      <c r="DF84" s="45">
        <f>DF77+DF78+DF79+DF80+DF81</f>
        <v/>
      </c>
      <c r="DG84" s="45">
        <f>DG77+DG78+DG79+DG80+DG81</f>
        <v/>
      </c>
      <c r="DH84" s="45">
        <f>DH77+DH78+DH79+DH80+DH81</f>
        <v/>
      </c>
      <c r="DI84" s="45">
        <f>DI77+DI78+DI79+DI80+DI81</f>
        <v/>
      </c>
      <c r="DJ84" s="45">
        <f>DJ77+DJ78+DJ79+DJ80+DJ81</f>
        <v/>
      </c>
      <c r="DK84" s="45">
        <f>DK77+DK78+DK79+DK80+DK81</f>
        <v/>
      </c>
      <c r="DL84" s="45">
        <f>DL77+DL78+DL79+DL80+DL81</f>
        <v/>
      </c>
      <c r="DM84" s="45">
        <f>DM77+DM78+DM79+DM80+DM81</f>
        <v/>
      </c>
      <c r="DN84" s="45">
        <f>DN77+DN78+DN79+DN80+DN81</f>
        <v/>
      </c>
      <c r="DO84" s="45">
        <f>DO77+DO78+DO79+DO80+DO81</f>
        <v/>
      </c>
      <c r="DP84" s="45">
        <f>DP77+DP78+DP79+DP80+DP81</f>
        <v/>
      </c>
      <c r="DQ84" s="45">
        <f>DQ77+DQ78+DQ79+DQ80+DQ81</f>
        <v/>
      </c>
      <c r="DR84" s="45">
        <f>DR77+DR78+DR79+DR80+DR81</f>
        <v/>
      </c>
      <c r="DS84" s="45">
        <f>DS77+DS78+DS79+DS80+DS81</f>
        <v/>
      </c>
      <c r="DT84" s="45">
        <f>DT77+DT78+DT79+DT80+DT81</f>
        <v/>
      </c>
      <c r="DU84" s="45">
        <f>DU77+DU78+DU79+DU80+DU81</f>
        <v/>
      </c>
      <c r="DV84" s="45">
        <f>DV77+DV78+DV79+DV80+DV81</f>
        <v/>
      </c>
      <c r="DW84" s="45">
        <f>DW77+DW78+DW79+DW80+DW81</f>
        <v/>
      </c>
      <c r="DX84" s="45">
        <f>DX77+DX78+DX79+DX80+DX81</f>
        <v/>
      </c>
      <c r="DY84" s="45">
        <f>DY77+DY78+DY79+DY80+DY81</f>
        <v/>
      </c>
      <c r="DZ84" s="45">
        <f>DZ77+DZ78+DZ79+DZ80+DZ81</f>
        <v/>
      </c>
      <c r="EA84" s="45">
        <f>EA77+EA78+EA79+EA80+EA81</f>
        <v/>
      </c>
      <c r="EB84" s="45">
        <f>EB77+EB78+EB79+EB80+EB81</f>
        <v/>
      </c>
      <c r="EC84" s="45">
        <f>EC77+EC78+EC79+EC80+EC81</f>
        <v/>
      </c>
      <c r="ED84" s="45">
        <f>ED77+ED78+ED79+ED80+ED81</f>
        <v/>
      </c>
      <c r="EE84" s="45">
        <f>EE77+EE78+EE79+EE80+EE81</f>
        <v/>
      </c>
      <c r="EF84" s="45">
        <f>EF77+EF78+EF79+EF80+EF81</f>
        <v/>
      </c>
      <c r="EG84" s="45">
        <f>EG77+EG78+EG79+EG80+EG81</f>
        <v/>
      </c>
      <c r="EH84" s="45">
        <f>EH77+EH78+EH79+EH80+EH81</f>
        <v/>
      </c>
      <c r="EI84" s="45">
        <f>EI77+EI78+EI79+EI80+EI81</f>
        <v/>
      </c>
      <c r="EJ84" s="45">
        <f>EJ77+EJ78+EJ79+EJ80+EJ81</f>
        <v/>
      </c>
      <c r="EK84" s="45">
        <f>EK77+EK78+EK79+EK80+EK81</f>
        <v/>
      </c>
      <c r="EL84" s="45">
        <f>EL77+EL78+EL79+EL80+EL81</f>
        <v/>
      </c>
      <c r="EM84" s="45">
        <f>EM77+EM78+EM79+EM80+EM81</f>
        <v/>
      </c>
      <c r="EN84" s="45">
        <f>EN77+EN78+EN79+EN80+EN81</f>
        <v/>
      </c>
      <c r="EO84" s="45">
        <f>EO77+EO78+EO79+EO80+EO81</f>
        <v/>
      </c>
      <c r="EP84" s="45">
        <f>EP77+EP78+EP79+EP80+EP81</f>
        <v/>
      </c>
      <c r="EQ84" s="45">
        <f>EQ77+EQ78+EQ79+EQ80+EQ81</f>
        <v/>
      </c>
      <c r="ER84" s="45">
        <f>ER77+ER78+ER79+ER80+ER81</f>
        <v/>
      </c>
      <c r="ES84" s="45">
        <f>ES77+ES78+ES79+ES80+ES81</f>
        <v/>
      </c>
      <c r="ET84" s="45">
        <f>ET77+ET78+ET79+ET80+ET81</f>
        <v/>
      </c>
      <c r="EU84" s="45">
        <f>EU77+EU78+EU79+EU80+EU81</f>
        <v/>
      </c>
      <c r="EV84" s="45">
        <f>EV77+EV78+EV79+EV80+EV81</f>
        <v/>
      </c>
      <c r="EW84" s="45">
        <f>EW77+EW78+EW79+EW80+EW81</f>
        <v/>
      </c>
      <c r="EX84" s="45">
        <f>EX77+EX78+EX79+EX80+EX81</f>
        <v/>
      </c>
      <c r="EY84" s="45">
        <f>EY77+EY78+EY79+EY80+EY81</f>
        <v/>
      </c>
      <c r="EZ84" s="45">
        <f>EZ77+EZ78+EZ79+EZ80+EZ81</f>
        <v/>
      </c>
      <c r="FA84" s="45">
        <f>FA77+FA78+FA79+FA80+FA81</f>
        <v/>
      </c>
      <c r="FB84" s="45">
        <f>FB77+FB78+FB79+FB80+FB81</f>
        <v/>
      </c>
      <c r="FC84" s="45">
        <f>FC77+FC78+FC79+FC80+FC81</f>
        <v/>
      </c>
      <c r="FD84" s="45">
        <f>FD77+FD78+FD79+FD80+FD81</f>
        <v/>
      </c>
      <c r="FE84" s="45">
        <f>FE77+FE78+FE79+FE80+FE81</f>
        <v/>
      </c>
      <c r="FF84" s="45">
        <f>FF77+FF78+FF79+FF80+FF81</f>
        <v/>
      </c>
      <c r="FG84" s="45">
        <f>FG77+FG78+FG79+FG80+FG81</f>
        <v/>
      </c>
      <c r="FH84" s="45">
        <f>FH77+FH78+FH79+FH80+FH81</f>
        <v/>
      </c>
      <c r="FI84" s="45">
        <f>FI77+FI78+FI79+FI80+FI81</f>
        <v/>
      </c>
      <c r="FJ84" s="45">
        <f>FJ77+FJ78+FJ79+FJ80+FJ81</f>
        <v/>
      </c>
      <c r="FK84" s="45">
        <f>FK77+FK78+FK79+FK80+FK81</f>
        <v/>
      </c>
      <c r="FL84" s="45">
        <f>FL77+FL78+FL79+FL80+FL81</f>
        <v/>
      </c>
      <c r="FM84" s="45">
        <f>FM77+FM78+FM79+FM80+FM81</f>
        <v/>
      </c>
      <c r="FN84" s="45">
        <f>FN77+FN78+FN79+FN80+FN81</f>
        <v/>
      </c>
      <c r="FO84" s="45">
        <f>FO77+FO78+FO79+FO80+FO81</f>
        <v/>
      </c>
      <c r="FP84" s="45">
        <f>FP77+FP78+FP79+FP80+FP81</f>
        <v/>
      </c>
      <c r="FQ84" s="45">
        <f>FQ77+FQ78+FQ79+FQ80+FQ81</f>
        <v/>
      </c>
      <c r="FR84" s="45">
        <f>FR77+FR78+FR79+FR80+FR81</f>
        <v/>
      </c>
      <c r="FS84" s="45">
        <f>FS77+FS78+FS79+FS80+FS81</f>
        <v/>
      </c>
      <c r="FT84" s="45">
        <f>FT77+FT78+FT79+FT80+FT81</f>
        <v/>
      </c>
      <c r="FU84" s="45">
        <f>FU77+FU78+FU79+FU80+FU81</f>
        <v/>
      </c>
      <c r="FV84" s="45">
        <f>FV77+FV78+FV79+FV80+FV81</f>
        <v/>
      </c>
      <c r="FW84" s="45">
        <f>FW77+FW78+FW79+FW80+FW81</f>
        <v/>
      </c>
      <c r="FX84" s="45">
        <f>FX77+FX78+FX79+FX80+FX81</f>
        <v/>
      </c>
      <c r="FY84" s="45">
        <f>FY77+FY78+FY79+FY80+FY81</f>
        <v/>
      </c>
      <c r="FZ84" s="45">
        <f>FZ77+FZ78+FZ79+FZ80+FZ81</f>
        <v/>
      </c>
      <c r="GA84" s="45">
        <f>GA77+GA78+GA79+GA80+GA81</f>
        <v/>
      </c>
      <c r="GB84" s="45">
        <f>GB77+GB78+GB79+GB80+GB81</f>
        <v/>
      </c>
      <c r="GC84" s="45">
        <f>GC77+GC78+GC79+GC80+GC81</f>
        <v/>
      </c>
      <c r="GD84" s="45">
        <f>GD77+GD78+GD79+GD80+GD81</f>
        <v/>
      </c>
      <c r="GE84" s="45">
        <f>GE77+GE78+GE79+GE80+GE81</f>
        <v/>
      </c>
      <c r="GF84" s="45">
        <f>GF77+GF78+GF79+GF80+GF81</f>
        <v/>
      </c>
      <c r="GG84" s="45">
        <f>GG77+GG78+GG79+GG80+GG81</f>
        <v/>
      </c>
      <c r="GH84" s="45">
        <f>GH77+GH78+GH79+GH80+GH81</f>
        <v/>
      </c>
      <c r="GI84" s="45">
        <f>GI77+GI78+GI79+GI80+GI81</f>
        <v/>
      </c>
      <c r="GJ84" s="45">
        <f>GJ77+GJ78+GJ79+GJ80+GJ81</f>
        <v/>
      </c>
      <c r="GK84" s="45">
        <f>GK77+GK78+GK79+GK80+GK81</f>
        <v/>
      </c>
      <c r="GL84" s="45">
        <f>GL77+GL78+GL79+GL80+GL81</f>
        <v/>
      </c>
      <c r="GM84" s="45">
        <f>GM77+GM78+GM79+GM80+GM81</f>
        <v/>
      </c>
      <c r="GN84" s="45">
        <f>GN77+GN78+GN79+GN80+GN81</f>
        <v/>
      </c>
      <c r="GO84" s="45">
        <f>GO77+GO78+GO79+GO80+GO81</f>
        <v/>
      </c>
      <c r="GP84" s="45">
        <f>GP77+GP78+GP79+GP80+GP81</f>
        <v/>
      </c>
      <c r="GQ84" s="45">
        <f>GQ77+GQ78+GQ79+GQ80+GQ81</f>
        <v/>
      </c>
      <c r="GR84" s="45">
        <f>GR77+GR78+GR79+GR80+GR81</f>
        <v/>
      </c>
      <c r="GS84" s="45">
        <f>GS77+GS78+GS79+GS80+GS81</f>
        <v/>
      </c>
      <c r="GT84" s="45">
        <f>GT77+GT78+GT79+GT80+GT81</f>
        <v/>
      </c>
      <c r="GU84" s="45">
        <f>GU77+GU78+GU79+GU80+GU81</f>
        <v/>
      </c>
      <c r="GV84" s="45">
        <f>GV77+GV78+GV79+GV80+GV81</f>
        <v/>
      </c>
      <c r="GW84" s="45">
        <f>GW77+GW78+GW79+GW80+GW81</f>
        <v/>
      </c>
      <c r="GX84" s="45">
        <f>GX77+GX78+GX79+GX80+GX81</f>
        <v/>
      </c>
      <c r="GY84" s="45">
        <f>GY77+GY78+GY79+GY80+GY81</f>
        <v/>
      </c>
      <c r="GZ84" s="45">
        <f>GZ77+GZ78+GZ79+GZ80+GZ81</f>
        <v/>
      </c>
      <c r="HA84" s="45">
        <f>HA77+HA78+HA79+HA80+HA81</f>
        <v/>
      </c>
      <c r="HB84" s="45">
        <f>HB77+HB78+HB79+HB80+HB81</f>
        <v/>
      </c>
      <c r="HC84" s="45">
        <f>HC77+HC78+HC79+HC80+HC81</f>
        <v/>
      </c>
      <c r="HD84" s="45">
        <f>HD77+HD78+HD79+HD80+HD81</f>
        <v/>
      </c>
      <c r="HE84" s="45">
        <f>HE77+HE78+HE79+HE80+HE81</f>
        <v/>
      </c>
      <c r="HF84" s="45">
        <f>HF77+HF78+HF79+HF80+HF81</f>
        <v/>
      </c>
      <c r="HG84" s="45">
        <f>HG77+HG78+HG79+HG80+HG81</f>
        <v/>
      </c>
      <c r="HH84" s="45">
        <f>HH77+HH78+HH79+HH80+HH81</f>
        <v/>
      </c>
      <c r="HI84" s="45">
        <f>HI77+HI78+HI79+HI80+HI81</f>
        <v/>
      </c>
      <c r="HJ84" s="45">
        <f>HJ77+HJ78+HJ79+HJ80+HJ81</f>
        <v/>
      </c>
      <c r="HK84" s="45">
        <f>HK77+HK78+HK79+HK80+HK81</f>
        <v/>
      </c>
      <c r="HL84" s="45">
        <f>HL77+HL78+HL79+HL80+HL81</f>
        <v/>
      </c>
      <c r="HM84" s="45">
        <f>HM77+HM78+HM79+HM80+HM81</f>
        <v/>
      </c>
      <c r="HN84" s="45">
        <f>HN77+HN78+HN79+HN80+HN81</f>
        <v/>
      </c>
      <c r="HO84" s="45">
        <f>HO77+HO78+HO79+HO80+HO81</f>
        <v/>
      </c>
      <c r="HP84" s="45">
        <f>HP77+HP78+HP79+HP80+HP81</f>
        <v/>
      </c>
      <c r="HQ84" s="45">
        <f>HQ77+HQ78+HQ79+HQ80+HQ81</f>
        <v/>
      </c>
      <c r="HR84" s="45">
        <f>HR77+HR78+HR79+HR80+HR81</f>
        <v/>
      </c>
      <c r="HS84" s="45">
        <f>HS77+HS78+HS79+HS80+HS81</f>
        <v/>
      </c>
      <c r="HT84" s="45">
        <f>HT77+HT78+HT79+HT80+HT81</f>
        <v/>
      </c>
      <c r="HU84" s="45">
        <f>HU77+HU78+HU79+HU80+HU81</f>
        <v/>
      </c>
      <c r="HV84" s="45">
        <f>HV77+HV78+HV79+HV80+HV81</f>
        <v/>
      </c>
      <c r="HW84" s="45">
        <f>HW77+HW78+HW79+HW80+HW81</f>
        <v/>
      </c>
      <c r="HX84" s="45">
        <f>HX77+HX78+HX79+HX80+HX81</f>
        <v/>
      </c>
      <c r="HY84" s="45">
        <f>HY77+HY78+HY79+HY80+HY81</f>
        <v/>
      </c>
      <c r="HZ84" s="45">
        <f>HZ77+HZ78+HZ79+HZ80+HZ81</f>
        <v/>
      </c>
      <c r="IA84" s="45">
        <f>IA77+IA78+IA79+IA80+IA81</f>
        <v/>
      </c>
      <c r="IB84" s="45">
        <f>IB77+IB78+IB79+IB80+IB81</f>
        <v/>
      </c>
      <c r="IC84" s="45">
        <f>IC77+IC78+IC79+IC80+IC81</f>
        <v/>
      </c>
      <c r="ID84" s="45">
        <f>ID77+ID78+ID79+ID80+ID81</f>
        <v/>
      </c>
      <c r="IE84" s="45">
        <f>IE77+IE78+IE79+IE80+IE81</f>
        <v/>
      </c>
      <c r="IF84" s="45">
        <f>IF77+IF78+IF79+IF80+IF81</f>
        <v/>
      </c>
      <c r="IG84" s="45">
        <f>IG77+IG78+IG79+IG80+IG81</f>
        <v/>
      </c>
      <c r="IH84" s="45">
        <f>IH77+IH78+IH79+IH80+IH81</f>
        <v/>
      </c>
      <c r="II84" s="45">
        <f>II77+II78+II79+II80+II81</f>
        <v/>
      </c>
      <c r="IJ84" s="45">
        <f>IJ77+IJ78+IJ79+IJ80+IJ81</f>
        <v/>
      </c>
      <c r="IK84" s="45">
        <f>IK77+IK78+IK79+IK80+IK81</f>
        <v/>
      </c>
      <c r="IL84" s="45">
        <f>IL77+IL78+IL79+IL80+IL81</f>
        <v/>
      </c>
      <c r="IM84" s="45">
        <f>IM77+IM78+IM79+IM80+IM81</f>
        <v/>
      </c>
      <c r="IN84" s="45">
        <f>IN77+IN78+IN79+IN80+IN81</f>
        <v/>
      </c>
      <c r="IO84" s="45">
        <f>IO77+IO78+IO79+IO80+IO81</f>
        <v/>
      </c>
      <c r="IP84" s="45">
        <f>IP77+IP78+IP79+IP80+IP81</f>
        <v/>
      </c>
      <c r="IQ84" s="45">
        <f>IQ77+IQ78+IQ79+IQ80+IQ81</f>
        <v/>
      </c>
      <c r="IR84" s="45">
        <f>IR77+IR78+IR79+IR80+IR81</f>
        <v/>
      </c>
      <c r="IS84" s="45">
        <f>IS77+IS78+IS79+IS80+IS81</f>
        <v/>
      </c>
      <c r="IT84" s="45">
        <f>IT77+IT78+IT79+IT80+IT81</f>
        <v/>
      </c>
      <c r="IU84" s="45">
        <f>IU77+IU78+IU79+IU80+IU81</f>
        <v/>
      </c>
      <c r="IV84" s="45">
        <f>IV77+IV78+IV79+IV80+IV81</f>
        <v/>
      </c>
      <c r="IW84" s="45">
        <f>IW77+IW78+IW79+IW80+IW81</f>
        <v/>
      </c>
      <c r="IX84" s="45">
        <f>IX77+IX78+IX79+IX80+IX81</f>
        <v/>
      </c>
      <c r="IY84" s="45">
        <f>IY77+IY78+IY79+IY80+IY81</f>
        <v/>
      </c>
      <c r="IZ84" s="45">
        <f>IZ77+IZ78+IZ79+IZ80+IZ81</f>
        <v/>
      </c>
      <c r="JA84" s="45">
        <f>JA77+JA78+JA79+JA80+JA81</f>
        <v/>
      </c>
      <c r="JB84" s="45">
        <f>JB77+JB78+JB79+JB80+JB81</f>
        <v/>
      </c>
      <c r="JC84" s="45">
        <f>JC77+JC78+JC79+JC80+JC81</f>
        <v/>
      </c>
      <c r="JD84" s="45">
        <f>JD77+JD78+JD79+JD80+JD81</f>
        <v/>
      </c>
      <c r="JE84" s="45">
        <f>JE77+JE78+JE79+JE80+JE81</f>
        <v/>
      </c>
      <c r="JF84" s="45">
        <f>JF77+JF78+JF79+JF80+JF81</f>
        <v/>
      </c>
      <c r="JG84" s="45">
        <f>JG77+JG78+JG79+JG80+JG81</f>
        <v/>
      </c>
      <c r="JH84" s="45">
        <f>JH77+JH78+JH79+JH80+JH81</f>
        <v/>
      </c>
      <c r="JI84" s="45">
        <f>JI77+JI78+JI79+JI80+JI81</f>
        <v/>
      </c>
      <c r="JJ84" s="45">
        <f>JJ77+JJ78+JJ79+JJ80+JJ81</f>
        <v/>
      </c>
      <c r="JK84" s="45">
        <f>JK77+JK78+JK79+JK80+JK81</f>
        <v/>
      </c>
      <c r="JL84" s="45">
        <f>JL77+JL78+JL79+JL80+JL81</f>
        <v/>
      </c>
      <c r="JM84" s="45">
        <f>JM77+JM78+JM79+JM80+JM81</f>
        <v/>
      </c>
      <c r="JN84" s="45">
        <f>JN77+JN78+JN79+JN80+JN81</f>
        <v/>
      </c>
      <c r="JO84" s="45">
        <f>JO77+JO78+JO79+JO80+JO81</f>
        <v/>
      </c>
      <c r="JP84" s="45">
        <f>JP77+JP78+JP79+JP80+JP81</f>
        <v/>
      </c>
      <c r="JQ84" s="45">
        <f>JQ77+JQ78+JQ79+JQ80+JQ81</f>
        <v/>
      </c>
      <c r="JR84" s="45">
        <f>JR77+JR78+JR79+JR80+JR81</f>
        <v/>
      </c>
      <c r="JS84" s="45">
        <f>JS77+JS78+JS79+JS80+JS81</f>
        <v/>
      </c>
      <c r="JT84" s="45">
        <f>JT77+JT78+JT79+JT80+JT81</f>
        <v/>
      </c>
      <c r="JU84" s="45">
        <f>JU77+JU78+JU79+JU80+JU81</f>
        <v/>
      </c>
      <c r="JV84" s="45">
        <f>JV77+JV78+JV79+JV80+JV81</f>
        <v/>
      </c>
      <c r="JW84" s="45">
        <f>JW77+JW78+JW79+JW80+JW81</f>
        <v/>
      </c>
      <c r="JX84" s="45">
        <f>JX77+JX78+JX79+JX80+JX81</f>
        <v/>
      </c>
      <c r="JY84" s="45">
        <f>JY77+JY78+JY79+JY80+JY81</f>
        <v/>
      </c>
      <c r="JZ84" s="45">
        <f>JZ77+JZ78+JZ79+JZ80+JZ81</f>
        <v/>
      </c>
      <c r="KA84" s="45">
        <f>KA77+KA78+KA79+KA80+KA81</f>
        <v/>
      </c>
      <c r="KB84" s="45">
        <f>KB77+KB78+KB79+KB80+KB81</f>
        <v/>
      </c>
      <c r="KC84" s="45">
        <f>KC77+KC78+KC79+KC80+KC81</f>
        <v/>
      </c>
      <c r="KD84" s="45">
        <f>KD77+KD78+KD79+KD80+KD81</f>
        <v/>
      </c>
      <c r="KE84" s="45">
        <f>KE77+KE78+KE79+KE80+KE81</f>
        <v/>
      </c>
      <c r="KF84" s="45">
        <f>KF77+KF78+KF79+KF80+KF81</f>
        <v/>
      </c>
      <c r="KG84" s="45">
        <f>KG77+KG78+KG79+KG80+KG81</f>
        <v/>
      </c>
      <c r="KH84" s="45">
        <f>KH77+KH78+KH79+KH80+KH81</f>
        <v/>
      </c>
      <c r="KI84" s="45">
        <f>KI77+KI78+KI79+KI80+KI81</f>
        <v/>
      </c>
      <c r="KJ84" s="45">
        <f>KJ77+KJ78+KJ79+KJ80+KJ81</f>
        <v/>
      </c>
      <c r="KK84" s="45">
        <f>KK77+KK78+KK79+KK80+KK81</f>
        <v/>
      </c>
      <c r="KL84" s="45">
        <f>KL77+KL78+KL79+KL80+KL81</f>
        <v/>
      </c>
      <c r="KM84" s="45">
        <f>KM77+KM78+KM79+KM80+KM81</f>
        <v/>
      </c>
      <c r="KN84" s="45">
        <f>KN77+KN78+KN79+KN80+KN81</f>
        <v/>
      </c>
      <c r="KO84" s="45">
        <f>KO77+KO78+KO79+KO80+KO81</f>
        <v/>
      </c>
      <c r="KP84" s="45">
        <f>KP77+KP78+KP79+KP80+KP81</f>
        <v/>
      </c>
      <c r="KQ84" s="45">
        <f>KQ77+KQ78+KQ79+KQ80+KQ81</f>
        <v/>
      </c>
      <c r="KR84" s="45">
        <f>KR77+KR78+KR79+KR80+KR81</f>
        <v/>
      </c>
      <c r="KS84" s="45">
        <f>KS77+KS78+KS79+KS80+KS81</f>
        <v/>
      </c>
      <c r="KT84" s="45">
        <f>KT77+KT78+KT79+KT80+KT81</f>
        <v/>
      </c>
      <c r="KU84" s="45">
        <f>KU77+KU78+KU79+KU80+KU81</f>
        <v/>
      </c>
      <c r="KV84" s="45">
        <f>KV77+KV78+KV79+KV80+KV81</f>
        <v/>
      </c>
      <c r="KW84" s="45">
        <f>KW77+KW78+KW79+KW80+KW81</f>
        <v/>
      </c>
      <c r="KX84" s="45">
        <f>KX77+KX78+KX79+KX80+KX81</f>
        <v/>
      </c>
      <c r="KY84" s="45">
        <f>KY77+KY78+KY79+KY80+KY81</f>
        <v/>
      </c>
      <c r="KZ84" s="45">
        <f>KZ77+KZ78+KZ79+KZ80+KZ81</f>
        <v/>
      </c>
      <c r="LA84" s="45">
        <f>LA77+LA78+LA79+LA80+LA81</f>
        <v/>
      </c>
      <c r="LB84" s="45">
        <f>LB77+LB78+LB79+LB80+LB81</f>
        <v/>
      </c>
      <c r="LC84" s="45">
        <f>LC77+LC78+LC79+LC80+LC81</f>
        <v/>
      </c>
      <c r="LD84" s="45">
        <f>LD77+LD78+LD79+LD80+LD81</f>
        <v/>
      </c>
      <c r="LE84" s="45">
        <f>LE77+LE78+LE79+LE80+LE81</f>
        <v/>
      </c>
      <c r="LF84" s="45">
        <f>LF77+LF78+LF79+LF80+LF81</f>
        <v/>
      </c>
      <c r="LG84" s="45">
        <f>LG77+LG78+LG79+LG80+LG81</f>
        <v/>
      </c>
      <c r="LH84" s="45">
        <f>LH77+LH78+LH79+LH80+LH81</f>
        <v/>
      </c>
      <c r="LI84" s="45">
        <f>LI77+LI78+LI79+LI80+LI81</f>
        <v/>
      </c>
      <c r="LJ84" s="45">
        <f>LJ77+LJ78+LJ79+LJ80+LJ81</f>
        <v/>
      </c>
      <c r="LK84" s="45">
        <f>LK77+LK78+LK79+LK80+LK81</f>
        <v/>
      </c>
      <c r="LL84" s="45">
        <f>LL77+LL78+LL79+LL80+LL81</f>
        <v/>
      </c>
      <c r="LM84" s="45">
        <f>LM77+LM78+LM79+LM80+LM81</f>
        <v/>
      </c>
      <c r="LN84" s="45">
        <f>LN77+LN78+LN79+LN80+LN81</f>
        <v/>
      </c>
      <c r="LO84" s="45">
        <f>LO77+LO78+LO79+LO80+LO81</f>
        <v/>
      </c>
      <c r="LP84" s="45">
        <f>LP77+LP78+LP79+LP80+LP81</f>
        <v/>
      </c>
      <c r="LQ84" s="45">
        <f>LQ77+LQ78+LQ79+LQ80+LQ81</f>
        <v/>
      </c>
      <c r="LR84" s="45">
        <f>LR77+LR78+LR79+LR80+LR81</f>
        <v/>
      </c>
      <c r="LS84" s="45">
        <f>LS77+LS78+LS79+LS80+LS81</f>
        <v/>
      </c>
      <c r="LT84" s="45">
        <f>LT77+LT78+LT79+LT80+LT81</f>
        <v/>
      </c>
      <c r="LU84" s="45">
        <f>LU77+LU78+LU79+LU80+LU81</f>
        <v/>
      </c>
      <c r="LV84" s="45">
        <f>LV77+LV78+LV79+LV80+LV81</f>
        <v/>
      </c>
      <c r="LW84" s="45">
        <f>LW77+LW78+LW79+LW80+LW81</f>
        <v/>
      </c>
      <c r="LX84" s="45">
        <f>LX77+LX78+LX79+LX80+LX81</f>
        <v/>
      </c>
      <c r="LY84" s="45">
        <f>LY77+LY78+LY79+LY80+LY81</f>
        <v/>
      </c>
      <c r="LZ84" s="45">
        <f>LZ77+LZ78+LZ79+LZ80+LZ81</f>
        <v/>
      </c>
      <c r="MA84" s="45">
        <f>MA77+MA78+MA79+MA80+MA81</f>
        <v/>
      </c>
      <c r="MB84" s="45">
        <f>MB77+MB78+MB79+MB80+MB81</f>
        <v/>
      </c>
      <c r="MC84" s="45">
        <f>MC77+MC78+MC79+MC80+MC81</f>
        <v/>
      </c>
      <c r="MD84" s="45">
        <f>MD77+MD78+MD79+MD80+MD81</f>
        <v/>
      </c>
      <c r="ME84" s="45">
        <f>ME77+ME78+ME79+ME80+ME81</f>
        <v/>
      </c>
      <c r="MF84" s="45">
        <f>MF77+MF78+MF79+MF80+MF81</f>
        <v/>
      </c>
      <c r="MG84" s="45">
        <f>MG77+MG78+MG79+MG80+MG81</f>
        <v/>
      </c>
      <c r="MH84" s="45">
        <f>MH77+MH78+MH79+MH80+MH81</f>
        <v/>
      </c>
      <c r="MI84" s="45">
        <f>MI77+MI78+MI79+MI80+MI81</f>
        <v/>
      </c>
      <c r="MJ84" s="45">
        <f>MJ77+MJ78+MJ79+MJ80+MJ81</f>
        <v/>
      </c>
      <c r="MK84" s="45">
        <f>MK77+MK78+MK79+MK80+MK81</f>
        <v/>
      </c>
      <c r="ML84" s="45">
        <f>ML77+ML78+ML79+ML80+ML81</f>
        <v/>
      </c>
      <c r="MM84" s="45">
        <f>MM77+MM78+MM79+MM80+MM81</f>
        <v/>
      </c>
      <c r="MN84" s="45">
        <f>MN77+MN78+MN79+MN80+MN81</f>
        <v/>
      </c>
      <c r="MO84" s="45">
        <f>MO77+MO78+MO79+MO80+MO81</f>
        <v/>
      </c>
      <c r="MP84" s="45">
        <f>MP77+MP78+MP79+MP80+MP81</f>
        <v/>
      </c>
      <c r="MQ84" s="45">
        <f>MQ77+MQ78+MQ79+MQ80+MQ81</f>
        <v/>
      </c>
      <c r="MR84" s="45">
        <f>MR77+MR78+MR79+MR80+MR81</f>
        <v/>
      </c>
      <c r="MS84" s="45">
        <f>MS77+MS78+MS79+MS80+MS81</f>
        <v/>
      </c>
      <c r="MT84" s="45">
        <f>MT77+MT78+MT79+MT80+MT81</f>
        <v/>
      </c>
      <c r="MU84" s="45">
        <f>MU77+MU78+MU79+MU80+MU81</f>
        <v/>
      </c>
      <c r="MV84" s="45">
        <f>MV77+MV78+MV79+MV80+MV81</f>
        <v/>
      </c>
      <c r="MW84" s="45">
        <f>MW77+MW78+MW79+MW80+MW81</f>
        <v/>
      </c>
      <c r="MX84" s="45">
        <f>MX77+MX78+MX79+MX80+MX81</f>
        <v/>
      </c>
      <c r="MY84" s="45">
        <f>MY77+MY78+MY79+MY80+MY81</f>
        <v/>
      </c>
      <c r="MZ84" s="45">
        <f>MZ77+MZ78+MZ79+MZ80+MZ81</f>
        <v/>
      </c>
      <c r="NA84" s="45">
        <f>NA77+NA78+NA79+NA80+NA81</f>
        <v/>
      </c>
      <c r="NB84" s="45">
        <f>NB77+NB78+NB79+NB80+NB81</f>
        <v/>
      </c>
      <c r="NC84" s="45">
        <f>NC77+NC78+NC79+NC80+NC81</f>
        <v/>
      </c>
      <c r="ND84" s="45">
        <f>ND77+ND78+ND79+ND80+ND81</f>
        <v/>
      </c>
      <c r="NE84" s="45">
        <f>NE77+NE78+NE79+NE80+NE81</f>
        <v/>
      </c>
      <c r="NF84" s="45">
        <f>NF77+NF78+NF79+NF80+NF81</f>
        <v/>
      </c>
      <c r="NG84" s="45">
        <f>NG77+NG78+NG79+NG80+NG81</f>
        <v/>
      </c>
      <c r="NH84" s="45">
        <f>NH77+NH78+NH79+NH80+NH81</f>
        <v/>
      </c>
      <c r="NI84" s="45">
        <f>NI77+NI78+NI79+NI80+NI81</f>
        <v/>
      </c>
      <c r="NJ84" s="45">
        <f>NJ77+NJ78+NJ79+NJ80+NJ81</f>
        <v/>
      </c>
      <c r="NK84" s="45">
        <f>NK77+NK78+NK79+NK80+NK81</f>
        <v/>
      </c>
      <c r="NL84" s="45">
        <f>NL77+NL78+NL79+NL80+NL81</f>
        <v/>
      </c>
      <c r="NM84" s="45">
        <f>NM77+NM78+NM79+NM80+NM81</f>
        <v/>
      </c>
      <c r="NN84" s="45">
        <f>NN77+NN78+NN79+NN80+NN81</f>
        <v/>
      </c>
      <c r="NO84" s="45">
        <f>NO77+NO78+NO79+NO80+NO81</f>
        <v/>
      </c>
      <c r="NP84" s="45">
        <f>NP77+NP78+NP79+NP80+NP81</f>
        <v/>
      </c>
      <c r="NQ84" s="45">
        <f>NQ77+NQ78+NQ79+NQ80+NQ81</f>
        <v/>
      </c>
      <c r="NR84" s="45">
        <f>NR77+NR78+NR79+NR80+NR81</f>
        <v/>
      </c>
      <c r="NS84" s="45">
        <f>NS77+NS78+NS79+NS80+NS81</f>
        <v/>
      </c>
      <c r="NT84" s="45">
        <f>NT77+NT78+NT79+NT80+NT81</f>
        <v/>
      </c>
      <c r="NU84" s="45">
        <f>NU77+NU78+NU79+NU80+NU81</f>
        <v/>
      </c>
      <c r="NV84" s="45">
        <f>NV77+NV78+NV79+NV80+NV81</f>
        <v/>
      </c>
      <c r="NW84" s="45">
        <f>NW77+NW78+NW79+NW80+NW81</f>
        <v/>
      </c>
      <c r="NX84" s="45">
        <f>NX77+NX78+NX79+NX80+NX81</f>
        <v/>
      </c>
      <c r="NY84" s="45">
        <f>NY77+NY78+NY79+NY80+NY81</f>
        <v/>
      </c>
      <c r="NZ84" s="45">
        <f>NZ77+NZ78+NZ79+NZ80+NZ81</f>
        <v/>
      </c>
      <c r="OA84" s="45">
        <f>OA77+OA78+OA79+OA80+OA81</f>
        <v/>
      </c>
      <c r="OB84" s="45">
        <f>OB77+OB78+OB79+OB80+OB81</f>
        <v/>
      </c>
      <c r="OC84" s="45">
        <f>OC77+OC78+OC79+OC80+OC81</f>
        <v/>
      </c>
      <c r="OD84" s="45">
        <f>OD77+OD78+OD79+OD80+OD81</f>
        <v/>
      </c>
      <c r="OE84" s="45">
        <f>OE77+OE78+OE79+OE80+OE81</f>
        <v/>
      </c>
      <c r="OF84" s="45">
        <f>OF77+OF78+OF79+OF80+OF81</f>
        <v/>
      </c>
      <c r="OG84" s="45">
        <f>OG77+OG78+OG79+OG80+OG81</f>
        <v/>
      </c>
      <c r="OH84" s="45">
        <f>OH77+OH78+OH79+OH80+OH81</f>
        <v/>
      </c>
      <c r="OI84" s="45">
        <f>OI77+OI78+OI79+OI80+OI81</f>
        <v/>
      </c>
      <c r="OJ84" s="45">
        <f>OJ77+OJ78+OJ79+OJ80+OJ81</f>
        <v/>
      </c>
      <c r="OK84" s="45">
        <f>OK77+OK78+OK79+OK80+OK81</f>
        <v/>
      </c>
      <c r="OL84" s="45">
        <f>OL77+OL78+OL79+OL80+OL81</f>
        <v/>
      </c>
      <c r="OM84" s="45">
        <f>OM77+OM78+OM79+OM80+OM81</f>
        <v/>
      </c>
      <c r="ON84" s="45">
        <f>ON77+ON78+ON79+ON80+ON81</f>
        <v/>
      </c>
      <c r="OO84" s="45">
        <f>OO77+OO78+OO79+OO80+OO81</f>
        <v/>
      </c>
      <c r="OP84" s="45">
        <f>OP77+OP78+OP79+OP80+OP81</f>
        <v/>
      </c>
      <c r="OQ84" s="45">
        <f>OQ77+OQ78+OQ79+OQ80+OQ81</f>
        <v/>
      </c>
      <c r="OR84" s="45">
        <f>OR77+OR78+OR79+OR80+OR81</f>
        <v/>
      </c>
      <c r="OS84" s="45">
        <f>OS77+OS78+OS79+OS80+OS81</f>
        <v/>
      </c>
      <c r="OT84" s="45">
        <f>OT77+OT78+OT79+OT80+OT81</f>
        <v/>
      </c>
      <c r="OU84" s="45">
        <f>OU77+OU78+OU79+OU80+OU81</f>
        <v/>
      </c>
      <c r="OV84" s="45">
        <f>OV77+OV78+OV79+OV80+OV81</f>
        <v/>
      </c>
      <c r="OW84" s="45">
        <f>OW77+OW78+OW79+OW80+OW81</f>
        <v/>
      </c>
      <c r="OX84" s="45">
        <f>OX77+OX78+OX79+OX80+OX81</f>
        <v/>
      </c>
      <c r="OY84" s="45">
        <f>OY77+OY78+OY79+OY80+OY81</f>
        <v/>
      </c>
      <c r="OZ84" s="45">
        <f>OZ77+OZ78+OZ79+OZ80+OZ81</f>
        <v/>
      </c>
      <c r="PA84" s="45">
        <f>PA77+PA78+PA79+PA80+PA81</f>
        <v/>
      </c>
      <c r="PB84" s="45">
        <f>PB77+PB78+PB79+PB80+PB81</f>
        <v/>
      </c>
      <c r="PC84" s="45">
        <f>PC77+PC78+PC79+PC80+PC81</f>
        <v/>
      </c>
      <c r="PD84" s="45">
        <f>PD77+PD78+PD79+PD80+PD81</f>
        <v/>
      </c>
      <c r="PE84" s="45">
        <f>PE77+PE78+PE79+PE80+PE81</f>
        <v/>
      </c>
      <c r="PF84" s="45">
        <f>PF77+PF78+PF79+PF80+PF81</f>
        <v/>
      </c>
      <c r="PG84" s="45">
        <f>PG77+PG78+PG79+PG80+PG81</f>
        <v/>
      </c>
      <c r="PH84" s="45">
        <f>PH77+PH78+PH79+PH80+PH81</f>
        <v/>
      </c>
      <c r="PI84" s="45">
        <f>PI77+PI78+PI79+PI80+PI81</f>
        <v/>
      </c>
      <c r="PJ84" s="45">
        <f>PJ77+PJ78+PJ79+PJ80+PJ81</f>
        <v/>
      </c>
      <c r="PK84" s="45">
        <f>PK77+PK78+PK79+PK80+PK81</f>
        <v/>
      </c>
      <c r="PL84" s="45">
        <f>PL77+PL78+PL79+PL80+PL81</f>
        <v/>
      </c>
      <c r="PM84" s="45">
        <f>PM77+PM78+PM79+PM80+PM81</f>
        <v/>
      </c>
    </row>
    <row r="85">
      <c r="A85" s="9" t="inlineStr">
        <is>
          <t>MLI permanent interest</t>
        </is>
      </c>
      <c r="B85" s="9" t="inlineStr">
        <is>
          <t>P2</t>
        </is>
      </c>
      <c r="C85" s="43">
        <f>SUM(D85:PM85)</f>
        <v/>
      </c>
      <c r="D85" s="44">
        <f>IF(D68=1,IF(D$4=p2_complete+1,p2_perm,0)*r_m,0)</f>
        <v/>
      </c>
      <c r="E85" s="44">
        <f>IF(E68=1,IF(E$4=p2_complete+1,p2_perm,D88)*r_m,0)</f>
        <v/>
      </c>
      <c r="F85" s="44">
        <f>IF(F68=1,IF(F$4=p2_complete+1,p2_perm,E88)*r_m,0)</f>
        <v/>
      </c>
      <c r="G85" s="44">
        <f>IF(G68=1,IF(G$4=p2_complete+1,p2_perm,F88)*r_m,0)</f>
        <v/>
      </c>
      <c r="H85" s="44">
        <f>IF(H68=1,IF(H$4=p2_complete+1,p2_perm,G88)*r_m,0)</f>
        <v/>
      </c>
      <c r="I85" s="44">
        <f>IF(I68=1,IF(I$4=p2_complete+1,p2_perm,H88)*r_m,0)</f>
        <v/>
      </c>
      <c r="J85" s="44">
        <f>IF(J68=1,IF(J$4=p2_complete+1,p2_perm,I88)*r_m,0)</f>
        <v/>
      </c>
      <c r="K85" s="44">
        <f>IF(K68=1,IF(K$4=p2_complete+1,p2_perm,J88)*r_m,0)</f>
        <v/>
      </c>
      <c r="L85" s="44">
        <f>IF(L68=1,IF(L$4=p2_complete+1,p2_perm,K88)*r_m,0)</f>
        <v/>
      </c>
      <c r="M85" s="44">
        <f>IF(M68=1,IF(M$4=p2_complete+1,p2_perm,L88)*r_m,0)</f>
        <v/>
      </c>
      <c r="N85" s="44">
        <f>IF(N68=1,IF(N$4=p2_complete+1,p2_perm,M88)*r_m,0)</f>
        <v/>
      </c>
      <c r="O85" s="44">
        <f>IF(O68=1,IF(O$4=p2_complete+1,p2_perm,N88)*r_m,0)</f>
        <v/>
      </c>
      <c r="P85" s="44">
        <f>IF(P68=1,IF(P$4=p2_complete+1,p2_perm,O88)*r_m,0)</f>
        <v/>
      </c>
      <c r="Q85" s="44">
        <f>IF(Q68=1,IF(Q$4=p2_complete+1,p2_perm,P88)*r_m,0)</f>
        <v/>
      </c>
      <c r="R85" s="44">
        <f>IF(R68=1,IF(R$4=p2_complete+1,p2_perm,Q88)*r_m,0)</f>
        <v/>
      </c>
      <c r="S85" s="44">
        <f>IF(S68=1,IF(S$4=p2_complete+1,p2_perm,R88)*r_m,0)</f>
        <v/>
      </c>
      <c r="T85" s="44">
        <f>IF(T68=1,IF(T$4=p2_complete+1,p2_perm,S88)*r_m,0)</f>
        <v/>
      </c>
      <c r="U85" s="44">
        <f>IF(U68=1,IF(U$4=p2_complete+1,p2_perm,T88)*r_m,0)</f>
        <v/>
      </c>
      <c r="V85" s="44">
        <f>IF(V68=1,IF(V$4=p2_complete+1,p2_perm,U88)*r_m,0)</f>
        <v/>
      </c>
      <c r="W85" s="44">
        <f>IF(W68=1,IF(W$4=p2_complete+1,p2_perm,V88)*r_m,0)</f>
        <v/>
      </c>
      <c r="X85" s="44">
        <f>IF(X68=1,IF(X$4=p2_complete+1,p2_perm,W88)*r_m,0)</f>
        <v/>
      </c>
      <c r="Y85" s="44">
        <f>IF(Y68=1,IF(Y$4=p2_complete+1,p2_perm,X88)*r_m,0)</f>
        <v/>
      </c>
      <c r="Z85" s="44">
        <f>IF(Z68=1,IF(Z$4=p2_complete+1,p2_perm,Y88)*r_m,0)</f>
        <v/>
      </c>
      <c r="AA85" s="44">
        <f>IF(AA68=1,IF(AA$4=p2_complete+1,p2_perm,Z88)*r_m,0)</f>
        <v/>
      </c>
      <c r="AB85" s="44">
        <f>IF(AB68=1,IF(AB$4=p2_complete+1,p2_perm,AA88)*r_m,0)</f>
        <v/>
      </c>
      <c r="AC85" s="44">
        <f>IF(AC68=1,IF(AC$4=p2_complete+1,p2_perm,AB88)*r_m,0)</f>
        <v/>
      </c>
      <c r="AD85" s="44">
        <f>IF(AD68=1,IF(AD$4=p2_complete+1,p2_perm,AC88)*r_m,0)</f>
        <v/>
      </c>
      <c r="AE85" s="44">
        <f>IF(AE68=1,IF(AE$4=p2_complete+1,p2_perm,AD88)*r_m,0)</f>
        <v/>
      </c>
      <c r="AF85" s="44">
        <f>IF(AF68=1,IF(AF$4=p2_complete+1,p2_perm,AE88)*r_m,0)</f>
        <v/>
      </c>
      <c r="AG85" s="44">
        <f>IF(AG68=1,IF(AG$4=p2_complete+1,p2_perm,AF88)*r_m,0)</f>
        <v/>
      </c>
      <c r="AH85" s="44">
        <f>IF(AH68=1,IF(AH$4=p2_complete+1,p2_perm,AG88)*r_m,0)</f>
        <v/>
      </c>
      <c r="AI85" s="44">
        <f>IF(AI68=1,IF(AI$4=p2_complete+1,p2_perm,AH88)*r_m,0)</f>
        <v/>
      </c>
      <c r="AJ85" s="44">
        <f>IF(AJ68=1,IF(AJ$4=p2_complete+1,p2_perm,AI88)*r_m,0)</f>
        <v/>
      </c>
      <c r="AK85" s="44">
        <f>IF(AK68=1,IF(AK$4=p2_complete+1,p2_perm,AJ88)*r_m,0)</f>
        <v/>
      </c>
      <c r="AL85" s="44">
        <f>IF(AL68=1,IF(AL$4=p2_complete+1,p2_perm,AK88)*r_m,0)</f>
        <v/>
      </c>
      <c r="AM85" s="44">
        <f>IF(AM68=1,IF(AM$4=p2_complete+1,p2_perm,AL88)*r_m,0)</f>
        <v/>
      </c>
      <c r="AN85" s="44">
        <f>IF(AN68=1,IF(AN$4=p2_complete+1,p2_perm,AM88)*r_m,0)</f>
        <v/>
      </c>
      <c r="AO85" s="44">
        <f>IF(AO68=1,IF(AO$4=p2_complete+1,p2_perm,AN88)*r_m,0)</f>
        <v/>
      </c>
      <c r="AP85" s="44">
        <f>IF(AP68=1,IF(AP$4=p2_complete+1,p2_perm,AO88)*r_m,0)</f>
        <v/>
      </c>
      <c r="AQ85" s="44">
        <f>IF(AQ68=1,IF(AQ$4=p2_complete+1,p2_perm,AP88)*r_m,0)</f>
        <v/>
      </c>
      <c r="AR85" s="44">
        <f>IF(AR68=1,IF(AR$4=p2_complete+1,p2_perm,AQ88)*r_m,0)</f>
        <v/>
      </c>
      <c r="AS85" s="44">
        <f>IF(AS68=1,IF(AS$4=p2_complete+1,p2_perm,AR88)*r_m,0)</f>
        <v/>
      </c>
      <c r="AT85" s="44">
        <f>IF(AT68=1,IF(AT$4=p2_complete+1,p2_perm,AS88)*r_m,0)</f>
        <v/>
      </c>
      <c r="AU85" s="44">
        <f>IF(AU68=1,IF(AU$4=p2_complete+1,p2_perm,AT88)*r_m,0)</f>
        <v/>
      </c>
      <c r="AV85" s="44">
        <f>IF(AV68=1,IF(AV$4=p2_complete+1,p2_perm,AU88)*r_m,0)</f>
        <v/>
      </c>
      <c r="AW85" s="44">
        <f>IF(AW68=1,IF(AW$4=p2_complete+1,p2_perm,AV88)*r_m,0)</f>
        <v/>
      </c>
      <c r="AX85" s="44">
        <f>IF(AX68=1,IF(AX$4=p2_complete+1,p2_perm,AW88)*r_m,0)</f>
        <v/>
      </c>
      <c r="AY85" s="44">
        <f>IF(AY68=1,IF(AY$4=p2_complete+1,p2_perm,AX88)*r_m,0)</f>
        <v/>
      </c>
      <c r="AZ85" s="44">
        <f>IF(AZ68=1,IF(AZ$4=p2_complete+1,p2_perm,AY88)*r_m,0)</f>
        <v/>
      </c>
      <c r="BA85" s="44">
        <f>IF(BA68=1,IF(BA$4=p2_complete+1,p2_perm,AZ88)*r_m,0)</f>
        <v/>
      </c>
      <c r="BB85" s="44">
        <f>IF(BB68=1,IF(BB$4=p2_complete+1,p2_perm,BA88)*r_m,0)</f>
        <v/>
      </c>
      <c r="BC85" s="44">
        <f>IF(BC68=1,IF(BC$4=p2_complete+1,p2_perm,BB88)*r_m,0)</f>
        <v/>
      </c>
      <c r="BD85" s="44">
        <f>IF(BD68=1,IF(BD$4=p2_complete+1,p2_perm,BC88)*r_m,0)</f>
        <v/>
      </c>
      <c r="BE85" s="44">
        <f>IF(BE68=1,IF(BE$4=p2_complete+1,p2_perm,BD88)*r_m,0)</f>
        <v/>
      </c>
      <c r="BF85" s="44">
        <f>IF(BF68=1,IF(BF$4=p2_complete+1,p2_perm,BE88)*r_m,0)</f>
        <v/>
      </c>
      <c r="BG85" s="44">
        <f>IF(BG68=1,IF(BG$4=p2_complete+1,p2_perm,BF88)*r_m,0)</f>
        <v/>
      </c>
      <c r="BH85" s="44">
        <f>IF(BH68=1,IF(BH$4=p2_complete+1,p2_perm,BG88)*r_m,0)</f>
        <v/>
      </c>
      <c r="BI85" s="44">
        <f>IF(BI68=1,IF(BI$4=p2_complete+1,p2_perm,BH88)*r_m,0)</f>
        <v/>
      </c>
      <c r="BJ85" s="44">
        <f>IF(BJ68=1,IF(BJ$4=p2_complete+1,p2_perm,BI88)*r_m,0)</f>
        <v/>
      </c>
      <c r="BK85" s="44">
        <f>IF(BK68=1,IF(BK$4=p2_complete+1,p2_perm,BJ88)*r_m,0)</f>
        <v/>
      </c>
      <c r="BL85" s="44">
        <f>IF(BL68=1,IF(BL$4=p2_complete+1,p2_perm,BK88)*r_m,0)</f>
        <v/>
      </c>
      <c r="BM85" s="44">
        <f>IF(BM68=1,IF(BM$4=p2_complete+1,p2_perm,BL88)*r_m,0)</f>
        <v/>
      </c>
      <c r="BN85" s="44">
        <f>IF(BN68=1,IF(BN$4=p2_complete+1,p2_perm,BM88)*r_m,0)</f>
        <v/>
      </c>
      <c r="BO85" s="44">
        <f>IF(BO68=1,IF(BO$4=p2_complete+1,p2_perm,BN88)*r_m,0)</f>
        <v/>
      </c>
      <c r="BP85" s="44">
        <f>IF(BP68=1,IF(BP$4=p2_complete+1,p2_perm,BO88)*r_m,0)</f>
        <v/>
      </c>
      <c r="BQ85" s="44">
        <f>IF(BQ68=1,IF(BQ$4=p2_complete+1,p2_perm,BP88)*r_m,0)</f>
        <v/>
      </c>
      <c r="BR85" s="44">
        <f>IF(BR68=1,IF(BR$4=p2_complete+1,p2_perm,BQ88)*r_m,0)</f>
        <v/>
      </c>
      <c r="BS85" s="44">
        <f>IF(BS68=1,IF(BS$4=p2_complete+1,p2_perm,BR88)*r_m,0)</f>
        <v/>
      </c>
      <c r="BT85" s="44">
        <f>IF(BT68=1,IF(BT$4=p2_complete+1,p2_perm,BS88)*r_m,0)</f>
        <v/>
      </c>
      <c r="BU85" s="44">
        <f>IF(BU68=1,IF(BU$4=p2_complete+1,p2_perm,BT88)*r_m,0)</f>
        <v/>
      </c>
      <c r="BV85" s="44">
        <f>IF(BV68=1,IF(BV$4=p2_complete+1,p2_perm,BU88)*r_m,0)</f>
        <v/>
      </c>
      <c r="BW85" s="44">
        <f>IF(BW68=1,IF(BW$4=p2_complete+1,p2_perm,BV88)*r_m,0)</f>
        <v/>
      </c>
      <c r="BX85" s="44">
        <f>IF(BX68=1,IF(BX$4=p2_complete+1,p2_perm,BW88)*r_m,0)</f>
        <v/>
      </c>
      <c r="BY85" s="44">
        <f>IF(BY68=1,IF(BY$4=p2_complete+1,p2_perm,BX88)*r_m,0)</f>
        <v/>
      </c>
      <c r="BZ85" s="44">
        <f>IF(BZ68=1,IF(BZ$4=p2_complete+1,p2_perm,BY88)*r_m,0)</f>
        <v/>
      </c>
      <c r="CA85" s="44">
        <f>IF(CA68=1,IF(CA$4=p2_complete+1,p2_perm,BZ88)*r_m,0)</f>
        <v/>
      </c>
      <c r="CB85" s="44">
        <f>IF(CB68=1,IF(CB$4=p2_complete+1,p2_perm,CA88)*r_m,0)</f>
        <v/>
      </c>
      <c r="CC85" s="44">
        <f>IF(CC68=1,IF(CC$4=p2_complete+1,p2_perm,CB88)*r_m,0)</f>
        <v/>
      </c>
      <c r="CD85" s="44">
        <f>IF(CD68=1,IF(CD$4=p2_complete+1,p2_perm,CC88)*r_m,0)</f>
        <v/>
      </c>
      <c r="CE85" s="44">
        <f>IF(CE68=1,IF(CE$4=p2_complete+1,p2_perm,CD88)*r_m,0)</f>
        <v/>
      </c>
      <c r="CF85" s="44">
        <f>IF(CF68=1,IF(CF$4=p2_complete+1,p2_perm,CE88)*r_m,0)</f>
        <v/>
      </c>
      <c r="CG85" s="44">
        <f>IF(CG68=1,IF(CG$4=p2_complete+1,p2_perm,CF88)*r_m,0)</f>
        <v/>
      </c>
      <c r="CH85" s="44">
        <f>IF(CH68=1,IF(CH$4=p2_complete+1,p2_perm,CG88)*r_m,0)</f>
        <v/>
      </c>
      <c r="CI85" s="44">
        <f>IF(CI68=1,IF(CI$4=p2_complete+1,p2_perm,CH88)*r_m,0)</f>
        <v/>
      </c>
      <c r="CJ85" s="44">
        <f>IF(CJ68=1,IF(CJ$4=p2_complete+1,p2_perm,CI88)*r_m,0)</f>
        <v/>
      </c>
      <c r="CK85" s="44">
        <f>IF(CK68=1,IF(CK$4=p2_complete+1,p2_perm,CJ88)*r_m,0)</f>
        <v/>
      </c>
      <c r="CL85" s="44">
        <f>IF(CL68=1,IF(CL$4=p2_complete+1,p2_perm,CK88)*r_m,0)</f>
        <v/>
      </c>
      <c r="CM85" s="44">
        <f>IF(CM68=1,IF(CM$4=p2_complete+1,p2_perm,CL88)*r_m,0)</f>
        <v/>
      </c>
      <c r="CN85" s="44">
        <f>IF(CN68=1,IF(CN$4=p2_complete+1,p2_perm,CM88)*r_m,0)</f>
        <v/>
      </c>
      <c r="CO85" s="44">
        <f>IF(CO68=1,IF(CO$4=p2_complete+1,p2_perm,CN88)*r_m,0)</f>
        <v/>
      </c>
      <c r="CP85" s="44">
        <f>IF(CP68=1,IF(CP$4=p2_complete+1,p2_perm,CO88)*r_m,0)</f>
        <v/>
      </c>
      <c r="CQ85" s="44">
        <f>IF(CQ68=1,IF(CQ$4=p2_complete+1,p2_perm,CP88)*r_m,0)</f>
        <v/>
      </c>
      <c r="CR85" s="44">
        <f>IF(CR68=1,IF(CR$4=p2_complete+1,p2_perm,CQ88)*r_m,0)</f>
        <v/>
      </c>
      <c r="CS85" s="44">
        <f>IF(CS68=1,IF(CS$4=p2_complete+1,p2_perm,CR88)*r_m,0)</f>
        <v/>
      </c>
      <c r="CT85" s="44">
        <f>IF(CT68=1,IF(CT$4=p2_complete+1,p2_perm,CS88)*r_m,0)</f>
        <v/>
      </c>
      <c r="CU85" s="44">
        <f>IF(CU68=1,IF(CU$4=p2_complete+1,p2_perm,CT88)*r_m,0)</f>
        <v/>
      </c>
      <c r="CV85" s="44">
        <f>IF(CV68=1,IF(CV$4=p2_complete+1,p2_perm,CU88)*r_m,0)</f>
        <v/>
      </c>
      <c r="CW85" s="44">
        <f>IF(CW68=1,IF(CW$4=p2_complete+1,p2_perm,CV88)*r_m,0)</f>
        <v/>
      </c>
      <c r="CX85" s="44">
        <f>IF(CX68=1,IF(CX$4=p2_complete+1,p2_perm,CW88)*r_m,0)</f>
        <v/>
      </c>
      <c r="CY85" s="44">
        <f>IF(CY68=1,IF(CY$4=p2_complete+1,p2_perm,CX88)*r_m,0)</f>
        <v/>
      </c>
      <c r="CZ85" s="44">
        <f>IF(CZ68=1,IF(CZ$4=p2_complete+1,p2_perm,CY88)*r_m,0)</f>
        <v/>
      </c>
      <c r="DA85" s="44">
        <f>IF(DA68=1,IF(DA$4=p2_complete+1,p2_perm,CZ88)*r_m,0)</f>
        <v/>
      </c>
      <c r="DB85" s="44">
        <f>IF(DB68=1,IF(DB$4=p2_complete+1,p2_perm,DA88)*r_m,0)</f>
        <v/>
      </c>
      <c r="DC85" s="44">
        <f>IF(DC68=1,IF(DC$4=p2_complete+1,p2_perm,DB88)*r_m,0)</f>
        <v/>
      </c>
      <c r="DD85" s="44">
        <f>IF(DD68=1,IF(DD$4=p2_complete+1,p2_perm,DC88)*r_m,0)</f>
        <v/>
      </c>
      <c r="DE85" s="44">
        <f>IF(DE68=1,IF(DE$4=p2_complete+1,p2_perm,DD88)*r_m,0)</f>
        <v/>
      </c>
      <c r="DF85" s="44">
        <f>IF(DF68=1,IF(DF$4=p2_complete+1,p2_perm,DE88)*r_m,0)</f>
        <v/>
      </c>
      <c r="DG85" s="44">
        <f>IF(DG68=1,IF(DG$4=p2_complete+1,p2_perm,DF88)*r_m,0)</f>
        <v/>
      </c>
      <c r="DH85" s="44">
        <f>IF(DH68=1,IF(DH$4=p2_complete+1,p2_perm,DG88)*r_m,0)</f>
        <v/>
      </c>
      <c r="DI85" s="44">
        <f>IF(DI68=1,IF(DI$4=p2_complete+1,p2_perm,DH88)*r_m,0)</f>
        <v/>
      </c>
      <c r="DJ85" s="44">
        <f>IF(DJ68=1,IF(DJ$4=p2_complete+1,p2_perm,DI88)*r_m,0)</f>
        <v/>
      </c>
      <c r="DK85" s="44">
        <f>IF(DK68=1,IF(DK$4=p2_complete+1,p2_perm,DJ88)*r_m,0)</f>
        <v/>
      </c>
      <c r="DL85" s="44">
        <f>IF(DL68=1,IF(DL$4=p2_complete+1,p2_perm,DK88)*r_m,0)</f>
        <v/>
      </c>
      <c r="DM85" s="44">
        <f>IF(DM68=1,IF(DM$4=p2_complete+1,p2_perm,DL88)*r_m,0)</f>
        <v/>
      </c>
      <c r="DN85" s="44">
        <f>IF(DN68=1,IF(DN$4=p2_complete+1,p2_perm,DM88)*r_m,0)</f>
        <v/>
      </c>
      <c r="DO85" s="44">
        <f>IF(DO68=1,IF(DO$4=p2_complete+1,p2_perm,DN88)*r_m,0)</f>
        <v/>
      </c>
      <c r="DP85" s="44">
        <f>IF(DP68=1,IF(DP$4=p2_complete+1,p2_perm,DO88)*r_m,0)</f>
        <v/>
      </c>
      <c r="DQ85" s="44">
        <f>IF(DQ68=1,IF(DQ$4=p2_complete+1,p2_perm,DP88)*r_m,0)</f>
        <v/>
      </c>
      <c r="DR85" s="44">
        <f>IF(DR68=1,IF(DR$4=p2_complete+1,p2_perm,DQ88)*r_m,0)</f>
        <v/>
      </c>
      <c r="DS85" s="44">
        <f>IF(DS68=1,IF(DS$4=p2_complete+1,p2_perm,DR88)*r_m,0)</f>
        <v/>
      </c>
      <c r="DT85" s="44">
        <f>IF(DT68=1,IF(DT$4=p2_complete+1,p2_perm,DS88)*r_m,0)</f>
        <v/>
      </c>
      <c r="DU85" s="44">
        <f>IF(DU68=1,IF(DU$4=p2_complete+1,p2_perm,DT88)*r_m,0)</f>
        <v/>
      </c>
      <c r="DV85" s="44">
        <f>IF(DV68=1,IF(DV$4=p2_complete+1,p2_perm,DU88)*r_m,0)</f>
        <v/>
      </c>
      <c r="DW85" s="44">
        <f>IF(DW68=1,IF(DW$4=p2_complete+1,p2_perm,DV88)*r_m,0)</f>
        <v/>
      </c>
      <c r="DX85" s="44">
        <f>IF(DX68=1,IF(DX$4=p2_complete+1,p2_perm,DW88)*r_m,0)</f>
        <v/>
      </c>
      <c r="DY85" s="44">
        <f>IF(DY68=1,IF(DY$4=p2_complete+1,p2_perm,DX88)*r_m,0)</f>
        <v/>
      </c>
      <c r="DZ85" s="44">
        <f>IF(DZ68=1,IF(DZ$4=p2_complete+1,p2_perm,DY88)*r_m,0)</f>
        <v/>
      </c>
      <c r="EA85" s="44">
        <f>IF(EA68=1,IF(EA$4=p2_complete+1,p2_perm,DZ88)*r_m,0)</f>
        <v/>
      </c>
      <c r="EB85" s="44">
        <f>IF(EB68=1,IF(EB$4=p2_complete+1,p2_perm,EA88)*r_m,0)</f>
        <v/>
      </c>
      <c r="EC85" s="44">
        <f>IF(EC68=1,IF(EC$4=p2_complete+1,p2_perm,EB88)*r_m,0)</f>
        <v/>
      </c>
      <c r="ED85" s="44">
        <f>IF(ED68=1,IF(ED$4=p2_complete+1,p2_perm,EC88)*r_m,0)</f>
        <v/>
      </c>
      <c r="EE85" s="44">
        <f>IF(EE68=1,IF(EE$4=p2_complete+1,p2_perm,ED88)*r_m,0)</f>
        <v/>
      </c>
      <c r="EF85" s="44">
        <f>IF(EF68=1,IF(EF$4=p2_complete+1,p2_perm,EE88)*r_m,0)</f>
        <v/>
      </c>
      <c r="EG85" s="44">
        <f>IF(EG68=1,IF(EG$4=p2_complete+1,p2_perm,EF88)*r_m,0)</f>
        <v/>
      </c>
      <c r="EH85" s="44">
        <f>IF(EH68=1,IF(EH$4=p2_complete+1,p2_perm,EG88)*r_m,0)</f>
        <v/>
      </c>
      <c r="EI85" s="44">
        <f>IF(EI68=1,IF(EI$4=p2_complete+1,p2_perm,EH88)*r_m,0)</f>
        <v/>
      </c>
      <c r="EJ85" s="44">
        <f>IF(EJ68=1,IF(EJ$4=p2_complete+1,p2_perm,EI88)*r_m,0)</f>
        <v/>
      </c>
      <c r="EK85" s="44">
        <f>IF(EK68=1,IF(EK$4=p2_complete+1,p2_perm,EJ88)*r_m,0)</f>
        <v/>
      </c>
      <c r="EL85" s="44">
        <f>IF(EL68=1,IF(EL$4=p2_complete+1,p2_perm,EK88)*r_m,0)</f>
        <v/>
      </c>
      <c r="EM85" s="44">
        <f>IF(EM68=1,IF(EM$4=p2_complete+1,p2_perm,EL88)*r_m,0)</f>
        <v/>
      </c>
      <c r="EN85" s="44">
        <f>IF(EN68=1,IF(EN$4=p2_complete+1,p2_perm,EM88)*r_m,0)</f>
        <v/>
      </c>
      <c r="EO85" s="44">
        <f>IF(EO68=1,IF(EO$4=p2_complete+1,p2_perm,EN88)*r_m,0)</f>
        <v/>
      </c>
      <c r="EP85" s="44">
        <f>IF(EP68=1,IF(EP$4=p2_complete+1,p2_perm,EO88)*r_m,0)</f>
        <v/>
      </c>
      <c r="EQ85" s="44">
        <f>IF(EQ68=1,IF(EQ$4=p2_complete+1,p2_perm,EP88)*r_m,0)</f>
        <v/>
      </c>
      <c r="ER85" s="44">
        <f>IF(ER68=1,IF(ER$4=p2_complete+1,p2_perm,EQ88)*r_m,0)</f>
        <v/>
      </c>
      <c r="ES85" s="44">
        <f>IF(ES68=1,IF(ES$4=p2_complete+1,p2_perm,ER88)*r_m,0)</f>
        <v/>
      </c>
      <c r="ET85" s="44">
        <f>IF(ET68=1,IF(ET$4=p2_complete+1,p2_perm,ES88)*r_m,0)</f>
        <v/>
      </c>
      <c r="EU85" s="44">
        <f>IF(EU68=1,IF(EU$4=p2_complete+1,p2_perm,ET88)*r_m,0)</f>
        <v/>
      </c>
      <c r="EV85" s="44">
        <f>IF(EV68=1,IF(EV$4=p2_complete+1,p2_perm,EU88)*r_m,0)</f>
        <v/>
      </c>
      <c r="EW85" s="44">
        <f>IF(EW68=1,IF(EW$4=p2_complete+1,p2_perm,EV88)*r_m,0)</f>
        <v/>
      </c>
      <c r="EX85" s="44">
        <f>IF(EX68=1,IF(EX$4=p2_complete+1,p2_perm,EW88)*r_m,0)</f>
        <v/>
      </c>
      <c r="EY85" s="44">
        <f>IF(EY68=1,IF(EY$4=p2_complete+1,p2_perm,EX88)*r_m,0)</f>
        <v/>
      </c>
      <c r="EZ85" s="44">
        <f>IF(EZ68=1,IF(EZ$4=p2_complete+1,p2_perm,EY88)*r_m,0)</f>
        <v/>
      </c>
      <c r="FA85" s="44">
        <f>IF(FA68=1,IF(FA$4=p2_complete+1,p2_perm,EZ88)*r_m,0)</f>
        <v/>
      </c>
      <c r="FB85" s="44">
        <f>IF(FB68=1,IF(FB$4=p2_complete+1,p2_perm,FA88)*r_m,0)</f>
        <v/>
      </c>
      <c r="FC85" s="44">
        <f>IF(FC68=1,IF(FC$4=p2_complete+1,p2_perm,FB88)*r_m,0)</f>
        <v/>
      </c>
      <c r="FD85" s="44">
        <f>IF(FD68=1,IF(FD$4=p2_complete+1,p2_perm,FC88)*r_m,0)</f>
        <v/>
      </c>
      <c r="FE85" s="44">
        <f>IF(FE68=1,IF(FE$4=p2_complete+1,p2_perm,FD88)*r_m,0)</f>
        <v/>
      </c>
      <c r="FF85" s="44">
        <f>IF(FF68=1,IF(FF$4=p2_complete+1,p2_perm,FE88)*r_m,0)</f>
        <v/>
      </c>
      <c r="FG85" s="44">
        <f>IF(FG68=1,IF(FG$4=p2_complete+1,p2_perm,FF88)*r_m,0)</f>
        <v/>
      </c>
      <c r="FH85" s="44">
        <f>IF(FH68=1,IF(FH$4=p2_complete+1,p2_perm,FG88)*r_m,0)</f>
        <v/>
      </c>
      <c r="FI85" s="44">
        <f>IF(FI68=1,IF(FI$4=p2_complete+1,p2_perm,FH88)*r_m,0)</f>
        <v/>
      </c>
      <c r="FJ85" s="44">
        <f>IF(FJ68=1,IF(FJ$4=p2_complete+1,p2_perm,FI88)*r_m,0)</f>
        <v/>
      </c>
      <c r="FK85" s="44">
        <f>IF(FK68=1,IF(FK$4=p2_complete+1,p2_perm,FJ88)*r_m,0)</f>
        <v/>
      </c>
      <c r="FL85" s="44">
        <f>IF(FL68=1,IF(FL$4=p2_complete+1,p2_perm,FK88)*r_m,0)</f>
        <v/>
      </c>
      <c r="FM85" s="44">
        <f>IF(FM68=1,IF(FM$4=p2_complete+1,p2_perm,FL88)*r_m,0)</f>
        <v/>
      </c>
      <c r="FN85" s="44">
        <f>IF(FN68=1,IF(FN$4=p2_complete+1,p2_perm,FM88)*r_m,0)</f>
        <v/>
      </c>
      <c r="FO85" s="44">
        <f>IF(FO68=1,IF(FO$4=p2_complete+1,p2_perm,FN88)*r_m,0)</f>
        <v/>
      </c>
      <c r="FP85" s="44">
        <f>IF(FP68=1,IF(FP$4=p2_complete+1,p2_perm,FO88)*r_m,0)</f>
        <v/>
      </c>
      <c r="FQ85" s="44">
        <f>IF(FQ68=1,IF(FQ$4=p2_complete+1,p2_perm,FP88)*r_m,0)</f>
        <v/>
      </c>
      <c r="FR85" s="44">
        <f>IF(FR68=1,IF(FR$4=p2_complete+1,p2_perm,FQ88)*r_m,0)</f>
        <v/>
      </c>
      <c r="FS85" s="44">
        <f>IF(FS68=1,IF(FS$4=p2_complete+1,p2_perm,FR88)*r_m,0)</f>
        <v/>
      </c>
      <c r="FT85" s="44">
        <f>IF(FT68=1,IF(FT$4=p2_complete+1,p2_perm,FS88)*r_m,0)</f>
        <v/>
      </c>
      <c r="FU85" s="44">
        <f>IF(FU68=1,IF(FU$4=p2_complete+1,p2_perm,FT88)*r_m,0)</f>
        <v/>
      </c>
      <c r="FV85" s="44">
        <f>IF(FV68=1,IF(FV$4=p2_complete+1,p2_perm,FU88)*r_m,0)</f>
        <v/>
      </c>
      <c r="FW85" s="44">
        <f>IF(FW68=1,IF(FW$4=p2_complete+1,p2_perm,FV88)*r_m,0)</f>
        <v/>
      </c>
      <c r="FX85" s="44">
        <f>IF(FX68=1,IF(FX$4=p2_complete+1,p2_perm,FW88)*r_m,0)</f>
        <v/>
      </c>
      <c r="FY85" s="44">
        <f>IF(FY68=1,IF(FY$4=p2_complete+1,p2_perm,FX88)*r_m,0)</f>
        <v/>
      </c>
      <c r="FZ85" s="44">
        <f>IF(FZ68=1,IF(FZ$4=p2_complete+1,p2_perm,FY88)*r_m,0)</f>
        <v/>
      </c>
      <c r="GA85" s="44">
        <f>IF(GA68=1,IF(GA$4=p2_complete+1,p2_perm,FZ88)*r_m,0)</f>
        <v/>
      </c>
      <c r="GB85" s="44">
        <f>IF(GB68=1,IF(GB$4=p2_complete+1,p2_perm,GA88)*r_m,0)</f>
        <v/>
      </c>
      <c r="GC85" s="44">
        <f>IF(GC68=1,IF(GC$4=p2_complete+1,p2_perm,GB88)*r_m,0)</f>
        <v/>
      </c>
      <c r="GD85" s="44">
        <f>IF(GD68=1,IF(GD$4=p2_complete+1,p2_perm,GC88)*r_m,0)</f>
        <v/>
      </c>
      <c r="GE85" s="44">
        <f>IF(GE68=1,IF(GE$4=p2_complete+1,p2_perm,GD88)*r_m,0)</f>
        <v/>
      </c>
      <c r="GF85" s="44">
        <f>IF(GF68=1,IF(GF$4=p2_complete+1,p2_perm,GE88)*r_m,0)</f>
        <v/>
      </c>
      <c r="GG85" s="44">
        <f>IF(GG68=1,IF(GG$4=p2_complete+1,p2_perm,GF88)*r_m,0)</f>
        <v/>
      </c>
      <c r="GH85" s="44">
        <f>IF(GH68=1,IF(GH$4=p2_complete+1,p2_perm,GG88)*r_m,0)</f>
        <v/>
      </c>
      <c r="GI85" s="44">
        <f>IF(GI68=1,IF(GI$4=p2_complete+1,p2_perm,GH88)*r_m,0)</f>
        <v/>
      </c>
      <c r="GJ85" s="44">
        <f>IF(GJ68=1,IF(GJ$4=p2_complete+1,p2_perm,GI88)*r_m,0)</f>
        <v/>
      </c>
      <c r="GK85" s="44">
        <f>IF(GK68=1,IF(GK$4=p2_complete+1,p2_perm,GJ88)*r_m,0)</f>
        <v/>
      </c>
      <c r="GL85" s="44">
        <f>IF(GL68=1,IF(GL$4=p2_complete+1,p2_perm,GK88)*r_m,0)</f>
        <v/>
      </c>
      <c r="GM85" s="44">
        <f>IF(GM68=1,IF(GM$4=p2_complete+1,p2_perm,GL88)*r_m,0)</f>
        <v/>
      </c>
      <c r="GN85" s="44">
        <f>IF(GN68=1,IF(GN$4=p2_complete+1,p2_perm,GM88)*r_m,0)</f>
        <v/>
      </c>
      <c r="GO85" s="44">
        <f>IF(GO68=1,IF(GO$4=p2_complete+1,p2_perm,GN88)*r_m,0)</f>
        <v/>
      </c>
      <c r="GP85" s="44">
        <f>IF(GP68=1,IF(GP$4=p2_complete+1,p2_perm,GO88)*r_m,0)</f>
        <v/>
      </c>
      <c r="GQ85" s="44">
        <f>IF(GQ68=1,IF(GQ$4=p2_complete+1,p2_perm,GP88)*r_m,0)</f>
        <v/>
      </c>
      <c r="GR85" s="44">
        <f>IF(GR68=1,IF(GR$4=p2_complete+1,p2_perm,GQ88)*r_m,0)</f>
        <v/>
      </c>
      <c r="GS85" s="44">
        <f>IF(GS68=1,IF(GS$4=p2_complete+1,p2_perm,GR88)*r_m,0)</f>
        <v/>
      </c>
      <c r="GT85" s="44">
        <f>IF(GT68=1,IF(GT$4=p2_complete+1,p2_perm,GS88)*r_m,0)</f>
        <v/>
      </c>
      <c r="GU85" s="44">
        <f>IF(GU68=1,IF(GU$4=p2_complete+1,p2_perm,GT88)*r_m,0)</f>
        <v/>
      </c>
      <c r="GV85" s="44">
        <f>IF(GV68=1,IF(GV$4=p2_complete+1,p2_perm,GU88)*r_m,0)</f>
        <v/>
      </c>
      <c r="GW85" s="44">
        <f>IF(GW68=1,IF(GW$4=p2_complete+1,p2_perm,GV88)*r_m,0)</f>
        <v/>
      </c>
      <c r="GX85" s="44">
        <f>IF(GX68=1,IF(GX$4=p2_complete+1,p2_perm,GW88)*r_m,0)</f>
        <v/>
      </c>
      <c r="GY85" s="44">
        <f>IF(GY68=1,IF(GY$4=p2_complete+1,p2_perm,GX88)*r_m,0)</f>
        <v/>
      </c>
      <c r="GZ85" s="44">
        <f>IF(GZ68=1,IF(GZ$4=p2_complete+1,p2_perm,GY88)*r_m,0)</f>
        <v/>
      </c>
      <c r="HA85" s="44">
        <f>IF(HA68=1,IF(HA$4=p2_complete+1,p2_perm,GZ88)*r_m,0)</f>
        <v/>
      </c>
      <c r="HB85" s="44">
        <f>IF(HB68=1,IF(HB$4=p2_complete+1,p2_perm,HA88)*r_m,0)</f>
        <v/>
      </c>
      <c r="HC85" s="44">
        <f>IF(HC68=1,IF(HC$4=p2_complete+1,p2_perm,HB88)*r_m,0)</f>
        <v/>
      </c>
      <c r="HD85" s="44">
        <f>IF(HD68=1,IF(HD$4=p2_complete+1,p2_perm,HC88)*r_m,0)</f>
        <v/>
      </c>
      <c r="HE85" s="44">
        <f>IF(HE68=1,IF(HE$4=p2_complete+1,p2_perm,HD88)*r_m,0)</f>
        <v/>
      </c>
      <c r="HF85" s="44">
        <f>IF(HF68=1,IF(HF$4=p2_complete+1,p2_perm,HE88)*r_m,0)</f>
        <v/>
      </c>
      <c r="HG85" s="44">
        <f>IF(HG68=1,IF(HG$4=p2_complete+1,p2_perm,HF88)*r_m,0)</f>
        <v/>
      </c>
      <c r="HH85" s="44">
        <f>IF(HH68=1,IF(HH$4=p2_complete+1,p2_perm,HG88)*r_m,0)</f>
        <v/>
      </c>
      <c r="HI85" s="44">
        <f>IF(HI68=1,IF(HI$4=p2_complete+1,p2_perm,HH88)*r_m,0)</f>
        <v/>
      </c>
      <c r="HJ85" s="44">
        <f>IF(HJ68=1,IF(HJ$4=p2_complete+1,p2_perm,HI88)*r_m,0)</f>
        <v/>
      </c>
      <c r="HK85" s="44">
        <f>IF(HK68=1,IF(HK$4=p2_complete+1,p2_perm,HJ88)*r_m,0)</f>
        <v/>
      </c>
      <c r="HL85" s="44">
        <f>IF(HL68=1,IF(HL$4=p2_complete+1,p2_perm,HK88)*r_m,0)</f>
        <v/>
      </c>
      <c r="HM85" s="44">
        <f>IF(HM68=1,IF(HM$4=p2_complete+1,p2_perm,HL88)*r_m,0)</f>
        <v/>
      </c>
      <c r="HN85" s="44">
        <f>IF(HN68=1,IF(HN$4=p2_complete+1,p2_perm,HM88)*r_m,0)</f>
        <v/>
      </c>
      <c r="HO85" s="44">
        <f>IF(HO68=1,IF(HO$4=p2_complete+1,p2_perm,HN88)*r_m,0)</f>
        <v/>
      </c>
      <c r="HP85" s="44">
        <f>IF(HP68=1,IF(HP$4=p2_complete+1,p2_perm,HO88)*r_m,0)</f>
        <v/>
      </c>
      <c r="HQ85" s="44">
        <f>IF(HQ68=1,IF(HQ$4=p2_complete+1,p2_perm,HP88)*r_m,0)</f>
        <v/>
      </c>
      <c r="HR85" s="44">
        <f>IF(HR68=1,IF(HR$4=p2_complete+1,p2_perm,HQ88)*r_m,0)</f>
        <v/>
      </c>
      <c r="HS85" s="44">
        <f>IF(HS68=1,IF(HS$4=p2_complete+1,p2_perm,HR88)*r_m,0)</f>
        <v/>
      </c>
      <c r="HT85" s="44">
        <f>IF(HT68=1,IF(HT$4=p2_complete+1,p2_perm,HS88)*r_m,0)</f>
        <v/>
      </c>
      <c r="HU85" s="44">
        <f>IF(HU68=1,IF(HU$4=p2_complete+1,p2_perm,HT88)*r_m,0)</f>
        <v/>
      </c>
      <c r="HV85" s="44">
        <f>IF(HV68=1,IF(HV$4=p2_complete+1,p2_perm,HU88)*r_m,0)</f>
        <v/>
      </c>
      <c r="HW85" s="44">
        <f>IF(HW68=1,IF(HW$4=p2_complete+1,p2_perm,HV88)*r_m,0)</f>
        <v/>
      </c>
      <c r="HX85" s="44">
        <f>IF(HX68=1,IF(HX$4=p2_complete+1,p2_perm,HW88)*r_m,0)</f>
        <v/>
      </c>
      <c r="HY85" s="44">
        <f>IF(HY68=1,IF(HY$4=p2_complete+1,p2_perm,HX88)*r_m,0)</f>
        <v/>
      </c>
      <c r="HZ85" s="44">
        <f>IF(HZ68=1,IF(HZ$4=p2_complete+1,p2_perm,HY88)*r_m,0)</f>
        <v/>
      </c>
      <c r="IA85" s="44">
        <f>IF(IA68=1,IF(IA$4=p2_complete+1,p2_perm,HZ88)*r_m,0)</f>
        <v/>
      </c>
      <c r="IB85" s="44">
        <f>IF(IB68=1,IF(IB$4=p2_complete+1,p2_perm,IA88)*r_m,0)</f>
        <v/>
      </c>
      <c r="IC85" s="44">
        <f>IF(IC68=1,IF(IC$4=p2_complete+1,p2_perm,IB88)*r_m,0)</f>
        <v/>
      </c>
      <c r="ID85" s="44">
        <f>IF(ID68=1,IF(ID$4=p2_complete+1,p2_perm,IC88)*r_m,0)</f>
        <v/>
      </c>
      <c r="IE85" s="44">
        <f>IF(IE68=1,IF(IE$4=p2_complete+1,p2_perm,ID88)*r_m,0)</f>
        <v/>
      </c>
      <c r="IF85" s="44">
        <f>IF(IF68=1,IF(IF$4=p2_complete+1,p2_perm,IE88)*r_m,0)</f>
        <v/>
      </c>
      <c r="IG85" s="44">
        <f>IF(IG68=1,IF(IG$4=p2_complete+1,p2_perm,IF88)*r_m,0)</f>
        <v/>
      </c>
      <c r="IH85" s="44">
        <f>IF(IH68=1,IF(IH$4=p2_complete+1,p2_perm,IG88)*r_m,0)</f>
        <v/>
      </c>
      <c r="II85" s="44">
        <f>IF(II68=1,IF(II$4=p2_complete+1,p2_perm,IH88)*r_m,0)</f>
        <v/>
      </c>
      <c r="IJ85" s="44">
        <f>IF(IJ68=1,IF(IJ$4=p2_complete+1,p2_perm,II88)*r_m,0)</f>
        <v/>
      </c>
      <c r="IK85" s="44">
        <f>IF(IK68=1,IF(IK$4=p2_complete+1,p2_perm,IJ88)*r_m,0)</f>
        <v/>
      </c>
      <c r="IL85" s="44">
        <f>IF(IL68=1,IF(IL$4=p2_complete+1,p2_perm,IK88)*r_m,0)</f>
        <v/>
      </c>
      <c r="IM85" s="44">
        <f>IF(IM68=1,IF(IM$4=p2_complete+1,p2_perm,IL88)*r_m,0)</f>
        <v/>
      </c>
      <c r="IN85" s="44">
        <f>IF(IN68=1,IF(IN$4=p2_complete+1,p2_perm,IM88)*r_m,0)</f>
        <v/>
      </c>
      <c r="IO85" s="44">
        <f>IF(IO68=1,IF(IO$4=p2_complete+1,p2_perm,IN88)*r_m,0)</f>
        <v/>
      </c>
      <c r="IP85" s="44">
        <f>IF(IP68=1,IF(IP$4=p2_complete+1,p2_perm,IO88)*r_m,0)</f>
        <v/>
      </c>
      <c r="IQ85" s="44">
        <f>IF(IQ68=1,IF(IQ$4=p2_complete+1,p2_perm,IP88)*r_m,0)</f>
        <v/>
      </c>
      <c r="IR85" s="44">
        <f>IF(IR68=1,IF(IR$4=p2_complete+1,p2_perm,IQ88)*r_m,0)</f>
        <v/>
      </c>
      <c r="IS85" s="44">
        <f>IF(IS68=1,IF(IS$4=p2_complete+1,p2_perm,IR88)*r_m,0)</f>
        <v/>
      </c>
      <c r="IT85" s="44">
        <f>IF(IT68=1,IF(IT$4=p2_complete+1,p2_perm,IS88)*r_m,0)</f>
        <v/>
      </c>
      <c r="IU85" s="44">
        <f>IF(IU68=1,IF(IU$4=p2_complete+1,p2_perm,IT88)*r_m,0)</f>
        <v/>
      </c>
      <c r="IV85" s="44">
        <f>IF(IV68=1,IF(IV$4=p2_complete+1,p2_perm,IU88)*r_m,0)</f>
        <v/>
      </c>
      <c r="IW85" s="44">
        <f>IF(IW68=1,IF(IW$4=p2_complete+1,p2_perm,IV88)*r_m,0)</f>
        <v/>
      </c>
      <c r="IX85" s="44">
        <f>IF(IX68=1,IF(IX$4=p2_complete+1,p2_perm,IW88)*r_m,0)</f>
        <v/>
      </c>
      <c r="IY85" s="44">
        <f>IF(IY68=1,IF(IY$4=p2_complete+1,p2_perm,IX88)*r_m,0)</f>
        <v/>
      </c>
      <c r="IZ85" s="44">
        <f>IF(IZ68=1,IF(IZ$4=p2_complete+1,p2_perm,IY88)*r_m,0)</f>
        <v/>
      </c>
      <c r="JA85" s="44">
        <f>IF(JA68=1,IF(JA$4=p2_complete+1,p2_perm,IZ88)*r_m,0)</f>
        <v/>
      </c>
      <c r="JB85" s="44">
        <f>IF(JB68=1,IF(JB$4=p2_complete+1,p2_perm,JA88)*r_m,0)</f>
        <v/>
      </c>
      <c r="JC85" s="44">
        <f>IF(JC68=1,IF(JC$4=p2_complete+1,p2_perm,JB88)*r_m,0)</f>
        <v/>
      </c>
      <c r="JD85" s="44">
        <f>IF(JD68=1,IF(JD$4=p2_complete+1,p2_perm,JC88)*r_m,0)</f>
        <v/>
      </c>
      <c r="JE85" s="44">
        <f>IF(JE68=1,IF(JE$4=p2_complete+1,p2_perm,JD88)*r_m,0)</f>
        <v/>
      </c>
      <c r="JF85" s="44">
        <f>IF(JF68=1,IF(JF$4=p2_complete+1,p2_perm,JE88)*r_m,0)</f>
        <v/>
      </c>
      <c r="JG85" s="44">
        <f>IF(JG68=1,IF(JG$4=p2_complete+1,p2_perm,JF88)*r_m,0)</f>
        <v/>
      </c>
      <c r="JH85" s="44">
        <f>IF(JH68=1,IF(JH$4=p2_complete+1,p2_perm,JG88)*r_m,0)</f>
        <v/>
      </c>
      <c r="JI85" s="44">
        <f>IF(JI68=1,IF(JI$4=p2_complete+1,p2_perm,JH88)*r_m,0)</f>
        <v/>
      </c>
      <c r="JJ85" s="44">
        <f>IF(JJ68=1,IF(JJ$4=p2_complete+1,p2_perm,JI88)*r_m,0)</f>
        <v/>
      </c>
      <c r="JK85" s="44">
        <f>IF(JK68=1,IF(JK$4=p2_complete+1,p2_perm,JJ88)*r_m,0)</f>
        <v/>
      </c>
      <c r="JL85" s="44">
        <f>IF(JL68=1,IF(JL$4=p2_complete+1,p2_perm,JK88)*r_m,0)</f>
        <v/>
      </c>
      <c r="JM85" s="44">
        <f>IF(JM68=1,IF(JM$4=p2_complete+1,p2_perm,JL88)*r_m,0)</f>
        <v/>
      </c>
      <c r="JN85" s="44">
        <f>IF(JN68=1,IF(JN$4=p2_complete+1,p2_perm,JM88)*r_m,0)</f>
        <v/>
      </c>
      <c r="JO85" s="44">
        <f>IF(JO68=1,IF(JO$4=p2_complete+1,p2_perm,JN88)*r_m,0)</f>
        <v/>
      </c>
      <c r="JP85" s="44">
        <f>IF(JP68=1,IF(JP$4=p2_complete+1,p2_perm,JO88)*r_m,0)</f>
        <v/>
      </c>
      <c r="JQ85" s="44">
        <f>IF(JQ68=1,IF(JQ$4=p2_complete+1,p2_perm,JP88)*r_m,0)</f>
        <v/>
      </c>
      <c r="JR85" s="44">
        <f>IF(JR68=1,IF(JR$4=p2_complete+1,p2_perm,JQ88)*r_m,0)</f>
        <v/>
      </c>
      <c r="JS85" s="44">
        <f>IF(JS68=1,IF(JS$4=p2_complete+1,p2_perm,JR88)*r_m,0)</f>
        <v/>
      </c>
      <c r="JT85" s="44">
        <f>IF(JT68=1,IF(JT$4=p2_complete+1,p2_perm,JS88)*r_m,0)</f>
        <v/>
      </c>
      <c r="JU85" s="44">
        <f>IF(JU68=1,IF(JU$4=p2_complete+1,p2_perm,JT88)*r_m,0)</f>
        <v/>
      </c>
      <c r="JV85" s="44">
        <f>IF(JV68=1,IF(JV$4=p2_complete+1,p2_perm,JU88)*r_m,0)</f>
        <v/>
      </c>
      <c r="JW85" s="44">
        <f>IF(JW68=1,IF(JW$4=p2_complete+1,p2_perm,JV88)*r_m,0)</f>
        <v/>
      </c>
      <c r="JX85" s="44">
        <f>IF(JX68=1,IF(JX$4=p2_complete+1,p2_perm,JW88)*r_m,0)</f>
        <v/>
      </c>
      <c r="JY85" s="44">
        <f>IF(JY68=1,IF(JY$4=p2_complete+1,p2_perm,JX88)*r_m,0)</f>
        <v/>
      </c>
      <c r="JZ85" s="44">
        <f>IF(JZ68=1,IF(JZ$4=p2_complete+1,p2_perm,JY88)*r_m,0)</f>
        <v/>
      </c>
      <c r="KA85" s="44">
        <f>IF(KA68=1,IF(KA$4=p2_complete+1,p2_perm,JZ88)*r_m,0)</f>
        <v/>
      </c>
      <c r="KB85" s="44">
        <f>IF(KB68=1,IF(KB$4=p2_complete+1,p2_perm,KA88)*r_m,0)</f>
        <v/>
      </c>
      <c r="KC85" s="44">
        <f>IF(KC68=1,IF(KC$4=p2_complete+1,p2_perm,KB88)*r_m,0)</f>
        <v/>
      </c>
      <c r="KD85" s="44">
        <f>IF(KD68=1,IF(KD$4=p2_complete+1,p2_perm,KC88)*r_m,0)</f>
        <v/>
      </c>
      <c r="KE85" s="44">
        <f>IF(KE68=1,IF(KE$4=p2_complete+1,p2_perm,KD88)*r_m,0)</f>
        <v/>
      </c>
      <c r="KF85" s="44">
        <f>IF(KF68=1,IF(KF$4=p2_complete+1,p2_perm,KE88)*r_m,0)</f>
        <v/>
      </c>
      <c r="KG85" s="44">
        <f>IF(KG68=1,IF(KG$4=p2_complete+1,p2_perm,KF88)*r_m,0)</f>
        <v/>
      </c>
      <c r="KH85" s="44">
        <f>IF(KH68=1,IF(KH$4=p2_complete+1,p2_perm,KG88)*r_m,0)</f>
        <v/>
      </c>
      <c r="KI85" s="44">
        <f>IF(KI68=1,IF(KI$4=p2_complete+1,p2_perm,KH88)*r_m,0)</f>
        <v/>
      </c>
      <c r="KJ85" s="44">
        <f>IF(KJ68=1,IF(KJ$4=p2_complete+1,p2_perm,KI88)*r_m,0)</f>
        <v/>
      </c>
      <c r="KK85" s="44">
        <f>IF(KK68=1,IF(KK$4=p2_complete+1,p2_perm,KJ88)*r_m,0)</f>
        <v/>
      </c>
      <c r="KL85" s="44">
        <f>IF(KL68=1,IF(KL$4=p2_complete+1,p2_perm,KK88)*r_m,0)</f>
        <v/>
      </c>
      <c r="KM85" s="44">
        <f>IF(KM68=1,IF(KM$4=p2_complete+1,p2_perm,KL88)*r_m,0)</f>
        <v/>
      </c>
      <c r="KN85" s="44">
        <f>IF(KN68=1,IF(KN$4=p2_complete+1,p2_perm,KM88)*r_m,0)</f>
        <v/>
      </c>
      <c r="KO85" s="44">
        <f>IF(KO68=1,IF(KO$4=p2_complete+1,p2_perm,KN88)*r_m,0)</f>
        <v/>
      </c>
      <c r="KP85" s="44">
        <f>IF(KP68=1,IF(KP$4=p2_complete+1,p2_perm,KO88)*r_m,0)</f>
        <v/>
      </c>
      <c r="KQ85" s="44">
        <f>IF(KQ68=1,IF(KQ$4=p2_complete+1,p2_perm,KP88)*r_m,0)</f>
        <v/>
      </c>
      <c r="KR85" s="44">
        <f>IF(KR68=1,IF(KR$4=p2_complete+1,p2_perm,KQ88)*r_m,0)</f>
        <v/>
      </c>
      <c r="KS85" s="44">
        <f>IF(KS68=1,IF(KS$4=p2_complete+1,p2_perm,KR88)*r_m,0)</f>
        <v/>
      </c>
      <c r="KT85" s="44">
        <f>IF(KT68=1,IF(KT$4=p2_complete+1,p2_perm,KS88)*r_m,0)</f>
        <v/>
      </c>
      <c r="KU85" s="44">
        <f>IF(KU68=1,IF(KU$4=p2_complete+1,p2_perm,KT88)*r_m,0)</f>
        <v/>
      </c>
      <c r="KV85" s="44">
        <f>IF(KV68=1,IF(KV$4=p2_complete+1,p2_perm,KU88)*r_m,0)</f>
        <v/>
      </c>
      <c r="KW85" s="44">
        <f>IF(KW68=1,IF(KW$4=p2_complete+1,p2_perm,KV88)*r_m,0)</f>
        <v/>
      </c>
      <c r="KX85" s="44">
        <f>IF(KX68=1,IF(KX$4=p2_complete+1,p2_perm,KW88)*r_m,0)</f>
        <v/>
      </c>
      <c r="KY85" s="44">
        <f>IF(KY68=1,IF(KY$4=p2_complete+1,p2_perm,KX88)*r_m,0)</f>
        <v/>
      </c>
      <c r="KZ85" s="44">
        <f>IF(KZ68=1,IF(KZ$4=p2_complete+1,p2_perm,KY88)*r_m,0)</f>
        <v/>
      </c>
      <c r="LA85" s="44">
        <f>IF(LA68=1,IF(LA$4=p2_complete+1,p2_perm,KZ88)*r_m,0)</f>
        <v/>
      </c>
      <c r="LB85" s="44">
        <f>IF(LB68=1,IF(LB$4=p2_complete+1,p2_perm,LA88)*r_m,0)</f>
        <v/>
      </c>
      <c r="LC85" s="44">
        <f>IF(LC68=1,IF(LC$4=p2_complete+1,p2_perm,LB88)*r_m,0)</f>
        <v/>
      </c>
      <c r="LD85" s="44">
        <f>IF(LD68=1,IF(LD$4=p2_complete+1,p2_perm,LC88)*r_m,0)</f>
        <v/>
      </c>
      <c r="LE85" s="44">
        <f>IF(LE68=1,IF(LE$4=p2_complete+1,p2_perm,LD88)*r_m,0)</f>
        <v/>
      </c>
      <c r="LF85" s="44">
        <f>IF(LF68=1,IF(LF$4=p2_complete+1,p2_perm,LE88)*r_m,0)</f>
        <v/>
      </c>
      <c r="LG85" s="44">
        <f>IF(LG68=1,IF(LG$4=p2_complete+1,p2_perm,LF88)*r_m,0)</f>
        <v/>
      </c>
      <c r="LH85" s="44">
        <f>IF(LH68=1,IF(LH$4=p2_complete+1,p2_perm,LG88)*r_m,0)</f>
        <v/>
      </c>
      <c r="LI85" s="44">
        <f>IF(LI68=1,IF(LI$4=p2_complete+1,p2_perm,LH88)*r_m,0)</f>
        <v/>
      </c>
      <c r="LJ85" s="44">
        <f>IF(LJ68=1,IF(LJ$4=p2_complete+1,p2_perm,LI88)*r_m,0)</f>
        <v/>
      </c>
      <c r="LK85" s="44">
        <f>IF(LK68=1,IF(LK$4=p2_complete+1,p2_perm,LJ88)*r_m,0)</f>
        <v/>
      </c>
      <c r="LL85" s="44">
        <f>IF(LL68=1,IF(LL$4=p2_complete+1,p2_perm,LK88)*r_m,0)</f>
        <v/>
      </c>
      <c r="LM85" s="44">
        <f>IF(LM68=1,IF(LM$4=p2_complete+1,p2_perm,LL88)*r_m,0)</f>
        <v/>
      </c>
      <c r="LN85" s="44">
        <f>IF(LN68=1,IF(LN$4=p2_complete+1,p2_perm,LM88)*r_m,0)</f>
        <v/>
      </c>
      <c r="LO85" s="44">
        <f>IF(LO68=1,IF(LO$4=p2_complete+1,p2_perm,LN88)*r_m,0)</f>
        <v/>
      </c>
      <c r="LP85" s="44">
        <f>IF(LP68=1,IF(LP$4=p2_complete+1,p2_perm,LO88)*r_m,0)</f>
        <v/>
      </c>
      <c r="LQ85" s="44">
        <f>IF(LQ68=1,IF(LQ$4=p2_complete+1,p2_perm,LP88)*r_m,0)</f>
        <v/>
      </c>
      <c r="LR85" s="44">
        <f>IF(LR68=1,IF(LR$4=p2_complete+1,p2_perm,LQ88)*r_m,0)</f>
        <v/>
      </c>
      <c r="LS85" s="44">
        <f>IF(LS68=1,IF(LS$4=p2_complete+1,p2_perm,LR88)*r_m,0)</f>
        <v/>
      </c>
      <c r="LT85" s="44">
        <f>IF(LT68=1,IF(LT$4=p2_complete+1,p2_perm,LS88)*r_m,0)</f>
        <v/>
      </c>
      <c r="LU85" s="44">
        <f>IF(LU68=1,IF(LU$4=p2_complete+1,p2_perm,LT88)*r_m,0)</f>
        <v/>
      </c>
      <c r="LV85" s="44">
        <f>IF(LV68=1,IF(LV$4=p2_complete+1,p2_perm,LU88)*r_m,0)</f>
        <v/>
      </c>
      <c r="LW85" s="44">
        <f>IF(LW68=1,IF(LW$4=p2_complete+1,p2_perm,LV88)*r_m,0)</f>
        <v/>
      </c>
      <c r="LX85" s="44">
        <f>IF(LX68=1,IF(LX$4=p2_complete+1,p2_perm,LW88)*r_m,0)</f>
        <v/>
      </c>
      <c r="LY85" s="44">
        <f>IF(LY68=1,IF(LY$4=p2_complete+1,p2_perm,LX88)*r_m,0)</f>
        <v/>
      </c>
      <c r="LZ85" s="44">
        <f>IF(LZ68=1,IF(LZ$4=p2_complete+1,p2_perm,LY88)*r_m,0)</f>
        <v/>
      </c>
      <c r="MA85" s="44">
        <f>IF(MA68=1,IF(MA$4=p2_complete+1,p2_perm,LZ88)*r_m,0)</f>
        <v/>
      </c>
      <c r="MB85" s="44">
        <f>IF(MB68=1,IF(MB$4=p2_complete+1,p2_perm,MA88)*r_m,0)</f>
        <v/>
      </c>
      <c r="MC85" s="44">
        <f>IF(MC68=1,IF(MC$4=p2_complete+1,p2_perm,MB88)*r_m,0)</f>
        <v/>
      </c>
      <c r="MD85" s="44">
        <f>IF(MD68=1,IF(MD$4=p2_complete+1,p2_perm,MC88)*r_m,0)</f>
        <v/>
      </c>
      <c r="ME85" s="44">
        <f>IF(ME68=1,IF(ME$4=p2_complete+1,p2_perm,MD88)*r_m,0)</f>
        <v/>
      </c>
      <c r="MF85" s="44">
        <f>IF(MF68=1,IF(MF$4=p2_complete+1,p2_perm,ME88)*r_m,0)</f>
        <v/>
      </c>
      <c r="MG85" s="44">
        <f>IF(MG68=1,IF(MG$4=p2_complete+1,p2_perm,MF88)*r_m,0)</f>
        <v/>
      </c>
      <c r="MH85" s="44">
        <f>IF(MH68=1,IF(MH$4=p2_complete+1,p2_perm,MG88)*r_m,0)</f>
        <v/>
      </c>
      <c r="MI85" s="44">
        <f>IF(MI68=1,IF(MI$4=p2_complete+1,p2_perm,MH88)*r_m,0)</f>
        <v/>
      </c>
      <c r="MJ85" s="44">
        <f>IF(MJ68=1,IF(MJ$4=p2_complete+1,p2_perm,MI88)*r_m,0)</f>
        <v/>
      </c>
      <c r="MK85" s="44">
        <f>IF(MK68=1,IF(MK$4=p2_complete+1,p2_perm,MJ88)*r_m,0)</f>
        <v/>
      </c>
      <c r="ML85" s="44">
        <f>IF(ML68=1,IF(ML$4=p2_complete+1,p2_perm,MK88)*r_m,0)</f>
        <v/>
      </c>
      <c r="MM85" s="44">
        <f>IF(MM68=1,IF(MM$4=p2_complete+1,p2_perm,ML88)*r_m,0)</f>
        <v/>
      </c>
      <c r="MN85" s="44">
        <f>IF(MN68=1,IF(MN$4=p2_complete+1,p2_perm,MM88)*r_m,0)</f>
        <v/>
      </c>
      <c r="MO85" s="44">
        <f>IF(MO68=1,IF(MO$4=p2_complete+1,p2_perm,MN88)*r_m,0)</f>
        <v/>
      </c>
      <c r="MP85" s="44">
        <f>IF(MP68=1,IF(MP$4=p2_complete+1,p2_perm,MO88)*r_m,0)</f>
        <v/>
      </c>
      <c r="MQ85" s="44">
        <f>IF(MQ68=1,IF(MQ$4=p2_complete+1,p2_perm,MP88)*r_m,0)</f>
        <v/>
      </c>
      <c r="MR85" s="44">
        <f>IF(MR68=1,IF(MR$4=p2_complete+1,p2_perm,MQ88)*r_m,0)</f>
        <v/>
      </c>
      <c r="MS85" s="44">
        <f>IF(MS68=1,IF(MS$4=p2_complete+1,p2_perm,MR88)*r_m,0)</f>
        <v/>
      </c>
      <c r="MT85" s="44">
        <f>IF(MT68=1,IF(MT$4=p2_complete+1,p2_perm,MS88)*r_m,0)</f>
        <v/>
      </c>
      <c r="MU85" s="44">
        <f>IF(MU68=1,IF(MU$4=p2_complete+1,p2_perm,MT88)*r_m,0)</f>
        <v/>
      </c>
      <c r="MV85" s="44">
        <f>IF(MV68=1,IF(MV$4=p2_complete+1,p2_perm,MU88)*r_m,0)</f>
        <v/>
      </c>
      <c r="MW85" s="44">
        <f>IF(MW68=1,IF(MW$4=p2_complete+1,p2_perm,MV88)*r_m,0)</f>
        <v/>
      </c>
      <c r="MX85" s="44">
        <f>IF(MX68=1,IF(MX$4=p2_complete+1,p2_perm,MW88)*r_m,0)</f>
        <v/>
      </c>
      <c r="MY85" s="44">
        <f>IF(MY68=1,IF(MY$4=p2_complete+1,p2_perm,MX88)*r_m,0)</f>
        <v/>
      </c>
      <c r="MZ85" s="44">
        <f>IF(MZ68=1,IF(MZ$4=p2_complete+1,p2_perm,MY88)*r_m,0)</f>
        <v/>
      </c>
      <c r="NA85" s="44">
        <f>IF(NA68=1,IF(NA$4=p2_complete+1,p2_perm,MZ88)*r_m,0)</f>
        <v/>
      </c>
      <c r="NB85" s="44">
        <f>IF(NB68=1,IF(NB$4=p2_complete+1,p2_perm,NA88)*r_m,0)</f>
        <v/>
      </c>
      <c r="NC85" s="44">
        <f>IF(NC68=1,IF(NC$4=p2_complete+1,p2_perm,NB88)*r_m,0)</f>
        <v/>
      </c>
      <c r="ND85" s="44">
        <f>IF(ND68=1,IF(ND$4=p2_complete+1,p2_perm,NC88)*r_m,0)</f>
        <v/>
      </c>
      <c r="NE85" s="44">
        <f>IF(NE68=1,IF(NE$4=p2_complete+1,p2_perm,ND88)*r_m,0)</f>
        <v/>
      </c>
      <c r="NF85" s="44">
        <f>IF(NF68=1,IF(NF$4=p2_complete+1,p2_perm,NE88)*r_m,0)</f>
        <v/>
      </c>
      <c r="NG85" s="44">
        <f>IF(NG68=1,IF(NG$4=p2_complete+1,p2_perm,NF88)*r_m,0)</f>
        <v/>
      </c>
      <c r="NH85" s="44">
        <f>IF(NH68=1,IF(NH$4=p2_complete+1,p2_perm,NG88)*r_m,0)</f>
        <v/>
      </c>
      <c r="NI85" s="44">
        <f>IF(NI68=1,IF(NI$4=p2_complete+1,p2_perm,NH88)*r_m,0)</f>
        <v/>
      </c>
      <c r="NJ85" s="44">
        <f>IF(NJ68=1,IF(NJ$4=p2_complete+1,p2_perm,NI88)*r_m,0)</f>
        <v/>
      </c>
      <c r="NK85" s="44">
        <f>IF(NK68=1,IF(NK$4=p2_complete+1,p2_perm,NJ88)*r_m,0)</f>
        <v/>
      </c>
      <c r="NL85" s="44">
        <f>IF(NL68=1,IF(NL$4=p2_complete+1,p2_perm,NK88)*r_m,0)</f>
        <v/>
      </c>
      <c r="NM85" s="44">
        <f>IF(NM68=1,IF(NM$4=p2_complete+1,p2_perm,NL88)*r_m,0)</f>
        <v/>
      </c>
      <c r="NN85" s="44">
        <f>IF(NN68=1,IF(NN$4=p2_complete+1,p2_perm,NM88)*r_m,0)</f>
        <v/>
      </c>
      <c r="NO85" s="44">
        <f>IF(NO68=1,IF(NO$4=p2_complete+1,p2_perm,NN88)*r_m,0)</f>
        <v/>
      </c>
      <c r="NP85" s="44">
        <f>IF(NP68=1,IF(NP$4=p2_complete+1,p2_perm,NO88)*r_m,0)</f>
        <v/>
      </c>
      <c r="NQ85" s="44">
        <f>IF(NQ68=1,IF(NQ$4=p2_complete+1,p2_perm,NP88)*r_m,0)</f>
        <v/>
      </c>
      <c r="NR85" s="44">
        <f>IF(NR68=1,IF(NR$4=p2_complete+1,p2_perm,NQ88)*r_m,0)</f>
        <v/>
      </c>
      <c r="NS85" s="44">
        <f>IF(NS68=1,IF(NS$4=p2_complete+1,p2_perm,NR88)*r_m,0)</f>
        <v/>
      </c>
      <c r="NT85" s="44">
        <f>IF(NT68=1,IF(NT$4=p2_complete+1,p2_perm,NS88)*r_m,0)</f>
        <v/>
      </c>
      <c r="NU85" s="44">
        <f>IF(NU68=1,IF(NU$4=p2_complete+1,p2_perm,NT88)*r_m,0)</f>
        <v/>
      </c>
      <c r="NV85" s="44">
        <f>IF(NV68=1,IF(NV$4=p2_complete+1,p2_perm,NU88)*r_m,0)</f>
        <v/>
      </c>
      <c r="NW85" s="44">
        <f>IF(NW68=1,IF(NW$4=p2_complete+1,p2_perm,NV88)*r_m,0)</f>
        <v/>
      </c>
      <c r="NX85" s="44">
        <f>IF(NX68=1,IF(NX$4=p2_complete+1,p2_perm,NW88)*r_m,0)</f>
        <v/>
      </c>
      <c r="NY85" s="44">
        <f>IF(NY68=1,IF(NY$4=p2_complete+1,p2_perm,NX88)*r_m,0)</f>
        <v/>
      </c>
      <c r="NZ85" s="44">
        <f>IF(NZ68=1,IF(NZ$4=p2_complete+1,p2_perm,NY88)*r_m,0)</f>
        <v/>
      </c>
      <c r="OA85" s="44">
        <f>IF(OA68=1,IF(OA$4=p2_complete+1,p2_perm,NZ88)*r_m,0)</f>
        <v/>
      </c>
      <c r="OB85" s="44">
        <f>IF(OB68=1,IF(OB$4=p2_complete+1,p2_perm,OA88)*r_m,0)</f>
        <v/>
      </c>
      <c r="OC85" s="44">
        <f>IF(OC68=1,IF(OC$4=p2_complete+1,p2_perm,OB88)*r_m,0)</f>
        <v/>
      </c>
      <c r="OD85" s="44">
        <f>IF(OD68=1,IF(OD$4=p2_complete+1,p2_perm,OC88)*r_m,0)</f>
        <v/>
      </c>
      <c r="OE85" s="44">
        <f>IF(OE68=1,IF(OE$4=p2_complete+1,p2_perm,OD88)*r_m,0)</f>
        <v/>
      </c>
      <c r="OF85" s="44">
        <f>IF(OF68=1,IF(OF$4=p2_complete+1,p2_perm,OE88)*r_m,0)</f>
        <v/>
      </c>
      <c r="OG85" s="44">
        <f>IF(OG68=1,IF(OG$4=p2_complete+1,p2_perm,OF88)*r_m,0)</f>
        <v/>
      </c>
      <c r="OH85" s="44">
        <f>IF(OH68=1,IF(OH$4=p2_complete+1,p2_perm,OG88)*r_m,0)</f>
        <v/>
      </c>
      <c r="OI85" s="44">
        <f>IF(OI68=1,IF(OI$4=p2_complete+1,p2_perm,OH88)*r_m,0)</f>
        <v/>
      </c>
      <c r="OJ85" s="44">
        <f>IF(OJ68=1,IF(OJ$4=p2_complete+1,p2_perm,OI88)*r_m,0)</f>
        <v/>
      </c>
      <c r="OK85" s="44">
        <f>IF(OK68=1,IF(OK$4=p2_complete+1,p2_perm,OJ88)*r_m,0)</f>
        <v/>
      </c>
      <c r="OL85" s="44">
        <f>IF(OL68=1,IF(OL$4=p2_complete+1,p2_perm,OK88)*r_m,0)</f>
        <v/>
      </c>
      <c r="OM85" s="44">
        <f>IF(OM68=1,IF(OM$4=p2_complete+1,p2_perm,OL88)*r_m,0)</f>
        <v/>
      </c>
      <c r="ON85" s="44">
        <f>IF(ON68=1,IF(ON$4=p2_complete+1,p2_perm,OM88)*r_m,0)</f>
        <v/>
      </c>
      <c r="OO85" s="44">
        <f>IF(OO68=1,IF(OO$4=p2_complete+1,p2_perm,ON88)*r_m,0)</f>
        <v/>
      </c>
      <c r="OP85" s="44">
        <f>IF(OP68=1,IF(OP$4=p2_complete+1,p2_perm,OO88)*r_m,0)</f>
        <v/>
      </c>
      <c r="OQ85" s="44">
        <f>IF(OQ68=1,IF(OQ$4=p2_complete+1,p2_perm,OP88)*r_m,0)</f>
        <v/>
      </c>
      <c r="OR85" s="44">
        <f>IF(OR68=1,IF(OR$4=p2_complete+1,p2_perm,OQ88)*r_m,0)</f>
        <v/>
      </c>
      <c r="OS85" s="44">
        <f>IF(OS68=1,IF(OS$4=p2_complete+1,p2_perm,OR88)*r_m,0)</f>
        <v/>
      </c>
      <c r="OT85" s="44">
        <f>IF(OT68=1,IF(OT$4=p2_complete+1,p2_perm,OS88)*r_m,0)</f>
        <v/>
      </c>
      <c r="OU85" s="44">
        <f>IF(OU68=1,IF(OU$4=p2_complete+1,p2_perm,OT88)*r_m,0)</f>
        <v/>
      </c>
      <c r="OV85" s="44">
        <f>IF(OV68=1,IF(OV$4=p2_complete+1,p2_perm,OU88)*r_m,0)</f>
        <v/>
      </c>
      <c r="OW85" s="44">
        <f>IF(OW68=1,IF(OW$4=p2_complete+1,p2_perm,OV88)*r_m,0)</f>
        <v/>
      </c>
      <c r="OX85" s="44">
        <f>IF(OX68=1,IF(OX$4=p2_complete+1,p2_perm,OW88)*r_m,0)</f>
        <v/>
      </c>
      <c r="OY85" s="44">
        <f>IF(OY68=1,IF(OY$4=p2_complete+1,p2_perm,OX88)*r_m,0)</f>
        <v/>
      </c>
      <c r="OZ85" s="44">
        <f>IF(OZ68=1,IF(OZ$4=p2_complete+1,p2_perm,OY88)*r_m,0)</f>
        <v/>
      </c>
      <c r="PA85" s="44">
        <f>IF(PA68=1,IF(PA$4=p2_complete+1,p2_perm,OZ88)*r_m,0)</f>
        <v/>
      </c>
      <c r="PB85" s="44">
        <f>IF(PB68=1,IF(PB$4=p2_complete+1,p2_perm,PA88)*r_m,0)</f>
        <v/>
      </c>
      <c r="PC85" s="44">
        <f>IF(PC68=1,IF(PC$4=p2_complete+1,p2_perm,PB88)*r_m,0)</f>
        <v/>
      </c>
      <c r="PD85" s="44">
        <f>IF(PD68=1,IF(PD$4=p2_complete+1,p2_perm,PC88)*r_m,0)</f>
        <v/>
      </c>
      <c r="PE85" s="44">
        <f>IF(PE68=1,IF(PE$4=p2_complete+1,p2_perm,PD88)*r_m,0)</f>
        <v/>
      </c>
      <c r="PF85" s="44">
        <f>IF(PF68=1,IF(PF$4=p2_complete+1,p2_perm,PE88)*r_m,0)</f>
        <v/>
      </c>
      <c r="PG85" s="44">
        <f>IF(PG68=1,IF(PG$4=p2_complete+1,p2_perm,PF88)*r_m,0)</f>
        <v/>
      </c>
      <c r="PH85" s="44">
        <f>IF(PH68=1,IF(PH$4=p2_complete+1,p2_perm,PG88)*r_m,0)</f>
        <v/>
      </c>
      <c r="PI85" s="44">
        <f>IF(PI68=1,IF(PI$4=p2_complete+1,p2_perm,PH88)*r_m,0)</f>
        <v/>
      </c>
      <c r="PJ85" s="44">
        <f>IF(PJ68=1,IF(PJ$4=p2_complete+1,p2_perm,PI88)*r_m,0)</f>
        <v/>
      </c>
      <c r="PK85" s="44">
        <f>IF(PK68=1,IF(PK$4=p2_complete+1,p2_perm,PJ88)*r_m,0)</f>
        <v/>
      </c>
      <c r="PL85" s="44">
        <f>IF(PL68=1,IF(PL$4=p2_complete+1,p2_perm,PK88)*r_m,0)</f>
        <v/>
      </c>
      <c r="PM85" s="44">
        <f>IF(PM68=1,IF(PM$4=p2_complete+1,p2_perm,PL88)*r_m,0)</f>
        <v/>
      </c>
    </row>
    <row r="86">
      <c r="A86" s="9" t="inlineStr">
        <is>
          <t>MLI principal</t>
        </is>
      </c>
      <c r="B86" s="9" t="inlineStr">
        <is>
          <t>P2</t>
        </is>
      </c>
      <c r="C86" s="43">
        <f>SUM(D86:PM86)</f>
        <v/>
      </c>
      <c r="D86" s="44">
        <f>IF(D68=1,p2_pmt-D85,0)</f>
        <v/>
      </c>
      <c r="E86" s="44">
        <f>IF(E68=1,p2_pmt-E85,0)</f>
        <v/>
      </c>
      <c r="F86" s="44">
        <f>IF(F68=1,p2_pmt-F85,0)</f>
        <v/>
      </c>
      <c r="G86" s="44">
        <f>IF(G68=1,p2_pmt-G85,0)</f>
        <v/>
      </c>
      <c r="H86" s="44">
        <f>IF(H68=1,p2_pmt-H85,0)</f>
        <v/>
      </c>
      <c r="I86" s="44">
        <f>IF(I68=1,p2_pmt-I85,0)</f>
        <v/>
      </c>
      <c r="J86" s="44">
        <f>IF(J68=1,p2_pmt-J85,0)</f>
        <v/>
      </c>
      <c r="K86" s="44">
        <f>IF(K68=1,p2_pmt-K85,0)</f>
        <v/>
      </c>
      <c r="L86" s="44">
        <f>IF(L68=1,p2_pmt-L85,0)</f>
        <v/>
      </c>
      <c r="M86" s="44">
        <f>IF(M68=1,p2_pmt-M85,0)</f>
        <v/>
      </c>
      <c r="N86" s="44">
        <f>IF(N68=1,p2_pmt-N85,0)</f>
        <v/>
      </c>
      <c r="O86" s="44">
        <f>IF(O68=1,p2_pmt-O85,0)</f>
        <v/>
      </c>
      <c r="P86" s="44">
        <f>IF(P68=1,p2_pmt-P85,0)</f>
        <v/>
      </c>
      <c r="Q86" s="44">
        <f>IF(Q68=1,p2_pmt-Q85,0)</f>
        <v/>
      </c>
      <c r="R86" s="44">
        <f>IF(R68=1,p2_pmt-R85,0)</f>
        <v/>
      </c>
      <c r="S86" s="44">
        <f>IF(S68=1,p2_pmt-S85,0)</f>
        <v/>
      </c>
      <c r="T86" s="44">
        <f>IF(T68=1,p2_pmt-T85,0)</f>
        <v/>
      </c>
      <c r="U86" s="44">
        <f>IF(U68=1,p2_pmt-U85,0)</f>
        <v/>
      </c>
      <c r="V86" s="44">
        <f>IF(V68=1,p2_pmt-V85,0)</f>
        <v/>
      </c>
      <c r="W86" s="44">
        <f>IF(W68=1,p2_pmt-W85,0)</f>
        <v/>
      </c>
      <c r="X86" s="44">
        <f>IF(X68=1,p2_pmt-X85,0)</f>
        <v/>
      </c>
      <c r="Y86" s="44">
        <f>IF(Y68=1,p2_pmt-Y85,0)</f>
        <v/>
      </c>
      <c r="Z86" s="44">
        <f>IF(Z68=1,p2_pmt-Z85,0)</f>
        <v/>
      </c>
      <c r="AA86" s="44">
        <f>IF(AA68=1,p2_pmt-AA85,0)</f>
        <v/>
      </c>
      <c r="AB86" s="44">
        <f>IF(AB68=1,p2_pmt-AB85,0)</f>
        <v/>
      </c>
      <c r="AC86" s="44">
        <f>IF(AC68=1,p2_pmt-AC85,0)</f>
        <v/>
      </c>
      <c r="AD86" s="44">
        <f>IF(AD68=1,p2_pmt-AD85,0)</f>
        <v/>
      </c>
      <c r="AE86" s="44">
        <f>IF(AE68=1,p2_pmt-AE85,0)</f>
        <v/>
      </c>
      <c r="AF86" s="44">
        <f>IF(AF68=1,p2_pmt-AF85,0)</f>
        <v/>
      </c>
      <c r="AG86" s="44">
        <f>IF(AG68=1,p2_pmt-AG85,0)</f>
        <v/>
      </c>
      <c r="AH86" s="44">
        <f>IF(AH68=1,p2_pmt-AH85,0)</f>
        <v/>
      </c>
      <c r="AI86" s="44">
        <f>IF(AI68=1,p2_pmt-AI85,0)</f>
        <v/>
      </c>
      <c r="AJ86" s="44">
        <f>IF(AJ68=1,p2_pmt-AJ85,0)</f>
        <v/>
      </c>
      <c r="AK86" s="44">
        <f>IF(AK68=1,p2_pmt-AK85,0)</f>
        <v/>
      </c>
      <c r="AL86" s="44">
        <f>IF(AL68=1,p2_pmt-AL85,0)</f>
        <v/>
      </c>
      <c r="AM86" s="44">
        <f>IF(AM68=1,p2_pmt-AM85,0)</f>
        <v/>
      </c>
      <c r="AN86" s="44">
        <f>IF(AN68=1,p2_pmt-AN85,0)</f>
        <v/>
      </c>
      <c r="AO86" s="44">
        <f>IF(AO68=1,p2_pmt-AO85,0)</f>
        <v/>
      </c>
      <c r="AP86" s="44">
        <f>IF(AP68=1,p2_pmt-AP85,0)</f>
        <v/>
      </c>
      <c r="AQ86" s="44">
        <f>IF(AQ68=1,p2_pmt-AQ85,0)</f>
        <v/>
      </c>
      <c r="AR86" s="44">
        <f>IF(AR68=1,p2_pmt-AR85,0)</f>
        <v/>
      </c>
      <c r="AS86" s="44">
        <f>IF(AS68=1,p2_pmt-AS85,0)</f>
        <v/>
      </c>
      <c r="AT86" s="44">
        <f>IF(AT68=1,p2_pmt-AT85,0)</f>
        <v/>
      </c>
      <c r="AU86" s="44">
        <f>IF(AU68=1,p2_pmt-AU85,0)</f>
        <v/>
      </c>
      <c r="AV86" s="44">
        <f>IF(AV68=1,p2_pmt-AV85,0)</f>
        <v/>
      </c>
      <c r="AW86" s="44">
        <f>IF(AW68=1,p2_pmt-AW85,0)</f>
        <v/>
      </c>
      <c r="AX86" s="44">
        <f>IF(AX68=1,p2_pmt-AX85,0)</f>
        <v/>
      </c>
      <c r="AY86" s="44">
        <f>IF(AY68=1,p2_pmt-AY85,0)</f>
        <v/>
      </c>
      <c r="AZ86" s="44">
        <f>IF(AZ68=1,p2_pmt-AZ85,0)</f>
        <v/>
      </c>
      <c r="BA86" s="44">
        <f>IF(BA68=1,p2_pmt-BA85,0)</f>
        <v/>
      </c>
      <c r="BB86" s="44">
        <f>IF(BB68=1,p2_pmt-BB85,0)</f>
        <v/>
      </c>
      <c r="BC86" s="44">
        <f>IF(BC68=1,p2_pmt-BC85,0)</f>
        <v/>
      </c>
      <c r="BD86" s="44">
        <f>IF(BD68=1,p2_pmt-BD85,0)</f>
        <v/>
      </c>
      <c r="BE86" s="44">
        <f>IF(BE68=1,p2_pmt-BE85,0)</f>
        <v/>
      </c>
      <c r="BF86" s="44">
        <f>IF(BF68=1,p2_pmt-BF85,0)</f>
        <v/>
      </c>
      <c r="BG86" s="44">
        <f>IF(BG68=1,p2_pmt-BG85,0)</f>
        <v/>
      </c>
      <c r="BH86" s="44">
        <f>IF(BH68=1,p2_pmt-BH85,0)</f>
        <v/>
      </c>
      <c r="BI86" s="44">
        <f>IF(BI68=1,p2_pmt-BI85,0)</f>
        <v/>
      </c>
      <c r="BJ86" s="44">
        <f>IF(BJ68=1,p2_pmt-BJ85,0)</f>
        <v/>
      </c>
      <c r="BK86" s="44">
        <f>IF(BK68=1,p2_pmt-BK85,0)</f>
        <v/>
      </c>
      <c r="BL86" s="44">
        <f>IF(BL68=1,p2_pmt-BL85,0)</f>
        <v/>
      </c>
      <c r="BM86" s="44">
        <f>IF(BM68=1,p2_pmt-BM85,0)</f>
        <v/>
      </c>
      <c r="BN86" s="44">
        <f>IF(BN68=1,p2_pmt-BN85,0)</f>
        <v/>
      </c>
      <c r="BO86" s="44">
        <f>IF(BO68=1,p2_pmt-BO85,0)</f>
        <v/>
      </c>
      <c r="BP86" s="44">
        <f>IF(BP68=1,p2_pmt-BP85,0)</f>
        <v/>
      </c>
      <c r="BQ86" s="44">
        <f>IF(BQ68=1,p2_pmt-BQ85,0)</f>
        <v/>
      </c>
      <c r="BR86" s="44">
        <f>IF(BR68=1,p2_pmt-BR85,0)</f>
        <v/>
      </c>
      <c r="BS86" s="44">
        <f>IF(BS68=1,p2_pmt-BS85,0)</f>
        <v/>
      </c>
      <c r="BT86" s="44">
        <f>IF(BT68=1,p2_pmt-BT85,0)</f>
        <v/>
      </c>
      <c r="BU86" s="44">
        <f>IF(BU68=1,p2_pmt-BU85,0)</f>
        <v/>
      </c>
      <c r="BV86" s="44">
        <f>IF(BV68=1,p2_pmt-BV85,0)</f>
        <v/>
      </c>
      <c r="BW86" s="44">
        <f>IF(BW68=1,p2_pmt-BW85,0)</f>
        <v/>
      </c>
      <c r="BX86" s="44">
        <f>IF(BX68=1,p2_pmt-BX85,0)</f>
        <v/>
      </c>
      <c r="BY86" s="44">
        <f>IF(BY68=1,p2_pmt-BY85,0)</f>
        <v/>
      </c>
      <c r="BZ86" s="44">
        <f>IF(BZ68=1,p2_pmt-BZ85,0)</f>
        <v/>
      </c>
      <c r="CA86" s="44">
        <f>IF(CA68=1,p2_pmt-CA85,0)</f>
        <v/>
      </c>
      <c r="CB86" s="44">
        <f>IF(CB68=1,p2_pmt-CB85,0)</f>
        <v/>
      </c>
      <c r="CC86" s="44">
        <f>IF(CC68=1,p2_pmt-CC85,0)</f>
        <v/>
      </c>
      <c r="CD86" s="44">
        <f>IF(CD68=1,p2_pmt-CD85,0)</f>
        <v/>
      </c>
      <c r="CE86" s="44">
        <f>IF(CE68=1,p2_pmt-CE85,0)</f>
        <v/>
      </c>
      <c r="CF86" s="44">
        <f>IF(CF68=1,p2_pmt-CF85,0)</f>
        <v/>
      </c>
      <c r="CG86" s="44">
        <f>IF(CG68=1,p2_pmt-CG85,0)</f>
        <v/>
      </c>
      <c r="CH86" s="44">
        <f>IF(CH68=1,p2_pmt-CH85,0)</f>
        <v/>
      </c>
      <c r="CI86" s="44">
        <f>IF(CI68=1,p2_pmt-CI85,0)</f>
        <v/>
      </c>
      <c r="CJ86" s="44">
        <f>IF(CJ68=1,p2_pmt-CJ85,0)</f>
        <v/>
      </c>
      <c r="CK86" s="44">
        <f>IF(CK68=1,p2_pmt-CK85,0)</f>
        <v/>
      </c>
      <c r="CL86" s="44">
        <f>IF(CL68=1,p2_pmt-CL85,0)</f>
        <v/>
      </c>
      <c r="CM86" s="44">
        <f>IF(CM68=1,p2_pmt-CM85,0)</f>
        <v/>
      </c>
      <c r="CN86" s="44">
        <f>IF(CN68=1,p2_pmt-CN85,0)</f>
        <v/>
      </c>
      <c r="CO86" s="44">
        <f>IF(CO68=1,p2_pmt-CO85,0)</f>
        <v/>
      </c>
      <c r="CP86" s="44">
        <f>IF(CP68=1,p2_pmt-CP85,0)</f>
        <v/>
      </c>
      <c r="CQ86" s="44">
        <f>IF(CQ68=1,p2_pmt-CQ85,0)</f>
        <v/>
      </c>
      <c r="CR86" s="44">
        <f>IF(CR68=1,p2_pmt-CR85,0)</f>
        <v/>
      </c>
      <c r="CS86" s="44">
        <f>IF(CS68=1,p2_pmt-CS85,0)</f>
        <v/>
      </c>
      <c r="CT86" s="44">
        <f>IF(CT68=1,p2_pmt-CT85,0)</f>
        <v/>
      </c>
      <c r="CU86" s="44">
        <f>IF(CU68=1,p2_pmt-CU85,0)</f>
        <v/>
      </c>
      <c r="CV86" s="44">
        <f>IF(CV68=1,p2_pmt-CV85,0)</f>
        <v/>
      </c>
      <c r="CW86" s="44">
        <f>IF(CW68=1,p2_pmt-CW85,0)</f>
        <v/>
      </c>
      <c r="CX86" s="44">
        <f>IF(CX68=1,p2_pmt-CX85,0)</f>
        <v/>
      </c>
      <c r="CY86" s="44">
        <f>IF(CY68=1,p2_pmt-CY85,0)</f>
        <v/>
      </c>
      <c r="CZ86" s="44">
        <f>IF(CZ68=1,p2_pmt-CZ85,0)</f>
        <v/>
      </c>
      <c r="DA86" s="44">
        <f>IF(DA68=1,p2_pmt-DA85,0)</f>
        <v/>
      </c>
      <c r="DB86" s="44">
        <f>IF(DB68=1,p2_pmt-DB85,0)</f>
        <v/>
      </c>
      <c r="DC86" s="44">
        <f>IF(DC68=1,p2_pmt-DC85,0)</f>
        <v/>
      </c>
      <c r="DD86" s="44">
        <f>IF(DD68=1,p2_pmt-DD85,0)</f>
        <v/>
      </c>
      <c r="DE86" s="44">
        <f>IF(DE68=1,p2_pmt-DE85,0)</f>
        <v/>
      </c>
      <c r="DF86" s="44">
        <f>IF(DF68=1,p2_pmt-DF85,0)</f>
        <v/>
      </c>
      <c r="DG86" s="44">
        <f>IF(DG68=1,p2_pmt-DG85,0)</f>
        <v/>
      </c>
      <c r="DH86" s="44">
        <f>IF(DH68=1,p2_pmt-DH85,0)</f>
        <v/>
      </c>
      <c r="DI86" s="44">
        <f>IF(DI68=1,p2_pmt-DI85,0)</f>
        <v/>
      </c>
      <c r="DJ86" s="44">
        <f>IF(DJ68=1,p2_pmt-DJ85,0)</f>
        <v/>
      </c>
      <c r="DK86" s="44">
        <f>IF(DK68=1,p2_pmt-DK85,0)</f>
        <v/>
      </c>
      <c r="DL86" s="44">
        <f>IF(DL68=1,p2_pmt-DL85,0)</f>
        <v/>
      </c>
      <c r="DM86" s="44">
        <f>IF(DM68=1,p2_pmt-DM85,0)</f>
        <v/>
      </c>
      <c r="DN86" s="44">
        <f>IF(DN68=1,p2_pmt-DN85,0)</f>
        <v/>
      </c>
      <c r="DO86" s="44">
        <f>IF(DO68=1,p2_pmt-DO85,0)</f>
        <v/>
      </c>
      <c r="DP86" s="44">
        <f>IF(DP68=1,p2_pmt-DP85,0)</f>
        <v/>
      </c>
      <c r="DQ86" s="44">
        <f>IF(DQ68=1,p2_pmt-DQ85,0)</f>
        <v/>
      </c>
      <c r="DR86" s="44">
        <f>IF(DR68=1,p2_pmt-DR85,0)</f>
        <v/>
      </c>
      <c r="DS86" s="44">
        <f>IF(DS68=1,p2_pmt-DS85,0)</f>
        <v/>
      </c>
      <c r="DT86" s="44">
        <f>IF(DT68=1,p2_pmt-DT85,0)</f>
        <v/>
      </c>
      <c r="DU86" s="44">
        <f>IF(DU68=1,p2_pmt-DU85,0)</f>
        <v/>
      </c>
      <c r="DV86" s="44">
        <f>IF(DV68=1,p2_pmt-DV85,0)</f>
        <v/>
      </c>
      <c r="DW86" s="44">
        <f>IF(DW68=1,p2_pmt-DW85,0)</f>
        <v/>
      </c>
      <c r="DX86" s="44">
        <f>IF(DX68=1,p2_pmt-DX85,0)</f>
        <v/>
      </c>
      <c r="DY86" s="44">
        <f>IF(DY68=1,p2_pmt-DY85,0)</f>
        <v/>
      </c>
      <c r="DZ86" s="44">
        <f>IF(DZ68=1,p2_pmt-DZ85,0)</f>
        <v/>
      </c>
      <c r="EA86" s="44">
        <f>IF(EA68=1,p2_pmt-EA85,0)</f>
        <v/>
      </c>
      <c r="EB86" s="44">
        <f>IF(EB68=1,p2_pmt-EB85,0)</f>
        <v/>
      </c>
      <c r="EC86" s="44">
        <f>IF(EC68=1,p2_pmt-EC85,0)</f>
        <v/>
      </c>
      <c r="ED86" s="44">
        <f>IF(ED68=1,p2_pmt-ED85,0)</f>
        <v/>
      </c>
      <c r="EE86" s="44">
        <f>IF(EE68=1,p2_pmt-EE85,0)</f>
        <v/>
      </c>
      <c r="EF86" s="44">
        <f>IF(EF68=1,p2_pmt-EF85,0)</f>
        <v/>
      </c>
      <c r="EG86" s="44">
        <f>IF(EG68=1,p2_pmt-EG85,0)</f>
        <v/>
      </c>
      <c r="EH86" s="44">
        <f>IF(EH68=1,p2_pmt-EH85,0)</f>
        <v/>
      </c>
      <c r="EI86" s="44">
        <f>IF(EI68=1,p2_pmt-EI85,0)</f>
        <v/>
      </c>
      <c r="EJ86" s="44">
        <f>IF(EJ68=1,p2_pmt-EJ85,0)</f>
        <v/>
      </c>
      <c r="EK86" s="44">
        <f>IF(EK68=1,p2_pmt-EK85,0)</f>
        <v/>
      </c>
      <c r="EL86" s="44">
        <f>IF(EL68=1,p2_pmt-EL85,0)</f>
        <v/>
      </c>
      <c r="EM86" s="44">
        <f>IF(EM68=1,p2_pmt-EM85,0)</f>
        <v/>
      </c>
      <c r="EN86" s="44">
        <f>IF(EN68=1,p2_pmt-EN85,0)</f>
        <v/>
      </c>
      <c r="EO86" s="44">
        <f>IF(EO68=1,p2_pmt-EO85,0)</f>
        <v/>
      </c>
      <c r="EP86" s="44">
        <f>IF(EP68=1,p2_pmt-EP85,0)</f>
        <v/>
      </c>
      <c r="EQ86" s="44">
        <f>IF(EQ68=1,p2_pmt-EQ85,0)</f>
        <v/>
      </c>
      <c r="ER86" s="44">
        <f>IF(ER68=1,p2_pmt-ER85,0)</f>
        <v/>
      </c>
      <c r="ES86" s="44">
        <f>IF(ES68=1,p2_pmt-ES85,0)</f>
        <v/>
      </c>
      <c r="ET86" s="44">
        <f>IF(ET68=1,p2_pmt-ET85,0)</f>
        <v/>
      </c>
      <c r="EU86" s="44">
        <f>IF(EU68=1,p2_pmt-EU85,0)</f>
        <v/>
      </c>
      <c r="EV86" s="44">
        <f>IF(EV68=1,p2_pmt-EV85,0)</f>
        <v/>
      </c>
      <c r="EW86" s="44">
        <f>IF(EW68=1,p2_pmt-EW85,0)</f>
        <v/>
      </c>
      <c r="EX86" s="44">
        <f>IF(EX68=1,p2_pmt-EX85,0)</f>
        <v/>
      </c>
      <c r="EY86" s="44">
        <f>IF(EY68=1,p2_pmt-EY85,0)</f>
        <v/>
      </c>
      <c r="EZ86" s="44">
        <f>IF(EZ68=1,p2_pmt-EZ85,0)</f>
        <v/>
      </c>
      <c r="FA86" s="44">
        <f>IF(FA68=1,p2_pmt-FA85,0)</f>
        <v/>
      </c>
      <c r="FB86" s="44">
        <f>IF(FB68=1,p2_pmt-FB85,0)</f>
        <v/>
      </c>
      <c r="FC86" s="44">
        <f>IF(FC68=1,p2_pmt-FC85,0)</f>
        <v/>
      </c>
      <c r="FD86" s="44">
        <f>IF(FD68=1,p2_pmt-FD85,0)</f>
        <v/>
      </c>
      <c r="FE86" s="44">
        <f>IF(FE68=1,p2_pmt-FE85,0)</f>
        <v/>
      </c>
      <c r="FF86" s="44">
        <f>IF(FF68=1,p2_pmt-FF85,0)</f>
        <v/>
      </c>
      <c r="FG86" s="44">
        <f>IF(FG68=1,p2_pmt-FG85,0)</f>
        <v/>
      </c>
      <c r="FH86" s="44">
        <f>IF(FH68=1,p2_pmt-FH85,0)</f>
        <v/>
      </c>
      <c r="FI86" s="44">
        <f>IF(FI68=1,p2_pmt-FI85,0)</f>
        <v/>
      </c>
      <c r="FJ86" s="44">
        <f>IF(FJ68=1,p2_pmt-FJ85,0)</f>
        <v/>
      </c>
      <c r="FK86" s="44">
        <f>IF(FK68=1,p2_pmt-FK85,0)</f>
        <v/>
      </c>
      <c r="FL86" s="44">
        <f>IF(FL68=1,p2_pmt-FL85,0)</f>
        <v/>
      </c>
      <c r="FM86" s="44">
        <f>IF(FM68=1,p2_pmt-FM85,0)</f>
        <v/>
      </c>
      <c r="FN86" s="44">
        <f>IF(FN68=1,p2_pmt-FN85,0)</f>
        <v/>
      </c>
      <c r="FO86" s="44">
        <f>IF(FO68=1,p2_pmt-FO85,0)</f>
        <v/>
      </c>
      <c r="FP86" s="44">
        <f>IF(FP68=1,p2_pmt-FP85,0)</f>
        <v/>
      </c>
      <c r="FQ86" s="44">
        <f>IF(FQ68=1,p2_pmt-FQ85,0)</f>
        <v/>
      </c>
      <c r="FR86" s="44">
        <f>IF(FR68=1,p2_pmt-FR85,0)</f>
        <v/>
      </c>
      <c r="FS86" s="44">
        <f>IF(FS68=1,p2_pmt-FS85,0)</f>
        <v/>
      </c>
      <c r="FT86" s="44">
        <f>IF(FT68=1,p2_pmt-FT85,0)</f>
        <v/>
      </c>
      <c r="FU86" s="44">
        <f>IF(FU68=1,p2_pmt-FU85,0)</f>
        <v/>
      </c>
      <c r="FV86" s="44">
        <f>IF(FV68=1,p2_pmt-FV85,0)</f>
        <v/>
      </c>
      <c r="FW86" s="44">
        <f>IF(FW68=1,p2_pmt-FW85,0)</f>
        <v/>
      </c>
      <c r="FX86" s="44">
        <f>IF(FX68=1,p2_pmt-FX85,0)</f>
        <v/>
      </c>
      <c r="FY86" s="44">
        <f>IF(FY68=1,p2_pmt-FY85,0)</f>
        <v/>
      </c>
      <c r="FZ86" s="44">
        <f>IF(FZ68=1,p2_pmt-FZ85,0)</f>
        <v/>
      </c>
      <c r="GA86" s="44">
        <f>IF(GA68=1,p2_pmt-GA85,0)</f>
        <v/>
      </c>
      <c r="GB86" s="44">
        <f>IF(GB68=1,p2_pmt-GB85,0)</f>
        <v/>
      </c>
      <c r="GC86" s="44">
        <f>IF(GC68=1,p2_pmt-GC85,0)</f>
        <v/>
      </c>
      <c r="GD86" s="44">
        <f>IF(GD68=1,p2_pmt-GD85,0)</f>
        <v/>
      </c>
      <c r="GE86" s="44">
        <f>IF(GE68=1,p2_pmt-GE85,0)</f>
        <v/>
      </c>
      <c r="GF86" s="44">
        <f>IF(GF68=1,p2_pmt-GF85,0)</f>
        <v/>
      </c>
      <c r="GG86" s="44">
        <f>IF(GG68=1,p2_pmt-GG85,0)</f>
        <v/>
      </c>
      <c r="GH86" s="44">
        <f>IF(GH68=1,p2_pmt-GH85,0)</f>
        <v/>
      </c>
      <c r="GI86" s="44">
        <f>IF(GI68=1,p2_pmt-GI85,0)</f>
        <v/>
      </c>
      <c r="GJ86" s="44">
        <f>IF(GJ68=1,p2_pmt-GJ85,0)</f>
        <v/>
      </c>
      <c r="GK86" s="44">
        <f>IF(GK68=1,p2_pmt-GK85,0)</f>
        <v/>
      </c>
      <c r="GL86" s="44">
        <f>IF(GL68=1,p2_pmt-GL85,0)</f>
        <v/>
      </c>
      <c r="GM86" s="44">
        <f>IF(GM68=1,p2_pmt-GM85,0)</f>
        <v/>
      </c>
      <c r="GN86" s="44">
        <f>IF(GN68=1,p2_pmt-GN85,0)</f>
        <v/>
      </c>
      <c r="GO86" s="44">
        <f>IF(GO68=1,p2_pmt-GO85,0)</f>
        <v/>
      </c>
      <c r="GP86" s="44">
        <f>IF(GP68=1,p2_pmt-GP85,0)</f>
        <v/>
      </c>
      <c r="GQ86" s="44">
        <f>IF(GQ68=1,p2_pmt-GQ85,0)</f>
        <v/>
      </c>
      <c r="GR86" s="44">
        <f>IF(GR68=1,p2_pmt-GR85,0)</f>
        <v/>
      </c>
      <c r="GS86" s="44">
        <f>IF(GS68=1,p2_pmt-GS85,0)</f>
        <v/>
      </c>
      <c r="GT86" s="44">
        <f>IF(GT68=1,p2_pmt-GT85,0)</f>
        <v/>
      </c>
      <c r="GU86" s="44">
        <f>IF(GU68=1,p2_pmt-GU85,0)</f>
        <v/>
      </c>
      <c r="GV86" s="44">
        <f>IF(GV68=1,p2_pmt-GV85,0)</f>
        <v/>
      </c>
      <c r="GW86" s="44">
        <f>IF(GW68=1,p2_pmt-GW85,0)</f>
        <v/>
      </c>
      <c r="GX86" s="44">
        <f>IF(GX68=1,p2_pmt-GX85,0)</f>
        <v/>
      </c>
      <c r="GY86" s="44">
        <f>IF(GY68=1,p2_pmt-GY85,0)</f>
        <v/>
      </c>
      <c r="GZ86" s="44">
        <f>IF(GZ68=1,p2_pmt-GZ85,0)</f>
        <v/>
      </c>
      <c r="HA86" s="44">
        <f>IF(HA68=1,p2_pmt-HA85,0)</f>
        <v/>
      </c>
      <c r="HB86" s="44">
        <f>IF(HB68=1,p2_pmt-HB85,0)</f>
        <v/>
      </c>
      <c r="HC86" s="44">
        <f>IF(HC68=1,p2_pmt-HC85,0)</f>
        <v/>
      </c>
      <c r="HD86" s="44">
        <f>IF(HD68=1,p2_pmt-HD85,0)</f>
        <v/>
      </c>
      <c r="HE86" s="44">
        <f>IF(HE68=1,p2_pmt-HE85,0)</f>
        <v/>
      </c>
      <c r="HF86" s="44">
        <f>IF(HF68=1,p2_pmt-HF85,0)</f>
        <v/>
      </c>
      <c r="HG86" s="44">
        <f>IF(HG68=1,p2_pmt-HG85,0)</f>
        <v/>
      </c>
      <c r="HH86" s="44">
        <f>IF(HH68=1,p2_pmt-HH85,0)</f>
        <v/>
      </c>
      <c r="HI86" s="44">
        <f>IF(HI68=1,p2_pmt-HI85,0)</f>
        <v/>
      </c>
      <c r="HJ86" s="44">
        <f>IF(HJ68=1,p2_pmt-HJ85,0)</f>
        <v/>
      </c>
      <c r="HK86" s="44">
        <f>IF(HK68=1,p2_pmt-HK85,0)</f>
        <v/>
      </c>
      <c r="HL86" s="44">
        <f>IF(HL68=1,p2_pmt-HL85,0)</f>
        <v/>
      </c>
      <c r="HM86" s="44">
        <f>IF(HM68=1,p2_pmt-HM85,0)</f>
        <v/>
      </c>
      <c r="HN86" s="44">
        <f>IF(HN68=1,p2_pmt-HN85,0)</f>
        <v/>
      </c>
      <c r="HO86" s="44">
        <f>IF(HO68=1,p2_pmt-HO85,0)</f>
        <v/>
      </c>
      <c r="HP86" s="44">
        <f>IF(HP68=1,p2_pmt-HP85,0)</f>
        <v/>
      </c>
      <c r="HQ86" s="44">
        <f>IF(HQ68=1,p2_pmt-HQ85,0)</f>
        <v/>
      </c>
      <c r="HR86" s="44">
        <f>IF(HR68=1,p2_pmt-HR85,0)</f>
        <v/>
      </c>
      <c r="HS86" s="44">
        <f>IF(HS68=1,p2_pmt-HS85,0)</f>
        <v/>
      </c>
      <c r="HT86" s="44">
        <f>IF(HT68=1,p2_pmt-HT85,0)</f>
        <v/>
      </c>
      <c r="HU86" s="44">
        <f>IF(HU68=1,p2_pmt-HU85,0)</f>
        <v/>
      </c>
      <c r="HV86" s="44">
        <f>IF(HV68=1,p2_pmt-HV85,0)</f>
        <v/>
      </c>
      <c r="HW86" s="44">
        <f>IF(HW68=1,p2_pmt-HW85,0)</f>
        <v/>
      </c>
      <c r="HX86" s="44">
        <f>IF(HX68=1,p2_pmt-HX85,0)</f>
        <v/>
      </c>
      <c r="HY86" s="44">
        <f>IF(HY68=1,p2_pmt-HY85,0)</f>
        <v/>
      </c>
      <c r="HZ86" s="44">
        <f>IF(HZ68=1,p2_pmt-HZ85,0)</f>
        <v/>
      </c>
      <c r="IA86" s="44">
        <f>IF(IA68=1,p2_pmt-IA85,0)</f>
        <v/>
      </c>
      <c r="IB86" s="44">
        <f>IF(IB68=1,p2_pmt-IB85,0)</f>
        <v/>
      </c>
      <c r="IC86" s="44">
        <f>IF(IC68=1,p2_pmt-IC85,0)</f>
        <v/>
      </c>
      <c r="ID86" s="44">
        <f>IF(ID68=1,p2_pmt-ID85,0)</f>
        <v/>
      </c>
      <c r="IE86" s="44">
        <f>IF(IE68=1,p2_pmt-IE85,0)</f>
        <v/>
      </c>
      <c r="IF86" s="44">
        <f>IF(IF68=1,p2_pmt-IF85,0)</f>
        <v/>
      </c>
      <c r="IG86" s="44">
        <f>IF(IG68=1,p2_pmt-IG85,0)</f>
        <v/>
      </c>
      <c r="IH86" s="44">
        <f>IF(IH68=1,p2_pmt-IH85,0)</f>
        <v/>
      </c>
      <c r="II86" s="44">
        <f>IF(II68=1,p2_pmt-II85,0)</f>
        <v/>
      </c>
      <c r="IJ86" s="44">
        <f>IF(IJ68=1,p2_pmt-IJ85,0)</f>
        <v/>
      </c>
      <c r="IK86" s="44">
        <f>IF(IK68=1,p2_pmt-IK85,0)</f>
        <v/>
      </c>
      <c r="IL86" s="44">
        <f>IF(IL68=1,p2_pmt-IL85,0)</f>
        <v/>
      </c>
      <c r="IM86" s="44">
        <f>IF(IM68=1,p2_pmt-IM85,0)</f>
        <v/>
      </c>
      <c r="IN86" s="44">
        <f>IF(IN68=1,p2_pmt-IN85,0)</f>
        <v/>
      </c>
      <c r="IO86" s="44">
        <f>IF(IO68=1,p2_pmt-IO85,0)</f>
        <v/>
      </c>
      <c r="IP86" s="44">
        <f>IF(IP68=1,p2_pmt-IP85,0)</f>
        <v/>
      </c>
      <c r="IQ86" s="44">
        <f>IF(IQ68=1,p2_pmt-IQ85,0)</f>
        <v/>
      </c>
      <c r="IR86" s="44">
        <f>IF(IR68=1,p2_pmt-IR85,0)</f>
        <v/>
      </c>
      <c r="IS86" s="44">
        <f>IF(IS68=1,p2_pmt-IS85,0)</f>
        <v/>
      </c>
      <c r="IT86" s="44">
        <f>IF(IT68=1,p2_pmt-IT85,0)</f>
        <v/>
      </c>
      <c r="IU86" s="44">
        <f>IF(IU68=1,p2_pmt-IU85,0)</f>
        <v/>
      </c>
      <c r="IV86" s="44">
        <f>IF(IV68=1,p2_pmt-IV85,0)</f>
        <v/>
      </c>
      <c r="IW86" s="44">
        <f>IF(IW68=1,p2_pmt-IW85,0)</f>
        <v/>
      </c>
      <c r="IX86" s="44">
        <f>IF(IX68=1,p2_pmt-IX85,0)</f>
        <v/>
      </c>
      <c r="IY86" s="44">
        <f>IF(IY68=1,p2_pmt-IY85,0)</f>
        <v/>
      </c>
      <c r="IZ86" s="44">
        <f>IF(IZ68=1,p2_pmt-IZ85,0)</f>
        <v/>
      </c>
      <c r="JA86" s="44">
        <f>IF(JA68=1,p2_pmt-JA85,0)</f>
        <v/>
      </c>
      <c r="JB86" s="44">
        <f>IF(JB68=1,p2_pmt-JB85,0)</f>
        <v/>
      </c>
      <c r="JC86" s="44">
        <f>IF(JC68=1,p2_pmt-JC85,0)</f>
        <v/>
      </c>
      <c r="JD86" s="44">
        <f>IF(JD68=1,p2_pmt-JD85,0)</f>
        <v/>
      </c>
      <c r="JE86" s="44">
        <f>IF(JE68=1,p2_pmt-JE85,0)</f>
        <v/>
      </c>
      <c r="JF86" s="44">
        <f>IF(JF68=1,p2_pmt-JF85,0)</f>
        <v/>
      </c>
      <c r="JG86" s="44">
        <f>IF(JG68=1,p2_pmt-JG85,0)</f>
        <v/>
      </c>
      <c r="JH86" s="44">
        <f>IF(JH68=1,p2_pmt-JH85,0)</f>
        <v/>
      </c>
      <c r="JI86" s="44">
        <f>IF(JI68=1,p2_pmt-JI85,0)</f>
        <v/>
      </c>
      <c r="JJ86" s="44">
        <f>IF(JJ68=1,p2_pmt-JJ85,0)</f>
        <v/>
      </c>
      <c r="JK86" s="44">
        <f>IF(JK68=1,p2_pmt-JK85,0)</f>
        <v/>
      </c>
      <c r="JL86" s="44">
        <f>IF(JL68=1,p2_pmt-JL85,0)</f>
        <v/>
      </c>
      <c r="JM86" s="44">
        <f>IF(JM68=1,p2_pmt-JM85,0)</f>
        <v/>
      </c>
      <c r="JN86" s="44">
        <f>IF(JN68=1,p2_pmt-JN85,0)</f>
        <v/>
      </c>
      <c r="JO86" s="44">
        <f>IF(JO68=1,p2_pmt-JO85,0)</f>
        <v/>
      </c>
      <c r="JP86" s="44">
        <f>IF(JP68=1,p2_pmt-JP85,0)</f>
        <v/>
      </c>
      <c r="JQ86" s="44">
        <f>IF(JQ68=1,p2_pmt-JQ85,0)</f>
        <v/>
      </c>
      <c r="JR86" s="44">
        <f>IF(JR68=1,p2_pmt-JR85,0)</f>
        <v/>
      </c>
      <c r="JS86" s="44">
        <f>IF(JS68=1,p2_pmt-JS85,0)</f>
        <v/>
      </c>
      <c r="JT86" s="44">
        <f>IF(JT68=1,p2_pmt-JT85,0)</f>
        <v/>
      </c>
      <c r="JU86" s="44">
        <f>IF(JU68=1,p2_pmt-JU85,0)</f>
        <v/>
      </c>
      <c r="JV86" s="44">
        <f>IF(JV68=1,p2_pmt-JV85,0)</f>
        <v/>
      </c>
      <c r="JW86" s="44">
        <f>IF(JW68=1,p2_pmt-JW85,0)</f>
        <v/>
      </c>
      <c r="JX86" s="44">
        <f>IF(JX68=1,p2_pmt-JX85,0)</f>
        <v/>
      </c>
      <c r="JY86" s="44">
        <f>IF(JY68=1,p2_pmt-JY85,0)</f>
        <v/>
      </c>
      <c r="JZ86" s="44">
        <f>IF(JZ68=1,p2_pmt-JZ85,0)</f>
        <v/>
      </c>
      <c r="KA86" s="44">
        <f>IF(KA68=1,p2_pmt-KA85,0)</f>
        <v/>
      </c>
      <c r="KB86" s="44">
        <f>IF(KB68=1,p2_pmt-KB85,0)</f>
        <v/>
      </c>
      <c r="KC86" s="44">
        <f>IF(KC68=1,p2_pmt-KC85,0)</f>
        <v/>
      </c>
      <c r="KD86" s="44">
        <f>IF(KD68=1,p2_pmt-KD85,0)</f>
        <v/>
      </c>
      <c r="KE86" s="44">
        <f>IF(KE68=1,p2_pmt-KE85,0)</f>
        <v/>
      </c>
      <c r="KF86" s="44">
        <f>IF(KF68=1,p2_pmt-KF85,0)</f>
        <v/>
      </c>
      <c r="KG86" s="44">
        <f>IF(KG68=1,p2_pmt-KG85,0)</f>
        <v/>
      </c>
      <c r="KH86" s="44">
        <f>IF(KH68=1,p2_pmt-KH85,0)</f>
        <v/>
      </c>
      <c r="KI86" s="44">
        <f>IF(KI68=1,p2_pmt-KI85,0)</f>
        <v/>
      </c>
      <c r="KJ86" s="44">
        <f>IF(KJ68=1,p2_pmt-KJ85,0)</f>
        <v/>
      </c>
      <c r="KK86" s="44">
        <f>IF(KK68=1,p2_pmt-KK85,0)</f>
        <v/>
      </c>
      <c r="KL86" s="44">
        <f>IF(KL68=1,p2_pmt-KL85,0)</f>
        <v/>
      </c>
      <c r="KM86" s="44">
        <f>IF(KM68=1,p2_pmt-KM85,0)</f>
        <v/>
      </c>
      <c r="KN86" s="44">
        <f>IF(KN68=1,p2_pmt-KN85,0)</f>
        <v/>
      </c>
      <c r="KO86" s="44">
        <f>IF(KO68=1,p2_pmt-KO85,0)</f>
        <v/>
      </c>
      <c r="KP86" s="44">
        <f>IF(KP68=1,p2_pmt-KP85,0)</f>
        <v/>
      </c>
      <c r="KQ86" s="44">
        <f>IF(KQ68=1,p2_pmt-KQ85,0)</f>
        <v/>
      </c>
      <c r="KR86" s="44">
        <f>IF(KR68=1,p2_pmt-KR85,0)</f>
        <v/>
      </c>
      <c r="KS86" s="44">
        <f>IF(KS68=1,p2_pmt-KS85,0)</f>
        <v/>
      </c>
      <c r="KT86" s="44">
        <f>IF(KT68=1,p2_pmt-KT85,0)</f>
        <v/>
      </c>
      <c r="KU86" s="44">
        <f>IF(KU68=1,p2_pmt-KU85,0)</f>
        <v/>
      </c>
      <c r="KV86" s="44">
        <f>IF(KV68=1,p2_pmt-KV85,0)</f>
        <v/>
      </c>
      <c r="KW86" s="44">
        <f>IF(KW68=1,p2_pmt-KW85,0)</f>
        <v/>
      </c>
      <c r="KX86" s="44">
        <f>IF(KX68=1,p2_pmt-KX85,0)</f>
        <v/>
      </c>
      <c r="KY86" s="44">
        <f>IF(KY68=1,p2_pmt-KY85,0)</f>
        <v/>
      </c>
      <c r="KZ86" s="44">
        <f>IF(KZ68=1,p2_pmt-KZ85,0)</f>
        <v/>
      </c>
      <c r="LA86" s="44">
        <f>IF(LA68=1,p2_pmt-LA85,0)</f>
        <v/>
      </c>
      <c r="LB86" s="44">
        <f>IF(LB68=1,p2_pmt-LB85,0)</f>
        <v/>
      </c>
      <c r="LC86" s="44">
        <f>IF(LC68=1,p2_pmt-LC85,0)</f>
        <v/>
      </c>
      <c r="LD86" s="44">
        <f>IF(LD68=1,p2_pmt-LD85,0)</f>
        <v/>
      </c>
      <c r="LE86" s="44">
        <f>IF(LE68=1,p2_pmt-LE85,0)</f>
        <v/>
      </c>
      <c r="LF86" s="44">
        <f>IF(LF68=1,p2_pmt-LF85,0)</f>
        <v/>
      </c>
      <c r="LG86" s="44">
        <f>IF(LG68=1,p2_pmt-LG85,0)</f>
        <v/>
      </c>
      <c r="LH86" s="44">
        <f>IF(LH68=1,p2_pmt-LH85,0)</f>
        <v/>
      </c>
      <c r="LI86" s="44">
        <f>IF(LI68=1,p2_pmt-LI85,0)</f>
        <v/>
      </c>
      <c r="LJ86" s="44">
        <f>IF(LJ68=1,p2_pmt-LJ85,0)</f>
        <v/>
      </c>
      <c r="LK86" s="44">
        <f>IF(LK68=1,p2_pmt-LK85,0)</f>
        <v/>
      </c>
      <c r="LL86" s="44">
        <f>IF(LL68=1,p2_pmt-LL85,0)</f>
        <v/>
      </c>
      <c r="LM86" s="44">
        <f>IF(LM68=1,p2_pmt-LM85,0)</f>
        <v/>
      </c>
      <c r="LN86" s="44">
        <f>IF(LN68=1,p2_pmt-LN85,0)</f>
        <v/>
      </c>
      <c r="LO86" s="44">
        <f>IF(LO68=1,p2_pmt-LO85,0)</f>
        <v/>
      </c>
      <c r="LP86" s="44">
        <f>IF(LP68=1,p2_pmt-LP85,0)</f>
        <v/>
      </c>
      <c r="LQ86" s="44">
        <f>IF(LQ68=1,p2_pmt-LQ85,0)</f>
        <v/>
      </c>
      <c r="LR86" s="44">
        <f>IF(LR68=1,p2_pmt-LR85,0)</f>
        <v/>
      </c>
      <c r="LS86" s="44">
        <f>IF(LS68=1,p2_pmt-LS85,0)</f>
        <v/>
      </c>
      <c r="LT86" s="44">
        <f>IF(LT68=1,p2_pmt-LT85,0)</f>
        <v/>
      </c>
      <c r="LU86" s="44">
        <f>IF(LU68=1,p2_pmt-LU85,0)</f>
        <v/>
      </c>
      <c r="LV86" s="44">
        <f>IF(LV68=1,p2_pmt-LV85,0)</f>
        <v/>
      </c>
      <c r="LW86" s="44">
        <f>IF(LW68=1,p2_pmt-LW85,0)</f>
        <v/>
      </c>
      <c r="LX86" s="44">
        <f>IF(LX68=1,p2_pmt-LX85,0)</f>
        <v/>
      </c>
      <c r="LY86" s="44">
        <f>IF(LY68=1,p2_pmt-LY85,0)</f>
        <v/>
      </c>
      <c r="LZ86" s="44">
        <f>IF(LZ68=1,p2_pmt-LZ85,0)</f>
        <v/>
      </c>
      <c r="MA86" s="44">
        <f>IF(MA68=1,p2_pmt-MA85,0)</f>
        <v/>
      </c>
      <c r="MB86" s="44">
        <f>IF(MB68=1,p2_pmt-MB85,0)</f>
        <v/>
      </c>
      <c r="MC86" s="44">
        <f>IF(MC68=1,p2_pmt-MC85,0)</f>
        <v/>
      </c>
      <c r="MD86" s="44">
        <f>IF(MD68=1,p2_pmt-MD85,0)</f>
        <v/>
      </c>
      <c r="ME86" s="44">
        <f>IF(ME68=1,p2_pmt-ME85,0)</f>
        <v/>
      </c>
      <c r="MF86" s="44">
        <f>IF(MF68=1,p2_pmt-MF85,0)</f>
        <v/>
      </c>
      <c r="MG86" s="44">
        <f>IF(MG68=1,p2_pmt-MG85,0)</f>
        <v/>
      </c>
      <c r="MH86" s="44">
        <f>IF(MH68=1,p2_pmt-MH85,0)</f>
        <v/>
      </c>
      <c r="MI86" s="44">
        <f>IF(MI68=1,p2_pmt-MI85,0)</f>
        <v/>
      </c>
      <c r="MJ86" s="44">
        <f>IF(MJ68=1,p2_pmt-MJ85,0)</f>
        <v/>
      </c>
      <c r="MK86" s="44">
        <f>IF(MK68=1,p2_pmt-MK85,0)</f>
        <v/>
      </c>
      <c r="ML86" s="44">
        <f>IF(ML68=1,p2_pmt-ML85,0)</f>
        <v/>
      </c>
      <c r="MM86" s="44">
        <f>IF(MM68=1,p2_pmt-MM85,0)</f>
        <v/>
      </c>
      <c r="MN86" s="44">
        <f>IF(MN68=1,p2_pmt-MN85,0)</f>
        <v/>
      </c>
      <c r="MO86" s="44">
        <f>IF(MO68=1,p2_pmt-MO85,0)</f>
        <v/>
      </c>
      <c r="MP86" s="44">
        <f>IF(MP68=1,p2_pmt-MP85,0)</f>
        <v/>
      </c>
      <c r="MQ86" s="44">
        <f>IF(MQ68=1,p2_pmt-MQ85,0)</f>
        <v/>
      </c>
      <c r="MR86" s="44">
        <f>IF(MR68=1,p2_pmt-MR85,0)</f>
        <v/>
      </c>
      <c r="MS86" s="44">
        <f>IF(MS68=1,p2_pmt-MS85,0)</f>
        <v/>
      </c>
      <c r="MT86" s="44">
        <f>IF(MT68=1,p2_pmt-MT85,0)</f>
        <v/>
      </c>
      <c r="MU86" s="44">
        <f>IF(MU68=1,p2_pmt-MU85,0)</f>
        <v/>
      </c>
      <c r="MV86" s="44">
        <f>IF(MV68=1,p2_pmt-MV85,0)</f>
        <v/>
      </c>
      <c r="MW86" s="44">
        <f>IF(MW68=1,p2_pmt-MW85,0)</f>
        <v/>
      </c>
      <c r="MX86" s="44">
        <f>IF(MX68=1,p2_pmt-MX85,0)</f>
        <v/>
      </c>
      <c r="MY86" s="44">
        <f>IF(MY68=1,p2_pmt-MY85,0)</f>
        <v/>
      </c>
      <c r="MZ86" s="44">
        <f>IF(MZ68=1,p2_pmt-MZ85,0)</f>
        <v/>
      </c>
      <c r="NA86" s="44">
        <f>IF(NA68=1,p2_pmt-NA85,0)</f>
        <v/>
      </c>
      <c r="NB86" s="44">
        <f>IF(NB68=1,p2_pmt-NB85,0)</f>
        <v/>
      </c>
      <c r="NC86" s="44">
        <f>IF(NC68=1,p2_pmt-NC85,0)</f>
        <v/>
      </c>
      <c r="ND86" s="44">
        <f>IF(ND68=1,p2_pmt-ND85,0)</f>
        <v/>
      </c>
      <c r="NE86" s="44">
        <f>IF(NE68=1,p2_pmt-NE85,0)</f>
        <v/>
      </c>
      <c r="NF86" s="44">
        <f>IF(NF68=1,p2_pmt-NF85,0)</f>
        <v/>
      </c>
      <c r="NG86" s="44">
        <f>IF(NG68=1,p2_pmt-NG85,0)</f>
        <v/>
      </c>
      <c r="NH86" s="44">
        <f>IF(NH68=1,p2_pmt-NH85,0)</f>
        <v/>
      </c>
      <c r="NI86" s="44">
        <f>IF(NI68=1,p2_pmt-NI85,0)</f>
        <v/>
      </c>
      <c r="NJ86" s="44">
        <f>IF(NJ68=1,p2_pmt-NJ85,0)</f>
        <v/>
      </c>
      <c r="NK86" s="44">
        <f>IF(NK68=1,p2_pmt-NK85,0)</f>
        <v/>
      </c>
      <c r="NL86" s="44">
        <f>IF(NL68=1,p2_pmt-NL85,0)</f>
        <v/>
      </c>
      <c r="NM86" s="44">
        <f>IF(NM68=1,p2_pmt-NM85,0)</f>
        <v/>
      </c>
      <c r="NN86" s="44">
        <f>IF(NN68=1,p2_pmt-NN85,0)</f>
        <v/>
      </c>
      <c r="NO86" s="44">
        <f>IF(NO68=1,p2_pmt-NO85,0)</f>
        <v/>
      </c>
      <c r="NP86" s="44">
        <f>IF(NP68=1,p2_pmt-NP85,0)</f>
        <v/>
      </c>
      <c r="NQ86" s="44">
        <f>IF(NQ68=1,p2_pmt-NQ85,0)</f>
        <v/>
      </c>
      <c r="NR86" s="44">
        <f>IF(NR68=1,p2_pmt-NR85,0)</f>
        <v/>
      </c>
      <c r="NS86" s="44">
        <f>IF(NS68=1,p2_pmt-NS85,0)</f>
        <v/>
      </c>
      <c r="NT86" s="44">
        <f>IF(NT68=1,p2_pmt-NT85,0)</f>
        <v/>
      </c>
      <c r="NU86" s="44">
        <f>IF(NU68=1,p2_pmt-NU85,0)</f>
        <v/>
      </c>
      <c r="NV86" s="44">
        <f>IF(NV68=1,p2_pmt-NV85,0)</f>
        <v/>
      </c>
      <c r="NW86" s="44">
        <f>IF(NW68=1,p2_pmt-NW85,0)</f>
        <v/>
      </c>
      <c r="NX86" s="44">
        <f>IF(NX68=1,p2_pmt-NX85,0)</f>
        <v/>
      </c>
      <c r="NY86" s="44">
        <f>IF(NY68=1,p2_pmt-NY85,0)</f>
        <v/>
      </c>
      <c r="NZ86" s="44">
        <f>IF(NZ68=1,p2_pmt-NZ85,0)</f>
        <v/>
      </c>
      <c r="OA86" s="44">
        <f>IF(OA68=1,p2_pmt-OA85,0)</f>
        <v/>
      </c>
      <c r="OB86" s="44">
        <f>IF(OB68=1,p2_pmt-OB85,0)</f>
        <v/>
      </c>
      <c r="OC86" s="44">
        <f>IF(OC68=1,p2_pmt-OC85,0)</f>
        <v/>
      </c>
      <c r="OD86" s="44">
        <f>IF(OD68=1,p2_pmt-OD85,0)</f>
        <v/>
      </c>
      <c r="OE86" s="44">
        <f>IF(OE68=1,p2_pmt-OE85,0)</f>
        <v/>
      </c>
      <c r="OF86" s="44">
        <f>IF(OF68=1,p2_pmt-OF85,0)</f>
        <v/>
      </c>
      <c r="OG86" s="44">
        <f>IF(OG68=1,p2_pmt-OG85,0)</f>
        <v/>
      </c>
      <c r="OH86" s="44">
        <f>IF(OH68=1,p2_pmt-OH85,0)</f>
        <v/>
      </c>
      <c r="OI86" s="44">
        <f>IF(OI68=1,p2_pmt-OI85,0)</f>
        <v/>
      </c>
      <c r="OJ86" s="44">
        <f>IF(OJ68=1,p2_pmt-OJ85,0)</f>
        <v/>
      </c>
      <c r="OK86" s="44">
        <f>IF(OK68=1,p2_pmt-OK85,0)</f>
        <v/>
      </c>
      <c r="OL86" s="44">
        <f>IF(OL68=1,p2_pmt-OL85,0)</f>
        <v/>
      </c>
      <c r="OM86" s="44">
        <f>IF(OM68=1,p2_pmt-OM85,0)</f>
        <v/>
      </c>
      <c r="ON86" s="44">
        <f>IF(ON68=1,p2_pmt-ON85,0)</f>
        <v/>
      </c>
      <c r="OO86" s="44">
        <f>IF(OO68=1,p2_pmt-OO85,0)</f>
        <v/>
      </c>
      <c r="OP86" s="44">
        <f>IF(OP68=1,p2_pmt-OP85,0)</f>
        <v/>
      </c>
      <c r="OQ86" s="44">
        <f>IF(OQ68=1,p2_pmt-OQ85,0)</f>
        <v/>
      </c>
      <c r="OR86" s="44">
        <f>IF(OR68=1,p2_pmt-OR85,0)</f>
        <v/>
      </c>
      <c r="OS86" s="44">
        <f>IF(OS68=1,p2_pmt-OS85,0)</f>
        <v/>
      </c>
      <c r="OT86" s="44">
        <f>IF(OT68=1,p2_pmt-OT85,0)</f>
        <v/>
      </c>
      <c r="OU86" s="44">
        <f>IF(OU68=1,p2_pmt-OU85,0)</f>
        <v/>
      </c>
      <c r="OV86" s="44">
        <f>IF(OV68=1,p2_pmt-OV85,0)</f>
        <v/>
      </c>
      <c r="OW86" s="44">
        <f>IF(OW68=1,p2_pmt-OW85,0)</f>
        <v/>
      </c>
      <c r="OX86" s="44">
        <f>IF(OX68=1,p2_pmt-OX85,0)</f>
        <v/>
      </c>
      <c r="OY86" s="44">
        <f>IF(OY68=1,p2_pmt-OY85,0)</f>
        <v/>
      </c>
      <c r="OZ86" s="44">
        <f>IF(OZ68=1,p2_pmt-OZ85,0)</f>
        <v/>
      </c>
      <c r="PA86" s="44">
        <f>IF(PA68=1,p2_pmt-PA85,0)</f>
        <v/>
      </c>
      <c r="PB86" s="44">
        <f>IF(PB68=1,p2_pmt-PB85,0)</f>
        <v/>
      </c>
      <c r="PC86" s="44">
        <f>IF(PC68=1,p2_pmt-PC85,0)</f>
        <v/>
      </c>
      <c r="PD86" s="44">
        <f>IF(PD68=1,p2_pmt-PD85,0)</f>
        <v/>
      </c>
      <c r="PE86" s="44">
        <f>IF(PE68=1,p2_pmt-PE85,0)</f>
        <v/>
      </c>
      <c r="PF86" s="44">
        <f>IF(PF68=1,p2_pmt-PF85,0)</f>
        <v/>
      </c>
      <c r="PG86" s="44">
        <f>IF(PG68=1,p2_pmt-PG85,0)</f>
        <v/>
      </c>
      <c r="PH86" s="44">
        <f>IF(PH68=1,p2_pmt-PH85,0)</f>
        <v/>
      </c>
      <c r="PI86" s="44">
        <f>IF(PI68=1,p2_pmt-PI85,0)</f>
        <v/>
      </c>
      <c r="PJ86" s="44">
        <f>IF(PJ68=1,p2_pmt-PJ85,0)</f>
        <v/>
      </c>
      <c r="PK86" s="44">
        <f>IF(PK68=1,p2_pmt-PK85,0)</f>
        <v/>
      </c>
      <c r="PL86" s="44">
        <f>IF(PL68=1,p2_pmt-PL85,0)</f>
        <v/>
      </c>
      <c r="PM86" s="44">
        <f>IF(PM68=1,p2_pmt-PM85,0)</f>
        <v/>
      </c>
    </row>
    <row r="87">
      <c r="A87" s="9" t="inlineStr">
        <is>
          <t>MLI debt service</t>
        </is>
      </c>
      <c r="B87" s="9" t="inlineStr">
        <is>
          <t>P2</t>
        </is>
      </c>
      <c r="C87" s="43">
        <f>SUM(D87:PM87)</f>
        <v/>
      </c>
      <c r="D87" s="44">
        <f>IF(D68=1,p2_pmt,0)</f>
        <v/>
      </c>
      <c r="E87" s="44">
        <f>IF(E68=1,p2_pmt,0)</f>
        <v/>
      </c>
      <c r="F87" s="44">
        <f>IF(F68=1,p2_pmt,0)</f>
        <v/>
      </c>
      <c r="G87" s="44">
        <f>IF(G68=1,p2_pmt,0)</f>
        <v/>
      </c>
      <c r="H87" s="44">
        <f>IF(H68=1,p2_pmt,0)</f>
        <v/>
      </c>
      <c r="I87" s="44">
        <f>IF(I68=1,p2_pmt,0)</f>
        <v/>
      </c>
      <c r="J87" s="44">
        <f>IF(J68=1,p2_pmt,0)</f>
        <v/>
      </c>
      <c r="K87" s="44">
        <f>IF(K68=1,p2_pmt,0)</f>
        <v/>
      </c>
      <c r="L87" s="44">
        <f>IF(L68=1,p2_pmt,0)</f>
        <v/>
      </c>
      <c r="M87" s="44">
        <f>IF(M68=1,p2_pmt,0)</f>
        <v/>
      </c>
      <c r="N87" s="44">
        <f>IF(N68=1,p2_pmt,0)</f>
        <v/>
      </c>
      <c r="O87" s="44">
        <f>IF(O68=1,p2_pmt,0)</f>
        <v/>
      </c>
      <c r="P87" s="44">
        <f>IF(P68=1,p2_pmt,0)</f>
        <v/>
      </c>
      <c r="Q87" s="44">
        <f>IF(Q68=1,p2_pmt,0)</f>
        <v/>
      </c>
      <c r="R87" s="44">
        <f>IF(R68=1,p2_pmt,0)</f>
        <v/>
      </c>
      <c r="S87" s="44">
        <f>IF(S68=1,p2_pmt,0)</f>
        <v/>
      </c>
      <c r="T87" s="44">
        <f>IF(T68=1,p2_pmt,0)</f>
        <v/>
      </c>
      <c r="U87" s="44">
        <f>IF(U68=1,p2_pmt,0)</f>
        <v/>
      </c>
      <c r="V87" s="44">
        <f>IF(V68=1,p2_pmt,0)</f>
        <v/>
      </c>
      <c r="W87" s="44">
        <f>IF(W68=1,p2_pmt,0)</f>
        <v/>
      </c>
      <c r="X87" s="44">
        <f>IF(X68=1,p2_pmt,0)</f>
        <v/>
      </c>
      <c r="Y87" s="44">
        <f>IF(Y68=1,p2_pmt,0)</f>
        <v/>
      </c>
      <c r="Z87" s="44">
        <f>IF(Z68=1,p2_pmt,0)</f>
        <v/>
      </c>
      <c r="AA87" s="44">
        <f>IF(AA68=1,p2_pmt,0)</f>
        <v/>
      </c>
      <c r="AB87" s="44">
        <f>IF(AB68=1,p2_pmt,0)</f>
        <v/>
      </c>
      <c r="AC87" s="44">
        <f>IF(AC68=1,p2_pmt,0)</f>
        <v/>
      </c>
      <c r="AD87" s="44">
        <f>IF(AD68=1,p2_pmt,0)</f>
        <v/>
      </c>
      <c r="AE87" s="44">
        <f>IF(AE68=1,p2_pmt,0)</f>
        <v/>
      </c>
      <c r="AF87" s="44">
        <f>IF(AF68=1,p2_pmt,0)</f>
        <v/>
      </c>
      <c r="AG87" s="44">
        <f>IF(AG68=1,p2_pmt,0)</f>
        <v/>
      </c>
      <c r="AH87" s="44">
        <f>IF(AH68=1,p2_pmt,0)</f>
        <v/>
      </c>
      <c r="AI87" s="44">
        <f>IF(AI68=1,p2_pmt,0)</f>
        <v/>
      </c>
      <c r="AJ87" s="44">
        <f>IF(AJ68=1,p2_pmt,0)</f>
        <v/>
      </c>
      <c r="AK87" s="44">
        <f>IF(AK68=1,p2_pmt,0)</f>
        <v/>
      </c>
      <c r="AL87" s="44">
        <f>IF(AL68=1,p2_pmt,0)</f>
        <v/>
      </c>
      <c r="AM87" s="44">
        <f>IF(AM68=1,p2_pmt,0)</f>
        <v/>
      </c>
      <c r="AN87" s="44">
        <f>IF(AN68=1,p2_pmt,0)</f>
        <v/>
      </c>
      <c r="AO87" s="44">
        <f>IF(AO68=1,p2_pmt,0)</f>
        <v/>
      </c>
      <c r="AP87" s="44">
        <f>IF(AP68=1,p2_pmt,0)</f>
        <v/>
      </c>
      <c r="AQ87" s="44">
        <f>IF(AQ68=1,p2_pmt,0)</f>
        <v/>
      </c>
      <c r="AR87" s="44">
        <f>IF(AR68=1,p2_pmt,0)</f>
        <v/>
      </c>
      <c r="AS87" s="44">
        <f>IF(AS68=1,p2_pmt,0)</f>
        <v/>
      </c>
      <c r="AT87" s="44">
        <f>IF(AT68=1,p2_pmt,0)</f>
        <v/>
      </c>
      <c r="AU87" s="44">
        <f>IF(AU68=1,p2_pmt,0)</f>
        <v/>
      </c>
      <c r="AV87" s="44">
        <f>IF(AV68=1,p2_pmt,0)</f>
        <v/>
      </c>
      <c r="AW87" s="44">
        <f>IF(AW68=1,p2_pmt,0)</f>
        <v/>
      </c>
      <c r="AX87" s="44">
        <f>IF(AX68=1,p2_pmt,0)</f>
        <v/>
      </c>
      <c r="AY87" s="44">
        <f>IF(AY68=1,p2_pmt,0)</f>
        <v/>
      </c>
      <c r="AZ87" s="44">
        <f>IF(AZ68=1,p2_pmt,0)</f>
        <v/>
      </c>
      <c r="BA87" s="44">
        <f>IF(BA68=1,p2_pmt,0)</f>
        <v/>
      </c>
      <c r="BB87" s="44">
        <f>IF(BB68=1,p2_pmt,0)</f>
        <v/>
      </c>
      <c r="BC87" s="44">
        <f>IF(BC68=1,p2_pmt,0)</f>
        <v/>
      </c>
      <c r="BD87" s="44">
        <f>IF(BD68=1,p2_pmt,0)</f>
        <v/>
      </c>
      <c r="BE87" s="44">
        <f>IF(BE68=1,p2_pmt,0)</f>
        <v/>
      </c>
      <c r="BF87" s="44">
        <f>IF(BF68=1,p2_pmt,0)</f>
        <v/>
      </c>
      <c r="BG87" s="44">
        <f>IF(BG68=1,p2_pmt,0)</f>
        <v/>
      </c>
      <c r="BH87" s="44">
        <f>IF(BH68=1,p2_pmt,0)</f>
        <v/>
      </c>
      <c r="BI87" s="44">
        <f>IF(BI68=1,p2_pmt,0)</f>
        <v/>
      </c>
      <c r="BJ87" s="44">
        <f>IF(BJ68=1,p2_pmt,0)</f>
        <v/>
      </c>
      <c r="BK87" s="44">
        <f>IF(BK68=1,p2_pmt,0)</f>
        <v/>
      </c>
      <c r="BL87" s="44">
        <f>IF(BL68=1,p2_pmt,0)</f>
        <v/>
      </c>
      <c r="BM87" s="44">
        <f>IF(BM68=1,p2_pmt,0)</f>
        <v/>
      </c>
      <c r="BN87" s="44">
        <f>IF(BN68=1,p2_pmt,0)</f>
        <v/>
      </c>
      <c r="BO87" s="44">
        <f>IF(BO68=1,p2_pmt,0)</f>
        <v/>
      </c>
      <c r="BP87" s="44">
        <f>IF(BP68=1,p2_pmt,0)</f>
        <v/>
      </c>
      <c r="BQ87" s="44">
        <f>IF(BQ68=1,p2_pmt,0)</f>
        <v/>
      </c>
      <c r="BR87" s="44">
        <f>IF(BR68=1,p2_pmt,0)</f>
        <v/>
      </c>
      <c r="BS87" s="44">
        <f>IF(BS68=1,p2_pmt,0)</f>
        <v/>
      </c>
      <c r="BT87" s="44">
        <f>IF(BT68=1,p2_pmt,0)</f>
        <v/>
      </c>
      <c r="BU87" s="44">
        <f>IF(BU68=1,p2_pmt,0)</f>
        <v/>
      </c>
      <c r="BV87" s="44">
        <f>IF(BV68=1,p2_pmt,0)</f>
        <v/>
      </c>
      <c r="BW87" s="44">
        <f>IF(BW68=1,p2_pmt,0)</f>
        <v/>
      </c>
      <c r="BX87" s="44">
        <f>IF(BX68=1,p2_pmt,0)</f>
        <v/>
      </c>
      <c r="BY87" s="44">
        <f>IF(BY68=1,p2_pmt,0)</f>
        <v/>
      </c>
      <c r="BZ87" s="44">
        <f>IF(BZ68=1,p2_pmt,0)</f>
        <v/>
      </c>
      <c r="CA87" s="44">
        <f>IF(CA68=1,p2_pmt,0)</f>
        <v/>
      </c>
      <c r="CB87" s="44">
        <f>IF(CB68=1,p2_pmt,0)</f>
        <v/>
      </c>
      <c r="CC87" s="44">
        <f>IF(CC68=1,p2_pmt,0)</f>
        <v/>
      </c>
      <c r="CD87" s="44">
        <f>IF(CD68=1,p2_pmt,0)</f>
        <v/>
      </c>
      <c r="CE87" s="44">
        <f>IF(CE68=1,p2_pmt,0)</f>
        <v/>
      </c>
      <c r="CF87" s="44">
        <f>IF(CF68=1,p2_pmt,0)</f>
        <v/>
      </c>
      <c r="CG87" s="44">
        <f>IF(CG68=1,p2_pmt,0)</f>
        <v/>
      </c>
      <c r="CH87" s="44">
        <f>IF(CH68=1,p2_pmt,0)</f>
        <v/>
      </c>
      <c r="CI87" s="44">
        <f>IF(CI68=1,p2_pmt,0)</f>
        <v/>
      </c>
      <c r="CJ87" s="44">
        <f>IF(CJ68=1,p2_pmt,0)</f>
        <v/>
      </c>
      <c r="CK87" s="44">
        <f>IF(CK68=1,p2_pmt,0)</f>
        <v/>
      </c>
      <c r="CL87" s="44">
        <f>IF(CL68=1,p2_pmt,0)</f>
        <v/>
      </c>
      <c r="CM87" s="44">
        <f>IF(CM68=1,p2_pmt,0)</f>
        <v/>
      </c>
      <c r="CN87" s="44">
        <f>IF(CN68=1,p2_pmt,0)</f>
        <v/>
      </c>
      <c r="CO87" s="44">
        <f>IF(CO68=1,p2_pmt,0)</f>
        <v/>
      </c>
      <c r="CP87" s="44">
        <f>IF(CP68=1,p2_pmt,0)</f>
        <v/>
      </c>
      <c r="CQ87" s="44">
        <f>IF(CQ68=1,p2_pmt,0)</f>
        <v/>
      </c>
      <c r="CR87" s="44">
        <f>IF(CR68=1,p2_pmt,0)</f>
        <v/>
      </c>
      <c r="CS87" s="44">
        <f>IF(CS68=1,p2_pmt,0)</f>
        <v/>
      </c>
      <c r="CT87" s="44">
        <f>IF(CT68=1,p2_pmt,0)</f>
        <v/>
      </c>
      <c r="CU87" s="44">
        <f>IF(CU68=1,p2_pmt,0)</f>
        <v/>
      </c>
      <c r="CV87" s="44">
        <f>IF(CV68=1,p2_pmt,0)</f>
        <v/>
      </c>
      <c r="CW87" s="44">
        <f>IF(CW68=1,p2_pmt,0)</f>
        <v/>
      </c>
      <c r="CX87" s="44">
        <f>IF(CX68=1,p2_pmt,0)</f>
        <v/>
      </c>
      <c r="CY87" s="44">
        <f>IF(CY68=1,p2_pmt,0)</f>
        <v/>
      </c>
      <c r="CZ87" s="44">
        <f>IF(CZ68=1,p2_pmt,0)</f>
        <v/>
      </c>
      <c r="DA87" s="44">
        <f>IF(DA68=1,p2_pmt,0)</f>
        <v/>
      </c>
      <c r="DB87" s="44">
        <f>IF(DB68=1,p2_pmt,0)</f>
        <v/>
      </c>
      <c r="DC87" s="44">
        <f>IF(DC68=1,p2_pmt,0)</f>
        <v/>
      </c>
      <c r="DD87" s="44">
        <f>IF(DD68=1,p2_pmt,0)</f>
        <v/>
      </c>
      <c r="DE87" s="44">
        <f>IF(DE68=1,p2_pmt,0)</f>
        <v/>
      </c>
      <c r="DF87" s="44">
        <f>IF(DF68=1,p2_pmt,0)</f>
        <v/>
      </c>
      <c r="DG87" s="44">
        <f>IF(DG68=1,p2_pmt,0)</f>
        <v/>
      </c>
      <c r="DH87" s="44">
        <f>IF(DH68=1,p2_pmt,0)</f>
        <v/>
      </c>
      <c r="DI87" s="44">
        <f>IF(DI68=1,p2_pmt,0)</f>
        <v/>
      </c>
      <c r="DJ87" s="44">
        <f>IF(DJ68=1,p2_pmt,0)</f>
        <v/>
      </c>
      <c r="DK87" s="44">
        <f>IF(DK68=1,p2_pmt,0)</f>
        <v/>
      </c>
      <c r="DL87" s="44">
        <f>IF(DL68=1,p2_pmt,0)</f>
        <v/>
      </c>
      <c r="DM87" s="44">
        <f>IF(DM68=1,p2_pmt,0)</f>
        <v/>
      </c>
      <c r="DN87" s="44">
        <f>IF(DN68=1,p2_pmt,0)</f>
        <v/>
      </c>
      <c r="DO87" s="44">
        <f>IF(DO68=1,p2_pmt,0)</f>
        <v/>
      </c>
      <c r="DP87" s="44">
        <f>IF(DP68=1,p2_pmt,0)</f>
        <v/>
      </c>
      <c r="DQ87" s="44">
        <f>IF(DQ68=1,p2_pmt,0)</f>
        <v/>
      </c>
      <c r="DR87" s="44">
        <f>IF(DR68=1,p2_pmt,0)</f>
        <v/>
      </c>
      <c r="DS87" s="44">
        <f>IF(DS68=1,p2_pmt,0)</f>
        <v/>
      </c>
      <c r="DT87" s="44">
        <f>IF(DT68=1,p2_pmt,0)</f>
        <v/>
      </c>
      <c r="DU87" s="44">
        <f>IF(DU68=1,p2_pmt,0)</f>
        <v/>
      </c>
      <c r="DV87" s="44">
        <f>IF(DV68=1,p2_pmt,0)</f>
        <v/>
      </c>
      <c r="DW87" s="44">
        <f>IF(DW68=1,p2_pmt,0)</f>
        <v/>
      </c>
      <c r="DX87" s="44">
        <f>IF(DX68=1,p2_pmt,0)</f>
        <v/>
      </c>
      <c r="DY87" s="44">
        <f>IF(DY68=1,p2_pmt,0)</f>
        <v/>
      </c>
      <c r="DZ87" s="44">
        <f>IF(DZ68=1,p2_pmt,0)</f>
        <v/>
      </c>
      <c r="EA87" s="44">
        <f>IF(EA68=1,p2_pmt,0)</f>
        <v/>
      </c>
      <c r="EB87" s="44">
        <f>IF(EB68=1,p2_pmt,0)</f>
        <v/>
      </c>
      <c r="EC87" s="44">
        <f>IF(EC68=1,p2_pmt,0)</f>
        <v/>
      </c>
      <c r="ED87" s="44">
        <f>IF(ED68=1,p2_pmt,0)</f>
        <v/>
      </c>
      <c r="EE87" s="44">
        <f>IF(EE68=1,p2_pmt,0)</f>
        <v/>
      </c>
      <c r="EF87" s="44">
        <f>IF(EF68=1,p2_pmt,0)</f>
        <v/>
      </c>
      <c r="EG87" s="44">
        <f>IF(EG68=1,p2_pmt,0)</f>
        <v/>
      </c>
      <c r="EH87" s="44">
        <f>IF(EH68=1,p2_pmt,0)</f>
        <v/>
      </c>
      <c r="EI87" s="44">
        <f>IF(EI68=1,p2_pmt,0)</f>
        <v/>
      </c>
      <c r="EJ87" s="44">
        <f>IF(EJ68=1,p2_pmt,0)</f>
        <v/>
      </c>
      <c r="EK87" s="44">
        <f>IF(EK68=1,p2_pmt,0)</f>
        <v/>
      </c>
      <c r="EL87" s="44">
        <f>IF(EL68=1,p2_pmt,0)</f>
        <v/>
      </c>
      <c r="EM87" s="44">
        <f>IF(EM68=1,p2_pmt,0)</f>
        <v/>
      </c>
      <c r="EN87" s="44">
        <f>IF(EN68=1,p2_pmt,0)</f>
        <v/>
      </c>
      <c r="EO87" s="44">
        <f>IF(EO68=1,p2_pmt,0)</f>
        <v/>
      </c>
      <c r="EP87" s="44">
        <f>IF(EP68=1,p2_pmt,0)</f>
        <v/>
      </c>
      <c r="EQ87" s="44">
        <f>IF(EQ68=1,p2_pmt,0)</f>
        <v/>
      </c>
      <c r="ER87" s="44">
        <f>IF(ER68=1,p2_pmt,0)</f>
        <v/>
      </c>
      <c r="ES87" s="44">
        <f>IF(ES68=1,p2_pmt,0)</f>
        <v/>
      </c>
      <c r="ET87" s="44">
        <f>IF(ET68=1,p2_pmt,0)</f>
        <v/>
      </c>
      <c r="EU87" s="44">
        <f>IF(EU68=1,p2_pmt,0)</f>
        <v/>
      </c>
      <c r="EV87" s="44">
        <f>IF(EV68=1,p2_pmt,0)</f>
        <v/>
      </c>
      <c r="EW87" s="44">
        <f>IF(EW68=1,p2_pmt,0)</f>
        <v/>
      </c>
      <c r="EX87" s="44">
        <f>IF(EX68=1,p2_pmt,0)</f>
        <v/>
      </c>
      <c r="EY87" s="44">
        <f>IF(EY68=1,p2_pmt,0)</f>
        <v/>
      </c>
      <c r="EZ87" s="44">
        <f>IF(EZ68=1,p2_pmt,0)</f>
        <v/>
      </c>
      <c r="FA87" s="44">
        <f>IF(FA68=1,p2_pmt,0)</f>
        <v/>
      </c>
      <c r="FB87" s="44">
        <f>IF(FB68=1,p2_pmt,0)</f>
        <v/>
      </c>
      <c r="FC87" s="44">
        <f>IF(FC68=1,p2_pmt,0)</f>
        <v/>
      </c>
      <c r="FD87" s="44">
        <f>IF(FD68=1,p2_pmt,0)</f>
        <v/>
      </c>
      <c r="FE87" s="44">
        <f>IF(FE68=1,p2_pmt,0)</f>
        <v/>
      </c>
      <c r="FF87" s="44">
        <f>IF(FF68=1,p2_pmt,0)</f>
        <v/>
      </c>
      <c r="FG87" s="44">
        <f>IF(FG68=1,p2_pmt,0)</f>
        <v/>
      </c>
      <c r="FH87" s="44">
        <f>IF(FH68=1,p2_pmt,0)</f>
        <v/>
      </c>
      <c r="FI87" s="44">
        <f>IF(FI68=1,p2_pmt,0)</f>
        <v/>
      </c>
      <c r="FJ87" s="44">
        <f>IF(FJ68=1,p2_pmt,0)</f>
        <v/>
      </c>
      <c r="FK87" s="44">
        <f>IF(FK68=1,p2_pmt,0)</f>
        <v/>
      </c>
      <c r="FL87" s="44">
        <f>IF(FL68=1,p2_pmt,0)</f>
        <v/>
      </c>
      <c r="FM87" s="44">
        <f>IF(FM68=1,p2_pmt,0)</f>
        <v/>
      </c>
      <c r="FN87" s="44">
        <f>IF(FN68=1,p2_pmt,0)</f>
        <v/>
      </c>
      <c r="FO87" s="44">
        <f>IF(FO68=1,p2_pmt,0)</f>
        <v/>
      </c>
      <c r="FP87" s="44">
        <f>IF(FP68=1,p2_pmt,0)</f>
        <v/>
      </c>
      <c r="FQ87" s="44">
        <f>IF(FQ68=1,p2_pmt,0)</f>
        <v/>
      </c>
      <c r="FR87" s="44">
        <f>IF(FR68=1,p2_pmt,0)</f>
        <v/>
      </c>
      <c r="FS87" s="44">
        <f>IF(FS68=1,p2_pmt,0)</f>
        <v/>
      </c>
      <c r="FT87" s="44">
        <f>IF(FT68=1,p2_pmt,0)</f>
        <v/>
      </c>
      <c r="FU87" s="44">
        <f>IF(FU68=1,p2_pmt,0)</f>
        <v/>
      </c>
      <c r="FV87" s="44">
        <f>IF(FV68=1,p2_pmt,0)</f>
        <v/>
      </c>
      <c r="FW87" s="44">
        <f>IF(FW68=1,p2_pmt,0)</f>
        <v/>
      </c>
      <c r="FX87" s="44">
        <f>IF(FX68=1,p2_pmt,0)</f>
        <v/>
      </c>
      <c r="FY87" s="44">
        <f>IF(FY68=1,p2_pmt,0)</f>
        <v/>
      </c>
      <c r="FZ87" s="44">
        <f>IF(FZ68=1,p2_pmt,0)</f>
        <v/>
      </c>
      <c r="GA87" s="44">
        <f>IF(GA68=1,p2_pmt,0)</f>
        <v/>
      </c>
      <c r="GB87" s="44">
        <f>IF(GB68=1,p2_pmt,0)</f>
        <v/>
      </c>
      <c r="GC87" s="44">
        <f>IF(GC68=1,p2_pmt,0)</f>
        <v/>
      </c>
      <c r="GD87" s="44">
        <f>IF(GD68=1,p2_pmt,0)</f>
        <v/>
      </c>
      <c r="GE87" s="44">
        <f>IF(GE68=1,p2_pmt,0)</f>
        <v/>
      </c>
      <c r="GF87" s="44">
        <f>IF(GF68=1,p2_pmt,0)</f>
        <v/>
      </c>
      <c r="GG87" s="44">
        <f>IF(GG68=1,p2_pmt,0)</f>
        <v/>
      </c>
      <c r="GH87" s="44">
        <f>IF(GH68=1,p2_pmt,0)</f>
        <v/>
      </c>
      <c r="GI87" s="44">
        <f>IF(GI68=1,p2_pmt,0)</f>
        <v/>
      </c>
      <c r="GJ87" s="44">
        <f>IF(GJ68=1,p2_pmt,0)</f>
        <v/>
      </c>
      <c r="GK87" s="44">
        <f>IF(GK68=1,p2_pmt,0)</f>
        <v/>
      </c>
      <c r="GL87" s="44">
        <f>IF(GL68=1,p2_pmt,0)</f>
        <v/>
      </c>
      <c r="GM87" s="44">
        <f>IF(GM68=1,p2_pmt,0)</f>
        <v/>
      </c>
      <c r="GN87" s="44">
        <f>IF(GN68=1,p2_pmt,0)</f>
        <v/>
      </c>
      <c r="GO87" s="44">
        <f>IF(GO68=1,p2_pmt,0)</f>
        <v/>
      </c>
      <c r="GP87" s="44">
        <f>IF(GP68=1,p2_pmt,0)</f>
        <v/>
      </c>
      <c r="GQ87" s="44">
        <f>IF(GQ68=1,p2_pmt,0)</f>
        <v/>
      </c>
      <c r="GR87" s="44">
        <f>IF(GR68=1,p2_pmt,0)</f>
        <v/>
      </c>
      <c r="GS87" s="44">
        <f>IF(GS68=1,p2_pmt,0)</f>
        <v/>
      </c>
      <c r="GT87" s="44">
        <f>IF(GT68=1,p2_pmt,0)</f>
        <v/>
      </c>
      <c r="GU87" s="44">
        <f>IF(GU68=1,p2_pmt,0)</f>
        <v/>
      </c>
      <c r="GV87" s="44">
        <f>IF(GV68=1,p2_pmt,0)</f>
        <v/>
      </c>
      <c r="GW87" s="44">
        <f>IF(GW68=1,p2_pmt,0)</f>
        <v/>
      </c>
      <c r="GX87" s="44">
        <f>IF(GX68=1,p2_pmt,0)</f>
        <v/>
      </c>
      <c r="GY87" s="44">
        <f>IF(GY68=1,p2_pmt,0)</f>
        <v/>
      </c>
      <c r="GZ87" s="44">
        <f>IF(GZ68=1,p2_pmt,0)</f>
        <v/>
      </c>
      <c r="HA87" s="44">
        <f>IF(HA68=1,p2_pmt,0)</f>
        <v/>
      </c>
      <c r="HB87" s="44">
        <f>IF(HB68=1,p2_pmt,0)</f>
        <v/>
      </c>
      <c r="HC87" s="44">
        <f>IF(HC68=1,p2_pmt,0)</f>
        <v/>
      </c>
      <c r="HD87" s="44">
        <f>IF(HD68=1,p2_pmt,0)</f>
        <v/>
      </c>
      <c r="HE87" s="44">
        <f>IF(HE68=1,p2_pmt,0)</f>
        <v/>
      </c>
      <c r="HF87" s="44">
        <f>IF(HF68=1,p2_pmt,0)</f>
        <v/>
      </c>
      <c r="HG87" s="44">
        <f>IF(HG68=1,p2_pmt,0)</f>
        <v/>
      </c>
      <c r="HH87" s="44">
        <f>IF(HH68=1,p2_pmt,0)</f>
        <v/>
      </c>
      <c r="HI87" s="44">
        <f>IF(HI68=1,p2_pmt,0)</f>
        <v/>
      </c>
      <c r="HJ87" s="44">
        <f>IF(HJ68=1,p2_pmt,0)</f>
        <v/>
      </c>
      <c r="HK87" s="44">
        <f>IF(HK68=1,p2_pmt,0)</f>
        <v/>
      </c>
      <c r="HL87" s="44">
        <f>IF(HL68=1,p2_pmt,0)</f>
        <v/>
      </c>
      <c r="HM87" s="44">
        <f>IF(HM68=1,p2_pmt,0)</f>
        <v/>
      </c>
      <c r="HN87" s="44">
        <f>IF(HN68=1,p2_pmt,0)</f>
        <v/>
      </c>
      <c r="HO87" s="44">
        <f>IF(HO68=1,p2_pmt,0)</f>
        <v/>
      </c>
      <c r="HP87" s="44">
        <f>IF(HP68=1,p2_pmt,0)</f>
        <v/>
      </c>
      <c r="HQ87" s="44">
        <f>IF(HQ68=1,p2_pmt,0)</f>
        <v/>
      </c>
      <c r="HR87" s="44">
        <f>IF(HR68=1,p2_pmt,0)</f>
        <v/>
      </c>
      <c r="HS87" s="44">
        <f>IF(HS68=1,p2_pmt,0)</f>
        <v/>
      </c>
      <c r="HT87" s="44">
        <f>IF(HT68=1,p2_pmt,0)</f>
        <v/>
      </c>
      <c r="HU87" s="44">
        <f>IF(HU68=1,p2_pmt,0)</f>
        <v/>
      </c>
      <c r="HV87" s="44">
        <f>IF(HV68=1,p2_pmt,0)</f>
        <v/>
      </c>
      <c r="HW87" s="44">
        <f>IF(HW68=1,p2_pmt,0)</f>
        <v/>
      </c>
      <c r="HX87" s="44">
        <f>IF(HX68=1,p2_pmt,0)</f>
        <v/>
      </c>
      <c r="HY87" s="44">
        <f>IF(HY68=1,p2_pmt,0)</f>
        <v/>
      </c>
      <c r="HZ87" s="44">
        <f>IF(HZ68=1,p2_pmt,0)</f>
        <v/>
      </c>
      <c r="IA87" s="44">
        <f>IF(IA68=1,p2_pmt,0)</f>
        <v/>
      </c>
      <c r="IB87" s="44">
        <f>IF(IB68=1,p2_pmt,0)</f>
        <v/>
      </c>
      <c r="IC87" s="44">
        <f>IF(IC68=1,p2_pmt,0)</f>
        <v/>
      </c>
      <c r="ID87" s="44">
        <f>IF(ID68=1,p2_pmt,0)</f>
        <v/>
      </c>
      <c r="IE87" s="44">
        <f>IF(IE68=1,p2_pmt,0)</f>
        <v/>
      </c>
      <c r="IF87" s="44">
        <f>IF(IF68=1,p2_pmt,0)</f>
        <v/>
      </c>
      <c r="IG87" s="44">
        <f>IF(IG68=1,p2_pmt,0)</f>
        <v/>
      </c>
      <c r="IH87" s="44">
        <f>IF(IH68=1,p2_pmt,0)</f>
        <v/>
      </c>
      <c r="II87" s="44">
        <f>IF(II68=1,p2_pmt,0)</f>
        <v/>
      </c>
      <c r="IJ87" s="44">
        <f>IF(IJ68=1,p2_pmt,0)</f>
        <v/>
      </c>
      <c r="IK87" s="44">
        <f>IF(IK68=1,p2_pmt,0)</f>
        <v/>
      </c>
      <c r="IL87" s="44">
        <f>IF(IL68=1,p2_pmt,0)</f>
        <v/>
      </c>
      <c r="IM87" s="44">
        <f>IF(IM68=1,p2_pmt,0)</f>
        <v/>
      </c>
      <c r="IN87" s="44">
        <f>IF(IN68=1,p2_pmt,0)</f>
        <v/>
      </c>
      <c r="IO87" s="44">
        <f>IF(IO68=1,p2_pmt,0)</f>
        <v/>
      </c>
      <c r="IP87" s="44">
        <f>IF(IP68=1,p2_pmt,0)</f>
        <v/>
      </c>
      <c r="IQ87" s="44">
        <f>IF(IQ68=1,p2_pmt,0)</f>
        <v/>
      </c>
      <c r="IR87" s="44">
        <f>IF(IR68=1,p2_pmt,0)</f>
        <v/>
      </c>
      <c r="IS87" s="44">
        <f>IF(IS68=1,p2_pmt,0)</f>
        <v/>
      </c>
      <c r="IT87" s="44">
        <f>IF(IT68=1,p2_pmt,0)</f>
        <v/>
      </c>
      <c r="IU87" s="44">
        <f>IF(IU68=1,p2_pmt,0)</f>
        <v/>
      </c>
      <c r="IV87" s="44">
        <f>IF(IV68=1,p2_pmt,0)</f>
        <v/>
      </c>
      <c r="IW87" s="44">
        <f>IF(IW68=1,p2_pmt,0)</f>
        <v/>
      </c>
      <c r="IX87" s="44">
        <f>IF(IX68=1,p2_pmt,0)</f>
        <v/>
      </c>
      <c r="IY87" s="44">
        <f>IF(IY68=1,p2_pmt,0)</f>
        <v/>
      </c>
      <c r="IZ87" s="44">
        <f>IF(IZ68=1,p2_pmt,0)</f>
        <v/>
      </c>
      <c r="JA87" s="44">
        <f>IF(JA68=1,p2_pmt,0)</f>
        <v/>
      </c>
      <c r="JB87" s="44">
        <f>IF(JB68=1,p2_pmt,0)</f>
        <v/>
      </c>
      <c r="JC87" s="44">
        <f>IF(JC68=1,p2_pmt,0)</f>
        <v/>
      </c>
      <c r="JD87" s="44">
        <f>IF(JD68=1,p2_pmt,0)</f>
        <v/>
      </c>
      <c r="JE87" s="44">
        <f>IF(JE68=1,p2_pmt,0)</f>
        <v/>
      </c>
      <c r="JF87" s="44">
        <f>IF(JF68=1,p2_pmt,0)</f>
        <v/>
      </c>
      <c r="JG87" s="44">
        <f>IF(JG68=1,p2_pmt,0)</f>
        <v/>
      </c>
      <c r="JH87" s="44">
        <f>IF(JH68=1,p2_pmt,0)</f>
        <v/>
      </c>
      <c r="JI87" s="44">
        <f>IF(JI68=1,p2_pmt,0)</f>
        <v/>
      </c>
      <c r="JJ87" s="44">
        <f>IF(JJ68=1,p2_pmt,0)</f>
        <v/>
      </c>
      <c r="JK87" s="44">
        <f>IF(JK68=1,p2_pmt,0)</f>
        <v/>
      </c>
      <c r="JL87" s="44">
        <f>IF(JL68=1,p2_pmt,0)</f>
        <v/>
      </c>
      <c r="JM87" s="44">
        <f>IF(JM68=1,p2_pmt,0)</f>
        <v/>
      </c>
      <c r="JN87" s="44">
        <f>IF(JN68=1,p2_pmt,0)</f>
        <v/>
      </c>
      <c r="JO87" s="44">
        <f>IF(JO68=1,p2_pmt,0)</f>
        <v/>
      </c>
      <c r="JP87" s="44">
        <f>IF(JP68=1,p2_pmt,0)</f>
        <v/>
      </c>
      <c r="JQ87" s="44">
        <f>IF(JQ68=1,p2_pmt,0)</f>
        <v/>
      </c>
      <c r="JR87" s="44">
        <f>IF(JR68=1,p2_pmt,0)</f>
        <v/>
      </c>
      <c r="JS87" s="44">
        <f>IF(JS68=1,p2_pmt,0)</f>
        <v/>
      </c>
      <c r="JT87" s="44">
        <f>IF(JT68=1,p2_pmt,0)</f>
        <v/>
      </c>
      <c r="JU87" s="44">
        <f>IF(JU68=1,p2_pmt,0)</f>
        <v/>
      </c>
      <c r="JV87" s="44">
        <f>IF(JV68=1,p2_pmt,0)</f>
        <v/>
      </c>
      <c r="JW87" s="44">
        <f>IF(JW68=1,p2_pmt,0)</f>
        <v/>
      </c>
      <c r="JX87" s="44">
        <f>IF(JX68=1,p2_pmt,0)</f>
        <v/>
      </c>
      <c r="JY87" s="44">
        <f>IF(JY68=1,p2_pmt,0)</f>
        <v/>
      </c>
      <c r="JZ87" s="44">
        <f>IF(JZ68=1,p2_pmt,0)</f>
        <v/>
      </c>
      <c r="KA87" s="44">
        <f>IF(KA68=1,p2_pmt,0)</f>
        <v/>
      </c>
      <c r="KB87" s="44">
        <f>IF(KB68=1,p2_pmt,0)</f>
        <v/>
      </c>
      <c r="KC87" s="44">
        <f>IF(KC68=1,p2_pmt,0)</f>
        <v/>
      </c>
      <c r="KD87" s="44">
        <f>IF(KD68=1,p2_pmt,0)</f>
        <v/>
      </c>
      <c r="KE87" s="44">
        <f>IF(KE68=1,p2_pmt,0)</f>
        <v/>
      </c>
      <c r="KF87" s="44">
        <f>IF(KF68=1,p2_pmt,0)</f>
        <v/>
      </c>
      <c r="KG87" s="44">
        <f>IF(KG68=1,p2_pmt,0)</f>
        <v/>
      </c>
      <c r="KH87" s="44">
        <f>IF(KH68=1,p2_pmt,0)</f>
        <v/>
      </c>
      <c r="KI87" s="44">
        <f>IF(KI68=1,p2_pmt,0)</f>
        <v/>
      </c>
      <c r="KJ87" s="44">
        <f>IF(KJ68=1,p2_pmt,0)</f>
        <v/>
      </c>
      <c r="KK87" s="44">
        <f>IF(KK68=1,p2_pmt,0)</f>
        <v/>
      </c>
      <c r="KL87" s="44">
        <f>IF(KL68=1,p2_pmt,0)</f>
        <v/>
      </c>
      <c r="KM87" s="44">
        <f>IF(KM68=1,p2_pmt,0)</f>
        <v/>
      </c>
      <c r="KN87" s="44">
        <f>IF(KN68=1,p2_pmt,0)</f>
        <v/>
      </c>
      <c r="KO87" s="44">
        <f>IF(KO68=1,p2_pmt,0)</f>
        <v/>
      </c>
      <c r="KP87" s="44">
        <f>IF(KP68=1,p2_pmt,0)</f>
        <v/>
      </c>
      <c r="KQ87" s="44">
        <f>IF(KQ68=1,p2_pmt,0)</f>
        <v/>
      </c>
      <c r="KR87" s="44">
        <f>IF(KR68=1,p2_pmt,0)</f>
        <v/>
      </c>
      <c r="KS87" s="44">
        <f>IF(KS68=1,p2_pmt,0)</f>
        <v/>
      </c>
      <c r="KT87" s="44">
        <f>IF(KT68=1,p2_pmt,0)</f>
        <v/>
      </c>
      <c r="KU87" s="44">
        <f>IF(KU68=1,p2_pmt,0)</f>
        <v/>
      </c>
      <c r="KV87" s="44">
        <f>IF(KV68=1,p2_pmt,0)</f>
        <v/>
      </c>
      <c r="KW87" s="44">
        <f>IF(KW68=1,p2_pmt,0)</f>
        <v/>
      </c>
      <c r="KX87" s="44">
        <f>IF(KX68=1,p2_pmt,0)</f>
        <v/>
      </c>
      <c r="KY87" s="44">
        <f>IF(KY68=1,p2_pmt,0)</f>
        <v/>
      </c>
      <c r="KZ87" s="44">
        <f>IF(KZ68=1,p2_pmt,0)</f>
        <v/>
      </c>
      <c r="LA87" s="44">
        <f>IF(LA68=1,p2_pmt,0)</f>
        <v/>
      </c>
      <c r="LB87" s="44">
        <f>IF(LB68=1,p2_pmt,0)</f>
        <v/>
      </c>
      <c r="LC87" s="44">
        <f>IF(LC68=1,p2_pmt,0)</f>
        <v/>
      </c>
      <c r="LD87" s="44">
        <f>IF(LD68=1,p2_pmt,0)</f>
        <v/>
      </c>
      <c r="LE87" s="44">
        <f>IF(LE68=1,p2_pmt,0)</f>
        <v/>
      </c>
      <c r="LF87" s="44">
        <f>IF(LF68=1,p2_pmt,0)</f>
        <v/>
      </c>
      <c r="LG87" s="44">
        <f>IF(LG68=1,p2_pmt,0)</f>
        <v/>
      </c>
      <c r="LH87" s="44">
        <f>IF(LH68=1,p2_pmt,0)</f>
        <v/>
      </c>
      <c r="LI87" s="44">
        <f>IF(LI68=1,p2_pmt,0)</f>
        <v/>
      </c>
      <c r="LJ87" s="44">
        <f>IF(LJ68=1,p2_pmt,0)</f>
        <v/>
      </c>
      <c r="LK87" s="44">
        <f>IF(LK68=1,p2_pmt,0)</f>
        <v/>
      </c>
      <c r="LL87" s="44">
        <f>IF(LL68=1,p2_pmt,0)</f>
        <v/>
      </c>
      <c r="LM87" s="44">
        <f>IF(LM68=1,p2_pmt,0)</f>
        <v/>
      </c>
      <c r="LN87" s="44">
        <f>IF(LN68=1,p2_pmt,0)</f>
        <v/>
      </c>
      <c r="LO87" s="44">
        <f>IF(LO68=1,p2_pmt,0)</f>
        <v/>
      </c>
      <c r="LP87" s="44">
        <f>IF(LP68=1,p2_pmt,0)</f>
        <v/>
      </c>
      <c r="LQ87" s="44">
        <f>IF(LQ68=1,p2_pmt,0)</f>
        <v/>
      </c>
      <c r="LR87" s="44">
        <f>IF(LR68=1,p2_pmt,0)</f>
        <v/>
      </c>
      <c r="LS87" s="44">
        <f>IF(LS68=1,p2_pmt,0)</f>
        <v/>
      </c>
      <c r="LT87" s="44">
        <f>IF(LT68=1,p2_pmt,0)</f>
        <v/>
      </c>
      <c r="LU87" s="44">
        <f>IF(LU68=1,p2_pmt,0)</f>
        <v/>
      </c>
      <c r="LV87" s="44">
        <f>IF(LV68=1,p2_pmt,0)</f>
        <v/>
      </c>
      <c r="LW87" s="44">
        <f>IF(LW68=1,p2_pmt,0)</f>
        <v/>
      </c>
      <c r="LX87" s="44">
        <f>IF(LX68=1,p2_pmt,0)</f>
        <v/>
      </c>
      <c r="LY87" s="44">
        <f>IF(LY68=1,p2_pmt,0)</f>
        <v/>
      </c>
      <c r="LZ87" s="44">
        <f>IF(LZ68=1,p2_pmt,0)</f>
        <v/>
      </c>
      <c r="MA87" s="44">
        <f>IF(MA68=1,p2_pmt,0)</f>
        <v/>
      </c>
      <c r="MB87" s="44">
        <f>IF(MB68=1,p2_pmt,0)</f>
        <v/>
      </c>
      <c r="MC87" s="44">
        <f>IF(MC68=1,p2_pmt,0)</f>
        <v/>
      </c>
      <c r="MD87" s="44">
        <f>IF(MD68=1,p2_pmt,0)</f>
        <v/>
      </c>
      <c r="ME87" s="44">
        <f>IF(ME68=1,p2_pmt,0)</f>
        <v/>
      </c>
      <c r="MF87" s="44">
        <f>IF(MF68=1,p2_pmt,0)</f>
        <v/>
      </c>
      <c r="MG87" s="44">
        <f>IF(MG68=1,p2_pmt,0)</f>
        <v/>
      </c>
      <c r="MH87" s="44">
        <f>IF(MH68=1,p2_pmt,0)</f>
        <v/>
      </c>
      <c r="MI87" s="44">
        <f>IF(MI68=1,p2_pmt,0)</f>
        <v/>
      </c>
      <c r="MJ87" s="44">
        <f>IF(MJ68=1,p2_pmt,0)</f>
        <v/>
      </c>
      <c r="MK87" s="44">
        <f>IF(MK68=1,p2_pmt,0)</f>
        <v/>
      </c>
      <c r="ML87" s="44">
        <f>IF(ML68=1,p2_pmt,0)</f>
        <v/>
      </c>
      <c r="MM87" s="44">
        <f>IF(MM68=1,p2_pmt,0)</f>
        <v/>
      </c>
      <c r="MN87" s="44">
        <f>IF(MN68=1,p2_pmt,0)</f>
        <v/>
      </c>
      <c r="MO87" s="44">
        <f>IF(MO68=1,p2_pmt,0)</f>
        <v/>
      </c>
      <c r="MP87" s="44">
        <f>IF(MP68=1,p2_pmt,0)</f>
        <v/>
      </c>
      <c r="MQ87" s="44">
        <f>IF(MQ68=1,p2_pmt,0)</f>
        <v/>
      </c>
      <c r="MR87" s="44">
        <f>IF(MR68=1,p2_pmt,0)</f>
        <v/>
      </c>
      <c r="MS87" s="44">
        <f>IF(MS68=1,p2_pmt,0)</f>
        <v/>
      </c>
      <c r="MT87" s="44">
        <f>IF(MT68=1,p2_pmt,0)</f>
        <v/>
      </c>
      <c r="MU87" s="44">
        <f>IF(MU68=1,p2_pmt,0)</f>
        <v/>
      </c>
      <c r="MV87" s="44">
        <f>IF(MV68=1,p2_pmt,0)</f>
        <v/>
      </c>
      <c r="MW87" s="44">
        <f>IF(MW68=1,p2_pmt,0)</f>
        <v/>
      </c>
      <c r="MX87" s="44">
        <f>IF(MX68=1,p2_pmt,0)</f>
        <v/>
      </c>
      <c r="MY87" s="44">
        <f>IF(MY68=1,p2_pmt,0)</f>
        <v/>
      </c>
      <c r="MZ87" s="44">
        <f>IF(MZ68=1,p2_pmt,0)</f>
        <v/>
      </c>
      <c r="NA87" s="44">
        <f>IF(NA68=1,p2_pmt,0)</f>
        <v/>
      </c>
      <c r="NB87" s="44">
        <f>IF(NB68=1,p2_pmt,0)</f>
        <v/>
      </c>
      <c r="NC87" s="44">
        <f>IF(NC68=1,p2_pmt,0)</f>
        <v/>
      </c>
      <c r="ND87" s="44">
        <f>IF(ND68=1,p2_pmt,0)</f>
        <v/>
      </c>
      <c r="NE87" s="44">
        <f>IF(NE68=1,p2_pmt,0)</f>
        <v/>
      </c>
      <c r="NF87" s="44">
        <f>IF(NF68=1,p2_pmt,0)</f>
        <v/>
      </c>
      <c r="NG87" s="44">
        <f>IF(NG68=1,p2_pmt,0)</f>
        <v/>
      </c>
      <c r="NH87" s="44">
        <f>IF(NH68=1,p2_pmt,0)</f>
        <v/>
      </c>
      <c r="NI87" s="44">
        <f>IF(NI68=1,p2_pmt,0)</f>
        <v/>
      </c>
      <c r="NJ87" s="44">
        <f>IF(NJ68=1,p2_pmt,0)</f>
        <v/>
      </c>
      <c r="NK87" s="44">
        <f>IF(NK68=1,p2_pmt,0)</f>
        <v/>
      </c>
      <c r="NL87" s="44">
        <f>IF(NL68=1,p2_pmt,0)</f>
        <v/>
      </c>
      <c r="NM87" s="44">
        <f>IF(NM68=1,p2_pmt,0)</f>
        <v/>
      </c>
      <c r="NN87" s="44">
        <f>IF(NN68=1,p2_pmt,0)</f>
        <v/>
      </c>
      <c r="NO87" s="44">
        <f>IF(NO68=1,p2_pmt,0)</f>
        <v/>
      </c>
      <c r="NP87" s="44">
        <f>IF(NP68=1,p2_pmt,0)</f>
        <v/>
      </c>
      <c r="NQ87" s="44">
        <f>IF(NQ68=1,p2_pmt,0)</f>
        <v/>
      </c>
      <c r="NR87" s="44">
        <f>IF(NR68=1,p2_pmt,0)</f>
        <v/>
      </c>
      <c r="NS87" s="44">
        <f>IF(NS68=1,p2_pmt,0)</f>
        <v/>
      </c>
      <c r="NT87" s="44">
        <f>IF(NT68=1,p2_pmt,0)</f>
        <v/>
      </c>
      <c r="NU87" s="44">
        <f>IF(NU68=1,p2_pmt,0)</f>
        <v/>
      </c>
      <c r="NV87" s="44">
        <f>IF(NV68=1,p2_pmt,0)</f>
        <v/>
      </c>
      <c r="NW87" s="44">
        <f>IF(NW68=1,p2_pmt,0)</f>
        <v/>
      </c>
      <c r="NX87" s="44">
        <f>IF(NX68=1,p2_pmt,0)</f>
        <v/>
      </c>
      <c r="NY87" s="44">
        <f>IF(NY68=1,p2_pmt,0)</f>
        <v/>
      </c>
      <c r="NZ87" s="44">
        <f>IF(NZ68=1,p2_pmt,0)</f>
        <v/>
      </c>
      <c r="OA87" s="44">
        <f>IF(OA68=1,p2_pmt,0)</f>
        <v/>
      </c>
      <c r="OB87" s="44">
        <f>IF(OB68=1,p2_pmt,0)</f>
        <v/>
      </c>
      <c r="OC87" s="44">
        <f>IF(OC68=1,p2_pmt,0)</f>
        <v/>
      </c>
      <c r="OD87" s="44">
        <f>IF(OD68=1,p2_pmt,0)</f>
        <v/>
      </c>
      <c r="OE87" s="44">
        <f>IF(OE68=1,p2_pmt,0)</f>
        <v/>
      </c>
      <c r="OF87" s="44">
        <f>IF(OF68=1,p2_pmt,0)</f>
        <v/>
      </c>
      <c r="OG87" s="44">
        <f>IF(OG68=1,p2_pmt,0)</f>
        <v/>
      </c>
      <c r="OH87" s="44">
        <f>IF(OH68=1,p2_pmt,0)</f>
        <v/>
      </c>
      <c r="OI87" s="44">
        <f>IF(OI68=1,p2_pmt,0)</f>
        <v/>
      </c>
      <c r="OJ87" s="44">
        <f>IF(OJ68=1,p2_pmt,0)</f>
        <v/>
      </c>
      <c r="OK87" s="44">
        <f>IF(OK68=1,p2_pmt,0)</f>
        <v/>
      </c>
      <c r="OL87" s="44">
        <f>IF(OL68=1,p2_pmt,0)</f>
        <v/>
      </c>
      <c r="OM87" s="44">
        <f>IF(OM68=1,p2_pmt,0)</f>
        <v/>
      </c>
      <c r="ON87" s="44">
        <f>IF(ON68=1,p2_pmt,0)</f>
        <v/>
      </c>
      <c r="OO87" s="44">
        <f>IF(OO68=1,p2_pmt,0)</f>
        <v/>
      </c>
      <c r="OP87" s="44">
        <f>IF(OP68=1,p2_pmt,0)</f>
        <v/>
      </c>
      <c r="OQ87" s="44">
        <f>IF(OQ68=1,p2_pmt,0)</f>
        <v/>
      </c>
      <c r="OR87" s="44">
        <f>IF(OR68=1,p2_pmt,0)</f>
        <v/>
      </c>
      <c r="OS87" s="44">
        <f>IF(OS68=1,p2_pmt,0)</f>
        <v/>
      </c>
      <c r="OT87" s="44">
        <f>IF(OT68=1,p2_pmt,0)</f>
        <v/>
      </c>
      <c r="OU87" s="44">
        <f>IF(OU68=1,p2_pmt,0)</f>
        <v/>
      </c>
      <c r="OV87" s="44">
        <f>IF(OV68=1,p2_pmt,0)</f>
        <v/>
      </c>
      <c r="OW87" s="44">
        <f>IF(OW68=1,p2_pmt,0)</f>
        <v/>
      </c>
      <c r="OX87" s="44">
        <f>IF(OX68=1,p2_pmt,0)</f>
        <v/>
      </c>
      <c r="OY87" s="44">
        <f>IF(OY68=1,p2_pmt,0)</f>
        <v/>
      </c>
      <c r="OZ87" s="44">
        <f>IF(OZ68=1,p2_pmt,0)</f>
        <v/>
      </c>
      <c r="PA87" s="44">
        <f>IF(PA68=1,p2_pmt,0)</f>
        <v/>
      </c>
      <c r="PB87" s="44">
        <f>IF(PB68=1,p2_pmt,0)</f>
        <v/>
      </c>
      <c r="PC87" s="44">
        <f>IF(PC68=1,p2_pmt,0)</f>
        <v/>
      </c>
      <c r="PD87" s="44">
        <f>IF(PD68=1,p2_pmt,0)</f>
        <v/>
      </c>
      <c r="PE87" s="44">
        <f>IF(PE68=1,p2_pmt,0)</f>
        <v/>
      </c>
      <c r="PF87" s="44">
        <f>IF(PF68=1,p2_pmt,0)</f>
        <v/>
      </c>
      <c r="PG87" s="44">
        <f>IF(PG68=1,p2_pmt,0)</f>
        <v/>
      </c>
      <c r="PH87" s="44">
        <f>IF(PH68=1,p2_pmt,0)</f>
        <v/>
      </c>
      <c r="PI87" s="44">
        <f>IF(PI68=1,p2_pmt,0)</f>
        <v/>
      </c>
      <c r="PJ87" s="44">
        <f>IF(PJ68=1,p2_pmt,0)</f>
        <v/>
      </c>
      <c r="PK87" s="44">
        <f>IF(PK68=1,p2_pmt,0)</f>
        <v/>
      </c>
      <c r="PL87" s="44">
        <f>IF(PL68=1,p2_pmt,0)</f>
        <v/>
      </c>
      <c r="PM87" s="44">
        <f>IF(PM68=1,p2_pmt,0)</f>
        <v/>
      </c>
    </row>
    <row r="88">
      <c r="A88" s="9" t="inlineStr">
        <is>
          <t>MLI balance (end of month)</t>
        </is>
      </c>
      <c r="B88" s="9" t="inlineStr">
        <is>
          <t>P2</t>
        </is>
      </c>
      <c r="D88" s="44">
        <f>IF(D67=1,D82,IF(D68=1,IF(D$4=p2_complete+1,p2_perm,0)-D86,0))</f>
        <v/>
      </c>
      <c r="E88" s="44">
        <f>IF(E67=1,E82,IF(E68=1,IF(E$4=p2_complete+1,p2_perm,D88)-E86,0))</f>
        <v/>
      </c>
      <c r="F88" s="44">
        <f>IF(F67=1,F82,IF(F68=1,IF(F$4=p2_complete+1,p2_perm,E88)-F86,0))</f>
        <v/>
      </c>
      <c r="G88" s="44">
        <f>IF(G67=1,G82,IF(G68=1,IF(G$4=p2_complete+1,p2_perm,F88)-G86,0))</f>
        <v/>
      </c>
      <c r="H88" s="44">
        <f>IF(H67=1,H82,IF(H68=1,IF(H$4=p2_complete+1,p2_perm,G88)-H86,0))</f>
        <v/>
      </c>
      <c r="I88" s="44">
        <f>IF(I67=1,I82,IF(I68=1,IF(I$4=p2_complete+1,p2_perm,H88)-I86,0))</f>
        <v/>
      </c>
      <c r="J88" s="44">
        <f>IF(J67=1,J82,IF(J68=1,IF(J$4=p2_complete+1,p2_perm,I88)-J86,0))</f>
        <v/>
      </c>
      <c r="K88" s="44">
        <f>IF(K67=1,K82,IF(K68=1,IF(K$4=p2_complete+1,p2_perm,J88)-K86,0))</f>
        <v/>
      </c>
      <c r="L88" s="44">
        <f>IF(L67=1,L82,IF(L68=1,IF(L$4=p2_complete+1,p2_perm,K88)-L86,0))</f>
        <v/>
      </c>
      <c r="M88" s="44">
        <f>IF(M67=1,M82,IF(M68=1,IF(M$4=p2_complete+1,p2_perm,L88)-M86,0))</f>
        <v/>
      </c>
      <c r="N88" s="44">
        <f>IF(N67=1,N82,IF(N68=1,IF(N$4=p2_complete+1,p2_perm,M88)-N86,0))</f>
        <v/>
      </c>
      <c r="O88" s="44">
        <f>IF(O67=1,O82,IF(O68=1,IF(O$4=p2_complete+1,p2_perm,N88)-O86,0))</f>
        <v/>
      </c>
      <c r="P88" s="44">
        <f>IF(P67=1,P82,IF(P68=1,IF(P$4=p2_complete+1,p2_perm,O88)-P86,0))</f>
        <v/>
      </c>
      <c r="Q88" s="44">
        <f>IF(Q67=1,Q82,IF(Q68=1,IF(Q$4=p2_complete+1,p2_perm,P88)-Q86,0))</f>
        <v/>
      </c>
      <c r="R88" s="44">
        <f>IF(R67=1,R82,IF(R68=1,IF(R$4=p2_complete+1,p2_perm,Q88)-R86,0))</f>
        <v/>
      </c>
      <c r="S88" s="44">
        <f>IF(S67=1,S82,IF(S68=1,IF(S$4=p2_complete+1,p2_perm,R88)-S86,0))</f>
        <v/>
      </c>
      <c r="T88" s="44">
        <f>IF(T67=1,T82,IF(T68=1,IF(T$4=p2_complete+1,p2_perm,S88)-T86,0))</f>
        <v/>
      </c>
      <c r="U88" s="44">
        <f>IF(U67=1,U82,IF(U68=1,IF(U$4=p2_complete+1,p2_perm,T88)-U86,0))</f>
        <v/>
      </c>
      <c r="V88" s="44">
        <f>IF(V67=1,V82,IF(V68=1,IF(V$4=p2_complete+1,p2_perm,U88)-V86,0))</f>
        <v/>
      </c>
      <c r="W88" s="44">
        <f>IF(W67=1,W82,IF(W68=1,IF(W$4=p2_complete+1,p2_perm,V88)-W86,0))</f>
        <v/>
      </c>
      <c r="X88" s="44">
        <f>IF(X67=1,X82,IF(X68=1,IF(X$4=p2_complete+1,p2_perm,W88)-X86,0))</f>
        <v/>
      </c>
      <c r="Y88" s="44">
        <f>IF(Y67=1,Y82,IF(Y68=1,IF(Y$4=p2_complete+1,p2_perm,X88)-Y86,0))</f>
        <v/>
      </c>
      <c r="Z88" s="44">
        <f>IF(Z67=1,Z82,IF(Z68=1,IF(Z$4=p2_complete+1,p2_perm,Y88)-Z86,0))</f>
        <v/>
      </c>
      <c r="AA88" s="44">
        <f>IF(AA67=1,AA82,IF(AA68=1,IF(AA$4=p2_complete+1,p2_perm,Z88)-AA86,0))</f>
        <v/>
      </c>
      <c r="AB88" s="44">
        <f>IF(AB67=1,AB82,IF(AB68=1,IF(AB$4=p2_complete+1,p2_perm,AA88)-AB86,0))</f>
        <v/>
      </c>
      <c r="AC88" s="44">
        <f>IF(AC67=1,AC82,IF(AC68=1,IF(AC$4=p2_complete+1,p2_perm,AB88)-AC86,0))</f>
        <v/>
      </c>
      <c r="AD88" s="44">
        <f>IF(AD67=1,AD82,IF(AD68=1,IF(AD$4=p2_complete+1,p2_perm,AC88)-AD86,0))</f>
        <v/>
      </c>
      <c r="AE88" s="44">
        <f>IF(AE67=1,AE82,IF(AE68=1,IF(AE$4=p2_complete+1,p2_perm,AD88)-AE86,0))</f>
        <v/>
      </c>
      <c r="AF88" s="44">
        <f>IF(AF67=1,AF82,IF(AF68=1,IF(AF$4=p2_complete+1,p2_perm,AE88)-AF86,0))</f>
        <v/>
      </c>
      <c r="AG88" s="44">
        <f>IF(AG67=1,AG82,IF(AG68=1,IF(AG$4=p2_complete+1,p2_perm,AF88)-AG86,0))</f>
        <v/>
      </c>
      <c r="AH88" s="44">
        <f>IF(AH67=1,AH82,IF(AH68=1,IF(AH$4=p2_complete+1,p2_perm,AG88)-AH86,0))</f>
        <v/>
      </c>
      <c r="AI88" s="44">
        <f>IF(AI67=1,AI82,IF(AI68=1,IF(AI$4=p2_complete+1,p2_perm,AH88)-AI86,0))</f>
        <v/>
      </c>
      <c r="AJ88" s="44">
        <f>IF(AJ67=1,AJ82,IF(AJ68=1,IF(AJ$4=p2_complete+1,p2_perm,AI88)-AJ86,0))</f>
        <v/>
      </c>
      <c r="AK88" s="44">
        <f>IF(AK67=1,AK82,IF(AK68=1,IF(AK$4=p2_complete+1,p2_perm,AJ88)-AK86,0))</f>
        <v/>
      </c>
      <c r="AL88" s="44">
        <f>IF(AL67=1,AL82,IF(AL68=1,IF(AL$4=p2_complete+1,p2_perm,AK88)-AL86,0))</f>
        <v/>
      </c>
      <c r="AM88" s="44">
        <f>IF(AM67=1,AM82,IF(AM68=1,IF(AM$4=p2_complete+1,p2_perm,AL88)-AM86,0))</f>
        <v/>
      </c>
      <c r="AN88" s="44">
        <f>IF(AN67=1,AN82,IF(AN68=1,IF(AN$4=p2_complete+1,p2_perm,AM88)-AN86,0))</f>
        <v/>
      </c>
      <c r="AO88" s="44">
        <f>IF(AO67=1,AO82,IF(AO68=1,IF(AO$4=p2_complete+1,p2_perm,AN88)-AO86,0))</f>
        <v/>
      </c>
      <c r="AP88" s="44">
        <f>IF(AP67=1,AP82,IF(AP68=1,IF(AP$4=p2_complete+1,p2_perm,AO88)-AP86,0))</f>
        <v/>
      </c>
      <c r="AQ88" s="44">
        <f>IF(AQ67=1,AQ82,IF(AQ68=1,IF(AQ$4=p2_complete+1,p2_perm,AP88)-AQ86,0))</f>
        <v/>
      </c>
      <c r="AR88" s="44">
        <f>IF(AR67=1,AR82,IF(AR68=1,IF(AR$4=p2_complete+1,p2_perm,AQ88)-AR86,0))</f>
        <v/>
      </c>
      <c r="AS88" s="44">
        <f>IF(AS67=1,AS82,IF(AS68=1,IF(AS$4=p2_complete+1,p2_perm,AR88)-AS86,0))</f>
        <v/>
      </c>
      <c r="AT88" s="44">
        <f>IF(AT67=1,AT82,IF(AT68=1,IF(AT$4=p2_complete+1,p2_perm,AS88)-AT86,0))</f>
        <v/>
      </c>
      <c r="AU88" s="44">
        <f>IF(AU67=1,AU82,IF(AU68=1,IF(AU$4=p2_complete+1,p2_perm,AT88)-AU86,0))</f>
        <v/>
      </c>
      <c r="AV88" s="44">
        <f>IF(AV67=1,AV82,IF(AV68=1,IF(AV$4=p2_complete+1,p2_perm,AU88)-AV86,0))</f>
        <v/>
      </c>
      <c r="AW88" s="44">
        <f>IF(AW67=1,AW82,IF(AW68=1,IF(AW$4=p2_complete+1,p2_perm,AV88)-AW86,0))</f>
        <v/>
      </c>
      <c r="AX88" s="44">
        <f>IF(AX67=1,AX82,IF(AX68=1,IF(AX$4=p2_complete+1,p2_perm,AW88)-AX86,0))</f>
        <v/>
      </c>
      <c r="AY88" s="44">
        <f>IF(AY67=1,AY82,IF(AY68=1,IF(AY$4=p2_complete+1,p2_perm,AX88)-AY86,0))</f>
        <v/>
      </c>
      <c r="AZ88" s="44">
        <f>IF(AZ67=1,AZ82,IF(AZ68=1,IF(AZ$4=p2_complete+1,p2_perm,AY88)-AZ86,0))</f>
        <v/>
      </c>
      <c r="BA88" s="44">
        <f>IF(BA67=1,BA82,IF(BA68=1,IF(BA$4=p2_complete+1,p2_perm,AZ88)-BA86,0))</f>
        <v/>
      </c>
      <c r="BB88" s="44">
        <f>IF(BB67=1,BB82,IF(BB68=1,IF(BB$4=p2_complete+1,p2_perm,BA88)-BB86,0))</f>
        <v/>
      </c>
      <c r="BC88" s="44">
        <f>IF(BC67=1,BC82,IF(BC68=1,IF(BC$4=p2_complete+1,p2_perm,BB88)-BC86,0))</f>
        <v/>
      </c>
      <c r="BD88" s="44">
        <f>IF(BD67=1,BD82,IF(BD68=1,IF(BD$4=p2_complete+1,p2_perm,BC88)-BD86,0))</f>
        <v/>
      </c>
      <c r="BE88" s="44">
        <f>IF(BE67=1,BE82,IF(BE68=1,IF(BE$4=p2_complete+1,p2_perm,BD88)-BE86,0))</f>
        <v/>
      </c>
      <c r="BF88" s="44">
        <f>IF(BF67=1,BF82,IF(BF68=1,IF(BF$4=p2_complete+1,p2_perm,BE88)-BF86,0))</f>
        <v/>
      </c>
      <c r="BG88" s="44">
        <f>IF(BG67=1,BG82,IF(BG68=1,IF(BG$4=p2_complete+1,p2_perm,BF88)-BG86,0))</f>
        <v/>
      </c>
      <c r="BH88" s="44">
        <f>IF(BH67=1,BH82,IF(BH68=1,IF(BH$4=p2_complete+1,p2_perm,BG88)-BH86,0))</f>
        <v/>
      </c>
      <c r="BI88" s="44">
        <f>IF(BI67=1,BI82,IF(BI68=1,IF(BI$4=p2_complete+1,p2_perm,BH88)-BI86,0))</f>
        <v/>
      </c>
      <c r="BJ88" s="44">
        <f>IF(BJ67=1,BJ82,IF(BJ68=1,IF(BJ$4=p2_complete+1,p2_perm,BI88)-BJ86,0))</f>
        <v/>
      </c>
      <c r="BK88" s="44">
        <f>IF(BK67=1,BK82,IF(BK68=1,IF(BK$4=p2_complete+1,p2_perm,BJ88)-BK86,0))</f>
        <v/>
      </c>
      <c r="BL88" s="44">
        <f>IF(BL67=1,BL82,IF(BL68=1,IF(BL$4=p2_complete+1,p2_perm,BK88)-BL86,0))</f>
        <v/>
      </c>
      <c r="BM88" s="44">
        <f>IF(BM67=1,BM82,IF(BM68=1,IF(BM$4=p2_complete+1,p2_perm,BL88)-BM86,0))</f>
        <v/>
      </c>
      <c r="BN88" s="44">
        <f>IF(BN67=1,BN82,IF(BN68=1,IF(BN$4=p2_complete+1,p2_perm,BM88)-BN86,0))</f>
        <v/>
      </c>
      <c r="BO88" s="44">
        <f>IF(BO67=1,BO82,IF(BO68=1,IF(BO$4=p2_complete+1,p2_perm,BN88)-BO86,0))</f>
        <v/>
      </c>
      <c r="BP88" s="44">
        <f>IF(BP67=1,BP82,IF(BP68=1,IF(BP$4=p2_complete+1,p2_perm,BO88)-BP86,0))</f>
        <v/>
      </c>
      <c r="BQ88" s="44">
        <f>IF(BQ67=1,BQ82,IF(BQ68=1,IF(BQ$4=p2_complete+1,p2_perm,BP88)-BQ86,0))</f>
        <v/>
      </c>
      <c r="BR88" s="44">
        <f>IF(BR67=1,BR82,IF(BR68=1,IF(BR$4=p2_complete+1,p2_perm,BQ88)-BR86,0))</f>
        <v/>
      </c>
      <c r="BS88" s="44">
        <f>IF(BS67=1,BS82,IF(BS68=1,IF(BS$4=p2_complete+1,p2_perm,BR88)-BS86,0))</f>
        <v/>
      </c>
      <c r="BT88" s="44">
        <f>IF(BT67=1,BT82,IF(BT68=1,IF(BT$4=p2_complete+1,p2_perm,BS88)-BT86,0))</f>
        <v/>
      </c>
      <c r="BU88" s="44">
        <f>IF(BU67=1,BU82,IF(BU68=1,IF(BU$4=p2_complete+1,p2_perm,BT88)-BU86,0))</f>
        <v/>
      </c>
      <c r="BV88" s="44">
        <f>IF(BV67=1,BV82,IF(BV68=1,IF(BV$4=p2_complete+1,p2_perm,BU88)-BV86,0))</f>
        <v/>
      </c>
      <c r="BW88" s="44">
        <f>IF(BW67=1,BW82,IF(BW68=1,IF(BW$4=p2_complete+1,p2_perm,BV88)-BW86,0))</f>
        <v/>
      </c>
      <c r="BX88" s="44">
        <f>IF(BX67=1,BX82,IF(BX68=1,IF(BX$4=p2_complete+1,p2_perm,BW88)-BX86,0))</f>
        <v/>
      </c>
      <c r="BY88" s="44">
        <f>IF(BY67=1,BY82,IF(BY68=1,IF(BY$4=p2_complete+1,p2_perm,BX88)-BY86,0))</f>
        <v/>
      </c>
      <c r="BZ88" s="44">
        <f>IF(BZ67=1,BZ82,IF(BZ68=1,IF(BZ$4=p2_complete+1,p2_perm,BY88)-BZ86,0))</f>
        <v/>
      </c>
      <c r="CA88" s="44">
        <f>IF(CA67=1,CA82,IF(CA68=1,IF(CA$4=p2_complete+1,p2_perm,BZ88)-CA86,0))</f>
        <v/>
      </c>
      <c r="CB88" s="44">
        <f>IF(CB67=1,CB82,IF(CB68=1,IF(CB$4=p2_complete+1,p2_perm,CA88)-CB86,0))</f>
        <v/>
      </c>
      <c r="CC88" s="44">
        <f>IF(CC67=1,CC82,IF(CC68=1,IF(CC$4=p2_complete+1,p2_perm,CB88)-CC86,0))</f>
        <v/>
      </c>
      <c r="CD88" s="44">
        <f>IF(CD67=1,CD82,IF(CD68=1,IF(CD$4=p2_complete+1,p2_perm,CC88)-CD86,0))</f>
        <v/>
      </c>
      <c r="CE88" s="44">
        <f>IF(CE67=1,CE82,IF(CE68=1,IF(CE$4=p2_complete+1,p2_perm,CD88)-CE86,0))</f>
        <v/>
      </c>
      <c r="CF88" s="44">
        <f>IF(CF67=1,CF82,IF(CF68=1,IF(CF$4=p2_complete+1,p2_perm,CE88)-CF86,0))</f>
        <v/>
      </c>
      <c r="CG88" s="44">
        <f>IF(CG67=1,CG82,IF(CG68=1,IF(CG$4=p2_complete+1,p2_perm,CF88)-CG86,0))</f>
        <v/>
      </c>
      <c r="CH88" s="44">
        <f>IF(CH67=1,CH82,IF(CH68=1,IF(CH$4=p2_complete+1,p2_perm,CG88)-CH86,0))</f>
        <v/>
      </c>
      <c r="CI88" s="44">
        <f>IF(CI67=1,CI82,IF(CI68=1,IF(CI$4=p2_complete+1,p2_perm,CH88)-CI86,0))</f>
        <v/>
      </c>
      <c r="CJ88" s="44">
        <f>IF(CJ67=1,CJ82,IF(CJ68=1,IF(CJ$4=p2_complete+1,p2_perm,CI88)-CJ86,0))</f>
        <v/>
      </c>
      <c r="CK88" s="44">
        <f>IF(CK67=1,CK82,IF(CK68=1,IF(CK$4=p2_complete+1,p2_perm,CJ88)-CK86,0))</f>
        <v/>
      </c>
      <c r="CL88" s="44">
        <f>IF(CL67=1,CL82,IF(CL68=1,IF(CL$4=p2_complete+1,p2_perm,CK88)-CL86,0))</f>
        <v/>
      </c>
      <c r="CM88" s="44">
        <f>IF(CM67=1,CM82,IF(CM68=1,IF(CM$4=p2_complete+1,p2_perm,CL88)-CM86,0))</f>
        <v/>
      </c>
      <c r="CN88" s="44">
        <f>IF(CN67=1,CN82,IF(CN68=1,IF(CN$4=p2_complete+1,p2_perm,CM88)-CN86,0))</f>
        <v/>
      </c>
      <c r="CO88" s="44">
        <f>IF(CO67=1,CO82,IF(CO68=1,IF(CO$4=p2_complete+1,p2_perm,CN88)-CO86,0))</f>
        <v/>
      </c>
      <c r="CP88" s="44">
        <f>IF(CP67=1,CP82,IF(CP68=1,IF(CP$4=p2_complete+1,p2_perm,CO88)-CP86,0))</f>
        <v/>
      </c>
      <c r="CQ88" s="44">
        <f>IF(CQ67=1,CQ82,IF(CQ68=1,IF(CQ$4=p2_complete+1,p2_perm,CP88)-CQ86,0))</f>
        <v/>
      </c>
      <c r="CR88" s="44">
        <f>IF(CR67=1,CR82,IF(CR68=1,IF(CR$4=p2_complete+1,p2_perm,CQ88)-CR86,0))</f>
        <v/>
      </c>
      <c r="CS88" s="44">
        <f>IF(CS67=1,CS82,IF(CS68=1,IF(CS$4=p2_complete+1,p2_perm,CR88)-CS86,0))</f>
        <v/>
      </c>
      <c r="CT88" s="44">
        <f>IF(CT67=1,CT82,IF(CT68=1,IF(CT$4=p2_complete+1,p2_perm,CS88)-CT86,0))</f>
        <v/>
      </c>
      <c r="CU88" s="44">
        <f>IF(CU67=1,CU82,IF(CU68=1,IF(CU$4=p2_complete+1,p2_perm,CT88)-CU86,0))</f>
        <v/>
      </c>
      <c r="CV88" s="44">
        <f>IF(CV67=1,CV82,IF(CV68=1,IF(CV$4=p2_complete+1,p2_perm,CU88)-CV86,0))</f>
        <v/>
      </c>
      <c r="CW88" s="44">
        <f>IF(CW67=1,CW82,IF(CW68=1,IF(CW$4=p2_complete+1,p2_perm,CV88)-CW86,0))</f>
        <v/>
      </c>
      <c r="CX88" s="44">
        <f>IF(CX67=1,CX82,IF(CX68=1,IF(CX$4=p2_complete+1,p2_perm,CW88)-CX86,0))</f>
        <v/>
      </c>
      <c r="CY88" s="44">
        <f>IF(CY67=1,CY82,IF(CY68=1,IF(CY$4=p2_complete+1,p2_perm,CX88)-CY86,0))</f>
        <v/>
      </c>
      <c r="CZ88" s="44">
        <f>IF(CZ67=1,CZ82,IF(CZ68=1,IF(CZ$4=p2_complete+1,p2_perm,CY88)-CZ86,0))</f>
        <v/>
      </c>
      <c r="DA88" s="44">
        <f>IF(DA67=1,DA82,IF(DA68=1,IF(DA$4=p2_complete+1,p2_perm,CZ88)-DA86,0))</f>
        <v/>
      </c>
      <c r="DB88" s="44">
        <f>IF(DB67=1,DB82,IF(DB68=1,IF(DB$4=p2_complete+1,p2_perm,DA88)-DB86,0))</f>
        <v/>
      </c>
      <c r="DC88" s="44">
        <f>IF(DC67=1,DC82,IF(DC68=1,IF(DC$4=p2_complete+1,p2_perm,DB88)-DC86,0))</f>
        <v/>
      </c>
      <c r="DD88" s="44">
        <f>IF(DD67=1,DD82,IF(DD68=1,IF(DD$4=p2_complete+1,p2_perm,DC88)-DD86,0))</f>
        <v/>
      </c>
      <c r="DE88" s="44">
        <f>IF(DE67=1,DE82,IF(DE68=1,IF(DE$4=p2_complete+1,p2_perm,DD88)-DE86,0))</f>
        <v/>
      </c>
      <c r="DF88" s="44">
        <f>IF(DF67=1,DF82,IF(DF68=1,IF(DF$4=p2_complete+1,p2_perm,DE88)-DF86,0))</f>
        <v/>
      </c>
      <c r="DG88" s="44">
        <f>IF(DG67=1,DG82,IF(DG68=1,IF(DG$4=p2_complete+1,p2_perm,DF88)-DG86,0))</f>
        <v/>
      </c>
      <c r="DH88" s="44">
        <f>IF(DH67=1,DH82,IF(DH68=1,IF(DH$4=p2_complete+1,p2_perm,DG88)-DH86,0))</f>
        <v/>
      </c>
      <c r="DI88" s="44">
        <f>IF(DI67=1,DI82,IF(DI68=1,IF(DI$4=p2_complete+1,p2_perm,DH88)-DI86,0))</f>
        <v/>
      </c>
      <c r="DJ88" s="44">
        <f>IF(DJ67=1,DJ82,IF(DJ68=1,IF(DJ$4=p2_complete+1,p2_perm,DI88)-DJ86,0))</f>
        <v/>
      </c>
      <c r="DK88" s="44">
        <f>IF(DK67=1,DK82,IF(DK68=1,IF(DK$4=p2_complete+1,p2_perm,DJ88)-DK86,0))</f>
        <v/>
      </c>
      <c r="DL88" s="44">
        <f>IF(DL67=1,DL82,IF(DL68=1,IF(DL$4=p2_complete+1,p2_perm,DK88)-DL86,0))</f>
        <v/>
      </c>
      <c r="DM88" s="44">
        <f>IF(DM67=1,DM82,IF(DM68=1,IF(DM$4=p2_complete+1,p2_perm,DL88)-DM86,0))</f>
        <v/>
      </c>
      <c r="DN88" s="44">
        <f>IF(DN67=1,DN82,IF(DN68=1,IF(DN$4=p2_complete+1,p2_perm,DM88)-DN86,0))</f>
        <v/>
      </c>
      <c r="DO88" s="44">
        <f>IF(DO67=1,DO82,IF(DO68=1,IF(DO$4=p2_complete+1,p2_perm,DN88)-DO86,0))</f>
        <v/>
      </c>
      <c r="DP88" s="44">
        <f>IF(DP67=1,DP82,IF(DP68=1,IF(DP$4=p2_complete+1,p2_perm,DO88)-DP86,0))</f>
        <v/>
      </c>
      <c r="DQ88" s="44">
        <f>IF(DQ67=1,DQ82,IF(DQ68=1,IF(DQ$4=p2_complete+1,p2_perm,DP88)-DQ86,0))</f>
        <v/>
      </c>
      <c r="DR88" s="44">
        <f>IF(DR67=1,DR82,IF(DR68=1,IF(DR$4=p2_complete+1,p2_perm,DQ88)-DR86,0))</f>
        <v/>
      </c>
      <c r="DS88" s="44">
        <f>IF(DS67=1,DS82,IF(DS68=1,IF(DS$4=p2_complete+1,p2_perm,DR88)-DS86,0))</f>
        <v/>
      </c>
      <c r="DT88" s="44">
        <f>IF(DT67=1,DT82,IF(DT68=1,IF(DT$4=p2_complete+1,p2_perm,DS88)-DT86,0))</f>
        <v/>
      </c>
      <c r="DU88" s="44">
        <f>IF(DU67=1,DU82,IF(DU68=1,IF(DU$4=p2_complete+1,p2_perm,DT88)-DU86,0))</f>
        <v/>
      </c>
      <c r="DV88" s="44">
        <f>IF(DV67=1,DV82,IF(DV68=1,IF(DV$4=p2_complete+1,p2_perm,DU88)-DV86,0))</f>
        <v/>
      </c>
      <c r="DW88" s="44">
        <f>IF(DW67=1,DW82,IF(DW68=1,IF(DW$4=p2_complete+1,p2_perm,DV88)-DW86,0))</f>
        <v/>
      </c>
      <c r="DX88" s="44">
        <f>IF(DX67=1,DX82,IF(DX68=1,IF(DX$4=p2_complete+1,p2_perm,DW88)-DX86,0))</f>
        <v/>
      </c>
      <c r="DY88" s="44">
        <f>IF(DY67=1,DY82,IF(DY68=1,IF(DY$4=p2_complete+1,p2_perm,DX88)-DY86,0))</f>
        <v/>
      </c>
      <c r="DZ88" s="44">
        <f>IF(DZ67=1,DZ82,IF(DZ68=1,IF(DZ$4=p2_complete+1,p2_perm,DY88)-DZ86,0))</f>
        <v/>
      </c>
      <c r="EA88" s="44">
        <f>IF(EA67=1,EA82,IF(EA68=1,IF(EA$4=p2_complete+1,p2_perm,DZ88)-EA86,0))</f>
        <v/>
      </c>
      <c r="EB88" s="44">
        <f>IF(EB67=1,EB82,IF(EB68=1,IF(EB$4=p2_complete+1,p2_perm,EA88)-EB86,0))</f>
        <v/>
      </c>
      <c r="EC88" s="44">
        <f>IF(EC67=1,EC82,IF(EC68=1,IF(EC$4=p2_complete+1,p2_perm,EB88)-EC86,0))</f>
        <v/>
      </c>
      <c r="ED88" s="44">
        <f>IF(ED67=1,ED82,IF(ED68=1,IF(ED$4=p2_complete+1,p2_perm,EC88)-ED86,0))</f>
        <v/>
      </c>
      <c r="EE88" s="44">
        <f>IF(EE67=1,EE82,IF(EE68=1,IF(EE$4=p2_complete+1,p2_perm,ED88)-EE86,0))</f>
        <v/>
      </c>
      <c r="EF88" s="44">
        <f>IF(EF67=1,EF82,IF(EF68=1,IF(EF$4=p2_complete+1,p2_perm,EE88)-EF86,0))</f>
        <v/>
      </c>
      <c r="EG88" s="44">
        <f>IF(EG67=1,EG82,IF(EG68=1,IF(EG$4=p2_complete+1,p2_perm,EF88)-EG86,0))</f>
        <v/>
      </c>
      <c r="EH88" s="44">
        <f>IF(EH67=1,EH82,IF(EH68=1,IF(EH$4=p2_complete+1,p2_perm,EG88)-EH86,0))</f>
        <v/>
      </c>
      <c r="EI88" s="44">
        <f>IF(EI67=1,EI82,IF(EI68=1,IF(EI$4=p2_complete+1,p2_perm,EH88)-EI86,0))</f>
        <v/>
      </c>
      <c r="EJ88" s="44">
        <f>IF(EJ67=1,EJ82,IF(EJ68=1,IF(EJ$4=p2_complete+1,p2_perm,EI88)-EJ86,0))</f>
        <v/>
      </c>
      <c r="EK88" s="44">
        <f>IF(EK67=1,EK82,IF(EK68=1,IF(EK$4=p2_complete+1,p2_perm,EJ88)-EK86,0))</f>
        <v/>
      </c>
      <c r="EL88" s="44">
        <f>IF(EL67=1,EL82,IF(EL68=1,IF(EL$4=p2_complete+1,p2_perm,EK88)-EL86,0))</f>
        <v/>
      </c>
      <c r="EM88" s="44">
        <f>IF(EM67=1,EM82,IF(EM68=1,IF(EM$4=p2_complete+1,p2_perm,EL88)-EM86,0))</f>
        <v/>
      </c>
      <c r="EN88" s="44">
        <f>IF(EN67=1,EN82,IF(EN68=1,IF(EN$4=p2_complete+1,p2_perm,EM88)-EN86,0))</f>
        <v/>
      </c>
      <c r="EO88" s="44">
        <f>IF(EO67=1,EO82,IF(EO68=1,IF(EO$4=p2_complete+1,p2_perm,EN88)-EO86,0))</f>
        <v/>
      </c>
      <c r="EP88" s="44">
        <f>IF(EP67=1,EP82,IF(EP68=1,IF(EP$4=p2_complete+1,p2_perm,EO88)-EP86,0))</f>
        <v/>
      </c>
      <c r="EQ88" s="44">
        <f>IF(EQ67=1,EQ82,IF(EQ68=1,IF(EQ$4=p2_complete+1,p2_perm,EP88)-EQ86,0))</f>
        <v/>
      </c>
      <c r="ER88" s="44">
        <f>IF(ER67=1,ER82,IF(ER68=1,IF(ER$4=p2_complete+1,p2_perm,EQ88)-ER86,0))</f>
        <v/>
      </c>
      <c r="ES88" s="44">
        <f>IF(ES67=1,ES82,IF(ES68=1,IF(ES$4=p2_complete+1,p2_perm,ER88)-ES86,0))</f>
        <v/>
      </c>
      <c r="ET88" s="44">
        <f>IF(ET67=1,ET82,IF(ET68=1,IF(ET$4=p2_complete+1,p2_perm,ES88)-ET86,0))</f>
        <v/>
      </c>
      <c r="EU88" s="44">
        <f>IF(EU67=1,EU82,IF(EU68=1,IF(EU$4=p2_complete+1,p2_perm,ET88)-EU86,0))</f>
        <v/>
      </c>
      <c r="EV88" s="44">
        <f>IF(EV67=1,EV82,IF(EV68=1,IF(EV$4=p2_complete+1,p2_perm,EU88)-EV86,0))</f>
        <v/>
      </c>
      <c r="EW88" s="44">
        <f>IF(EW67=1,EW82,IF(EW68=1,IF(EW$4=p2_complete+1,p2_perm,EV88)-EW86,0))</f>
        <v/>
      </c>
      <c r="EX88" s="44">
        <f>IF(EX67=1,EX82,IF(EX68=1,IF(EX$4=p2_complete+1,p2_perm,EW88)-EX86,0))</f>
        <v/>
      </c>
      <c r="EY88" s="44">
        <f>IF(EY67=1,EY82,IF(EY68=1,IF(EY$4=p2_complete+1,p2_perm,EX88)-EY86,0))</f>
        <v/>
      </c>
      <c r="EZ88" s="44">
        <f>IF(EZ67=1,EZ82,IF(EZ68=1,IF(EZ$4=p2_complete+1,p2_perm,EY88)-EZ86,0))</f>
        <v/>
      </c>
      <c r="FA88" s="44">
        <f>IF(FA67=1,FA82,IF(FA68=1,IF(FA$4=p2_complete+1,p2_perm,EZ88)-FA86,0))</f>
        <v/>
      </c>
      <c r="FB88" s="44">
        <f>IF(FB67=1,FB82,IF(FB68=1,IF(FB$4=p2_complete+1,p2_perm,FA88)-FB86,0))</f>
        <v/>
      </c>
      <c r="FC88" s="44">
        <f>IF(FC67=1,FC82,IF(FC68=1,IF(FC$4=p2_complete+1,p2_perm,FB88)-FC86,0))</f>
        <v/>
      </c>
      <c r="FD88" s="44">
        <f>IF(FD67=1,FD82,IF(FD68=1,IF(FD$4=p2_complete+1,p2_perm,FC88)-FD86,0))</f>
        <v/>
      </c>
      <c r="FE88" s="44">
        <f>IF(FE67=1,FE82,IF(FE68=1,IF(FE$4=p2_complete+1,p2_perm,FD88)-FE86,0))</f>
        <v/>
      </c>
      <c r="FF88" s="44">
        <f>IF(FF67=1,FF82,IF(FF68=1,IF(FF$4=p2_complete+1,p2_perm,FE88)-FF86,0))</f>
        <v/>
      </c>
      <c r="FG88" s="44">
        <f>IF(FG67=1,FG82,IF(FG68=1,IF(FG$4=p2_complete+1,p2_perm,FF88)-FG86,0))</f>
        <v/>
      </c>
      <c r="FH88" s="44">
        <f>IF(FH67=1,FH82,IF(FH68=1,IF(FH$4=p2_complete+1,p2_perm,FG88)-FH86,0))</f>
        <v/>
      </c>
      <c r="FI88" s="44">
        <f>IF(FI67=1,FI82,IF(FI68=1,IF(FI$4=p2_complete+1,p2_perm,FH88)-FI86,0))</f>
        <v/>
      </c>
      <c r="FJ88" s="44">
        <f>IF(FJ67=1,FJ82,IF(FJ68=1,IF(FJ$4=p2_complete+1,p2_perm,FI88)-FJ86,0))</f>
        <v/>
      </c>
      <c r="FK88" s="44">
        <f>IF(FK67=1,FK82,IF(FK68=1,IF(FK$4=p2_complete+1,p2_perm,FJ88)-FK86,0))</f>
        <v/>
      </c>
      <c r="FL88" s="44">
        <f>IF(FL67=1,FL82,IF(FL68=1,IF(FL$4=p2_complete+1,p2_perm,FK88)-FL86,0))</f>
        <v/>
      </c>
      <c r="FM88" s="44">
        <f>IF(FM67=1,FM82,IF(FM68=1,IF(FM$4=p2_complete+1,p2_perm,FL88)-FM86,0))</f>
        <v/>
      </c>
      <c r="FN88" s="44">
        <f>IF(FN67=1,FN82,IF(FN68=1,IF(FN$4=p2_complete+1,p2_perm,FM88)-FN86,0))</f>
        <v/>
      </c>
      <c r="FO88" s="44">
        <f>IF(FO67=1,FO82,IF(FO68=1,IF(FO$4=p2_complete+1,p2_perm,FN88)-FO86,0))</f>
        <v/>
      </c>
      <c r="FP88" s="44">
        <f>IF(FP67=1,FP82,IF(FP68=1,IF(FP$4=p2_complete+1,p2_perm,FO88)-FP86,0))</f>
        <v/>
      </c>
      <c r="FQ88" s="44">
        <f>IF(FQ67=1,FQ82,IF(FQ68=1,IF(FQ$4=p2_complete+1,p2_perm,FP88)-FQ86,0))</f>
        <v/>
      </c>
      <c r="FR88" s="44">
        <f>IF(FR67=1,FR82,IF(FR68=1,IF(FR$4=p2_complete+1,p2_perm,FQ88)-FR86,0))</f>
        <v/>
      </c>
      <c r="FS88" s="44">
        <f>IF(FS67=1,FS82,IF(FS68=1,IF(FS$4=p2_complete+1,p2_perm,FR88)-FS86,0))</f>
        <v/>
      </c>
      <c r="FT88" s="44">
        <f>IF(FT67=1,FT82,IF(FT68=1,IF(FT$4=p2_complete+1,p2_perm,FS88)-FT86,0))</f>
        <v/>
      </c>
      <c r="FU88" s="44">
        <f>IF(FU67=1,FU82,IF(FU68=1,IF(FU$4=p2_complete+1,p2_perm,FT88)-FU86,0))</f>
        <v/>
      </c>
      <c r="FV88" s="44">
        <f>IF(FV67=1,FV82,IF(FV68=1,IF(FV$4=p2_complete+1,p2_perm,FU88)-FV86,0))</f>
        <v/>
      </c>
      <c r="FW88" s="44">
        <f>IF(FW67=1,FW82,IF(FW68=1,IF(FW$4=p2_complete+1,p2_perm,FV88)-FW86,0))</f>
        <v/>
      </c>
      <c r="FX88" s="44">
        <f>IF(FX67=1,FX82,IF(FX68=1,IF(FX$4=p2_complete+1,p2_perm,FW88)-FX86,0))</f>
        <v/>
      </c>
      <c r="FY88" s="44">
        <f>IF(FY67=1,FY82,IF(FY68=1,IF(FY$4=p2_complete+1,p2_perm,FX88)-FY86,0))</f>
        <v/>
      </c>
      <c r="FZ88" s="44">
        <f>IF(FZ67=1,FZ82,IF(FZ68=1,IF(FZ$4=p2_complete+1,p2_perm,FY88)-FZ86,0))</f>
        <v/>
      </c>
      <c r="GA88" s="44">
        <f>IF(GA67=1,GA82,IF(GA68=1,IF(GA$4=p2_complete+1,p2_perm,FZ88)-GA86,0))</f>
        <v/>
      </c>
      <c r="GB88" s="44">
        <f>IF(GB67=1,GB82,IF(GB68=1,IF(GB$4=p2_complete+1,p2_perm,GA88)-GB86,0))</f>
        <v/>
      </c>
      <c r="GC88" s="44">
        <f>IF(GC67=1,GC82,IF(GC68=1,IF(GC$4=p2_complete+1,p2_perm,GB88)-GC86,0))</f>
        <v/>
      </c>
      <c r="GD88" s="44">
        <f>IF(GD67=1,GD82,IF(GD68=1,IF(GD$4=p2_complete+1,p2_perm,GC88)-GD86,0))</f>
        <v/>
      </c>
      <c r="GE88" s="44">
        <f>IF(GE67=1,GE82,IF(GE68=1,IF(GE$4=p2_complete+1,p2_perm,GD88)-GE86,0))</f>
        <v/>
      </c>
      <c r="GF88" s="44">
        <f>IF(GF67=1,GF82,IF(GF68=1,IF(GF$4=p2_complete+1,p2_perm,GE88)-GF86,0))</f>
        <v/>
      </c>
      <c r="GG88" s="44">
        <f>IF(GG67=1,GG82,IF(GG68=1,IF(GG$4=p2_complete+1,p2_perm,GF88)-GG86,0))</f>
        <v/>
      </c>
      <c r="GH88" s="44">
        <f>IF(GH67=1,GH82,IF(GH68=1,IF(GH$4=p2_complete+1,p2_perm,GG88)-GH86,0))</f>
        <v/>
      </c>
      <c r="GI88" s="44">
        <f>IF(GI67=1,GI82,IF(GI68=1,IF(GI$4=p2_complete+1,p2_perm,GH88)-GI86,0))</f>
        <v/>
      </c>
      <c r="GJ88" s="44">
        <f>IF(GJ67=1,GJ82,IF(GJ68=1,IF(GJ$4=p2_complete+1,p2_perm,GI88)-GJ86,0))</f>
        <v/>
      </c>
      <c r="GK88" s="44">
        <f>IF(GK67=1,GK82,IF(GK68=1,IF(GK$4=p2_complete+1,p2_perm,GJ88)-GK86,0))</f>
        <v/>
      </c>
      <c r="GL88" s="44">
        <f>IF(GL67=1,GL82,IF(GL68=1,IF(GL$4=p2_complete+1,p2_perm,GK88)-GL86,0))</f>
        <v/>
      </c>
      <c r="GM88" s="44">
        <f>IF(GM67=1,GM82,IF(GM68=1,IF(GM$4=p2_complete+1,p2_perm,GL88)-GM86,0))</f>
        <v/>
      </c>
      <c r="GN88" s="44">
        <f>IF(GN67=1,GN82,IF(GN68=1,IF(GN$4=p2_complete+1,p2_perm,GM88)-GN86,0))</f>
        <v/>
      </c>
      <c r="GO88" s="44">
        <f>IF(GO67=1,GO82,IF(GO68=1,IF(GO$4=p2_complete+1,p2_perm,GN88)-GO86,0))</f>
        <v/>
      </c>
      <c r="GP88" s="44">
        <f>IF(GP67=1,GP82,IF(GP68=1,IF(GP$4=p2_complete+1,p2_perm,GO88)-GP86,0))</f>
        <v/>
      </c>
      <c r="GQ88" s="44">
        <f>IF(GQ67=1,GQ82,IF(GQ68=1,IF(GQ$4=p2_complete+1,p2_perm,GP88)-GQ86,0))</f>
        <v/>
      </c>
      <c r="GR88" s="44">
        <f>IF(GR67=1,GR82,IF(GR68=1,IF(GR$4=p2_complete+1,p2_perm,GQ88)-GR86,0))</f>
        <v/>
      </c>
      <c r="GS88" s="44">
        <f>IF(GS67=1,GS82,IF(GS68=1,IF(GS$4=p2_complete+1,p2_perm,GR88)-GS86,0))</f>
        <v/>
      </c>
      <c r="GT88" s="44">
        <f>IF(GT67=1,GT82,IF(GT68=1,IF(GT$4=p2_complete+1,p2_perm,GS88)-GT86,0))</f>
        <v/>
      </c>
      <c r="GU88" s="44">
        <f>IF(GU67=1,GU82,IF(GU68=1,IF(GU$4=p2_complete+1,p2_perm,GT88)-GU86,0))</f>
        <v/>
      </c>
      <c r="GV88" s="44">
        <f>IF(GV67=1,GV82,IF(GV68=1,IF(GV$4=p2_complete+1,p2_perm,GU88)-GV86,0))</f>
        <v/>
      </c>
      <c r="GW88" s="44">
        <f>IF(GW67=1,GW82,IF(GW68=1,IF(GW$4=p2_complete+1,p2_perm,GV88)-GW86,0))</f>
        <v/>
      </c>
      <c r="GX88" s="44">
        <f>IF(GX67=1,GX82,IF(GX68=1,IF(GX$4=p2_complete+1,p2_perm,GW88)-GX86,0))</f>
        <v/>
      </c>
      <c r="GY88" s="44">
        <f>IF(GY67=1,GY82,IF(GY68=1,IF(GY$4=p2_complete+1,p2_perm,GX88)-GY86,0))</f>
        <v/>
      </c>
      <c r="GZ88" s="44">
        <f>IF(GZ67=1,GZ82,IF(GZ68=1,IF(GZ$4=p2_complete+1,p2_perm,GY88)-GZ86,0))</f>
        <v/>
      </c>
      <c r="HA88" s="44">
        <f>IF(HA67=1,HA82,IF(HA68=1,IF(HA$4=p2_complete+1,p2_perm,GZ88)-HA86,0))</f>
        <v/>
      </c>
      <c r="HB88" s="44">
        <f>IF(HB67=1,HB82,IF(HB68=1,IF(HB$4=p2_complete+1,p2_perm,HA88)-HB86,0))</f>
        <v/>
      </c>
      <c r="HC88" s="44">
        <f>IF(HC67=1,HC82,IF(HC68=1,IF(HC$4=p2_complete+1,p2_perm,HB88)-HC86,0))</f>
        <v/>
      </c>
      <c r="HD88" s="44">
        <f>IF(HD67=1,HD82,IF(HD68=1,IF(HD$4=p2_complete+1,p2_perm,HC88)-HD86,0))</f>
        <v/>
      </c>
      <c r="HE88" s="44">
        <f>IF(HE67=1,HE82,IF(HE68=1,IF(HE$4=p2_complete+1,p2_perm,HD88)-HE86,0))</f>
        <v/>
      </c>
      <c r="HF88" s="44">
        <f>IF(HF67=1,HF82,IF(HF68=1,IF(HF$4=p2_complete+1,p2_perm,HE88)-HF86,0))</f>
        <v/>
      </c>
      <c r="HG88" s="44">
        <f>IF(HG67=1,HG82,IF(HG68=1,IF(HG$4=p2_complete+1,p2_perm,HF88)-HG86,0))</f>
        <v/>
      </c>
      <c r="HH88" s="44">
        <f>IF(HH67=1,HH82,IF(HH68=1,IF(HH$4=p2_complete+1,p2_perm,HG88)-HH86,0))</f>
        <v/>
      </c>
      <c r="HI88" s="44">
        <f>IF(HI67=1,HI82,IF(HI68=1,IF(HI$4=p2_complete+1,p2_perm,HH88)-HI86,0))</f>
        <v/>
      </c>
      <c r="HJ88" s="44">
        <f>IF(HJ67=1,HJ82,IF(HJ68=1,IF(HJ$4=p2_complete+1,p2_perm,HI88)-HJ86,0))</f>
        <v/>
      </c>
      <c r="HK88" s="44">
        <f>IF(HK67=1,HK82,IF(HK68=1,IF(HK$4=p2_complete+1,p2_perm,HJ88)-HK86,0))</f>
        <v/>
      </c>
      <c r="HL88" s="44">
        <f>IF(HL67=1,HL82,IF(HL68=1,IF(HL$4=p2_complete+1,p2_perm,HK88)-HL86,0))</f>
        <v/>
      </c>
      <c r="HM88" s="44">
        <f>IF(HM67=1,HM82,IF(HM68=1,IF(HM$4=p2_complete+1,p2_perm,HL88)-HM86,0))</f>
        <v/>
      </c>
      <c r="HN88" s="44">
        <f>IF(HN67=1,HN82,IF(HN68=1,IF(HN$4=p2_complete+1,p2_perm,HM88)-HN86,0))</f>
        <v/>
      </c>
      <c r="HO88" s="44">
        <f>IF(HO67=1,HO82,IF(HO68=1,IF(HO$4=p2_complete+1,p2_perm,HN88)-HO86,0))</f>
        <v/>
      </c>
      <c r="HP88" s="44">
        <f>IF(HP67=1,HP82,IF(HP68=1,IF(HP$4=p2_complete+1,p2_perm,HO88)-HP86,0))</f>
        <v/>
      </c>
      <c r="HQ88" s="44">
        <f>IF(HQ67=1,HQ82,IF(HQ68=1,IF(HQ$4=p2_complete+1,p2_perm,HP88)-HQ86,0))</f>
        <v/>
      </c>
      <c r="HR88" s="44">
        <f>IF(HR67=1,HR82,IF(HR68=1,IF(HR$4=p2_complete+1,p2_perm,HQ88)-HR86,0))</f>
        <v/>
      </c>
      <c r="HS88" s="44">
        <f>IF(HS67=1,HS82,IF(HS68=1,IF(HS$4=p2_complete+1,p2_perm,HR88)-HS86,0))</f>
        <v/>
      </c>
      <c r="HT88" s="44">
        <f>IF(HT67=1,HT82,IF(HT68=1,IF(HT$4=p2_complete+1,p2_perm,HS88)-HT86,0))</f>
        <v/>
      </c>
      <c r="HU88" s="44">
        <f>IF(HU67=1,HU82,IF(HU68=1,IF(HU$4=p2_complete+1,p2_perm,HT88)-HU86,0))</f>
        <v/>
      </c>
      <c r="HV88" s="44">
        <f>IF(HV67=1,HV82,IF(HV68=1,IF(HV$4=p2_complete+1,p2_perm,HU88)-HV86,0))</f>
        <v/>
      </c>
      <c r="HW88" s="44">
        <f>IF(HW67=1,HW82,IF(HW68=1,IF(HW$4=p2_complete+1,p2_perm,HV88)-HW86,0))</f>
        <v/>
      </c>
      <c r="HX88" s="44">
        <f>IF(HX67=1,HX82,IF(HX68=1,IF(HX$4=p2_complete+1,p2_perm,HW88)-HX86,0))</f>
        <v/>
      </c>
      <c r="HY88" s="44">
        <f>IF(HY67=1,HY82,IF(HY68=1,IF(HY$4=p2_complete+1,p2_perm,HX88)-HY86,0))</f>
        <v/>
      </c>
      <c r="HZ88" s="44">
        <f>IF(HZ67=1,HZ82,IF(HZ68=1,IF(HZ$4=p2_complete+1,p2_perm,HY88)-HZ86,0))</f>
        <v/>
      </c>
      <c r="IA88" s="44">
        <f>IF(IA67=1,IA82,IF(IA68=1,IF(IA$4=p2_complete+1,p2_perm,HZ88)-IA86,0))</f>
        <v/>
      </c>
      <c r="IB88" s="44">
        <f>IF(IB67=1,IB82,IF(IB68=1,IF(IB$4=p2_complete+1,p2_perm,IA88)-IB86,0))</f>
        <v/>
      </c>
      <c r="IC88" s="44">
        <f>IF(IC67=1,IC82,IF(IC68=1,IF(IC$4=p2_complete+1,p2_perm,IB88)-IC86,0))</f>
        <v/>
      </c>
      <c r="ID88" s="44">
        <f>IF(ID67=1,ID82,IF(ID68=1,IF(ID$4=p2_complete+1,p2_perm,IC88)-ID86,0))</f>
        <v/>
      </c>
      <c r="IE88" s="44">
        <f>IF(IE67=1,IE82,IF(IE68=1,IF(IE$4=p2_complete+1,p2_perm,ID88)-IE86,0))</f>
        <v/>
      </c>
      <c r="IF88" s="44">
        <f>IF(IF67=1,IF82,IF(IF68=1,IF(IF$4=p2_complete+1,p2_perm,IE88)-IF86,0))</f>
        <v/>
      </c>
      <c r="IG88" s="44">
        <f>IF(IG67=1,IG82,IF(IG68=1,IF(IG$4=p2_complete+1,p2_perm,IF88)-IG86,0))</f>
        <v/>
      </c>
      <c r="IH88" s="44">
        <f>IF(IH67=1,IH82,IF(IH68=1,IF(IH$4=p2_complete+1,p2_perm,IG88)-IH86,0))</f>
        <v/>
      </c>
      <c r="II88" s="44">
        <f>IF(II67=1,II82,IF(II68=1,IF(II$4=p2_complete+1,p2_perm,IH88)-II86,0))</f>
        <v/>
      </c>
      <c r="IJ88" s="44">
        <f>IF(IJ67=1,IJ82,IF(IJ68=1,IF(IJ$4=p2_complete+1,p2_perm,II88)-IJ86,0))</f>
        <v/>
      </c>
      <c r="IK88" s="44">
        <f>IF(IK67=1,IK82,IF(IK68=1,IF(IK$4=p2_complete+1,p2_perm,IJ88)-IK86,0))</f>
        <v/>
      </c>
      <c r="IL88" s="44">
        <f>IF(IL67=1,IL82,IF(IL68=1,IF(IL$4=p2_complete+1,p2_perm,IK88)-IL86,0))</f>
        <v/>
      </c>
      <c r="IM88" s="44">
        <f>IF(IM67=1,IM82,IF(IM68=1,IF(IM$4=p2_complete+1,p2_perm,IL88)-IM86,0))</f>
        <v/>
      </c>
      <c r="IN88" s="44">
        <f>IF(IN67=1,IN82,IF(IN68=1,IF(IN$4=p2_complete+1,p2_perm,IM88)-IN86,0))</f>
        <v/>
      </c>
      <c r="IO88" s="44">
        <f>IF(IO67=1,IO82,IF(IO68=1,IF(IO$4=p2_complete+1,p2_perm,IN88)-IO86,0))</f>
        <v/>
      </c>
      <c r="IP88" s="44">
        <f>IF(IP67=1,IP82,IF(IP68=1,IF(IP$4=p2_complete+1,p2_perm,IO88)-IP86,0))</f>
        <v/>
      </c>
      <c r="IQ88" s="44">
        <f>IF(IQ67=1,IQ82,IF(IQ68=1,IF(IQ$4=p2_complete+1,p2_perm,IP88)-IQ86,0))</f>
        <v/>
      </c>
      <c r="IR88" s="44">
        <f>IF(IR67=1,IR82,IF(IR68=1,IF(IR$4=p2_complete+1,p2_perm,IQ88)-IR86,0))</f>
        <v/>
      </c>
      <c r="IS88" s="44">
        <f>IF(IS67=1,IS82,IF(IS68=1,IF(IS$4=p2_complete+1,p2_perm,IR88)-IS86,0))</f>
        <v/>
      </c>
      <c r="IT88" s="44">
        <f>IF(IT67=1,IT82,IF(IT68=1,IF(IT$4=p2_complete+1,p2_perm,IS88)-IT86,0))</f>
        <v/>
      </c>
      <c r="IU88" s="44">
        <f>IF(IU67=1,IU82,IF(IU68=1,IF(IU$4=p2_complete+1,p2_perm,IT88)-IU86,0))</f>
        <v/>
      </c>
      <c r="IV88" s="44">
        <f>IF(IV67=1,IV82,IF(IV68=1,IF(IV$4=p2_complete+1,p2_perm,IU88)-IV86,0))</f>
        <v/>
      </c>
      <c r="IW88" s="44">
        <f>IF(IW67=1,IW82,IF(IW68=1,IF(IW$4=p2_complete+1,p2_perm,IV88)-IW86,0))</f>
        <v/>
      </c>
      <c r="IX88" s="44">
        <f>IF(IX67=1,IX82,IF(IX68=1,IF(IX$4=p2_complete+1,p2_perm,IW88)-IX86,0))</f>
        <v/>
      </c>
      <c r="IY88" s="44">
        <f>IF(IY67=1,IY82,IF(IY68=1,IF(IY$4=p2_complete+1,p2_perm,IX88)-IY86,0))</f>
        <v/>
      </c>
      <c r="IZ88" s="44">
        <f>IF(IZ67=1,IZ82,IF(IZ68=1,IF(IZ$4=p2_complete+1,p2_perm,IY88)-IZ86,0))</f>
        <v/>
      </c>
      <c r="JA88" s="44">
        <f>IF(JA67=1,JA82,IF(JA68=1,IF(JA$4=p2_complete+1,p2_perm,IZ88)-JA86,0))</f>
        <v/>
      </c>
      <c r="JB88" s="44">
        <f>IF(JB67=1,JB82,IF(JB68=1,IF(JB$4=p2_complete+1,p2_perm,JA88)-JB86,0))</f>
        <v/>
      </c>
      <c r="JC88" s="44">
        <f>IF(JC67=1,JC82,IF(JC68=1,IF(JC$4=p2_complete+1,p2_perm,JB88)-JC86,0))</f>
        <v/>
      </c>
      <c r="JD88" s="44">
        <f>IF(JD67=1,JD82,IF(JD68=1,IF(JD$4=p2_complete+1,p2_perm,JC88)-JD86,0))</f>
        <v/>
      </c>
      <c r="JE88" s="44">
        <f>IF(JE67=1,JE82,IF(JE68=1,IF(JE$4=p2_complete+1,p2_perm,JD88)-JE86,0))</f>
        <v/>
      </c>
      <c r="JF88" s="44">
        <f>IF(JF67=1,JF82,IF(JF68=1,IF(JF$4=p2_complete+1,p2_perm,JE88)-JF86,0))</f>
        <v/>
      </c>
      <c r="JG88" s="44">
        <f>IF(JG67=1,JG82,IF(JG68=1,IF(JG$4=p2_complete+1,p2_perm,JF88)-JG86,0))</f>
        <v/>
      </c>
      <c r="JH88" s="44">
        <f>IF(JH67=1,JH82,IF(JH68=1,IF(JH$4=p2_complete+1,p2_perm,JG88)-JH86,0))</f>
        <v/>
      </c>
      <c r="JI88" s="44">
        <f>IF(JI67=1,JI82,IF(JI68=1,IF(JI$4=p2_complete+1,p2_perm,JH88)-JI86,0))</f>
        <v/>
      </c>
      <c r="JJ88" s="44">
        <f>IF(JJ67=1,JJ82,IF(JJ68=1,IF(JJ$4=p2_complete+1,p2_perm,JI88)-JJ86,0))</f>
        <v/>
      </c>
      <c r="JK88" s="44">
        <f>IF(JK67=1,JK82,IF(JK68=1,IF(JK$4=p2_complete+1,p2_perm,JJ88)-JK86,0))</f>
        <v/>
      </c>
      <c r="JL88" s="44">
        <f>IF(JL67=1,JL82,IF(JL68=1,IF(JL$4=p2_complete+1,p2_perm,JK88)-JL86,0))</f>
        <v/>
      </c>
      <c r="JM88" s="44">
        <f>IF(JM67=1,JM82,IF(JM68=1,IF(JM$4=p2_complete+1,p2_perm,JL88)-JM86,0))</f>
        <v/>
      </c>
      <c r="JN88" s="44">
        <f>IF(JN67=1,JN82,IF(JN68=1,IF(JN$4=p2_complete+1,p2_perm,JM88)-JN86,0))</f>
        <v/>
      </c>
      <c r="JO88" s="44">
        <f>IF(JO67=1,JO82,IF(JO68=1,IF(JO$4=p2_complete+1,p2_perm,JN88)-JO86,0))</f>
        <v/>
      </c>
      <c r="JP88" s="44">
        <f>IF(JP67=1,JP82,IF(JP68=1,IF(JP$4=p2_complete+1,p2_perm,JO88)-JP86,0))</f>
        <v/>
      </c>
      <c r="JQ88" s="44">
        <f>IF(JQ67=1,JQ82,IF(JQ68=1,IF(JQ$4=p2_complete+1,p2_perm,JP88)-JQ86,0))</f>
        <v/>
      </c>
      <c r="JR88" s="44">
        <f>IF(JR67=1,JR82,IF(JR68=1,IF(JR$4=p2_complete+1,p2_perm,JQ88)-JR86,0))</f>
        <v/>
      </c>
      <c r="JS88" s="44">
        <f>IF(JS67=1,JS82,IF(JS68=1,IF(JS$4=p2_complete+1,p2_perm,JR88)-JS86,0))</f>
        <v/>
      </c>
      <c r="JT88" s="44">
        <f>IF(JT67=1,JT82,IF(JT68=1,IF(JT$4=p2_complete+1,p2_perm,JS88)-JT86,0))</f>
        <v/>
      </c>
      <c r="JU88" s="44">
        <f>IF(JU67=1,JU82,IF(JU68=1,IF(JU$4=p2_complete+1,p2_perm,JT88)-JU86,0))</f>
        <v/>
      </c>
      <c r="JV88" s="44">
        <f>IF(JV67=1,JV82,IF(JV68=1,IF(JV$4=p2_complete+1,p2_perm,JU88)-JV86,0))</f>
        <v/>
      </c>
      <c r="JW88" s="44">
        <f>IF(JW67=1,JW82,IF(JW68=1,IF(JW$4=p2_complete+1,p2_perm,JV88)-JW86,0))</f>
        <v/>
      </c>
      <c r="JX88" s="44">
        <f>IF(JX67=1,JX82,IF(JX68=1,IF(JX$4=p2_complete+1,p2_perm,JW88)-JX86,0))</f>
        <v/>
      </c>
      <c r="JY88" s="44">
        <f>IF(JY67=1,JY82,IF(JY68=1,IF(JY$4=p2_complete+1,p2_perm,JX88)-JY86,0))</f>
        <v/>
      </c>
      <c r="JZ88" s="44">
        <f>IF(JZ67=1,JZ82,IF(JZ68=1,IF(JZ$4=p2_complete+1,p2_perm,JY88)-JZ86,0))</f>
        <v/>
      </c>
      <c r="KA88" s="44">
        <f>IF(KA67=1,KA82,IF(KA68=1,IF(KA$4=p2_complete+1,p2_perm,JZ88)-KA86,0))</f>
        <v/>
      </c>
      <c r="KB88" s="44">
        <f>IF(KB67=1,KB82,IF(KB68=1,IF(KB$4=p2_complete+1,p2_perm,KA88)-KB86,0))</f>
        <v/>
      </c>
      <c r="KC88" s="44">
        <f>IF(KC67=1,KC82,IF(KC68=1,IF(KC$4=p2_complete+1,p2_perm,KB88)-KC86,0))</f>
        <v/>
      </c>
      <c r="KD88" s="44">
        <f>IF(KD67=1,KD82,IF(KD68=1,IF(KD$4=p2_complete+1,p2_perm,KC88)-KD86,0))</f>
        <v/>
      </c>
      <c r="KE88" s="44">
        <f>IF(KE67=1,KE82,IF(KE68=1,IF(KE$4=p2_complete+1,p2_perm,KD88)-KE86,0))</f>
        <v/>
      </c>
      <c r="KF88" s="44">
        <f>IF(KF67=1,KF82,IF(KF68=1,IF(KF$4=p2_complete+1,p2_perm,KE88)-KF86,0))</f>
        <v/>
      </c>
      <c r="KG88" s="44">
        <f>IF(KG67=1,KG82,IF(KG68=1,IF(KG$4=p2_complete+1,p2_perm,KF88)-KG86,0))</f>
        <v/>
      </c>
      <c r="KH88" s="44">
        <f>IF(KH67=1,KH82,IF(KH68=1,IF(KH$4=p2_complete+1,p2_perm,KG88)-KH86,0))</f>
        <v/>
      </c>
      <c r="KI88" s="44">
        <f>IF(KI67=1,KI82,IF(KI68=1,IF(KI$4=p2_complete+1,p2_perm,KH88)-KI86,0))</f>
        <v/>
      </c>
      <c r="KJ88" s="44">
        <f>IF(KJ67=1,KJ82,IF(KJ68=1,IF(KJ$4=p2_complete+1,p2_perm,KI88)-KJ86,0))</f>
        <v/>
      </c>
      <c r="KK88" s="44">
        <f>IF(KK67=1,KK82,IF(KK68=1,IF(KK$4=p2_complete+1,p2_perm,KJ88)-KK86,0))</f>
        <v/>
      </c>
      <c r="KL88" s="44">
        <f>IF(KL67=1,KL82,IF(KL68=1,IF(KL$4=p2_complete+1,p2_perm,KK88)-KL86,0))</f>
        <v/>
      </c>
      <c r="KM88" s="44">
        <f>IF(KM67=1,KM82,IF(KM68=1,IF(KM$4=p2_complete+1,p2_perm,KL88)-KM86,0))</f>
        <v/>
      </c>
      <c r="KN88" s="44">
        <f>IF(KN67=1,KN82,IF(KN68=1,IF(KN$4=p2_complete+1,p2_perm,KM88)-KN86,0))</f>
        <v/>
      </c>
      <c r="KO88" s="44">
        <f>IF(KO67=1,KO82,IF(KO68=1,IF(KO$4=p2_complete+1,p2_perm,KN88)-KO86,0))</f>
        <v/>
      </c>
      <c r="KP88" s="44">
        <f>IF(KP67=1,KP82,IF(KP68=1,IF(KP$4=p2_complete+1,p2_perm,KO88)-KP86,0))</f>
        <v/>
      </c>
      <c r="KQ88" s="44">
        <f>IF(KQ67=1,KQ82,IF(KQ68=1,IF(KQ$4=p2_complete+1,p2_perm,KP88)-KQ86,0))</f>
        <v/>
      </c>
      <c r="KR88" s="44">
        <f>IF(KR67=1,KR82,IF(KR68=1,IF(KR$4=p2_complete+1,p2_perm,KQ88)-KR86,0))</f>
        <v/>
      </c>
      <c r="KS88" s="44">
        <f>IF(KS67=1,KS82,IF(KS68=1,IF(KS$4=p2_complete+1,p2_perm,KR88)-KS86,0))</f>
        <v/>
      </c>
      <c r="KT88" s="44">
        <f>IF(KT67=1,KT82,IF(KT68=1,IF(KT$4=p2_complete+1,p2_perm,KS88)-KT86,0))</f>
        <v/>
      </c>
      <c r="KU88" s="44">
        <f>IF(KU67=1,KU82,IF(KU68=1,IF(KU$4=p2_complete+1,p2_perm,KT88)-KU86,0))</f>
        <v/>
      </c>
      <c r="KV88" s="44">
        <f>IF(KV67=1,KV82,IF(KV68=1,IF(KV$4=p2_complete+1,p2_perm,KU88)-KV86,0))</f>
        <v/>
      </c>
      <c r="KW88" s="44">
        <f>IF(KW67=1,KW82,IF(KW68=1,IF(KW$4=p2_complete+1,p2_perm,KV88)-KW86,0))</f>
        <v/>
      </c>
      <c r="KX88" s="44">
        <f>IF(KX67=1,KX82,IF(KX68=1,IF(KX$4=p2_complete+1,p2_perm,KW88)-KX86,0))</f>
        <v/>
      </c>
      <c r="KY88" s="44">
        <f>IF(KY67=1,KY82,IF(KY68=1,IF(KY$4=p2_complete+1,p2_perm,KX88)-KY86,0))</f>
        <v/>
      </c>
      <c r="KZ88" s="44">
        <f>IF(KZ67=1,KZ82,IF(KZ68=1,IF(KZ$4=p2_complete+1,p2_perm,KY88)-KZ86,0))</f>
        <v/>
      </c>
      <c r="LA88" s="44">
        <f>IF(LA67=1,LA82,IF(LA68=1,IF(LA$4=p2_complete+1,p2_perm,KZ88)-LA86,0))</f>
        <v/>
      </c>
      <c r="LB88" s="44">
        <f>IF(LB67=1,LB82,IF(LB68=1,IF(LB$4=p2_complete+1,p2_perm,LA88)-LB86,0))</f>
        <v/>
      </c>
      <c r="LC88" s="44">
        <f>IF(LC67=1,LC82,IF(LC68=1,IF(LC$4=p2_complete+1,p2_perm,LB88)-LC86,0))</f>
        <v/>
      </c>
      <c r="LD88" s="44">
        <f>IF(LD67=1,LD82,IF(LD68=1,IF(LD$4=p2_complete+1,p2_perm,LC88)-LD86,0))</f>
        <v/>
      </c>
      <c r="LE88" s="44">
        <f>IF(LE67=1,LE82,IF(LE68=1,IF(LE$4=p2_complete+1,p2_perm,LD88)-LE86,0))</f>
        <v/>
      </c>
      <c r="LF88" s="44">
        <f>IF(LF67=1,LF82,IF(LF68=1,IF(LF$4=p2_complete+1,p2_perm,LE88)-LF86,0))</f>
        <v/>
      </c>
      <c r="LG88" s="44">
        <f>IF(LG67=1,LG82,IF(LG68=1,IF(LG$4=p2_complete+1,p2_perm,LF88)-LG86,0))</f>
        <v/>
      </c>
      <c r="LH88" s="44">
        <f>IF(LH67=1,LH82,IF(LH68=1,IF(LH$4=p2_complete+1,p2_perm,LG88)-LH86,0))</f>
        <v/>
      </c>
      <c r="LI88" s="44">
        <f>IF(LI67=1,LI82,IF(LI68=1,IF(LI$4=p2_complete+1,p2_perm,LH88)-LI86,0))</f>
        <v/>
      </c>
      <c r="LJ88" s="44">
        <f>IF(LJ67=1,LJ82,IF(LJ68=1,IF(LJ$4=p2_complete+1,p2_perm,LI88)-LJ86,0))</f>
        <v/>
      </c>
      <c r="LK88" s="44">
        <f>IF(LK67=1,LK82,IF(LK68=1,IF(LK$4=p2_complete+1,p2_perm,LJ88)-LK86,0))</f>
        <v/>
      </c>
      <c r="LL88" s="44">
        <f>IF(LL67=1,LL82,IF(LL68=1,IF(LL$4=p2_complete+1,p2_perm,LK88)-LL86,0))</f>
        <v/>
      </c>
      <c r="LM88" s="44">
        <f>IF(LM67=1,LM82,IF(LM68=1,IF(LM$4=p2_complete+1,p2_perm,LL88)-LM86,0))</f>
        <v/>
      </c>
      <c r="LN88" s="44">
        <f>IF(LN67=1,LN82,IF(LN68=1,IF(LN$4=p2_complete+1,p2_perm,LM88)-LN86,0))</f>
        <v/>
      </c>
      <c r="LO88" s="44">
        <f>IF(LO67=1,LO82,IF(LO68=1,IF(LO$4=p2_complete+1,p2_perm,LN88)-LO86,0))</f>
        <v/>
      </c>
      <c r="LP88" s="44">
        <f>IF(LP67=1,LP82,IF(LP68=1,IF(LP$4=p2_complete+1,p2_perm,LO88)-LP86,0))</f>
        <v/>
      </c>
      <c r="LQ88" s="44">
        <f>IF(LQ67=1,LQ82,IF(LQ68=1,IF(LQ$4=p2_complete+1,p2_perm,LP88)-LQ86,0))</f>
        <v/>
      </c>
      <c r="LR88" s="44">
        <f>IF(LR67=1,LR82,IF(LR68=1,IF(LR$4=p2_complete+1,p2_perm,LQ88)-LR86,0))</f>
        <v/>
      </c>
      <c r="LS88" s="44">
        <f>IF(LS67=1,LS82,IF(LS68=1,IF(LS$4=p2_complete+1,p2_perm,LR88)-LS86,0))</f>
        <v/>
      </c>
      <c r="LT88" s="44">
        <f>IF(LT67=1,LT82,IF(LT68=1,IF(LT$4=p2_complete+1,p2_perm,LS88)-LT86,0))</f>
        <v/>
      </c>
      <c r="LU88" s="44">
        <f>IF(LU67=1,LU82,IF(LU68=1,IF(LU$4=p2_complete+1,p2_perm,LT88)-LU86,0))</f>
        <v/>
      </c>
      <c r="LV88" s="44">
        <f>IF(LV67=1,LV82,IF(LV68=1,IF(LV$4=p2_complete+1,p2_perm,LU88)-LV86,0))</f>
        <v/>
      </c>
      <c r="LW88" s="44">
        <f>IF(LW67=1,LW82,IF(LW68=1,IF(LW$4=p2_complete+1,p2_perm,LV88)-LW86,0))</f>
        <v/>
      </c>
      <c r="LX88" s="44">
        <f>IF(LX67=1,LX82,IF(LX68=1,IF(LX$4=p2_complete+1,p2_perm,LW88)-LX86,0))</f>
        <v/>
      </c>
      <c r="LY88" s="44">
        <f>IF(LY67=1,LY82,IF(LY68=1,IF(LY$4=p2_complete+1,p2_perm,LX88)-LY86,0))</f>
        <v/>
      </c>
      <c r="LZ88" s="44">
        <f>IF(LZ67=1,LZ82,IF(LZ68=1,IF(LZ$4=p2_complete+1,p2_perm,LY88)-LZ86,0))</f>
        <v/>
      </c>
      <c r="MA88" s="44">
        <f>IF(MA67=1,MA82,IF(MA68=1,IF(MA$4=p2_complete+1,p2_perm,LZ88)-MA86,0))</f>
        <v/>
      </c>
      <c r="MB88" s="44">
        <f>IF(MB67=1,MB82,IF(MB68=1,IF(MB$4=p2_complete+1,p2_perm,MA88)-MB86,0))</f>
        <v/>
      </c>
      <c r="MC88" s="44">
        <f>IF(MC67=1,MC82,IF(MC68=1,IF(MC$4=p2_complete+1,p2_perm,MB88)-MC86,0))</f>
        <v/>
      </c>
      <c r="MD88" s="44">
        <f>IF(MD67=1,MD82,IF(MD68=1,IF(MD$4=p2_complete+1,p2_perm,MC88)-MD86,0))</f>
        <v/>
      </c>
      <c r="ME88" s="44">
        <f>IF(ME67=1,ME82,IF(ME68=1,IF(ME$4=p2_complete+1,p2_perm,MD88)-ME86,0))</f>
        <v/>
      </c>
      <c r="MF88" s="44">
        <f>IF(MF67=1,MF82,IF(MF68=1,IF(MF$4=p2_complete+1,p2_perm,ME88)-MF86,0))</f>
        <v/>
      </c>
      <c r="MG88" s="44">
        <f>IF(MG67=1,MG82,IF(MG68=1,IF(MG$4=p2_complete+1,p2_perm,MF88)-MG86,0))</f>
        <v/>
      </c>
      <c r="MH88" s="44">
        <f>IF(MH67=1,MH82,IF(MH68=1,IF(MH$4=p2_complete+1,p2_perm,MG88)-MH86,0))</f>
        <v/>
      </c>
      <c r="MI88" s="44">
        <f>IF(MI67=1,MI82,IF(MI68=1,IF(MI$4=p2_complete+1,p2_perm,MH88)-MI86,0))</f>
        <v/>
      </c>
      <c r="MJ88" s="44">
        <f>IF(MJ67=1,MJ82,IF(MJ68=1,IF(MJ$4=p2_complete+1,p2_perm,MI88)-MJ86,0))</f>
        <v/>
      </c>
      <c r="MK88" s="44">
        <f>IF(MK67=1,MK82,IF(MK68=1,IF(MK$4=p2_complete+1,p2_perm,MJ88)-MK86,0))</f>
        <v/>
      </c>
      <c r="ML88" s="44">
        <f>IF(ML67=1,ML82,IF(ML68=1,IF(ML$4=p2_complete+1,p2_perm,MK88)-ML86,0))</f>
        <v/>
      </c>
      <c r="MM88" s="44">
        <f>IF(MM67=1,MM82,IF(MM68=1,IF(MM$4=p2_complete+1,p2_perm,ML88)-MM86,0))</f>
        <v/>
      </c>
      <c r="MN88" s="44">
        <f>IF(MN67=1,MN82,IF(MN68=1,IF(MN$4=p2_complete+1,p2_perm,MM88)-MN86,0))</f>
        <v/>
      </c>
      <c r="MO88" s="44">
        <f>IF(MO67=1,MO82,IF(MO68=1,IF(MO$4=p2_complete+1,p2_perm,MN88)-MO86,0))</f>
        <v/>
      </c>
      <c r="MP88" s="44">
        <f>IF(MP67=1,MP82,IF(MP68=1,IF(MP$4=p2_complete+1,p2_perm,MO88)-MP86,0))</f>
        <v/>
      </c>
      <c r="MQ88" s="44">
        <f>IF(MQ67=1,MQ82,IF(MQ68=1,IF(MQ$4=p2_complete+1,p2_perm,MP88)-MQ86,0))</f>
        <v/>
      </c>
      <c r="MR88" s="44">
        <f>IF(MR67=1,MR82,IF(MR68=1,IF(MR$4=p2_complete+1,p2_perm,MQ88)-MR86,0))</f>
        <v/>
      </c>
      <c r="MS88" s="44">
        <f>IF(MS67=1,MS82,IF(MS68=1,IF(MS$4=p2_complete+1,p2_perm,MR88)-MS86,0))</f>
        <v/>
      </c>
      <c r="MT88" s="44">
        <f>IF(MT67=1,MT82,IF(MT68=1,IF(MT$4=p2_complete+1,p2_perm,MS88)-MT86,0))</f>
        <v/>
      </c>
      <c r="MU88" s="44">
        <f>IF(MU67=1,MU82,IF(MU68=1,IF(MU$4=p2_complete+1,p2_perm,MT88)-MU86,0))</f>
        <v/>
      </c>
      <c r="MV88" s="44">
        <f>IF(MV67=1,MV82,IF(MV68=1,IF(MV$4=p2_complete+1,p2_perm,MU88)-MV86,0))</f>
        <v/>
      </c>
      <c r="MW88" s="44">
        <f>IF(MW67=1,MW82,IF(MW68=1,IF(MW$4=p2_complete+1,p2_perm,MV88)-MW86,0))</f>
        <v/>
      </c>
      <c r="MX88" s="44">
        <f>IF(MX67=1,MX82,IF(MX68=1,IF(MX$4=p2_complete+1,p2_perm,MW88)-MX86,0))</f>
        <v/>
      </c>
      <c r="MY88" s="44">
        <f>IF(MY67=1,MY82,IF(MY68=1,IF(MY$4=p2_complete+1,p2_perm,MX88)-MY86,0))</f>
        <v/>
      </c>
      <c r="MZ88" s="44">
        <f>IF(MZ67=1,MZ82,IF(MZ68=1,IF(MZ$4=p2_complete+1,p2_perm,MY88)-MZ86,0))</f>
        <v/>
      </c>
      <c r="NA88" s="44">
        <f>IF(NA67=1,NA82,IF(NA68=1,IF(NA$4=p2_complete+1,p2_perm,MZ88)-NA86,0))</f>
        <v/>
      </c>
      <c r="NB88" s="44">
        <f>IF(NB67=1,NB82,IF(NB68=1,IF(NB$4=p2_complete+1,p2_perm,NA88)-NB86,0))</f>
        <v/>
      </c>
      <c r="NC88" s="44">
        <f>IF(NC67=1,NC82,IF(NC68=1,IF(NC$4=p2_complete+1,p2_perm,NB88)-NC86,0))</f>
        <v/>
      </c>
      <c r="ND88" s="44">
        <f>IF(ND67=1,ND82,IF(ND68=1,IF(ND$4=p2_complete+1,p2_perm,NC88)-ND86,0))</f>
        <v/>
      </c>
      <c r="NE88" s="44">
        <f>IF(NE67=1,NE82,IF(NE68=1,IF(NE$4=p2_complete+1,p2_perm,ND88)-NE86,0))</f>
        <v/>
      </c>
      <c r="NF88" s="44">
        <f>IF(NF67=1,NF82,IF(NF68=1,IF(NF$4=p2_complete+1,p2_perm,NE88)-NF86,0))</f>
        <v/>
      </c>
      <c r="NG88" s="44">
        <f>IF(NG67=1,NG82,IF(NG68=1,IF(NG$4=p2_complete+1,p2_perm,NF88)-NG86,0))</f>
        <v/>
      </c>
      <c r="NH88" s="44">
        <f>IF(NH67=1,NH82,IF(NH68=1,IF(NH$4=p2_complete+1,p2_perm,NG88)-NH86,0))</f>
        <v/>
      </c>
      <c r="NI88" s="44">
        <f>IF(NI67=1,NI82,IF(NI68=1,IF(NI$4=p2_complete+1,p2_perm,NH88)-NI86,0))</f>
        <v/>
      </c>
      <c r="NJ88" s="44">
        <f>IF(NJ67=1,NJ82,IF(NJ68=1,IF(NJ$4=p2_complete+1,p2_perm,NI88)-NJ86,0))</f>
        <v/>
      </c>
      <c r="NK88" s="44">
        <f>IF(NK67=1,NK82,IF(NK68=1,IF(NK$4=p2_complete+1,p2_perm,NJ88)-NK86,0))</f>
        <v/>
      </c>
      <c r="NL88" s="44">
        <f>IF(NL67=1,NL82,IF(NL68=1,IF(NL$4=p2_complete+1,p2_perm,NK88)-NL86,0))</f>
        <v/>
      </c>
      <c r="NM88" s="44">
        <f>IF(NM67=1,NM82,IF(NM68=1,IF(NM$4=p2_complete+1,p2_perm,NL88)-NM86,0))</f>
        <v/>
      </c>
      <c r="NN88" s="44">
        <f>IF(NN67=1,NN82,IF(NN68=1,IF(NN$4=p2_complete+1,p2_perm,NM88)-NN86,0))</f>
        <v/>
      </c>
      <c r="NO88" s="44">
        <f>IF(NO67=1,NO82,IF(NO68=1,IF(NO$4=p2_complete+1,p2_perm,NN88)-NO86,0))</f>
        <v/>
      </c>
      <c r="NP88" s="44">
        <f>IF(NP67=1,NP82,IF(NP68=1,IF(NP$4=p2_complete+1,p2_perm,NO88)-NP86,0))</f>
        <v/>
      </c>
      <c r="NQ88" s="44">
        <f>IF(NQ67=1,NQ82,IF(NQ68=1,IF(NQ$4=p2_complete+1,p2_perm,NP88)-NQ86,0))</f>
        <v/>
      </c>
      <c r="NR88" s="44">
        <f>IF(NR67=1,NR82,IF(NR68=1,IF(NR$4=p2_complete+1,p2_perm,NQ88)-NR86,0))</f>
        <v/>
      </c>
      <c r="NS88" s="44">
        <f>IF(NS67=1,NS82,IF(NS68=1,IF(NS$4=p2_complete+1,p2_perm,NR88)-NS86,0))</f>
        <v/>
      </c>
      <c r="NT88" s="44">
        <f>IF(NT67=1,NT82,IF(NT68=1,IF(NT$4=p2_complete+1,p2_perm,NS88)-NT86,0))</f>
        <v/>
      </c>
      <c r="NU88" s="44">
        <f>IF(NU67=1,NU82,IF(NU68=1,IF(NU$4=p2_complete+1,p2_perm,NT88)-NU86,0))</f>
        <v/>
      </c>
      <c r="NV88" s="44">
        <f>IF(NV67=1,NV82,IF(NV68=1,IF(NV$4=p2_complete+1,p2_perm,NU88)-NV86,0))</f>
        <v/>
      </c>
      <c r="NW88" s="44">
        <f>IF(NW67=1,NW82,IF(NW68=1,IF(NW$4=p2_complete+1,p2_perm,NV88)-NW86,0))</f>
        <v/>
      </c>
      <c r="NX88" s="44">
        <f>IF(NX67=1,NX82,IF(NX68=1,IF(NX$4=p2_complete+1,p2_perm,NW88)-NX86,0))</f>
        <v/>
      </c>
      <c r="NY88" s="44">
        <f>IF(NY67=1,NY82,IF(NY68=1,IF(NY$4=p2_complete+1,p2_perm,NX88)-NY86,0))</f>
        <v/>
      </c>
      <c r="NZ88" s="44">
        <f>IF(NZ67=1,NZ82,IF(NZ68=1,IF(NZ$4=p2_complete+1,p2_perm,NY88)-NZ86,0))</f>
        <v/>
      </c>
      <c r="OA88" s="44">
        <f>IF(OA67=1,OA82,IF(OA68=1,IF(OA$4=p2_complete+1,p2_perm,NZ88)-OA86,0))</f>
        <v/>
      </c>
      <c r="OB88" s="44">
        <f>IF(OB67=1,OB82,IF(OB68=1,IF(OB$4=p2_complete+1,p2_perm,OA88)-OB86,0))</f>
        <v/>
      </c>
      <c r="OC88" s="44">
        <f>IF(OC67=1,OC82,IF(OC68=1,IF(OC$4=p2_complete+1,p2_perm,OB88)-OC86,0))</f>
        <v/>
      </c>
      <c r="OD88" s="44">
        <f>IF(OD67=1,OD82,IF(OD68=1,IF(OD$4=p2_complete+1,p2_perm,OC88)-OD86,0))</f>
        <v/>
      </c>
      <c r="OE88" s="44">
        <f>IF(OE67=1,OE82,IF(OE68=1,IF(OE$4=p2_complete+1,p2_perm,OD88)-OE86,0))</f>
        <v/>
      </c>
      <c r="OF88" s="44">
        <f>IF(OF67=1,OF82,IF(OF68=1,IF(OF$4=p2_complete+1,p2_perm,OE88)-OF86,0))</f>
        <v/>
      </c>
      <c r="OG88" s="44">
        <f>IF(OG67=1,OG82,IF(OG68=1,IF(OG$4=p2_complete+1,p2_perm,OF88)-OG86,0))</f>
        <v/>
      </c>
      <c r="OH88" s="44">
        <f>IF(OH67=1,OH82,IF(OH68=1,IF(OH$4=p2_complete+1,p2_perm,OG88)-OH86,0))</f>
        <v/>
      </c>
      <c r="OI88" s="44">
        <f>IF(OI67=1,OI82,IF(OI68=1,IF(OI$4=p2_complete+1,p2_perm,OH88)-OI86,0))</f>
        <v/>
      </c>
      <c r="OJ88" s="44">
        <f>IF(OJ67=1,OJ82,IF(OJ68=1,IF(OJ$4=p2_complete+1,p2_perm,OI88)-OJ86,0))</f>
        <v/>
      </c>
      <c r="OK88" s="44">
        <f>IF(OK67=1,OK82,IF(OK68=1,IF(OK$4=p2_complete+1,p2_perm,OJ88)-OK86,0))</f>
        <v/>
      </c>
      <c r="OL88" s="44">
        <f>IF(OL67=1,OL82,IF(OL68=1,IF(OL$4=p2_complete+1,p2_perm,OK88)-OL86,0))</f>
        <v/>
      </c>
      <c r="OM88" s="44">
        <f>IF(OM67=1,OM82,IF(OM68=1,IF(OM$4=p2_complete+1,p2_perm,OL88)-OM86,0))</f>
        <v/>
      </c>
      <c r="ON88" s="44">
        <f>IF(ON67=1,ON82,IF(ON68=1,IF(ON$4=p2_complete+1,p2_perm,OM88)-ON86,0))</f>
        <v/>
      </c>
      <c r="OO88" s="44">
        <f>IF(OO67=1,OO82,IF(OO68=1,IF(OO$4=p2_complete+1,p2_perm,ON88)-OO86,0))</f>
        <v/>
      </c>
      <c r="OP88" s="44">
        <f>IF(OP67=1,OP82,IF(OP68=1,IF(OP$4=p2_complete+1,p2_perm,OO88)-OP86,0))</f>
        <v/>
      </c>
      <c r="OQ88" s="44">
        <f>IF(OQ67=1,OQ82,IF(OQ68=1,IF(OQ$4=p2_complete+1,p2_perm,OP88)-OQ86,0))</f>
        <v/>
      </c>
      <c r="OR88" s="44">
        <f>IF(OR67=1,OR82,IF(OR68=1,IF(OR$4=p2_complete+1,p2_perm,OQ88)-OR86,0))</f>
        <v/>
      </c>
      <c r="OS88" s="44">
        <f>IF(OS67=1,OS82,IF(OS68=1,IF(OS$4=p2_complete+1,p2_perm,OR88)-OS86,0))</f>
        <v/>
      </c>
      <c r="OT88" s="44">
        <f>IF(OT67=1,OT82,IF(OT68=1,IF(OT$4=p2_complete+1,p2_perm,OS88)-OT86,0))</f>
        <v/>
      </c>
      <c r="OU88" s="44">
        <f>IF(OU67=1,OU82,IF(OU68=1,IF(OU$4=p2_complete+1,p2_perm,OT88)-OU86,0))</f>
        <v/>
      </c>
      <c r="OV88" s="44">
        <f>IF(OV67=1,OV82,IF(OV68=1,IF(OV$4=p2_complete+1,p2_perm,OU88)-OV86,0))</f>
        <v/>
      </c>
      <c r="OW88" s="44">
        <f>IF(OW67=1,OW82,IF(OW68=1,IF(OW$4=p2_complete+1,p2_perm,OV88)-OW86,0))</f>
        <v/>
      </c>
      <c r="OX88" s="44">
        <f>IF(OX67=1,OX82,IF(OX68=1,IF(OX$4=p2_complete+1,p2_perm,OW88)-OX86,0))</f>
        <v/>
      </c>
      <c r="OY88" s="44">
        <f>IF(OY67=1,OY82,IF(OY68=1,IF(OY$4=p2_complete+1,p2_perm,OX88)-OY86,0))</f>
        <v/>
      </c>
      <c r="OZ88" s="44">
        <f>IF(OZ67=1,OZ82,IF(OZ68=1,IF(OZ$4=p2_complete+1,p2_perm,OY88)-OZ86,0))</f>
        <v/>
      </c>
      <c r="PA88" s="44">
        <f>IF(PA67=1,PA82,IF(PA68=1,IF(PA$4=p2_complete+1,p2_perm,OZ88)-PA86,0))</f>
        <v/>
      </c>
      <c r="PB88" s="44">
        <f>IF(PB67=1,PB82,IF(PB68=1,IF(PB$4=p2_complete+1,p2_perm,PA88)-PB86,0))</f>
        <v/>
      </c>
      <c r="PC88" s="44">
        <f>IF(PC67=1,PC82,IF(PC68=1,IF(PC$4=p2_complete+1,p2_perm,PB88)-PC86,0))</f>
        <v/>
      </c>
      <c r="PD88" s="44">
        <f>IF(PD67=1,PD82,IF(PD68=1,IF(PD$4=p2_complete+1,p2_perm,PC88)-PD86,0))</f>
        <v/>
      </c>
      <c r="PE88" s="44">
        <f>IF(PE67=1,PE82,IF(PE68=1,IF(PE$4=p2_complete+1,p2_perm,PD88)-PE86,0))</f>
        <v/>
      </c>
      <c r="PF88" s="44">
        <f>IF(PF67=1,PF82,IF(PF68=1,IF(PF$4=p2_complete+1,p2_perm,PE88)-PF86,0))</f>
        <v/>
      </c>
      <c r="PG88" s="44">
        <f>IF(PG67=1,PG82,IF(PG68=1,IF(PG$4=p2_complete+1,p2_perm,PF88)-PG86,0))</f>
        <v/>
      </c>
      <c r="PH88" s="44">
        <f>IF(PH67=1,PH82,IF(PH68=1,IF(PH$4=p2_complete+1,p2_perm,PG88)-PH86,0))</f>
        <v/>
      </c>
      <c r="PI88" s="44">
        <f>IF(PI67=1,PI82,IF(PI68=1,IF(PI$4=p2_complete+1,p2_perm,PH88)-PI86,0))</f>
        <v/>
      </c>
      <c r="PJ88" s="44">
        <f>IF(PJ67=1,PJ82,IF(PJ68=1,IF(PJ$4=p2_complete+1,p2_perm,PI88)-PJ86,0))</f>
        <v/>
      </c>
      <c r="PK88" s="44">
        <f>IF(PK67=1,PK82,IF(PK68=1,IF(PK$4=p2_complete+1,p2_perm,PJ88)-PK86,0))</f>
        <v/>
      </c>
      <c r="PL88" s="44">
        <f>IF(PL67=1,PL82,IF(PL68=1,IF(PL$4=p2_complete+1,p2_perm,PK88)-PL86,0))</f>
        <v/>
      </c>
      <c r="PM88" s="44">
        <f>IF(PM67=1,PM82,IF(PM68=1,IF(PM$4=p2_complete+1,p2_perm,PL88)-PM86,0))</f>
        <v/>
      </c>
    </row>
    <row r="89">
      <c r="A89" s="9" t="inlineStr">
        <is>
          <t>Homes delivered</t>
        </is>
      </c>
      <c r="B89" s="9" t="inlineStr">
        <is>
          <t>P2</t>
        </is>
      </c>
      <c r="D89" s="42">
        <f>D68*p2_homes</f>
        <v/>
      </c>
      <c r="E89" s="42">
        <f>E68*p2_homes</f>
        <v/>
      </c>
      <c r="F89" s="42">
        <f>F68*p2_homes</f>
        <v/>
      </c>
      <c r="G89" s="42">
        <f>G68*p2_homes</f>
        <v/>
      </c>
      <c r="H89" s="42">
        <f>H68*p2_homes</f>
        <v/>
      </c>
      <c r="I89" s="42">
        <f>I68*p2_homes</f>
        <v/>
      </c>
      <c r="J89" s="42">
        <f>J68*p2_homes</f>
        <v/>
      </c>
      <c r="K89" s="42">
        <f>K68*p2_homes</f>
        <v/>
      </c>
      <c r="L89" s="42">
        <f>L68*p2_homes</f>
        <v/>
      </c>
      <c r="M89" s="42">
        <f>M68*p2_homes</f>
        <v/>
      </c>
      <c r="N89" s="42">
        <f>N68*p2_homes</f>
        <v/>
      </c>
      <c r="O89" s="42">
        <f>O68*p2_homes</f>
        <v/>
      </c>
      <c r="P89" s="42">
        <f>P68*p2_homes</f>
        <v/>
      </c>
      <c r="Q89" s="42">
        <f>Q68*p2_homes</f>
        <v/>
      </c>
      <c r="R89" s="42">
        <f>R68*p2_homes</f>
        <v/>
      </c>
      <c r="S89" s="42">
        <f>S68*p2_homes</f>
        <v/>
      </c>
      <c r="T89" s="42">
        <f>T68*p2_homes</f>
        <v/>
      </c>
      <c r="U89" s="42">
        <f>U68*p2_homes</f>
        <v/>
      </c>
      <c r="V89" s="42">
        <f>V68*p2_homes</f>
        <v/>
      </c>
      <c r="W89" s="42">
        <f>W68*p2_homes</f>
        <v/>
      </c>
      <c r="X89" s="42">
        <f>X68*p2_homes</f>
        <v/>
      </c>
      <c r="Y89" s="42">
        <f>Y68*p2_homes</f>
        <v/>
      </c>
      <c r="Z89" s="42">
        <f>Z68*p2_homes</f>
        <v/>
      </c>
      <c r="AA89" s="42">
        <f>AA68*p2_homes</f>
        <v/>
      </c>
      <c r="AB89" s="42">
        <f>AB68*p2_homes</f>
        <v/>
      </c>
      <c r="AC89" s="42">
        <f>AC68*p2_homes</f>
        <v/>
      </c>
      <c r="AD89" s="42">
        <f>AD68*p2_homes</f>
        <v/>
      </c>
      <c r="AE89" s="42">
        <f>AE68*p2_homes</f>
        <v/>
      </c>
      <c r="AF89" s="42">
        <f>AF68*p2_homes</f>
        <v/>
      </c>
      <c r="AG89" s="42">
        <f>AG68*p2_homes</f>
        <v/>
      </c>
      <c r="AH89" s="42">
        <f>AH68*p2_homes</f>
        <v/>
      </c>
      <c r="AI89" s="42">
        <f>AI68*p2_homes</f>
        <v/>
      </c>
      <c r="AJ89" s="42">
        <f>AJ68*p2_homes</f>
        <v/>
      </c>
      <c r="AK89" s="42">
        <f>AK68*p2_homes</f>
        <v/>
      </c>
      <c r="AL89" s="42">
        <f>AL68*p2_homes</f>
        <v/>
      </c>
      <c r="AM89" s="42">
        <f>AM68*p2_homes</f>
        <v/>
      </c>
      <c r="AN89" s="42">
        <f>AN68*p2_homes</f>
        <v/>
      </c>
      <c r="AO89" s="42">
        <f>AO68*p2_homes</f>
        <v/>
      </c>
      <c r="AP89" s="42">
        <f>AP68*p2_homes</f>
        <v/>
      </c>
      <c r="AQ89" s="42">
        <f>AQ68*p2_homes</f>
        <v/>
      </c>
      <c r="AR89" s="42">
        <f>AR68*p2_homes</f>
        <v/>
      </c>
      <c r="AS89" s="42">
        <f>AS68*p2_homes</f>
        <v/>
      </c>
      <c r="AT89" s="42">
        <f>AT68*p2_homes</f>
        <v/>
      </c>
      <c r="AU89" s="42">
        <f>AU68*p2_homes</f>
        <v/>
      </c>
      <c r="AV89" s="42">
        <f>AV68*p2_homes</f>
        <v/>
      </c>
      <c r="AW89" s="42">
        <f>AW68*p2_homes</f>
        <v/>
      </c>
      <c r="AX89" s="42">
        <f>AX68*p2_homes</f>
        <v/>
      </c>
      <c r="AY89" s="42">
        <f>AY68*p2_homes</f>
        <v/>
      </c>
      <c r="AZ89" s="42">
        <f>AZ68*p2_homes</f>
        <v/>
      </c>
      <c r="BA89" s="42">
        <f>BA68*p2_homes</f>
        <v/>
      </c>
      <c r="BB89" s="42">
        <f>BB68*p2_homes</f>
        <v/>
      </c>
      <c r="BC89" s="42">
        <f>BC68*p2_homes</f>
        <v/>
      </c>
      <c r="BD89" s="42">
        <f>BD68*p2_homes</f>
        <v/>
      </c>
      <c r="BE89" s="42">
        <f>BE68*p2_homes</f>
        <v/>
      </c>
      <c r="BF89" s="42">
        <f>BF68*p2_homes</f>
        <v/>
      </c>
      <c r="BG89" s="42">
        <f>BG68*p2_homes</f>
        <v/>
      </c>
      <c r="BH89" s="42">
        <f>BH68*p2_homes</f>
        <v/>
      </c>
      <c r="BI89" s="42">
        <f>BI68*p2_homes</f>
        <v/>
      </c>
      <c r="BJ89" s="42">
        <f>BJ68*p2_homes</f>
        <v/>
      </c>
      <c r="BK89" s="42">
        <f>BK68*p2_homes</f>
        <v/>
      </c>
      <c r="BL89" s="42">
        <f>BL68*p2_homes</f>
        <v/>
      </c>
      <c r="BM89" s="42">
        <f>BM68*p2_homes</f>
        <v/>
      </c>
      <c r="BN89" s="42">
        <f>BN68*p2_homes</f>
        <v/>
      </c>
      <c r="BO89" s="42">
        <f>BO68*p2_homes</f>
        <v/>
      </c>
      <c r="BP89" s="42">
        <f>BP68*p2_homes</f>
        <v/>
      </c>
      <c r="BQ89" s="42">
        <f>BQ68*p2_homes</f>
        <v/>
      </c>
      <c r="BR89" s="42">
        <f>BR68*p2_homes</f>
        <v/>
      </c>
      <c r="BS89" s="42">
        <f>BS68*p2_homes</f>
        <v/>
      </c>
      <c r="BT89" s="42">
        <f>BT68*p2_homes</f>
        <v/>
      </c>
      <c r="BU89" s="42">
        <f>BU68*p2_homes</f>
        <v/>
      </c>
      <c r="BV89" s="42">
        <f>BV68*p2_homes</f>
        <v/>
      </c>
      <c r="BW89" s="42">
        <f>BW68*p2_homes</f>
        <v/>
      </c>
      <c r="BX89" s="42">
        <f>BX68*p2_homes</f>
        <v/>
      </c>
      <c r="BY89" s="42">
        <f>BY68*p2_homes</f>
        <v/>
      </c>
      <c r="BZ89" s="42">
        <f>BZ68*p2_homes</f>
        <v/>
      </c>
      <c r="CA89" s="42">
        <f>CA68*p2_homes</f>
        <v/>
      </c>
      <c r="CB89" s="42">
        <f>CB68*p2_homes</f>
        <v/>
      </c>
      <c r="CC89" s="42">
        <f>CC68*p2_homes</f>
        <v/>
      </c>
      <c r="CD89" s="42">
        <f>CD68*p2_homes</f>
        <v/>
      </c>
      <c r="CE89" s="42">
        <f>CE68*p2_homes</f>
        <v/>
      </c>
      <c r="CF89" s="42">
        <f>CF68*p2_homes</f>
        <v/>
      </c>
      <c r="CG89" s="42">
        <f>CG68*p2_homes</f>
        <v/>
      </c>
      <c r="CH89" s="42">
        <f>CH68*p2_homes</f>
        <v/>
      </c>
      <c r="CI89" s="42">
        <f>CI68*p2_homes</f>
        <v/>
      </c>
      <c r="CJ89" s="42">
        <f>CJ68*p2_homes</f>
        <v/>
      </c>
      <c r="CK89" s="42">
        <f>CK68*p2_homes</f>
        <v/>
      </c>
      <c r="CL89" s="42">
        <f>CL68*p2_homes</f>
        <v/>
      </c>
      <c r="CM89" s="42">
        <f>CM68*p2_homes</f>
        <v/>
      </c>
      <c r="CN89" s="42">
        <f>CN68*p2_homes</f>
        <v/>
      </c>
      <c r="CO89" s="42">
        <f>CO68*p2_homes</f>
        <v/>
      </c>
      <c r="CP89" s="42">
        <f>CP68*p2_homes</f>
        <v/>
      </c>
      <c r="CQ89" s="42">
        <f>CQ68*p2_homes</f>
        <v/>
      </c>
      <c r="CR89" s="42">
        <f>CR68*p2_homes</f>
        <v/>
      </c>
      <c r="CS89" s="42">
        <f>CS68*p2_homes</f>
        <v/>
      </c>
      <c r="CT89" s="42">
        <f>CT68*p2_homes</f>
        <v/>
      </c>
      <c r="CU89" s="42">
        <f>CU68*p2_homes</f>
        <v/>
      </c>
      <c r="CV89" s="42">
        <f>CV68*p2_homes</f>
        <v/>
      </c>
      <c r="CW89" s="42">
        <f>CW68*p2_homes</f>
        <v/>
      </c>
      <c r="CX89" s="42">
        <f>CX68*p2_homes</f>
        <v/>
      </c>
      <c r="CY89" s="42">
        <f>CY68*p2_homes</f>
        <v/>
      </c>
      <c r="CZ89" s="42">
        <f>CZ68*p2_homes</f>
        <v/>
      </c>
      <c r="DA89" s="42">
        <f>DA68*p2_homes</f>
        <v/>
      </c>
      <c r="DB89" s="42">
        <f>DB68*p2_homes</f>
        <v/>
      </c>
      <c r="DC89" s="42">
        <f>DC68*p2_homes</f>
        <v/>
      </c>
      <c r="DD89" s="42">
        <f>DD68*p2_homes</f>
        <v/>
      </c>
      <c r="DE89" s="42">
        <f>DE68*p2_homes</f>
        <v/>
      </c>
      <c r="DF89" s="42">
        <f>DF68*p2_homes</f>
        <v/>
      </c>
      <c r="DG89" s="42">
        <f>DG68*p2_homes</f>
        <v/>
      </c>
      <c r="DH89" s="42">
        <f>DH68*p2_homes</f>
        <v/>
      </c>
      <c r="DI89" s="42">
        <f>DI68*p2_homes</f>
        <v/>
      </c>
      <c r="DJ89" s="42">
        <f>DJ68*p2_homes</f>
        <v/>
      </c>
      <c r="DK89" s="42">
        <f>DK68*p2_homes</f>
        <v/>
      </c>
      <c r="DL89" s="42">
        <f>DL68*p2_homes</f>
        <v/>
      </c>
      <c r="DM89" s="42">
        <f>DM68*p2_homes</f>
        <v/>
      </c>
      <c r="DN89" s="42">
        <f>DN68*p2_homes</f>
        <v/>
      </c>
      <c r="DO89" s="42">
        <f>DO68*p2_homes</f>
        <v/>
      </c>
      <c r="DP89" s="42">
        <f>DP68*p2_homes</f>
        <v/>
      </c>
      <c r="DQ89" s="42">
        <f>DQ68*p2_homes</f>
        <v/>
      </c>
      <c r="DR89" s="42">
        <f>DR68*p2_homes</f>
        <v/>
      </c>
      <c r="DS89" s="42">
        <f>DS68*p2_homes</f>
        <v/>
      </c>
      <c r="DT89" s="42">
        <f>DT68*p2_homes</f>
        <v/>
      </c>
      <c r="DU89" s="42">
        <f>DU68*p2_homes</f>
        <v/>
      </c>
      <c r="DV89" s="42">
        <f>DV68*p2_homes</f>
        <v/>
      </c>
      <c r="DW89" s="42">
        <f>DW68*p2_homes</f>
        <v/>
      </c>
      <c r="DX89" s="42">
        <f>DX68*p2_homes</f>
        <v/>
      </c>
      <c r="DY89" s="42">
        <f>DY68*p2_homes</f>
        <v/>
      </c>
      <c r="DZ89" s="42">
        <f>DZ68*p2_homes</f>
        <v/>
      </c>
      <c r="EA89" s="42">
        <f>EA68*p2_homes</f>
        <v/>
      </c>
      <c r="EB89" s="42">
        <f>EB68*p2_homes</f>
        <v/>
      </c>
      <c r="EC89" s="42">
        <f>EC68*p2_homes</f>
        <v/>
      </c>
      <c r="ED89" s="42">
        <f>ED68*p2_homes</f>
        <v/>
      </c>
      <c r="EE89" s="42">
        <f>EE68*p2_homes</f>
        <v/>
      </c>
      <c r="EF89" s="42">
        <f>EF68*p2_homes</f>
        <v/>
      </c>
      <c r="EG89" s="42">
        <f>EG68*p2_homes</f>
        <v/>
      </c>
      <c r="EH89" s="42">
        <f>EH68*p2_homes</f>
        <v/>
      </c>
      <c r="EI89" s="42">
        <f>EI68*p2_homes</f>
        <v/>
      </c>
      <c r="EJ89" s="42">
        <f>EJ68*p2_homes</f>
        <v/>
      </c>
      <c r="EK89" s="42">
        <f>EK68*p2_homes</f>
        <v/>
      </c>
      <c r="EL89" s="42">
        <f>EL68*p2_homes</f>
        <v/>
      </c>
      <c r="EM89" s="42">
        <f>EM68*p2_homes</f>
        <v/>
      </c>
      <c r="EN89" s="42">
        <f>EN68*p2_homes</f>
        <v/>
      </c>
      <c r="EO89" s="42">
        <f>EO68*p2_homes</f>
        <v/>
      </c>
      <c r="EP89" s="42">
        <f>EP68*p2_homes</f>
        <v/>
      </c>
      <c r="EQ89" s="42">
        <f>EQ68*p2_homes</f>
        <v/>
      </c>
      <c r="ER89" s="42">
        <f>ER68*p2_homes</f>
        <v/>
      </c>
      <c r="ES89" s="42">
        <f>ES68*p2_homes</f>
        <v/>
      </c>
      <c r="ET89" s="42">
        <f>ET68*p2_homes</f>
        <v/>
      </c>
      <c r="EU89" s="42">
        <f>EU68*p2_homes</f>
        <v/>
      </c>
      <c r="EV89" s="42">
        <f>EV68*p2_homes</f>
        <v/>
      </c>
      <c r="EW89" s="42">
        <f>EW68*p2_homes</f>
        <v/>
      </c>
      <c r="EX89" s="42">
        <f>EX68*p2_homes</f>
        <v/>
      </c>
      <c r="EY89" s="42">
        <f>EY68*p2_homes</f>
        <v/>
      </c>
      <c r="EZ89" s="42">
        <f>EZ68*p2_homes</f>
        <v/>
      </c>
      <c r="FA89" s="42">
        <f>FA68*p2_homes</f>
        <v/>
      </c>
      <c r="FB89" s="42">
        <f>FB68*p2_homes</f>
        <v/>
      </c>
      <c r="FC89" s="42">
        <f>FC68*p2_homes</f>
        <v/>
      </c>
      <c r="FD89" s="42">
        <f>FD68*p2_homes</f>
        <v/>
      </c>
      <c r="FE89" s="42">
        <f>FE68*p2_homes</f>
        <v/>
      </c>
      <c r="FF89" s="42">
        <f>FF68*p2_homes</f>
        <v/>
      </c>
      <c r="FG89" s="42">
        <f>FG68*p2_homes</f>
        <v/>
      </c>
      <c r="FH89" s="42">
        <f>FH68*p2_homes</f>
        <v/>
      </c>
      <c r="FI89" s="42">
        <f>FI68*p2_homes</f>
        <v/>
      </c>
      <c r="FJ89" s="42">
        <f>FJ68*p2_homes</f>
        <v/>
      </c>
      <c r="FK89" s="42">
        <f>FK68*p2_homes</f>
        <v/>
      </c>
      <c r="FL89" s="42">
        <f>FL68*p2_homes</f>
        <v/>
      </c>
      <c r="FM89" s="42">
        <f>FM68*p2_homes</f>
        <v/>
      </c>
      <c r="FN89" s="42">
        <f>FN68*p2_homes</f>
        <v/>
      </c>
      <c r="FO89" s="42">
        <f>FO68*p2_homes</f>
        <v/>
      </c>
      <c r="FP89" s="42">
        <f>FP68*p2_homes</f>
        <v/>
      </c>
      <c r="FQ89" s="42">
        <f>FQ68*p2_homes</f>
        <v/>
      </c>
      <c r="FR89" s="42">
        <f>FR68*p2_homes</f>
        <v/>
      </c>
      <c r="FS89" s="42">
        <f>FS68*p2_homes</f>
        <v/>
      </c>
      <c r="FT89" s="42">
        <f>FT68*p2_homes</f>
        <v/>
      </c>
      <c r="FU89" s="42">
        <f>FU68*p2_homes</f>
        <v/>
      </c>
      <c r="FV89" s="42">
        <f>FV68*p2_homes</f>
        <v/>
      </c>
      <c r="FW89" s="42">
        <f>FW68*p2_homes</f>
        <v/>
      </c>
      <c r="FX89" s="42">
        <f>FX68*p2_homes</f>
        <v/>
      </c>
      <c r="FY89" s="42">
        <f>FY68*p2_homes</f>
        <v/>
      </c>
      <c r="FZ89" s="42">
        <f>FZ68*p2_homes</f>
        <v/>
      </c>
      <c r="GA89" s="42">
        <f>GA68*p2_homes</f>
        <v/>
      </c>
      <c r="GB89" s="42">
        <f>GB68*p2_homes</f>
        <v/>
      </c>
      <c r="GC89" s="42">
        <f>GC68*p2_homes</f>
        <v/>
      </c>
      <c r="GD89" s="42">
        <f>GD68*p2_homes</f>
        <v/>
      </c>
      <c r="GE89" s="42">
        <f>GE68*p2_homes</f>
        <v/>
      </c>
      <c r="GF89" s="42">
        <f>GF68*p2_homes</f>
        <v/>
      </c>
      <c r="GG89" s="42">
        <f>GG68*p2_homes</f>
        <v/>
      </c>
      <c r="GH89" s="42">
        <f>GH68*p2_homes</f>
        <v/>
      </c>
      <c r="GI89" s="42">
        <f>GI68*p2_homes</f>
        <v/>
      </c>
      <c r="GJ89" s="42">
        <f>GJ68*p2_homes</f>
        <v/>
      </c>
      <c r="GK89" s="42">
        <f>GK68*p2_homes</f>
        <v/>
      </c>
      <c r="GL89" s="42">
        <f>GL68*p2_homes</f>
        <v/>
      </c>
      <c r="GM89" s="42">
        <f>GM68*p2_homes</f>
        <v/>
      </c>
      <c r="GN89" s="42">
        <f>GN68*p2_homes</f>
        <v/>
      </c>
      <c r="GO89" s="42">
        <f>GO68*p2_homes</f>
        <v/>
      </c>
      <c r="GP89" s="42">
        <f>GP68*p2_homes</f>
        <v/>
      </c>
      <c r="GQ89" s="42">
        <f>GQ68*p2_homes</f>
        <v/>
      </c>
      <c r="GR89" s="42">
        <f>GR68*p2_homes</f>
        <v/>
      </c>
      <c r="GS89" s="42">
        <f>GS68*p2_homes</f>
        <v/>
      </c>
      <c r="GT89" s="42">
        <f>GT68*p2_homes</f>
        <v/>
      </c>
      <c r="GU89" s="42">
        <f>GU68*p2_homes</f>
        <v/>
      </c>
      <c r="GV89" s="42">
        <f>GV68*p2_homes</f>
        <v/>
      </c>
      <c r="GW89" s="42">
        <f>GW68*p2_homes</f>
        <v/>
      </c>
      <c r="GX89" s="42">
        <f>GX68*p2_homes</f>
        <v/>
      </c>
      <c r="GY89" s="42">
        <f>GY68*p2_homes</f>
        <v/>
      </c>
      <c r="GZ89" s="42">
        <f>GZ68*p2_homes</f>
        <v/>
      </c>
      <c r="HA89" s="42">
        <f>HA68*p2_homes</f>
        <v/>
      </c>
      <c r="HB89" s="42">
        <f>HB68*p2_homes</f>
        <v/>
      </c>
      <c r="HC89" s="42">
        <f>HC68*p2_homes</f>
        <v/>
      </c>
      <c r="HD89" s="42">
        <f>HD68*p2_homes</f>
        <v/>
      </c>
      <c r="HE89" s="42">
        <f>HE68*p2_homes</f>
        <v/>
      </c>
      <c r="HF89" s="42">
        <f>HF68*p2_homes</f>
        <v/>
      </c>
      <c r="HG89" s="42">
        <f>HG68*p2_homes</f>
        <v/>
      </c>
      <c r="HH89" s="42">
        <f>HH68*p2_homes</f>
        <v/>
      </c>
      <c r="HI89" s="42">
        <f>HI68*p2_homes</f>
        <v/>
      </c>
      <c r="HJ89" s="42">
        <f>HJ68*p2_homes</f>
        <v/>
      </c>
      <c r="HK89" s="42">
        <f>HK68*p2_homes</f>
        <v/>
      </c>
      <c r="HL89" s="42">
        <f>HL68*p2_homes</f>
        <v/>
      </c>
      <c r="HM89" s="42">
        <f>HM68*p2_homes</f>
        <v/>
      </c>
      <c r="HN89" s="42">
        <f>HN68*p2_homes</f>
        <v/>
      </c>
      <c r="HO89" s="42">
        <f>HO68*p2_homes</f>
        <v/>
      </c>
      <c r="HP89" s="42">
        <f>HP68*p2_homes</f>
        <v/>
      </c>
      <c r="HQ89" s="42">
        <f>HQ68*p2_homes</f>
        <v/>
      </c>
      <c r="HR89" s="42">
        <f>HR68*p2_homes</f>
        <v/>
      </c>
      <c r="HS89" s="42">
        <f>HS68*p2_homes</f>
        <v/>
      </c>
      <c r="HT89" s="42">
        <f>HT68*p2_homes</f>
        <v/>
      </c>
      <c r="HU89" s="42">
        <f>HU68*p2_homes</f>
        <v/>
      </c>
      <c r="HV89" s="42">
        <f>HV68*p2_homes</f>
        <v/>
      </c>
      <c r="HW89" s="42">
        <f>HW68*p2_homes</f>
        <v/>
      </c>
      <c r="HX89" s="42">
        <f>HX68*p2_homes</f>
        <v/>
      </c>
      <c r="HY89" s="42">
        <f>HY68*p2_homes</f>
        <v/>
      </c>
      <c r="HZ89" s="42">
        <f>HZ68*p2_homes</f>
        <v/>
      </c>
      <c r="IA89" s="42">
        <f>IA68*p2_homes</f>
        <v/>
      </c>
      <c r="IB89" s="42">
        <f>IB68*p2_homes</f>
        <v/>
      </c>
      <c r="IC89" s="42">
        <f>IC68*p2_homes</f>
        <v/>
      </c>
      <c r="ID89" s="42">
        <f>ID68*p2_homes</f>
        <v/>
      </c>
      <c r="IE89" s="42">
        <f>IE68*p2_homes</f>
        <v/>
      </c>
      <c r="IF89" s="42">
        <f>IF68*p2_homes</f>
        <v/>
      </c>
      <c r="IG89" s="42">
        <f>IG68*p2_homes</f>
        <v/>
      </c>
      <c r="IH89" s="42">
        <f>IH68*p2_homes</f>
        <v/>
      </c>
      <c r="II89" s="42">
        <f>II68*p2_homes</f>
        <v/>
      </c>
      <c r="IJ89" s="42">
        <f>IJ68*p2_homes</f>
        <v/>
      </c>
      <c r="IK89" s="42">
        <f>IK68*p2_homes</f>
        <v/>
      </c>
      <c r="IL89" s="42">
        <f>IL68*p2_homes</f>
        <v/>
      </c>
      <c r="IM89" s="42">
        <f>IM68*p2_homes</f>
        <v/>
      </c>
      <c r="IN89" s="42">
        <f>IN68*p2_homes</f>
        <v/>
      </c>
      <c r="IO89" s="42">
        <f>IO68*p2_homes</f>
        <v/>
      </c>
      <c r="IP89" s="42">
        <f>IP68*p2_homes</f>
        <v/>
      </c>
      <c r="IQ89" s="42">
        <f>IQ68*p2_homes</f>
        <v/>
      </c>
      <c r="IR89" s="42">
        <f>IR68*p2_homes</f>
        <v/>
      </c>
      <c r="IS89" s="42">
        <f>IS68*p2_homes</f>
        <v/>
      </c>
      <c r="IT89" s="42">
        <f>IT68*p2_homes</f>
        <v/>
      </c>
      <c r="IU89" s="42">
        <f>IU68*p2_homes</f>
        <v/>
      </c>
      <c r="IV89" s="42">
        <f>IV68*p2_homes</f>
        <v/>
      </c>
      <c r="IW89" s="42">
        <f>IW68*p2_homes</f>
        <v/>
      </c>
      <c r="IX89" s="42">
        <f>IX68*p2_homes</f>
        <v/>
      </c>
      <c r="IY89" s="42">
        <f>IY68*p2_homes</f>
        <v/>
      </c>
      <c r="IZ89" s="42">
        <f>IZ68*p2_homes</f>
        <v/>
      </c>
      <c r="JA89" s="42">
        <f>JA68*p2_homes</f>
        <v/>
      </c>
      <c r="JB89" s="42">
        <f>JB68*p2_homes</f>
        <v/>
      </c>
      <c r="JC89" s="42">
        <f>JC68*p2_homes</f>
        <v/>
      </c>
      <c r="JD89" s="42">
        <f>JD68*p2_homes</f>
        <v/>
      </c>
      <c r="JE89" s="42">
        <f>JE68*p2_homes</f>
        <v/>
      </c>
      <c r="JF89" s="42">
        <f>JF68*p2_homes</f>
        <v/>
      </c>
      <c r="JG89" s="42">
        <f>JG68*p2_homes</f>
        <v/>
      </c>
      <c r="JH89" s="42">
        <f>JH68*p2_homes</f>
        <v/>
      </c>
      <c r="JI89" s="42">
        <f>JI68*p2_homes</f>
        <v/>
      </c>
      <c r="JJ89" s="42">
        <f>JJ68*p2_homes</f>
        <v/>
      </c>
      <c r="JK89" s="42">
        <f>JK68*p2_homes</f>
        <v/>
      </c>
      <c r="JL89" s="42">
        <f>JL68*p2_homes</f>
        <v/>
      </c>
      <c r="JM89" s="42">
        <f>JM68*p2_homes</f>
        <v/>
      </c>
      <c r="JN89" s="42">
        <f>JN68*p2_homes</f>
        <v/>
      </c>
      <c r="JO89" s="42">
        <f>JO68*p2_homes</f>
        <v/>
      </c>
      <c r="JP89" s="42">
        <f>JP68*p2_homes</f>
        <v/>
      </c>
      <c r="JQ89" s="42">
        <f>JQ68*p2_homes</f>
        <v/>
      </c>
      <c r="JR89" s="42">
        <f>JR68*p2_homes</f>
        <v/>
      </c>
      <c r="JS89" s="42">
        <f>JS68*p2_homes</f>
        <v/>
      </c>
      <c r="JT89" s="42">
        <f>JT68*p2_homes</f>
        <v/>
      </c>
      <c r="JU89" s="42">
        <f>JU68*p2_homes</f>
        <v/>
      </c>
      <c r="JV89" s="42">
        <f>JV68*p2_homes</f>
        <v/>
      </c>
      <c r="JW89" s="42">
        <f>JW68*p2_homes</f>
        <v/>
      </c>
      <c r="JX89" s="42">
        <f>JX68*p2_homes</f>
        <v/>
      </c>
      <c r="JY89" s="42">
        <f>JY68*p2_homes</f>
        <v/>
      </c>
      <c r="JZ89" s="42">
        <f>JZ68*p2_homes</f>
        <v/>
      </c>
      <c r="KA89" s="42">
        <f>KA68*p2_homes</f>
        <v/>
      </c>
      <c r="KB89" s="42">
        <f>KB68*p2_homes</f>
        <v/>
      </c>
      <c r="KC89" s="42">
        <f>KC68*p2_homes</f>
        <v/>
      </c>
      <c r="KD89" s="42">
        <f>KD68*p2_homes</f>
        <v/>
      </c>
      <c r="KE89" s="42">
        <f>KE68*p2_homes</f>
        <v/>
      </c>
      <c r="KF89" s="42">
        <f>KF68*p2_homes</f>
        <v/>
      </c>
      <c r="KG89" s="42">
        <f>KG68*p2_homes</f>
        <v/>
      </c>
      <c r="KH89" s="42">
        <f>KH68*p2_homes</f>
        <v/>
      </c>
      <c r="KI89" s="42">
        <f>KI68*p2_homes</f>
        <v/>
      </c>
      <c r="KJ89" s="42">
        <f>KJ68*p2_homes</f>
        <v/>
      </c>
      <c r="KK89" s="42">
        <f>KK68*p2_homes</f>
        <v/>
      </c>
      <c r="KL89" s="42">
        <f>KL68*p2_homes</f>
        <v/>
      </c>
      <c r="KM89" s="42">
        <f>KM68*p2_homes</f>
        <v/>
      </c>
      <c r="KN89" s="42">
        <f>KN68*p2_homes</f>
        <v/>
      </c>
      <c r="KO89" s="42">
        <f>KO68*p2_homes</f>
        <v/>
      </c>
      <c r="KP89" s="42">
        <f>KP68*p2_homes</f>
        <v/>
      </c>
      <c r="KQ89" s="42">
        <f>KQ68*p2_homes</f>
        <v/>
      </c>
      <c r="KR89" s="42">
        <f>KR68*p2_homes</f>
        <v/>
      </c>
      <c r="KS89" s="42">
        <f>KS68*p2_homes</f>
        <v/>
      </c>
      <c r="KT89" s="42">
        <f>KT68*p2_homes</f>
        <v/>
      </c>
      <c r="KU89" s="42">
        <f>KU68*p2_homes</f>
        <v/>
      </c>
      <c r="KV89" s="42">
        <f>KV68*p2_homes</f>
        <v/>
      </c>
      <c r="KW89" s="42">
        <f>KW68*p2_homes</f>
        <v/>
      </c>
      <c r="KX89" s="42">
        <f>KX68*p2_homes</f>
        <v/>
      </c>
      <c r="KY89" s="42">
        <f>KY68*p2_homes</f>
        <v/>
      </c>
      <c r="KZ89" s="42">
        <f>KZ68*p2_homes</f>
        <v/>
      </c>
      <c r="LA89" s="42">
        <f>LA68*p2_homes</f>
        <v/>
      </c>
      <c r="LB89" s="42">
        <f>LB68*p2_homes</f>
        <v/>
      </c>
      <c r="LC89" s="42">
        <f>LC68*p2_homes</f>
        <v/>
      </c>
      <c r="LD89" s="42">
        <f>LD68*p2_homes</f>
        <v/>
      </c>
      <c r="LE89" s="42">
        <f>LE68*p2_homes</f>
        <v/>
      </c>
      <c r="LF89" s="42">
        <f>LF68*p2_homes</f>
        <v/>
      </c>
      <c r="LG89" s="42">
        <f>LG68*p2_homes</f>
        <v/>
      </c>
      <c r="LH89" s="42">
        <f>LH68*p2_homes</f>
        <v/>
      </c>
      <c r="LI89" s="42">
        <f>LI68*p2_homes</f>
        <v/>
      </c>
      <c r="LJ89" s="42">
        <f>LJ68*p2_homes</f>
        <v/>
      </c>
      <c r="LK89" s="42">
        <f>LK68*p2_homes</f>
        <v/>
      </c>
      <c r="LL89" s="42">
        <f>LL68*p2_homes</f>
        <v/>
      </c>
      <c r="LM89" s="42">
        <f>LM68*p2_homes</f>
        <v/>
      </c>
      <c r="LN89" s="42">
        <f>LN68*p2_homes</f>
        <v/>
      </c>
      <c r="LO89" s="42">
        <f>LO68*p2_homes</f>
        <v/>
      </c>
      <c r="LP89" s="42">
        <f>LP68*p2_homes</f>
        <v/>
      </c>
      <c r="LQ89" s="42">
        <f>LQ68*p2_homes</f>
        <v/>
      </c>
      <c r="LR89" s="42">
        <f>LR68*p2_homes</f>
        <v/>
      </c>
      <c r="LS89" s="42">
        <f>LS68*p2_homes</f>
        <v/>
      </c>
      <c r="LT89" s="42">
        <f>LT68*p2_homes</f>
        <v/>
      </c>
      <c r="LU89" s="42">
        <f>LU68*p2_homes</f>
        <v/>
      </c>
      <c r="LV89" s="42">
        <f>LV68*p2_homes</f>
        <v/>
      </c>
      <c r="LW89" s="42">
        <f>LW68*p2_homes</f>
        <v/>
      </c>
      <c r="LX89" s="42">
        <f>LX68*p2_homes</f>
        <v/>
      </c>
      <c r="LY89" s="42">
        <f>LY68*p2_homes</f>
        <v/>
      </c>
      <c r="LZ89" s="42">
        <f>LZ68*p2_homes</f>
        <v/>
      </c>
      <c r="MA89" s="42">
        <f>MA68*p2_homes</f>
        <v/>
      </c>
      <c r="MB89" s="42">
        <f>MB68*p2_homes</f>
        <v/>
      </c>
      <c r="MC89" s="42">
        <f>MC68*p2_homes</f>
        <v/>
      </c>
      <c r="MD89" s="42">
        <f>MD68*p2_homes</f>
        <v/>
      </c>
      <c r="ME89" s="42">
        <f>ME68*p2_homes</f>
        <v/>
      </c>
      <c r="MF89" s="42">
        <f>MF68*p2_homes</f>
        <v/>
      </c>
      <c r="MG89" s="42">
        <f>MG68*p2_homes</f>
        <v/>
      </c>
      <c r="MH89" s="42">
        <f>MH68*p2_homes</f>
        <v/>
      </c>
      <c r="MI89" s="42">
        <f>MI68*p2_homes</f>
        <v/>
      </c>
      <c r="MJ89" s="42">
        <f>MJ68*p2_homes</f>
        <v/>
      </c>
      <c r="MK89" s="42">
        <f>MK68*p2_homes</f>
        <v/>
      </c>
      <c r="ML89" s="42">
        <f>ML68*p2_homes</f>
        <v/>
      </c>
      <c r="MM89" s="42">
        <f>MM68*p2_homes</f>
        <v/>
      </c>
      <c r="MN89" s="42">
        <f>MN68*p2_homes</f>
        <v/>
      </c>
      <c r="MO89" s="42">
        <f>MO68*p2_homes</f>
        <v/>
      </c>
      <c r="MP89" s="42">
        <f>MP68*p2_homes</f>
        <v/>
      </c>
      <c r="MQ89" s="42">
        <f>MQ68*p2_homes</f>
        <v/>
      </c>
      <c r="MR89" s="42">
        <f>MR68*p2_homes</f>
        <v/>
      </c>
      <c r="MS89" s="42">
        <f>MS68*p2_homes</f>
        <v/>
      </c>
      <c r="MT89" s="42">
        <f>MT68*p2_homes</f>
        <v/>
      </c>
      <c r="MU89" s="42">
        <f>MU68*p2_homes</f>
        <v/>
      </c>
      <c r="MV89" s="42">
        <f>MV68*p2_homes</f>
        <v/>
      </c>
      <c r="MW89" s="42">
        <f>MW68*p2_homes</f>
        <v/>
      </c>
      <c r="MX89" s="42">
        <f>MX68*p2_homes</f>
        <v/>
      </c>
      <c r="MY89" s="42">
        <f>MY68*p2_homes</f>
        <v/>
      </c>
      <c r="MZ89" s="42">
        <f>MZ68*p2_homes</f>
        <v/>
      </c>
      <c r="NA89" s="42">
        <f>NA68*p2_homes</f>
        <v/>
      </c>
      <c r="NB89" s="42">
        <f>NB68*p2_homes</f>
        <v/>
      </c>
      <c r="NC89" s="42">
        <f>NC68*p2_homes</f>
        <v/>
      </c>
      <c r="ND89" s="42">
        <f>ND68*p2_homes</f>
        <v/>
      </c>
      <c r="NE89" s="42">
        <f>NE68*p2_homes</f>
        <v/>
      </c>
      <c r="NF89" s="42">
        <f>NF68*p2_homes</f>
        <v/>
      </c>
      <c r="NG89" s="42">
        <f>NG68*p2_homes</f>
        <v/>
      </c>
      <c r="NH89" s="42">
        <f>NH68*p2_homes</f>
        <v/>
      </c>
      <c r="NI89" s="42">
        <f>NI68*p2_homes</f>
        <v/>
      </c>
      <c r="NJ89" s="42">
        <f>NJ68*p2_homes</f>
        <v/>
      </c>
      <c r="NK89" s="42">
        <f>NK68*p2_homes</f>
        <v/>
      </c>
      <c r="NL89" s="42">
        <f>NL68*p2_homes</f>
        <v/>
      </c>
      <c r="NM89" s="42">
        <f>NM68*p2_homes</f>
        <v/>
      </c>
      <c r="NN89" s="42">
        <f>NN68*p2_homes</f>
        <v/>
      </c>
      <c r="NO89" s="42">
        <f>NO68*p2_homes</f>
        <v/>
      </c>
      <c r="NP89" s="42">
        <f>NP68*p2_homes</f>
        <v/>
      </c>
      <c r="NQ89" s="42">
        <f>NQ68*p2_homes</f>
        <v/>
      </c>
      <c r="NR89" s="42">
        <f>NR68*p2_homes</f>
        <v/>
      </c>
      <c r="NS89" s="42">
        <f>NS68*p2_homes</f>
        <v/>
      </c>
      <c r="NT89" s="42">
        <f>NT68*p2_homes</f>
        <v/>
      </c>
      <c r="NU89" s="42">
        <f>NU68*p2_homes</f>
        <v/>
      </c>
      <c r="NV89" s="42">
        <f>NV68*p2_homes</f>
        <v/>
      </c>
      <c r="NW89" s="42">
        <f>NW68*p2_homes</f>
        <v/>
      </c>
      <c r="NX89" s="42">
        <f>NX68*p2_homes</f>
        <v/>
      </c>
      <c r="NY89" s="42">
        <f>NY68*p2_homes</f>
        <v/>
      </c>
      <c r="NZ89" s="42">
        <f>NZ68*p2_homes</f>
        <v/>
      </c>
      <c r="OA89" s="42">
        <f>OA68*p2_homes</f>
        <v/>
      </c>
      <c r="OB89" s="42">
        <f>OB68*p2_homes</f>
        <v/>
      </c>
      <c r="OC89" s="42">
        <f>OC68*p2_homes</f>
        <v/>
      </c>
      <c r="OD89" s="42">
        <f>OD68*p2_homes</f>
        <v/>
      </c>
      <c r="OE89" s="42">
        <f>OE68*p2_homes</f>
        <v/>
      </c>
      <c r="OF89" s="42">
        <f>OF68*p2_homes</f>
        <v/>
      </c>
      <c r="OG89" s="42">
        <f>OG68*p2_homes</f>
        <v/>
      </c>
      <c r="OH89" s="42">
        <f>OH68*p2_homes</f>
        <v/>
      </c>
      <c r="OI89" s="42">
        <f>OI68*p2_homes</f>
        <v/>
      </c>
      <c r="OJ89" s="42">
        <f>OJ68*p2_homes</f>
        <v/>
      </c>
      <c r="OK89" s="42">
        <f>OK68*p2_homes</f>
        <v/>
      </c>
      <c r="OL89" s="42">
        <f>OL68*p2_homes</f>
        <v/>
      </c>
      <c r="OM89" s="42">
        <f>OM68*p2_homes</f>
        <v/>
      </c>
      <c r="ON89" s="42">
        <f>ON68*p2_homes</f>
        <v/>
      </c>
      <c r="OO89" s="42">
        <f>OO68*p2_homes</f>
        <v/>
      </c>
      <c r="OP89" s="42">
        <f>OP68*p2_homes</f>
        <v/>
      </c>
      <c r="OQ89" s="42">
        <f>OQ68*p2_homes</f>
        <v/>
      </c>
      <c r="OR89" s="42">
        <f>OR68*p2_homes</f>
        <v/>
      </c>
      <c r="OS89" s="42">
        <f>OS68*p2_homes</f>
        <v/>
      </c>
      <c r="OT89" s="42">
        <f>OT68*p2_homes</f>
        <v/>
      </c>
      <c r="OU89" s="42">
        <f>OU68*p2_homes</f>
        <v/>
      </c>
      <c r="OV89" s="42">
        <f>OV68*p2_homes</f>
        <v/>
      </c>
      <c r="OW89" s="42">
        <f>OW68*p2_homes</f>
        <v/>
      </c>
      <c r="OX89" s="42">
        <f>OX68*p2_homes</f>
        <v/>
      </c>
      <c r="OY89" s="42">
        <f>OY68*p2_homes</f>
        <v/>
      </c>
      <c r="OZ89" s="42">
        <f>OZ68*p2_homes</f>
        <v/>
      </c>
      <c r="PA89" s="42">
        <f>PA68*p2_homes</f>
        <v/>
      </c>
      <c r="PB89" s="42">
        <f>PB68*p2_homes</f>
        <v/>
      </c>
      <c r="PC89" s="42">
        <f>PC68*p2_homes</f>
        <v/>
      </c>
      <c r="PD89" s="42">
        <f>PD68*p2_homes</f>
        <v/>
      </c>
      <c r="PE89" s="42">
        <f>PE68*p2_homes</f>
        <v/>
      </c>
      <c r="PF89" s="42">
        <f>PF68*p2_homes</f>
        <v/>
      </c>
      <c r="PG89" s="42">
        <f>PG68*p2_homes</f>
        <v/>
      </c>
      <c r="PH89" s="42">
        <f>PH68*p2_homes</f>
        <v/>
      </c>
      <c r="PI89" s="42">
        <f>PI68*p2_homes</f>
        <v/>
      </c>
      <c r="PJ89" s="42">
        <f>PJ68*p2_homes</f>
        <v/>
      </c>
      <c r="PK89" s="42">
        <f>PK68*p2_homes</f>
        <v/>
      </c>
      <c r="PL89" s="42">
        <f>PL68*p2_homes</f>
        <v/>
      </c>
      <c r="PM89" s="42">
        <f>PM68*p2_homes</f>
        <v/>
      </c>
    </row>
    <row r="90">
      <c r="A90" s="9" t="inlineStr">
        <is>
          <t>Homes occupied (sitewide leasing capacity, phase priority)</t>
        </is>
      </c>
      <c r="B90" s="9" t="inlineStr">
        <is>
          <t>P2</t>
        </is>
      </c>
      <c r="D90" s="46">
        <f>IF(D68=1,MIN(p2_homes*stab_occ,0+MAX(0,cap_m-D33)),0)</f>
        <v/>
      </c>
      <c r="E90" s="46">
        <f>IF(E68=1,MIN(p2_homes*stab_occ,D90+MAX(0,cap_m-E33)),0)</f>
        <v/>
      </c>
      <c r="F90" s="46">
        <f>IF(F68=1,MIN(p2_homes*stab_occ,E90+MAX(0,cap_m-F33)),0)</f>
        <v/>
      </c>
      <c r="G90" s="46">
        <f>IF(G68=1,MIN(p2_homes*stab_occ,F90+MAX(0,cap_m-G33)),0)</f>
        <v/>
      </c>
      <c r="H90" s="46">
        <f>IF(H68=1,MIN(p2_homes*stab_occ,G90+MAX(0,cap_m-H33)),0)</f>
        <v/>
      </c>
      <c r="I90" s="46">
        <f>IF(I68=1,MIN(p2_homes*stab_occ,H90+MAX(0,cap_m-I33)),0)</f>
        <v/>
      </c>
      <c r="J90" s="46">
        <f>IF(J68=1,MIN(p2_homes*stab_occ,I90+MAX(0,cap_m-J33)),0)</f>
        <v/>
      </c>
      <c r="K90" s="46">
        <f>IF(K68=1,MIN(p2_homes*stab_occ,J90+MAX(0,cap_m-K33)),0)</f>
        <v/>
      </c>
      <c r="L90" s="46">
        <f>IF(L68=1,MIN(p2_homes*stab_occ,K90+MAX(0,cap_m-L33)),0)</f>
        <v/>
      </c>
      <c r="M90" s="46">
        <f>IF(M68=1,MIN(p2_homes*stab_occ,L90+MAX(0,cap_m-M33)),0)</f>
        <v/>
      </c>
      <c r="N90" s="46">
        <f>IF(N68=1,MIN(p2_homes*stab_occ,M90+MAX(0,cap_m-N33)),0)</f>
        <v/>
      </c>
      <c r="O90" s="46">
        <f>IF(O68=1,MIN(p2_homes*stab_occ,N90+MAX(0,cap_m-O33)),0)</f>
        <v/>
      </c>
      <c r="P90" s="46">
        <f>IF(P68=1,MIN(p2_homes*stab_occ,O90+MAX(0,cap_m-P33)),0)</f>
        <v/>
      </c>
      <c r="Q90" s="46">
        <f>IF(Q68=1,MIN(p2_homes*stab_occ,P90+MAX(0,cap_m-Q33)),0)</f>
        <v/>
      </c>
      <c r="R90" s="46">
        <f>IF(R68=1,MIN(p2_homes*stab_occ,Q90+MAX(0,cap_m-R33)),0)</f>
        <v/>
      </c>
      <c r="S90" s="46">
        <f>IF(S68=1,MIN(p2_homes*stab_occ,R90+MAX(0,cap_m-S33)),0)</f>
        <v/>
      </c>
      <c r="T90" s="46">
        <f>IF(T68=1,MIN(p2_homes*stab_occ,S90+MAX(0,cap_m-T33)),0)</f>
        <v/>
      </c>
      <c r="U90" s="46">
        <f>IF(U68=1,MIN(p2_homes*stab_occ,T90+MAX(0,cap_m-U33)),0)</f>
        <v/>
      </c>
      <c r="V90" s="46">
        <f>IF(V68=1,MIN(p2_homes*stab_occ,U90+MAX(0,cap_m-V33)),0)</f>
        <v/>
      </c>
      <c r="W90" s="46">
        <f>IF(W68=1,MIN(p2_homes*stab_occ,V90+MAX(0,cap_m-W33)),0)</f>
        <v/>
      </c>
      <c r="X90" s="46">
        <f>IF(X68=1,MIN(p2_homes*stab_occ,W90+MAX(0,cap_m-X33)),0)</f>
        <v/>
      </c>
      <c r="Y90" s="46">
        <f>IF(Y68=1,MIN(p2_homes*stab_occ,X90+MAX(0,cap_m-Y33)),0)</f>
        <v/>
      </c>
      <c r="Z90" s="46">
        <f>IF(Z68=1,MIN(p2_homes*stab_occ,Y90+MAX(0,cap_m-Z33)),0)</f>
        <v/>
      </c>
      <c r="AA90" s="46">
        <f>IF(AA68=1,MIN(p2_homes*stab_occ,Z90+MAX(0,cap_m-AA33)),0)</f>
        <v/>
      </c>
      <c r="AB90" s="46">
        <f>IF(AB68=1,MIN(p2_homes*stab_occ,AA90+MAX(0,cap_m-AB33)),0)</f>
        <v/>
      </c>
      <c r="AC90" s="46">
        <f>IF(AC68=1,MIN(p2_homes*stab_occ,AB90+MAX(0,cap_m-AC33)),0)</f>
        <v/>
      </c>
      <c r="AD90" s="46">
        <f>IF(AD68=1,MIN(p2_homes*stab_occ,AC90+MAX(0,cap_m-AD33)),0)</f>
        <v/>
      </c>
      <c r="AE90" s="46">
        <f>IF(AE68=1,MIN(p2_homes*stab_occ,AD90+MAX(0,cap_m-AE33)),0)</f>
        <v/>
      </c>
      <c r="AF90" s="46">
        <f>IF(AF68=1,MIN(p2_homes*stab_occ,AE90+MAX(0,cap_m-AF33)),0)</f>
        <v/>
      </c>
      <c r="AG90" s="46">
        <f>IF(AG68=1,MIN(p2_homes*stab_occ,AF90+MAX(0,cap_m-AG33)),0)</f>
        <v/>
      </c>
      <c r="AH90" s="46">
        <f>IF(AH68=1,MIN(p2_homes*stab_occ,AG90+MAX(0,cap_m-AH33)),0)</f>
        <v/>
      </c>
      <c r="AI90" s="46">
        <f>IF(AI68=1,MIN(p2_homes*stab_occ,AH90+MAX(0,cap_m-AI33)),0)</f>
        <v/>
      </c>
      <c r="AJ90" s="46">
        <f>IF(AJ68=1,MIN(p2_homes*stab_occ,AI90+MAX(0,cap_m-AJ33)),0)</f>
        <v/>
      </c>
      <c r="AK90" s="46">
        <f>IF(AK68=1,MIN(p2_homes*stab_occ,AJ90+MAX(0,cap_m-AK33)),0)</f>
        <v/>
      </c>
      <c r="AL90" s="46">
        <f>IF(AL68=1,MIN(p2_homes*stab_occ,AK90+MAX(0,cap_m-AL33)),0)</f>
        <v/>
      </c>
      <c r="AM90" s="46">
        <f>IF(AM68=1,MIN(p2_homes*stab_occ,AL90+MAX(0,cap_m-AM33)),0)</f>
        <v/>
      </c>
      <c r="AN90" s="46">
        <f>IF(AN68=1,MIN(p2_homes*stab_occ,AM90+MAX(0,cap_m-AN33)),0)</f>
        <v/>
      </c>
      <c r="AO90" s="46">
        <f>IF(AO68=1,MIN(p2_homes*stab_occ,AN90+MAX(0,cap_m-AO33)),0)</f>
        <v/>
      </c>
      <c r="AP90" s="46">
        <f>IF(AP68=1,MIN(p2_homes*stab_occ,AO90+MAX(0,cap_m-AP33)),0)</f>
        <v/>
      </c>
      <c r="AQ90" s="46">
        <f>IF(AQ68=1,MIN(p2_homes*stab_occ,AP90+MAX(0,cap_m-AQ33)),0)</f>
        <v/>
      </c>
      <c r="AR90" s="46">
        <f>IF(AR68=1,MIN(p2_homes*stab_occ,AQ90+MAX(0,cap_m-AR33)),0)</f>
        <v/>
      </c>
      <c r="AS90" s="46">
        <f>IF(AS68=1,MIN(p2_homes*stab_occ,AR90+MAX(0,cap_m-AS33)),0)</f>
        <v/>
      </c>
      <c r="AT90" s="46">
        <f>IF(AT68=1,MIN(p2_homes*stab_occ,AS90+MAX(0,cap_m-AT33)),0)</f>
        <v/>
      </c>
      <c r="AU90" s="46">
        <f>IF(AU68=1,MIN(p2_homes*stab_occ,AT90+MAX(0,cap_m-AU33)),0)</f>
        <v/>
      </c>
      <c r="AV90" s="46">
        <f>IF(AV68=1,MIN(p2_homes*stab_occ,AU90+MAX(0,cap_m-AV33)),0)</f>
        <v/>
      </c>
      <c r="AW90" s="46">
        <f>IF(AW68=1,MIN(p2_homes*stab_occ,AV90+MAX(0,cap_m-AW33)),0)</f>
        <v/>
      </c>
      <c r="AX90" s="46">
        <f>IF(AX68=1,MIN(p2_homes*stab_occ,AW90+MAX(0,cap_m-AX33)),0)</f>
        <v/>
      </c>
      <c r="AY90" s="46">
        <f>IF(AY68=1,MIN(p2_homes*stab_occ,AX90+MAX(0,cap_m-AY33)),0)</f>
        <v/>
      </c>
      <c r="AZ90" s="46">
        <f>IF(AZ68=1,MIN(p2_homes*stab_occ,AY90+MAX(0,cap_m-AZ33)),0)</f>
        <v/>
      </c>
      <c r="BA90" s="46">
        <f>IF(BA68=1,MIN(p2_homes*stab_occ,AZ90+MAX(0,cap_m-BA33)),0)</f>
        <v/>
      </c>
      <c r="BB90" s="46">
        <f>IF(BB68=1,MIN(p2_homes*stab_occ,BA90+MAX(0,cap_m-BB33)),0)</f>
        <v/>
      </c>
      <c r="BC90" s="46">
        <f>IF(BC68=1,MIN(p2_homes*stab_occ,BB90+MAX(0,cap_m-BC33)),0)</f>
        <v/>
      </c>
      <c r="BD90" s="46">
        <f>IF(BD68=1,MIN(p2_homes*stab_occ,BC90+MAX(0,cap_m-BD33)),0)</f>
        <v/>
      </c>
      <c r="BE90" s="46">
        <f>IF(BE68=1,MIN(p2_homes*stab_occ,BD90+MAX(0,cap_m-BE33)),0)</f>
        <v/>
      </c>
      <c r="BF90" s="46">
        <f>IF(BF68=1,MIN(p2_homes*stab_occ,BE90+MAX(0,cap_m-BF33)),0)</f>
        <v/>
      </c>
      <c r="BG90" s="46">
        <f>IF(BG68=1,MIN(p2_homes*stab_occ,BF90+MAX(0,cap_m-BG33)),0)</f>
        <v/>
      </c>
      <c r="BH90" s="46">
        <f>IF(BH68=1,MIN(p2_homes*stab_occ,BG90+MAX(0,cap_m-BH33)),0)</f>
        <v/>
      </c>
      <c r="BI90" s="46">
        <f>IF(BI68=1,MIN(p2_homes*stab_occ,BH90+MAX(0,cap_m-BI33)),0)</f>
        <v/>
      </c>
      <c r="BJ90" s="46">
        <f>IF(BJ68=1,MIN(p2_homes*stab_occ,BI90+MAX(0,cap_m-BJ33)),0)</f>
        <v/>
      </c>
      <c r="BK90" s="46">
        <f>IF(BK68=1,MIN(p2_homes*stab_occ,BJ90+MAX(0,cap_m-BK33)),0)</f>
        <v/>
      </c>
      <c r="BL90" s="46">
        <f>IF(BL68=1,MIN(p2_homes*stab_occ,BK90+MAX(0,cap_m-BL33)),0)</f>
        <v/>
      </c>
      <c r="BM90" s="46">
        <f>IF(BM68=1,MIN(p2_homes*stab_occ,BL90+MAX(0,cap_m-BM33)),0)</f>
        <v/>
      </c>
      <c r="BN90" s="46">
        <f>IF(BN68=1,MIN(p2_homes*stab_occ,BM90+MAX(0,cap_m-BN33)),0)</f>
        <v/>
      </c>
      <c r="BO90" s="46">
        <f>IF(BO68=1,MIN(p2_homes*stab_occ,BN90+MAX(0,cap_m-BO33)),0)</f>
        <v/>
      </c>
      <c r="BP90" s="46">
        <f>IF(BP68=1,MIN(p2_homes*stab_occ,BO90+MAX(0,cap_m-BP33)),0)</f>
        <v/>
      </c>
      <c r="BQ90" s="46">
        <f>IF(BQ68=1,MIN(p2_homes*stab_occ,BP90+MAX(0,cap_m-BQ33)),0)</f>
        <v/>
      </c>
      <c r="BR90" s="46">
        <f>IF(BR68=1,MIN(p2_homes*stab_occ,BQ90+MAX(0,cap_m-BR33)),0)</f>
        <v/>
      </c>
      <c r="BS90" s="46">
        <f>IF(BS68=1,MIN(p2_homes*stab_occ,BR90+MAX(0,cap_m-BS33)),0)</f>
        <v/>
      </c>
      <c r="BT90" s="46">
        <f>IF(BT68=1,MIN(p2_homes*stab_occ,BS90+MAX(0,cap_m-BT33)),0)</f>
        <v/>
      </c>
      <c r="BU90" s="46">
        <f>IF(BU68=1,MIN(p2_homes*stab_occ,BT90+MAX(0,cap_m-BU33)),0)</f>
        <v/>
      </c>
      <c r="BV90" s="46">
        <f>IF(BV68=1,MIN(p2_homes*stab_occ,BU90+MAX(0,cap_m-BV33)),0)</f>
        <v/>
      </c>
      <c r="BW90" s="46">
        <f>IF(BW68=1,MIN(p2_homes*stab_occ,BV90+MAX(0,cap_m-BW33)),0)</f>
        <v/>
      </c>
      <c r="BX90" s="46">
        <f>IF(BX68=1,MIN(p2_homes*stab_occ,BW90+MAX(0,cap_m-BX33)),0)</f>
        <v/>
      </c>
      <c r="BY90" s="46">
        <f>IF(BY68=1,MIN(p2_homes*stab_occ,BX90+MAX(0,cap_m-BY33)),0)</f>
        <v/>
      </c>
      <c r="BZ90" s="46">
        <f>IF(BZ68=1,MIN(p2_homes*stab_occ,BY90+MAX(0,cap_m-BZ33)),0)</f>
        <v/>
      </c>
      <c r="CA90" s="46">
        <f>IF(CA68=1,MIN(p2_homes*stab_occ,BZ90+MAX(0,cap_m-CA33)),0)</f>
        <v/>
      </c>
      <c r="CB90" s="46">
        <f>IF(CB68=1,MIN(p2_homes*stab_occ,CA90+MAX(0,cap_m-CB33)),0)</f>
        <v/>
      </c>
      <c r="CC90" s="46">
        <f>IF(CC68=1,MIN(p2_homes*stab_occ,CB90+MAX(0,cap_m-CC33)),0)</f>
        <v/>
      </c>
      <c r="CD90" s="46">
        <f>IF(CD68=1,MIN(p2_homes*stab_occ,CC90+MAX(0,cap_m-CD33)),0)</f>
        <v/>
      </c>
      <c r="CE90" s="46">
        <f>IF(CE68=1,MIN(p2_homes*stab_occ,CD90+MAX(0,cap_m-CE33)),0)</f>
        <v/>
      </c>
      <c r="CF90" s="46">
        <f>IF(CF68=1,MIN(p2_homes*stab_occ,CE90+MAX(0,cap_m-CF33)),0)</f>
        <v/>
      </c>
      <c r="CG90" s="46">
        <f>IF(CG68=1,MIN(p2_homes*stab_occ,CF90+MAX(0,cap_m-CG33)),0)</f>
        <v/>
      </c>
      <c r="CH90" s="46">
        <f>IF(CH68=1,MIN(p2_homes*stab_occ,CG90+MAX(0,cap_m-CH33)),0)</f>
        <v/>
      </c>
      <c r="CI90" s="46">
        <f>IF(CI68=1,MIN(p2_homes*stab_occ,CH90+MAX(0,cap_m-CI33)),0)</f>
        <v/>
      </c>
      <c r="CJ90" s="46">
        <f>IF(CJ68=1,MIN(p2_homes*stab_occ,CI90+MAX(0,cap_m-CJ33)),0)</f>
        <v/>
      </c>
      <c r="CK90" s="46">
        <f>IF(CK68=1,MIN(p2_homes*stab_occ,CJ90+MAX(0,cap_m-CK33)),0)</f>
        <v/>
      </c>
      <c r="CL90" s="46">
        <f>IF(CL68=1,MIN(p2_homes*stab_occ,CK90+MAX(0,cap_m-CL33)),0)</f>
        <v/>
      </c>
      <c r="CM90" s="46">
        <f>IF(CM68=1,MIN(p2_homes*stab_occ,CL90+MAX(0,cap_m-CM33)),0)</f>
        <v/>
      </c>
      <c r="CN90" s="46">
        <f>IF(CN68=1,MIN(p2_homes*stab_occ,CM90+MAX(0,cap_m-CN33)),0)</f>
        <v/>
      </c>
      <c r="CO90" s="46">
        <f>IF(CO68=1,MIN(p2_homes*stab_occ,CN90+MAX(0,cap_m-CO33)),0)</f>
        <v/>
      </c>
      <c r="CP90" s="46">
        <f>IF(CP68=1,MIN(p2_homes*stab_occ,CO90+MAX(0,cap_m-CP33)),0)</f>
        <v/>
      </c>
      <c r="CQ90" s="46">
        <f>IF(CQ68=1,MIN(p2_homes*stab_occ,CP90+MAX(0,cap_m-CQ33)),0)</f>
        <v/>
      </c>
      <c r="CR90" s="46">
        <f>IF(CR68=1,MIN(p2_homes*stab_occ,CQ90+MAX(0,cap_m-CR33)),0)</f>
        <v/>
      </c>
      <c r="CS90" s="46">
        <f>IF(CS68=1,MIN(p2_homes*stab_occ,CR90+MAX(0,cap_m-CS33)),0)</f>
        <v/>
      </c>
      <c r="CT90" s="46">
        <f>IF(CT68=1,MIN(p2_homes*stab_occ,CS90+MAX(0,cap_m-CT33)),0)</f>
        <v/>
      </c>
      <c r="CU90" s="46">
        <f>IF(CU68=1,MIN(p2_homes*stab_occ,CT90+MAX(0,cap_m-CU33)),0)</f>
        <v/>
      </c>
      <c r="CV90" s="46">
        <f>IF(CV68=1,MIN(p2_homes*stab_occ,CU90+MAX(0,cap_m-CV33)),0)</f>
        <v/>
      </c>
      <c r="CW90" s="46">
        <f>IF(CW68=1,MIN(p2_homes*stab_occ,CV90+MAX(0,cap_m-CW33)),0)</f>
        <v/>
      </c>
      <c r="CX90" s="46">
        <f>IF(CX68=1,MIN(p2_homes*stab_occ,CW90+MAX(0,cap_m-CX33)),0)</f>
        <v/>
      </c>
      <c r="CY90" s="46">
        <f>IF(CY68=1,MIN(p2_homes*stab_occ,CX90+MAX(0,cap_m-CY33)),0)</f>
        <v/>
      </c>
      <c r="CZ90" s="46">
        <f>IF(CZ68=1,MIN(p2_homes*stab_occ,CY90+MAX(0,cap_m-CZ33)),0)</f>
        <v/>
      </c>
      <c r="DA90" s="46">
        <f>IF(DA68=1,MIN(p2_homes*stab_occ,CZ90+MAX(0,cap_m-DA33)),0)</f>
        <v/>
      </c>
      <c r="DB90" s="46">
        <f>IF(DB68=1,MIN(p2_homes*stab_occ,DA90+MAX(0,cap_m-DB33)),0)</f>
        <v/>
      </c>
      <c r="DC90" s="46">
        <f>IF(DC68=1,MIN(p2_homes*stab_occ,DB90+MAX(0,cap_m-DC33)),0)</f>
        <v/>
      </c>
      <c r="DD90" s="46">
        <f>IF(DD68=1,MIN(p2_homes*stab_occ,DC90+MAX(0,cap_m-DD33)),0)</f>
        <v/>
      </c>
      <c r="DE90" s="46">
        <f>IF(DE68=1,MIN(p2_homes*stab_occ,DD90+MAX(0,cap_m-DE33)),0)</f>
        <v/>
      </c>
      <c r="DF90" s="46">
        <f>IF(DF68=1,MIN(p2_homes*stab_occ,DE90+MAX(0,cap_m-DF33)),0)</f>
        <v/>
      </c>
      <c r="DG90" s="46">
        <f>IF(DG68=1,MIN(p2_homes*stab_occ,DF90+MAX(0,cap_m-DG33)),0)</f>
        <v/>
      </c>
      <c r="DH90" s="46">
        <f>IF(DH68=1,MIN(p2_homes*stab_occ,DG90+MAX(0,cap_m-DH33)),0)</f>
        <v/>
      </c>
      <c r="DI90" s="46">
        <f>IF(DI68=1,MIN(p2_homes*stab_occ,DH90+MAX(0,cap_m-DI33)),0)</f>
        <v/>
      </c>
      <c r="DJ90" s="46">
        <f>IF(DJ68=1,MIN(p2_homes*stab_occ,DI90+MAX(0,cap_m-DJ33)),0)</f>
        <v/>
      </c>
      <c r="DK90" s="46">
        <f>IF(DK68=1,MIN(p2_homes*stab_occ,DJ90+MAX(0,cap_m-DK33)),0)</f>
        <v/>
      </c>
      <c r="DL90" s="46">
        <f>IF(DL68=1,MIN(p2_homes*stab_occ,DK90+MAX(0,cap_m-DL33)),0)</f>
        <v/>
      </c>
      <c r="DM90" s="46">
        <f>IF(DM68=1,MIN(p2_homes*stab_occ,DL90+MAX(0,cap_m-DM33)),0)</f>
        <v/>
      </c>
      <c r="DN90" s="46">
        <f>IF(DN68=1,MIN(p2_homes*stab_occ,DM90+MAX(0,cap_m-DN33)),0)</f>
        <v/>
      </c>
      <c r="DO90" s="46">
        <f>IF(DO68=1,MIN(p2_homes*stab_occ,DN90+MAX(0,cap_m-DO33)),0)</f>
        <v/>
      </c>
      <c r="DP90" s="46">
        <f>IF(DP68=1,MIN(p2_homes*stab_occ,DO90+MAX(0,cap_m-DP33)),0)</f>
        <v/>
      </c>
      <c r="DQ90" s="46">
        <f>IF(DQ68=1,MIN(p2_homes*stab_occ,DP90+MAX(0,cap_m-DQ33)),0)</f>
        <v/>
      </c>
      <c r="DR90" s="46">
        <f>IF(DR68=1,MIN(p2_homes*stab_occ,DQ90+MAX(0,cap_m-DR33)),0)</f>
        <v/>
      </c>
      <c r="DS90" s="46">
        <f>IF(DS68=1,MIN(p2_homes*stab_occ,DR90+MAX(0,cap_m-DS33)),0)</f>
        <v/>
      </c>
      <c r="DT90" s="46">
        <f>IF(DT68=1,MIN(p2_homes*stab_occ,DS90+MAX(0,cap_m-DT33)),0)</f>
        <v/>
      </c>
      <c r="DU90" s="46">
        <f>IF(DU68=1,MIN(p2_homes*stab_occ,DT90+MAX(0,cap_m-DU33)),0)</f>
        <v/>
      </c>
      <c r="DV90" s="46">
        <f>IF(DV68=1,MIN(p2_homes*stab_occ,DU90+MAX(0,cap_m-DV33)),0)</f>
        <v/>
      </c>
      <c r="DW90" s="46">
        <f>IF(DW68=1,MIN(p2_homes*stab_occ,DV90+MAX(0,cap_m-DW33)),0)</f>
        <v/>
      </c>
      <c r="DX90" s="46">
        <f>IF(DX68=1,MIN(p2_homes*stab_occ,DW90+MAX(0,cap_m-DX33)),0)</f>
        <v/>
      </c>
      <c r="DY90" s="46">
        <f>IF(DY68=1,MIN(p2_homes*stab_occ,DX90+MAX(0,cap_m-DY33)),0)</f>
        <v/>
      </c>
      <c r="DZ90" s="46">
        <f>IF(DZ68=1,MIN(p2_homes*stab_occ,DY90+MAX(0,cap_m-DZ33)),0)</f>
        <v/>
      </c>
      <c r="EA90" s="46">
        <f>IF(EA68=1,MIN(p2_homes*stab_occ,DZ90+MAX(0,cap_m-EA33)),0)</f>
        <v/>
      </c>
      <c r="EB90" s="46">
        <f>IF(EB68=1,MIN(p2_homes*stab_occ,EA90+MAX(0,cap_m-EB33)),0)</f>
        <v/>
      </c>
      <c r="EC90" s="46">
        <f>IF(EC68=1,MIN(p2_homes*stab_occ,EB90+MAX(0,cap_m-EC33)),0)</f>
        <v/>
      </c>
      <c r="ED90" s="46">
        <f>IF(ED68=1,MIN(p2_homes*stab_occ,EC90+MAX(0,cap_m-ED33)),0)</f>
        <v/>
      </c>
      <c r="EE90" s="46">
        <f>IF(EE68=1,MIN(p2_homes*stab_occ,ED90+MAX(0,cap_m-EE33)),0)</f>
        <v/>
      </c>
      <c r="EF90" s="46">
        <f>IF(EF68=1,MIN(p2_homes*stab_occ,EE90+MAX(0,cap_m-EF33)),0)</f>
        <v/>
      </c>
      <c r="EG90" s="46">
        <f>IF(EG68=1,MIN(p2_homes*stab_occ,EF90+MAX(0,cap_m-EG33)),0)</f>
        <v/>
      </c>
      <c r="EH90" s="46">
        <f>IF(EH68=1,MIN(p2_homes*stab_occ,EG90+MAX(0,cap_m-EH33)),0)</f>
        <v/>
      </c>
      <c r="EI90" s="46">
        <f>IF(EI68=1,MIN(p2_homes*stab_occ,EH90+MAX(0,cap_m-EI33)),0)</f>
        <v/>
      </c>
      <c r="EJ90" s="46">
        <f>IF(EJ68=1,MIN(p2_homes*stab_occ,EI90+MAX(0,cap_m-EJ33)),0)</f>
        <v/>
      </c>
      <c r="EK90" s="46">
        <f>IF(EK68=1,MIN(p2_homes*stab_occ,EJ90+MAX(0,cap_m-EK33)),0)</f>
        <v/>
      </c>
      <c r="EL90" s="46">
        <f>IF(EL68=1,MIN(p2_homes*stab_occ,EK90+MAX(0,cap_m-EL33)),0)</f>
        <v/>
      </c>
      <c r="EM90" s="46">
        <f>IF(EM68=1,MIN(p2_homes*stab_occ,EL90+MAX(0,cap_m-EM33)),0)</f>
        <v/>
      </c>
      <c r="EN90" s="46">
        <f>IF(EN68=1,MIN(p2_homes*stab_occ,EM90+MAX(0,cap_m-EN33)),0)</f>
        <v/>
      </c>
      <c r="EO90" s="46">
        <f>IF(EO68=1,MIN(p2_homes*stab_occ,EN90+MAX(0,cap_m-EO33)),0)</f>
        <v/>
      </c>
      <c r="EP90" s="46">
        <f>IF(EP68=1,MIN(p2_homes*stab_occ,EO90+MAX(0,cap_m-EP33)),0)</f>
        <v/>
      </c>
      <c r="EQ90" s="46">
        <f>IF(EQ68=1,MIN(p2_homes*stab_occ,EP90+MAX(0,cap_m-EQ33)),0)</f>
        <v/>
      </c>
      <c r="ER90" s="46">
        <f>IF(ER68=1,MIN(p2_homes*stab_occ,EQ90+MAX(0,cap_m-ER33)),0)</f>
        <v/>
      </c>
      <c r="ES90" s="46">
        <f>IF(ES68=1,MIN(p2_homes*stab_occ,ER90+MAX(0,cap_m-ES33)),0)</f>
        <v/>
      </c>
      <c r="ET90" s="46">
        <f>IF(ET68=1,MIN(p2_homes*stab_occ,ES90+MAX(0,cap_m-ET33)),0)</f>
        <v/>
      </c>
      <c r="EU90" s="46">
        <f>IF(EU68=1,MIN(p2_homes*stab_occ,ET90+MAX(0,cap_m-EU33)),0)</f>
        <v/>
      </c>
      <c r="EV90" s="46">
        <f>IF(EV68=1,MIN(p2_homes*stab_occ,EU90+MAX(0,cap_m-EV33)),0)</f>
        <v/>
      </c>
      <c r="EW90" s="46">
        <f>IF(EW68=1,MIN(p2_homes*stab_occ,EV90+MAX(0,cap_m-EW33)),0)</f>
        <v/>
      </c>
      <c r="EX90" s="46">
        <f>IF(EX68=1,MIN(p2_homes*stab_occ,EW90+MAX(0,cap_m-EX33)),0)</f>
        <v/>
      </c>
      <c r="EY90" s="46">
        <f>IF(EY68=1,MIN(p2_homes*stab_occ,EX90+MAX(0,cap_m-EY33)),0)</f>
        <v/>
      </c>
      <c r="EZ90" s="46">
        <f>IF(EZ68=1,MIN(p2_homes*stab_occ,EY90+MAX(0,cap_m-EZ33)),0)</f>
        <v/>
      </c>
      <c r="FA90" s="46">
        <f>IF(FA68=1,MIN(p2_homes*stab_occ,EZ90+MAX(0,cap_m-FA33)),0)</f>
        <v/>
      </c>
      <c r="FB90" s="46">
        <f>IF(FB68=1,MIN(p2_homes*stab_occ,FA90+MAX(0,cap_m-FB33)),0)</f>
        <v/>
      </c>
      <c r="FC90" s="46">
        <f>IF(FC68=1,MIN(p2_homes*stab_occ,FB90+MAX(0,cap_m-FC33)),0)</f>
        <v/>
      </c>
      <c r="FD90" s="46">
        <f>IF(FD68=1,MIN(p2_homes*stab_occ,FC90+MAX(0,cap_m-FD33)),0)</f>
        <v/>
      </c>
      <c r="FE90" s="46">
        <f>IF(FE68=1,MIN(p2_homes*stab_occ,FD90+MAX(0,cap_m-FE33)),0)</f>
        <v/>
      </c>
      <c r="FF90" s="46">
        <f>IF(FF68=1,MIN(p2_homes*stab_occ,FE90+MAX(0,cap_m-FF33)),0)</f>
        <v/>
      </c>
      <c r="FG90" s="46">
        <f>IF(FG68=1,MIN(p2_homes*stab_occ,FF90+MAX(0,cap_m-FG33)),0)</f>
        <v/>
      </c>
      <c r="FH90" s="46">
        <f>IF(FH68=1,MIN(p2_homes*stab_occ,FG90+MAX(0,cap_m-FH33)),0)</f>
        <v/>
      </c>
      <c r="FI90" s="46">
        <f>IF(FI68=1,MIN(p2_homes*stab_occ,FH90+MAX(0,cap_m-FI33)),0)</f>
        <v/>
      </c>
      <c r="FJ90" s="46">
        <f>IF(FJ68=1,MIN(p2_homes*stab_occ,FI90+MAX(0,cap_m-FJ33)),0)</f>
        <v/>
      </c>
      <c r="FK90" s="46">
        <f>IF(FK68=1,MIN(p2_homes*stab_occ,FJ90+MAX(0,cap_m-FK33)),0)</f>
        <v/>
      </c>
      <c r="FL90" s="46">
        <f>IF(FL68=1,MIN(p2_homes*stab_occ,FK90+MAX(0,cap_m-FL33)),0)</f>
        <v/>
      </c>
      <c r="FM90" s="46">
        <f>IF(FM68=1,MIN(p2_homes*stab_occ,FL90+MAX(0,cap_m-FM33)),0)</f>
        <v/>
      </c>
      <c r="FN90" s="46">
        <f>IF(FN68=1,MIN(p2_homes*stab_occ,FM90+MAX(0,cap_m-FN33)),0)</f>
        <v/>
      </c>
      <c r="FO90" s="46">
        <f>IF(FO68=1,MIN(p2_homes*stab_occ,FN90+MAX(0,cap_m-FO33)),0)</f>
        <v/>
      </c>
      <c r="FP90" s="46">
        <f>IF(FP68=1,MIN(p2_homes*stab_occ,FO90+MAX(0,cap_m-FP33)),0)</f>
        <v/>
      </c>
      <c r="FQ90" s="46">
        <f>IF(FQ68=1,MIN(p2_homes*stab_occ,FP90+MAX(0,cap_m-FQ33)),0)</f>
        <v/>
      </c>
      <c r="FR90" s="46">
        <f>IF(FR68=1,MIN(p2_homes*stab_occ,FQ90+MAX(0,cap_m-FR33)),0)</f>
        <v/>
      </c>
      <c r="FS90" s="46">
        <f>IF(FS68=1,MIN(p2_homes*stab_occ,FR90+MAX(0,cap_m-FS33)),0)</f>
        <v/>
      </c>
      <c r="FT90" s="46">
        <f>IF(FT68=1,MIN(p2_homes*stab_occ,FS90+MAX(0,cap_m-FT33)),0)</f>
        <v/>
      </c>
      <c r="FU90" s="46">
        <f>IF(FU68=1,MIN(p2_homes*stab_occ,FT90+MAX(0,cap_m-FU33)),0)</f>
        <v/>
      </c>
      <c r="FV90" s="46">
        <f>IF(FV68=1,MIN(p2_homes*stab_occ,FU90+MAX(0,cap_m-FV33)),0)</f>
        <v/>
      </c>
      <c r="FW90" s="46">
        <f>IF(FW68=1,MIN(p2_homes*stab_occ,FV90+MAX(0,cap_m-FW33)),0)</f>
        <v/>
      </c>
      <c r="FX90" s="46">
        <f>IF(FX68=1,MIN(p2_homes*stab_occ,FW90+MAX(0,cap_m-FX33)),0)</f>
        <v/>
      </c>
      <c r="FY90" s="46">
        <f>IF(FY68=1,MIN(p2_homes*stab_occ,FX90+MAX(0,cap_m-FY33)),0)</f>
        <v/>
      </c>
      <c r="FZ90" s="46">
        <f>IF(FZ68=1,MIN(p2_homes*stab_occ,FY90+MAX(0,cap_m-FZ33)),0)</f>
        <v/>
      </c>
      <c r="GA90" s="46">
        <f>IF(GA68=1,MIN(p2_homes*stab_occ,FZ90+MAX(0,cap_m-GA33)),0)</f>
        <v/>
      </c>
      <c r="GB90" s="46">
        <f>IF(GB68=1,MIN(p2_homes*stab_occ,GA90+MAX(0,cap_m-GB33)),0)</f>
        <v/>
      </c>
      <c r="GC90" s="46">
        <f>IF(GC68=1,MIN(p2_homes*stab_occ,GB90+MAX(0,cap_m-GC33)),0)</f>
        <v/>
      </c>
      <c r="GD90" s="46">
        <f>IF(GD68=1,MIN(p2_homes*stab_occ,GC90+MAX(0,cap_m-GD33)),0)</f>
        <v/>
      </c>
      <c r="GE90" s="46">
        <f>IF(GE68=1,MIN(p2_homes*stab_occ,GD90+MAX(0,cap_m-GE33)),0)</f>
        <v/>
      </c>
      <c r="GF90" s="46">
        <f>IF(GF68=1,MIN(p2_homes*stab_occ,GE90+MAX(0,cap_m-GF33)),0)</f>
        <v/>
      </c>
      <c r="GG90" s="46">
        <f>IF(GG68=1,MIN(p2_homes*stab_occ,GF90+MAX(0,cap_m-GG33)),0)</f>
        <v/>
      </c>
      <c r="GH90" s="46">
        <f>IF(GH68=1,MIN(p2_homes*stab_occ,GG90+MAX(0,cap_m-GH33)),0)</f>
        <v/>
      </c>
      <c r="GI90" s="46">
        <f>IF(GI68=1,MIN(p2_homes*stab_occ,GH90+MAX(0,cap_m-GI33)),0)</f>
        <v/>
      </c>
      <c r="GJ90" s="46">
        <f>IF(GJ68=1,MIN(p2_homes*stab_occ,GI90+MAX(0,cap_m-GJ33)),0)</f>
        <v/>
      </c>
      <c r="GK90" s="46">
        <f>IF(GK68=1,MIN(p2_homes*stab_occ,GJ90+MAX(0,cap_m-GK33)),0)</f>
        <v/>
      </c>
      <c r="GL90" s="46">
        <f>IF(GL68=1,MIN(p2_homes*stab_occ,GK90+MAX(0,cap_m-GL33)),0)</f>
        <v/>
      </c>
      <c r="GM90" s="46">
        <f>IF(GM68=1,MIN(p2_homes*stab_occ,GL90+MAX(0,cap_m-GM33)),0)</f>
        <v/>
      </c>
      <c r="GN90" s="46">
        <f>IF(GN68=1,MIN(p2_homes*stab_occ,GM90+MAX(0,cap_m-GN33)),0)</f>
        <v/>
      </c>
      <c r="GO90" s="46">
        <f>IF(GO68=1,MIN(p2_homes*stab_occ,GN90+MAX(0,cap_m-GO33)),0)</f>
        <v/>
      </c>
      <c r="GP90" s="46">
        <f>IF(GP68=1,MIN(p2_homes*stab_occ,GO90+MAX(0,cap_m-GP33)),0)</f>
        <v/>
      </c>
      <c r="GQ90" s="46">
        <f>IF(GQ68=1,MIN(p2_homes*stab_occ,GP90+MAX(0,cap_m-GQ33)),0)</f>
        <v/>
      </c>
      <c r="GR90" s="46">
        <f>IF(GR68=1,MIN(p2_homes*stab_occ,GQ90+MAX(0,cap_m-GR33)),0)</f>
        <v/>
      </c>
      <c r="GS90" s="46">
        <f>IF(GS68=1,MIN(p2_homes*stab_occ,GR90+MAX(0,cap_m-GS33)),0)</f>
        <v/>
      </c>
      <c r="GT90" s="46">
        <f>IF(GT68=1,MIN(p2_homes*stab_occ,GS90+MAX(0,cap_m-GT33)),0)</f>
        <v/>
      </c>
      <c r="GU90" s="46">
        <f>IF(GU68=1,MIN(p2_homes*stab_occ,GT90+MAX(0,cap_m-GU33)),0)</f>
        <v/>
      </c>
      <c r="GV90" s="46">
        <f>IF(GV68=1,MIN(p2_homes*stab_occ,GU90+MAX(0,cap_m-GV33)),0)</f>
        <v/>
      </c>
      <c r="GW90" s="46">
        <f>IF(GW68=1,MIN(p2_homes*stab_occ,GV90+MAX(0,cap_m-GW33)),0)</f>
        <v/>
      </c>
      <c r="GX90" s="46">
        <f>IF(GX68=1,MIN(p2_homes*stab_occ,GW90+MAX(0,cap_m-GX33)),0)</f>
        <v/>
      </c>
      <c r="GY90" s="46">
        <f>IF(GY68=1,MIN(p2_homes*stab_occ,GX90+MAX(0,cap_m-GY33)),0)</f>
        <v/>
      </c>
      <c r="GZ90" s="46">
        <f>IF(GZ68=1,MIN(p2_homes*stab_occ,GY90+MAX(0,cap_m-GZ33)),0)</f>
        <v/>
      </c>
      <c r="HA90" s="46">
        <f>IF(HA68=1,MIN(p2_homes*stab_occ,GZ90+MAX(0,cap_m-HA33)),0)</f>
        <v/>
      </c>
      <c r="HB90" s="46">
        <f>IF(HB68=1,MIN(p2_homes*stab_occ,HA90+MAX(0,cap_m-HB33)),0)</f>
        <v/>
      </c>
      <c r="HC90" s="46">
        <f>IF(HC68=1,MIN(p2_homes*stab_occ,HB90+MAX(0,cap_m-HC33)),0)</f>
        <v/>
      </c>
      <c r="HD90" s="46">
        <f>IF(HD68=1,MIN(p2_homes*stab_occ,HC90+MAX(0,cap_m-HD33)),0)</f>
        <v/>
      </c>
      <c r="HE90" s="46">
        <f>IF(HE68=1,MIN(p2_homes*stab_occ,HD90+MAX(0,cap_m-HE33)),0)</f>
        <v/>
      </c>
      <c r="HF90" s="46">
        <f>IF(HF68=1,MIN(p2_homes*stab_occ,HE90+MAX(0,cap_m-HF33)),0)</f>
        <v/>
      </c>
      <c r="HG90" s="46">
        <f>IF(HG68=1,MIN(p2_homes*stab_occ,HF90+MAX(0,cap_m-HG33)),0)</f>
        <v/>
      </c>
      <c r="HH90" s="46">
        <f>IF(HH68=1,MIN(p2_homes*stab_occ,HG90+MAX(0,cap_m-HH33)),0)</f>
        <v/>
      </c>
      <c r="HI90" s="46">
        <f>IF(HI68=1,MIN(p2_homes*stab_occ,HH90+MAX(0,cap_m-HI33)),0)</f>
        <v/>
      </c>
      <c r="HJ90" s="46">
        <f>IF(HJ68=1,MIN(p2_homes*stab_occ,HI90+MAX(0,cap_m-HJ33)),0)</f>
        <v/>
      </c>
      <c r="HK90" s="46">
        <f>IF(HK68=1,MIN(p2_homes*stab_occ,HJ90+MAX(0,cap_m-HK33)),0)</f>
        <v/>
      </c>
      <c r="HL90" s="46">
        <f>IF(HL68=1,MIN(p2_homes*stab_occ,HK90+MAX(0,cap_m-HL33)),0)</f>
        <v/>
      </c>
      <c r="HM90" s="46">
        <f>IF(HM68=1,MIN(p2_homes*stab_occ,HL90+MAX(0,cap_m-HM33)),0)</f>
        <v/>
      </c>
      <c r="HN90" s="46">
        <f>IF(HN68=1,MIN(p2_homes*stab_occ,HM90+MAX(0,cap_m-HN33)),0)</f>
        <v/>
      </c>
      <c r="HO90" s="46">
        <f>IF(HO68=1,MIN(p2_homes*stab_occ,HN90+MAX(0,cap_m-HO33)),0)</f>
        <v/>
      </c>
      <c r="HP90" s="46">
        <f>IF(HP68=1,MIN(p2_homes*stab_occ,HO90+MAX(0,cap_m-HP33)),0)</f>
        <v/>
      </c>
      <c r="HQ90" s="46">
        <f>IF(HQ68=1,MIN(p2_homes*stab_occ,HP90+MAX(0,cap_m-HQ33)),0)</f>
        <v/>
      </c>
      <c r="HR90" s="46">
        <f>IF(HR68=1,MIN(p2_homes*stab_occ,HQ90+MAX(0,cap_m-HR33)),0)</f>
        <v/>
      </c>
      <c r="HS90" s="46">
        <f>IF(HS68=1,MIN(p2_homes*stab_occ,HR90+MAX(0,cap_m-HS33)),0)</f>
        <v/>
      </c>
      <c r="HT90" s="46">
        <f>IF(HT68=1,MIN(p2_homes*stab_occ,HS90+MAX(0,cap_m-HT33)),0)</f>
        <v/>
      </c>
      <c r="HU90" s="46">
        <f>IF(HU68=1,MIN(p2_homes*stab_occ,HT90+MAX(0,cap_m-HU33)),0)</f>
        <v/>
      </c>
      <c r="HV90" s="46">
        <f>IF(HV68=1,MIN(p2_homes*stab_occ,HU90+MAX(0,cap_m-HV33)),0)</f>
        <v/>
      </c>
      <c r="HW90" s="46">
        <f>IF(HW68=1,MIN(p2_homes*stab_occ,HV90+MAX(0,cap_m-HW33)),0)</f>
        <v/>
      </c>
      <c r="HX90" s="46">
        <f>IF(HX68=1,MIN(p2_homes*stab_occ,HW90+MAX(0,cap_m-HX33)),0)</f>
        <v/>
      </c>
      <c r="HY90" s="46">
        <f>IF(HY68=1,MIN(p2_homes*stab_occ,HX90+MAX(0,cap_m-HY33)),0)</f>
        <v/>
      </c>
      <c r="HZ90" s="46">
        <f>IF(HZ68=1,MIN(p2_homes*stab_occ,HY90+MAX(0,cap_m-HZ33)),0)</f>
        <v/>
      </c>
      <c r="IA90" s="46">
        <f>IF(IA68=1,MIN(p2_homes*stab_occ,HZ90+MAX(0,cap_m-IA33)),0)</f>
        <v/>
      </c>
      <c r="IB90" s="46">
        <f>IF(IB68=1,MIN(p2_homes*stab_occ,IA90+MAX(0,cap_m-IB33)),0)</f>
        <v/>
      </c>
      <c r="IC90" s="46">
        <f>IF(IC68=1,MIN(p2_homes*stab_occ,IB90+MAX(0,cap_m-IC33)),0)</f>
        <v/>
      </c>
      <c r="ID90" s="46">
        <f>IF(ID68=1,MIN(p2_homes*stab_occ,IC90+MAX(0,cap_m-ID33)),0)</f>
        <v/>
      </c>
      <c r="IE90" s="46">
        <f>IF(IE68=1,MIN(p2_homes*stab_occ,ID90+MAX(0,cap_m-IE33)),0)</f>
        <v/>
      </c>
      <c r="IF90" s="46">
        <f>IF(IF68=1,MIN(p2_homes*stab_occ,IE90+MAX(0,cap_m-IF33)),0)</f>
        <v/>
      </c>
      <c r="IG90" s="46">
        <f>IF(IG68=1,MIN(p2_homes*stab_occ,IF90+MAX(0,cap_m-IG33)),0)</f>
        <v/>
      </c>
      <c r="IH90" s="46">
        <f>IF(IH68=1,MIN(p2_homes*stab_occ,IG90+MAX(0,cap_m-IH33)),0)</f>
        <v/>
      </c>
      <c r="II90" s="46">
        <f>IF(II68=1,MIN(p2_homes*stab_occ,IH90+MAX(0,cap_m-II33)),0)</f>
        <v/>
      </c>
      <c r="IJ90" s="46">
        <f>IF(IJ68=1,MIN(p2_homes*stab_occ,II90+MAX(0,cap_m-IJ33)),0)</f>
        <v/>
      </c>
      <c r="IK90" s="46">
        <f>IF(IK68=1,MIN(p2_homes*stab_occ,IJ90+MAX(0,cap_m-IK33)),0)</f>
        <v/>
      </c>
      <c r="IL90" s="46">
        <f>IF(IL68=1,MIN(p2_homes*stab_occ,IK90+MAX(0,cap_m-IL33)),0)</f>
        <v/>
      </c>
      <c r="IM90" s="46">
        <f>IF(IM68=1,MIN(p2_homes*stab_occ,IL90+MAX(0,cap_m-IM33)),0)</f>
        <v/>
      </c>
      <c r="IN90" s="46">
        <f>IF(IN68=1,MIN(p2_homes*stab_occ,IM90+MAX(0,cap_m-IN33)),0)</f>
        <v/>
      </c>
      <c r="IO90" s="46">
        <f>IF(IO68=1,MIN(p2_homes*stab_occ,IN90+MAX(0,cap_m-IO33)),0)</f>
        <v/>
      </c>
      <c r="IP90" s="46">
        <f>IF(IP68=1,MIN(p2_homes*stab_occ,IO90+MAX(0,cap_m-IP33)),0)</f>
        <v/>
      </c>
      <c r="IQ90" s="46">
        <f>IF(IQ68=1,MIN(p2_homes*stab_occ,IP90+MAX(0,cap_m-IQ33)),0)</f>
        <v/>
      </c>
      <c r="IR90" s="46">
        <f>IF(IR68=1,MIN(p2_homes*stab_occ,IQ90+MAX(0,cap_m-IR33)),0)</f>
        <v/>
      </c>
      <c r="IS90" s="46">
        <f>IF(IS68=1,MIN(p2_homes*stab_occ,IR90+MAX(0,cap_m-IS33)),0)</f>
        <v/>
      </c>
      <c r="IT90" s="46">
        <f>IF(IT68=1,MIN(p2_homes*stab_occ,IS90+MAX(0,cap_m-IT33)),0)</f>
        <v/>
      </c>
      <c r="IU90" s="46">
        <f>IF(IU68=1,MIN(p2_homes*stab_occ,IT90+MAX(0,cap_m-IU33)),0)</f>
        <v/>
      </c>
      <c r="IV90" s="46">
        <f>IF(IV68=1,MIN(p2_homes*stab_occ,IU90+MAX(0,cap_m-IV33)),0)</f>
        <v/>
      </c>
      <c r="IW90" s="46">
        <f>IF(IW68=1,MIN(p2_homes*stab_occ,IV90+MAX(0,cap_m-IW33)),0)</f>
        <v/>
      </c>
      <c r="IX90" s="46">
        <f>IF(IX68=1,MIN(p2_homes*stab_occ,IW90+MAX(0,cap_m-IX33)),0)</f>
        <v/>
      </c>
      <c r="IY90" s="46">
        <f>IF(IY68=1,MIN(p2_homes*stab_occ,IX90+MAX(0,cap_m-IY33)),0)</f>
        <v/>
      </c>
      <c r="IZ90" s="46">
        <f>IF(IZ68=1,MIN(p2_homes*stab_occ,IY90+MAX(0,cap_m-IZ33)),0)</f>
        <v/>
      </c>
      <c r="JA90" s="46">
        <f>IF(JA68=1,MIN(p2_homes*stab_occ,IZ90+MAX(0,cap_m-JA33)),0)</f>
        <v/>
      </c>
      <c r="JB90" s="46">
        <f>IF(JB68=1,MIN(p2_homes*stab_occ,JA90+MAX(0,cap_m-JB33)),0)</f>
        <v/>
      </c>
      <c r="JC90" s="46">
        <f>IF(JC68=1,MIN(p2_homes*stab_occ,JB90+MAX(0,cap_m-JC33)),0)</f>
        <v/>
      </c>
      <c r="JD90" s="46">
        <f>IF(JD68=1,MIN(p2_homes*stab_occ,JC90+MAX(0,cap_m-JD33)),0)</f>
        <v/>
      </c>
      <c r="JE90" s="46">
        <f>IF(JE68=1,MIN(p2_homes*stab_occ,JD90+MAX(0,cap_m-JE33)),0)</f>
        <v/>
      </c>
      <c r="JF90" s="46">
        <f>IF(JF68=1,MIN(p2_homes*stab_occ,JE90+MAX(0,cap_m-JF33)),0)</f>
        <v/>
      </c>
      <c r="JG90" s="46">
        <f>IF(JG68=1,MIN(p2_homes*stab_occ,JF90+MAX(0,cap_m-JG33)),0)</f>
        <v/>
      </c>
      <c r="JH90" s="46">
        <f>IF(JH68=1,MIN(p2_homes*stab_occ,JG90+MAX(0,cap_m-JH33)),0)</f>
        <v/>
      </c>
      <c r="JI90" s="46">
        <f>IF(JI68=1,MIN(p2_homes*stab_occ,JH90+MAX(0,cap_m-JI33)),0)</f>
        <v/>
      </c>
      <c r="JJ90" s="46">
        <f>IF(JJ68=1,MIN(p2_homes*stab_occ,JI90+MAX(0,cap_m-JJ33)),0)</f>
        <v/>
      </c>
      <c r="JK90" s="46">
        <f>IF(JK68=1,MIN(p2_homes*stab_occ,JJ90+MAX(0,cap_m-JK33)),0)</f>
        <v/>
      </c>
      <c r="JL90" s="46">
        <f>IF(JL68=1,MIN(p2_homes*stab_occ,JK90+MAX(0,cap_m-JL33)),0)</f>
        <v/>
      </c>
      <c r="JM90" s="46">
        <f>IF(JM68=1,MIN(p2_homes*stab_occ,JL90+MAX(0,cap_m-JM33)),0)</f>
        <v/>
      </c>
      <c r="JN90" s="46">
        <f>IF(JN68=1,MIN(p2_homes*stab_occ,JM90+MAX(0,cap_m-JN33)),0)</f>
        <v/>
      </c>
      <c r="JO90" s="46">
        <f>IF(JO68=1,MIN(p2_homes*stab_occ,JN90+MAX(0,cap_m-JO33)),0)</f>
        <v/>
      </c>
      <c r="JP90" s="46">
        <f>IF(JP68=1,MIN(p2_homes*stab_occ,JO90+MAX(0,cap_m-JP33)),0)</f>
        <v/>
      </c>
      <c r="JQ90" s="46">
        <f>IF(JQ68=1,MIN(p2_homes*stab_occ,JP90+MAX(0,cap_m-JQ33)),0)</f>
        <v/>
      </c>
      <c r="JR90" s="46">
        <f>IF(JR68=1,MIN(p2_homes*stab_occ,JQ90+MAX(0,cap_m-JR33)),0)</f>
        <v/>
      </c>
      <c r="JS90" s="46">
        <f>IF(JS68=1,MIN(p2_homes*stab_occ,JR90+MAX(0,cap_m-JS33)),0)</f>
        <v/>
      </c>
      <c r="JT90" s="46">
        <f>IF(JT68=1,MIN(p2_homes*stab_occ,JS90+MAX(0,cap_m-JT33)),0)</f>
        <v/>
      </c>
      <c r="JU90" s="46">
        <f>IF(JU68=1,MIN(p2_homes*stab_occ,JT90+MAX(0,cap_m-JU33)),0)</f>
        <v/>
      </c>
      <c r="JV90" s="46">
        <f>IF(JV68=1,MIN(p2_homes*stab_occ,JU90+MAX(0,cap_m-JV33)),0)</f>
        <v/>
      </c>
      <c r="JW90" s="46">
        <f>IF(JW68=1,MIN(p2_homes*stab_occ,JV90+MAX(0,cap_m-JW33)),0)</f>
        <v/>
      </c>
      <c r="JX90" s="46">
        <f>IF(JX68=1,MIN(p2_homes*stab_occ,JW90+MAX(0,cap_m-JX33)),0)</f>
        <v/>
      </c>
      <c r="JY90" s="46">
        <f>IF(JY68=1,MIN(p2_homes*stab_occ,JX90+MAX(0,cap_m-JY33)),0)</f>
        <v/>
      </c>
      <c r="JZ90" s="46">
        <f>IF(JZ68=1,MIN(p2_homes*stab_occ,JY90+MAX(0,cap_m-JZ33)),0)</f>
        <v/>
      </c>
      <c r="KA90" s="46">
        <f>IF(KA68=1,MIN(p2_homes*stab_occ,JZ90+MAX(0,cap_m-KA33)),0)</f>
        <v/>
      </c>
      <c r="KB90" s="46">
        <f>IF(KB68=1,MIN(p2_homes*stab_occ,KA90+MAX(0,cap_m-KB33)),0)</f>
        <v/>
      </c>
      <c r="KC90" s="46">
        <f>IF(KC68=1,MIN(p2_homes*stab_occ,KB90+MAX(0,cap_m-KC33)),0)</f>
        <v/>
      </c>
      <c r="KD90" s="46">
        <f>IF(KD68=1,MIN(p2_homes*stab_occ,KC90+MAX(0,cap_m-KD33)),0)</f>
        <v/>
      </c>
      <c r="KE90" s="46">
        <f>IF(KE68=1,MIN(p2_homes*stab_occ,KD90+MAX(0,cap_m-KE33)),0)</f>
        <v/>
      </c>
      <c r="KF90" s="46">
        <f>IF(KF68=1,MIN(p2_homes*stab_occ,KE90+MAX(0,cap_m-KF33)),0)</f>
        <v/>
      </c>
      <c r="KG90" s="46">
        <f>IF(KG68=1,MIN(p2_homes*stab_occ,KF90+MAX(0,cap_m-KG33)),0)</f>
        <v/>
      </c>
      <c r="KH90" s="46">
        <f>IF(KH68=1,MIN(p2_homes*stab_occ,KG90+MAX(0,cap_m-KH33)),0)</f>
        <v/>
      </c>
      <c r="KI90" s="46">
        <f>IF(KI68=1,MIN(p2_homes*stab_occ,KH90+MAX(0,cap_m-KI33)),0)</f>
        <v/>
      </c>
      <c r="KJ90" s="46">
        <f>IF(KJ68=1,MIN(p2_homes*stab_occ,KI90+MAX(0,cap_m-KJ33)),0)</f>
        <v/>
      </c>
      <c r="KK90" s="46">
        <f>IF(KK68=1,MIN(p2_homes*stab_occ,KJ90+MAX(0,cap_m-KK33)),0)</f>
        <v/>
      </c>
      <c r="KL90" s="46">
        <f>IF(KL68=1,MIN(p2_homes*stab_occ,KK90+MAX(0,cap_m-KL33)),0)</f>
        <v/>
      </c>
      <c r="KM90" s="46">
        <f>IF(KM68=1,MIN(p2_homes*stab_occ,KL90+MAX(0,cap_m-KM33)),0)</f>
        <v/>
      </c>
      <c r="KN90" s="46">
        <f>IF(KN68=1,MIN(p2_homes*stab_occ,KM90+MAX(0,cap_m-KN33)),0)</f>
        <v/>
      </c>
      <c r="KO90" s="46">
        <f>IF(KO68=1,MIN(p2_homes*stab_occ,KN90+MAX(0,cap_m-KO33)),0)</f>
        <v/>
      </c>
      <c r="KP90" s="46">
        <f>IF(KP68=1,MIN(p2_homes*stab_occ,KO90+MAX(0,cap_m-KP33)),0)</f>
        <v/>
      </c>
      <c r="KQ90" s="46">
        <f>IF(KQ68=1,MIN(p2_homes*stab_occ,KP90+MAX(0,cap_m-KQ33)),0)</f>
        <v/>
      </c>
      <c r="KR90" s="46">
        <f>IF(KR68=1,MIN(p2_homes*stab_occ,KQ90+MAX(0,cap_m-KR33)),0)</f>
        <v/>
      </c>
      <c r="KS90" s="46">
        <f>IF(KS68=1,MIN(p2_homes*stab_occ,KR90+MAX(0,cap_m-KS33)),0)</f>
        <v/>
      </c>
      <c r="KT90" s="46">
        <f>IF(KT68=1,MIN(p2_homes*stab_occ,KS90+MAX(0,cap_m-KT33)),0)</f>
        <v/>
      </c>
      <c r="KU90" s="46">
        <f>IF(KU68=1,MIN(p2_homes*stab_occ,KT90+MAX(0,cap_m-KU33)),0)</f>
        <v/>
      </c>
      <c r="KV90" s="46">
        <f>IF(KV68=1,MIN(p2_homes*stab_occ,KU90+MAX(0,cap_m-KV33)),0)</f>
        <v/>
      </c>
      <c r="KW90" s="46">
        <f>IF(KW68=1,MIN(p2_homes*stab_occ,KV90+MAX(0,cap_m-KW33)),0)</f>
        <v/>
      </c>
      <c r="KX90" s="46">
        <f>IF(KX68=1,MIN(p2_homes*stab_occ,KW90+MAX(0,cap_m-KX33)),0)</f>
        <v/>
      </c>
      <c r="KY90" s="46">
        <f>IF(KY68=1,MIN(p2_homes*stab_occ,KX90+MAX(0,cap_m-KY33)),0)</f>
        <v/>
      </c>
      <c r="KZ90" s="46">
        <f>IF(KZ68=1,MIN(p2_homes*stab_occ,KY90+MAX(0,cap_m-KZ33)),0)</f>
        <v/>
      </c>
      <c r="LA90" s="46">
        <f>IF(LA68=1,MIN(p2_homes*stab_occ,KZ90+MAX(0,cap_m-LA33)),0)</f>
        <v/>
      </c>
      <c r="LB90" s="46">
        <f>IF(LB68=1,MIN(p2_homes*stab_occ,LA90+MAX(0,cap_m-LB33)),0)</f>
        <v/>
      </c>
      <c r="LC90" s="46">
        <f>IF(LC68=1,MIN(p2_homes*stab_occ,LB90+MAX(0,cap_m-LC33)),0)</f>
        <v/>
      </c>
      <c r="LD90" s="46">
        <f>IF(LD68=1,MIN(p2_homes*stab_occ,LC90+MAX(0,cap_m-LD33)),0)</f>
        <v/>
      </c>
      <c r="LE90" s="46">
        <f>IF(LE68=1,MIN(p2_homes*stab_occ,LD90+MAX(0,cap_m-LE33)),0)</f>
        <v/>
      </c>
      <c r="LF90" s="46">
        <f>IF(LF68=1,MIN(p2_homes*stab_occ,LE90+MAX(0,cap_m-LF33)),0)</f>
        <v/>
      </c>
      <c r="LG90" s="46">
        <f>IF(LG68=1,MIN(p2_homes*stab_occ,LF90+MAX(0,cap_m-LG33)),0)</f>
        <v/>
      </c>
      <c r="LH90" s="46">
        <f>IF(LH68=1,MIN(p2_homes*stab_occ,LG90+MAX(0,cap_m-LH33)),0)</f>
        <v/>
      </c>
      <c r="LI90" s="46">
        <f>IF(LI68=1,MIN(p2_homes*stab_occ,LH90+MAX(0,cap_m-LI33)),0)</f>
        <v/>
      </c>
      <c r="LJ90" s="46">
        <f>IF(LJ68=1,MIN(p2_homes*stab_occ,LI90+MAX(0,cap_m-LJ33)),0)</f>
        <v/>
      </c>
      <c r="LK90" s="46">
        <f>IF(LK68=1,MIN(p2_homes*stab_occ,LJ90+MAX(0,cap_m-LK33)),0)</f>
        <v/>
      </c>
      <c r="LL90" s="46">
        <f>IF(LL68=1,MIN(p2_homes*stab_occ,LK90+MAX(0,cap_m-LL33)),0)</f>
        <v/>
      </c>
      <c r="LM90" s="46">
        <f>IF(LM68=1,MIN(p2_homes*stab_occ,LL90+MAX(0,cap_m-LM33)),0)</f>
        <v/>
      </c>
      <c r="LN90" s="46">
        <f>IF(LN68=1,MIN(p2_homes*stab_occ,LM90+MAX(0,cap_m-LN33)),0)</f>
        <v/>
      </c>
      <c r="LO90" s="46">
        <f>IF(LO68=1,MIN(p2_homes*stab_occ,LN90+MAX(0,cap_m-LO33)),0)</f>
        <v/>
      </c>
      <c r="LP90" s="46">
        <f>IF(LP68=1,MIN(p2_homes*stab_occ,LO90+MAX(0,cap_m-LP33)),0)</f>
        <v/>
      </c>
      <c r="LQ90" s="46">
        <f>IF(LQ68=1,MIN(p2_homes*stab_occ,LP90+MAX(0,cap_m-LQ33)),0)</f>
        <v/>
      </c>
      <c r="LR90" s="46">
        <f>IF(LR68=1,MIN(p2_homes*stab_occ,LQ90+MAX(0,cap_m-LR33)),0)</f>
        <v/>
      </c>
      <c r="LS90" s="46">
        <f>IF(LS68=1,MIN(p2_homes*stab_occ,LR90+MAX(0,cap_m-LS33)),0)</f>
        <v/>
      </c>
      <c r="LT90" s="46">
        <f>IF(LT68=1,MIN(p2_homes*stab_occ,LS90+MAX(0,cap_m-LT33)),0)</f>
        <v/>
      </c>
      <c r="LU90" s="46">
        <f>IF(LU68=1,MIN(p2_homes*stab_occ,LT90+MAX(0,cap_m-LU33)),0)</f>
        <v/>
      </c>
      <c r="LV90" s="46">
        <f>IF(LV68=1,MIN(p2_homes*stab_occ,LU90+MAX(0,cap_m-LV33)),0)</f>
        <v/>
      </c>
      <c r="LW90" s="46">
        <f>IF(LW68=1,MIN(p2_homes*stab_occ,LV90+MAX(0,cap_m-LW33)),0)</f>
        <v/>
      </c>
      <c r="LX90" s="46">
        <f>IF(LX68=1,MIN(p2_homes*stab_occ,LW90+MAX(0,cap_m-LX33)),0)</f>
        <v/>
      </c>
      <c r="LY90" s="46">
        <f>IF(LY68=1,MIN(p2_homes*stab_occ,LX90+MAX(0,cap_m-LY33)),0)</f>
        <v/>
      </c>
      <c r="LZ90" s="46">
        <f>IF(LZ68=1,MIN(p2_homes*stab_occ,LY90+MAX(0,cap_m-LZ33)),0)</f>
        <v/>
      </c>
      <c r="MA90" s="46">
        <f>IF(MA68=1,MIN(p2_homes*stab_occ,LZ90+MAX(0,cap_m-MA33)),0)</f>
        <v/>
      </c>
      <c r="MB90" s="46">
        <f>IF(MB68=1,MIN(p2_homes*stab_occ,MA90+MAX(0,cap_m-MB33)),0)</f>
        <v/>
      </c>
      <c r="MC90" s="46">
        <f>IF(MC68=1,MIN(p2_homes*stab_occ,MB90+MAX(0,cap_m-MC33)),0)</f>
        <v/>
      </c>
      <c r="MD90" s="46">
        <f>IF(MD68=1,MIN(p2_homes*stab_occ,MC90+MAX(0,cap_m-MD33)),0)</f>
        <v/>
      </c>
      <c r="ME90" s="46">
        <f>IF(ME68=1,MIN(p2_homes*stab_occ,MD90+MAX(0,cap_m-ME33)),0)</f>
        <v/>
      </c>
      <c r="MF90" s="46">
        <f>IF(MF68=1,MIN(p2_homes*stab_occ,ME90+MAX(0,cap_m-MF33)),0)</f>
        <v/>
      </c>
      <c r="MG90" s="46">
        <f>IF(MG68=1,MIN(p2_homes*stab_occ,MF90+MAX(0,cap_m-MG33)),0)</f>
        <v/>
      </c>
      <c r="MH90" s="46">
        <f>IF(MH68=1,MIN(p2_homes*stab_occ,MG90+MAX(0,cap_m-MH33)),0)</f>
        <v/>
      </c>
      <c r="MI90" s="46">
        <f>IF(MI68=1,MIN(p2_homes*stab_occ,MH90+MAX(0,cap_m-MI33)),0)</f>
        <v/>
      </c>
      <c r="MJ90" s="46">
        <f>IF(MJ68=1,MIN(p2_homes*stab_occ,MI90+MAX(0,cap_m-MJ33)),0)</f>
        <v/>
      </c>
      <c r="MK90" s="46">
        <f>IF(MK68=1,MIN(p2_homes*stab_occ,MJ90+MAX(0,cap_m-MK33)),0)</f>
        <v/>
      </c>
      <c r="ML90" s="46">
        <f>IF(ML68=1,MIN(p2_homes*stab_occ,MK90+MAX(0,cap_m-ML33)),0)</f>
        <v/>
      </c>
      <c r="MM90" s="46">
        <f>IF(MM68=1,MIN(p2_homes*stab_occ,ML90+MAX(0,cap_m-MM33)),0)</f>
        <v/>
      </c>
      <c r="MN90" s="46">
        <f>IF(MN68=1,MIN(p2_homes*stab_occ,MM90+MAX(0,cap_m-MN33)),0)</f>
        <v/>
      </c>
      <c r="MO90" s="46">
        <f>IF(MO68=1,MIN(p2_homes*stab_occ,MN90+MAX(0,cap_m-MO33)),0)</f>
        <v/>
      </c>
      <c r="MP90" s="46">
        <f>IF(MP68=1,MIN(p2_homes*stab_occ,MO90+MAX(0,cap_m-MP33)),0)</f>
        <v/>
      </c>
      <c r="MQ90" s="46">
        <f>IF(MQ68=1,MIN(p2_homes*stab_occ,MP90+MAX(0,cap_m-MQ33)),0)</f>
        <v/>
      </c>
      <c r="MR90" s="46">
        <f>IF(MR68=1,MIN(p2_homes*stab_occ,MQ90+MAX(0,cap_m-MR33)),0)</f>
        <v/>
      </c>
      <c r="MS90" s="46">
        <f>IF(MS68=1,MIN(p2_homes*stab_occ,MR90+MAX(0,cap_m-MS33)),0)</f>
        <v/>
      </c>
      <c r="MT90" s="46">
        <f>IF(MT68=1,MIN(p2_homes*stab_occ,MS90+MAX(0,cap_m-MT33)),0)</f>
        <v/>
      </c>
      <c r="MU90" s="46">
        <f>IF(MU68=1,MIN(p2_homes*stab_occ,MT90+MAX(0,cap_m-MU33)),0)</f>
        <v/>
      </c>
      <c r="MV90" s="46">
        <f>IF(MV68=1,MIN(p2_homes*stab_occ,MU90+MAX(0,cap_m-MV33)),0)</f>
        <v/>
      </c>
      <c r="MW90" s="46">
        <f>IF(MW68=1,MIN(p2_homes*stab_occ,MV90+MAX(0,cap_m-MW33)),0)</f>
        <v/>
      </c>
      <c r="MX90" s="46">
        <f>IF(MX68=1,MIN(p2_homes*stab_occ,MW90+MAX(0,cap_m-MX33)),0)</f>
        <v/>
      </c>
      <c r="MY90" s="46">
        <f>IF(MY68=1,MIN(p2_homes*stab_occ,MX90+MAX(0,cap_m-MY33)),0)</f>
        <v/>
      </c>
      <c r="MZ90" s="46">
        <f>IF(MZ68=1,MIN(p2_homes*stab_occ,MY90+MAX(0,cap_m-MZ33)),0)</f>
        <v/>
      </c>
      <c r="NA90" s="46">
        <f>IF(NA68=1,MIN(p2_homes*stab_occ,MZ90+MAX(0,cap_m-NA33)),0)</f>
        <v/>
      </c>
      <c r="NB90" s="46">
        <f>IF(NB68=1,MIN(p2_homes*stab_occ,NA90+MAX(0,cap_m-NB33)),0)</f>
        <v/>
      </c>
      <c r="NC90" s="46">
        <f>IF(NC68=1,MIN(p2_homes*stab_occ,NB90+MAX(0,cap_m-NC33)),0)</f>
        <v/>
      </c>
      <c r="ND90" s="46">
        <f>IF(ND68=1,MIN(p2_homes*stab_occ,NC90+MAX(0,cap_m-ND33)),0)</f>
        <v/>
      </c>
      <c r="NE90" s="46">
        <f>IF(NE68=1,MIN(p2_homes*stab_occ,ND90+MAX(0,cap_m-NE33)),0)</f>
        <v/>
      </c>
      <c r="NF90" s="46">
        <f>IF(NF68=1,MIN(p2_homes*stab_occ,NE90+MAX(0,cap_m-NF33)),0)</f>
        <v/>
      </c>
      <c r="NG90" s="46">
        <f>IF(NG68=1,MIN(p2_homes*stab_occ,NF90+MAX(0,cap_m-NG33)),0)</f>
        <v/>
      </c>
      <c r="NH90" s="46">
        <f>IF(NH68=1,MIN(p2_homes*stab_occ,NG90+MAX(0,cap_m-NH33)),0)</f>
        <v/>
      </c>
      <c r="NI90" s="46">
        <f>IF(NI68=1,MIN(p2_homes*stab_occ,NH90+MAX(0,cap_m-NI33)),0)</f>
        <v/>
      </c>
      <c r="NJ90" s="46">
        <f>IF(NJ68=1,MIN(p2_homes*stab_occ,NI90+MAX(0,cap_m-NJ33)),0)</f>
        <v/>
      </c>
      <c r="NK90" s="46">
        <f>IF(NK68=1,MIN(p2_homes*stab_occ,NJ90+MAX(0,cap_m-NK33)),0)</f>
        <v/>
      </c>
      <c r="NL90" s="46">
        <f>IF(NL68=1,MIN(p2_homes*stab_occ,NK90+MAX(0,cap_m-NL33)),0)</f>
        <v/>
      </c>
      <c r="NM90" s="46">
        <f>IF(NM68=1,MIN(p2_homes*stab_occ,NL90+MAX(0,cap_m-NM33)),0)</f>
        <v/>
      </c>
      <c r="NN90" s="46">
        <f>IF(NN68=1,MIN(p2_homes*stab_occ,NM90+MAX(0,cap_m-NN33)),0)</f>
        <v/>
      </c>
      <c r="NO90" s="46">
        <f>IF(NO68=1,MIN(p2_homes*stab_occ,NN90+MAX(0,cap_m-NO33)),0)</f>
        <v/>
      </c>
      <c r="NP90" s="46">
        <f>IF(NP68=1,MIN(p2_homes*stab_occ,NO90+MAX(0,cap_m-NP33)),0)</f>
        <v/>
      </c>
      <c r="NQ90" s="46">
        <f>IF(NQ68=1,MIN(p2_homes*stab_occ,NP90+MAX(0,cap_m-NQ33)),0)</f>
        <v/>
      </c>
      <c r="NR90" s="46">
        <f>IF(NR68=1,MIN(p2_homes*stab_occ,NQ90+MAX(0,cap_m-NR33)),0)</f>
        <v/>
      </c>
      <c r="NS90" s="46">
        <f>IF(NS68=1,MIN(p2_homes*stab_occ,NR90+MAX(0,cap_m-NS33)),0)</f>
        <v/>
      </c>
      <c r="NT90" s="46">
        <f>IF(NT68=1,MIN(p2_homes*stab_occ,NS90+MAX(0,cap_m-NT33)),0)</f>
        <v/>
      </c>
      <c r="NU90" s="46">
        <f>IF(NU68=1,MIN(p2_homes*stab_occ,NT90+MAX(0,cap_m-NU33)),0)</f>
        <v/>
      </c>
      <c r="NV90" s="46">
        <f>IF(NV68=1,MIN(p2_homes*stab_occ,NU90+MAX(0,cap_m-NV33)),0)</f>
        <v/>
      </c>
      <c r="NW90" s="46">
        <f>IF(NW68=1,MIN(p2_homes*stab_occ,NV90+MAX(0,cap_m-NW33)),0)</f>
        <v/>
      </c>
      <c r="NX90" s="46">
        <f>IF(NX68=1,MIN(p2_homes*stab_occ,NW90+MAX(0,cap_m-NX33)),0)</f>
        <v/>
      </c>
      <c r="NY90" s="46">
        <f>IF(NY68=1,MIN(p2_homes*stab_occ,NX90+MAX(0,cap_m-NY33)),0)</f>
        <v/>
      </c>
      <c r="NZ90" s="46">
        <f>IF(NZ68=1,MIN(p2_homes*stab_occ,NY90+MAX(0,cap_m-NZ33)),0)</f>
        <v/>
      </c>
      <c r="OA90" s="46">
        <f>IF(OA68=1,MIN(p2_homes*stab_occ,NZ90+MAX(0,cap_m-OA33)),0)</f>
        <v/>
      </c>
      <c r="OB90" s="46">
        <f>IF(OB68=1,MIN(p2_homes*stab_occ,OA90+MAX(0,cap_m-OB33)),0)</f>
        <v/>
      </c>
      <c r="OC90" s="46">
        <f>IF(OC68=1,MIN(p2_homes*stab_occ,OB90+MAX(0,cap_m-OC33)),0)</f>
        <v/>
      </c>
      <c r="OD90" s="46">
        <f>IF(OD68=1,MIN(p2_homes*stab_occ,OC90+MAX(0,cap_m-OD33)),0)</f>
        <v/>
      </c>
      <c r="OE90" s="46">
        <f>IF(OE68=1,MIN(p2_homes*stab_occ,OD90+MAX(0,cap_m-OE33)),0)</f>
        <v/>
      </c>
      <c r="OF90" s="46">
        <f>IF(OF68=1,MIN(p2_homes*stab_occ,OE90+MAX(0,cap_m-OF33)),0)</f>
        <v/>
      </c>
      <c r="OG90" s="46">
        <f>IF(OG68=1,MIN(p2_homes*stab_occ,OF90+MAX(0,cap_m-OG33)),0)</f>
        <v/>
      </c>
      <c r="OH90" s="46">
        <f>IF(OH68=1,MIN(p2_homes*stab_occ,OG90+MAX(0,cap_m-OH33)),0)</f>
        <v/>
      </c>
      <c r="OI90" s="46">
        <f>IF(OI68=1,MIN(p2_homes*stab_occ,OH90+MAX(0,cap_m-OI33)),0)</f>
        <v/>
      </c>
      <c r="OJ90" s="46">
        <f>IF(OJ68=1,MIN(p2_homes*stab_occ,OI90+MAX(0,cap_m-OJ33)),0)</f>
        <v/>
      </c>
      <c r="OK90" s="46">
        <f>IF(OK68=1,MIN(p2_homes*stab_occ,OJ90+MAX(0,cap_m-OK33)),0)</f>
        <v/>
      </c>
      <c r="OL90" s="46">
        <f>IF(OL68=1,MIN(p2_homes*stab_occ,OK90+MAX(0,cap_m-OL33)),0)</f>
        <v/>
      </c>
      <c r="OM90" s="46">
        <f>IF(OM68=1,MIN(p2_homes*stab_occ,OL90+MAX(0,cap_m-OM33)),0)</f>
        <v/>
      </c>
      <c r="ON90" s="46">
        <f>IF(ON68=1,MIN(p2_homes*stab_occ,OM90+MAX(0,cap_m-ON33)),0)</f>
        <v/>
      </c>
      <c r="OO90" s="46">
        <f>IF(OO68=1,MIN(p2_homes*stab_occ,ON90+MAX(0,cap_m-OO33)),0)</f>
        <v/>
      </c>
      <c r="OP90" s="46">
        <f>IF(OP68=1,MIN(p2_homes*stab_occ,OO90+MAX(0,cap_m-OP33)),0)</f>
        <v/>
      </c>
      <c r="OQ90" s="46">
        <f>IF(OQ68=1,MIN(p2_homes*stab_occ,OP90+MAX(0,cap_m-OQ33)),0)</f>
        <v/>
      </c>
      <c r="OR90" s="46">
        <f>IF(OR68=1,MIN(p2_homes*stab_occ,OQ90+MAX(0,cap_m-OR33)),0)</f>
        <v/>
      </c>
      <c r="OS90" s="46">
        <f>IF(OS68=1,MIN(p2_homes*stab_occ,OR90+MAX(0,cap_m-OS33)),0)</f>
        <v/>
      </c>
      <c r="OT90" s="46">
        <f>IF(OT68=1,MIN(p2_homes*stab_occ,OS90+MAX(0,cap_m-OT33)),0)</f>
        <v/>
      </c>
      <c r="OU90" s="46">
        <f>IF(OU68=1,MIN(p2_homes*stab_occ,OT90+MAX(0,cap_m-OU33)),0)</f>
        <v/>
      </c>
      <c r="OV90" s="46">
        <f>IF(OV68=1,MIN(p2_homes*stab_occ,OU90+MAX(0,cap_m-OV33)),0)</f>
        <v/>
      </c>
      <c r="OW90" s="46">
        <f>IF(OW68=1,MIN(p2_homes*stab_occ,OV90+MAX(0,cap_m-OW33)),0)</f>
        <v/>
      </c>
      <c r="OX90" s="46">
        <f>IF(OX68=1,MIN(p2_homes*stab_occ,OW90+MAX(0,cap_m-OX33)),0)</f>
        <v/>
      </c>
      <c r="OY90" s="46">
        <f>IF(OY68=1,MIN(p2_homes*stab_occ,OX90+MAX(0,cap_m-OY33)),0)</f>
        <v/>
      </c>
      <c r="OZ90" s="46">
        <f>IF(OZ68=1,MIN(p2_homes*stab_occ,OY90+MAX(0,cap_m-OZ33)),0)</f>
        <v/>
      </c>
      <c r="PA90" s="46">
        <f>IF(PA68=1,MIN(p2_homes*stab_occ,OZ90+MAX(0,cap_m-PA33)),0)</f>
        <v/>
      </c>
      <c r="PB90" s="46">
        <f>IF(PB68=1,MIN(p2_homes*stab_occ,PA90+MAX(0,cap_m-PB33)),0)</f>
        <v/>
      </c>
      <c r="PC90" s="46">
        <f>IF(PC68=1,MIN(p2_homes*stab_occ,PB90+MAX(0,cap_m-PC33)),0)</f>
        <v/>
      </c>
      <c r="PD90" s="46">
        <f>IF(PD68=1,MIN(p2_homes*stab_occ,PC90+MAX(0,cap_m-PD33)),0)</f>
        <v/>
      </c>
      <c r="PE90" s="46">
        <f>IF(PE68=1,MIN(p2_homes*stab_occ,PD90+MAX(0,cap_m-PE33)),0)</f>
        <v/>
      </c>
      <c r="PF90" s="46">
        <f>IF(PF68=1,MIN(p2_homes*stab_occ,PE90+MAX(0,cap_m-PF33)),0)</f>
        <v/>
      </c>
      <c r="PG90" s="46">
        <f>IF(PG68=1,MIN(p2_homes*stab_occ,PF90+MAX(0,cap_m-PG33)),0)</f>
        <v/>
      </c>
      <c r="PH90" s="46">
        <f>IF(PH68=1,MIN(p2_homes*stab_occ,PG90+MAX(0,cap_m-PH33)),0)</f>
        <v/>
      </c>
      <c r="PI90" s="46">
        <f>IF(PI68=1,MIN(p2_homes*stab_occ,PH90+MAX(0,cap_m-PI33)),0)</f>
        <v/>
      </c>
      <c r="PJ90" s="46">
        <f>IF(PJ68=1,MIN(p2_homes*stab_occ,PI90+MAX(0,cap_m-PJ33)),0)</f>
        <v/>
      </c>
      <c r="PK90" s="46">
        <f>IF(PK68=1,MIN(p2_homes*stab_occ,PJ90+MAX(0,cap_m-PK33)),0)</f>
        <v/>
      </c>
      <c r="PL90" s="46">
        <f>IF(PL68=1,MIN(p2_homes*stab_occ,PK90+MAX(0,cap_m-PL33)),0)</f>
        <v/>
      </c>
      <c r="PM90" s="46">
        <f>IF(PM68=1,MIN(p2_homes*stab_occ,PL90+MAX(0,cap_m-PM33)),0)</f>
        <v/>
      </c>
    </row>
    <row r="91">
      <c r="A91" s="9" t="inlineStr">
        <is>
          <t>Net absorption</t>
        </is>
      </c>
      <c r="B91" s="9" t="inlineStr">
        <is>
          <t>P2</t>
        </is>
      </c>
      <c r="C91" s="47">
        <f>SUM(D91:PM91)</f>
        <v/>
      </c>
      <c r="D91" s="46">
        <f>D90-0</f>
        <v/>
      </c>
      <c r="E91" s="46">
        <f>E90-D90</f>
        <v/>
      </c>
      <c r="F91" s="46">
        <f>F90-E90</f>
        <v/>
      </c>
      <c r="G91" s="46">
        <f>G90-F90</f>
        <v/>
      </c>
      <c r="H91" s="46">
        <f>H90-G90</f>
        <v/>
      </c>
      <c r="I91" s="46">
        <f>I90-H90</f>
        <v/>
      </c>
      <c r="J91" s="46">
        <f>J90-I90</f>
        <v/>
      </c>
      <c r="K91" s="46">
        <f>K90-J90</f>
        <v/>
      </c>
      <c r="L91" s="46">
        <f>L90-K90</f>
        <v/>
      </c>
      <c r="M91" s="46">
        <f>M90-L90</f>
        <v/>
      </c>
      <c r="N91" s="46">
        <f>N90-M90</f>
        <v/>
      </c>
      <c r="O91" s="46">
        <f>O90-N90</f>
        <v/>
      </c>
      <c r="P91" s="46">
        <f>P90-O90</f>
        <v/>
      </c>
      <c r="Q91" s="46">
        <f>Q90-P90</f>
        <v/>
      </c>
      <c r="R91" s="46">
        <f>R90-Q90</f>
        <v/>
      </c>
      <c r="S91" s="46">
        <f>S90-R90</f>
        <v/>
      </c>
      <c r="T91" s="46">
        <f>T90-S90</f>
        <v/>
      </c>
      <c r="U91" s="46">
        <f>U90-T90</f>
        <v/>
      </c>
      <c r="V91" s="46">
        <f>V90-U90</f>
        <v/>
      </c>
      <c r="W91" s="46">
        <f>W90-V90</f>
        <v/>
      </c>
      <c r="X91" s="46">
        <f>X90-W90</f>
        <v/>
      </c>
      <c r="Y91" s="46">
        <f>Y90-X90</f>
        <v/>
      </c>
      <c r="Z91" s="46">
        <f>Z90-Y90</f>
        <v/>
      </c>
      <c r="AA91" s="46">
        <f>AA90-Z90</f>
        <v/>
      </c>
      <c r="AB91" s="46">
        <f>AB90-AA90</f>
        <v/>
      </c>
      <c r="AC91" s="46">
        <f>AC90-AB90</f>
        <v/>
      </c>
      <c r="AD91" s="46">
        <f>AD90-AC90</f>
        <v/>
      </c>
      <c r="AE91" s="46">
        <f>AE90-AD90</f>
        <v/>
      </c>
      <c r="AF91" s="46">
        <f>AF90-AE90</f>
        <v/>
      </c>
      <c r="AG91" s="46">
        <f>AG90-AF90</f>
        <v/>
      </c>
      <c r="AH91" s="46">
        <f>AH90-AG90</f>
        <v/>
      </c>
      <c r="AI91" s="46">
        <f>AI90-AH90</f>
        <v/>
      </c>
      <c r="AJ91" s="46">
        <f>AJ90-AI90</f>
        <v/>
      </c>
      <c r="AK91" s="46">
        <f>AK90-AJ90</f>
        <v/>
      </c>
      <c r="AL91" s="46">
        <f>AL90-AK90</f>
        <v/>
      </c>
      <c r="AM91" s="46">
        <f>AM90-AL90</f>
        <v/>
      </c>
      <c r="AN91" s="46">
        <f>AN90-AM90</f>
        <v/>
      </c>
      <c r="AO91" s="46">
        <f>AO90-AN90</f>
        <v/>
      </c>
      <c r="AP91" s="46">
        <f>AP90-AO90</f>
        <v/>
      </c>
      <c r="AQ91" s="46">
        <f>AQ90-AP90</f>
        <v/>
      </c>
      <c r="AR91" s="46">
        <f>AR90-AQ90</f>
        <v/>
      </c>
      <c r="AS91" s="46">
        <f>AS90-AR90</f>
        <v/>
      </c>
      <c r="AT91" s="46">
        <f>AT90-AS90</f>
        <v/>
      </c>
      <c r="AU91" s="46">
        <f>AU90-AT90</f>
        <v/>
      </c>
      <c r="AV91" s="46">
        <f>AV90-AU90</f>
        <v/>
      </c>
      <c r="AW91" s="46">
        <f>AW90-AV90</f>
        <v/>
      </c>
      <c r="AX91" s="46">
        <f>AX90-AW90</f>
        <v/>
      </c>
      <c r="AY91" s="46">
        <f>AY90-AX90</f>
        <v/>
      </c>
      <c r="AZ91" s="46">
        <f>AZ90-AY90</f>
        <v/>
      </c>
      <c r="BA91" s="46">
        <f>BA90-AZ90</f>
        <v/>
      </c>
      <c r="BB91" s="46">
        <f>BB90-BA90</f>
        <v/>
      </c>
      <c r="BC91" s="46">
        <f>BC90-BB90</f>
        <v/>
      </c>
      <c r="BD91" s="46">
        <f>BD90-BC90</f>
        <v/>
      </c>
      <c r="BE91" s="46">
        <f>BE90-BD90</f>
        <v/>
      </c>
      <c r="BF91" s="46">
        <f>BF90-BE90</f>
        <v/>
      </c>
      <c r="BG91" s="46">
        <f>BG90-BF90</f>
        <v/>
      </c>
      <c r="BH91" s="46">
        <f>BH90-BG90</f>
        <v/>
      </c>
      <c r="BI91" s="46">
        <f>BI90-BH90</f>
        <v/>
      </c>
      <c r="BJ91" s="46">
        <f>BJ90-BI90</f>
        <v/>
      </c>
      <c r="BK91" s="46">
        <f>BK90-BJ90</f>
        <v/>
      </c>
      <c r="BL91" s="46">
        <f>BL90-BK90</f>
        <v/>
      </c>
      <c r="BM91" s="46">
        <f>BM90-BL90</f>
        <v/>
      </c>
      <c r="BN91" s="46">
        <f>BN90-BM90</f>
        <v/>
      </c>
      <c r="BO91" s="46">
        <f>BO90-BN90</f>
        <v/>
      </c>
      <c r="BP91" s="46">
        <f>BP90-BO90</f>
        <v/>
      </c>
      <c r="BQ91" s="46">
        <f>BQ90-BP90</f>
        <v/>
      </c>
      <c r="BR91" s="46">
        <f>BR90-BQ90</f>
        <v/>
      </c>
      <c r="BS91" s="46">
        <f>BS90-BR90</f>
        <v/>
      </c>
      <c r="BT91" s="46">
        <f>BT90-BS90</f>
        <v/>
      </c>
      <c r="BU91" s="46">
        <f>BU90-BT90</f>
        <v/>
      </c>
      <c r="BV91" s="46">
        <f>BV90-BU90</f>
        <v/>
      </c>
      <c r="BW91" s="46">
        <f>BW90-BV90</f>
        <v/>
      </c>
      <c r="BX91" s="46">
        <f>BX90-BW90</f>
        <v/>
      </c>
      <c r="BY91" s="46">
        <f>BY90-BX90</f>
        <v/>
      </c>
      <c r="BZ91" s="46">
        <f>BZ90-BY90</f>
        <v/>
      </c>
      <c r="CA91" s="46">
        <f>CA90-BZ90</f>
        <v/>
      </c>
      <c r="CB91" s="46">
        <f>CB90-CA90</f>
        <v/>
      </c>
      <c r="CC91" s="46">
        <f>CC90-CB90</f>
        <v/>
      </c>
      <c r="CD91" s="46">
        <f>CD90-CC90</f>
        <v/>
      </c>
      <c r="CE91" s="46">
        <f>CE90-CD90</f>
        <v/>
      </c>
      <c r="CF91" s="46">
        <f>CF90-CE90</f>
        <v/>
      </c>
      <c r="CG91" s="46">
        <f>CG90-CF90</f>
        <v/>
      </c>
      <c r="CH91" s="46">
        <f>CH90-CG90</f>
        <v/>
      </c>
      <c r="CI91" s="46">
        <f>CI90-CH90</f>
        <v/>
      </c>
      <c r="CJ91" s="46">
        <f>CJ90-CI90</f>
        <v/>
      </c>
      <c r="CK91" s="46">
        <f>CK90-CJ90</f>
        <v/>
      </c>
      <c r="CL91" s="46">
        <f>CL90-CK90</f>
        <v/>
      </c>
      <c r="CM91" s="46">
        <f>CM90-CL90</f>
        <v/>
      </c>
      <c r="CN91" s="46">
        <f>CN90-CM90</f>
        <v/>
      </c>
      <c r="CO91" s="46">
        <f>CO90-CN90</f>
        <v/>
      </c>
      <c r="CP91" s="46">
        <f>CP90-CO90</f>
        <v/>
      </c>
      <c r="CQ91" s="46">
        <f>CQ90-CP90</f>
        <v/>
      </c>
      <c r="CR91" s="46">
        <f>CR90-CQ90</f>
        <v/>
      </c>
      <c r="CS91" s="46">
        <f>CS90-CR90</f>
        <v/>
      </c>
      <c r="CT91" s="46">
        <f>CT90-CS90</f>
        <v/>
      </c>
      <c r="CU91" s="46">
        <f>CU90-CT90</f>
        <v/>
      </c>
      <c r="CV91" s="46">
        <f>CV90-CU90</f>
        <v/>
      </c>
      <c r="CW91" s="46">
        <f>CW90-CV90</f>
        <v/>
      </c>
      <c r="CX91" s="46">
        <f>CX90-CW90</f>
        <v/>
      </c>
      <c r="CY91" s="46">
        <f>CY90-CX90</f>
        <v/>
      </c>
      <c r="CZ91" s="46">
        <f>CZ90-CY90</f>
        <v/>
      </c>
      <c r="DA91" s="46">
        <f>DA90-CZ90</f>
        <v/>
      </c>
      <c r="DB91" s="46">
        <f>DB90-DA90</f>
        <v/>
      </c>
      <c r="DC91" s="46">
        <f>DC90-DB90</f>
        <v/>
      </c>
      <c r="DD91" s="46">
        <f>DD90-DC90</f>
        <v/>
      </c>
      <c r="DE91" s="46">
        <f>DE90-DD90</f>
        <v/>
      </c>
      <c r="DF91" s="46">
        <f>DF90-DE90</f>
        <v/>
      </c>
      <c r="DG91" s="46">
        <f>DG90-DF90</f>
        <v/>
      </c>
      <c r="DH91" s="46">
        <f>DH90-DG90</f>
        <v/>
      </c>
      <c r="DI91" s="46">
        <f>DI90-DH90</f>
        <v/>
      </c>
      <c r="DJ91" s="46">
        <f>DJ90-DI90</f>
        <v/>
      </c>
      <c r="DK91" s="46">
        <f>DK90-DJ90</f>
        <v/>
      </c>
      <c r="DL91" s="46">
        <f>DL90-DK90</f>
        <v/>
      </c>
      <c r="DM91" s="46">
        <f>DM90-DL90</f>
        <v/>
      </c>
      <c r="DN91" s="46">
        <f>DN90-DM90</f>
        <v/>
      </c>
      <c r="DO91" s="46">
        <f>DO90-DN90</f>
        <v/>
      </c>
      <c r="DP91" s="46">
        <f>DP90-DO90</f>
        <v/>
      </c>
      <c r="DQ91" s="46">
        <f>DQ90-DP90</f>
        <v/>
      </c>
      <c r="DR91" s="46">
        <f>DR90-DQ90</f>
        <v/>
      </c>
      <c r="DS91" s="46">
        <f>DS90-DR90</f>
        <v/>
      </c>
      <c r="DT91" s="46">
        <f>DT90-DS90</f>
        <v/>
      </c>
      <c r="DU91" s="46">
        <f>DU90-DT90</f>
        <v/>
      </c>
      <c r="DV91" s="46">
        <f>DV90-DU90</f>
        <v/>
      </c>
      <c r="DW91" s="46">
        <f>DW90-DV90</f>
        <v/>
      </c>
      <c r="DX91" s="46">
        <f>DX90-DW90</f>
        <v/>
      </c>
      <c r="DY91" s="46">
        <f>DY90-DX90</f>
        <v/>
      </c>
      <c r="DZ91" s="46">
        <f>DZ90-DY90</f>
        <v/>
      </c>
      <c r="EA91" s="46">
        <f>EA90-DZ90</f>
        <v/>
      </c>
      <c r="EB91" s="46">
        <f>EB90-EA90</f>
        <v/>
      </c>
      <c r="EC91" s="46">
        <f>EC90-EB90</f>
        <v/>
      </c>
      <c r="ED91" s="46">
        <f>ED90-EC90</f>
        <v/>
      </c>
      <c r="EE91" s="46">
        <f>EE90-ED90</f>
        <v/>
      </c>
      <c r="EF91" s="46">
        <f>EF90-EE90</f>
        <v/>
      </c>
      <c r="EG91" s="46">
        <f>EG90-EF90</f>
        <v/>
      </c>
      <c r="EH91" s="46">
        <f>EH90-EG90</f>
        <v/>
      </c>
      <c r="EI91" s="46">
        <f>EI90-EH90</f>
        <v/>
      </c>
      <c r="EJ91" s="46">
        <f>EJ90-EI90</f>
        <v/>
      </c>
      <c r="EK91" s="46">
        <f>EK90-EJ90</f>
        <v/>
      </c>
      <c r="EL91" s="46">
        <f>EL90-EK90</f>
        <v/>
      </c>
      <c r="EM91" s="46">
        <f>EM90-EL90</f>
        <v/>
      </c>
      <c r="EN91" s="46">
        <f>EN90-EM90</f>
        <v/>
      </c>
      <c r="EO91" s="46">
        <f>EO90-EN90</f>
        <v/>
      </c>
      <c r="EP91" s="46">
        <f>EP90-EO90</f>
        <v/>
      </c>
      <c r="EQ91" s="46">
        <f>EQ90-EP90</f>
        <v/>
      </c>
      <c r="ER91" s="46">
        <f>ER90-EQ90</f>
        <v/>
      </c>
      <c r="ES91" s="46">
        <f>ES90-ER90</f>
        <v/>
      </c>
      <c r="ET91" s="46">
        <f>ET90-ES90</f>
        <v/>
      </c>
      <c r="EU91" s="46">
        <f>EU90-ET90</f>
        <v/>
      </c>
      <c r="EV91" s="46">
        <f>EV90-EU90</f>
        <v/>
      </c>
      <c r="EW91" s="46">
        <f>EW90-EV90</f>
        <v/>
      </c>
      <c r="EX91" s="46">
        <f>EX90-EW90</f>
        <v/>
      </c>
      <c r="EY91" s="46">
        <f>EY90-EX90</f>
        <v/>
      </c>
      <c r="EZ91" s="46">
        <f>EZ90-EY90</f>
        <v/>
      </c>
      <c r="FA91" s="46">
        <f>FA90-EZ90</f>
        <v/>
      </c>
      <c r="FB91" s="46">
        <f>FB90-FA90</f>
        <v/>
      </c>
      <c r="FC91" s="46">
        <f>FC90-FB90</f>
        <v/>
      </c>
      <c r="FD91" s="46">
        <f>FD90-FC90</f>
        <v/>
      </c>
      <c r="FE91" s="46">
        <f>FE90-FD90</f>
        <v/>
      </c>
      <c r="FF91" s="46">
        <f>FF90-FE90</f>
        <v/>
      </c>
      <c r="FG91" s="46">
        <f>FG90-FF90</f>
        <v/>
      </c>
      <c r="FH91" s="46">
        <f>FH90-FG90</f>
        <v/>
      </c>
      <c r="FI91" s="46">
        <f>FI90-FH90</f>
        <v/>
      </c>
      <c r="FJ91" s="46">
        <f>FJ90-FI90</f>
        <v/>
      </c>
      <c r="FK91" s="46">
        <f>FK90-FJ90</f>
        <v/>
      </c>
      <c r="FL91" s="46">
        <f>FL90-FK90</f>
        <v/>
      </c>
      <c r="FM91" s="46">
        <f>FM90-FL90</f>
        <v/>
      </c>
      <c r="FN91" s="46">
        <f>FN90-FM90</f>
        <v/>
      </c>
      <c r="FO91" s="46">
        <f>FO90-FN90</f>
        <v/>
      </c>
      <c r="FP91" s="46">
        <f>FP90-FO90</f>
        <v/>
      </c>
      <c r="FQ91" s="46">
        <f>FQ90-FP90</f>
        <v/>
      </c>
      <c r="FR91" s="46">
        <f>FR90-FQ90</f>
        <v/>
      </c>
      <c r="FS91" s="46">
        <f>FS90-FR90</f>
        <v/>
      </c>
      <c r="FT91" s="46">
        <f>FT90-FS90</f>
        <v/>
      </c>
      <c r="FU91" s="46">
        <f>FU90-FT90</f>
        <v/>
      </c>
      <c r="FV91" s="46">
        <f>FV90-FU90</f>
        <v/>
      </c>
      <c r="FW91" s="46">
        <f>FW90-FV90</f>
        <v/>
      </c>
      <c r="FX91" s="46">
        <f>FX90-FW90</f>
        <v/>
      </c>
      <c r="FY91" s="46">
        <f>FY90-FX90</f>
        <v/>
      </c>
      <c r="FZ91" s="46">
        <f>FZ90-FY90</f>
        <v/>
      </c>
      <c r="GA91" s="46">
        <f>GA90-FZ90</f>
        <v/>
      </c>
      <c r="GB91" s="46">
        <f>GB90-GA90</f>
        <v/>
      </c>
      <c r="GC91" s="46">
        <f>GC90-GB90</f>
        <v/>
      </c>
      <c r="GD91" s="46">
        <f>GD90-GC90</f>
        <v/>
      </c>
      <c r="GE91" s="46">
        <f>GE90-GD90</f>
        <v/>
      </c>
      <c r="GF91" s="46">
        <f>GF90-GE90</f>
        <v/>
      </c>
      <c r="GG91" s="46">
        <f>GG90-GF90</f>
        <v/>
      </c>
      <c r="GH91" s="46">
        <f>GH90-GG90</f>
        <v/>
      </c>
      <c r="GI91" s="46">
        <f>GI90-GH90</f>
        <v/>
      </c>
      <c r="GJ91" s="46">
        <f>GJ90-GI90</f>
        <v/>
      </c>
      <c r="GK91" s="46">
        <f>GK90-GJ90</f>
        <v/>
      </c>
      <c r="GL91" s="46">
        <f>GL90-GK90</f>
        <v/>
      </c>
      <c r="GM91" s="46">
        <f>GM90-GL90</f>
        <v/>
      </c>
      <c r="GN91" s="46">
        <f>GN90-GM90</f>
        <v/>
      </c>
      <c r="GO91" s="46">
        <f>GO90-GN90</f>
        <v/>
      </c>
      <c r="GP91" s="46">
        <f>GP90-GO90</f>
        <v/>
      </c>
      <c r="GQ91" s="46">
        <f>GQ90-GP90</f>
        <v/>
      </c>
      <c r="GR91" s="46">
        <f>GR90-GQ90</f>
        <v/>
      </c>
      <c r="GS91" s="46">
        <f>GS90-GR90</f>
        <v/>
      </c>
      <c r="GT91" s="46">
        <f>GT90-GS90</f>
        <v/>
      </c>
      <c r="GU91" s="46">
        <f>GU90-GT90</f>
        <v/>
      </c>
      <c r="GV91" s="46">
        <f>GV90-GU90</f>
        <v/>
      </c>
      <c r="GW91" s="46">
        <f>GW90-GV90</f>
        <v/>
      </c>
      <c r="GX91" s="46">
        <f>GX90-GW90</f>
        <v/>
      </c>
      <c r="GY91" s="46">
        <f>GY90-GX90</f>
        <v/>
      </c>
      <c r="GZ91" s="46">
        <f>GZ90-GY90</f>
        <v/>
      </c>
      <c r="HA91" s="46">
        <f>HA90-GZ90</f>
        <v/>
      </c>
      <c r="HB91" s="46">
        <f>HB90-HA90</f>
        <v/>
      </c>
      <c r="HC91" s="46">
        <f>HC90-HB90</f>
        <v/>
      </c>
      <c r="HD91" s="46">
        <f>HD90-HC90</f>
        <v/>
      </c>
      <c r="HE91" s="46">
        <f>HE90-HD90</f>
        <v/>
      </c>
      <c r="HF91" s="46">
        <f>HF90-HE90</f>
        <v/>
      </c>
      <c r="HG91" s="46">
        <f>HG90-HF90</f>
        <v/>
      </c>
      <c r="HH91" s="46">
        <f>HH90-HG90</f>
        <v/>
      </c>
      <c r="HI91" s="46">
        <f>HI90-HH90</f>
        <v/>
      </c>
      <c r="HJ91" s="46">
        <f>HJ90-HI90</f>
        <v/>
      </c>
      <c r="HK91" s="46">
        <f>HK90-HJ90</f>
        <v/>
      </c>
      <c r="HL91" s="46">
        <f>HL90-HK90</f>
        <v/>
      </c>
      <c r="HM91" s="46">
        <f>HM90-HL90</f>
        <v/>
      </c>
      <c r="HN91" s="46">
        <f>HN90-HM90</f>
        <v/>
      </c>
      <c r="HO91" s="46">
        <f>HO90-HN90</f>
        <v/>
      </c>
      <c r="HP91" s="46">
        <f>HP90-HO90</f>
        <v/>
      </c>
      <c r="HQ91" s="46">
        <f>HQ90-HP90</f>
        <v/>
      </c>
      <c r="HR91" s="46">
        <f>HR90-HQ90</f>
        <v/>
      </c>
      <c r="HS91" s="46">
        <f>HS90-HR90</f>
        <v/>
      </c>
      <c r="HT91" s="46">
        <f>HT90-HS90</f>
        <v/>
      </c>
      <c r="HU91" s="46">
        <f>HU90-HT90</f>
        <v/>
      </c>
      <c r="HV91" s="46">
        <f>HV90-HU90</f>
        <v/>
      </c>
      <c r="HW91" s="46">
        <f>HW90-HV90</f>
        <v/>
      </c>
      <c r="HX91" s="46">
        <f>HX90-HW90</f>
        <v/>
      </c>
      <c r="HY91" s="46">
        <f>HY90-HX90</f>
        <v/>
      </c>
      <c r="HZ91" s="46">
        <f>HZ90-HY90</f>
        <v/>
      </c>
      <c r="IA91" s="46">
        <f>IA90-HZ90</f>
        <v/>
      </c>
      <c r="IB91" s="46">
        <f>IB90-IA90</f>
        <v/>
      </c>
      <c r="IC91" s="46">
        <f>IC90-IB90</f>
        <v/>
      </c>
      <c r="ID91" s="46">
        <f>ID90-IC90</f>
        <v/>
      </c>
      <c r="IE91" s="46">
        <f>IE90-ID90</f>
        <v/>
      </c>
      <c r="IF91" s="46">
        <f>IF90-IE90</f>
        <v/>
      </c>
      <c r="IG91" s="46">
        <f>IG90-IF90</f>
        <v/>
      </c>
      <c r="IH91" s="46">
        <f>IH90-IG90</f>
        <v/>
      </c>
      <c r="II91" s="46">
        <f>II90-IH90</f>
        <v/>
      </c>
      <c r="IJ91" s="46">
        <f>IJ90-II90</f>
        <v/>
      </c>
      <c r="IK91" s="46">
        <f>IK90-IJ90</f>
        <v/>
      </c>
      <c r="IL91" s="46">
        <f>IL90-IK90</f>
        <v/>
      </c>
      <c r="IM91" s="46">
        <f>IM90-IL90</f>
        <v/>
      </c>
      <c r="IN91" s="46">
        <f>IN90-IM90</f>
        <v/>
      </c>
      <c r="IO91" s="46">
        <f>IO90-IN90</f>
        <v/>
      </c>
      <c r="IP91" s="46">
        <f>IP90-IO90</f>
        <v/>
      </c>
      <c r="IQ91" s="46">
        <f>IQ90-IP90</f>
        <v/>
      </c>
      <c r="IR91" s="46">
        <f>IR90-IQ90</f>
        <v/>
      </c>
      <c r="IS91" s="46">
        <f>IS90-IR90</f>
        <v/>
      </c>
      <c r="IT91" s="46">
        <f>IT90-IS90</f>
        <v/>
      </c>
      <c r="IU91" s="46">
        <f>IU90-IT90</f>
        <v/>
      </c>
      <c r="IV91" s="46">
        <f>IV90-IU90</f>
        <v/>
      </c>
      <c r="IW91" s="46">
        <f>IW90-IV90</f>
        <v/>
      </c>
      <c r="IX91" s="46">
        <f>IX90-IW90</f>
        <v/>
      </c>
      <c r="IY91" s="46">
        <f>IY90-IX90</f>
        <v/>
      </c>
      <c r="IZ91" s="46">
        <f>IZ90-IY90</f>
        <v/>
      </c>
      <c r="JA91" s="46">
        <f>JA90-IZ90</f>
        <v/>
      </c>
      <c r="JB91" s="46">
        <f>JB90-JA90</f>
        <v/>
      </c>
      <c r="JC91" s="46">
        <f>JC90-JB90</f>
        <v/>
      </c>
      <c r="JD91" s="46">
        <f>JD90-JC90</f>
        <v/>
      </c>
      <c r="JE91" s="46">
        <f>JE90-JD90</f>
        <v/>
      </c>
      <c r="JF91" s="46">
        <f>JF90-JE90</f>
        <v/>
      </c>
      <c r="JG91" s="46">
        <f>JG90-JF90</f>
        <v/>
      </c>
      <c r="JH91" s="46">
        <f>JH90-JG90</f>
        <v/>
      </c>
      <c r="JI91" s="46">
        <f>JI90-JH90</f>
        <v/>
      </c>
      <c r="JJ91" s="46">
        <f>JJ90-JI90</f>
        <v/>
      </c>
      <c r="JK91" s="46">
        <f>JK90-JJ90</f>
        <v/>
      </c>
      <c r="JL91" s="46">
        <f>JL90-JK90</f>
        <v/>
      </c>
      <c r="JM91" s="46">
        <f>JM90-JL90</f>
        <v/>
      </c>
      <c r="JN91" s="46">
        <f>JN90-JM90</f>
        <v/>
      </c>
      <c r="JO91" s="46">
        <f>JO90-JN90</f>
        <v/>
      </c>
      <c r="JP91" s="46">
        <f>JP90-JO90</f>
        <v/>
      </c>
      <c r="JQ91" s="46">
        <f>JQ90-JP90</f>
        <v/>
      </c>
      <c r="JR91" s="46">
        <f>JR90-JQ90</f>
        <v/>
      </c>
      <c r="JS91" s="46">
        <f>JS90-JR90</f>
        <v/>
      </c>
      <c r="JT91" s="46">
        <f>JT90-JS90</f>
        <v/>
      </c>
      <c r="JU91" s="46">
        <f>JU90-JT90</f>
        <v/>
      </c>
      <c r="JV91" s="46">
        <f>JV90-JU90</f>
        <v/>
      </c>
      <c r="JW91" s="46">
        <f>JW90-JV90</f>
        <v/>
      </c>
      <c r="JX91" s="46">
        <f>JX90-JW90</f>
        <v/>
      </c>
      <c r="JY91" s="46">
        <f>JY90-JX90</f>
        <v/>
      </c>
      <c r="JZ91" s="46">
        <f>JZ90-JY90</f>
        <v/>
      </c>
      <c r="KA91" s="46">
        <f>KA90-JZ90</f>
        <v/>
      </c>
      <c r="KB91" s="46">
        <f>KB90-KA90</f>
        <v/>
      </c>
      <c r="KC91" s="46">
        <f>KC90-KB90</f>
        <v/>
      </c>
      <c r="KD91" s="46">
        <f>KD90-KC90</f>
        <v/>
      </c>
      <c r="KE91" s="46">
        <f>KE90-KD90</f>
        <v/>
      </c>
      <c r="KF91" s="46">
        <f>KF90-KE90</f>
        <v/>
      </c>
      <c r="KG91" s="46">
        <f>KG90-KF90</f>
        <v/>
      </c>
      <c r="KH91" s="46">
        <f>KH90-KG90</f>
        <v/>
      </c>
      <c r="KI91" s="46">
        <f>KI90-KH90</f>
        <v/>
      </c>
      <c r="KJ91" s="46">
        <f>KJ90-KI90</f>
        <v/>
      </c>
      <c r="KK91" s="46">
        <f>KK90-KJ90</f>
        <v/>
      </c>
      <c r="KL91" s="46">
        <f>KL90-KK90</f>
        <v/>
      </c>
      <c r="KM91" s="46">
        <f>KM90-KL90</f>
        <v/>
      </c>
      <c r="KN91" s="46">
        <f>KN90-KM90</f>
        <v/>
      </c>
      <c r="KO91" s="46">
        <f>KO90-KN90</f>
        <v/>
      </c>
      <c r="KP91" s="46">
        <f>KP90-KO90</f>
        <v/>
      </c>
      <c r="KQ91" s="46">
        <f>KQ90-KP90</f>
        <v/>
      </c>
      <c r="KR91" s="46">
        <f>KR90-KQ90</f>
        <v/>
      </c>
      <c r="KS91" s="46">
        <f>KS90-KR90</f>
        <v/>
      </c>
      <c r="KT91" s="46">
        <f>KT90-KS90</f>
        <v/>
      </c>
      <c r="KU91" s="46">
        <f>KU90-KT90</f>
        <v/>
      </c>
      <c r="KV91" s="46">
        <f>KV90-KU90</f>
        <v/>
      </c>
      <c r="KW91" s="46">
        <f>KW90-KV90</f>
        <v/>
      </c>
      <c r="KX91" s="46">
        <f>KX90-KW90</f>
        <v/>
      </c>
      <c r="KY91" s="46">
        <f>KY90-KX90</f>
        <v/>
      </c>
      <c r="KZ91" s="46">
        <f>KZ90-KY90</f>
        <v/>
      </c>
      <c r="LA91" s="46">
        <f>LA90-KZ90</f>
        <v/>
      </c>
      <c r="LB91" s="46">
        <f>LB90-LA90</f>
        <v/>
      </c>
      <c r="LC91" s="46">
        <f>LC90-LB90</f>
        <v/>
      </c>
      <c r="LD91" s="46">
        <f>LD90-LC90</f>
        <v/>
      </c>
      <c r="LE91" s="46">
        <f>LE90-LD90</f>
        <v/>
      </c>
      <c r="LF91" s="46">
        <f>LF90-LE90</f>
        <v/>
      </c>
      <c r="LG91" s="46">
        <f>LG90-LF90</f>
        <v/>
      </c>
      <c r="LH91" s="46">
        <f>LH90-LG90</f>
        <v/>
      </c>
      <c r="LI91" s="46">
        <f>LI90-LH90</f>
        <v/>
      </c>
      <c r="LJ91" s="46">
        <f>LJ90-LI90</f>
        <v/>
      </c>
      <c r="LK91" s="46">
        <f>LK90-LJ90</f>
        <v/>
      </c>
      <c r="LL91" s="46">
        <f>LL90-LK90</f>
        <v/>
      </c>
      <c r="LM91" s="46">
        <f>LM90-LL90</f>
        <v/>
      </c>
      <c r="LN91" s="46">
        <f>LN90-LM90</f>
        <v/>
      </c>
      <c r="LO91" s="46">
        <f>LO90-LN90</f>
        <v/>
      </c>
      <c r="LP91" s="46">
        <f>LP90-LO90</f>
        <v/>
      </c>
      <c r="LQ91" s="46">
        <f>LQ90-LP90</f>
        <v/>
      </c>
      <c r="LR91" s="46">
        <f>LR90-LQ90</f>
        <v/>
      </c>
      <c r="LS91" s="46">
        <f>LS90-LR90</f>
        <v/>
      </c>
      <c r="LT91" s="46">
        <f>LT90-LS90</f>
        <v/>
      </c>
      <c r="LU91" s="46">
        <f>LU90-LT90</f>
        <v/>
      </c>
      <c r="LV91" s="46">
        <f>LV90-LU90</f>
        <v/>
      </c>
      <c r="LW91" s="46">
        <f>LW90-LV90</f>
        <v/>
      </c>
      <c r="LX91" s="46">
        <f>LX90-LW90</f>
        <v/>
      </c>
      <c r="LY91" s="46">
        <f>LY90-LX90</f>
        <v/>
      </c>
      <c r="LZ91" s="46">
        <f>LZ90-LY90</f>
        <v/>
      </c>
      <c r="MA91" s="46">
        <f>MA90-LZ90</f>
        <v/>
      </c>
      <c r="MB91" s="46">
        <f>MB90-MA90</f>
        <v/>
      </c>
      <c r="MC91" s="46">
        <f>MC90-MB90</f>
        <v/>
      </c>
      <c r="MD91" s="46">
        <f>MD90-MC90</f>
        <v/>
      </c>
      <c r="ME91" s="46">
        <f>ME90-MD90</f>
        <v/>
      </c>
      <c r="MF91" s="46">
        <f>MF90-ME90</f>
        <v/>
      </c>
      <c r="MG91" s="46">
        <f>MG90-MF90</f>
        <v/>
      </c>
      <c r="MH91" s="46">
        <f>MH90-MG90</f>
        <v/>
      </c>
      <c r="MI91" s="46">
        <f>MI90-MH90</f>
        <v/>
      </c>
      <c r="MJ91" s="46">
        <f>MJ90-MI90</f>
        <v/>
      </c>
      <c r="MK91" s="46">
        <f>MK90-MJ90</f>
        <v/>
      </c>
      <c r="ML91" s="46">
        <f>ML90-MK90</f>
        <v/>
      </c>
      <c r="MM91" s="46">
        <f>MM90-ML90</f>
        <v/>
      </c>
      <c r="MN91" s="46">
        <f>MN90-MM90</f>
        <v/>
      </c>
      <c r="MO91" s="46">
        <f>MO90-MN90</f>
        <v/>
      </c>
      <c r="MP91" s="46">
        <f>MP90-MO90</f>
        <v/>
      </c>
      <c r="MQ91" s="46">
        <f>MQ90-MP90</f>
        <v/>
      </c>
      <c r="MR91" s="46">
        <f>MR90-MQ90</f>
        <v/>
      </c>
      <c r="MS91" s="46">
        <f>MS90-MR90</f>
        <v/>
      </c>
      <c r="MT91" s="46">
        <f>MT90-MS90</f>
        <v/>
      </c>
      <c r="MU91" s="46">
        <f>MU90-MT90</f>
        <v/>
      </c>
      <c r="MV91" s="46">
        <f>MV90-MU90</f>
        <v/>
      </c>
      <c r="MW91" s="46">
        <f>MW90-MV90</f>
        <v/>
      </c>
      <c r="MX91" s="46">
        <f>MX90-MW90</f>
        <v/>
      </c>
      <c r="MY91" s="46">
        <f>MY90-MX90</f>
        <v/>
      </c>
      <c r="MZ91" s="46">
        <f>MZ90-MY90</f>
        <v/>
      </c>
      <c r="NA91" s="46">
        <f>NA90-MZ90</f>
        <v/>
      </c>
      <c r="NB91" s="46">
        <f>NB90-NA90</f>
        <v/>
      </c>
      <c r="NC91" s="46">
        <f>NC90-NB90</f>
        <v/>
      </c>
      <c r="ND91" s="46">
        <f>ND90-NC90</f>
        <v/>
      </c>
      <c r="NE91" s="46">
        <f>NE90-ND90</f>
        <v/>
      </c>
      <c r="NF91" s="46">
        <f>NF90-NE90</f>
        <v/>
      </c>
      <c r="NG91" s="46">
        <f>NG90-NF90</f>
        <v/>
      </c>
      <c r="NH91" s="46">
        <f>NH90-NG90</f>
        <v/>
      </c>
      <c r="NI91" s="46">
        <f>NI90-NH90</f>
        <v/>
      </c>
      <c r="NJ91" s="46">
        <f>NJ90-NI90</f>
        <v/>
      </c>
      <c r="NK91" s="46">
        <f>NK90-NJ90</f>
        <v/>
      </c>
      <c r="NL91" s="46">
        <f>NL90-NK90</f>
        <v/>
      </c>
      <c r="NM91" s="46">
        <f>NM90-NL90</f>
        <v/>
      </c>
      <c r="NN91" s="46">
        <f>NN90-NM90</f>
        <v/>
      </c>
      <c r="NO91" s="46">
        <f>NO90-NN90</f>
        <v/>
      </c>
      <c r="NP91" s="46">
        <f>NP90-NO90</f>
        <v/>
      </c>
      <c r="NQ91" s="46">
        <f>NQ90-NP90</f>
        <v/>
      </c>
      <c r="NR91" s="46">
        <f>NR90-NQ90</f>
        <v/>
      </c>
      <c r="NS91" s="46">
        <f>NS90-NR90</f>
        <v/>
      </c>
      <c r="NT91" s="46">
        <f>NT90-NS90</f>
        <v/>
      </c>
      <c r="NU91" s="46">
        <f>NU90-NT90</f>
        <v/>
      </c>
      <c r="NV91" s="46">
        <f>NV90-NU90</f>
        <v/>
      </c>
      <c r="NW91" s="46">
        <f>NW90-NV90</f>
        <v/>
      </c>
      <c r="NX91" s="46">
        <f>NX90-NW90</f>
        <v/>
      </c>
      <c r="NY91" s="46">
        <f>NY90-NX90</f>
        <v/>
      </c>
      <c r="NZ91" s="46">
        <f>NZ90-NY90</f>
        <v/>
      </c>
      <c r="OA91" s="46">
        <f>OA90-NZ90</f>
        <v/>
      </c>
      <c r="OB91" s="46">
        <f>OB90-OA90</f>
        <v/>
      </c>
      <c r="OC91" s="46">
        <f>OC90-OB90</f>
        <v/>
      </c>
      <c r="OD91" s="46">
        <f>OD90-OC90</f>
        <v/>
      </c>
      <c r="OE91" s="46">
        <f>OE90-OD90</f>
        <v/>
      </c>
      <c r="OF91" s="46">
        <f>OF90-OE90</f>
        <v/>
      </c>
      <c r="OG91" s="46">
        <f>OG90-OF90</f>
        <v/>
      </c>
      <c r="OH91" s="46">
        <f>OH90-OG90</f>
        <v/>
      </c>
      <c r="OI91" s="46">
        <f>OI90-OH90</f>
        <v/>
      </c>
      <c r="OJ91" s="46">
        <f>OJ90-OI90</f>
        <v/>
      </c>
      <c r="OK91" s="46">
        <f>OK90-OJ90</f>
        <v/>
      </c>
      <c r="OL91" s="46">
        <f>OL90-OK90</f>
        <v/>
      </c>
      <c r="OM91" s="46">
        <f>OM90-OL90</f>
        <v/>
      </c>
      <c r="ON91" s="46">
        <f>ON90-OM90</f>
        <v/>
      </c>
      <c r="OO91" s="46">
        <f>OO90-ON90</f>
        <v/>
      </c>
      <c r="OP91" s="46">
        <f>OP90-OO90</f>
        <v/>
      </c>
      <c r="OQ91" s="46">
        <f>OQ90-OP90</f>
        <v/>
      </c>
      <c r="OR91" s="46">
        <f>OR90-OQ90</f>
        <v/>
      </c>
      <c r="OS91" s="46">
        <f>OS90-OR90</f>
        <v/>
      </c>
      <c r="OT91" s="46">
        <f>OT90-OS90</f>
        <v/>
      </c>
      <c r="OU91" s="46">
        <f>OU90-OT90</f>
        <v/>
      </c>
      <c r="OV91" s="46">
        <f>OV90-OU90</f>
        <v/>
      </c>
      <c r="OW91" s="46">
        <f>OW90-OV90</f>
        <v/>
      </c>
      <c r="OX91" s="46">
        <f>OX90-OW90</f>
        <v/>
      </c>
      <c r="OY91" s="46">
        <f>OY90-OX90</f>
        <v/>
      </c>
      <c r="OZ91" s="46">
        <f>OZ90-OY90</f>
        <v/>
      </c>
      <c r="PA91" s="46">
        <f>PA90-OZ90</f>
        <v/>
      </c>
      <c r="PB91" s="46">
        <f>PB90-PA90</f>
        <v/>
      </c>
      <c r="PC91" s="46">
        <f>PC90-PB90</f>
        <v/>
      </c>
      <c r="PD91" s="46">
        <f>PD90-PC90</f>
        <v/>
      </c>
      <c r="PE91" s="46">
        <f>PE90-PD90</f>
        <v/>
      </c>
      <c r="PF91" s="46">
        <f>PF90-PE90</f>
        <v/>
      </c>
      <c r="PG91" s="46">
        <f>PG90-PF90</f>
        <v/>
      </c>
      <c r="PH91" s="46">
        <f>PH90-PG90</f>
        <v/>
      </c>
      <c r="PI91" s="46">
        <f>PI90-PH90</f>
        <v/>
      </c>
      <c r="PJ91" s="46">
        <f>PJ90-PI90</f>
        <v/>
      </c>
      <c r="PK91" s="46">
        <f>PK90-PJ90</f>
        <v/>
      </c>
      <c r="PL91" s="46">
        <f>PL90-PK90</f>
        <v/>
      </c>
      <c r="PM91" s="46">
        <f>PM90-PL90</f>
        <v/>
      </c>
    </row>
    <row r="92">
      <c r="A92" s="9" t="inlineStr">
        <is>
          <t>Stabilized flag</t>
        </is>
      </c>
      <c r="B92" s="9" t="inlineStr">
        <is>
          <t>P2</t>
        </is>
      </c>
      <c r="D92" s="42">
        <f>IF(AND(D68=1,D90&gt;=p2_homes*stab_occ-0.001),1,0)</f>
        <v/>
      </c>
      <c r="E92" s="42">
        <f>IF(AND(E68=1,E90&gt;=p2_homes*stab_occ-0.001),1,0)</f>
        <v/>
      </c>
      <c r="F92" s="42">
        <f>IF(AND(F68=1,F90&gt;=p2_homes*stab_occ-0.001),1,0)</f>
        <v/>
      </c>
      <c r="G92" s="42">
        <f>IF(AND(G68=1,G90&gt;=p2_homes*stab_occ-0.001),1,0)</f>
        <v/>
      </c>
      <c r="H92" s="42">
        <f>IF(AND(H68=1,H90&gt;=p2_homes*stab_occ-0.001),1,0)</f>
        <v/>
      </c>
      <c r="I92" s="42">
        <f>IF(AND(I68=1,I90&gt;=p2_homes*stab_occ-0.001),1,0)</f>
        <v/>
      </c>
      <c r="J92" s="42">
        <f>IF(AND(J68=1,J90&gt;=p2_homes*stab_occ-0.001),1,0)</f>
        <v/>
      </c>
      <c r="K92" s="42">
        <f>IF(AND(K68=1,K90&gt;=p2_homes*stab_occ-0.001),1,0)</f>
        <v/>
      </c>
      <c r="L92" s="42">
        <f>IF(AND(L68=1,L90&gt;=p2_homes*stab_occ-0.001),1,0)</f>
        <v/>
      </c>
      <c r="M92" s="42">
        <f>IF(AND(M68=1,M90&gt;=p2_homes*stab_occ-0.001),1,0)</f>
        <v/>
      </c>
      <c r="N92" s="42">
        <f>IF(AND(N68=1,N90&gt;=p2_homes*stab_occ-0.001),1,0)</f>
        <v/>
      </c>
      <c r="O92" s="42">
        <f>IF(AND(O68=1,O90&gt;=p2_homes*stab_occ-0.001),1,0)</f>
        <v/>
      </c>
      <c r="P92" s="42">
        <f>IF(AND(P68=1,P90&gt;=p2_homes*stab_occ-0.001),1,0)</f>
        <v/>
      </c>
      <c r="Q92" s="42">
        <f>IF(AND(Q68=1,Q90&gt;=p2_homes*stab_occ-0.001),1,0)</f>
        <v/>
      </c>
      <c r="R92" s="42">
        <f>IF(AND(R68=1,R90&gt;=p2_homes*stab_occ-0.001),1,0)</f>
        <v/>
      </c>
      <c r="S92" s="42">
        <f>IF(AND(S68=1,S90&gt;=p2_homes*stab_occ-0.001),1,0)</f>
        <v/>
      </c>
      <c r="T92" s="42">
        <f>IF(AND(T68=1,T90&gt;=p2_homes*stab_occ-0.001),1,0)</f>
        <v/>
      </c>
      <c r="U92" s="42">
        <f>IF(AND(U68=1,U90&gt;=p2_homes*stab_occ-0.001),1,0)</f>
        <v/>
      </c>
      <c r="V92" s="42">
        <f>IF(AND(V68=1,V90&gt;=p2_homes*stab_occ-0.001),1,0)</f>
        <v/>
      </c>
      <c r="W92" s="42">
        <f>IF(AND(W68=1,W90&gt;=p2_homes*stab_occ-0.001),1,0)</f>
        <v/>
      </c>
      <c r="X92" s="42">
        <f>IF(AND(X68=1,X90&gt;=p2_homes*stab_occ-0.001),1,0)</f>
        <v/>
      </c>
      <c r="Y92" s="42">
        <f>IF(AND(Y68=1,Y90&gt;=p2_homes*stab_occ-0.001),1,0)</f>
        <v/>
      </c>
      <c r="Z92" s="42">
        <f>IF(AND(Z68=1,Z90&gt;=p2_homes*stab_occ-0.001),1,0)</f>
        <v/>
      </c>
      <c r="AA92" s="42">
        <f>IF(AND(AA68=1,AA90&gt;=p2_homes*stab_occ-0.001),1,0)</f>
        <v/>
      </c>
      <c r="AB92" s="42">
        <f>IF(AND(AB68=1,AB90&gt;=p2_homes*stab_occ-0.001),1,0)</f>
        <v/>
      </c>
      <c r="AC92" s="42">
        <f>IF(AND(AC68=1,AC90&gt;=p2_homes*stab_occ-0.001),1,0)</f>
        <v/>
      </c>
      <c r="AD92" s="42">
        <f>IF(AND(AD68=1,AD90&gt;=p2_homes*stab_occ-0.001),1,0)</f>
        <v/>
      </c>
      <c r="AE92" s="42">
        <f>IF(AND(AE68=1,AE90&gt;=p2_homes*stab_occ-0.001),1,0)</f>
        <v/>
      </c>
      <c r="AF92" s="42">
        <f>IF(AND(AF68=1,AF90&gt;=p2_homes*stab_occ-0.001),1,0)</f>
        <v/>
      </c>
      <c r="AG92" s="42">
        <f>IF(AND(AG68=1,AG90&gt;=p2_homes*stab_occ-0.001),1,0)</f>
        <v/>
      </c>
      <c r="AH92" s="42">
        <f>IF(AND(AH68=1,AH90&gt;=p2_homes*stab_occ-0.001),1,0)</f>
        <v/>
      </c>
      <c r="AI92" s="42">
        <f>IF(AND(AI68=1,AI90&gt;=p2_homes*stab_occ-0.001),1,0)</f>
        <v/>
      </c>
      <c r="AJ92" s="42">
        <f>IF(AND(AJ68=1,AJ90&gt;=p2_homes*stab_occ-0.001),1,0)</f>
        <v/>
      </c>
      <c r="AK92" s="42">
        <f>IF(AND(AK68=1,AK90&gt;=p2_homes*stab_occ-0.001),1,0)</f>
        <v/>
      </c>
      <c r="AL92" s="42">
        <f>IF(AND(AL68=1,AL90&gt;=p2_homes*stab_occ-0.001),1,0)</f>
        <v/>
      </c>
      <c r="AM92" s="42">
        <f>IF(AND(AM68=1,AM90&gt;=p2_homes*stab_occ-0.001),1,0)</f>
        <v/>
      </c>
      <c r="AN92" s="42">
        <f>IF(AND(AN68=1,AN90&gt;=p2_homes*stab_occ-0.001),1,0)</f>
        <v/>
      </c>
      <c r="AO92" s="42">
        <f>IF(AND(AO68=1,AO90&gt;=p2_homes*stab_occ-0.001),1,0)</f>
        <v/>
      </c>
      <c r="AP92" s="42">
        <f>IF(AND(AP68=1,AP90&gt;=p2_homes*stab_occ-0.001),1,0)</f>
        <v/>
      </c>
      <c r="AQ92" s="42">
        <f>IF(AND(AQ68=1,AQ90&gt;=p2_homes*stab_occ-0.001),1,0)</f>
        <v/>
      </c>
      <c r="AR92" s="42">
        <f>IF(AND(AR68=1,AR90&gt;=p2_homes*stab_occ-0.001),1,0)</f>
        <v/>
      </c>
      <c r="AS92" s="42">
        <f>IF(AND(AS68=1,AS90&gt;=p2_homes*stab_occ-0.001),1,0)</f>
        <v/>
      </c>
      <c r="AT92" s="42">
        <f>IF(AND(AT68=1,AT90&gt;=p2_homes*stab_occ-0.001),1,0)</f>
        <v/>
      </c>
      <c r="AU92" s="42">
        <f>IF(AND(AU68=1,AU90&gt;=p2_homes*stab_occ-0.001),1,0)</f>
        <v/>
      </c>
      <c r="AV92" s="42">
        <f>IF(AND(AV68=1,AV90&gt;=p2_homes*stab_occ-0.001),1,0)</f>
        <v/>
      </c>
      <c r="AW92" s="42">
        <f>IF(AND(AW68=1,AW90&gt;=p2_homes*stab_occ-0.001),1,0)</f>
        <v/>
      </c>
      <c r="AX92" s="42">
        <f>IF(AND(AX68=1,AX90&gt;=p2_homes*stab_occ-0.001),1,0)</f>
        <v/>
      </c>
      <c r="AY92" s="42">
        <f>IF(AND(AY68=1,AY90&gt;=p2_homes*stab_occ-0.001),1,0)</f>
        <v/>
      </c>
      <c r="AZ92" s="42">
        <f>IF(AND(AZ68=1,AZ90&gt;=p2_homes*stab_occ-0.001),1,0)</f>
        <v/>
      </c>
      <c r="BA92" s="42">
        <f>IF(AND(BA68=1,BA90&gt;=p2_homes*stab_occ-0.001),1,0)</f>
        <v/>
      </c>
      <c r="BB92" s="42">
        <f>IF(AND(BB68=1,BB90&gt;=p2_homes*stab_occ-0.001),1,0)</f>
        <v/>
      </c>
      <c r="BC92" s="42">
        <f>IF(AND(BC68=1,BC90&gt;=p2_homes*stab_occ-0.001),1,0)</f>
        <v/>
      </c>
      <c r="BD92" s="42">
        <f>IF(AND(BD68=1,BD90&gt;=p2_homes*stab_occ-0.001),1,0)</f>
        <v/>
      </c>
      <c r="BE92" s="42">
        <f>IF(AND(BE68=1,BE90&gt;=p2_homes*stab_occ-0.001),1,0)</f>
        <v/>
      </c>
      <c r="BF92" s="42">
        <f>IF(AND(BF68=1,BF90&gt;=p2_homes*stab_occ-0.001),1,0)</f>
        <v/>
      </c>
      <c r="BG92" s="42">
        <f>IF(AND(BG68=1,BG90&gt;=p2_homes*stab_occ-0.001),1,0)</f>
        <v/>
      </c>
      <c r="BH92" s="42">
        <f>IF(AND(BH68=1,BH90&gt;=p2_homes*stab_occ-0.001),1,0)</f>
        <v/>
      </c>
      <c r="BI92" s="42">
        <f>IF(AND(BI68=1,BI90&gt;=p2_homes*stab_occ-0.001),1,0)</f>
        <v/>
      </c>
      <c r="BJ92" s="42">
        <f>IF(AND(BJ68=1,BJ90&gt;=p2_homes*stab_occ-0.001),1,0)</f>
        <v/>
      </c>
      <c r="BK92" s="42">
        <f>IF(AND(BK68=1,BK90&gt;=p2_homes*stab_occ-0.001),1,0)</f>
        <v/>
      </c>
      <c r="BL92" s="42">
        <f>IF(AND(BL68=1,BL90&gt;=p2_homes*stab_occ-0.001),1,0)</f>
        <v/>
      </c>
      <c r="BM92" s="42">
        <f>IF(AND(BM68=1,BM90&gt;=p2_homes*stab_occ-0.001),1,0)</f>
        <v/>
      </c>
      <c r="BN92" s="42">
        <f>IF(AND(BN68=1,BN90&gt;=p2_homes*stab_occ-0.001),1,0)</f>
        <v/>
      </c>
      <c r="BO92" s="42">
        <f>IF(AND(BO68=1,BO90&gt;=p2_homes*stab_occ-0.001),1,0)</f>
        <v/>
      </c>
      <c r="BP92" s="42">
        <f>IF(AND(BP68=1,BP90&gt;=p2_homes*stab_occ-0.001),1,0)</f>
        <v/>
      </c>
      <c r="BQ92" s="42">
        <f>IF(AND(BQ68=1,BQ90&gt;=p2_homes*stab_occ-0.001),1,0)</f>
        <v/>
      </c>
      <c r="BR92" s="42">
        <f>IF(AND(BR68=1,BR90&gt;=p2_homes*stab_occ-0.001),1,0)</f>
        <v/>
      </c>
      <c r="BS92" s="42">
        <f>IF(AND(BS68=1,BS90&gt;=p2_homes*stab_occ-0.001),1,0)</f>
        <v/>
      </c>
      <c r="BT92" s="42">
        <f>IF(AND(BT68=1,BT90&gt;=p2_homes*stab_occ-0.001),1,0)</f>
        <v/>
      </c>
      <c r="BU92" s="42">
        <f>IF(AND(BU68=1,BU90&gt;=p2_homes*stab_occ-0.001),1,0)</f>
        <v/>
      </c>
      <c r="BV92" s="42">
        <f>IF(AND(BV68=1,BV90&gt;=p2_homes*stab_occ-0.001),1,0)</f>
        <v/>
      </c>
      <c r="BW92" s="42">
        <f>IF(AND(BW68=1,BW90&gt;=p2_homes*stab_occ-0.001),1,0)</f>
        <v/>
      </c>
      <c r="BX92" s="42">
        <f>IF(AND(BX68=1,BX90&gt;=p2_homes*stab_occ-0.001),1,0)</f>
        <v/>
      </c>
      <c r="BY92" s="42">
        <f>IF(AND(BY68=1,BY90&gt;=p2_homes*stab_occ-0.001),1,0)</f>
        <v/>
      </c>
      <c r="BZ92" s="42">
        <f>IF(AND(BZ68=1,BZ90&gt;=p2_homes*stab_occ-0.001),1,0)</f>
        <v/>
      </c>
      <c r="CA92" s="42">
        <f>IF(AND(CA68=1,CA90&gt;=p2_homes*stab_occ-0.001),1,0)</f>
        <v/>
      </c>
      <c r="CB92" s="42">
        <f>IF(AND(CB68=1,CB90&gt;=p2_homes*stab_occ-0.001),1,0)</f>
        <v/>
      </c>
      <c r="CC92" s="42">
        <f>IF(AND(CC68=1,CC90&gt;=p2_homes*stab_occ-0.001),1,0)</f>
        <v/>
      </c>
      <c r="CD92" s="42">
        <f>IF(AND(CD68=1,CD90&gt;=p2_homes*stab_occ-0.001),1,0)</f>
        <v/>
      </c>
      <c r="CE92" s="42">
        <f>IF(AND(CE68=1,CE90&gt;=p2_homes*stab_occ-0.001),1,0)</f>
        <v/>
      </c>
      <c r="CF92" s="42">
        <f>IF(AND(CF68=1,CF90&gt;=p2_homes*stab_occ-0.001),1,0)</f>
        <v/>
      </c>
      <c r="CG92" s="42">
        <f>IF(AND(CG68=1,CG90&gt;=p2_homes*stab_occ-0.001),1,0)</f>
        <v/>
      </c>
      <c r="CH92" s="42">
        <f>IF(AND(CH68=1,CH90&gt;=p2_homes*stab_occ-0.001),1,0)</f>
        <v/>
      </c>
      <c r="CI92" s="42">
        <f>IF(AND(CI68=1,CI90&gt;=p2_homes*stab_occ-0.001),1,0)</f>
        <v/>
      </c>
      <c r="CJ92" s="42">
        <f>IF(AND(CJ68=1,CJ90&gt;=p2_homes*stab_occ-0.001),1,0)</f>
        <v/>
      </c>
      <c r="CK92" s="42">
        <f>IF(AND(CK68=1,CK90&gt;=p2_homes*stab_occ-0.001),1,0)</f>
        <v/>
      </c>
      <c r="CL92" s="42">
        <f>IF(AND(CL68=1,CL90&gt;=p2_homes*stab_occ-0.001),1,0)</f>
        <v/>
      </c>
      <c r="CM92" s="42">
        <f>IF(AND(CM68=1,CM90&gt;=p2_homes*stab_occ-0.001),1,0)</f>
        <v/>
      </c>
      <c r="CN92" s="42">
        <f>IF(AND(CN68=1,CN90&gt;=p2_homes*stab_occ-0.001),1,0)</f>
        <v/>
      </c>
      <c r="CO92" s="42">
        <f>IF(AND(CO68=1,CO90&gt;=p2_homes*stab_occ-0.001),1,0)</f>
        <v/>
      </c>
      <c r="CP92" s="42">
        <f>IF(AND(CP68=1,CP90&gt;=p2_homes*stab_occ-0.001),1,0)</f>
        <v/>
      </c>
      <c r="CQ92" s="42">
        <f>IF(AND(CQ68=1,CQ90&gt;=p2_homes*stab_occ-0.001),1,0)</f>
        <v/>
      </c>
      <c r="CR92" s="42">
        <f>IF(AND(CR68=1,CR90&gt;=p2_homes*stab_occ-0.001),1,0)</f>
        <v/>
      </c>
      <c r="CS92" s="42">
        <f>IF(AND(CS68=1,CS90&gt;=p2_homes*stab_occ-0.001),1,0)</f>
        <v/>
      </c>
      <c r="CT92" s="42">
        <f>IF(AND(CT68=1,CT90&gt;=p2_homes*stab_occ-0.001),1,0)</f>
        <v/>
      </c>
      <c r="CU92" s="42">
        <f>IF(AND(CU68=1,CU90&gt;=p2_homes*stab_occ-0.001),1,0)</f>
        <v/>
      </c>
      <c r="CV92" s="42">
        <f>IF(AND(CV68=1,CV90&gt;=p2_homes*stab_occ-0.001),1,0)</f>
        <v/>
      </c>
      <c r="CW92" s="42">
        <f>IF(AND(CW68=1,CW90&gt;=p2_homes*stab_occ-0.001),1,0)</f>
        <v/>
      </c>
      <c r="CX92" s="42">
        <f>IF(AND(CX68=1,CX90&gt;=p2_homes*stab_occ-0.001),1,0)</f>
        <v/>
      </c>
      <c r="CY92" s="42">
        <f>IF(AND(CY68=1,CY90&gt;=p2_homes*stab_occ-0.001),1,0)</f>
        <v/>
      </c>
      <c r="CZ92" s="42">
        <f>IF(AND(CZ68=1,CZ90&gt;=p2_homes*stab_occ-0.001),1,0)</f>
        <v/>
      </c>
      <c r="DA92" s="42">
        <f>IF(AND(DA68=1,DA90&gt;=p2_homes*stab_occ-0.001),1,0)</f>
        <v/>
      </c>
      <c r="DB92" s="42">
        <f>IF(AND(DB68=1,DB90&gt;=p2_homes*stab_occ-0.001),1,0)</f>
        <v/>
      </c>
      <c r="DC92" s="42">
        <f>IF(AND(DC68=1,DC90&gt;=p2_homes*stab_occ-0.001),1,0)</f>
        <v/>
      </c>
      <c r="DD92" s="42">
        <f>IF(AND(DD68=1,DD90&gt;=p2_homes*stab_occ-0.001),1,0)</f>
        <v/>
      </c>
      <c r="DE92" s="42">
        <f>IF(AND(DE68=1,DE90&gt;=p2_homes*stab_occ-0.001),1,0)</f>
        <v/>
      </c>
      <c r="DF92" s="42">
        <f>IF(AND(DF68=1,DF90&gt;=p2_homes*stab_occ-0.001),1,0)</f>
        <v/>
      </c>
      <c r="DG92" s="42">
        <f>IF(AND(DG68=1,DG90&gt;=p2_homes*stab_occ-0.001),1,0)</f>
        <v/>
      </c>
      <c r="DH92" s="42">
        <f>IF(AND(DH68=1,DH90&gt;=p2_homes*stab_occ-0.001),1,0)</f>
        <v/>
      </c>
      <c r="DI92" s="42">
        <f>IF(AND(DI68=1,DI90&gt;=p2_homes*stab_occ-0.001),1,0)</f>
        <v/>
      </c>
      <c r="DJ92" s="42">
        <f>IF(AND(DJ68=1,DJ90&gt;=p2_homes*stab_occ-0.001),1,0)</f>
        <v/>
      </c>
      <c r="DK92" s="42">
        <f>IF(AND(DK68=1,DK90&gt;=p2_homes*stab_occ-0.001),1,0)</f>
        <v/>
      </c>
      <c r="DL92" s="42">
        <f>IF(AND(DL68=1,DL90&gt;=p2_homes*stab_occ-0.001),1,0)</f>
        <v/>
      </c>
      <c r="DM92" s="42">
        <f>IF(AND(DM68=1,DM90&gt;=p2_homes*stab_occ-0.001),1,0)</f>
        <v/>
      </c>
      <c r="DN92" s="42">
        <f>IF(AND(DN68=1,DN90&gt;=p2_homes*stab_occ-0.001),1,0)</f>
        <v/>
      </c>
      <c r="DO92" s="42">
        <f>IF(AND(DO68=1,DO90&gt;=p2_homes*stab_occ-0.001),1,0)</f>
        <v/>
      </c>
      <c r="DP92" s="42">
        <f>IF(AND(DP68=1,DP90&gt;=p2_homes*stab_occ-0.001),1,0)</f>
        <v/>
      </c>
      <c r="DQ92" s="42">
        <f>IF(AND(DQ68=1,DQ90&gt;=p2_homes*stab_occ-0.001),1,0)</f>
        <v/>
      </c>
      <c r="DR92" s="42">
        <f>IF(AND(DR68=1,DR90&gt;=p2_homes*stab_occ-0.001),1,0)</f>
        <v/>
      </c>
      <c r="DS92" s="42">
        <f>IF(AND(DS68=1,DS90&gt;=p2_homes*stab_occ-0.001),1,0)</f>
        <v/>
      </c>
      <c r="DT92" s="42">
        <f>IF(AND(DT68=1,DT90&gt;=p2_homes*stab_occ-0.001),1,0)</f>
        <v/>
      </c>
      <c r="DU92" s="42">
        <f>IF(AND(DU68=1,DU90&gt;=p2_homes*stab_occ-0.001),1,0)</f>
        <v/>
      </c>
      <c r="DV92" s="42">
        <f>IF(AND(DV68=1,DV90&gt;=p2_homes*stab_occ-0.001),1,0)</f>
        <v/>
      </c>
      <c r="DW92" s="42">
        <f>IF(AND(DW68=1,DW90&gt;=p2_homes*stab_occ-0.001),1,0)</f>
        <v/>
      </c>
      <c r="DX92" s="42">
        <f>IF(AND(DX68=1,DX90&gt;=p2_homes*stab_occ-0.001),1,0)</f>
        <v/>
      </c>
      <c r="DY92" s="42">
        <f>IF(AND(DY68=1,DY90&gt;=p2_homes*stab_occ-0.001),1,0)</f>
        <v/>
      </c>
      <c r="DZ92" s="42">
        <f>IF(AND(DZ68=1,DZ90&gt;=p2_homes*stab_occ-0.001),1,0)</f>
        <v/>
      </c>
      <c r="EA92" s="42">
        <f>IF(AND(EA68=1,EA90&gt;=p2_homes*stab_occ-0.001),1,0)</f>
        <v/>
      </c>
      <c r="EB92" s="42">
        <f>IF(AND(EB68=1,EB90&gt;=p2_homes*stab_occ-0.001),1,0)</f>
        <v/>
      </c>
      <c r="EC92" s="42">
        <f>IF(AND(EC68=1,EC90&gt;=p2_homes*stab_occ-0.001),1,0)</f>
        <v/>
      </c>
      <c r="ED92" s="42">
        <f>IF(AND(ED68=1,ED90&gt;=p2_homes*stab_occ-0.001),1,0)</f>
        <v/>
      </c>
      <c r="EE92" s="42">
        <f>IF(AND(EE68=1,EE90&gt;=p2_homes*stab_occ-0.001),1,0)</f>
        <v/>
      </c>
      <c r="EF92" s="42">
        <f>IF(AND(EF68=1,EF90&gt;=p2_homes*stab_occ-0.001),1,0)</f>
        <v/>
      </c>
      <c r="EG92" s="42">
        <f>IF(AND(EG68=1,EG90&gt;=p2_homes*stab_occ-0.001),1,0)</f>
        <v/>
      </c>
      <c r="EH92" s="42">
        <f>IF(AND(EH68=1,EH90&gt;=p2_homes*stab_occ-0.001),1,0)</f>
        <v/>
      </c>
      <c r="EI92" s="42">
        <f>IF(AND(EI68=1,EI90&gt;=p2_homes*stab_occ-0.001),1,0)</f>
        <v/>
      </c>
      <c r="EJ92" s="42">
        <f>IF(AND(EJ68=1,EJ90&gt;=p2_homes*stab_occ-0.001),1,0)</f>
        <v/>
      </c>
      <c r="EK92" s="42">
        <f>IF(AND(EK68=1,EK90&gt;=p2_homes*stab_occ-0.001),1,0)</f>
        <v/>
      </c>
      <c r="EL92" s="42">
        <f>IF(AND(EL68=1,EL90&gt;=p2_homes*stab_occ-0.001),1,0)</f>
        <v/>
      </c>
      <c r="EM92" s="42">
        <f>IF(AND(EM68=1,EM90&gt;=p2_homes*stab_occ-0.001),1,0)</f>
        <v/>
      </c>
      <c r="EN92" s="42">
        <f>IF(AND(EN68=1,EN90&gt;=p2_homes*stab_occ-0.001),1,0)</f>
        <v/>
      </c>
      <c r="EO92" s="42">
        <f>IF(AND(EO68=1,EO90&gt;=p2_homes*stab_occ-0.001),1,0)</f>
        <v/>
      </c>
      <c r="EP92" s="42">
        <f>IF(AND(EP68=1,EP90&gt;=p2_homes*stab_occ-0.001),1,0)</f>
        <v/>
      </c>
      <c r="EQ92" s="42">
        <f>IF(AND(EQ68=1,EQ90&gt;=p2_homes*stab_occ-0.001),1,0)</f>
        <v/>
      </c>
      <c r="ER92" s="42">
        <f>IF(AND(ER68=1,ER90&gt;=p2_homes*stab_occ-0.001),1,0)</f>
        <v/>
      </c>
      <c r="ES92" s="42">
        <f>IF(AND(ES68=1,ES90&gt;=p2_homes*stab_occ-0.001),1,0)</f>
        <v/>
      </c>
      <c r="ET92" s="42">
        <f>IF(AND(ET68=1,ET90&gt;=p2_homes*stab_occ-0.001),1,0)</f>
        <v/>
      </c>
      <c r="EU92" s="42">
        <f>IF(AND(EU68=1,EU90&gt;=p2_homes*stab_occ-0.001),1,0)</f>
        <v/>
      </c>
      <c r="EV92" s="42">
        <f>IF(AND(EV68=1,EV90&gt;=p2_homes*stab_occ-0.001),1,0)</f>
        <v/>
      </c>
      <c r="EW92" s="42">
        <f>IF(AND(EW68=1,EW90&gt;=p2_homes*stab_occ-0.001),1,0)</f>
        <v/>
      </c>
      <c r="EX92" s="42">
        <f>IF(AND(EX68=1,EX90&gt;=p2_homes*stab_occ-0.001),1,0)</f>
        <v/>
      </c>
      <c r="EY92" s="42">
        <f>IF(AND(EY68=1,EY90&gt;=p2_homes*stab_occ-0.001),1,0)</f>
        <v/>
      </c>
      <c r="EZ92" s="42">
        <f>IF(AND(EZ68=1,EZ90&gt;=p2_homes*stab_occ-0.001),1,0)</f>
        <v/>
      </c>
      <c r="FA92" s="42">
        <f>IF(AND(FA68=1,FA90&gt;=p2_homes*stab_occ-0.001),1,0)</f>
        <v/>
      </c>
      <c r="FB92" s="42">
        <f>IF(AND(FB68=1,FB90&gt;=p2_homes*stab_occ-0.001),1,0)</f>
        <v/>
      </c>
      <c r="FC92" s="42">
        <f>IF(AND(FC68=1,FC90&gt;=p2_homes*stab_occ-0.001),1,0)</f>
        <v/>
      </c>
      <c r="FD92" s="42">
        <f>IF(AND(FD68=1,FD90&gt;=p2_homes*stab_occ-0.001),1,0)</f>
        <v/>
      </c>
      <c r="FE92" s="42">
        <f>IF(AND(FE68=1,FE90&gt;=p2_homes*stab_occ-0.001),1,0)</f>
        <v/>
      </c>
      <c r="FF92" s="42">
        <f>IF(AND(FF68=1,FF90&gt;=p2_homes*stab_occ-0.001),1,0)</f>
        <v/>
      </c>
      <c r="FG92" s="42">
        <f>IF(AND(FG68=1,FG90&gt;=p2_homes*stab_occ-0.001),1,0)</f>
        <v/>
      </c>
      <c r="FH92" s="42">
        <f>IF(AND(FH68=1,FH90&gt;=p2_homes*stab_occ-0.001),1,0)</f>
        <v/>
      </c>
      <c r="FI92" s="42">
        <f>IF(AND(FI68=1,FI90&gt;=p2_homes*stab_occ-0.001),1,0)</f>
        <v/>
      </c>
      <c r="FJ92" s="42">
        <f>IF(AND(FJ68=1,FJ90&gt;=p2_homes*stab_occ-0.001),1,0)</f>
        <v/>
      </c>
      <c r="FK92" s="42">
        <f>IF(AND(FK68=1,FK90&gt;=p2_homes*stab_occ-0.001),1,0)</f>
        <v/>
      </c>
      <c r="FL92" s="42">
        <f>IF(AND(FL68=1,FL90&gt;=p2_homes*stab_occ-0.001),1,0)</f>
        <v/>
      </c>
      <c r="FM92" s="42">
        <f>IF(AND(FM68=1,FM90&gt;=p2_homes*stab_occ-0.001),1,0)</f>
        <v/>
      </c>
      <c r="FN92" s="42">
        <f>IF(AND(FN68=1,FN90&gt;=p2_homes*stab_occ-0.001),1,0)</f>
        <v/>
      </c>
      <c r="FO92" s="42">
        <f>IF(AND(FO68=1,FO90&gt;=p2_homes*stab_occ-0.001),1,0)</f>
        <v/>
      </c>
      <c r="FP92" s="42">
        <f>IF(AND(FP68=1,FP90&gt;=p2_homes*stab_occ-0.001),1,0)</f>
        <v/>
      </c>
      <c r="FQ92" s="42">
        <f>IF(AND(FQ68=1,FQ90&gt;=p2_homes*stab_occ-0.001),1,0)</f>
        <v/>
      </c>
      <c r="FR92" s="42">
        <f>IF(AND(FR68=1,FR90&gt;=p2_homes*stab_occ-0.001),1,0)</f>
        <v/>
      </c>
      <c r="FS92" s="42">
        <f>IF(AND(FS68=1,FS90&gt;=p2_homes*stab_occ-0.001),1,0)</f>
        <v/>
      </c>
      <c r="FT92" s="42">
        <f>IF(AND(FT68=1,FT90&gt;=p2_homes*stab_occ-0.001),1,0)</f>
        <v/>
      </c>
      <c r="FU92" s="42">
        <f>IF(AND(FU68=1,FU90&gt;=p2_homes*stab_occ-0.001),1,0)</f>
        <v/>
      </c>
      <c r="FV92" s="42">
        <f>IF(AND(FV68=1,FV90&gt;=p2_homes*stab_occ-0.001),1,0)</f>
        <v/>
      </c>
      <c r="FW92" s="42">
        <f>IF(AND(FW68=1,FW90&gt;=p2_homes*stab_occ-0.001),1,0)</f>
        <v/>
      </c>
      <c r="FX92" s="42">
        <f>IF(AND(FX68=1,FX90&gt;=p2_homes*stab_occ-0.001),1,0)</f>
        <v/>
      </c>
      <c r="FY92" s="42">
        <f>IF(AND(FY68=1,FY90&gt;=p2_homes*stab_occ-0.001),1,0)</f>
        <v/>
      </c>
      <c r="FZ92" s="42">
        <f>IF(AND(FZ68=1,FZ90&gt;=p2_homes*stab_occ-0.001),1,0)</f>
        <v/>
      </c>
      <c r="GA92" s="42">
        <f>IF(AND(GA68=1,GA90&gt;=p2_homes*stab_occ-0.001),1,0)</f>
        <v/>
      </c>
      <c r="GB92" s="42">
        <f>IF(AND(GB68=1,GB90&gt;=p2_homes*stab_occ-0.001),1,0)</f>
        <v/>
      </c>
      <c r="GC92" s="42">
        <f>IF(AND(GC68=1,GC90&gt;=p2_homes*stab_occ-0.001),1,0)</f>
        <v/>
      </c>
      <c r="GD92" s="42">
        <f>IF(AND(GD68=1,GD90&gt;=p2_homes*stab_occ-0.001),1,0)</f>
        <v/>
      </c>
      <c r="GE92" s="42">
        <f>IF(AND(GE68=1,GE90&gt;=p2_homes*stab_occ-0.001),1,0)</f>
        <v/>
      </c>
      <c r="GF92" s="42">
        <f>IF(AND(GF68=1,GF90&gt;=p2_homes*stab_occ-0.001),1,0)</f>
        <v/>
      </c>
      <c r="GG92" s="42">
        <f>IF(AND(GG68=1,GG90&gt;=p2_homes*stab_occ-0.001),1,0)</f>
        <v/>
      </c>
      <c r="GH92" s="42">
        <f>IF(AND(GH68=1,GH90&gt;=p2_homes*stab_occ-0.001),1,0)</f>
        <v/>
      </c>
      <c r="GI92" s="42">
        <f>IF(AND(GI68=1,GI90&gt;=p2_homes*stab_occ-0.001),1,0)</f>
        <v/>
      </c>
      <c r="GJ92" s="42">
        <f>IF(AND(GJ68=1,GJ90&gt;=p2_homes*stab_occ-0.001),1,0)</f>
        <v/>
      </c>
      <c r="GK92" s="42">
        <f>IF(AND(GK68=1,GK90&gt;=p2_homes*stab_occ-0.001),1,0)</f>
        <v/>
      </c>
      <c r="GL92" s="42">
        <f>IF(AND(GL68=1,GL90&gt;=p2_homes*stab_occ-0.001),1,0)</f>
        <v/>
      </c>
      <c r="GM92" s="42">
        <f>IF(AND(GM68=1,GM90&gt;=p2_homes*stab_occ-0.001),1,0)</f>
        <v/>
      </c>
      <c r="GN92" s="42">
        <f>IF(AND(GN68=1,GN90&gt;=p2_homes*stab_occ-0.001),1,0)</f>
        <v/>
      </c>
      <c r="GO92" s="42">
        <f>IF(AND(GO68=1,GO90&gt;=p2_homes*stab_occ-0.001),1,0)</f>
        <v/>
      </c>
      <c r="GP92" s="42">
        <f>IF(AND(GP68=1,GP90&gt;=p2_homes*stab_occ-0.001),1,0)</f>
        <v/>
      </c>
      <c r="GQ92" s="42">
        <f>IF(AND(GQ68=1,GQ90&gt;=p2_homes*stab_occ-0.001),1,0)</f>
        <v/>
      </c>
      <c r="GR92" s="42">
        <f>IF(AND(GR68=1,GR90&gt;=p2_homes*stab_occ-0.001),1,0)</f>
        <v/>
      </c>
      <c r="GS92" s="42">
        <f>IF(AND(GS68=1,GS90&gt;=p2_homes*stab_occ-0.001),1,0)</f>
        <v/>
      </c>
      <c r="GT92" s="42">
        <f>IF(AND(GT68=1,GT90&gt;=p2_homes*stab_occ-0.001),1,0)</f>
        <v/>
      </c>
      <c r="GU92" s="42">
        <f>IF(AND(GU68=1,GU90&gt;=p2_homes*stab_occ-0.001),1,0)</f>
        <v/>
      </c>
      <c r="GV92" s="42">
        <f>IF(AND(GV68=1,GV90&gt;=p2_homes*stab_occ-0.001),1,0)</f>
        <v/>
      </c>
      <c r="GW92" s="42">
        <f>IF(AND(GW68=1,GW90&gt;=p2_homes*stab_occ-0.001),1,0)</f>
        <v/>
      </c>
      <c r="GX92" s="42">
        <f>IF(AND(GX68=1,GX90&gt;=p2_homes*stab_occ-0.001),1,0)</f>
        <v/>
      </c>
      <c r="GY92" s="42">
        <f>IF(AND(GY68=1,GY90&gt;=p2_homes*stab_occ-0.001),1,0)</f>
        <v/>
      </c>
      <c r="GZ92" s="42">
        <f>IF(AND(GZ68=1,GZ90&gt;=p2_homes*stab_occ-0.001),1,0)</f>
        <v/>
      </c>
      <c r="HA92" s="42">
        <f>IF(AND(HA68=1,HA90&gt;=p2_homes*stab_occ-0.001),1,0)</f>
        <v/>
      </c>
      <c r="HB92" s="42">
        <f>IF(AND(HB68=1,HB90&gt;=p2_homes*stab_occ-0.001),1,0)</f>
        <v/>
      </c>
      <c r="HC92" s="42">
        <f>IF(AND(HC68=1,HC90&gt;=p2_homes*stab_occ-0.001),1,0)</f>
        <v/>
      </c>
      <c r="HD92" s="42">
        <f>IF(AND(HD68=1,HD90&gt;=p2_homes*stab_occ-0.001),1,0)</f>
        <v/>
      </c>
      <c r="HE92" s="42">
        <f>IF(AND(HE68=1,HE90&gt;=p2_homes*stab_occ-0.001),1,0)</f>
        <v/>
      </c>
      <c r="HF92" s="42">
        <f>IF(AND(HF68=1,HF90&gt;=p2_homes*stab_occ-0.001),1,0)</f>
        <v/>
      </c>
      <c r="HG92" s="42">
        <f>IF(AND(HG68=1,HG90&gt;=p2_homes*stab_occ-0.001),1,0)</f>
        <v/>
      </c>
      <c r="HH92" s="42">
        <f>IF(AND(HH68=1,HH90&gt;=p2_homes*stab_occ-0.001),1,0)</f>
        <v/>
      </c>
      <c r="HI92" s="42">
        <f>IF(AND(HI68=1,HI90&gt;=p2_homes*stab_occ-0.001),1,0)</f>
        <v/>
      </c>
      <c r="HJ92" s="42">
        <f>IF(AND(HJ68=1,HJ90&gt;=p2_homes*stab_occ-0.001),1,0)</f>
        <v/>
      </c>
      <c r="HK92" s="42">
        <f>IF(AND(HK68=1,HK90&gt;=p2_homes*stab_occ-0.001),1,0)</f>
        <v/>
      </c>
      <c r="HL92" s="42">
        <f>IF(AND(HL68=1,HL90&gt;=p2_homes*stab_occ-0.001),1,0)</f>
        <v/>
      </c>
      <c r="HM92" s="42">
        <f>IF(AND(HM68=1,HM90&gt;=p2_homes*stab_occ-0.001),1,0)</f>
        <v/>
      </c>
      <c r="HN92" s="42">
        <f>IF(AND(HN68=1,HN90&gt;=p2_homes*stab_occ-0.001),1,0)</f>
        <v/>
      </c>
      <c r="HO92" s="42">
        <f>IF(AND(HO68=1,HO90&gt;=p2_homes*stab_occ-0.001),1,0)</f>
        <v/>
      </c>
      <c r="HP92" s="42">
        <f>IF(AND(HP68=1,HP90&gt;=p2_homes*stab_occ-0.001),1,0)</f>
        <v/>
      </c>
      <c r="HQ92" s="42">
        <f>IF(AND(HQ68=1,HQ90&gt;=p2_homes*stab_occ-0.001),1,0)</f>
        <v/>
      </c>
      <c r="HR92" s="42">
        <f>IF(AND(HR68=1,HR90&gt;=p2_homes*stab_occ-0.001),1,0)</f>
        <v/>
      </c>
      <c r="HS92" s="42">
        <f>IF(AND(HS68=1,HS90&gt;=p2_homes*stab_occ-0.001),1,0)</f>
        <v/>
      </c>
      <c r="HT92" s="42">
        <f>IF(AND(HT68=1,HT90&gt;=p2_homes*stab_occ-0.001),1,0)</f>
        <v/>
      </c>
      <c r="HU92" s="42">
        <f>IF(AND(HU68=1,HU90&gt;=p2_homes*stab_occ-0.001),1,0)</f>
        <v/>
      </c>
      <c r="HV92" s="42">
        <f>IF(AND(HV68=1,HV90&gt;=p2_homes*stab_occ-0.001),1,0)</f>
        <v/>
      </c>
      <c r="HW92" s="42">
        <f>IF(AND(HW68=1,HW90&gt;=p2_homes*stab_occ-0.001),1,0)</f>
        <v/>
      </c>
      <c r="HX92" s="42">
        <f>IF(AND(HX68=1,HX90&gt;=p2_homes*stab_occ-0.001),1,0)</f>
        <v/>
      </c>
      <c r="HY92" s="42">
        <f>IF(AND(HY68=1,HY90&gt;=p2_homes*stab_occ-0.001),1,0)</f>
        <v/>
      </c>
      <c r="HZ92" s="42">
        <f>IF(AND(HZ68=1,HZ90&gt;=p2_homes*stab_occ-0.001),1,0)</f>
        <v/>
      </c>
      <c r="IA92" s="42">
        <f>IF(AND(IA68=1,IA90&gt;=p2_homes*stab_occ-0.001),1,0)</f>
        <v/>
      </c>
      <c r="IB92" s="42">
        <f>IF(AND(IB68=1,IB90&gt;=p2_homes*stab_occ-0.001),1,0)</f>
        <v/>
      </c>
      <c r="IC92" s="42">
        <f>IF(AND(IC68=1,IC90&gt;=p2_homes*stab_occ-0.001),1,0)</f>
        <v/>
      </c>
      <c r="ID92" s="42">
        <f>IF(AND(ID68=1,ID90&gt;=p2_homes*stab_occ-0.001),1,0)</f>
        <v/>
      </c>
      <c r="IE92" s="42">
        <f>IF(AND(IE68=1,IE90&gt;=p2_homes*stab_occ-0.001),1,0)</f>
        <v/>
      </c>
      <c r="IF92" s="42">
        <f>IF(AND(IF68=1,IF90&gt;=p2_homes*stab_occ-0.001),1,0)</f>
        <v/>
      </c>
      <c r="IG92" s="42">
        <f>IF(AND(IG68=1,IG90&gt;=p2_homes*stab_occ-0.001),1,0)</f>
        <v/>
      </c>
      <c r="IH92" s="42">
        <f>IF(AND(IH68=1,IH90&gt;=p2_homes*stab_occ-0.001),1,0)</f>
        <v/>
      </c>
      <c r="II92" s="42">
        <f>IF(AND(II68=1,II90&gt;=p2_homes*stab_occ-0.001),1,0)</f>
        <v/>
      </c>
      <c r="IJ92" s="42">
        <f>IF(AND(IJ68=1,IJ90&gt;=p2_homes*stab_occ-0.001),1,0)</f>
        <v/>
      </c>
      <c r="IK92" s="42">
        <f>IF(AND(IK68=1,IK90&gt;=p2_homes*stab_occ-0.001),1,0)</f>
        <v/>
      </c>
      <c r="IL92" s="42">
        <f>IF(AND(IL68=1,IL90&gt;=p2_homes*stab_occ-0.001),1,0)</f>
        <v/>
      </c>
      <c r="IM92" s="42">
        <f>IF(AND(IM68=1,IM90&gt;=p2_homes*stab_occ-0.001),1,0)</f>
        <v/>
      </c>
      <c r="IN92" s="42">
        <f>IF(AND(IN68=1,IN90&gt;=p2_homes*stab_occ-0.001),1,0)</f>
        <v/>
      </c>
      <c r="IO92" s="42">
        <f>IF(AND(IO68=1,IO90&gt;=p2_homes*stab_occ-0.001),1,0)</f>
        <v/>
      </c>
      <c r="IP92" s="42">
        <f>IF(AND(IP68=1,IP90&gt;=p2_homes*stab_occ-0.001),1,0)</f>
        <v/>
      </c>
      <c r="IQ92" s="42">
        <f>IF(AND(IQ68=1,IQ90&gt;=p2_homes*stab_occ-0.001),1,0)</f>
        <v/>
      </c>
      <c r="IR92" s="42">
        <f>IF(AND(IR68=1,IR90&gt;=p2_homes*stab_occ-0.001),1,0)</f>
        <v/>
      </c>
      <c r="IS92" s="42">
        <f>IF(AND(IS68=1,IS90&gt;=p2_homes*stab_occ-0.001),1,0)</f>
        <v/>
      </c>
      <c r="IT92" s="42">
        <f>IF(AND(IT68=1,IT90&gt;=p2_homes*stab_occ-0.001),1,0)</f>
        <v/>
      </c>
      <c r="IU92" s="42">
        <f>IF(AND(IU68=1,IU90&gt;=p2_homes*stab_occ-0.001),1,0)</f>
        <v/>
      </c>
      <c r="IV92" s="42">
        <f>IF(AND(IV68=1,IV90&gt;=p2_homes*stab_occ-0.001),1,0)</f>
        <v/>
      </c>
      <c r="IW92" s="42">
        <f>IF(AND(IW68=1,IW90&gt;=p2_homes*stab_occ-0.001),1,0)</f>
        <v/>
      </c>
      <c r="IX92" s="42">
        <f>IF(AND(IX68=1,IX90&gt;=p2_homes*stab_occ-0.001),1,0)</f>
        <v/>
      </c>
      <c r="IY92" s="42">
        <f>IF(AND(IY68=1,IY90&gt;=p2_homes*stab_occ-0.001),1,0)</f>
        <v/>
      </c>
      <c r="IZ92" s="42">
        <f>IF(AND(IZ68=1,IZ90&gt;=p2_homes*stab_occ-0.001),1,0)</f>
        <v/>
      </c>
      <c r="JA92" s="42">
        <f>IF(AND(JA68=1,JA90&gt;=p2_homes*stab_occ-0.001),1,0)</f>
        <v/>
      </c>
      <c r="JB92" s="42">
        <f>IF(AND(JB68=1,JB90&gt;=p2_homes*stab_occ-0.001),1,0)</f>
        <v/>
      </c>
      <c r="JC92" s="42">
        <f>IF(AND(JC68=1,JC90&gt;=p2_homes*stab_occ-0.001),1,0)</f>
        <v/>
      </c>
      <c r="JD92" s="42">
        <f>IF(AND(JD68=1,JD90&gt;=p2_homes*stab_occ-0.001),1,0)</f>
        <v/>
      </c>
      <c r="JE92" s="42">
        <f>IF(AND(JE68=1,JE90&gt;=p2_homes*stab_occ-0.001),1,0)</f>
        <v/>
      </c>
      <c r="JF92" s="42">
        <f>IF(AND(JF68=1,JF90&gt;=p2_homes*stab_occ-0.001),1,0)</f>
        <v/>
      </c>
      <c r="JG92" s="42">
        <f>IF(AND(JG68=1,JG90&gt;=p2_homes*stab_occ-0.001),1,0)</f>
        <v/>
      </c>
      <c r="JH92" s="42">
        <f>IF(AND(JH68=1,JH90&gt;=p2_homes*stab_occ-0.001),1,0)</f>
        <v/>
      </c>
      <c r="JI92" s="42">
        <f>IF(AND(JI68=1,JI90&gt;=p2_homes*stab_occ-0.001),1,0)</f>
        <v/>
      </c>
      <c r="JJ92" s="42">
        <f>IF(AND(JJ68=1,JJ90&gt;=p2_homes*stab_occ-0.001),1,0)</f>
        <v/>
      </c>
      <c r="JK92" s="42">
        <f>IF(AND(JK68=1,JK90&gt;=p2_homes*stab_occ-0.001),1,0)</f>
        <v/>
      </c>
      <c r="JL92" s="42">
        <f>IF(AND(JL68=1,JL90&gt;=p2_homes*stab_occ-0.001),1,0)</f>
        <v/>
      </c>
      <c r="JM92" s="42">
        <f>IF(AND(JM68=1,JM90&gt;=p2_homes*stab_occ-0.001),1,0)</f>
        <v/>
      </c>
      <c r="JN92" s="42">
        <f>IF(AND(JN68=1,JN90&gt;=p2_homes*stab_occ-0.001),1,0)</f>
        <v/>
      </c>
      <c r="JO92" s="42">
        <f>IF(AND(JO68=1,JO90&gt;=p2_homes*stab_occ-0.001),1,0)</f>
        <v/>
      </c>
      <c r="JP92" s="42">
        <f>IF(AND(JP68=1,JP90&gt;=p2_homes*stab_occ-0.001),1,0)</f>
        <v/>
      </c>
      <c r="JQ92" s="42">
        <f>IF(AND(JQ68=1,JQ90&gt;=p2_homes*stab_occ-0.001),1,0)</f>
        <v/>
      </c>
      <c r="JR92" s="42">
        <f>IF(AND(JR68=1,JR90&gt;=p2_homes*stab_occ-0.001),1,0)</f>
        <v/>
      </c>
      <c r="JS92" s="42">
        <f>IF(AND(JS68=1,JS90&gt;=p2_homes*stab_occ-0.001),1,0)</f>
        <v/>
      </c>
      <c r="JT92" s="42">
        <f>IF(AND(JT68=1,JT90&gt;=p2_homes*stab_occ-0.001),1,0)</f>
        <v/>
      </c>
      <c r="JU92" s="42">
        <f>IF(AND(JU68=1,JU90&gt;=p2_homes*stab_occ-0.001),1,0)</f>
        <v/>
      </c>
      <c r="JV92" s="42">
        <f>IF(AND(JV68=1,JV90&gt;=p2_homes*stab_occ-0.001),1,0)</f>
        <v/>
      </c>
      <c r="JW92" s="42">
        <f>IF(AND(JW68=1,JW90&gt;=p2_homes*stab_occ-0.001),1,0)</f>
        <v/>
      </c>
      <c r="JX92" s="42">
        <f>IF(AND(JX68=1,JX90&gt;=p2_homes*stab_occ-0.001),1,0)</f>
        <v/>
      </c>
      <c r="JY92" s="42">
        <f>IF(AND(JY68=1,JY90&gt;=p2_homes*stab_occ-0.001),1,0)</f>
        <v/>
      </c>
      <c r="JZ92" s="42">
        <f>IF(AND(JZ68=1,JZ90&gt;=p2_homes*stab_occ-0.001),1,0)</f>
        <v/>
      </c>
      <c r="KA92" s="42">
        <f>IF(AND(KA68=1,KA90&gt;=p2_homes*stab_occ-0.001),1,0)</f>
        <v/>
      </c>
      <c r="KB92" s="42">
        <f>IF(AND(KB68=1,KB90&gt;=p2_homes*stab_occ-0.001),1,0)</f>
        <v/>
      </c>
      <c r="KC92" s="42">
        <f>IF(AND(KC68=1,KC90&gt;=p2_homes*stab_occ-0.001),1,0)</f>
        <v/>
      </c>
      <c r="KD92" s="42">
        <f>IF(AND(KD68=1,KD90&gt;=p2_homes*stab_occ-0.001),1,0)</f>
        <v/>
      </c>
      <c r="KE92" s="42">
        <f>IF(AND(KE68=1,KE90&gt;=p2_homes*stab_occ-0.001),1,0)</f>
        <v/>
      </c>
      <c r="KF92" s="42">
        <f>IF(AND(KF68=1,KF90&gt;=p2_homes*stab_occ-0.001),1,0)</f>
        <v/>
      </c>
      <c r="KG92" s="42">
        <f>IF(AND(KG68=1,KG90&gt;=p2_homes*stab_occ-0.001),1,0)</f>
        <v/>
      </c>
      <c r="KH92" s="42">
        <f>IF(AND(KH68=1,KH90&gt;=p2_homes*stab_occ-0.001),1,0)</f>
        <v/>
      </c>
      <c r="KI92" s="42">
        <f>IF(AND(KI68=1,KI90&gt;=p2_homes*stab_occ-0.001),1,0)</f>
        <v/>
      </c>
      <c r="KJ92" s="42">
        <f>IF(AND(KJ68=1,KJ90&gt;=p2_homes*stab_occ-0.001),1,0)</f>
        <v/>
      </c>
      <c r="KK92" s="42">
        <f>IF(AND(KK68=1,KK90&gt;=p2_homes*stab_occ-0.001),1,0)</f>
        <v/>
      </c>
      <c r="KL92" s="42">
        <f>IF(AND(KL68=1,KL90&gt;=p2_homes*stab_occ-0.001),1,0)</f>
        <v/>
      </c>
      <c r="KM92" s="42">
        <f>IF(AND(KM68=1,KM90&gt;=p2_homes*stab_occ-0.001),1,0)</f>
        <v/>
      </c>
      <c r="KN92" s="42">
        <f>IF(AND(KN68=1,KN90&gt;=p2_homes*stab_occ-0.001),1,0)</f>
        <v/>
      </c>
      <c r="KO92" s="42">
        <f>IF(AND(KO68=1,KO90&gt;=p2_homes*stab_occ-0.001),1,0)</f>
        <v/>
      </c>
      <c r="KP92" s="42">
        <f>IF(AND(KP68=1,KP90&gt;=p2_homes*stab_occ-0.001),1,0)</f>
        <v/>
      </c>
      <c r="KQ92" s="42">
        <f>IF(AND(KQ68=1,KQ90&gt;=p2_homes*stab_occ-0.001),1,0)</f>
        <v/>
      </c>
      <c r="KR92" s="42">
        <f>IF(AND(KR68=1,KR90&gt;=p2_homes*stab_occ-0.001),1,0)</f>
        <v/>
      </c>
      <c r="KS92" s="42">
        <f>IF(AND(KS68=1,KS90&gt;=p2_homes*stab_occ-0.001),1,0)</f>
        <v/>
      </c>
      <c r="KT92" s="42">
        <f>IF(AND(KT68=1,KT90&gt;=p2_homes*stab_occ-0.001),1,0)</f>
        <v/>
      </c>
      <c r="KU92" s="42">
        <f>IF(AND(KU68=1,KU90&gt;=p2_homes*stab_occ-0.001),1,0)</f>
        <v/>
      </c>
      <c r="KV92" s="42">
        <f>IF(AND(KV68=1,KV90&gt;=p2_homes*stab_occ-0.001),1,0)</f>
        <v/>
      </c>
      <c r="KW92" s="42">
        <f>IF(AND(KW68=1,KW90&gt;=p2_homes*stab_occ-0.001),1,0)</f>
        <v/>
      </c>
      <c r="KX92" s="42">
        <f>IF(AND(KX68=1,KX90&gt;=p2_homes*stab_occ-0.001),1,0)</f>
        <v/>
      </c>
      <c r="KY92" s="42">
        <f>IF(AND(KY68=1,KY90&gt;=p2_homes*stab_occ-0.001),1,0)</f>
        <v/>
      </c>
      <c r="KZ92" s="42">
        <f>IF(AND(KZ68=1,KZ90&gt;=p2_homes*stab_occ-0.001),1,0)</f>
        <v/>
      </c>
      <c r="LA92" s="42">
        <f>IF(AND(LA68=1,LA90&gt;=p2_homes*stab_occ-0.001),1,0)</f>
        <v/>
      </c>
      <c r="LB92" s="42">
        <f>IF(AND(LB68=1,LB90&gt;=p2_homes*stab_occ-0.001),1,0)</f>
        <v/>
      </c>
      <c r="LC92" s="42">
        <f>IF(AND(LC68=1,LC90&gt;=p2_homes*stab_occ-0.001),1,0)</f>
        <v/>
      </c>
      <c r="LD92" s="42">
        <f>IF(AND(LD68=1,LD90&gt;=p2_homes*stab_occ-0.001),1,0)</f>
        <v/>
      </c>
      <c r="LE92" s="42">
        <f>IF(AND(LE68=1,LE90&gt;=p2_homes*stab_occ-0.001),1,0)</f>
        <v/>
      </c>
      <c r="LF92" s="42">
        <f>IF(AND(LF68=1,LF90&gt;=p2_homes*stab_occ-0.001),1,0)</f>
        <v/>
      </c>
      <c r="LG92" s="42">
        <f>IF(AND(LG68=1,LG90&gt;=p2_homes*stab_occ-0.001),1,0)</f>
        <v/>
      </c>
      <c r="LH92" s="42">
        <f>IF(AND(LH68=1,LH90&gt;=p2_homes*stab_occ-0.001),1,0)</f>
        <v/>
      </c>
      <c r="LI92" s="42">
        <f>IF(AND(LI68=1,LI90&gt;=p2_homes*stab_occ-0.001),1,0)</f>
        <v/>
      </c>
      <c r="LJ92" s="42">
        <f>IF(AND(LJ68=1,LJ90&gt;=p2_homes*stab_occ-0.001),1,0)</f>
        <v/>
      </c>
      <c r="LK92" s="42">
        <f>IF(AND(LK68=1,LK90&gt;=p2_homes*stab_occ-0.001),1,0)</f>
        <v/>
      </c>
      <c r="LL92" s="42">
        <f>IF(AND(LL68=1,LL90&gt;=p2_homes*stab_occ-0.001),1,0)</f>
        <v/>
      </c>
      <c r="LM92" s="42">
        <f>IF(AND(LM68=1,LM90&gt;=p2_homes*stab_occ-0.001),1,0)</f>
        <v/>
      </c>
      <c r="LN92" s="42">
        <f>IF(AND(LN68=1,LN90&gt;=p2_homes*stab_occ-0.001),1,0)</f>
        <v/>
      </c>
      <c r="LO92" s="42">
        <f>IF(AND(LO68=1,LO90&gt;=p2_homes*stab_occ-0.001),1,0)</f>
        <v/>
      </c>
      <c r="LP92" s="42">
        <f>IF(AND(LP68=1,LP90&gt;=p2_homes*stab_occ-0.001),1,0)</f>
        <v/>
      </c>
      <c r="LQ92" s="42">
        <f>IF(AND(LQ68=1,LQ90&gt;=p2_homes*stab_occ-0.001),1,0)</f>
        <v/>
      </c>
      <c r="LR92" s="42">
        <f>IF(AND(LR68=1,LR90&gt;=p2_homes*stab_occ-0.001),1,0)</f>
        <v/>
      </c>
      <c r="LS92" s="42">
        <f>IF(AND(LS68=1,LS90&gt;=p2_homes*stab_occ-0.001),1,0)</f>
        <v/>
      </c>
      <c r="LT92" s="42">
        <f>IF(AND(LT68=1,LT90&gt;=p2_homes*stab_occ-0.001),1,0)</f>
        <v/>
      </c>
      <c r="LU92" s="42">
        <f>IF(AND(LU68=1,LU90&gt;=p2_homes*stab_occ-0.001),1,0)</f>
        <v/>
      </c>
      <c r="LV92" s="42">
        <f>IF(AND(LV68=1,LV90&gt;=p2_homes*stab_occ-0.001),1,0)</f>
        <v/>
      </c>
      <c r="LW92" s="42">
        <f>IF(AND(LW68=1,LW90&gt;=p2_homes*stab_occ-0.001),1,0)</f>
        <v/>
      </c>
      <c r="LX92" s="42">
        <f>IF(AND(LX68=1,LX90&gt;=p2_homes*stab_occ-0.001),1,0)</f>
        <v/>
      </c>
      <c r="LY92" s="42">
        <f>IF(AND(LY68=1,LY90&gt;=p2_homes*stab_occ-0.001),1,0)</f>
        <v/>
      </c>
      <c r="LZ92" s="42">
        <f>IF(AND(LZ68=1,LZ90&gt;=p2_homes*stab_occ-0.001),1,0)</f>
        <v/>
      </c>
      <c r="MA92" s="42">
        <f>IF(AND(MA68=1,MA90&gt;=p2_homes*stab_occ-0.001),1,0)</f>
        <v/>
      </c>
      <c r="MB92" s="42">
        <f>IF(AND(MB68=1,MB90&gt;=p2_homes*stab_occ-0.001),1,0)</f>
        <v/>
      </c>
      <c r="MC92" s="42">
        <f>IF(AND(MC68=1,MC90&gt;=p2_homes*stab_occ-0.001),1,0)</f>
        <v/>
      </c>
      <c r="MD92" s="42">
        <f>IF(AND(MD68=1,MD90&gt;=p2_homes*stab_occ-0.001),1,0)</f>
        <v/>
      </c>
      <c r="ME92" s="42">
        <f>IF(AND(ME68=1,ME90&gt;=p2_homes*stab_occ-0.001),1,0)</f>
        <v/>
      </c>
      <c r="MF92" s="42">
        <f>IF(AND(MF68=1,MF90&gt;=p2_homes*stab_occ-0.001),1,0)</f>
        <v/>
      </c>
      <c r="MG92" s="42">
        <f>IF(AND(MG68=1,MG90&gt;=p2_homes*stab_occ-0.001),1,0)</f>
        <v/>
      </c>
      <c r="MH92" s="42">
        <f>IF(AND(MH68=1,MH90&gt;=p2_homes*stab_occ-0.001),1,0)</f>
        <v/>
      </c>
      <c r="MI92" s="42">
        <f>IF(AND(MI68=1,MI90&gt;=p2_homes*stab_occ-0.001),1,0)</f>
        <v/>
      </c>
      <c r="MJ92" s="42">
        <f>IF(AND(MJ68=1,MJ90&gt;=p2_homes*stab_occ-0.001),1,0)</f>
        <v/>
      </c>
      <c r="MK92" s="42">
        <f>IF(AND(MK68=1,MK90&gt;=p2_homes*stab_occ-0.001),1,0)</f>
        <v/>
      </c>
      <c r="ML92" s="42">
        <f>IF(AND(ML68=1,ML90&gt;=p2_homes*stab_occ-0.001),1,0)</f>
        <v/>
      </c>
      <c r="MM92" s="42">
        <f>IF(AND(MM68=1,MM90&gt;=p2_homes*stab_occ-0.001),1,0)</f>
        <v/>
      </c>
      <c r="MN92" s="42">
        <f>IF(AND(MN68=1,MN90&gt;=p2_homes*stab_occ-0.001),1,0)</f>
        <v/>
      </c>
      <c r="MO92" s="42">
        <f>IF(AND(MO68=1,MO90&gt;=p2_homes*stab_occ-0.001),1,0)</f>
        <v/>
      </c>
      <c r="MP92" s="42">
        <f>IF(AND(MP68=1,MP90&gt;=p2_homes*stab_occ-0.001),1,0)</f>
        <v/>
      </c>
      <c r="MQ92" s="42">
        <f>IF(AND(MQ68=1,MQ90&gt;=p2_homes*stab_occ-0.001),1,0)</f>
        <v/>
      </c>
      <c r="MR92" s="42">
        <f>IF(AND(MR68=1,MR90&gt;=p2_homes*stab_occ-0.001),1,0)</f>
        <v/>
      </c>
      <c r="MS92" s="42">
        <f>IF(AND(MS68=1,MS90&gt;=p2_homes*stab_occ-0.001),1,0)</f>
        <v/>
      </c>
      <c r="MT92" s="42">
        <f>IF(AND(MT68=1,MT90&gt;=p2_homes*stab_occ-0.001),1,0)</f>
        <v/>
      </c>
      <c r="MU92" s="42">
        <f>IF(AND(MU68=1,MU90&gt;=p2_homes*stab_occ-0.001),1,0)</f>
        <v/>
      </c>
      <c r="MV92" s="42">
        <f>IF(AND(MV68=1,MV90&gt;=p2_homes*stab_occ-0.001),1,0)</f>
        <v/>
      </c>
      <c r="MW92" s="42">
        <f>IF(AND(MW68=1,MW90&gt;=p2_homes*stab_occ-0.001),1,0)</f>
        <v/>
      </c>
      <c r="MX92" s="42">
        <f>IF(AND(MX68=1,MX90&gt;=p2_homes*stab_occ-0.001),1,0)</f>
        <v/>
      </c>
      <c r="MY92" s="42">
        <f>IF(AND(MY68=1,MY90&gt;=p2_homes*stab_occ-0.001),1,0)</f>
        <v/>
      </c>
      <c r="MZ92" s="42">
        <f>IF(AND(MZ68=1,MZ90&gt;=p2_homes*stab_occ-0.001),1,0)</f>
        <v/>
      </c>
      <c r="NA92" s="42">
        <f>IF(AND(NA68=1,NA90&gt;=p2_homes*stab_occ-0.001),1,0)</f>
        <v/>
      </c>
      <c r="NB92" s="42">
        <f>IF(AND(NB68=1,NB90&gt;=p2_homes*stab_occ-0.001),1,0)</f>
        <v/>
      </c>
      <c r="NC92" s="42">
        <f>IF(AND(NC68=1,NC90&gt;=p2_homes*stab_occ-0.001),1,0)</f>
        <v/>
      </c>
      <c r="ND92" s="42">
        <f>IF(AND(ND68=1,ND90&gt;=p2_homes*stab_occ-0.001),1,0)</f>
        <v/>
      </c>
      <c r="NE92" s="42">
        <f>IF(AND(NE68=1,NE90&gt;=p2_homes*stab_occ-0.001),1,0)</f>
        <v/>
      </c>
      <c r="NF92" s="42">
        <f>IF(AND(NF68=1,NF90&gt;=p2_homes*stab_occ-0.001),1,0)</f>
        <v/>
      </c>
      <c r="NG92" s="42">
        <f>IF(AND(NG68=1,NG90&gt;=p2_homes*stab_occ-0.001),1,0)</f>
        <v/>
      </c>
      <c r="NH92" s="42">
        <f>IF(AND(NH68=1,NH90&gt;=p2_homes*stab_occ-0.001),1,0)</f>
        <v/>
      </c>
      <c r="NI92" s="42">
        <f>IF(AND(NI68=1,NI90&gt;=p2_homes*stab_occ-0.001),1,0)</f>
        <v/>
      </c>
      <c r="NJ92" s="42">
        <f>IF(AND(NJ68=1,NJ90&gt;=p2_homes*stab_occ-0.001),1,0)</f>
        <v/>
      </c>
      <c r="NK92" s="42">
        <f>IF(AND(NK68=1,NK90&gt;=p2_homes*stab_occ-0.001),1,0)</f>
        <v/>
      </c>
      <c r="NL92" s="42">
        <f>IF(AND(NL68=1,NL90&gt;=p2_homes*stab_occ-0.001),1,0)</f>
        <v/>
      </c>
      <c r="NM92" s="42">
        <f>IF(AND(NM68=1,NM90&gt;=p2_homes*stab_occ-0.001),1,0)</f>
        <v/>
      </c>
      <c r="NN92" s="42">
        <f>IF(AND(NN68=1,NN90&gt;=p2_homes*stab_occ-0.001),1,0)</f>
        <v/>
      </c>
      <c r="NO92" s="42">
        <f>IF(AND(NO68=1,NO90&gt;=p2_homes*stab_occ-0.001),1,0)</f>
        <v/>
      </c>
      <c r="NP92" s="42">
        <f>IF(AND(NP68=1,NP90&gt;=p2_homes*stab_occ-0.001),1,0)</f>
        <v/>
      </c>
      <c r="NQ92" s="42">
        <f>IF(AND(NQ68=1,NQ90&gt;=p2_homes*stab_occ-0.001),1,0)</f>
        <v/>
      </c>
      <c r="NR92" s="42">
        <f>IF(AND(NR68=1,NR90&gt;=p2_homes*stab_occ-0.001),1,0)</f>
        <v/>
      </c>
      <c r="NS92" s="42">
        <f>IF(AND(NS68=1,NS90&gt;=p2_homes*stab_occ-0.001),1,0)</f>
        <v/>
      </c>
      <c r="NT92" s="42">
        <f>IF(AND(NT68=1,NT90&gt;=p2_homes*stab_occ-0.001),1,0)</f>
        <v/>
      </c>
      <c r="NU92" s="42">
        <f>IF(AND(NU68=1,NU90&gt;=p2_homes*stab_occ-0.001),1,0)</f>
        <v/>
      </c>
      <c r="NV92" s="42">
        <f>IF(AND(NV68=1,NV90&gt;=p2_homes*stab_occ-0.001),1,0)</f>
        <v/>
      </c>
      <c r="NW92" s="42">
        <f>IF(AND(NW68=1,NW90&gt;=p2_homes*stab_occ-0.001),1,0)</f>
        <v/>
      </c>
      <c r="NX92" s="42">
        <f>IF(AND(NX68=1,NX90&gt;=p2_homes*stab_occ-0.001),1,0)</f>
        <v/>
      </c>
      <c r="NY92" s="42">
        <f>IF(AND(NY68=1,NY90&gt;=p2_homes*stab_occ-0.001),1,0)</f>
        <v/>
      </c>
      <c r="NZ92" s="42">
        <f>IF(AND(NZ68=1,NZ90&gt;=p2_homes*stab_occ-0.001),1,0)</f>
        <v/>
      </c>
      <c r="OA92" s="42">
        <f>IF(AND(OA68=1,OA90&gt;=p2_homes*stab_occ-0.001),1,0)</f>
        <v/>
      </c>
      <c r="OB92" s="42">
        <f>IF(AND(OB68=1,OB90&gt;=p2_homes*stab_occ-0.001),1,0)</f>
        <v/>
      </c>
      <c r="OC92" s="42">
        <f>IF(AND(OC68=1,OC90&gt;=p2_homes*stab_occ-0.001),1,0)</f>
        <v/>
      </c>
      <c r="OD92" s="42">
        <f>IF(AND(OD68=1,OD90&gt;=p2_homes*stab_occ-0.001),1,0)</f>
        <v/>
      </c>
      <c r="OE92" s="42">
        <f>IF(AND(OE68=1,OE90&gt;=p2_homes*stab_occ-0.001),1,0)</f>
        <v/>
      </c>
      <c r="OF92" s="42">
        <f>IF(AND(OF68=1,OF90&gt;=p2_homes*stab_occ-0.001),1,0)</f>
        <v/>
      </c>
      <c r="OG92" s="42">
        <f>IF(AND(OG68=1,OG90&gt;=p2_homes*stab_occ-0.001),1,0)</f>
        <v/>
      </c>
      <c r="OH92" s="42">
        <f>IF(AND(OH68=1,OH90&gt;=p2_homes*stab_occ-0.001),1,0)</f>
        <v/>
      </c>
      <c r="OI92" s="42">
        <f>IF(AND(OI68=1,OI90&gt;=p2_homes*stab_occ-0.001),1,0)</f>
        <v/>
      </c>
      <c r="OJ92" s="42">
        <f>IF(AND(OJ68=1,OJ90&gt;=p2_homes*stab_occ-0.001),1,0)</f>
        <v/>
      </c>
      <c r="OK92" s="42">
        <f>IF(AND(OK68=1,OK90&gt;=p2_homes*stab_occ-0.001),1,0)</f>
        <v/>
      </c>
      <c r="OL92" s="42">
        <f>IF(AND(OL68=1,OL90&gt;=p2_homes*stab_occ-0.001),1,0)</f>
        <v/>
      </c>
      <c r="OM92" s="42">
        <f>IF(AND(OM68=1,OM90&gt;=p2_homes*stab_occ-0.001),1,0)</f>
        <v/>
      </c>
      <c r="ON92" s="42">
        <f>IF(AND(ON68=1,ON90&gt;=p2_homes*stab_occ-0.001),1,0)</f>
        <v/>
      </c>
      <c r="OO92" s="42">
        <f>IF(AND(OO68=1,OO90&gt;=p2_homes*stab_occ-0.001),1,0)</f>
        <v/>
      </c>
      <c r="OP92" s="42">
        <f>IF(AND(OP68=1,OP90&gt;=p2_homes*stab_occ-0.001),1,0)</f>
        <v/>
      </c>
      <c r="OQ92" s="42">
        <f>IF(AND(OQ68=1,OQ90&gt;=p2_homes*stab_occ-0.001),1,0)</f>
        <v/>
      </c>
      <c r="OR92" s="42">
        <f>IF(AND(OR68=1,OR90&gt;=p2_homes*stab_occ-0.001),1,0)</f>
        <v/>
      </c>
      <c r="OS92" s="42">
        <f>IF(AND(OS68=1,OS90&gt;=p2_homes*stab_occ-0.001),1,0)</f>
        <v/>
      </c>
      <c r="OT92" s="42">
        <f>IF(AND(OT68=1,OT90&gt;=p2_homes*stab_occ-0.001),1,0)</f>
        <v/>
      </c>
      <c r="OU92" s="42">
        <f>IF(AND(OU68=1,OU90&gt;=p2_homes*stab_occ-0.001),1,0)</f>
        <v/>
      </c>
      <c r="OV92" s="42">
        <f>IF(AND(OV68=1,OV90&gt;=p2_homes*stab_occ-0.001),1,0)</f>
        <v/>
      </c>
      <c r="OW92" s="42">
        <f>IF(AND(OW68=1,OW90&gt;=p2_homes*stab_occ-0.001),1,0)</f>
        <v/>
      </c>
      <c r="OX92" s="42">
        <f>IF(AND(OX68=1,OX90&gt;=p2_homes*stab_occ-0.001),1,0)</f>
        <v/>
      </c>
      <c r="OY92" s="42">
        <f>IF(AND(OY68=1,OY90&gt;=p2_homes*stab_occ-0.001),1,0)</f>
        <v/>
      </c>
      <c r="OZ92" s="42">
        <f>IF(AND(OZ68=1,OZ90&gt;=p2_homes*stab_occ-0.001),1,0)</f>
        <v/>
      </c>
      <c r="PA92" s="42">
        <f>IF(AND(PA68=1,PA90&gt;=p2_homes*stab_occ-0.001),1,0)</f>
        <v/>
      </c>
      <c r="PB92" s="42">
        <f>IF(AND(PB68=1,PB90&gt;=p2_homes*stab_occ-0.001),1,0)</f>
        <v/>
      </c>
      <c r="PC92" s="42">
        <f>IF(AND(PC68=1,PC90&gt;=p2_homes*stab_occ-0.001),1,0)</f>
        <v/>
      </c>
      <c r="PD92" s="42">
        <f>IF(AND(PD68=1,PD90&gt;=p2_homes*stab_occ-0.001),1,0)</f>
        <v/>
      </c>
      <c r="PE92" s="42">
        <f>IF(AND(PE68=1,PE90&gt;=p2_homes*stab_occ-0.001),1,0)</f>
        <v/>
      </c>
      <c r="PF92" s="42">
        <f>IF(AND(PF68=1,PF90&gt;=p2_homes*stab_occ-0.001),1,0)</f>
        <v/>
      </c>
      <c r="PG92" s="42">
        <f>IF(AND(PG68=1,PG90&gt;=p2_homes*stab_occ-0.001),1,0)</f>
        <v/>
      </c>
      <c r="PH92" s="42">
        <f>IF(AND(PH68=1,PH90&gt;=p2_homes*stab_occ-0.001),1,0)</f>
        <v/>
      </c>
      <c r="PI92" s="42">
        <f>IF(AND(PI68=1,PI90&gt;=p2_homes*stab_occ-0.001),1,0)</f>
        <v/>
      </c>
      <c r="PJ92" s="42">
        <f>IF(AND(PJ68=1,PJ90&gt;=p2_homes*stab_occ-0.001),1,0)</f>
        <v/>
      </c>
      <c r="PK92" s="42">
        <f>IF(AND(PK68=1,PK90&gt;=p2_homes*stab_occ-0.001),1,0)</f>
        <v/>
      </c>
      <c r="PL92" s="42">
        <f>IF(AND(PL68=1,PL90&gt;=p2_homes*stab_occ-0.001),1,0)</f>
        <v/>
      </c>
      <c r="PM92" s="42">
        <f>IF(AND(PM68=1,PM90&gt;=p2_homes*stab_occ-0.001),1,0)</f>
        <v/>
      </c>
    </row>
    <row r="93">
      <c r="A93" s="9" t="inlineStr">
        <is>
          <t>Phase-year since stabilization</t>
        </is>
      </c>
      <c r="B93" s="9" t="inlineStr">
        <is>
          <t>P2</t>
        </is>
      </c>
      <c r="D93" s="42">
        <f>IF(AND(p2_stab&gt;0,D$4&gt;p2_stab),INT((D$4-p2_stab-1)/12)+1,0)</f>
        <v/>
      </c>
      <c r="E93" s="42">
        <f>IF(AND(p2_stab&gt;0,E$4&gt;p2_stab),INT((E$4-p2_stab-1)/12)+1,0)</f>
        <v/>
      </c>
      <c r="F93" s="42">
        <f>IF(AND(p2_stab&gt;0,F$4&gt;p2_stab),INT((F$4-p2_stab-1)/12)+1,0)</f>
        <v/>
      </c>
      <c r="G93" s="42">
        <f>IF(AND(p2_stab&gt;0,G$4&gt;p2_stab),INT((G$4-p2_stab-1)/12)+1,0)</f>
        <v/>
      </c>
      <c r="H93" s="42">
        <f>IF(AND(p2_stab&gt;0,H$4&gt;p2_stab),INT((H$4-p2_stab-1)/12)+1,0)</f>
        <v/>
      </c>
      <c r="I93" s="42">
        <f>IF(AND(p2_stab&gt;0,I$4&gt;p2_stab),INT((I$4-p2_stab-1)/12)+1,0)</f>
        <v/>
      </c>
      <c r="J93" s="42">
        <f>IF(AND(p2_stab&gt;0,J$4&gt;p2_stab),INT((J$4-p2_stab-1)/12)+1,0)</f>
        <v/>
      </c>
      <c r="K93" s="42">
        <f>IF(AND(p2_stab&gt;0,K$4&gt;p2_stab),INT((K$4-p2_stab-1)/12)+1,0)</f>
        <v/>
      </c>
      <c r="L93" s="42">
        <f>IF(AND(p2_stab&gt;0,L$4&gt;p2_stab),INT((L$4-p2_stab-1)/12)+1,0)</f>
        <v/>
      </c>
      <c r="M93" s="42">
        <f>IF(AND(p2_stab&gt;0,M$4&gt;p2_stab),INT((M$4-p2_stab-1)/12)+1,0)</f>
        <v/>
      </c>
      <c r="N93" s="42">
        <f>IF(AND(p2_stab&gt;0,N$4&gt;p2_stab),INT((N$4-p2_stab-1)/12)+1,0)</f>
        <v/>
      </c>
      <c r="O93" s="42">
        <f>IF(AND(p2_stab&gt;0,O$4&gt;p2_stab),INT((O$4-p2_stab-1)/12)+1,0)</f>
        <v/>
      </c>
      <c r="P93" s="42">
        <f>IF(AND(p2_stab&gt;0,P$4&gt;p2_stab),INT((P$4-p2_stab-1)/12)+1,0)</f>
        <v/>
      </c>
      <c r="Q93" s="42">
        <f>IF(AND(p2_stab&gt;0,Q$4&gt;p2_stab),INT((Q$4-p2_stab-1)/12)+1,0)</f>
        <v/>
      </c>
      <c r="R93" s="42">
        <f>IF(AND(p2_stab&gt;0,R$4&gt;p2_stab),INT((R$4-p2_stab-1)/12)+1,0)</f>
        <v/>
      </c>
      <c r="S93" s="42">
        <f>IF(AND(p2_stab&gt;0,S$4&gt;p2_stab),INT((S$4-p2_stab-1)/12)+1,0)</f>
        <v/>
      </c>
      <c r="T93" s="42">
        <f>IF(AND(p2_stab&gt;0,T$4&gt;p2_stab),INT((T$4-p2_stab-1)/12)+1,0)</f>
        <v/>
      </c>
      <c r="U93" s="42">
        <f>IF(AND(p2_stab&gt;0,U$4&gt;p2_stab),INT((U$4-p2_stab-1)/12)+1,0)</f>
        <v/>
      </c>
      <c r="V93" s="42">
        <f>IF(AND(p2_stab&gt;0,V$4&gt;p2_stab),INT((V$4-p2_stab-1)/12)+1,0)</f>
        <v/>
      </c>
      <c r="W93" s="42">
        <f>IF(AND(p2_stab&gt;0,W$4&gt;p2_stab),INT((W$4-p2_stab-1)/12)+1,0)</f>
        <v/>
      </c>
      <c r="X93" s="42">
        <f>IF(AND(p2_stab&gt;0,X$4&gt;p2_stab),INT((X$4-p2_stab-1)/12)+1,0)</f>
        <v/>
      </c>
      <c r="Y93" s="42">
        <f>IF(AND(p2_stab&gt;0,Y$4&gt;p2_stab),INT((Y$4-p2_stab-1)/12)+1,0)</f>
        <v/>
      </c>
      <c r="Z93" s="42">
        <f>IF(AND(p2_stab&gt;0,Z$4&gt;p2_stab),INT((Z$4-p2_stab-1)/12)+1,0)</f>
        <v/>
      </c>
      <c r="AA93" s="42">
        <f>IF(AND(p2_stab&gt;0,AA$4&gt;p2_stab),INT((AA$4-p2_stab-1)/12)+1,0)</f>
        <v/>
      </c>
      <c r="AB93" s="42">
        <f>IF(AND(p2_stab&gt;0,AB$4&gt;p2_stab),INT((AB$4-p2_stab-1)/12)+1,0)</f>
        <v/>
      </c>
      <c r="AC93" s="42">
        <f>IF(AND(p2_stab&gt;0,AC$4&gt;p2_stab),INT((AC$4-p2_stab-1)/12)+1,0)</f>
        <v/>
      </c>
      <c r="AD93" s="42">
        <f>IF(AND(p2_stab&gt;0,AD$4&gt;p2_stab),INT((AD$4-p2_stab-1)/12)+1,0)</f>
        <v/>
      </c>
      <c r="AE93" s="42">
        <f>IF(AND(p2_stab&gt;0,AE$4&gt;p2_stab),INT((AE$4-p2_stab-1)/12)+1,0)</f>
        <v/>
      </c>
      <c r="AF93" s="42">
        <f>IF(AND(p2_stab&gt;0,AF$4&gt;p2_stab),INT((AF$4-p2_stab-1)/12)+1,0)</f>
        <v/>
      </c>
      <c r="AG93" s="42">
        <f>IF(AND(p2_stab&gt;0,AG$4&gt;p2_stab),INT((AG$4-p2_stab-1)/12)+1,0)</f>
        <v/>
      </c>
      <c r="AH93" s="42">
        <f>IF(AND(p2_stab&gt;0,AH$4&gt;p2_stab),INT((AH$4-p2_stab-1)/12)+1,0)</f>
        <v/>
      </c>
      <c r="AI93" s="42">
        <f>IF(AND(p2_stab&gt;0,AI$4&gt;p2_stab),INT((AI$4-p2_stab-1)/12)+1,0)</f>
        <v/>
      </c>
      <c r="AJ93" s="42">
        <f>IF(AND(p2_stab&gt;0,AJ$4&gt;p2_stab),INT((AJ$4-p2_stab-1)/12)+1,0)</f>
        <v/>
      </c>
      <c r="AK93" s="42">
        <f>IF(AND(p2_stab&gt;0,AK$4&gt;p2_stab),INT((AK$4-p2_stab-1)/12)+1,0)</f>
        <v/>
      </c>
      <c r="AL93" s="42">
        <f>IF(AND(p2_stab&gt;0,AL$4&gt;p2_stab),INT((AL$4-p2_stab-1)/12)+1,0)</f>
        <v/>
      </c>
      <c r="AM93" s="42">
        <f>IF(AND(p2_stab&gt;0,AM$4&gt;p2_stab),INT((AM$4-p2_stab-1)/12)+1,0)</f>
        <v/>
      </c>
      <c r="AN93" s="42">
        <f>IF(AND(p2_stab&gt;0,AN$4&gt;p2_stab),INT((AN$4-p2_stab-1)/12)+1,0)</f>
        <v/>
      </c>
      <c r="AO93" s="42">
        <f>IF(AND(p2_stab&gt;0,AO$4&gt;p2_stab),INT((AO$4-p2_stab-1)/12)+1,0)</f>
        <v/>
      </c>
      <c r="AP93" s="42">
        <f>IF(AND(p2_stab&gt;0,AP$4&gt;p2_stab),INT((AP$4-p2_stab-1)/12)+1,0)</f>
        <v/>
      </c>
      <c r="AQ93" s="42">
        <f>IF(AND(p2_stab&gt;0,AQ$4&gt;p2_stab),INT((AQ$4-p2_stab-1)/12)+1,0)</f>
        <v/>
      </c>
      <c r="AR93" s="42">
        <f>IF(AND(p2_stab&gt;0,AR$4&gt;p2_stab),INT((AR$4-p2_stab-1)/12)+1,0)</f>
        <v/>
      </c>
      <c r="AS93" s="42">
        <f>IF(AND(p2_stab&gt;0,AS$4&gt;p2_stab),INT((AS$4-p2_stab-1)/12)+1,0)</f>
        <v/>
      </c>
      <c r="AT93" s="42">
        <f>IF(AND(p2_stab&gt;0,AT$4&gt;p2_stab),INT((AT$4-p2_stab-1)/12)+1,0)</f>
        <v/>
      </c>
      <c r="AU93" s="42">
        <f>IF(AND(p2_stab&gt;0,AU$4&gt;p2_stab),INT((AU$4-p2_stab-1)/12)+1,0)</f>
        <v/>
      </c>
      <c r="AV93" s="42">
        <f>IF(AND(p2_stab&gt;0,AV$4&gt;p2_stab),INT((AV$4-p2_stab-1)/12)+1,0)</f>
        <v/>
      </c>
      <c r="AW93" s="42">
        <f>IF(AND(p2_stab&gt;0,AW$4&gt;p2_stab),INT((AW$4-p2_stab-1)/12)+1,0)</f>
        <v/>
      </c>
      <c r="AX93" s="42">
        <f>IF(AND(p2_stab&gt;0,AX$4&gt;p2_stab),INT((AX$4-p2_stab-1)/12)+1,0)</f>
        <v/>
      </c>
      <c r="AY93" s="42">
        <f>IF(AND(p2_stab&gt;0,AY$4&gt;p2_stab),INT((AY$4-p2_stab-1)/12)+1,0)</f>
        <v/>
      </c>
      <c r="AZ93" s="42">
        <f>IF(AND(p2_stab&gt;0,AZ$4&gt;p2_stab),INT((AZ$4-p2_stab-1)/12)+1,0)</f>
        <v/>
      </c>
      <c r="BA93" s="42">
        <f>IF(AND(p2_stab&gt;0,BA$4&gt;p2_stab),INT((BA$4-p2_stab-1)/12)+1,0)</f>
        <v/>
      </c>
      <c r="BB93" s="42">
        <f>IF(AND(p2_stab&gt;0,BB$4&gt;p2_stab),INT((BB$4-p2_stab-1)/12)+1,0)</f>
        <v/>
      </c>
      <c r="BC93" s="42">
        <f>IF(AND(p2_stab&gt;0,BC$4&gt;p2_stab),INT((BC$4-p2_stab-1)/12)+1,0)</f>
        <v/>
      </c>
      <c r="BD93" s="42">
        <f>IF(AND(p2_stab&gt;0,BD$4&gt;p2_stab),INT((BD$4-p2_stab-1)/12)+1,0)</f>
        <v/>
      </c>
      <c r="BE93" s="42">
        <f>IF(AND(p2_stab&gt;0,BE$4&gt;p2_stab),INT((BE$4-p2_stab-1)/12)+1,0)</f>
        <v/>
      </c>
      <c r="BF93" s="42">
        <f>IF(AND(p2_stab&gt;0,BF$4&gt;p2_stab),INT((BF$4-p2_stab-1)/12)+1,0)</f>
        <v/>
      </c>
      <c r="BG93" s="42">
        <f>IF(AND(p2_stab&gt;0,BG$4&gt;p2_stab),INT((BG$4-p2_stab-1)/12)+1,0)</f>
        <v/>
      </c>
      <c r="BH93" s="42">
        <f>IF(AND(p2_stab&gt;0,BH$4&gt;p2_stab),INT((BH$4-p2_stab-1)/12)+1,0)</f>
        <v/>
      </c>
      <c r="BI93" s="42">
        <f>IF(AND(p2_stab&gt;0,BI$4&gt;p2_stab),INT((BI$4-p2_stab-1)/12)+1,0)</f>
        <v/>
      </c>
      <c r="BJ93" s="42">
        <f>IF(AND(p2_stab&gt;0,BJ$4&gt;p2_stab),INT((BJ$4-p2_stab-1)/12)+1,0)</f>
        <v/>
      </c>
      <c r="BK93" s="42">
        <f>IF(AND(p2_stab&gt;0,BK$4&gt;p2_stab),INT((BK$4-p2_stab-1)/12)+1,0)</f>
        <v/>
      </c>
      <c r="BL93" s="42">
        <f>IF(AND(p2_stab&gt;0,BL$4&gt;p2_stab),INT((BL$4-p2_stab-1)/12)+1,0)</f>
        <v/>
      </c>
      <c r="BM93" s="42">
        <f>IF(AND(p2_stab&gt;0,BM$4&gt;p2_stab),INT((BM$4-p2_stab-1)/12)+1,0)</f>
        <v/>
      </c>
      <c r="BN93" s="42">
        <f>IF(AND(p2_stab&gt;0,BN$4&gt;p2_stab),INT((BN$4-p2_stab-1)/12)+1,0)</f>
        <v/>
      </c>
      <c r="BO93" s="42">
        <f>IF(AND(p2_stab&gt;0,BO$4&gt;p2_stab),INT((BO$4-p2_stab-1)/12)+1,0)</f>
        <v/>
      </c>
      <c r="BP93" s="42">
        <f>IF(AND(p2_stab&gt;0,BP$4&gt;p2_stab),INT((BP$4-p2_stab-1)/12)+1,0)</f>
        <v/>
      </c>
      <c r="BQ93" s="42">
        <f>IF(AND(p2_stab&gt;0,BQ$4&gt;p2_stab),INT((BQ$4-p2_stab-1)/12)+1,0)</f>
        <v/>
      </c>
      <c r="BR93" s="42">
        <f>IF(AND(p2_stab&gt;0,BR$4&gt;p2_stab),INT((BR$4-p2_stab-1)/12)+1,0)</f>
        <v/>
      </c>
      <c r="BS93" s="42">
        <f>IF(AND(p2_stab&gt;0,BS$4&gt;p2_stab),INT((BS$4-p2_stab-1)/12)+1,0)</f>
        <v/>
      </c>
      <c r="BT93" s="42">
        <f>IF(AND(p2_stab&gt;0,BT$4&gt;p2_stab),INT((BT$4-p2_stab-1)/12)+1,0)</f>
        <v/>
      </c>
      <c r="BU93" s="42">
        <f>IF(AND(p2_stab&gt;0,BU$4&gt;p2_stab),INT((BU$4-p2_stab-1)/12)+1,0)</f>
        <v/>
      </c>
      <c r="BV93" s="42">
        <f>IF(AND(p2_stab&gt;0,BV$4&gt;p2_stab),INT((BV$4-p2_stab-1)/12)+1,0)</f>
        <v/>
      </c>
      <c r="BW93" s="42">
        <f>IF(AND(p2_stab&gt;0,BW$4&gt;p2_stab),INT((BW$4-p2_stab-1)/12)+1,0)</f>
        <v/>
      </c>
      <c r="BX93" s="42">
        <f>IF(AND(p2_stab&gt;0,BX$4&gt;p2_stab),INT((BX$4-p2_stab-1)/12)+1,0)</f>
        <v/>
      </c>
      <c r="BY93" s="42">
        <f>IF(AND(p2_stab&gt;0,BY$4&gt;p2_stab),INT((BY$4-p2_stab-1)/12)+1,0)</f>
        <v/>
      </c>
      <c r="BZ93" s="42">
        <f>IF(AND(p2_stab&gt;0,BZ$4&gt;p2_stab),INT((BZ$4-p2_stab-1)/12)+1,0)</f>
        <v/>
      </c>
      <c r="CA93" s="42">
        <f>IF(AND(p2_stab&gt;0,CA$4&gt;p2_stab),INT((CA$4-p2_stab-1)/12)+1,0)</f>
        <v/>
      </c>
      <c r="CB93" s="42">
        <f>IF(AND(p2_stab&gt;0,CB$4&gt;p2_stab),INT((CB$4-p2_stab-1)/12)+1,0)</f>
        <v/>
      </c>
      <c r="CC93" s="42">
        <f>IF(AND(p2_stab&gt;0,CC$4&gt;p2_stab),INT((CC$4-p2_stab-1)/12)+1,0)</f>
        <v/>
      </c>
      <c r="CD93" s="42">
        <f>IF(AND(p2_stab&gt;0,CD$4&gt;p2_stab),INT((CD$4-p2_stab-1)/12)+1,0)</f>
        <v/>
      </c>
      <c r="CE93" s="42">
        <f>IF(AND(p2_stab&gt;0,CE$4&gt;p2_stab),INT((CE$4-p2_stab-1)/12)+1,0)</f>
        <v/>
      </c>
      <c r="CF93" s="42">
        <f>IF(AND(p2_stab&gt;0,CF$4&gt;p2_stab),INT((CF$4-p2_stab-1)/12)+1,0)</f>
        <v/>
      </c>
      <c r="CG93" s="42">
        <f>IF(AND(p2_stab&gt;0,CG$4&gt;p2_stab),INT((CG$4-p2_stab-1)/12)+1,0)</f>
        <v/>
      </c>
      <c r="CH93" s="42">
        <f>IF(AND(p2_stab&gt;0,CH$4&gt;p2_stab),INT((CH$4-p2_stab-1)/12)+1,0)</f>
        <v/>
      </c>
      <c r="CI93" s="42">
        <f>IF(AND(p2_stab&gt;0,CI$4&gt;p2_stab),INT((CI$4-p2_stab-1)/12)+1,0)</f>
        <v/>
      </c>
      <c r="CJ93" s="42">
        <f>IF(AND(p2_stab&gt;0,CJ$4&gt;p2_stab),INT((CJ$4-p2_stab-1)/12)+1,0)</f>
        <v/>
      </c>
      <c r="CK93" s="42">
        <f>IF(AND(p2_stab&gt;0,CK$4&gt;p2_stab),INT((CK$4-p2_stab-1)/12)+1,0)</f>
        <v/>
      </c>
      <c r="CL93" s="42">
        <f>IF(AND(p2_stab&gt;0,CL$4&gt;p2_stab),INT((CL$4-p2_stab-1)/12)+1,0)</f>
        <v/>
      </c>
      <c r="CM93" s="42">
        <f>IF(AND(p2_stab&gt;0,CM$4&gt;p2_stab),INT((CM$4-p2_stab-1)/12)+1,0)</f>
        <v/>
      </c>
      <c r="CN93" s="42">
        <f>IF(AND(p2_stab&gt;0,CN$4&gt;p2_stab),INT((CN$4-p2_stab-1)/12)+1,0)</f>
        <v/>
      </c>
      <c r="CO93" s="42">
        <f>IF(AND(p2_stab&gt;0,CO$4&gt;p2_stab),INT((CO$4-p2_stab-1)/12)+1,0)</f>
        <v/>
      </c>
      <c r="CP93" s="42">
        <f>IF(AND(p2_stab&gt;0,CP$4&gt;p2_stab),INT((CP$4-p2_stab-1)/12)+1,0)</f>
        <v/>
      </c>
      <c r="CQ93" s="42">
        <f>IF(AND(p2_stab&gt;0,CQ$4&gt;p2_stab),INT((CQ$4-p2_stab-1)/12)+1,0)</f>
        <v/>
      </c>
      <c r="CR93" s="42">
        <f>IF(AND(p2_stab&gt;0,CR$4&gt;p2_stab),INT((CR$4-p2_stab-1)/12)+1,0)</f>
        <v/>
      </c>
      <c r="CS93" s="42">
        <f>IF(AND(p2_stab&gt;0,CS$4&gt;p2_stab),INT((CS$4-p2_stab-1)/12)+1,0)</f>
        <v/>
      </c>
      <c r="CT93" s="42">
        <f>IF(AND(p2_stab&gt;0,CT$4&gt;p2_stab),INT((CT$4-p2_stab-1)/12)+1,0)</f>
        <v/>
      </c>
      <c r="CU93" s="42">
        <f>IF(AND(p2_stab&gt;0,CU$4&gt;p2_stab),INT((CU$4-p2_stab-1)/12)+1,0)</f>
        <v/>
      </c>
      <c r="CV93" s="42">
        <f>IF(AND(p2_stab&gt;0,CV$4&gt;p2_stab),INT((CV$4-p2_stab-1)/12)+1,0)</f>
        <v/>
      </c>
      <c r="CW93" s="42">
        <f>IF(AND(p2_stab&gt;0,CW$4&gt;p2_stab),INT((CW$4-p2_stab-1)/12)+1,0)</f>
        <v/>
      </c>
      <c r="CX93" s="42">
        <f>IF(AND(p2_stab&gt;0,CX$4&gt;p2_stab),INT((CX$4-p2_stab-1)/12)+1,0)</f>
        <v/>
      </c>
      <c r="CY93" s="42">
        <f>IF(AND(p2_stab&gt;0,CY$4&gt;p2_stab),INT((CY$4-p2_stab-1)/12)+1,0)</f>
        <v/>
      </c>
      <c r="CZ93" s="42">
        <f>IF(AND(p2_stab&gt;0,CZ$4&gt;p2_stab),INT((CZ$4-p2_stab-1)/12)+1,0)</f>
        <v/>
      </c>
      <c r="DA93" s="42">
        <f>IF(AND(p2_stab&gt;0,DA$4&gt;p2_stab),INT((DA$4-p2_stab-1)/12)+1,0)</f>
        <v/>
      </c>
      <c r="DB93" s="42">
        <f>IF(AND(p2_stab&gt;0,DB$4&gt;p2_stab),INT((DB$4-p2_stab-1)/12)+1,0)</f>
        <v/>
      </c>
      <c r="DC93" s="42">
        <f>IF(AND(p2_stab&gt;0,DC$4&gt;p2_stab),INT((DC$4-p2_stab-1)/12)+1,0)</f>
        <v/>
      </c>
      <c r="DD93" s="42">
        <f>IF(AND(p2_stab&gt;0,DD$4&gt;p2_stab),INT((DD$4-p2_stab-1)/12)+1,0)</f>
        <v/>
      </c>
      <c r="DE93" s="42">
        <f>IF(AND(p2_stab&gt;0,DE$4&gt;p2_stab),INT((DE$4-p2_stab-1)/12)+1,0)</f>
        <v/>
      </c>
      <c r="DF93" s="42">
        <f>IF(AND(p2_stab&gt;0,DF$4&gt;p2_stab),INT((DF$4-p2_stab-1)/12)+1,0)</f>
        <v/>
      </c>
      <c r="DG93" s="42">
        <f>IF(AND(p2_stab&gt;0,DG$4&gt;p2_stab),INT((DG$4-p2_stab-1)/12)+1,0)</f>
        <v/>
      </c>
      <c r="DH93" s="42">
        <f>IF(AND(p2_stab&gt;0,DH$4&gt;p2_stab),INT((DH$4-p2_stab-1)/12)+1,0)</f>
        <v/>
      </c>
      <c r="DI93" s="42">
        <f>IF(AND(p2_stab&gt;0,DI$4&gt;p2_stab),INT((DI$4-p2_stab-1)/12)+1,0)</f>
        <v/>
      </c>
      <c r="DJ93" s="42">
        <f>IF(AND(p2_stab&gt;0,DJ$4&gt;p2_stab),INT((DJ$4-p2_stab-1)/12)+1,0)</f>
        <v/>
      </c>
      <c r="DK93" s="42">
        <f>IF(AND(p2_stab&gt;0,DK$4&gt;p2_stab),INT((DK$4-p2_stab-1)/12)+1,0)</f>
        <v/>
      </c>
      <c r="DL93" s="42">
        <f>IF(AND(p2_stab&gt;0,DL$4&gt;p2_stab),INT((DL$4-p2_stab-1)/12)+1,0)</f>
        <v/>
      </c>
      <c r="DM93" s="42">
        <f>IF(AND(p2_stab&gt;0,DM$4&gt;p2_stab),INT((DM$4-p2_stab-1)/12)+1,0)</f>
        <v/>
      </c>
      <c r="DN93" s="42">
        <f>IF(AND(p2_stab&gt;0,DN$4&gt;p2_stab),INT((DN$4-p2_stab-1)/12)+1,0)</f>
        <v/>
      </c>
      <c r="DO93" s="42">
        <f>IF(AND(p2_stab&gt;0,DO$4&gt;p2_stab),INT((DO$4-p2_stab-1)/12)+1,0)</f>
        <v/>
      </c>
      <c r="DP93" s="42">
        <f>IF(AND(p2_stab&gt;0,DP$4&gt;p2_stab),INT((DP$4-p2_stab-1)/12)+1,0)</f>
        <v/>
      </c>
      <c r="DQ93" s="42">
        <f>IF(AND(p2_stab&gt;0,DQ$4&gt;p2_stab),INT((DQ$4-p2_stab-1)/12)+1,0)</f>
        <v/>
      </c>
      <c r="DR93" s="42">
        <f>IF(AND(p2_stab&gt;0,DR$4&gt;p2_stab),INT((DR$4-p2_stab-1)/12)+1,0)</f>
        <v/>
      </c>
      <c r="DS93" s="42">
        <f>IF(AND(p2_stab&gt;0,DS$4&gt;p2_stab),INT((DS$4-p2_stab-1)/12)+1,0)</f>
        <v/>
      </c>
      <c r="DT93" s="42">
        <f>IF(AND(p2_stab&gt;0,DT$4&gt;p2_stab),INT((DT$4-p2_stab-1)/12)+1,0)</f>
        <v/>
      </c>
      <c r="DU93" s="42">
        <f>IF(AND(p2_stab&gt;0,DU$4&gt;p2_stab),INT((DU$4-p2_stab-1)/12)+1,0)</f>
        <v/>
      </c>
      <c r="DV93" s="42">
        <f>IF(AND(p2_stab&gt;0,DV$4&gt;p2_stab),INT((DV$4-p2_stab-1)/12)+1,0)</f>
        <v/>
      </c>
      <c r="DW93" s="42">
        <f>IF(AND(p2_stab&gt;0,DW$4&gt;p2_stab),INT((DW$4-p2_stab-1)/12)+1,0)</f>
        <v/>
      </c>
      <c r="DX93" s="42">
        <f>IF(AND(p2_stab&gt;0,DX$4&gt;p2_stab),INT((DX$4-p2_stab-1)/12)+1,0)</f>
        <v/>
      </c>
      <c r="DY93" s="42">
        <f>IF(AND(p2_stab&gt;0,DY$4&gt;p2_stab),INT((DY$4-p2_stab-1)/12)+1,0)</f>
        <v/>
      </c>
      <c r="DZ93" s="42">
        <f>IF(AND(p2_stab&gt;0,DZ$4&gt;p2_stab),INT((DZ$4-p2_stab-1)/12)+1,0)</f>
        <v/>
      </c>
      <c r="EA93" s="42">
        <f>IF(AND(p2_stab&gt;0,EA$4&gt;p2_stab),INT((EA$4-p2_stab-1)/12)+1,0)</f>
        <v/>
      </c>
      <c r="EB93" s="42">
        <f>IF(AND(p2_stab&gt;0,EB$4&gt;p2_stab),INT((EB$4-p2_stab-1)/12)+1,0)</f>
        <v/>
      </c>
      <c r="EC93" s="42">
        <f>IF(AND(p2_stab&gt;0,EC$4&gt;p2_stab),INT((EC$4-p2_stab-1)/12)+1,0)</f>
        <v/>
      </c>
      <c r="ED93" s="42">
        <f>IF(AND(p2_stab&gt;0,ED$4&gt;p2_stab),INT((ED$4-p2_stab-1)/12)+1,0)</f>
        <v/>
      </c>
      <c r="EE93" s="42">
        <f>IF(AND(p2_stab&gt;0,EE$4&gt;p2_stab),INT((EE$4-p2_stab-1)/12)+1,0)</f>
        <v/>
      </c>
      <c r="EF93" s="42">
        <f>IF(AND(p2_stab&gt;0,EF$4&gt;p2_stab),INT((EF$4-p2_stab-1)/12)+1,0)</f>
        <v/>
      </c>
      <c r="EG93" s="42">
        <f>IF(AND(p2_stab&gt;0,EG$4&gt;p2_stab),INT((EG$4-p2_stab-1)/12)+1,0)</f>
        <v/>
      </c>
      <c r="EH93" s="42">
        <f>IF(AND(p2_stab&gt;0,EH$4&gt;p2_stab),INT((EH$4-p2_stab-1)/12)+1,0)</f>
        <v/>
      </c>
      <c r="EI93" s="42">
        <f>IF(AND(p2_stab&gt;0,EI$4&gt;p2_stab),INT((EI$4-p2_stab-1)/12)+1,0)</f>
        <v/>
      </c>
      <c r="EJ93" s="42">
        <f>IF(AND(p2_stab&gt;0,EJ$4&gt;p2_stab),INT((EJ$4-p2_stab-1)/12)+1,0)</f>
        <v/>
      </c>
      <c r="EK93" s="42">
        <f>IF(AND(p2_stab&gt;0,EK$4&gt;p2_stab),INT((EK$4-p2_stab-1)/12)+1,0)</f>
        <v/>
      </c>
      <c r="EL93" s="42">
        <f>IF(AND(p2_stab&gt;0,EL$4&gt;p2_stab),INT((EL$4-p2_stab-1)/12)+1,0)</f>
        <v/>
      </c>
      <c r="EM93" s="42">
        <f>IF(AND(p2_stab&gt;0,EM$4&gt;p2_stab),INT((EM$4-p2_stab-1)/12)+1,0)</f>
        <v/>
      </c>
      <c r="EN93" s="42">
        <f>IF(AND(p2_stab&gt;0,EN$4&gt;p2_stab),INT((EN$4-p2_stab-1)/12)+1,0)</f>
        <v/>
      </c>
      <c r="EO93" s="42">
        <f>IF(AND(p2_stab&gt;0,EO$4&gt;p2_stab),INT((EO$4-p2_stab-1)/12)+1,0)</f>
        <v/>
      </c>
      <c r="EP93" s="42">
        <f>IF(AND(p2_stab&gt;0,EP$4&gt;p2_stab),INT((EP$4-p2_stab-1)/12)+1,0)</f>
        <v/>
      </c>
      <c r="EQ93" s="42">
        <f>IF(AND(p2_stab&gt;0,EQ$4&gt;p2_stab),INT((EQ$4-p2_stab-1)/12)+1,0)</f>
        <v/>
      </c>
      <c r="ER93" s="42">
        <f>IF(AND(p2_stab&gt;0,ER$4&gt;p2_stab),INT((ER$4-p2_stab-1)/12)+1,0)</f>
        <v/>
      </c>
      <c r="ES93" s="42">
        <f>IF(AND(p2_stab&gt;0,ES$4&gt;p2_stab),INT((ES$4-p2_stab-1)/12)+1,0)</f>
        <v/>
      </c>
      <c r="ET93" s="42">
        <f>IF(AND(p2_stab&gt;0,ET$4&gt;p2_stab),INT((ET$4-p2_stab-1)/12)+1,0)</f>
        <v/>
      </c>
      <c r="EU93" s="42">
        <f>IF(AND(p2_stab&gt;0,EU$4&gt;p2_stab),INT((EU$4-p2_stab-1)/12)+1,0)</f>
        <v/>
      </c>
      <c r="EV93" s="42">
        <f>IF(AND(p2_stab&gt;0,EV$4&gt;p2_stab),INT((EV$4-p2_stab-1)/12)+1,0)</f>
        <v/>
      </c>
      <c r="EW93" s="42">
        <f>IF(AND(p2_stab&gt;0,EW$4&gt;p2_stab),INT((EW$4-p2_stab-1)/12)+1,0)</f>
        <v/>
      </c>
      <c r="EX93" s="42">
        <f>IF(AND(p2_stab&gt;0,EX$4&gt;p2_stab),INT((EX$4-p2_stab-1)/12)+1,0)</f>
        <v/>
      </c>
      <c r="EY93" s="42">
        <f>IF(AND(p2_stab&gt;0,EY$4&gt;p2_stab),INT((EY$4-p2_stab-1)/12)+1,0)</f>
        <v/>
      </c>
      <c r="EZ93" s="42">
        <f>IF(AND(p2_stab&gt;0,EZ$4&gt;p2_stab),INT((EZ$4-p2_stab-1)/12)+1,0)</f>
        <v/>
      </c>
      <c r="FA93" s="42">
        <f>IF(AND(p2_stab&gt;0,FA$4&gt;p2_stab),INT((FA$4-p2_stab-1)/12)+1,0)</f>
        <v/>
      </c>
      <c r="FB93" s="42">
        <f>IF(AND(p2_stab&gt;0,FB$4&gt;p2_stab),INT((FB$4-p2_stab-1)/12)+1,0)</f>
        <v/>
      </c>
      <c r="FC93" s="42">
        <f>IF(AND(p2_stab&gt;0,FC$4&gt;p2_stab),INT((FC$4-p2_stab-1)/12)+1,0)</f>
        <v/>
      </c>
      <c r="FD93" s="42">
        <f>IF(AND(p2_stab&gt;0,FD$4&gt;p2_stab),INT((FD$4-p2_stab-1)/12)+1,0)</f>
        <v/>
      </c>
      <c r="FE93" s="42">
        <f>IF(AND(p2_stab&gt;0,FE$4&gt;p2_stab),INT((FE$4-p2_stab-1)/12)+1,0)</f>
        <v/>
      </c>
      <c r="FF93" s="42">
        <f>IF(AND(p2_stab&gt;0,FF$4&gt;p2_stab),INT((FF$4-p2_stab-1)/12)+1,0)</f>
        <v/>
      </c>
      <c r="FG93" s="42">
        <f>IF(AND(p2_stab&gt;0,FG$4&gt;p2_stab),INT((FG$4-p2_stab-1)/12)+1,0)</f>
        <v/>
      </c>
      <c r="FH93" s="42">
        <f>IF(AND(p2_stab&gt;0,FH$4&gt;p2_stab),INT((FH$4-p2_stab-1)/12)+1,0)</f>
        <v/>
      </c>
      <c r="FI93" s="42">
        <f>IF(AND(p2_stab&gt;0,FI$4&gt;p2_stab),INT((FI$4-p2_stab-1)/12)+1,0)</f>
        <v/>
      </c>
      <c r="FJ93" s="42">
        <f>IF(AND(p2_stab&gt;0,FJ$4&gt;p2_stab),INT((FJ$4-p2_stab-1)/12)+1,0)</f>
        <v/>
      </c>
      <c r="FK93" s="42">
        <f>IF(AND(p2_stab&gt;0,FK$4&gt;p2_stab),INT((FK$4-p2_stab-1)/12)+1,0)</f>
        <v/>
      </c>
      <c r="FL93" s="42">
        <f>IF(AND(p2_stab&gt;0,FL$4&gt;p2_stab),INT((FL$4-p2_stab-1)/12)+1,0)</f>
        <v/>
      </c>
      <c r="FM93" s="42">
        <f>IF(AND(p2_stab&gt;0,FM$4&gt;p2_stab),INT((FM$4-p2_stab-1)/12)+1,0)</f>
        <v/>
      </c>
      <c r="FN93" s="42">
        <f>IF(AND(p2_stab&gt;0,FN$4&gt;p2_stab),INT((FN$4-p2_stab-1)/12)+1,0)</f>
        <v/>
      </c>
      <c r="FO93" s="42">
        <f>IF(AND(p2_stab&gt;0,FO$4&gt;p2_stab),INT((FO$4-p2_stab-1)/12)+1,0)</f>
        <v/>
      </c>
      <c r="FP93" s="42">
        <f>IF(AND(p2_stab&gt;0,FP$4&gt;p2_stab),INT((FP$4-p2_stab-1)/12)+1,0)</f>
        <v/>
      </c>
      <c r="FQ93" s="42">
        <f>IF(AND(p2_stab&gt;0,FQ$4&gt;p2_stab),INT((FQ$4-p2_stab-1)/12)+1,0)</f>
        <v/>
      </c>
      <c r="FR93" s="42">
        <f>IF(AND(p2_stab&gt;0,FR$4&gt;p2_stab),INT((FR$4-p2_stab-1)/12)+1,0)</f>
        <v/>
      </c>
      <c r="FS93" s="42">
        <f>IF(AND(p2_stab&gt;0,FS$4&gt;p2_stab),INT((FS$4-p2_stab-1)/12)+1,0)</f>
        <v/>
      </c>
      <c r="FT93" s="42">
        <f>IF(AND(p2_stab&gt;0,FT$4&gt;p2_stab),INT((FT$4-p2_stab-1)/12)+1,0)</f>
        <v/>
      </c>
      <c r="FU93" s="42">
        <f>IF(AND(p2_stab&gt;0,FU$4&gt;p2_stab),INT((FU$4-p2_stab-1)/12)+1,0)</f>
        <v/>
      </c>
      <c r="FV93" s="42">
        <f>IF(AND(p2_stab&gt;0,FV$4&gt;p2_stab),INT((FV$4-p2_stab-1)/12)+1,0)</f>
        <v/>
      </c>
      <c r="FW93" s="42">
        <f>IF(AND(p2_stab&gt;0,FW$4&gt;p2_stab),INT((FW$4-p2_stab-1)/12)+1,0)</f>
        <v/>
      </c>
      <c r="FX93" s="42">
        <f>IF(AND(p2_stab&gt;0,FX$4&gt;p2_stab),INT((FX$4-p2_stab-1)/12)+1,0)</f>
        <v/>
      </c>
      <c r="FY93" s="42">
        <f>IF(AND(p2_stab&gt;0,FY$4&gt;p2_stab),INT((FY$4-p2_stab-1)/12)+1,0)</f>
        <v/>
      </c>
      <c r="FZ93" s="42">
        <f>IF(AND(p2_stab&gt;0,FZ$4&gt;p2_stab),INT((FZ$4-p2_stab-1)/12)+1,0)</f>
        <v/>
      </c>
      <c r="GA93" s="42">
        <f>IF(AND(p2_stab&gt;0,GA$4&gt;p2_stab),INT((GA$4-p2_stab-1)/12)+1,0)</f>
        <v/>
      </c>
      <c r="GB93" s="42">
        <f>IF(AND(p2_stab&gt;0,GB$4&gt;p2_stab),INT((GB$4-p2_stab-1)/12)+1,0)</f>
        <v/>
      </c>
      <c r="GC93" s="42">
        <f>IF(AND(p2_stab&gt;0,GC$4&gt;p2_stab),INT((GC$4-p2_stab-1)/12)+1,0)</f>
        <v/>
      </c>
      <c r="GD93" s="42">
        <f>IF(AND(p2_stab&gt;0,GD$4&gt;p2_stab),INT((GD$4-p2_stab-1)/12)+1,0)</f>
        <v/>
      </c>
      <c r="GE93" s="42">
        <f>IF(AND(p2_stab&gt;0,GE$4&gt;p2_stab),INT((GE$4-p2_stab-1)/12)+1,0)</f>
        <v/>
      </c>
      <c r="GF93" s="42">
        <f>IF(AND(p2_stab&gt;0,GF$4&gt;p2_stab),INT((GF$4-p2_stab-1)/12)+1,0)</f>
        <v/>
      </c>
      <c r="GG93" s="42">
        <f>IF(AND(p2_stab&gt;0,GG$4&gt;p2_stab),INT((GG$4-p2_stab-1)/12)+1,0)</f>
        <v/>
      </c>
      <c r="GH93" s="42">
        <f>IF(AND(p2_stab&gt;0,GH$4&gt;p2_stab),INT((GH$4-p2_stab-1)/12)+1,0)</f>
        <v/>
      </c>
      <c r="GI93" s="42">
        <f>IF(AND(p2_stab&gt;0,GI$4&gt;p2_stab),INT((GI$4-p2_stab-1)/12)+1,0)</f>
        <v/>
      </c>
      <c r="GJ93" s="42">
        <f>IF(AND(p2_stab&gt;0,GJ$4&gt;p2_stab),INT((GJ$4-p2_stab-1)/12)+1,0)</f>
        <v/>
      </c>
      <c r="GK93" s="42">
        <f>IF(AND(p2_stab&gt;0,GK$4&gt;p2_stab),INT((GK$4-p2_stab-1)/12)+1,0)</f>
        <v/>
      </c>
      <c r="GL93" s="42">
        <f>IF(AND(p2_stab&gt;0,GL$4&gt;p2_stab),INT((GL$4-p2_stab-1)/12)+1,0)</f>
        <v/>
      </c>
      <c r="GM93" s="42">
        <f>IF(AND(p2_stab&gt;0,GM$4&gt;p2_stab),INT((GM$4-p2_stab-1)/12)+1,0)</f>
        <v/>
      </c>
      <c r="GN93" s="42">
        <f>IF(AND(p2_stab&gt;0,GN$4&gt;p2_stab),INT((GN$4-p2_stab-1)/12)+1,0)</f>
        <v/>
      </c>
      <c r="GO93" s="42">
        <f>IF(AND(p2_stab&gt;0,GO$4&gt;p2_stab),INT((GO$4-p2_stab-1)/12)+1,0)</f>
        <v/>
      </c>
      <c r="GP93" s="42">
        <f>IF(AND(p2_stab&gt;0,GP$4&gt;p2_stab),INT((GP$4-p2_stab-1)/12)+1,0)</f>
        <v/>
      </c>
      <c r="GQ93" s="42">
        <f>IF(AND(p2_stab&gt;0,GQ$4&gt;p2_stab),INT((GQ$4-p2_stab-1)/12)+1,0)</f>
        <v/>
      </c>
      <c r="GR93" s="42">
        <f>IF(AND(p2_stab&gt;0,GR$4&gt;p2_stab),INT((GR$4-p2_stab-1)/12)+1,0)</f>
        <v/>
      </c>
      <c r="GS93" s="42">
        <f>IF(AND(p2_stab&gt;0,GS$4&gt;p2_stab),INT((GS$4-p2_stab-1)/12)+1,0)</f>
        <v/>
      </c>
      <c r="GT93" s="42">
        <f>IF(AND(p2_stab&gt;0,GT$4&gt;p2_stab),INT((GT$4-p2_stab-1)/12)+1,0)</f>
        <v/>
      </c>
      <c r="GU93" s="42">
        <f>IF(AND(p2_stab&gt;0,GU$4&gt;p2_stab),INT((GU$4-p2_stab-1)/12)+1,0)</f>
        <v/>
      </c>
      <c r="GV93" s="42">
        <f>IF(AND(p2_stab&gt;0,GV$4&gt;p2_stab),INT((GV$4-p2_stab-1)/12)+1,0)</f>
        <v/>
      </c>
      <c r="GW93" s="42">
        <f>IF(AND(p2_stab&gt;0,GW$4&gt;p2_stab),INT((GW$4-p2_stab-1)/12)+1,0)</f>
        <v/>
      </c>
      <c r="GX93" s="42">
        <f>IF(AND(p2_stab&gt;0,GX$4&gt;p2_stab),INT((GX$4-p2_stab-1)/12)+1,0)</f>
        <v/>
      </c>
      <c r="GY93" s="42">
        <f>IF(AND(p2_stab&gt;0,GY$4&gt;p2_stab),INT((GY$4-p2_stab-1)/12)+1,0)</f>
        <v/>
      </c>
      <c r="GZ93" s="42">
        <f>IF(AND(p2_stab&gt;0,GZ$4&gt;p2_stab),INT((GZ$4-p2_stab-1)/12)+1,0)</f>
        <v/>
      </c>
      <c r="HA93" s="42">
        <f>IF(AND(p2_stab&gt;0,HA$4&gt;p2_stab),INT((HA$4-p2_stab-1)/12)+1,0)</f>
        <v/>
      </c>
      <c r="HB93" s="42">
        <f>IF(AND(p2_stab&gt;0,HB$4&gt;p2_stab),INT((HB$4-p2_stab-1)/12)+1,0)</f>
        <v/>
      </c>
      <c r="HC93" s="42">
        <f>IF(AND(p2_stab&gt;0,HC$4&gt;p2_stab),INT((HC$4-p2_stab-1)/12)+1,0)</f>
        <v/>
      </c>
      <c r="HD93" s="42">
        <f>IF(AND(p2_stab&gt;0,HD$4&gt;p2_stab),INT((HD$4-p2_stab-1)/12)+1,0)</f>
        <v/>
      </c>
      <c r="HE93" s="42">
        <f>IF(AND(p2_stab&gt;0,HE$4&gt;p2_stab),INT((HE$4-p2_stab-1)/12)+1,0)</f>
        <v/>
      </c>
      <c r="HF93" s="42">
        <f>IF(AND(p2_stab&gt;0,HF$4&gt;p2_stab),INT((HF$4-p2_stab-1)/12)+1,0)</f>
        <v/>
      </c>
      <c r="HG93" s="42">
        <f>IF(AND(p2_stab&gt;0,HG$4&gt;p2_stab),INT((HG$4-p2_stab-1)/12)+1,0)</f>
        <v/>
      </c>
      <c r="HH93" s="42">
        <f>IF(AND(p2_stab&gt;0,HH$4&gt;p2_stab),INT((HH$4-p2_stab-1)/12)+1,0)</f>
        <v/>
      </c>
      <c r="HI93" s="42">
        <f>IF(AND(p2_stab&gt;0,HI$4&gt;p2_stab),INT((HI$4-p2_stab-1)/12)+1,0)</f>
        <v/>
      </c>
      <c r="HJ93" s="42">
        <f>IF(AND(p2_stab&gt;0,HJ$4&gt;p2_stab),INT((HJ$4-p2_stab-1)/12)+1,0)</f>
        <v/>
      </c>
      <c r="HK93" s="42">
        <f>IF(AND(p2_stab&gt;0,HK$4&gt;p2_stab),INT((HK$4-p2_stab-1)/12)+1,0)</f>
        <v/>
      </c>
      <c r="HL93" s="42">
        <f>IF(AND(p2_stab&gt;0,HL$4&gt;p2_stab),INT((HL$4-p2_stab-1)/12)+1,0)</f>
        <v/>
      </c>
      <c r="HM93" s="42">
        <f>IF(AND(p2_stab&gt;0,HM$4&gt;p2_stab),INT((HM$4-p2_stab-1)/12)+1,0)</f>
        <v/>
      </c>
      <c r="HN93" s="42">
        <f>IF(AND(p2_stab&gt;0,HN$4&gt;p2_stab),INT((HN$4-p2_stab-1)/12)+1,0)</f>
        <v/>
      </c>
      <c r="HO93" s="42">
        <f>IF(AND(p2_stab&gt;0,HO$4&gt;p2_stab),INT((HO$4-p2_stab-1)/12)+1,0)</f>
        <v/>
      </c>
      <c r="HP93" s="42">
        <f>IF(AND(p2_stab&gt;0,HP$4&gt;p2_stab),INT((HP$4-p2_stab-1)/12)+1,0)</f>
        <v/>
      </c>
      <c r="HQ93" s="42">
        <f>IF(AND(p2_stab&gt;0,HQ$4&gt;p2_stab),INT((HQ$4-p2_stab-1)/12)+1,0)</f>
        <v/>
      </c>
      <c r="HR93" s="42">
        <f>IF(AND(p2_stab&gt;0,HR$4&gt;p2_stab),INT((HR$4-p2_stab-1)/12)+1,0)</f>
        <v/>
      </c>
      <c r="HS93" s="42">
        <f>IF(AND(p2_stab&gt;0,HS$4&gt;p2_stab),INT((HS$4-p2_stab-1)/12)+1,0)</f>
        <v/>
      </c>
      <c r="HT93" s="42">
        <f>IF(AND(p2_stab&gt;0,HT$4&gt;p2_stab),INT((HT$4-p2_stab-1)/12)+1,0)</f>
        <v/>
      </c>
      <c r="HU93" s="42">
        <f>IF(AND(p2_stab&gt;0,HU$4&gt;p2_stab),INT((HU$4-p2_stab-1)/12)+1,0)</f>
        <v/>
      </c>
      <c r="HV93" s="42">
        <f>IF(AND(p2_stab&gt;0,HV$4&gt;p2_stab),INT((HV$4-p2_stab-1)/12)+1,0)</f>
        <v/>
      </c>
      <c r="HW93" s="42">
        <f>IF(AND(p2_stab&gt;0,HW$4&gt;p2_stab),INT((HW$4-p2_stab-1)/12)+1,0)</f>
        <v/>
      </c>
      <c r="HX93" s="42">
        <f>IF(AND(p2_stab&gt;0,HX$4&gt;p2_stab),INT((HX$4-p2_stab-1)/12)+1,0)</f>
        <v/>
      </c>
      <c r="HY93" s="42">
        <f>IF(AND(p2_stab&gt;0,HY$4&gt;p2_stab),INT((HY$4-p2_stab-1)/12)+1,0)</f>
        <v/>
      </c>
      <c r="HZ93" s="42">
        <f>IF(AND(p2_stab&gt;0,HZ$4&gt;p2_stab),INT((HZ$4-p2_stab-1)/12)+1,0)</f>
        <v/>
      </c>
      <c r="IA93" s="42">
        <f>IF(AND(p2_stab&gt;0,IA$4&gt;p2_stab),INT((IA$4-p2_stab-1)/12)+1,0)</f>
        <v/>
      </c>
      <c r="IB93" s="42">
        <f>IF(AND(p2_stab&gt;0,IB$4&gt;p2_stab),INT((IB$4-p2_stab-1)/12)+1,0)</f>
        <v/>
      </c>
      <c r="IC93" s="42">
        <f>IF(AND(p2_stab&gt;0,IC$4&gt;p2_stab),INT((IC$4-p2_stab-1)/12)+1,0)</f>
        <v/>
      </c>
      <c r="ID93" s="42">
        <f>IF(AND(p2_stab&gt;0,ID$4&gt;p2_stab),INT((ID$4-p2_stab-1)/12)+1,0)</f>
        <v/>
      </c>
      <c r="IE93" s="42">
        <f>IF(AND(p2_stab&gt;0,IE$4&gt;p2_stab),INT((IE$4-p2_stab-1)/12)+1,0)</f>
        <v/>
      </c>
      <c r="IF93" s="42">
        <f>IF(AND(p2_stab&gt;0,IF$4&gt;p2_stab),INT((IF$4-p2_stab-1)/12)+1,0)</f>
        <v/>
      </c>
      <c r="IG93" s="42">
        <f>IF(AND(p2_stab&gt;0,IG$4&gt;p2_stab),INT((IG$4-p2_stab-1)/12)+1,0)</f>
        <v/>
      </c>
      <c r="IH93" s="42">
        <f>IF(AND(p2_stab&gt;0,IH$4&gt;p2_stab),INT((IH$4-p2_stab-1)/12)+1,0)</f>
        <v/>
      </c>
      <c r="II93" s="42">
        <f>IF(AND(p2_stab&gt;0,II$4&gt;p2_stab),INT((II$4-p2_stab-1)/12)+1,0)</f>
        <v/>
      </c>
      <c r="IJ93" s="42">
        <f>IF(AND(p2_stab&gt;0,IJ$4&gt;p2_stab),INT((IJ$4-p2_stab-1)/12)+1,0)</f>
        <v/>
      </c>
      <c r="IK93" s="42">
        <f>IF(AND(p2_stab&gt;0,IK$4&gt;p2_stab),INT((IK$4-p2_stab-1)/12)+1,0)</f>
        <v/>
      </c>
      <c r="IL93" s="42">
        <f>IF(AND(p2_stab&gt;0,IL$4&gt;p2_stab),INT((IL$4-p2_stab-1)/12)+1,0)</f>
        <v/>
      </c>
      <c r="IM93" s="42">
        <f>IF(AND(p2_stab&gt;0,IM$4&gt;p2_stab),INT((IM$4-p2_stab-1)/12)+1,0)</f>
        <v/>
      </c>
      <c r="IN93" s="42">
        <f>IF(AND(p2_stab&gt;0,IN$4&gt;p2_stab),INT((IN$4-p2_stab-1)/12)+1,0)</f>
        <v/>
      </c>
      <c r="IO93" s="42">
        <f>IF(AND(p2_stab&gt;0,IO$4&gt;p2_stab),INT((IO$4-p2_stab-1)/12)+1,0)</f>
        <v/>
      </c>
      <c r="IP93" s="42">
        <f>IF(AND(p2_stab&gt;0,IP$4&gt;p2_stab),INT((IP$4-p2_stab-1)/12)+1,0)</f>
        <v/>
      </c>
      <c r="IQ93" s="42">
        <f>IF(AND(p2_stab&gt;0,IQ$4&gt;p2_stab),INT((IQ$4-p2_stab-1)/12)+1,0)</f>
        <v/>
      </c>
      <c r="IR93" s="42">
        <f>IF(AND(p2_stab&gt;0,IR$4&gt;p2_stab),INT((IR$4-p2_stab-1)/12)+1,0)</f>
        <v/>
      </c>
      <c r="IS93" s="42">
        <f>IF(AND(p2_stab&gt;0,IS$4&gt;p2_stab),INT((IS$4-p2_stab-1)/12)+1,0)</f>
        <v/>
      </c>
      <c r="IT93" s="42">
        <f>IF(AND(p2_stab&gt;0,IT$4&gt;p2_stab),INT((IT$4-p2_stab-1)/12)+1,0)</f>
        <v/>
      </c>
      <c r="IU93" s="42">
        <f>IF(AND(p2_stab&gt;0,IU$4&gt;p2_stab),INT((IU$4-p2_stab-1)/12)+1,0)</f>
        <v/>
      </c>
      <c r="IV93" s="42">
        <f>IF(AND(p2_stab&gt;0,IV$4&gt;p2_stab),INT((IV$4-p2_stab-1)/12)+1,0)</f>
        <v/>
      </c>
      <c r="IW93" s="42">
        <f>IF(AND(p2_stab&gt;0,IW$4&gt;p2_stab),INT((IW$4-p2_stab-1)/12)+1,0)</f>
        <v/>
      </c>
      <c r="IX93" s="42">
        <f>IF(AND(p2_stab&gt;0,IX$4&gt;p2_stab),INT((IX$4-p2_stab-1)/12)+1,0)</f>
        <v/>
      </c>
      <c r="IY93" s="42">
        <f>IF(AND(p2_stab&gt;0,IY$4&gt;p2_stab),INT((IY$4-p2_stab-1)/12)+1,0)</f>
        <v/>
      </c>
      <c r="IZ93" s="42">
        <f>IF(AND(p2_stab&gt;0,IZ$4&gt;p2_stab),INT((IZ$4-p2_stab-1)/12)+1,0)</f>
        <v/>
      </c>
      <c r="JA93" s="42">
        <f>IF(AND(p2_stab&gt;0,JA$4&gt;p2_stab),INT((JA$4-p2_stab-1)/12)+1,0)</f>
        <v/>
      </c>
      <c r="JB93" s="42">
        <f>IF(AND(p2_stab&gt;0,JB$4&gt;p2_stab),INT((JB$4-p2_stab-1)/12)+1,0)</f>
        <v/>
      </c>
      <c r="JC93" s="42">
        <f>IF(AND(p2_stab&gt;0,JC$4&gt;p2_stab),INT((JC$4-p2_stab-1)/12)+1,0)</f>
        <v/>
      </c>
      <c r="JD93" s="42">
        <f>IF(AND(p2_stab&gt;0,JD$4&gt;p2_stab),INT((JD$4-p2_stab-1)/12)+1,0)</f>
        <v/>
      </c>
      <c r="JE93" s="42">
        <f>IF(AND(p2_stab&gt;0,JE$4&gt;p2_stab),INT((JE$4-p2_stab-1)/12)+1,0)</f>
        <v/>
      </c>
      <c r="JF93" s="42">
        <f>IF(AND(p2_stab&gt;0,JF$4&gt;p2_stab),INT((JF$4-p2_stab-1)/12)+1,0)</f>
        <v/>
      </c>
      <c r="JG93" s="42">
        <f>IF(AND(p2_stab&gt;0,JG$4&gt;p2_stab),INT((JG$4-p2_stab-1)/12)+1,0)</f>
        <v/>
      </c>
      <c r="JH93" s="42">
        <f>IF(AND(p2_stab&gt;0,JH$4&gt;p2_stab),INT((JH$4-p2_stab-1)/12)+1,0)</f>
        <v/>
      </c>
      <c r="JI93" s="42">
        <f>IF(AND(p2_stab&gt;0,JI$4&gt;p2_stab),INT((JI$4-p2_stab-1)/12)+1,0)</f>
        <v/>
      </c>
      <c r="JJ93" s="42">
        <f>IF(AND(p2_stab&gt;0,JJ$4&gt;p2_stab),INT((JJ$4-p2_stab-1)/12)+1,0)</f>
        <v/>
      </c>
      <c r="JK93" s="42">
        <f>IF(AND(p2_stab&gt;0,JK$4&gt;p2_stab),INT((JK$4-p2_stab-1)/12)+1,0)</f>
        <v/>
      </c>
      <c r="JL93" s="42">
        <f>IF(AND(p2_stab&gt;0,JL$4&gt;p2_stab),INT((JL$4-p2_stab-1)/12)+1,0)</f>
        <v/>
      </c>
      <c r="JM93" s="42">
        <f>IF(AND(p2_stab&gt;0,JM$4&gt;p2_stab),INT((JM$4-p2_stab-1)/12)+1,0)</f>
        <v/>
      </c>
      <c r="JN93" s="42">
        <f>IF(AND(p2_stab&gt;0,JN$4&gt;p2_stab),INT((JN$4-p2_stab-1)/12)+1,0)</f>
        <v/>
      </c>
      <c r="JO93" s="42">
        <f>IF(AND(p2_stab&gt;0,JO$4&gt;p2_stab),INT((JO$4-p2_stab-1)/12)+1,0)</f>
        <v/>
      </c>
      <c r="JP93" s="42">
        <f>IF(AND(p2_stab&gt;0,JP$4&gt;p2_stab),INT((JP$4-p2_stab-1)/12)+1,0)</f>
        <v/>
      </c>
      <c r="JQ93" s="42">
        <f>IF(AND(p2_stab&gt;0,JQ$4&gt;p2_stab),INT((JQ$4-p2_stab-1)/12)+1,0)</f>
        <v/>
      </c>
      <c r="JR93" s="42">
        <f>IF(AND(p2_stab&gt;0,JR$4&gt;p2_stab),INT((JR$4-p2_stab-1)/12)+1,0)</f>
        <v/>
      </c>
      <c r="JS93" s="42">
        <f>IF(AND(p2_stab&gt;0,JS$4&gt;p2_stab),INT((JS$4-p2_stab-1)/12)+1,0)</f>
        <v/>
      </c>
      <c r="JT93" s="42">
        <f>IF(AND(p2_stab&gt;0,JT$4&gt;p2_stab),INT((JT$4-p2_stab-1)/12)+1,0)</f>
        <v/>
      </c>
      <c r="JU93" s="42">
        <f>IF(AND(p2_stab&gt;0,JU$4&gt;p2_stab),INT((JU$4-p2_stab-1)/12)+1,0)</f>
        <v/>
      </c>
      <c r="JV93" s="42">
        <f>IF(AND(p2_stab&gt;0,JV$4&gt;p2_stab),INT((JV$4-p2_stab-1)/12)+1,0)</f>
        <v/>
      </c>
      <c r="JW93" s="42">
        <f>IF(AND(p2_stab&gt;0,JW$4&gt;p2_stab),INT((JW$4-p2_stab-1)/12)+1,0)</f>
        <v/>
      </c>
      <c r="JX93" s="42">
        <f>IF(AND(p2_stab&gt;0,JX$4&gt;p2_stab),INT((JX$4-p2_stab-1)/12)+1,0)</f>
        <v/>
      </c>
      <c r="JY93" s="42">
        <f>IF(AND(p2_stab&gt;0,JY$4&gt;p2_stab),INT((JY$4-p2_stab-1)/12)+1,0)</f>
        <v/>
      </c>
      <c r="JZ93" s="42">
        <f>IF(AND(p2_stab&gt;0,JZ$4&gt;p2_stab),INT((JZ$4-p2_stab-1)/12)+1,0)</f>
        <v/>
      </c>
      <c r="KA93" s="42">
        <f>IF(AND(p2_stab&gt;0,KA$4&gt;p2_stab),INT((KA$4-p2_stab-1)/12)+1,0)</f>
        <v/>
      </c>
      <c r="KB93" s="42">
        <f>IF(AND(p2_stab&gt;0,KB$4&gt;p2_stab),INT((KB$4-p2_stab-1)/12)+1,0)</f>
        <v/>
      </c>
      <c r="KC93" s="42">
        <f>IF(AND(p2_stab&gt;0,KC$4&gt;p2_stab),INT((KC$4-p2_stab-1)/12)+1,0)</f>
        <v/>
      </c>
      <c r="KD93" s="42">
        <f>IF(AND(p2_stab&gt;0,KD$4&gt;p2_stab),INT((KD$4-p2_stab-1)/12)+1,0)</f>
        <v/>
      </c>
      <c r="KE93" s="42">
        <f>IF(AND(p2_stab&gt;0,KE$4&gt;p2_stab),INT((KE$4-p2_stab-1)/12)+1,0)</f>
        <v/>
      </c>
      <c r="KF93" s="42">
        <f>IF(AND(p2_stab&gt;0,KF$4&gt;p2_stab),INT((KF$4-p2_stab-1)/12)+1,0)</f>
        <v/>
      </c>
      <c r="KG93" s="42">
        <f>IF(AND(p2_stab&gt;0,KG$4&gt;p2_stab),INT((KG$4-p2_stab-1)/12)+1,0)</f>
        <v/>
      </c>
      <c r="KH93" s="42">
        <f>IF(AND(p2_stab&gt;0,KH$4&gt;p2_stab),INT((KH$4-p2_stab-1)/12)+1,0)</f>
        <v/>
      </c>
      <c r="KI93" s="42">
        <f>IF(AND(p2_stab&gt;0,KI$4&gt;p2_stab),INT((KI$4-p2_stab-1)/12)+1,0)</f>
        <v/>
      </c>
      <c r="KJ93" s="42">
        <f>IF(AND(p2_stab&gt;0,KJ$4&gt;p2_stab),INT((KJ$4-p2_stab-1)/12)+1,0)</f>
        <v/>
      </c>
      <c r="KK93" s="42">
        <f>IF(AND(p2_stab&gt;0,KK$4&gt;p2_stab),INT((KK$4-p2_stab-1)/12)+1,0)</f>
        <v/>
      </c>
      <c r="KL93" s="42">
        <f>IF(AND(p2_stab&gt;0,KL$4&gt;p2_stab),INT((KL$4-p2_stab-1)/12)+1,0)</f>
        <v/>
      </c>
      <c r="KM93" s="42">
        <f>IF(AND(p2_stab&gt;0,KM$4&gt;p2_stab),INT((KM$4-p2_stab-1)/12)+1,0)</f>
        <v/>
      </c>
      <c r="KN93" s="42">
        <f>IF(AND(p2_stab&gt;0,KN$4&gt;p2_stab),INT((KN$4-p2_stab-1)/12)+1,0)</f>
        <v/>
      </c>
      <c r="KO93" s="42">
        <f>IF(AND(p2_stab&gt;0,KO$4&gt;p2_stab),INT((KO$4-p2_stab-1)/12)+1,0)</f>
        <v/>
      </c>
      <c r="KP93" s="42">
        <f>IF(AND(p2_stab&gt;0,KP$4&gt;p2_stab),INT((KP$4-p2_stab-1)/12)+1,0)</f>
        <v/>
      </c>
      <c r="KQ93" s="42">
        <f>IF(AND(p2_stab&gt;0,KQ$4&gt;p2_stab),INT((KQ$4-p2_stab-1)/12)+1,0)</f>
        <v/>
      </c>
      <c r="KR93" s="42">
        <f>IF(AND(p2_stab&gt;0,KR$4&gt;p2_stab),INT((KR$4-p2_stab-1)/12)+1,0)</f>
        <v/>
      </c>
      <c r="KS93" s="42">
        <f>IF(AND(p2_stab&gt;0,KS$4&gt;p2_stab),INT((KS$4-p2_stab-1)/12)+1,0)</f>
        <v/>
      </c>
      <c r="KT93" s="42">
        <f>IF(AND(p2_stab&gt;0,KT$4&gt;p2_stab),INT((KT$4-p2_stab-1)/12)+1,0)</f>
        <v/>
      </c>
      <c r="KU93" s="42">
        <f>IF(AND(p2_stab&gt;0,KU$4&gt;p2_stab),INT((KU$4-p2_stab-1)/12)+1,0)</f>
        <v/>
      </c>
      <c r="KV93" s="42">
        <f>IF(AND(p2_stab&gt;0,KV$4&gt;p2_stab),INT((KV$4-p2_stab-1)/12)+1,0)</f>
        <v/>
      </c>
      <c r="KW93" s="42">
        <f>IF(AND(p2_stab&gt;0,KW$4&gt;p2_stab),INT((KW$4-p2_stab-1)/12)+1,0)</f>
        <v/>
      </c>
      <c r="KX93" s="42">
        <f>IF(AND(p2_stab&gt;0,KX$4&gt;p2_stab),INT((KX$4-p2_stab-1)/12)+1,0)</f>
        <v/>
      </c>
      <c r="KY93" s="42">
        <f>IF(AND(p2_stab&gt;0,KY$4&gt;p2_stab),INT((KY$4-p2_stab-1)/12)+1,0)</f>
        <v/>
      </c>
      <c r="KZ93" s="42">
        <f>IF(AND(p2_stab&gt;0,KZ$4&gt;p2_stab),INT((KZ$4-p2_stab-1)/12)+1,0)</f>
        <v/>
      </c>
      <c r="LA93" s="42">
        <f>IF(AND(p2_stab&gt;0,LA$4&gt;p2_stab),INT((LA$4-p2_stab-1)/12)+1,0)</f>
        <v/>
      </c>
      <c r="LB93" s="42">
        <f>IF(AND(p2_stab&gt;0,LB$4&gt;p2_stab),INT((LB$4-p2_stab-1)/12)+1,0)</f>
        <v/>
      </c>
      <c r="LC93" s="42">
        <f>IF(AND(p2_stab&gt;0,LC$4&gt;p2_stab),INT((LC$4-p2_stab-1)/12)+1,0)</f>
        <v/>
      </c>
      <c r="LD93" s="42">
        <f>IF(AND(p2_stab&gt;0,LD$4&gt;p2_stab),INT((LD$4-p2_stab-1)/12)+1,0)</f>
        <v/>
      </c>
      <c r="LE93" s="42">
        <f>IF(AND(p2_stab&gt;0,LE$4&gt;p2_stab),INT((LE$4-p2_stab-1)/12)+1,0)</f>
        <v/>
      </c>
      <c r="LF93" s="42">
        <f>IF(AND(p2_stab&gt;0,LF$4&gt;p2_stab),INT((LF$4-p2_stab-1)/12)+1,0)</f>
        <v/>
      </c>
      <c r="LG93" s="42">
        <f>IF(AND(p2_stab&gt;0,LG$4&gt;p2_stab),INT((LG$4-p2_stab-1)/12)+1,0)</f>
        <v/>
      </c>
      <c r="LH93" s="42">
        <f>IF(AND(p2_stab&gt;0,LH$4&gt;p2_stab),INT((LH$4-p2_stab-1)/12)+1,0)</f>
        <v/>
      </c>
      <c r="LI93" s="42">
        <f>IF(AND(p2_stab&gt;0,LI$4&gt;p2_stab),INT((LI$4-p2_stab-1)/12)+1,0)</f>
        <v/>
      </c>
      <c r="LJ93" s="42">
        <f>IF(AND(p2_stab&gt;0,LJ$4&gt;p2_stab),INT((LJ$4-p2_stab-1)/12)+1,0)</f>
        <v/>
      </c>
      <c r="LK93" s="42">
        <f>IF(AND(p2_stab&gt;0,LK$4&gt;p2_stab),INT((LK$4-p2_stab-1)/12)+1,0)</f>
        <v/>
      </c>
      <c r="LL93" s="42">
        <f>IF(AND(p2_stab&gt;0,LL$4&gt;p2_stab),INT((LL$4-p2_stab-1)/12)+1,0)</f>
        <v/>
      </c>
      <c r="LM93" s="42">
        <f>IF(AND(p2_stab&gt;0,LM$4&gt;p2_stab),INT((LM$4-p2_stab-1)/12)+1,0)</f>
        <v/>
      </c>
      <c r="LN93" s="42">
        <f>IF(AND(p2_stab&gt;0,LN$4&gt;p2_stab),INT((LN$4-p2_stab-1)/12)+1,0)</f>
        <v/>
      </c>
      <c r="LO93" s="42">
        <f>IF(AND(p2_stab&gt;0,LO$4&gt;p2_stab),INT((LO$4-p2_stab-1)/12)+1,0)</f>
        <v/>
      </c>
      <c r="LP93" s="42">
        <f>IF(AND(p2_stab&gt;0,LP$4&gt;p2_stab),INT((LP$4-p2_stab-1)/12)+1,0)</f>
        <v/>
      </c>
      <c r="LQ93" s="42">
        <f>IF(AND(p2_stab&gt;0,LQ$4&gt;p2_stab),INT((LQ$4-p2_stab-1)/12)+1,0)</f>
        <v/>
      </c>
      <c r="LR93" s="42">
        <f>IF(AND(p2_stab&gt;0,LR$4&gt;p2_stab),INT((LR$4-p2_stab-1)/12)+1,0)</f>
        <v/>
      </c>
      <c r="LS93" s="42">
        <f>IF(AND(p2_stab&gt;0,LS$4&gt;p2_stab),INT((LS$4-p2_stab-1)/12)+1,0)</f>
        <v/>
      </c>
      <c r="LT93" s="42">
        <f>IF(AND(p2_stab&gt;0,LT$4&gt;p2_stab),INT((LT$4-p2_stab-1)/12)+1,0)</f>
        <v/>
      </c>
      <c r="LU93" s="42">
        <f>IF(AND(p2_stab&gt;0,LU$4&gt;p2_stab),INT((LU$4-p2_stab-1)/12)+1,0)</f>
        <v/>
      </c>
      <c r="LV93" s="42">
        <f>IF(AND(p2_stab&gt;0,LV$4&gt;p2_stab),INT((LV$4-p2_stab-1)/12)+1,0)</f>
        <v/>
      </c>
      <c r="LW93" s="42">
        <f>IF(AND(p2_stab&gt;0,LW$4&gt;p2_stab),INT((LW$4-p2_stab-1)/12)+1,0)</f>
        <v/>
      </c>
      <c r="LX93" s="42">
        <f>IF(AND(p2_stab&gt;0,LX$4&gt;p2_stab),INT((LX$4-p2_stab-1)/12)+1,0)</f>
        <v/>
      </c>
      <c r="LY93" s="42">
        <f>IF(AND(p2_stab&gt;0,LY$4&gt;p2_stab),INT((LY$4-p2_stab-1)/12)+1,0)</f>
        <v/>
      </c>
      <c r="LZ93" s="42">
        <f>IF(AND(p2_stab&gt;0,LZ$4&gt;p2_stab),INT((LZ$4-p2_stab-1)/12)+1,0)</f>
        <v/>
      </c>
      <c r="MA93" s="42">
        <f>IF(AND(p2_stab&gt;0,MA$4&gt;p2_stab),INT((MA$4-p2_stab-1)/12)+1,0)</f>
        <v/>
      </c>
      <c r="MB93" s="42">
        <f>IF(AND(p2_stab&gt;0,MB$4&gt;p2_stab),INT((MB$4-p2_stab-1)/12)+1,0)</f>
        <v/>
      </c>
      <c r="MC93" s="42">
        <f>IF(AND(p2_stab&gt;0,MC$4&gt;p2_stab),INT((MC$4-p2_stab-1)/12)+1,0)</f>
        <v/>
      </c>
      <c r="MD93" s="42">
        <f>IF(AND(p2_stab&gt;0,MD$4&gt;p2_stab),INT((MD$4-p2_stab-1)/12)+1,0)</f>
        <v/>
      </c>
      <c r="ME93" s="42">
        <f>IF(AND(p2_stab&gt;0,ME$4&gt;p2_stab),INT((ME$4-p2_stab-1)/12)+1,0)</f>
        <v/>
      </c>
      <c r="MF93" s="42">
        <f>IF(AND(p2_stab&gt;0,MF$4&gt;p2_stab),INT((MF$4-p2_stab-1)/12)+1,0)</f>
        <v/>
      </c>
      <c r="MG93" s="42">
        <f>IF(AND(p2_stab&gt;0,MG$4&gt;p2_stab),INT((MG$4-p2_stab-1)/12)+1,0)</f>
        <v/>
      </c>
      <c r="MH93" s="42">
        <f>IF(AND(p2_stab&gt;0,MH$4&gt;p2_stab),INT((MH$4-p2_stab-1)/12)+1,0)</f>
        <v/>
      </c>
      <c r="MI93" s="42">
        <f>IF(AND(p2_stab&gt;0,MI$4&gt;p2_stab),INT((MI$4-p2_stab-1)/12)+1,0)</f>
        <v/>
      </c>
      <c r="MJ93" s="42">
        <f>IF(AND(p2_stab&gt;0,MJ$4&gt;p2_stab),INT((MJ$4-p2_stab-1)/12)+1,0)</f>
        <v/>
      </c>
      <c r="MK93" s="42">
        <f>IF(AND(p2_stab&gt;0,MK$4&gt;p2_stab),INT((MK$4-p2_stab-1)/12)+1,0)</f>
        <v/>
      </c>
      <c r="ML93" s="42">
        <f>IF(AND(p2_stab&gt;0,ML$4&gt;p2_stab),INT((ML$4-p2_stab-1)/12)+1,0)</f>
        <v/>
      </c>
      <c r="MM93" s="42">
        <f>IF(AND(p2_stab&gt;0,MM$4&gt;p2_stab),INT((MM$4-p2_stab-1)/12)+1,0)</f>
        <v/>
      </c>
      <c r="MN93" s="42">
        <f>IF(AND(p2_stab&gt;0,MN$4&gt;p2_stab),INT((MN$4-p2_stab-1)/12)+1,0)</f>
        <v/>
      </c>
      <c r="MO93" s="42">
        <f>IF(AND(p2_stab&gt;0,MO$4&gt;p2_stab),INT((MO$4-p2_stab-1)/12)+1,0)</f>
        <v/>
      </c>
      <c r="MP93" s="42">
        <f>IF(AND(p2_stab&gt;0,MP$4&gt;p2_stab),INT((MP$4-p2_stab-1)/12)+1,0)</f>
        <v/>
      </c>
      <c r="MQ93" s="42">
        <f>IF(AND(p2_stab&gt;0,MQ$4&gt;p2_stab),INT((MQ$4-p2_stab-1)/12)+1,0)</f>
        <v/>
      </c>
      <c r="MR93" s="42">
        <f>IF(AND(p2_stab&gt;0,MR$4&gt;p2_stab),INT((MR$4-p2_stab-1)/12)+1,0)</f>
        <v/>
      </c>
      <c r="MS93" s="42">
        <f>IF(AND(p2_stab&gt;0,MS$4&gt;p2_stab),INT((MS$4-p2_stab-1)/12)+1,0)</f>
        <v/>
      </c>
      <c r="MT93" s="42">
        <f>IF(AND(p2_stab&gt;0,MT$4&gt;p2_stab),INT((MT$4-p2_stab-1)/12)+1,0)</f>
        <v/>
      </c>
      <c r="MU93" s="42">
        <f>IF(AND(p2_stab&gt;0,MU$4&gt;p2_stab),INT((MU$4-p2_stab-1)/12)+1,0)</f>
        <v/>
      </c>
      <c r="MV93" s="42">
        <f>IF(AND(p2_stab&gt;0,MV$4&gt;p2_stab),INT((MV$4-p2_stab-1)/12)+1,0)</f>
        <v/>
      </c>
      <c r="MW93" s="42">
        <f>IF(AND(p2_stab&gt;0,MW$4&gt;p2_stab),INT((MW$4-p2_stab-1)/12)+1,0)</f>
        <v/>
      </c>
      <c r="MX93" s="42">
        <f>IF(AND(p2_stab&gt;0,MX$4&gt;p2_stab),INT((MX$4-p2_stab-1)/12)+1,0)</f>
        <v/>
      </c>
      <c r="MY93" s="42">
        <f>IF(AND(p2_stab&gt;0,MY$4&gt;p2_stab),INT((MY$4-p2_stab-1)/12)+1,0)</f>
        <v/>
      </c>
      <c r="MZ93" s="42">
        <f>IF(AND(p2_stab&gt;0,MZ$4&gt;p2_stab),INT((MZ$4-p2_stab-1)/12)+1,0)</f>
        <v/>
      </c>
      <c r="NA93" s="42">
        <f>IF(AND(p2_stab&gt;0,NA$4&gt;p2_stab),INT((NA$4-p2_stab-1)/12)+1,0)</f>
        <v/>
      </c>
      <c r="NB93" s="42">
        <f>IF(AND(p2_stab&gt;0,NB$4&gt;p2_stab),INT((NB$4-p2_stab-1)/12)+1,0)</f>
        <v/>
      </c>
      <c r="NC93" s="42">
        <f>IF(AND(p2_stab&gt;0,NC$4&gt;p2_stab),INT((NC$4-p2_stab-1)/12)+1,0)</f>
        <v/>
      </c>
      <c r="ND93" s="42">
        <f>IF(AND(p2_stab&gt;0,ND$4&gt;p2_stab),INT((ND$4-p2_stab-1)/12)+1,0)</f>
        <v/>
      </c>
      <c r="NE93" s="42">
        <f>IF(AND(p2_stab&gt;0,NE$4&gt;p2_stab),INT((NE$4-p2_stab-1)/12)+1,0)</f>
        <v/>
      </c>
      <c r="NF93" s="42">
        <f>IF(AND(p2_stab&gt;0,NF$4&gt;p2_stab),INT((NF$4-p2_stab-1)/12)+1,0)</f>
        <v/>
      </c>
      <c r="NG93" s="42">
        <f>IF(AND(p2_stab&gt;0,NG$4&gt;p2_stab),INT((NG$4-p2_stab-1)/12)+1,0)</f>
        <v/>
      </c>
      <c r="NH93" s="42">
        <f>IF(AND(p2_stab&gt;0,NH$4&gt;p2_stab),INT((NH$4-p2_stab-1)/12)+1,0)</f>
        <v/>
      </c>
      <c r="NI93" s="42">
        <f>IF(AND(p2_stab&gt;0,NI$4&gt;p2_stab),INT((NI$4-p2_stab-1)/12)+1,0)</f>
        <v/>
      </c>
      <c r="NJ93" s="42">
        <f>IF(AND(p2_stab&gt;0,NJ$4&gt;p2_stab),INT((NJ$4-p2_stab-1)/12)+1,0)</f>
        <v/>
      </c>
      <c r="NK93" s="42">
        <f>IF(AND(p2_stab&gt;0,NK$4&gt;p2_stab),INT((NK$4-p2_stab-1)/12)+1,0)</f>
        <v/>
      </c>
      <c r="NL93" s="42">
        <f>IF(AND(p2_stab&gt;0,NL$4&gt;p2_stab),INT((NL$4-p2_stab-1)/12)+1,0)</f>
        <v/>
      </c>
      <c r="NM93" s="42">
        <f>IF(AND(p2_stab&gt;0,NM$4&gt;p2_stab),INT((NM$4-p2_stab-1)/12)+1,0)</f>
        <v/>
      </c>
      <c r="NN93" s="42">
        <f>IF(AND(p2_stab&gt;0,NN$4&gt;p2_stab),INT((NN$4-p2_stab-1)/12)+1,0)</f>
        <v/>
      </c>
      <c r="NO93" s="42">
        <f>IF(AND(p2_stab&gt;0,NO$4&gt;p2_stab),INT((NO$4-p2_stab-1)/12)+1,0)</f>
        <v/>
      </c>
      <c r="NP93" s="42">
        <f>IF(AND(p2_stab&gt;0,NP$4&gt;p2_stab),INT((NP$4-p2_stab-1)/12)+1,0)</f>
        <v/>
      </c>
      <c r="NQ93" s="42">
        <f>IF(AND(p2_stab&gt;0,NQ$4&gt;p2_stab),INT((NQ$4-p2_stab-1)/12)+1,0)</f>
        <v/>
      </c>
      <c r="NR93" s="42">
        <f>IF(AND(p2_stab&gt;0,NR$4&gt;p2_stab),INT((NR$4-p2_stab-1)/12)+1,0)</f>
        <v/>
      </c>
      <c r="NS93" s="42">
        <f>IF(AND(p2_stab&gt;0,NS$4&gt;p2_stab),INT((NS$4-p2_stab-1)/12)+1,0)</f>
        <v/>
      </c>
      <c r="NT93" s="42">
        <f>IF(AND(p2_stab&gt;0,NT$4&gt;p2_stab),INT((NT$4-p2_stab-1)/12)+1,0)</f>
        <v/>
      </c>
      <c r="NU93" s="42">
        <f>IF(AND(p2_stab&gt;0,NU$4&gt;p2_stab),INT((NU$4-p2_stab-1)/12)+1,0)</f>
        <v/>
      </c>
      <c r="NV93" s="42">
        <f>IF(AND(p2_stab&gt;0,NV$4&gt;p2_stab),INT((NV$4-p2_stab-1)/12)+1,0)</f>
        <v/>
      </c>
      <c r="NW93" s="42">
        <f>IF(AND(p2_stab&gt;0,NW$4&gt;p2_stab),INT((NW$4-p2_stab-1)/12)+1,0)</f>
        <v/>
      </c>
      <c r="NX93" s="42">
        <f>IF(AND(p2_stab&gt;0,NX$4&gt;p2_stab),INT((NX$4-p2_stab-1)/12)+1,0)</f>
        <v/>
      </c>
      <c r="NY93" s="42">
        <f>IF(AND(p2_stab&gt;0,NY$4&gt;p2_stab),INT((NY$4-p2_stab-1)/12)+1,0)</f>
        <v/>
      </c>
      <c r="NZ93" s="42">
        <f>IF(AND(p2_stab&gt;0,NZ$4&gt;p2_stab),INT((NZ$4-p2_stab-1)/12)+1,0)</f>
        <v/>
      </c>
      <c r="OA93" s="42">
        <f>IF(AND(p2_stab&gt;0,OA$4&gt;p2_stab),INT((OA$4-p2_stab-1)/12)+1,0)</f>
        <v/>
      </c>
      <c r="OB93" s="42">
        <f>IF(AND(p2_stab&gt;0,OB$4&gt;p2_stab),INT((OB$4-p2_stab-1)/12)+1,0)</f>
        <v/>
      </c>
      <c r="OC93" s="42">
        <f>IF(AND(p2_stab&gt;0,OC$4&gt;p2_stab),INT((OC$4-p2_stab-1)/12)+1,0)</f>
        <v/>
      </c>
      <c r="OD93" s="42">
        <f>IF(AND(p2_stab&gt;0,OD$4&gt;p2_stab),INT((OD$4-p2_stab-1)/12)+1,0)</f>
        <v/>
      </c>
      <c r="OE93" s="42">
        <f>IF(AND(p2_stab&gt;0,OE$4&gt;p2_stab),INT((OE$4-p2_stab-1)/12)+1,0)</f>
        <v/>
      </c>
      <c r="OF93" s="42">
        <f>IF(AND(p2_stab&gt;0,OF$4&gt;p2_stab),INT((OF$4-p2_stab-1)/12)+1,0)</f>
        <v/>
      </c>
      <c r="OG93" s="42">
        <f>IF(AND(p2_stab&gt;0,OG$4&gt;p2_stab),INT((OG$4-p2_stab-1)/12)+1,0)</f>
        <v/>
      </c>
      <c r="OH93" s="42">
        <f>IF(AND(p2_stab&gt;0,OH$4&gt;p2_stab),INT((OH$4-p2_stab-1)/12)+1,0)</f>
        <v/>
      </c>
      <c r="OI93" s="42">
        <f>IF(AND(p2_stab&gt;0,OI$4&gt;p2_stab),INT((OI$4-p2_stab-1)/12)+1,0)</f>
        <v/>
      </c>
      <c r="OJ93" s="42">
        <f>IF(AND(p2_stab&gt;0,OJ$4&gt;p2_stab),INT((OJ$4-p2_stab-1)/12)+1,0)</f>
        <v/>
      </c>
      <c r="OK93" s="42">
        <f>IF(AND(p2_stab&gt;0,OK$4&gt;p2_stab),INT((OK$4-p2_stab-1)/12)+1,0)</f>
        <v/>
      </c>
      <c r="OL93" s="42">
        <f>IF(AND(p2_stab&gt;0,OL$4&gt;p2_stab),INT((OL$4-p2_stab-1)/12)+1,0)</f>
        <v/>
      </c>
      <c r="OM93" s="42">
        <f>IF(AND(p2_stab&gt;0,OM$4&gt;p2_stab),INT((OM$4-p2_stab-1)/12)+1,0)</f>
        <v/>
      </c>
      <c r="ON93" s="42">
        <f>IF(AND(p2_stab&gt;0,ON$4&gt;p2_stab),INT((ON$4-p2_stab-1)/12)+1,0)</f>
        <v/>
      </c>
      <c r="OO93" s="42">
        <f>IF(AND(p2_stab&gt;0,OO$4&gt;p2_stab),INT((OO$4-p2_stab-1)/12)+1,0)</f>
        <v/>
      </c>
      <c r="OP93" s="42">
        <f>IF(AND(p2_stab&gt;0,OP$4&gt;p2_stab),INT((OP$4-p2_stab-1)/12)+1,0)</f>
        <v/>
      </c>
      <c r="OQ93" s="42">
        <f>IF(AND(p2_stab&gt;0,OQ$4&gt;p2_stab),INT((OQ$4-p2_stab-1)/12)+1,0)</f>
        <v/>
      </c>
      <c r="OR93" s="42">
        <f>IF(AND(p2_stab&gt;0,OR$4&gt;p2_stab),INT((OR$4-p2_stab-1)/12)+1,0)</f>
        <v/>
      </c>
      <c r="OS93" s="42">
        <f>IF(AND(p2_stab&gt;0,OS$4&gt;p2_stab),INT((OS$4-p2_stab-1)/12)+1,0)</f>
        <v/>
      </c>
      <c r="OT93" s="42">
        <f>IF(AND(p2_stab&gt;0,OT$4&gt;p2_stab),INT((OT$4-p2_stab-1)/12)+1,0)</f>
        <v/>
      </c>
      <c r="OU93" s="42">
        <f>IF(AND(p2_stab&gt;0,OU$4&gt;p2_stab),INT((OU$4-p2_stab-1)/12)+1,0)</f>
        <v/>
      </c>
      <c r="OV93" s="42">
        <f>IF(AND(p2_stab&gt;0,OV$4&gt;p2_stab),INT((OV$4-p2_stab-1)/12)+1,0)</f>
        <v/>
      </c>
      <c r="OW93" s="42">
        <f>IF(AND(p2_stab&gt;0,OW$4&gt;p2_stab),INT((OW$4-p2_stab-1)/12)+1,0)</f>
        <v/>
      </c>
      <c r="OX93" s="42">
        <f>IF(AND(p2_stab&gt;0,OX$4&gt;p2_stab),INT((OX$4-p2_stab-1)/12)+1,0)</f>
        <v/>
      </c>
      <c r="OY93" s="42">
        <f>IF(AND(p2_stab&gt;0,OY$4&gt;p2_stab),INT((OY$4-p2_stab-1)/12)+1,0)</f>
        <v/>
      </c>
      <c r="OZ93" s="42">
        <f>IF(AND(p2_stab&gt;0,OZ$4&gt;p2_stab),INT((OZ$4-p2_stab-1)/12)+1,0)</f>
        <v/>
      </c>
      <c r="PA93" s="42">
        <f>IF(AND(p2_stab&gt;0,PA$4&gt;p2_stab),INT((PA$4-p2_stab-1)/12)+1,0)</f>
        <v/>
      </c>
      <c r="PB93" s="42">
        <f>IF(AND(p2_stab&gt;0,PB$4&gt;p2_stab),INT((PB$4-p2_stab-1)/12)+1,0)</f>
        <v/>
      </c>
      <c r="PC93" s="42">
        <f>IF(AND(p2_stab&gt;0,PC$4&gt;p2_stab),INT((PC$4-p2_stab-1)/12)+1,0)</f>
        <v/>
      </c>
      <c r="PD93" s="42">
        <f>IF(AND(p2_stab&gt;0,PD$4&gt;p2_stab),INT((PD$4-p2_stab-1)/12)+1,0)</f>
        <v/>
      </c>
      <c r="PE93" s="42">
        <f>IF(AND(p2_stab&gt;0,PE$4&gt;p2_stab),INT((PE$4-p2_stab-1)/12)+1,0)</f>
        <v/>
      </c>
      <c r="PF93" s="42">
        <f>IF(AND(p2_stab&gt;0,PF$4&gt;p2_stab),INT((PF$4-p2_stab-1)/12)+1,0)</f>
        <v/>
      </c>
      <c r="PG93" s="42">
        <f>IF(AND(p2_stab&gt;0,PG$4&gt;p2_stab),INT((PG$4-p2_stab-1)/12)+1,0)</f>
        <v/>
      </c>
      <c r="PH93" s="42">
        <f>IF(AND(p2_stab&gt;0,PH$4&gt;p2_stab),INT((PH$4-p2_stab-1)/12)+1,0)</f>
        <v/>
      </c>
      <c r="PI93" s="42">
        <f>IF(AND(p2_stab&gt;0,PI$4&gt;p2_stab),INT((PI$4-p2_stab-1)/12)+1,0)</f>
        <v/>
      </c>
      <c r="PJ93" s="42">
        <f>IF(AND(p2_stab&gt;0,PJ$4&gt;p2_stab),INT((PJ$4-p2_stab-1)/12)+1,0)</f>
        <v/>
      </c>
      <c r="PK93" s="42">
        <f>IF(AND(p2_stab&gt;0,PK$4&gt;p2_stab),INT((PK$4-p2_stab-1)/12)+1,0)</f>
        <v/>
      </c>
      <c r="PL93" s="42">
        <f>IF(AND(p2_stab&gt;0,PL$4&gt;p2_stab),INT((PL$4-p2_stab-1)/12)+1,0)</f>
        <v/>
      </c>
      <c r="PM93" s="42">
        <f>IF(AND(p2_stab&gt;0,PM$4&gt;p2_stab),INT((PM$4-p2_stab-1)/12)+1,0)</f>
        <v/>
      </c>
    </row>
    <row r="94">
      <c r="A94" s="9" t="inlineStr">
        <is>
          <t>Rent growth factor</t>
        </is>
      </c>
      <c r="B94" s="9" t="inlineStr">
        <is>
          <t>P2</t>
        </is>
      </c>
      <c r="D94" s="48">
        <f>IF(D68=1,(1+rent_growth)^INT((D$4-p2_complete-1)/12),0)</f>
        <v/>
      </c>
      <c r="E94" s="48">
        <f>IF(E68=1,(1+rent_growth)^INT((E$4-p2_complete-1)/12),0)</f>
        <v/>
      </c>
      <c r="F94" s="48">
        <f>IF(F68=1,(1+rent_growth)^INT((F$4-p2_complete-1)/12),0)</f>
        <v/>
      </c>
      <c r="G94" s="48">
        <f>IF(G68=1,(1+rent_growth)^INT((G$4-p2_complete-1)/12),0)</f>
        <v/>
      </c>
      <c r="H94" s="48">
        <f>IF(H68=1,(1+rent_growth)^INT((H$4-p2_complete-1)/12),0)</f>
        <v/>
      </c>
      <c r="I94" s="48">
        <f>IF(I68=1,(1+rent_growth)^INT((I$4-p2_complete-1)/12),0)</f>
        <v/>
      </c>
      <c r="J94" s="48">
        <f>IF(J68=1,(1+rent_growth)^INT((J$4-p2_complete-1)/12),0)</f>
        <v/>
      </c>
      <c r="K94" s="48">
        <f>IF(K68=1,(1+rent_growth)^INT((K$4-p2_complete-1)/12),0)</f>
        <v/>
      </c>
      <c r="L94" s="48">
        <f>IF(L68=1,(1+rent_growth)^INT((L$4-p2_complete-1)/12),0)</f>
        <v/>
      </c>
      <c r="M94" s="48">
        <f>IF(M68=1,(1+rent_growth)^INT((M$4-p2_complete-1)/12),0)</f>
        <v/>
      </c>
      <c r="N94" s="48">
        <f>IF(N68=1,(1+rent_growth)^INT((N$4-p2_complete-1)/12),0)</f>
        <v/>
      </c>
      <c r="O94" s="48">
        <f>IF(O68=1,(1+rent_growth)^INT((O$4-p2_complete-1)/12),0)</f>
        <v/>
      </c>
      <c r="P94" s="48">
        <f>IF(P68=1,(1+rent_growth)^INT((P$4-p2_complete-1)/12),0)</f>
        <v/>
      </c>
      <c r="Q94" s="48">
        <f>IF(Q68=1,(1+rent_growth)^INT((Q$4-p2_complete-1)/12),0)</f>
        <v/>
      </c>
      <c r="R94" s="48">
        <f>IF(R68=1,(1+rent_growth)^INT((R$4-p2_complete-1)/12),0)</f>
        <v/>
      </c>
      <c r="S94" s="48">
        <f>IF(S68=1,(1+rent_growth)^INT((S$4-p2_complete-1)/12),0)</f>
        <v/>
      </c>
      <c r="T94" s="48">
        <f>IF(T68=1,(1+rent_growth)^INT((T$4-p2_complete-1)/12),0)</f>
        <v/>
      </c>
      <c r="U94" s="48">
        <f>IF(U68=1,(1+rent_growth)^INT((U$4-p2_complete-1)/12),0)</f>
        <v/>
      </c>
      <c r="V94" s="48">
        <f>IF(V68=1,(1+rent_growth)^INT((V$4-p2_complete-1)/12),0)</f>
        <v/>
      </c>
      <c r="W94" s="48">
        <f>IF(W68=1,(1+rent_growth)^INT((W$4-p2_complete-1)/12),0)</f>
        <v/>
      </c>
      <c r="X94" s="48">
        <f>IF(X68=1,(1+rent_growth)^INT((X$4-p2_complete-1)/12),0)</f>
        <v/>
      </c>
      <c r="Y94" s="48">
        <f>IF(Y68=1,(1+rent_growth)^INT((Y$4-p2_complete-1)/12),0)</f>
        <v/>
      </c>
      <c r="Z94" s="48">
        <f>IF(Z68=1,(1+rent_growth)^INT((Z$4-p2_complete-1)/12),0)</f>
        <v/>
      </c>
      <c r="AA94" s="48">
        <f>IF(AA68=1,(1+rent_growth)^INT((AA$4-p2_complete-1)/12),0)</f>
        <v/>
      </c>
      <c r="AB94" s="48">
        <f>IF(AB68=1,(1+rent_growth)^INT((AB$4-p2_complete-1)/12),0)</f>
        <v/>
      </c>
      <c r="AC94" s="48">
        <f>IF(AC68=1,(1+rent_growth)^INT((AC$4-p2_complete-1)/12),0)</f>
        <v/>
      </c>
      <c r="AD94" s="48">
        <f>IF(AD68=1,(1+rent_growth)^INT((AD$4-p2_complete-1)/12),0)</f>
        <v/>
      </c>
      <c r="AE94" s="48">
        <f>IF(AE68=1,(1+rent_growth)^INT((AE$4-p2_complete-1)/12),0)</f>
        <v/>
      </c>
      <c r="AF94" s="48">
        <f>IF(AF68=1,(1+rent_growth)^INT((AF$4-p2_complete-1)/12),0)</f>
        <v/>
      </c>
      <c r="AG94" s="48">
        <f>IF(AG68=1,(1+rent_growth)^INT((AG$4-p2_complete-1)/12),0)</f>
        <v/>
      </c>
      <c r="AH94" s="48">
        <f>IF(AH68=1,(1+rent_growth)^INT((AH$4-p2_complete-1)/12),0)</f>
        <v/>
      </c>
      <c r="AI94" s="48">
        <f>IF(AI68=1,(1+rent_growth)^INT((AI$4-p2_complete-1)/12),0)</f>
        <v/>
      </c>
      <c r="AJ94" s="48">
        <f>IF(AJ68=1,(1+rent_growth)^INT((AJ$4-p2_complete-1)/12),0)</f>
        <v/>
      </c>
      <c r="AK94" s="48">
        <f>IF(AK68=1,(1+rent_growth)^INT((AK$4-p2_complete-1)/12),0)</f>
        <v/>
      </c>
      <c r="AL94" s="48">
        <f>IF(AL68=1,(1+rent_growth)^INT((AL$4-p2_complete-1)/12),0)</f>
        <v/>
      </c>
      <c r="AM94" s="48">
        <f>IF(AM68=1,(1+rent_growth)^INT((AM$4-p2_complete-1)/12),0)</f>
        <v/>
      </c>
      <c r="AN94" s="48">
        <f>IF(AN68=1,(1+rent_growth)^INT((AN$4-p2_complete-1)/12),0)</f>
        <v/>
      </c>
      <c r="AO94" s="48">
        <f>IF(AO68=1,(1+rent_growth)^INT((AO$4-p2_complete-1)/12),0)</f>
        <v/>
      </c>
      <c r="AP94" s="48">
        <f>IF(AP68=1,(1+rent_growth)^INT((AP$4-p2_complete-1)/12),0)</f>
        <v/>
      </c>
      <c r="AQ94" s="48">
        <f>IF(AQ68=1,(1+rent_growth)^INT((AQ$4-p2_complete-1)/12),0)</f>
        <v/>
      </c>
      <c r="AR94" s="48">
        <f>IF(AR68=1,(1+rent_growth)^INT((AR$4-p2_complete-1)/12),0)</f>
        <v/>
      </c>
      <c r="AS94" s="48">
        <f>IF(AS68=1,(1+rent_growth)^INT((AS$4-p2_complete-1)/12),0)</f>
        <v/>
      </c>
      <c r="AT94" s="48">
        <f>IF(AT68=1,(1+rent_growth)^INT((AT$4-p2_complete-1)/12),0)</f>
        <v/>
      </c>
      <c r="AU94" s="48">
        <f>IF(AU68=1,(1+rent_growth)^INT((AU$4-p2_complete-1)/12),0)</f>
        <v/>
      </c>
      <c r="AV94" s="48">
        <f>IF(AV68=1,(1+rent_growth)^INT((AV$4-p2_complete-1)/12),0)</f>
        <v/>
      </c>
      <c r="AW94" s="48">
        <f>IF(AW68=1,(1+rent_growth)^INT((AW$4-p2_complete-1)/12),0)</f>
        <v/>
      </c>
      <c r="AX94" s="48">
        <f>IF(AX68=1,(1+rent_growth)^INT((AX$4-p2_complete-1)/12),0)</f>
        <v/>
      </c>
      <c r="AY94" s="48">
        <f>IF(AY68=1,(1+rent_growth)^INT((AY$4-p2_complete-1)/12),0)</f>
        <v/>
      </c>
      <c r="AZ94" s="48">
        <f>IF(AZ68=1,(1+rent_growth)^INT((AZ$4-p2_complete-1)/12),0)</f>
        <v/>
      </c>
      <c r="BA94" s="48">
        <f>IF(BA68=1,(1+rent_growth)^INT((BA$4-p2_complete-1)/12),0)</f>
        <v/>
      </c>
      <c r="BB94" s="48">
        <f>IF(BB68=1,(1+rent_growth)^INT((BB$4-p2_complete-1)/12),0)</f>
        <v/>
      </c>
      <c r="BC94" s="48">
        <f>IF(BC68=1,(1+rent_growth)^INT((BC$4-p2_complete-1)/12),0)</f>
        <v/>
      </c>
      <c r="BD94" s="48">
        <f>IF(BD68=1,(1+rent_growth)^INT((BD$4-p2_complete-1)/12),0)</f>
        <v/>
      </c>
      <c r="BE94" s="48">
        <f>IF(BE68=1,(1+rent_growth)^INT((BE$4-p2_complete-1)/12),0)</f>
        <v/>
      </c>
      <c r="BF94" s="48">
        <f>IF(BF68=1,(1+rent_growth)^INT((BF$4-p2_complete-1)/12),0)</f>
        <v/>
      </c>
      <c r="BG94" s="48">
        <f>IF(BG68=1,(1+rent_growth)^INT((BG$4-p2_complete-1)/12),0)</f>
        <v/>
      </c>
      <c r="BH94" s="48">
        <f>IF(BH68=1,(1+rent_growth)^INT((BH$4-p2_complete-1)/12),0)</f>
        <v/>
      </c>
      <c r="BI94" s="48">
        <f>IF(BI68=1,(1+rent_growth)^INT((BI$4-p2_complete-1)/12),0)</f>
        <v/>
      </c>
      <c r="BJ94" s="48">
        <f>IF(BJ68=1,(1+rent_growth)^INT((BJ$4-p2_complete-1)/12),0)</f>
        <v/>
      </c>
      <c r="BK94" s="48">
        <f>IF(BK68=1,(1+rent_growth)^INT((BK$4-p2_complete-1)/12),0)</f>
        <v/>
      </c>
      <c r="BL94" s="48">
        <f>IF(BL68=1,(1+rent_growth)^INT((BL$4-p2_complete-1)/12),0)</f>
        <v/>
      </c>
      <c r="BM94" s="48">
        <f>IF(BM68=1,(1+rent_growth)^INT((BM$4-p2_complete-1)/12),0)</f>
        <v/>
      </c>
      <c r="BN94" s="48">
        <f>IF(BN68=1,(1+rent_growth)^INT((BN$4-p2_complete-1)/12),0)</f>
        <v/>
      </c>
      <c r="BO94" s="48">
        <f>IF(BO68=1,(1+rent_growth)^INT((BO$4-p2_complete-1)/12),0)</f>
        <v/>
      </c>
      <c r="BP94" s="48">
        <f>IF(BP68=1,(1+rent_growth)^INT((BP$4-p2_complete-1)/12),0)</f>
        <v/>
      </c>
      <c r="BQ94" s="48">
        <f>IF(BQ68=1,(1+rent_growth)^INT((BQ$4-p2_complete-1)/12),0)</f>
        <v/>
      </c>
      <c r="BR94" s="48">
        <f>IF(BR68=1,(1+rent_growth)^INT((BR$4-p2_complete-1)/12),0)</f>
        <v/>
      </c>
      <c r="BS94" s="48">
        <f>IF(BS68=1,(1+rent_growth)^INT((BS$4-p2_complete-1)/12),0)</f>
        <v/>
      </c>
      <c r="BT94" s="48">
        <f>IF(BT68=1,(1+rent_growth)^INT((BT$4-p2_complete-1)/12),0)</f>
        <v/>
      </c>
      <c r="BU94" s="48">
        <f>IF(BU68=1,(1+rent_growth)^INT((BU$4-p2_complete-1)/12),0)</f>
        <v/>
      </c>
      <c r="BV94" s="48">
        <f>IF(BV68=1,(1+rent_growth)^INT((BV$4-p2_complete-1)/12),0)</f>
        <v/>
      </c>
      <c r="BW94" s="48">
        <f>IF(BW68=1,(1+rent_growth)^INT((BW$4-p2_complete-1)/12),0)</f>
        <v/>
      </c>
      <c r="BX94" s="48">
        <f>IF(BX68=1,(1+rent_growth)^INT((BX$4-p2_complete-1)/12),0)</f>
        <v/>
      </c>
      <c r="BY94" s="48">
        <f>IF(BY68=1,(1+rent_growth)^INT((BY$4-p2_complete-1)/12),0)</f>
        <v/>
      </c>
      <c r="BZ94" s="48">
        <f>IF(BZ68=1,(1+rent_growth)^INT((BZ$4-p2_complete-1)/12),0)</f>
        <v/>
      </c>
      <c r="CA94" s="48">
        <f>IF(CA68=1,(1+rent_growth)^INT((CA$4-p2_complete-1)/12),0)</f>
        <v/>
      </c>
      <c r="CB94" s="48">
        <f>IF(CB68=1,(1+rent_growth)^INT((CB$4-p2_complete-1)/12),0)</f>
        <v/>
      </c>
      <c r="CC94" s="48">
        <f>IF(CC68=1,(1+rent_growth)^INT((CC$4-p2_complete-1)/12),0)</f>
        <v/>
      </c>
      <c r="CD94" s="48">
        <f>IF(CD68=1,(1+rent_growth)^INT((CD$4-p2_complete-1)/12),0)</f>
        <v/>
      </c>
      <c r="CE94" s="48">
        <f>IF(CE68=1,(1+rent_growth)^INT((CE$4-p2_complete-1)/12),0)</f>
        <v/>
      </c>
      <c r="CF94" s="48">
        <f>IF(CF68=1,(1+rent_growth)^INT((CF$4-p2_complete-1)/12),0)</f>
        <v/>
      </c>
      <c r="CG94" s="48">
        <f>IF(CG68=1,(1+rent_growth)^INT((CG$4-p2_complete-1)/12),0)</f>
        <v/>
      </c>
      <c r="CH94" s="48">
        <f>IF(CH68=1,(1+rent_growth)^INT((CH$4-p2_complete-1)/12),0)</f>
        <v/>
      </c>
      <c r="CI94" s="48">
        <f>IF(CI68=1,(1+rent_growth)^INT((CI$4-p2_complete-1)/12),0)</f>
        <v/>
      </c>
      <c r="CJ94" s="48">
        <f>IF(CJ68=1,(1+rent_growth)^INT((CJ$4-p2_complete-1)/12),0)</f>
        <v/>
      </c>
      <c r="CK94" s="48">
        <f>IF(CK68=1,(1+rent_growth)^INT((CK$4-p2_complete-1)/12),0)</f>
        <v/>
      </c>
      <c r="CL94" s="48">
        <f>IF(CL68=1,(1+rent_growth)^INT((CL$4-p2_complete-1)/12),0)</f>
        <v/>
      </c>
      <c r="CM94" s="48">
        <f>IF(CM68=1,(1+rent_growth)^INT((CM$4-p2_complete-1)/12),0)</f>
        <v/>
      </c>
      <c r="CN94" s="48">
        <f>IF(CN68=1,(1+rent_growth)^INT((CN$4-p2_complete-1)/12),0)</f>
        <v/>
      </c>
      <c r="CO94" s="48">
        <f>IF(CO68=1,(1+rent_growth)^INT((CO$4-p2_complete-1)/12),0)</f>
        <v/>
      </c>
      <c r="CP94" s="48">
        <f>IF(CP68=1,(1+rent_growth)^INT((CP$4-p2_complete-1)/12),0)</f>
        <v/>
      </c>
      <c r="CQ94" s="48">
        <f>IF(CQ68=1,(1+rent_growth)^INT((CQ$4-p2_complete-1)/12),0)</f>
        <v/>
      </c>
      <c r="CR94" s="48">
        <f>IF(CR68=1,(1+rent_growth)^INT((CR$4-p2_complete-1)/12),0)</f>
        <v/>
      </c>
      <c r="CS94" s="48">
        <f>IF(CS68=1,(1+rent_growth)^INT((CS$4-p2_complete-1)/12),0)</f>
        <v/>
      </c>
      <c r="CT94" s="48">
        <f>IF(CT68=1,(1+rent_growth)^INT((CT$4-p2_complete-1)/12),0)</f>
        <v/>
      </c>
      <c r="CU94" s="48">
        <f>IF(CU68=1,(1+rent_growth)^INT((CU$4-p2_complete-1)/12),0)</f>
        <v/>
      </c>
      <c r="CV94" s="48">
        <f>IF(CV68=1,(1+rent_growth)^INT((CV$4-p2_complete-1)/12),0)</f>
        <v/>
      </c>
      <c r="CW94" s="48">
        <f>IF(CW68=1,(1+rent_growth)^INT((CW$4-p2_complete-1)/12),0)</f>
        <v/>
      </c>
      <c r="CX94" s="48">
        <f>IF(CX68=1,(1+rent_growth)^INT((CX$4-p2_complete-1)/12),0)</f>
        <v/>
      </c>
      <c r="CY94" s="48">
        <f>IF(CY68=1,(1+rent_growth)^INT((CY$4-p2_complete-1)/12),0)</f>
        <v/>
      </c>
      <c r="CZ94" s="48">
        <f>IF(CZ68=1,(1+rent_growth)^INT((CZ$4-p2_complete-1)/12),0)</f>
        <v/>
      </c>
      <c r="DA94" s="48">
        <f>IF(DA68=1,(1+rent_growth)^INT((DA$4-p2_complete-1)/12),0)</f>
        <v/>
      </c>
      <c r="DB94" s="48">
        <f>IF(DB68=1,(1+rent_growth)^INT((DB$4-p2_complete-1)/12),0)</f>
        <v/>
      </c>
      <c r="DC94" s="48">
        <f>IF(DC68=1,(1+rent_growth)^INT((DC$4-p2_complete-1)/12),0)</f>
        <v/>
      </c>
      <c r="DD94" s="48">
        <f>IF(DD68=1,(1+rent_growth)^INT((DD$4-p2_complete-1)/12),0)</f>
        <v/>
      </c>
      <c r="DE94" s="48">
        <f>IF(DE68=1,(1+rent_growth)^INT((DE$4-p2_complete-1)/12),0)</f>
        <v/>
      </c>
      <c r="DF94" s="48">
        <f>IF(DF68=1,(1+rent_growth)^INT((DF$4-p2_complete-1)/12),0)</f>
        <v/>
      </c>
      <c r="DG94" s="48">
        <f>IF(DG68=1,(1+rent_growth)^INT((DG$4-p2_complete-1)/12),0)</f>
        <v/>
      </c>
      <c r="DH94" s="48">
        <f>IF(DH68=1,(1+rent_growth)^INT((DH$4-p2_complete-1)/12),0)</f>
        <v/>
      </c>
      <c r="DI94" s="48">
        <f>IF(DI68=1,(1+rent_growth)^INT((DI$4-p2_complete-1)/12),0)</f>
        <v/>
      </c>
      <c r="DJ94" s="48">
        <f>IF(DJ68=1,(1+rent_growth)^INT((DJ$4-p2_complete-1)/12),0)</f>
        <v/>
      </c>
      <c r="DK94" s="48">
        <f>IF(DK68=1,(1+rent_growth)^INT((DK$4-p2_complete-1)/12),0)</f>
        <v/>
      </c>
      <c r="DL94" s="48">
        <f>IF(DL68=1,(1+rent_growth)^INT((DL$4-p2_complete-1)/12),0)</f>
        <v/>
      </c>
      <c r="DM94" s="48">
        <f>IF(DM68=1,(1+rent_growth)^INT((DM$4-p2_complete-1)/12),0)</f>
        <v/>
      </c>
      <c r="DN94" s="48">
        <f>IF(DN68=1,(1+rent_growth)^INT((DN$4-p2_complete-1)/12),0)</f>
        <v/>
      </c>
      <c r="DO94" s="48">
        <f>IF(DO68=1,(1+rent_growth)^INT((DO$4-p2_complete-1)/12),0)</f>
        <v/>
      </c>
      <c r="DP94" s="48">
        <f>IF(DP68=1,(1+rent_growth)^INT((DP$4-p2_complete-1)/12),0)</f>
        <v/>
      </c>
      <c r="DQ94" s="48">
        <f>IF(DQ68=1,(1+rent_growth)^INT((DQ$4-p2_complete-1)/12),0)</f>
        <v/>
      </c>
      <c r="DR94" s="48">
        <f>IF(DR68=1,(1+rent_growth)^INT((DR$4-p2_complete-1)/12),0)</f>
        <v/>
      </c>
      <c r="DS94" s="48">
        <f>IF(DS68=1,(1+rent_growth)^INT((DS$4-p2_complete-1)/12),0)</f>
        <v/>
      </c>
      <c r="DT94" s="48">
        <f>IF(DT68=1,(1+rent_growth)^INT((DT$4-p2_complete-1)/12),0)</f>
        <v/>
      </c>
      <c r="DU94" s="48">
        <f>IF(DU68=1,(1+rent_growth)^INT((DU$4-p2_complete-1)/12),0)</f>
        <v/>
      </c>
      <c r="DV94" s="48">
        <f>IF(DV68=1,(1+rent_growth)^INT((DV$4-p2_complete-1)/12),0)</f>
        <v/>
      </c>
      <c r="DW94" s="48">
        <f>IF(DW68=1,(1+rent_growth)^INT((DW$4-p2_complete-1)/12),0)</f>
        <v/>
      </c>
      <c r="DX94" s="48">
        <f>IF(DX68=1,(1+rent_growth)^INT((DX$4-p2_complete-1)/12),0)</f>
        <v/>
      </c>
      <c r="DY94" s="48">
        <f>IF(DY68=1,(1+rent_growth)^INT((DY$4-p2_complete-1)/12),0)</f>
        <v/>
      </c>
      <c r="DZ94" s="48">
        <f>IF(DZ68=1,(1+rent_growth)^INT((DZ$4-p2_complete-1)/12),0)</f>
        <v/>
      </c>
      <c r="EA94" s="48">
        <f>IF(EA68=1,(1+rent_growth)^INT((EA$4-p2_complete-1)/12),0)</f>
        <v/>
      </c>
      <c r="EB94" s="48">
        <f>IF(EB68=1,(1+rent_growth)^INT((EB$4-p2_complete-1)/12),0)</f>
        <v/>
      </c>
      <c r="EC94" s="48">
        <f>IF(EC68=1,(1+rent_growth)^INT((EC$4-p2_complete-1)/12),0)</f>
        <v/>
      </c>
      <c r="ED94" s="48">
        <f>IF(ED68=1,(1+rent_growth)^INT((ED$4-p2_complete-1)/12),0)</f>
        <v/>
      </c>
      <c r="EE94" s="48">
        <f>IF(EE68=1,(1+rent_growth)^INT((EE$4-p2_complete-1)/12),0)</f>
        <v/>
      </c>
      <c r="EF94" s="48">
        <f>IF(EF68=1,(1+rent_growth)^INT((EF$4-p2_complete-1)/12),0)</f>
        <v/>
      </c>
      <c r="EG94" s="48">
        <f>IF(EG68=1,(1+rent_growth)^INT((EG$4-p2_complete-1)/12),0)</f>
        <v/>
      </c>
      <c r="EH94" s="48">
        <f>IF(EH68=1,(1+rent_growth)^INT((EH$4-p2_complete-1)/12),0)</f>
        <v/>
      </c>
      <c r="EI94" s="48">
        <f>IF(EI68=1,(1+rent_growth)^INT((EI$4-p2_complete-1)/12),0)</f>
        <v/>
      </c>
      <c r="EJ94" s="48">
        <f>IF(EJ68=1,(1+rent_growth)^INT((EJ$4-p2_complete-1)/12),0)</f>
        <v/>
      </c>
      <c r="EK94" s="48">
        <f>IF(EK68=1,(1+rent_growth)^INT((EK$4-p2_complete-1)/12),0)</f>
        <v/>
      </c>
      <c r="EL94" s="48">
        <f>IF(EL68=1,(1+rent_growth)^INT((EL$4-p2_complete-1)/12),0)</f>
        <v/>
      </c>
      <c r="EM94" s="48">
        <f>IF(EM68=1,(1+rent_growth)^INT((EM$4-p2_complete-1)/12),0)</f>
        <v/>
      </c>
      <c r="EN94" s="48">
        <f>IF(EN68=1,(1+rent_growth)^INT((EN$4-p2_complete-1)/12),0)</f>
        <v/>
      </c>
      <c r="EO94" s="48">
        <f>IF(EO68=1,(1+rent_growth)^INT((EO$4-p2_complete-1)/12),0)</f>
        <v/>
      </c>
      <c r="EP94" s="48">
        <f>IF(EP68=1,(1+rent_growth)^INT((EP$4-p2_complete-1)/12),0)</f>
        <v/>
      </c>
      <c r="EQ94" s="48">
        <f>IF(EQ68=1,(1+rent_growth)^INT((EQ$4-p2_complete-1)/12),0)</f>
        <v/>
      </c>
      <c r="ER94" s="48">
        <f>IF(ER68=1,(1+rent_growth)^INT((ER$4-p2_complete-1)/12),0)</f>
        <v/>
      </c>
      <c r="ES94" s="48">
        <f>IF(ES68=1,(1+rent_growth)^INT((ES$4-p2_complete-1)/12),0)</f>
        <v/>
      </c>
      <c r="ET94" s="48">
        <f>IF(ET68=1,(1+rent_growth)^INT((ET$4-p2_complete-1)/12),0)</f>
        <v/>
      </c>
      <c r="EU94" s="48">
        <f>IF(EU68=1,(1+rent_growth)^INT((EU$4-p2_complete-1)/12),0)</f>
        <v/>
      </c>
      <c r="EV94" s="48">
        <f>IF(EV68=1,(1+rent_growth)^INT((EV$4-p2_complete-1)/12),0)</f>
        <v/>
      </c>
      <c r="EW94" s="48">
        <f>IF(EW68=1,(1+rent_growth)^INT((EW$4-p2_complete-1)/12),0)</f>
        <v/>
      </c>
      <c r="EX94" s="48">
        <f>IF(EX68=1,(1+rent_growth)^INT((EX$4-p2_complete-1)/12),0)</f>
        <v/>
      </c>
      <c r="EY94" s="48">
        <f>IF(EY68=1,(1+rent_growth)^INT((EY$4-p2_complete-1)/12),0)</f>
        <v/>
      </c>
      <c r="EZ94" s="48">
        <f>IF(EZ68=1,(1+rent_growth)^INT((EZ$4-p2_complete-1)/12),0)</f>
        <v/>
      </c>
      <c r="FA94" s="48">
        <f>IF(FA68=1,(1+rent_growth)^INT((FA$4-p2_complete-1)/12),0)</f>
        <v/>
      </c>
      <c r="FB94" s="48">
        <f>IF(FB68=1,(1+rent_growth)^INT((FB$4-p2_complete-1)/12),0)</f>
        <v/>
      </c>
      <c r="FC94" s="48">
        <f>IF(FC68=1,(1+rent_growth)^INT((FC$4-p2_complete-1)/12),0)</f>
        <v/>
      </c>
      <c r="FD94" s="48">
        <f>IF(FD68=1,(1+rent_growth)^INT((FD$4-p2_complete-1)/12),0)</f>
        <v/>
      </c>
      <c r="FE94" s="48">
        <f>IF(FE68=1,(1+rent_growth)^INT((FE$4-p2_complete-1)/12),0)</f>
        <v/>
      </c>
      <c r="FF94" s="48">
        <f>IF(FF68=1,(1+rent_growth)^INT((FF$4-p2_complete-1)/12),0)</f>
        <v/>
      </c>
      <c r="FG94" s="48">
        <f>IF(FG68=1,(1+rent_growth)^INT((FG$4-p2_complete-1)/12),0)</f>
        <v/>
      </c>
      <c r="FH94" s="48">
        <f>IF(FH68=1,(1+rent_growth)^INT((FH$4-p2_complete-1)/12),0)</f>
        <v/>
      </c>
      <c r="FI94" s="48">
        <f>IF(FI68=1,(1+rent_growth)^INT((FI$4-p2_complete-1)/12),0)</f>
        <v/>
      </c>
      <c r="FJ94" s="48">
        <f>IF(FJ68=1,(1+rent_growth)^INT((FJ$4-p2_complete-1)/12),0)</f>
        <v/>
      </c>
      <c r="FK94" s="48">
        <f>IF(FK68=1,(1+rent_growth)^INT((FK$4-p2_complete-1)/12),0)</f>
        <v/>
      </c>
      <c r="FL94" s="48">
        <f>IF(FL68=1,(1+rent_growth)^INT((FL$4-p2_complete-1)/12),0)</f>
        <v/>
      </c>
      <c r="FM94" s="48">
        <f>IF(FM68=1,(1+rent_growth)^INT((FM$4-p2_complete-1)/12),0)</f>
        <v/>
      </c>
      <c r="FN94" s="48">
        <f>IF(FN68=1,(1+rent_growth)^INT((FN$4-p2_complete-1)/12),0)</f>
        <v/>
      </c>
      <c r="FO94" s="48">
        <f>IF(FO68=1,(1+rent_growth)^INT((FO$4-p2_complete-1)/12),0)</f>
        <v/>
      </c>
      <c r="FP94" s="48">
        <f>IF(FP68=1,(1+rent_growth)^INT((FP$4-p2_complete-1)/12),0)</f>
        <v/>
      </c>
      <c r="FQ94" s="48">
        <f>IF(FQ68=1,(1+rent_growth)^INT((FQ$4-p2_complete-1)/12),0)</f>
        <v/>
      </c>
      <c r="FR94" s="48">
        <f>IF(FR68=1,(1+rent_growth)^INT((FR$4-p2_complete-1)/12),0)</f>
        <v/>
      </c>
      <c r="FS94" s="48">
        <f>IF(FS68=1,(1+rent_growth)^INT((FS$4-p2_complete-1)/12),0)</f>
        <v/>
      </c>
      <c r="FT94" s="48">
        <f>IF(FT68=1,(1+rent_growth)^INT((FT$4-p2_complete-1)/12),0)</f>
        <v/>
      </c>
      <c r="FU94" s="48">
        <f>IF(FU68=1,(1+rent_growth)^INT((FU$4-p2_complete-1)/12),0)</f>
        <v/>
      </c>
      <c r="FV94" s="48">
        <f>IF(FV68=1,(1+rent_growth)^INT((FV$4-p2_complete-1)/12),0)</f>
        <v/>
      </c>
      <c r="FW94" s="48">
        <f>IF(FW68=1,(1+rent_growth)^INT((FW$4-p2_complete-1)/12),0)</f>
        <v/>
      </c>
      <c r="FX94" s="48">
        <f>IF(FX68=1,(1+rent_growth)^INT((FX$4-p2_complete-1)/12),0)</f>
        <v/>
      </c>
      <c r="FY94" s="48">
        <f>IF(FY68=1,(1+rent_growth)^INT((FY$4-p2_complete-1)/12),0)</f>
        <v/>
      </c>
      <c r="FZ94" s="48">
        <f>IF(FZ68=1,(1+rent_growth)^INT((FZ$4-p2_complete-1)/12),0)</f>
        <v/>
      </c>
      <c r="GA94" s="48">
        <f>IF(GA68=1,(1+rent_growth)^INT((GA$4-p2_complete-1)/12),0)</f>
        <v/>
      </c>
      <c r="GB94" s="48">
        <f>IF(GB68=1,(1+rent_growth)^INT((GB$4-p2_complete-1)/12),0)</f>
        <v/>
      </c>
      <c r="GC94" s="48">
        <f>IF(GC68=1,(1+rent_growth)^INT((GC$4-p2_complete-1)/12),0)</f>
        <v/>
      </c>
      <c r="GD94" s="48">
        <f>IF(GD68=1,(1+rent_growth)^INT((GD$4-p2_complete-1)/12),0)</f>
        <v/>
      </c>
      <c r="GE94" s="48">
        <f>IF(GE68=1,(1+rent_growth)^INT((GE$4-p2_complete-1)/12),0)</f>
        <v/>
      </c>
      <c r="GF94" s="48">
        <f>IF(GF68=1,(1+rent_growth)^INT((GF$4-p2_complete-1)/12),0)</f>
        <v/>
      </c>
      <c r="GG94" s="48">
        <f>IF(GG68=1,(1+rent_growth)^INT((GG$4-p2_complete-1)/12),0)</f>
        <v/>
      </c>
      <c r="GH94" s="48">
        <f>IF(GH68=1,(1+rent_growth)^INT((GH$4-p2_complete-1)/12),0)</f>
        <v/>
      </c>
      <c r="GI94" s="48">
        <f>IF(GI68=1,(1+rent_growth)^INT((GI$4-p2_complete-1)/12),0)</f>
        <v/>
      </c>
      <c r="GJ94" s="48">
        <f>IF(GJ68=1,(1+rent_growth)^INT((GJ$4-p2_complete-1)/12),0)</f>
        <v/>
      </c>
      <c r="GK94" s="48">
        <f>IF(GK68=1,(1+rent_growth)^INT((GK$4-p2_complete-1)/12),0)</f>
        <v/>
      </c>
      <c r="GL94" s="48">
        <f>IF(GL68=1,(1+rent_growth)^INT((GL$4-p2_complete-1)/12),0)</f>
        <v/>
      </c>
      <c r="GM94" s="48">
        <f>IF(GM68=1,(1+rent_growth)^INT((GM$4-p2_complete-1)/12),0)</f>
        <v/>
      </c>
      <c r="GN94" s="48">
        <f>IF(GN68=1,(1+rent_growth)^INT((GN$4-p2_complete-1)/12),0)</f>
        <v/>
      </c>
      <c r="GO94" s="48">
        <f>IF(GO68=1,(1+rent_growth)^INT((GO$4-p2_complete-1)/12),0)</f>
        <v/>
      </c>
      <c r="GP94" s="48">
        <f>IF(GP68=1,(1+rent_growth)^INT((GP$4-p2_complete-1)/12),0)</f>
        <v/>
      </c>
      <c r="GQ94" s="48">
        <f>IF(GQ68=1,(1+rent_growth)^INT((GQ$4-p2_complete-1)/12),0)</f>
        <v/>
      </c>
      <c r="GR94" s="48">
        <f>IF(GR68=1,(1+rent_growth)^INT((GR$4-p2_complete-1)/12),0)</f>
        <v/>
      </c>
      <c r="GS94" s="48">
        <f>IF(GS68=1,(1+rent_growth)^INT((GS$4-p2_complete-1)/12),0)</f>
        <v/>
      </c>
      <c r="GT94" s="48">
        <f>IF(GT68=1,(1+rent_growth)^INT((GT$4-p2_complete-1)/12),0)</f>
        <v/>
      </c>
      <c r="GU94" s="48">
        <f>IF(GU68=1,(1+rent_growth)^INT((GU$4-p2_complete-1)/12),0)</f>
        <v/>
      </c>
      <c r="GV94" s="48">
        <f>IF(GV68=1,(1+rent_growth)^INT((GV$4-p2_complete-1)/12),0)</f>
        <v/>
      </c>
      <c r="GW94" s="48">
        <f>IF(GW68=1,(1+rent_growth)^INT((GW$4-p2_complete-1)/12),0)</f>
        <v/>
      </c>
      <c r="GX94" s="48">
        <f>IF(GX68=1,(1+rent_growth)^INT((GX$4-p2_complete-1)/12),0)</f>
        <v/>
      </c>
      <c r="GY94" s="48">
        <f>IF(GY68=1,(1+rent_growth)^INT((GY$4-p2_complete-1)/12),0)</f>
        <v/>
      </c>
      <c r="GZ94" s="48">
        <f>IF(GZ68=1,(1+rent_growth)^INT((GZ$4-p2_complete-1)/12),0)</f>
        <v/>
      </c>
      <c r="HA94" s="48">
        <f>IF(HA68=1,(1+rent_growth)^INT((HA$4-p2_complete-1)/12),0)</f>
        <v/>
      </c>
      <c r="HB94" s="48">
        <f>IF(HB68=1,(1+rent_growth)^INT((HB$4-p2_complete-1)/12),0)</f>
        <v/>
      </c>
      <c r="HC94" s="48">
        <f>IF(HC68=1,(1+rent_growth)^INT((HC$4-p2_complete-1)/12),0)</f>
        <v/>
      </c>
      <c r="HD94" s="48">
        <f>IF(HD68=1,(1+rent_growth)^INT((HD$4-p2_complete-1)/12),0)</f>
        <v/>
      </c>
      <c r="HE94" s="48">
        <f>IF(HE68=1,(1+rent_growth)^INT((HE$4-p2_complete-1)/12),0)</f>
        <v/>
      </c>
      <c r="HF94" s="48">
        <f>IF(HF68=1,(1+rent_growth)^INT((HF$4-p2_complete-1)/12),0)</f>
        <v/>
      </c>
      <c r="HG94" s="48">
        <f>IF(HG68=1,(1+rent_growth)^INT((HG$4-p2_complete-1)/12),0)</f>
        <v/>
      </c>
      <c r="HH94" s="48">
        <f>IF(HH68=1,(1+rent_growth)^INT((HH$4-p2_complete-1)/12),0)</f>
        <v/>
      </c>
      <c r="HI94" s="48">
        <f>IF(HI68=1,(1+rent_growth)^INT((HI$4-p2_complete-1)/12),0)</f>
        <v/>
      </c>
      <c r="HJ94" s="48">
        <f>IF(HJ68=1,(1+rent_growth)^INT((HJ$4-p2_complete-1)/12),0)</f>
        <v/>
      </c>
      <c r="HK94" s="48">
        <f>IF(HK68=1,(1+rent_growth)^INT((HK$4-p2_complete-1)/12),0)</f>
        <v/>
      </c>
      <c r="HL94" s="48">
        <f>IF(HL68=1,(1+rent_growth)^INT((HL$4-p2_complete-1)/12),0)</f>
        <v/>
      </c>
      <c r="HM94" s="48">
        <f>IF(HM68=1,(1+rent_growth)^INT((HM$4-p2_complete-1)/12),0)</f>
        <v/>
      </c>
      <c r="HN94" s="48">
        <f>IF(HN68=1,(1+rent_growth)^INT((HN$4-p2_complete-1)/12),0)</f>
        <v/>
      </c>
      <c r="HO94" s="48">
        <f>IF(HO68=1,(1+rent_growth)^INT((HO$4-p2_complete-1)/12),0)</f>
        <v/>
      </c>
      <c r="HP94" s="48">
        <f>IF(HP68=1,(1+rent_growth)^INT((HP$4-p2_complete-1)/12),0)</f>
        <v/>
      </c>
      <c r="HQ94" s="48">
        <f>IF(HQ68=1,(1+rent_growth)^INT((HQ$4-p2_complete-1)/12),0)</f>
        <v/>
      </c>
      <c r="HR94" s="48">
        <f>IF(HR68=1,(1+rent_growth)^INT((HR$4-p2_complete-1)/12),0)</f>
        <v/>
      </c>
      <c r="HS94" s="48">
        <f>IF(HS68=1,(1+rent_growth)^INT((HS$4-p2_complete-1)/12),0)</f>
        <v/>
      </c>
      <c r="HT94" s="48">
        <f>IF(HT68=1,(1+rent_growth)^INT((HT$4-p2_complete-1)/12),0)</f>
        <v/>
      </c>
      <c r="HU94" s="48">
        <f>IF(HU68=1,(1+rent_growth)^INT((HU$4-p2_complete-1)/12),0)</f>
        <v/>
      </c>
      <c r="HV94" s="48">
        <f>IF(HV68=1,(1+rent_growth)^INT((HV$4-p2_complete-1)/12),0)</f>
        <v/>
      </c>
      <c r="HW94" s="48">
        <f>IF(HW68=1,(1+rent_growth)^INT((HW$4-p2_complete-1)/12),0)</f>
        <v/>
      </c>
      <c r="HX94" s="48">
        <f>IF(HX68=1,(1+rent_growth)^INT((HX$4-p2_complete-1)/12),0)</f>
        <v/>
      </c>
      <c r="HY94" s="48">
        <f>IF(HY68=1,(1+rent_growth)^INT((HY$4-p2_complete-1)/12),0)</f>
        <v/>
      </c>
      <c r="HZ94" s="48">
        <f>IF(HZ68=1,(1+rent_growth)^INT((HZ$4-p2_complete-1)/12),0)</f>
        <v/>
      </c>
      <c r="IA94" s="48">
        <f>IF(IA68=1,(1+rent_growth)^INT((IA$4-p2_complete-1)/12),0)</f>
        <v/>
      </c>
      <c r="IB94" s="48">
        <f>IF(IB68=1,(1+rent_growth)^INT((IB$4-p2_complete-1)/12),0)</f>
        <v/>
      </c>
      <c r="IC94" s="48">
        <f>IF(IC68=1,(1+rent_growth)^INT((IC$4-p2_complete-1)/12),0)</f>
        <v/>
      </c>
      <c r="ID94" s="48">
        <f>IF(ID68=1,(1+rent_growth)^INT((ID$4-p2_complete-1)/12),0)</f>
        <v/>
      </c>
      <c r="IE94" s="48">
        <f>IF(IE68=1,(1+rent_growth)^INT((IE$4-p2_complete-1)/12),0)</f>
        <v/>
      </c>
      <c r="IF94" s="48">
        <f>IF(IF68=1,(1+rent_growth)^INT((IF$4-p2_complete-1)/12),0)</f>
        <v/>
      </c>
      <c r="IG94" s="48">
        <f>IF(IG68=1,(1+rent_growth)^INT((IG$4-p2_complete-1)/12),0)</f>
        <v/>
      </c>
      <c r="IH94" s="48">
        <f>IF(IH68=1,(1+rent_growth)^INT((IH$4-p2_complete-1)/12),0)</f>
        <v/>
      </c>
      <c r="II94" s="48">
        <f>IF(II68=1,(1+rent_growth)^INT((II$4-p2_complete-1)/12),0)</f>
        <v/>
      </c>
      <c r="IJ94" s="48">
        <f>IF(IJ68=1,(1+rent_growth)^INT((IJ$4-p2_complete-1)/12),0)</f>
        <v/>
      </c>
      <c r="IK94" s="48">
        <f>IF(IK68=1,(1+rent_growth)^INT((IK$4-p2_complete-1)/12),0)</f>
        <v/>
      </c>
      <c r="IL94" s="48">
        <f>IF(IL68=1,(1+rent_growth)^INT((IL$4-p2_complete-1)/12),0)</f>
        <v/>
      </c>
      <c r="IM94" s="48">
        <f>IF(IM68=1,(1+rent_growth)^INT((IM$4-p2_complete-1)/12),0)</f>
        <v/>
      </c>
      <c r="IN94" s="48">
        <f>IF(IN68=1,(1+rent_growth)^INT((IN$4-p2_complete-1)/12),0)</f>
        <v/>
      </c>
      <c r="IO94" s="48">
        <f>IF(IO68=1,(1+rent_growth)^INT((IO$4-p2_complete-1)/12),0)</f>
        <v/>
      </c>
      <c r="IP94" s="48">
        <f>IF(IP68=1,(1+rent_growth)^INT((IP$4-p2_complete-1)/12),0)</f>
        <v/>
      </c>
      <c r="IQ94" s="48">
        <f>IF(IQ68=1,(1+rent_growth)^INT((IQ$4-p2_complete-1)/12),0)</f>
        <v/>
      </c>
      <c r="IR94" s="48">
        <f>IF(IR68=1,(1+rent_growth)^INT((IR$4-p2_complete-1)/12),0)</f>
        <v/>
      </c>
      <c r="IS94" s="48">
        <f>IF(IS68=1,(1+rent_growth)^INT((IS$4-p2_complete-1)/12),0)</f>
        <v/>
      </c>
      <c r="IT94" s="48">
        <f>IF(IT68=1,(1+rent_growth)^INT((IT$4-p2_complete-1)/12),0)</f>
        <v/>
      </c>
      <c r="IU94" s="48">
        <f>IF(IU68=1,(1+rent_growth)^INT((IU$4-p2_complete-1)/12),0)</f>
        <v/>
      </c>
      <c r="IV94" s="48">
        <f>IF(IV68=1,(1+rent_growth)^INT((IV$4-p2_complete-1)/12),0)</f>
        <v/>
      </c>
      <c r="IW94" s="48">
        <f>IF(IW68=1,(1+rent_growth)^INT((IW$4-p2_complete-1)/12),0)</f>
        <v/>
      </c>
      <c r="IX94" s="48">
        <f>IF(IX68=1,(1+rent_growth)^INT((IX$4-p2_complete-1)/12),0)</f>
        <v/>
      </c>
      <c r="IY94" s="48">
        <f>IF(IY68=1,(1+rent_growth)^INT((IY$4-p2_complete-1)/12),0)</f>
        <v/>
      </c>
      <c r="IZ94" s="48">
        <f>IF(IZ68=1,(1+rent_growth)^INT((IZ$4-p2_complete-1)/12),0)</f>
        <v/>
      </c>
      <c r="JA94" s="48">
        <f>IF(JA68=1,(1+rent_growth)^INT((JA$4-p2_complete-1)/12),0)</f>
        <v/>
      </c>
      <c r="JB94" s="48">
        <f>IF(JB68=1,(1+rent_growth)^INT((JB$4-p2_complete-1)/12),0)</f>
        <v/>
      </c>
      <c r="JC94" s="48">
        <f>IF(JC68=1,(1+rent_growth)^INT((JC$4-p2_complete-1)/12),0)</f>
        <v/>
      </c>
      <c r="JD94" s="48">
        <f>IF(JD68=1,(1+rent_growth)^INT((JD$4-p2_complete-1)/12),0)</f>
        <v/>
      </c>
      <c r="JE94" s="48">
        <f>IF(JE68=1,(1+rent_growth)^INT((JE$4-p2_complete-1)/12),0)</f>
        <v/>
      </c>
      <c r="JF94" s="48">
        <f>IF(JF68=1,(1+rent_growth)^INT((JF$4-p2_complete-1)/12),0)</f>
        <v/>
      </c>
      <c r="JG94" s="48">
        <f>IF(JG68=1,(1+rent_growth)^INT((JG$4-p2_complete-1)/12),0)</f>
        <v/>
      </c>
      <c r="JH94" s="48">
        <f>IF(JH68=1,(1+rent_growth)^INT((JH$4-p2_complete-1)/12),0)</f>
        <v/>
      </c>
      <c r="JI94" s="48">
        <f>IF(JI68=1,(1+rent_growth)^INT((JI$4-p2_complete-1)/12),0)</f>
        <v/>
      </c>
      <c r="JJ94" s="48">
        <f>IF(JJ68=1,(1+rent_growth)^INT((JJ$4-p2_complete-1)/12),0)</f>
        <v/>
      </c>
      <c r="JK94" s="48">
        <f>IF(JK68=1,(1+rent_growth)^INT((JK$4-p2_complete-1)/12),0)</f>
        <v/>
      </c>
      <c r="JL94" s="48">
        <f>IF(JL68=1,(1+rent_growth)^INT((JL$4-p2_complete-1)/12),0)</f>
        <v/>
      </c>
      <c r="JM94" s="48">
        <f>IF(JM68=1,(1+rent_growth)^INT((JM$4-p2_complete-1)/12),0)</f>
        <v/>
      </c>
      <c r="JN94" s="48">
        <f>IF(JN68=1,(1+rent_growth)^INT((JN$4-p2_complete-1)/12),0)</f>
        <v/>
      </c>
      <c r="JO94" s="48">
        <f>IF(JO68=1,(1+rent_growth)^INT((JO$4-p2_complete-1)/12),0)</f>
        <v/>
      </c>
      <c r="JP94" s="48">
        <f>IF(JP68=1,(1+rent_growth)^INT((JP$4-p2_complete-1)/12),0)</f>
        <v/>
      </c>
      <c r="JQ94" s="48">
        <f>IF(JQ68=1,(1+rent_growth)^INT((JQ$4-p2_complete-1)/12),0)</f>
        <v/>
      </c>
      <c r="JR94" s="48">
        <f>IF(JR68=1,(1+rent_growth)^INT((JR$4-p2_complete-1)/12),0)</f>
        <v/>
      </c>
      <c r="JS94" s="48">
        <f>IF(JS68=1,(1+rent_growth)^INT((JS$4-p2_complete-1)/12),0)</f>
        <v/>
      </c>
      <c r="JT94" s="48">
        <f>IF(JT68=1,(1+rent_growth)^INT((JT$4-p2_complete-1)/12),0)</f>
        <v/>
      </c>
      <c r="JU94" s="48">
        <f>IF(JU68=1,(1+rent_growth)^INT((JU$4-p2_complete-1)/12),0)</f>
        <v/>
      </c>
      <c r="JV94" s="48">
        <f>IF(JV68=1,(1+rent_growth)^INT((JV$4-p2_complete-1)/12),0)</f>
        <v/>
      </c>
      <c r="JW94" s="48">
        <f>IF(JW68=1,(1+rent_growth)^INT((JW$4-p2_complete-1)/12),0)</f>
        <v/>
      </c>
      <c r="JX94" s="48">
        <f>IF(JX68=1,(1+rent_growth)^INT((JX$4-p2_complete-1)/12),0)</f>
        <v/>
      </c>
      <c r="JY94" s="48">
        <f>IF(JY68=1,(1+rent_growth)^INT((JY$4-p2_complete-1)/12),0)</f>
        <v/>
      </c>
      <c r="JZ94" s="48">
        <f>IF(JZ68=1,(1+rent_growth)^INT((JZ$4-p2_complete-1)/12),0)</f>
        <v/>
      </c>
      <c r="KA94" s="48">
        <f>IF(KA68=1,(1+rent_growth)^INT((KA$4-p2_complete-1)/12),0)</f>
        <v/>
      </c>
      <c r="KB94" s="48">
        <f>IF(KB68=1,(1+rent_growth)^INT((KB$4-p2_complete-1)/12),0)</f>
        <v/>
      </c>
      <c r="KC94" s="48">
        <f>IF(KC68=1,(1+rent_growth)^INT((KC$4-p2_complete-1)/12),0)</f>
        <v/>
      </c>
      <c r="KD94" s="48">
        <f>IF(KD68=1,(1+rent_growth)^INT((KD$4-p2_complete-1)/12),0)</f>
        <v/>
      </c>
      <c r="KE94" s="48">
        <f>IF(KE68=1,(1+rent_growth)^INT((KE$4-p2_complete-1)/12),0)</f>
        <v/>
      </c>
      <c r="KF94" s="48">
        <f>IF(KF68=1,(1+rent_growth)^INT((KF$4-p2_complete-1)/12),0)</f>
        <v/>
      </c>
      <c r="KG94" s="48">
        <f>IF(KG68=1,(1+rent_growth)^INT((KG$4-p2_complete-1)/12),0)</f>
        <v/>
      </c>
      <c r="KH94" s="48">
        <f>IF(KH68=1,(1+rent_growth)^INT((KH$4-p2_complete-1)/12),0)</f>
        <v/>
      </c>
      <c r="KI94" s="48">
        <f>IF(KI68=1,(1+rent_growth)^INT((KI$4-p2_complete-1)/12),0)</f>
        <v/>
      </c>
      <c r="KJ94" s="48">
        <f>IF(KJ68=1,(1+rent_growth)^INT((KJ$4-p2_complete-1)/12),0)</f>
        <v/>
      </c>
      <c r="KK94" s="48">
        <f>IF(KK68=1,(1+rent_growth)^INT((KK$4-p2_complete-1)/12),0)</f>
        <v/>
      </c>
      <c r="KL94" s="48">
        <f>IF(KL68=1,(1+rent_growth)^INT((KL$4-p2_complete-1)/12),0)</f>
        <v/>
      </c>
      <c r="KM94" s="48">
        <f>IF(KM68=1,(1+rent_growth)^INT((KM$4-p2_complete-1)/12),0)</f>
        <v/>
      </c>
      <c r="KN94" s="48">
        <f>IF(KN68=1,(1+rent_growth)^INT((KN$4-p2_complete-1)/12),0)</f>
        <v/>
      </c>
      <c r="KO94" s="48">
        <f>IF(KO68=1,(1+rent_growth)^INT((KO$4-p2_complete-1)/12),0)</f>
        <v/>
      </c>
      <c r="KP94" s="48">
        <f>IF(KP68=1,(1+rent_growth)^INT((KP$4-p2_complete-1)/12),0)</f>
        <v/>
      </c>
      <c r="KQ94" s="48">
        <f>IF(KQ68=1,(1+rent_growth)^INT((KQ$4-p2_complete-1)/12),0)</f>
        <v/>
      </c>
      <c r="KR94" s="48">
        <f>IF(KR68=1,(1+rent_growth)^INT((KR$4-p2_complete-1)/12),0)</f>
        <v/>
      </c>
      <c r="KS94" s="48">
        <f>IF(KS68=1,(1+rent_growth)^INT((KS$4-p2_complete-1)/12),0)</f>
        <v/>
      </c>
      <c r="KT94" s="48">
        <f>IF(KT68=1,(1+rent_growth)^INT((KT$4-p2_complete-1)/12),0)</f>
        <v/>
      </c>
      <c r="KU94" s="48">
        <f>IF(KU68=1,(1+rent_growth)^INT((KU$4-p2_complete-1)/12),0)</f>
        <v/>
      </c>
      <c r="KV94" s="48">
        <f>IF(KV68=1,(1+rent_growth)^INT((KV$4-p2_complete-1)/12),0)</f>
        <v/>
      </c>
      <c r="KW94" s="48">
        <f>IF(KW68=1,(1+rent_growth)^INT((KW$4-p2_complete-1)/12),0)</f>
        <v/>
      </c>
      <c r="KX94" s="48">
        <f>IF(KX68=1,(1+rent_growth)^INT((KX$4-p2_complete-1)/12),0)</f>
        <v/>
      </c>
      <c r="KY94" s="48">
        <f>IF(KY68=1,(1+rent_growth)^INT((KY$4-p2_complete-1)/12),0)</f>
        <v/>
      </c>
      <c r="KZ94" s="48">
        <f>IF(KZ68=1,(1+rent_growth)^INT((KZ$4-p2_complete-1)/12),0)</f>
        <v/>
      </c>
      <c r="LA94" s="48">
        <f>IF(LA68=1,(1+rent_growth)^INT((LA$4-p2_complete-1)/12),0)</f>
        <v/>
      </c>
      <c r="LB94" s="48">
        <f>IF(LB68=1,(1+rent_growth)^INT((LB$4-p2_complete-1)/12),0)</f>
        <v/>
      </c>
      <c r="LC94" s="48">
        <f>IF(LC68=1,(1+rent_growth)^INT((LC$4-p2_complete-1)/12),0)</f>
        <v/>
      </c>
      <c r="LD94" s="48">
        <f>IF(LD68=1,(1+rent_growth)^INT((LD$4-p2_complete-1)/12),0)</f>
        <v/>
      </c>
      <c r="LE94" s="48">
        <f>IF(LE68=1,(1+rent_growth)^INT((LE$4-p2_complete-1)/12),0)</f>
        <v/>
      </c>
      <c r="LF94" s="48">
        <f>IF(LF68=1,(1+rent_growth)^INT((LF$4-p2_complete-1)/12),0)</f>
        <v/>
      </c>
      <c r="LG94" s="48">
        <f>IF(LG68=1,(1+rent_growth)^INT((LG$4-p2_complete-1)/12),0)</f>
        <v/>
      </c>
      <c r="LH94" s="48">
        <f>IF(LH68=1,(1+rent_growth)^INT((LH$4-p2_complete-1)/12),0)</f>
        <v/>
      </c>
      <c r="LI94" s="48">
        <f>IF(LI68=1,(1+rent_growth)^INT((LI$4-p2_complete-1)/12),0)</f>
        <v/>
      </c>
      <c r="LJ94" s="48">
        <f>IF(LJ68=1,(1+rent_growth)^INT((LJ$4-p2_complete-1)/12),0)</f>
        <v/>
      </c>
      <c r="LK94" s="48">
        <f>IF(LK68=1,(1+rent_growth)^INT((LK$4-p2_complete-1)/12),0)</f>
        <v/>
      </c>
      <c r="LL94" s="48">
        <f>IF(LL68=1,(1+rent_growth)^INT((LL$4-p2_complete-1)/12),0)</f>
        <v/>
      </c>
      <c r="LM94" s="48">
        <f>IF(LM68=1,(1+rent_growth)^INT((LM$4-p2_complete-1)/12),0)</f>
        <v/>
      </c>
      <c r="LN94" s="48">
        <f>IF(LN68=1,(1+rent_growth)^INT((LN$4-p2_complete-1)/12),0)</f>
        <v/>
      </c>
      <c r="LO94" s="48">
        <f>IF(LO68=1,(1+rent_growth)^INT((LO$4-p2_complete-1)/12),0)</f>
        <v/>
      </c>
      <c r="LP94" s="48">
        <f>IF(LP68=1,(1+rent_growth)^INT((LP$4-p2_complete-1)/12),0)</f>
        <v/>
      </c>
      <c r="LQ94" s="48">
        <f>IF(LQ68=1,(1+rent_growth)^INT((LQ$4-p2_complete-1)/12),0)</f>
        <v/>
      </c>
      <c r="LR94" s="48">
        <f>IF(LR68=1,(1+rent_growth)^INT((LR$4-p2_complete-1)/12),0)</f>
        <v/>
      </c>
      <c r="LS94" s="48">
        <f>IF(LS68=1,(1+rent_growth)^INT((LS$4-p2_complete-1)/12),0)</f>
        <v/>
      </c>
      <c r="LT94" s="48">
        <f>IF(LT68=1,(1+rent_growth)^INT((LT$4-p2_complete-1)/12),0)</f>
        <v/>
      </c>
      <c r="LU94" s="48">
        <f>IF(LU68=1,(1+rent_growth)^INT((LU$4-p2_complete-1)/12),0)</f>
        <v/>
      </c>
      <c r="LV94" s="48">
        <f>IF(LV68=1,(1+rent_growth)^INT((LV$4-p2_complete-1)/12),0)</f>
        <v/>
      </c>
      <c r="LW94" s="48">
        <f>IF(LW68=1,(1+rent_growth)^INT((LW$4-p2_complete-1)/12),0)</f>
        <v/>
      </c>
      <c r="LX94" s="48">
        <f>IF(LX68=1,(1+rent_growth)^INT((LX$4-p2_complete-1)/12),0)</f>
        <v/>
      </c>
      <c r="LY94" s="48">
        <f>IF(LY68=1,(1+rent_growth)^INT((LY$4-p2_complete-1)/12),0)</f>
        <v/>
      </c>
      <c r="LZ94" s="48">
        <f>IF(LZ68=1,(1+rent_growth)^INT((LZ$4-p2_complete-1)/12),0)</f>
        <v/>
      </c>
      <c r="MA94" s="48">
        <f>IF(MA68=1,(1+rent_growth)^INT((MA$4-p2_complete-1)/12),0)</f>
        <v/>
      </c>
      <c r="MB94" s="48">
        <f>IF(MB68=1,(1+rent_growth)^INT((MB$4-p2_complete-1)/12),0)</f>
        <v/>
      </c>
      <c r="MC94" s="48">
        <f>IF(MC68=1,(1+rent_growth)^INT((MC$4-p2_complete-1)/12),0)</f>
        <v/>
      </c>
      <c r="MD94" s="48">
        <f>IF(MD68=1,(1+rent_growth)^INT((MD$4-p2_complete-1)/12),0)</f>
        <v/>
      </c>
      <c r="ME94" s="48">
        <f>IF(ME68=1,(1+rent_growth)^INT((ME$4-p2_complete-1)/12),0)</f>
        <v/>
      </c>
      <c r="MF94" s="48">
        <f>IF(MF68=1,(1+rent_growth)^INT((MF$4-p2_complete-1)/12),0)</f>
        <v/>
      </c>
      <c r="MG94" s="48">
        <f>IF(MG68=1,(1+rent_growth)^INT((MG$4-p2_complete-1)/12),0)</f>
        <v/>
      </c>
      <c r="MH94" s="48">
        <f>IF(MH68=1,(1+rent_growth)^INT((MH$4-p2_complete-1)/12),0)</f>
        <v/>
      </c>
      <c r="MI94" s="48">
        <f>IF(MI68=1,(1+rent_growth)^INT((MI$4-p2_complete-1)/12),0)</f>
        <v/>
      </c>
      <c r="MJ94" s="48">
        <f>IF(MJ68=1,(1+rent_growth)^INT((MJ$4-p2_complete-1)/12),0)</f>
        <v/>
      </c>
      <c r="MK94" s="48">
        <f>IF(MK68=1,(1+rent_growth)^INT((MK$4-p2_complete-1)/12),0)</f>
        <v/>
      </c>
      <c r="ML94" s="48">
        <f>IF(ML68=1,(1+rent_growth)^INT((ML$4-p2_complete-1)/12),0)</f>
        <v/>
      </c>
      <c r="MM94" s="48">
        <f>IF(MM68=1,(1+rent_growth)^INT((MM$4-p2_complete-1)/12),0)</f>
        <v/>
      </c>
      <c r="MN94" s="48">
        <f>IF(MN68=1,(1+rent_growth)^INT((MN$4-p2_complete-1)/12),0)</f>
        <v/>
      </c>
      <c r="MO94" s="48">
        <f>IF(MO68=1,(1+rent_growth)^INT((MO$4-p2_complete-1)/12),0)</f>
        <v/>
      </c>
      <c r="MP94" s="48">
        <f>IF(MP68=1,(1+rent_growth)^INT((MP$4-p2_complete-1)/12),0)</f>
        <v/>
      </c>
      <c r="MQ94" s="48">
        <f>IF(MQ68=1,(1+rent_growth)^INT((MQ$4-p2_complete-1)/12),0)</f>
        <v/>
      </c>
      <c r="MR94" s="48">
        <f>IF(MR68=1,(1+rent_growth)^INT((MR$4-p2_complete-1)/12),0)</f>
        <v/>
      </c>
      <c r="MS94" s="48">
        <f>IF(MS68=1,(1+rent_growth)^INT((MS$4-p2_complete-1)/12),0)</f>
        <v/>
      </c>
      <c r="MT94" s="48">
        <f>IF(MT68=1,(1+rent_growth)^INT((MT$4-p2_complete-1)/12),0)</f>
        <v/>
      </c>
      <c r="MU94" s="48">
        <f>IF(MU68=1,(1+rent_growth)^INT((MU$4-p2_complete-1)/12),0)</f>
        <v/>
      </c>
      <c r="MV94" s="48">
        <f>IF(MV68=1,(1+rent_growth)^INT((MV$4-p2_complete-1)/12),0)</f>
        <v/>
      </c>
      <c r="MW94" s="48">
        <f>IF(MW68=1,(1+rent_growth)^INT((MW$4-p2_complete-1)/12),0)</f>
        <v/>
      </c>
      <c r="MX94" s="48">
        <f>IF(MX68=1,(1+rent_growth)^INT((MX$4-p2_complete-1)/12),0)</f>
        <v/>
      </c>
      <c r="MY94" s="48">
        <f>IF(MY68=1,(1+rent_growth)^INT((MY$4-p2_complete-1)/12),0)</f>
        <v/>
      </c>
      <c r="MZ94" s="48">
        <f>IF(MZ68=1,(1+rent_growth)^INT((MZ$4-p2_complete-1)/12),0)</f>
        <v/>
      </c>
      <c r="NA94" s="48">
        <f>IF(NA68=1,(1+rent_growth)^INT((NA$4-p2_complete-1)/12),0)</f>
        <v/>
      </c>
      <c r="NB94" s="48">
        <f>IF(NB68=1,(1+rent_growth)^INT((NB$4-p2_complete-1)/12),0)</f>
        <v/>
      </c>
      <c r="NC94" s="48">
        <f>IF(NC68=1,(1+rent_growth)^INT((NC$4-p2_complete-1)/12),0)</f>
        <v/>
      </c>
      <c r="ND94" s="48">
        <f>IF(ND68=1,(1+rent_growth)^INT((ND$4-p2_complete-1)/12),0)</f>
        <v/>
      </c>
      <c r="NE94" s="48">
        <f>IF(NE68=1,(1+rent_growth)^INT((NE$4-p2_complete-1)/12),0)</f>
        <v/>
      </c>
      <c r="NF94" s="48">
        <f>IF(NF68=1,(1+rent_growth)^INT((NF$4-p2_complete-1)/12),0)</f>
        <v/>
      </c>
      <c r="NG94" s="48">
        <f>IF(NG68=1,(1+rent_growth)^INT((NG$4-p2_complete-1)/12),0)</f>
        <v/>
      </c>
      <c r="NH94" s="48">
        <f>IF(NH68=1,(1+rent_growth)^INT((NH$4-p2_complete-1)/12),0)</f>
        <v/>
      </c>
      <c r="NI94" s="48">
        <f>IF(NI68=1,(1+rent_growth)^INT((NI$4-p2_complete-1)/12),0)</f>
        <v/>
      </c>
      <c r="NJ94" s="48">
        <f>IF(NJ68=1,(1+rent_growth)^INT((NJ$4-p2_complete-1)/12),0)</f>
        <v/>
      </c>
      <c r="NK94" s="48">
        <f>IF(NK68=1,(1+rent_growth)^INT((NK$4-p2_complete-1)/12),0)</f>
        <v/>
      </c>
      <c r="NL94" s="48">
        <f>IF(NL68=1,(1+rent_growth)^INT((NL$4-p2_complete-1)/12),0)</f>
        <v/>
      </c>
      <c r="NM94" s="48">
        <f>IF(NM68=1,(1+rent_growth)^INT((NM$4-p2_complete-1)/12),0)</f>
        <v/>
      </c>
      <c r="NN94" s="48">
        <f>IF(NN68=1,(1+rent_growth)^INT((NN$4-p2_complete-1)/12),0)</f>
        <v/>
      </c>
      <c r="NO94" s="48">
        <f>IF(NO68=1,(1+rent_growth)^INT((NO$4-p2_complete-1)/12),0)</f>
        <v/>
      </c>
      <c r="NP94" s="48">
        <f>IF(NP68=1,(1+rent_growth)^INT((NP$4-p2_complete-1)/12),0)</f>
        <v/>
      </c>
      <c r="NQ94" s="48">
        <f>IF(NQ68=1,(1+rent_growth)^INT((NQ$4-p2_complete-1)/12),0)</f>
        <v/>
      </c>
      <c r="NR94" s="48">
        <f>IF(NR68=1,(1+rent_growth)^INT((NR$4-p2_complete-1)/12),0)</f>
        <v/>
      </c>
      <c r="NS94" s="48">
        <f>IF(NS68=1,(1+rent_growth)^INT((NS$4-p2_complete-1)/12),0)</f>
        <v/>
      </c>
      <c r="NT94" s="48">
        <f>IF(NT68=1,(1+rent_growth)^INT((NT$4-p2_complete-1)/12),0)</f>
        <v/>
      </c>
      <c r="NU94" s="48">
        <f>IF(NU68=1,(1+rent_growth)^INT((NU$4-p2_complete-1)/12),0)</f>
        <v/>
      </c>
      <c r="NV94" s="48">
        <f>IF(NV68=1,(1+rent_growth)^INT((NV$4-p2_complete-1)/12),0)</f>
        <v/>
      </c>
      <c r="NW94" s="48">
        <f>IF(NW68=1,(1+rent_growth)^INT((NW$4-p2_complete-1)/12),0)</f>
        <v/>
      </c>
      <c r="NX94" s="48">
        <f>IF(NX68=1,(1+rent_growth)^INT((NX$4-p2_complete-1)/12),0)</f>
        <v/>
      </c>
      <c r="NY94" s="48">
        <f>IF(NY68=1,(1+rent_growth)^INT((NY$4-p2_complete-1)/12),0)</f>
        <v/>
      </c>
      <c r="NZ94" s="48">
        <f>IF(NZ68=1,(1+rent_growth)^INT((NZ$4-p2_complete-1)/12),0)</f>
        <v/>
      </c>
      <c r="OA94" s="48">
        <f>IF(OA68=1,(1+rent_growth)^INT((OA$4-p2_complete-1)/12),0)</f>
        <v/>
      </c>
      <c r="OB94" s="48">
        <f>IF(OB68=1,(1+rent_growth)^INT((OB$4-p2_complete-1)/12),0)</f>
        <v/>
      </c>
      <c r="OC94" s="48">
        <f>IF(OC68=1,(1+rent_growth)^INT((OC$4-p2_complete-1)/12),0)</f>
        <v/>
      </c>
      <c r="OD94" s="48">
        <f>IF(OD68=1,(1+rent_growth)^INT((OD$4-p2_complete-1)/12),0)</f>
        <v/>
      </c>
      <c r="OE94" s="48">
        <f>IF(OE68=1,(1+rent_growth)^INT((OE$4-p2_complete-1)/12),0)</f>
        <v/>
      </c>
      <c r="OF94" s="48">
        <f>IF(OF68=1,(1+rent_growth)^INT((OF$4-p2_complete-1)/12),0)</f>
        <v/>
      </c>
      <c r="OG94" s="48">
        <f>IF(OG68=1,(1+rent_growth)^INT((OG$4-p2_complete-1)/12),0)</f>
        <v/>
      </c>
      <c r="OH94" s="48">
        <f>IF(OH68=1,(1+rent_growth)^INT((OH$4-p2_complete-1)/12),0)</f>
        <v/>
      </c>
      <c r="OI94" s="48">
        <f>IF(OI68=1,(1+rent_growth)^INT((OI$4-p2_complete-1)/12),0)</f>
        <v/>
      </c>
      <c r="OJ94" s="48">
        <f>IF(OJ68=1,(1+rent_growth)^INT((OJ$4-p2_complete-1)/12),0)</f>
        <v/>
      </c>
      <c r="OK94" s="48">
        <f>IF(OK68=1,(1+rent_growth)^INT((OK$4-p2_complete-1)/12),0)</f>
        <v/>
      </c>
      <c r="OL94" s="48">
        <f>IF(OL68=1,(1+rent_growth)^INT((OL$4-p2_complete-1)/12),0)</f>
        <v/>
      </c>
      <c r="OM94" s="48">
        <f>IF(OM68=1,(1+rent_growth)^INT((OM$4-p2_complete-1)/12),0)</f>
        <v/>
      </c>
      <c r="ON94" s="48">
        <f>IF(ON68=1,(1+rent_growth)^INT((ON$4-p2_complete-1)/12),0)</f>
        <v/>
      </c>
      <c r="OO94" s="48">
        <f>IF(OO68=1,(1+rent_growth)^INT((OO$4-p2_complete-1)/12),0)</f>
        <v/>
      </c>
      <c r="OP94" s="48">
        <f>IF(OP68=1,(1+rent_growth)^INT((OP$4-p2_complete-1)/12),0)</f>
        <v/>
      </c>
      <c r="OQ94" s="48">
        <f>IF(OQ68=1,(1+rent_growth)^INT((OQ$4-p2_complete-1)/12),0)</f>
        <v/>
      </c>
      <c r="OR94" s="48">
        <f>IF(OR68=1,(1+rent_growth)^INT((OR$4-p2_complete-1)/12),0)</f>
        <v/>
      </c>
      <c r="OS94" s="48">
        <f>IF(OS68=1,(1+rent_growth)^INT((OS$4-p2_complete-1)/12),0)</f>
        <v/>
      </c>
      <c r="OT94" s="48">
        <f>IF(OT68=1,(1+rent_growth)^INT((OT$4-p2_complete-1)/12),0)</f>
        <v/>
      </c>
      <c r="OU94" s="48">
        <f>IF(OU68=1,(1+rent_growth)^INT((OU$4-p2_complete-1)/12),0)</f>
        <v/>
      </c>
      <c r="OV94" s="48">
        <f>IF(OV68=1,(1+rent_growth)^INT((OV$4-p2_complete-1)/12),0)</f>
        <v/>
      </c>
      <c r="OW94" s="48">
        <f>IF(OW68=1,(1+rent_growth)^INT((OW$4-p2_complete-1)/12),0)</f>
        <v/>
      </c>
      <c r="OX94" s="48">
        <f>IF(OX68=1,(1+rent_growth)^INT((OX$4-p2_complete-1)/12),0)</f>
        <v/>
      </c>
      <c r="OY94" s="48">
        <f>IF(OY68=1,(1+rent_growth)^INT((OY$4-p2_complete-1)/12),0)</f>
        <v/>
      </c>
      <c r="OZ94" s="48">
        <f>IF(OZ68=1,(1+rent_growth)^INT((OZ$4-p2_complete-1)/12),0)</f>
        <v/>
      </c>
      <c r="PA94" s="48">
        <f>IF(PA68=1,(1+rent_growth)^INT((PA$4-p2_complete-1)/12),0)</f>
        <v/>
      </c>
      <c r="PB94" s="48">
        <f>IF(PB68=1,(1+rent_growth)^INT((PB$4-p2_complete-1)/12),0)</f>
        <v/>
      </c>
      <c r="PC94" s="48">
        <f>IF(PC68=1,(1+rent_growth)^INT((PC$4-p2_complete-1)/12),0)</f>
        <v/>
      </c>
      <c r="PD94" s="48">
        <f>IF(PD68=1,(1+rent_growth)^INT((PD$4-p2_complete-1)/12),0)</f>
        <v/>
      </c>
      <c r="PE94" s="48">
        <f>IF(PE68=1,(1+rent_growth)^INT((PE$4-p2_complete-1)/12),0)</f>
        <v/>
      </c>
      <c r="PF94" s="48">
        <f>IF(PF68=1,(1+rent_growth)^INT((PF$4-p2_complete-1)/12),0)</f>
        <v/>
      </c>
      <c r="PG94" s="48">
        <f>IF(PG68=1,(1+rent_growth)^INT((PG$4-p2_complete-1)/12),0)</f>
        <v/>
      </c>
      <c r="PH94" s="48">
        <f>IF(PH68=1,(1+rent_growth)^INT((PH$4-p2_complete-1)/12),0)</f>
        <v/>
      </c>
      <c r="PI94" s="48">
        <f>IF(PI68=1,(1+rent_growth)^INT((PI$4-p2_complete-1)/12),0)</f>
        <v/>
      </c>
      <c r="PJ94" s="48">
        <f>IF(PJ68=1,(1+rent_growth)^INT((PJ$4-p2_complete-1)/12),0)</f>
        <v/>
      </c>
      <c r="PK94" s="48">
        <f>IF(PK68=1,(1+rent_growth)^INT((PK$4-p2_complete-1)/12),0)</f>
        <v/>
      </c>
      <c r="PL94" s="48">
        <f>IF(PL68=1,(1+rent_growth)^INT((PL$4-p2_complete-1)/12),0)</f>
        <v/>
      </c>
      <c r="PM94" s="48">
        <f>IF(PM68=1,(1+rent_growth)^INT((PM$4-p2_complete-1)/12),0)</f>
        <v/>
      </c>
    </row>
    <row r="95">
      <c r="A95" s="9" t="inlineStr">
        <is>
          <t>Opex growth factor</t>
        </is>
      </c>
      <c r="B95" s="9" t="inlineStr">
        <is>
          <t>P2</t>
        </is>
      </c>
      <c r="D95" s="48">
        <f>IF(D68=1,(1+opex_growth)^INT((D$4-p2_complete-1)/12),0)</f>
        <v/>
      </c>
      <c r="E95" s="48">
        <f>IF(E68=1,(1+opex_growth)^INT((E$4-p2_complete-1)/12),0)</f>
        <v/>
      </c>
      <c r="F95" s="48">
        <f>IF(F68=1,(1+opex_growth)^INT((F$4-p2_complete-1)/12),0)</f>
        <v/>
      </c>
      <c r="G95" s="48">
        <f>IF(G68=1,(1+opex_growth)^INT((G$4-p2_complete-1)/12),0)</f>
        <v/>
      </c>
      <c r="H95" s="48">
        <f>IF(H68=1,(1+opex_growth)^INT((H$4-p2_complete-1)/12),0)</f>
        <v/>
      </c>
      <c r="I95" s="48">
        <f>IF(I68=1,(1+opex_growth)^INT((I$4-p2_complete-1)/12),0)</f>
        <v/>
      </c>
      <c r="J95" s="48">
        <f>IF(J68=1,(1+opex_growth)^INT((J$4-p2_complete-1)/12),0)</f>
        <v/>
      </c>
      <c r="K95" s="48">
        <f>IF(K68=1,(1+opex_growth)^INT((K$4-p2_complete-1)/12),0)</f>
        <v/>
      </c>
      <c r="L95" s="48">
        <f>IF(L68=1,(1+opex_growth)^INT((L$4-p2_complete-1)/12),0)</f>
        <v/>
      </c>
      <c r="M95" s="48">
        <f>IF(M68=1,(1+opex_growth)^INT((M$4-p2_complete-1)/12),0)</f>
        <v/>
      </c>
      <c r="N95" s="48">
        <f>IF(N68=1,(1+opex_growth)^INT((N$4-p2_complete-1)/12),0)</f>
        <v/>
      </c>
      <c r="O95" s="48">
        <f>IF(O68=1,(1+opex_growth)^INT((O$4-p2_complete-1)/12),0)</f>
        <v/>
      </c>
      <c r="P95" s="48">
        <f>IF(P68=1,(1+opex_growth)^INT((P$4-p2_complete-1)/12),0)</f>
        <v/>
      </c>
      <c r="Q95" s="48">
        <f>IF(Q68=1,(1+opex_growth)^INT((Q$4-p2_complete-1)/12),0)</f>
        <v/>
      </c>
      <c r="R95" s="48">
        <f>IF(R68=1,(1+opex_growth)^INT((R$4-p2_complete-1)/12),0)</f>
        <v/>
      </c>
      <c r="S95" s="48">
        <f>IF(S68=1,(1+opex_growth)^INT((S$4-p2_complete-1)/12),0)</f>
        <v/>
      </c>
      <c r="T95" s="48">
        <f>IF(T68=1,(1+opex_growth)^INT((T$4-p2_complete-1)/12),0)</f>
        <v/>
      </c>
      <c r="U95" s="48">
        <f>IF(U68=1,(1+opex_growth)^INT((U$4-p2_complete-1)/12),0)</f>
        <v/>
      </c>
      <c r="V95" s="48">
        <f>IF(V68=1,(1+opex_growth)^INT((V$4-p2_complete-1)/12),0)</f>
        <v/>
      </c>
      <c r="W95" s="48">
        <f>IF(W68=1,(1+opex_growth)^INT((W$4-p2_complete-1)/12),0)</f>
        <v/>
      </c>
      <c r="X95" s="48">
        <f>IF(X68=1,(1+opex_growth)^INT((X$4-p2_complete-1)/12),0)</f>
        <v/>
      </c>
      <c r="Y95" s="48">
        <f>IF(Y68=1,(1+opex_growth)^INT((Y$4-p2_complete-1)/12),0)</f>
        <v/>
      </c>
      <c r="Z95" s="48">
        <f>IF(Z68=1,(1+opex_growth)^INT((Z$4-p2_complete-1)/12),0)</f>
        <v/>
      </c>
      <c r="AA95" s="48">
        <f>IF(AA68=1,(1+opex_growth)^INT((AA$4-p2_complete-1)/12),0)</f>
        <v/>
      </c>
      <c r="AB95" s="48">
        <f>IF(AB68=1,(1+opex_growth)^INT((AB$4-p2_complete-1)/12),0)</f>
        <v/>
      </c>
      <c r="AC95" s="48">
        <f>IF(AC68=1,(1+opex_growth)^INT((AC$4-p2_complete-1)/12),0)</f>
        <v/>
      </c>
      <c r="AD95" s="48">
        <f>IF(AD68=1,(1+opex_growth)^INT((AD$4-p2_complete-1)/12),0)</f>
        <v/>
      </c>
      <c r="AE95" s="48">
        <f>IF(AE68=1,(1+opex_growth)^INT((AE$4-p2_complete-1)/12),0)</f>
        <v/>
      </c>
      <c r="AF95" s="48">
        <f>IF(AF68=1,(1+opex_growth)^INT((AF$4-p2_complete-1)/12),0)</f>
        <v/>
      </c>
      <c r="AG95" s="48">
        <f>IF(AG68=1,(1+opex_growth)^INT((AG$4-p2_complete-1)/12),0)</f>
        <v/>
      </c>
      <c r="AH95" s="48">
        <f>IF(AH68=1,(1+opex_growth)^INT((AH$4-p2_complete-1)/12),0)</f>
        <v/>
      </c>
      <c r="AI95" s="48">
        <f>IF(AI68=1,(1+opex_growth)^INT((AI$4-p2_complete-1)/12),0)</f>
        <v/>
      </c>
      <c r="AJ95" s="48">
        <f>IF(AJ68=1,(1+opex_growth)^INT((AJ$4-p2_complete-1)/12),0)</f>
        <v/>
      </c>
      <c r="AK95" s="48">
        <f>IF(AK68=1,(1+opex_growth)^INT((AK$4-p2_complete-1)/12),0)</f>
        <v/>
      </c>
      <c r="AL95" s="48">
        <f>IF(AL68=1,(1+opex_growth)^INT((AL$4-p2_complete-1)/12),0)</f>
        <v/>
      </c>
      <c r="AM95" s="48">
        <f>IF(AM68=1,(1+opex_growth)^INT((AM$4-p2_complete-1)/12),0)</f>
        <v/>
      </c>
      <c r="AN95" s="48">
        <f>IF(AN68=1,(1+opex_growth)^INT((AN$4-p2_complete-1)/12),0)</f>
        <v/>
      </c>
      <c r="AO95" s="48">
        <f>IF(AO68=1,(1+opex_growth)^INT((AO$4-p2_complete-1)/12),0)</f>
        <v/>
      </c>
      <c r="AP95" s="48">
        <f>IF(AP68=1,(1+opex_growth)^INT((AP$4-p2_complete-1)/12),0)</f>
        <v/>
      </c>
      <c r="AQ95" s="48">
        <f>IF(AQ68=1,(1+opex_growth)^INT((AQ$4-p2_complete-1)/12),0)</f>
        <v/>
      </c>
      <c r="AR95" s="48">
        <f>IF(AR68=1,(1+opex_growth)^INT((AR$4-p2_complete-1)/12),0)</f>
        <v/>
      </c>
      <c r="AS95" s="48">
        <f>IF(AS68=1,(1+opex_growth)^INT((AS$4-p2_complete-1)/12),0)</f>
        <v/>
      </c>
      <c r="AT95" s="48">
        <f>IF(AT68=1,(1+opex_growth)^INT((AT$4-p2_complete-1)/12),0)</f>
        <v/>
      </c>
      <c r="AU95" s="48">
        <f>IF(AU68=1,(1+opex_growth)^INT((AU$4-p2_complete-1)/12),0)</f>
        <v/>
      </c>
      <c r="AV95" s="48">
        <f>IF(AV68=1,(1+opex_growth)^INT((AV$4-p2_complete-1)/12),0)</f>
        <v/>
      </c>
      <c r="AW95" s="48">
        <f>IF(AW68=1,(1+opex_growth)^INT((AW$4-p2_complete-1)/12),0)</f>
        <v/>
      </c>
      <c r="AX95" s="48">
        <f>IF(AX68=1,(1+opex_growth)^INT((AX$4-p2_complete-1)/12),0)</f>
        <v/>
      </c>
      <c r="AY95" s="48">
        <f>IF(AY68=1,(1+opex_growth)^INT((AY$4-p2_complete-1)/12),0)</f>
        <v/>
      </c>
      <c r="AZ95" s="48">
        <f>IF(AZ68=1,(1+opex_growth)^INT((AZ$4-p2_complete-1)/12),0)</f>
        <v/>
      </c>
      <c r="BA95" s="48">
        <f>IF(BA68=1,(1+opex_growth)^INT((BA$4-p2_complete-1)/12),0)</f>
        <v/>
      </c>
      <c r="BB95" s="48">
        <f>IF(BB68=1,(1+opex_growth)^INT((BB$4-p2_complete-1)/12),0)</f>
        <v/>
      </c>
      <c r="BC95" s="48">
        <f>IF(BC68=1,(1+opex_growth)^INT((BC$4-p2_complete-1)/12),0)</f>
        <v/>
      </c>
      <c r="BD95" s="48">
        <f>IF(BD68=1,(1+opex_growth)^INT((BD$4-p2_complete-1)/12),0)</f>
        <v/>
      </c>
      <c r="BE95" s="48">
        <f>IF(BE68=1,(1+opex_growth)^INT((BE$4-p2_complete-1)/12),0)</f>
        <v/>
      </c>
      <c r="BF95" s="48">
        <f>IF(BF68=1,(1+opex_growth)^INT((BF$4-p2_complete-1)/12),0)</f>
        <v/>
      </c>
      <c r="BG95" s="48">
        <f>IF(BG68=1,(1+opex_growth)^INT((BG$4-p2_complete-1)/12),0)</f>
        <v/>
      </c>
      <c r="BH95" s="48">
        <f>IF(BH68=1,(1+opex_growth)^INT((BH$4-p2_complete-1)/12),0)</f>
        <v/>
      </c>
      <c r="BI95" s="48">
        <f>IF(BI68=1,(1+opex_growth)^INT((BI$4-p2_complete-1)/12),0)</f>
        <v/>
      </c>
      <c r="BJ95" s="48">
        <f>IF(BJ68=1,(1+opex_growth)^INT((BJ$4-p2_complete-1)/12),0)</f>
        <v/>
      </c>
      <c r="BK95" s="48">
        <f>IF(BK68=1,(1+opex_growth)^INT((BK$4-p2_complete-1)/12),0)</f>
        <v/>
      </c>
      <c r="BL95" s="48">
        <f>IF(BL68=1,(1+opex_growth)^INT((BL$4-p2_complete-1)/12),0)</f>
        <v/>
      </c>
      <c r="BM95" s="48">
        <f>IF(BM68=1,(1+opex_growth)^INT((BM$4-p2_complete-1)/12),0)</f>
        <v/>
      </c>
      <c r="BN95" s="48">
        <f>IF(BN68=1,(1+opex_growth)^INT((BN$4-p2_complete-1)/12),0)</f>
        <v/>
      </c>
      <c r="BO95" s="48">
        <f>IF(BO68=1,(1+opex_growth)^INT((BO$4-p2_complete-1)/12),0)</f>
        <v/>
      </c>
      <c r="BP95" s="48">
        <f>IF(BP68=1,(1+opex_growth)^INT((BP$4-p2_complete-1)/12),0)</f>
        <v/>
      </c>
      <c r="BQ95" s="48">
        <f>IF(BQ68=1,(1+opex_growth)^INT((BQ$4-p2_complete-1)/12),0)</f>
        <v/>
      </c>
      <c r="BR95" s="48">
        <f>IF(BR68=1,(1+opex_growth)^INT((BR$4-p2_complete-1)/12),0)</f>
        <v/>
      </c>
      <c r="BS95" s="48">
        <f>IF(BS68=1,(1+opex_growth)^INT((BS$4-p2_complete-1)/12),0)</f>
        <v/>
      </c>
      <c r="BT95" s="48">
        <f>IF(BT68=1,(1+opex_growth)^INT((BT$4-p2_complete-1)/12),0)</f>
        <v/>
      </c>
      <c r="BU95" s="48">
        <f>IF(BU68=1,(1+opex_growth)^INT((BU$4-p2_complete-1)/12),0)</f>
        <v/>
      </c>
      <c r="BV95" s="48">
        <f>IF(BV68=1,(1+opex_growth)^INT((BV$4-p2_complete-1)/12),0)</f>
        <v/>
      </c>
      <c r="BW95" s="48">
        <f>IF(BW68=1,(1+opex_growth)^INT((BW$4-p2_complete-1)/12),0)</f>
        <v/>
      </c>
      <c r="BX95" s="48">
        <f>IF(BX68=1,(1+opex_growth)^INT((BX$4-p2_complete-1)/12),0)</f>
        <v/>
      </c>
      <c r="BY95" s="48">
        <f>IF(BY68=1,(1+opex_growth)^INT((BY$4-p2_complete-1)/12),0)</f>
        <v/>
      </c>
      <c r="BZ95" s="48">
        <f>IF(BZ68=1,(1+opex_growth)^INT((BZ$4-p2_complete-1)/12),0)</f>
        <v/>
      </c>
      <c r="CA95" s="48">
        <f>IF(CA68=1,(1+opex_growth)^INT((CA$4-p2_complete-1)/12),0)</f>
        <v/>
      </c>
      <c r="CB95" s="48">
        <f>IF(CB68=1,(1+opex_growth)^INT((CB$4-p2_complete-1)/12),0)</f>
        <v/>
      </c>
      <c r="CC95" s="48">
        <f>IF(CC68=1,(1+opex_growth)^INT((CC$4-p2_complete-1)/12),0)</f>
        <v/>
      </c>
      <c r="CD95" s="48">
        <f>IF(CD68=1,(1+opex_growth)^INT((CD$4-p2_complete-1)/12),0)</f>
        <v/>
      </c>
      <c r="CE95" s="48">
        <f>IF(CE68=1,(1+opex_growth)^INT((CE$4-p2_complete-1)/12),0)</f>
        <v/>
      </c>
      <c r="CF95" s="48">
        <f>IF(CF68=1,(1+opex_growth)^INT((CF$4-p2_complete-1)/12),0)</f>
        <v/>
      </c>
      <c r="CG95" s="48">
        <f>IF(CG68=1,(1+opex_growth)^INT((CG$4-p2_complete-1)/12),0)</f>
        <v/>
      </c>
      <c r="CH95" s="48">
        <f>IF(CH68=1,(1+opex_growth)^INT((CH$4-p2_complete-1)/12),0)</f>
        <v/>
      </c>
      <c r="CI95" s="48">
        <f>IF(CI68=1,(1+opex_growth)^INT((CI$4-p2_complete-1)/12),0)</f>
        <v/>
      </c>
      <c r="CJ95" s="48">
        <f>IF(CJ68=1,(1+opex_growth)^INT((CJ$4-p2_complete-1)/12),0)</f>
        <v/>
      </c>
      <c r="CK95" s="48">
        <f>IF(CK68=1,(1+opex_growth)^INT((CK$4-p2_complete-1)/12),0)</f>
        <v/>
      </c>
      <c r="CL95" s="48">
        <f>IF(CL68=1,(1+opex_growth)^INT((CL$4-p2_complete-1)/12),0)</f>
        <v/>
      </c>
      <c r="CM95" s="48">
        <f>IF(CM68=1,(1+opex_growth)^INT((CM$4-p2_complete-1)/12),0)</f>
        <v/>
      </c>
      <c r="CN95" s="48">
        <f>IF(CN68=1,(1+opex_growth)^INT((CN$4-p2_complete-1)/12),0)</f>
        <v/>
      </c>
      <c r="CO95" s="48">
        <f>IF(CO68=1,(1+opex_growth)^INT((CO$4-p2_complete-1)/12),0)</f>
        <v/>
      </c>
      <c r="CP95" s="48">
        <f>IF(CP68=1,(1+opex_growth)^INT((CP$4-p2_complete-1)/12),0)</f>
        <v/>
      </c>
      <c r="CQ95" s="48">
        <f>IF(CQ68=1,(1+opex_growth)^INT((CQ$4-p2_complete-1)/12),0)</f>
        <v/>
      </c>
      <c r="CR95" s="48">
        <f>IF(CR68=1,(1+opex_growth)^INT((CR$4-p2_complete-1)/12),0)</f>
        <v/>
      </c>
      <c r="CS95" s="48">
        <f>IF(CS68=1,(1+opex_growth)^INT((CS$4-p2_complete-1)/12),0)</f>
        <v/>
      </c>
      <c r="CT95" s="48">
        <f>IF(CT68=1,(1+opex_growth)^INT((CT$4-p2_complete-1)/12),0)</f>
        <v/>
      </c>
      <c r="CU95" s="48">
        <f>IF(CU68=1,(1+opex_growth)^INT((CU$4-p2_complete-1)/12),0)</f>
        <v/>
      </c>
      <c r="CV95" s="48">
        <f>IF(CV68=1,(1+opex_growth)^INT((CV$4-p2_complete-1)/12),0)</f>
        <v/>
      </c>
      <c r="CW95" s="48">
        <f>IF(CW68=1,(1+opex_growth)^INT((CW$4-p2_complete-1)/12),0)</f>
        <v/>
      </c>
      <c r="CX95" s="48">
        <f>IF(CX68=1,(1+opex_growth)^INT((CX$4-p2_complete-1)/12),0)</f>
        <v/>
      </c>
      <c r="CY95" s="48">
        <f>IF(CY68=1,(1+opex_growth)^INT((CY$4-p2_complete-1)/12),0)</f>
        <v/>
      </c>
      <c r="CZ95" s="48">
        <f>IF(CZ68=1,(1+opex_growth)^INT((CZ$4-p2_complete-1)/12),0)</f>
        <v/>
      </c>
      <c r="DA95" s="48">
        <f>IF(DA68=1,(1+opex_growth)^INT((DA$4-p2_complete-1)/12),0)</f>
        <v/>
      </c>
      <c r="DB95" s="48">
        <f>IF(DB68=1,(1+opex_growth)^INT((DB$4-p2_complete-1)/12),0)</f>
        <v/>
      </c>
      <c r="DC95" s="48">
        <f>IF(DC68=1,(1+opex_growth)^INT((DC$4-p2_complete-1)/12),0)</f>
        <v/>
      </c>
      <c r="DD95" s="48">
        <f>IF(DD68=1,(1+opex_growth)^INT((DD$4-p2_complete-1)/12),0)</f>
        <v/>
      </c>
      <c r="DE95" s="48">
        <f>IF(DE68=1,(1+opex_growth)^INT((DE$4-p2_complete-1)/12),0)</f>
        <v/>
      </c>
      <c r="DF95" s="48">
        <f>IF(DF68=1,(1+opex_growth)^INT((DF$4-p2_complete-1)/12),0)</f>
        <v/>
      </c>
      <c r="DG95" s="48">
        <f>IF(DG68=1,(1+opex_growth)^INT((DG$4-p2_complete-1)/12),0)</f>
        <v/>
      </c>
      <c r="DH95" s="48">
        <f>IF(DH68=1,(1+opex_growth)^INT((DH$4-p2_complete-1)/12),0)</f>
        <v/>
      </c>
      <c r="DI95" s="48">
        <f>IF(DI68=1,(1+opex_growth)^INT((DI$4-p2_complete-1)/12),0)</f>
        <v/>
      </c>
      <c r="DJ95" s="48">
        <f>IF(DJ68=1,(1+opex_growth)^INT((DJ$4-p2_complete-1)/12),0)</f>
        <v/>
      </c>
      <c r="DK95" s="48">
        <f>IF(DK68=1,(1+opex_growth)^INT((DK$4-p2_complete-1)/12),0)</f>
        <v/>
      </c>
      <c r="DL95" s="48">
        <f>IF(DL68=1,(1+opex_growth)^INT((DL$4-p2_complete-1)/12),0)</f>
        <v/>
      </c>
      <c r="DM95" s="48">
        <f>IF(DM68=1,(1+opex_growth)^INT((DM$4-p2_complete-1)/12),0)</f>
        <v/>
      </c>
      <c r="DN95" s="48">
        <f>IF(DN68=1,(1+opex_growth)^INT((DN$4-p2_complete-1)/12),0)</f>
        <v/>
      </c>
      <c r="DO95" s="48">
        <f>IF(DO68=1,(1+opex_growth)^INT((DO$4-p2_complete-1)/12),0)</f>
        <v/>
      </c>
      <c r="DP95" s="48">
        <f>IF(DP68=1,(1+opex_growth)^INT((DP$4-p2_complete-1)/12),0)</f>
        <v/>
      </c>
      <c r="DQ95" s="48">
        <f>IF(DQ68=1,(1+opex_growth)^INT((DQ$4-p2_complete-1)/12),0)</f>
        <v/>
      </c>
      <c r="DR95" s="48">
        <f>IF(DR68=1,(1+opex_growth)^INT((DR$4-p2_complete-1)/12),0)</f>
        <v/>
      </c>
      <c r="DS95" s="48">
        <f>IF(DS68=1,(1+opex_growth)^INT((DS$4-p2_complete-1)/12),0)</f>
        <v/>
      </c>
      <c r="DT95" s="48">
        <f>IF(DT68=1,(1+opex_growth)^INT((DT$4-p2_complete-1)/12),0)</f>
        <v/>
      </c>
      <c r="DU95" s="48">
        <f>IF(DU68=1,(1+opex_growth)^INT((DU$4-p2_complete-1)/12),0)</f>
        <v/>
      </c>
      <c r="DV95" s="48">
        <f>IF(DV68=1,(1+opex_growth)^INT((DV$4-p2_complete-1)/12),0)</f>
        <v/>
      </c>
      <c r="DW95" s="48">
        <f>IF(DW68=1,(1+opex_growth)^INT((DW$4-p2_complete-1)/12),0)</f>
        <v/>
      </c>
      <c r="DX95" s="48">
        <f>IF(DX68=1,(1+opex_growth)^INT((DX$4-p2_complete-1)/12),0)</f>
        <v/>
      </c>
      <c r="DY95" s="48">
        <f>IF(DY68=1,(1+opex_growth)^INT((DY$4-p2_complete-1)/12),0)</f>
        <v/>
      </c>
      <c r="DZ95" s="48">
        <f>IF(DZ68=1,(1+opex_growth)^INT((DZ$4-p2_complete-1)/12),0)</f>
        <v/>
      </c>
      <c r="EA95" s="48">
        <f>IF(EA68=1,(1+opex_growth)^INT((EA$4-p2_complete-1)/12),0)</f>
        <v/>
      </c>
      <c r="EB95" s="48">
        <f>IF(EB68=1,(1+opex_growth)^INT((EB$4-p2_complete-1)/12),0)</f>
        <v/>
      </c>
      <c r="EC95" s="48">
        <f>IF(EC68=1,(1+opex_growth)^INT((EC$4-p2_complete-1)/12),0)</f>
        <v/>
      </c>
      <c r="ED95" s="48">
        <f>IF(ED68=1,(1+opex_growth)^INT((ED$4-p2_complete-1)/12),0)</f>
        <v/>
      </c>
      <c r="EE95" s="48">
        <f>IF(EE68=1,(1+opex_growth)^INT((EE$4-p2_complete-1)/12),0)</f>
        <v/>
      </c>
      <c r="EF95" s="48">
        <f>IF(EF68=1,(1+opex_growth)^INT((EF$4-p2_complete-1)/12),0)</f>
        <v/>
      </c>
      <c r="EG95" s="48">
        <f>IF(EG68=1,(1+opex_growth)^INT((EG$4-p2_complete-1)/12),0)</f>
        <v/>
      </c>
      <c r="EH95" s="48">
        <f>IF(EH68=1,(1+opex_growth)^INT((EH$4-p2_complete-1)/12),0)</f>
        <v/>
      </c>
      <c r="EI95" s="48">
        <f>IF(EI68=1,(1+opex_growth)^INT((EI$4-p2_complete-1)/12),0)</f>
        <v/>
      </c>
      <c r="EJ95" s="48">
        <f>IF(EJ68=1,(1+opex_growth)^INT((EJ$4-p2_complete-1)/12),0)</f>
        <v/>
      </c>
      <c r="EK95" s="48">
        <f>IF(EK68=1,(1+opex_growth)^INT((EK$4-p2_complete-1)/12),0)</f>
        <v/>
      </c>
      <c r="EL95" s="48">
        <f>IF(EL68=1,(1+opex_growth)^INT((EL$4-p2_complete-1)/12),0)</f>
        <v/>
      </c>
      <c r="EM95" s="48">
        <f>IF(EM68=1,(1+opex_growth)^INT((EM$4-p2_complete-1)/12),0)</f>
        <v/>
      </c>
      <c r="EN95" s="48">
        <f>IF(EN68=1,(1+opex_growth)^INT((EN$4-p2_complete-1)/12),0)</f>
        <v/>
      </c>
      <c r="EO95" s="48">
        <f>IF(EO68=1,(1+opex_growth)^INT((EO$4-p2_complete-1)/12),0)</f>
        <v/>
      </c>
      <c r="EP95" s="48">
        <f>IF(EP68=1,(1+opex_growth)^INT((EP$4-p2_complete-1)/12),0)</f>
        <v/>
      </c>
      <c r="EQ95" s="48">
        <f>IF(EQ68=1,(1+opex_growth)^INT((EQ$4-p2_complete-1)/12),0)</f>
        <v/>
      </c>
      <c r="ER95" s="48">
        <f>IF(ER68=1,(1+opex_growth)^INT((ER$4-p2_complete-1)/12),0)</f>
        <v/>
      </c>
      <c r="ES95" s="48">
        <f>IF(ES68=1,(1+opex_growth)^INT((ES$4-p2_complete-1)/12),0)</f>
        <v/>
      </c>
      <c r="ET95" s="48">
        <f>IF(ET68=1,(1+opex_growth)^INT((ET$4-p2_complete-1)/12),0)</f>
        <v/>
      </c>
      <c r="EU95" s="48">
        <f>IF(EU68=1,(1+opex_growth)^INT((EU$4-p2_complete-1)/12),0)</f>
        <v/>
      </c>
      <c r="EV95" s="48">
        <f>IF(EV68=1,(1+opex_growth)^INT((EV$4-p2_complete-1)/12),0)</f>
        <v/>
      </c>
      <c r="EW95" s="48">
        <f>IF(EW68=1,(1+opex_growth)^INT((EW$4-p2_complete-1)/12),0)</f>
        <v/>
      </c>
      <c r="EX95" s="48">
        <f>IF(EX68=1,(1+opex_growth)^INT((EX$4-p2_complete-1)/12),0)</f>
        <v/>
      </c>
      <c r="EY95" s="48">
        <f>IF(EY68=1,(1+opex_growth)^INT((EY$4-p2_complete-1)/12),0)</f>
        <v/>
      </c>
      <c r="EZ95" s="48">
        <f>IF(EZ68=1,(1+opex_growth)^INT((EZ$4-p2_complete-1)/12),0)</f>
        <v/>
      </c>
      <c r="FA95" s="48">
        <f>IF(FA68=1,(1+opex_growth)^INT((FA$4-p2_complete-1)/12),0)</f>
        <v/>
      </c>
      <c r="FB95" s="48">
        <f>IF(FB68=1,(1+opex_growth)^INT((FB$4-p2_complete-1)/12),0)</f>
        <v/>
      </c>
      <c r="FC95" s="48">
        <f>IF(FC68=1,(1+opex_growth)^INT((FC$4-p2_complete-1)/12),0)</f>
        <v/>
      </c>
      <c r="FD95" s="48">
        <f>IF(FD68=1,(1+opex_growth)^INT((FD$4-p2_complete-1)/12),0)</f>
        <v/>
      </c>
      <c r="FE95" s="48">
        <f>IF(FE68=1,(1+opex_growth)^INT((FE$4-p2_complete-1)/12),0)</f>
        <v/>
      </c>
      <c r="FF95" s="48">
        <f>IF(FF68=1,(1+opex_growth)^INT((FF$4-p2_complete-1)/12),0)</f>
        <v/>
      </c>
      <c r="FG95" s="48">
        <f>IF(FG68=1,(1+opex_growth)^INT((FG$4-p2_complete-1)/12),0)</f>
        <v/>
      </c>
      <c r="FH95" s="48">
        <f>IF(FH68=1,(1+opex_growth)^INT((FH$4-p2_complete-1)/12),0)</f>
        <v/>
      </c>
      <c r="FI95" s="48">
        <f>IF(FI68=1,(1+opex_growth)^INT((FI$4-p2_complete-1)/12),0)</f>
        <v/>
      </c>
      <c r="FJ95" s="48">
        <f>IF(FJ68=1,(1+opex_growth)^INT((FJ$4-p2_complete-1)/12),0)</f>
        <v/>
      </c>
      <c r="FK95" s="48">
        <f>IF(FK68=1,(1+opex_growth)^INT((FK$4-p2_complete-1)/12),0)</f>
        <v/>
      </c>
      <c r="FL95" s="48">
        <f>IF(FL68=1,(1+opex_growth)^INT((FL$4-p2_complete-1)/12),0)</f>
        <v/>
      </c>
      <c r="FM95" s="48">
        <f>IF(FM68=1,(1+opex_growth)^INT((FM$4-p2_complete-1)/12),0)</f>
        <v/>
      </c>
      <c r="FN95" s="48">
        <f>IF(FN68=1,(1+opex_growth)^INT((FN$4-p2_complete-1)/12),0)</f>
        <v/>
      </c>
      <c r="FO95" s="48">
        <f>IF(FO68=1,(1+opex_growth)^INT((FO$4-p2_complete-1)/12),0)</f>
        <v/>
      </c>
      <c r="FP95" s="48">
        <f>IF(FP68=1,(1+opex_growth)^INT((FP$4-p2_complete-1)/12),0)</f>
        <v/>
      </c>
      <c r="FQ95" s="48">
        <f>IF(FQ68=1,(1+opex_growth)^INT((FQ$4-p2_complete-1)/12),0)</f>
        <v/>
      </c>
      <c r="FR95" s="48">
        <f>IF(FR68=1,(1+opex_growth)^INT((FR$4-p2_complete-1)/12),0)</f>
        <v/>
      </c>
      <c r="FS95" s="48">
        <f>IF(FS68=1,(1+opex_growth)^INT((FS$4-p2_complete-1)/12),0)</f>
        <v/>
      </c>
      <c r="FT95" s="48">
        <f>IF(FT68=1,(1+opex_growth)^INT((FT$4-p2_complete-1)/12),0)</f>
        <v/>
      </c>
      <c r="FU95" s="48">
        <f>IF(FU68=1,(1+opex_growth)^INT((FU$4-p2_complete-1)/12),0)</f>
        <v/>
      </c>
      <c r="FV95" s="48">
        <f>IF(FV68=1,(1+opex_growth)^INT((FV$4-p2_complete-1)/12),0)</f>
        <v/>
      </c>
      <c r="FW95" s="48">
        <f>IF(FW68=1,(1+opex_growth)^INT((FW$4-p2_complete-1)/12),0)</f>
        <v/>
      </c>
      <c r="FX95" s="48">
        <f>IF(FX68=1,(1+opex_growth)^INT((FX$4-p2_complete-1)/12),0)</f>
        <v/>
      </c>
      <c r="FY95" s="48">
        <f>IF(FY68=1,(1+opex_growth)^INT((FY$4-p2_complete-1)/12),0)</f>
        <v/>
      </c>
      <c r="FZ95" s="48">
        <f>IF(FZ68=1,(1+opex_growth)^INT((FZ$4-p2_complete-1)/12),0)</f>
        <v/>
      </c>
      <c r="GA95" s="48">
        <f>IF(GA68=1,(1+opex_growth)^INT((GA$4-p2_complete-1)/12),0)</f>
        <v/>
      </c>
      <c r="GB95" s="48">
        <f>IF(GB68=1,(1+opex_growth)^INT((GB$4-p2_complete-1)/12),0)</f>
        <v/>
      </c>
      <c r="GC95" s="48">
        <f>IF(GC68=1,(1+opex_growth)^INT((GC$4-p2_complete-1)/12),0)</f>
        <v/>
      </c>
      <c r="GD95" s="48">
        <f>IF(GD68=1,(1+opex_growth)^INT((GD$4-p2_complete-1)/12),0)</f>
        <v/>
      </c>
      <c r="GE95" s="48">
        <f>IF(GE68=1,(1+opex_growth)^INT((GE$4-p2_complete-1)/12),0)</f>
        <v/>
      </c>
      <c r="GF95" s="48">
        <f>IF(GF68=1,(1+opex_growth)^INT((GF$4-p2_complete-1)/12),0)</f>
        <v/>
      </c>
      <c r="GG95" s="48">
        <f>IF(GG68=1,(1+opex_growth)^INT((GG$4-p2_complete-1)/12),0)</f>
        <v/>
      </c>
      <c r="GH95" s="48">
        <f>IF(GH68=1,(1+opex_growth)^INT((GH$4-p2_complete-1)/12),0)</f>
        <v/>
      </c>
      <c r="GI95" s="48">
        <f>IF(GI68=1,(1+opex_growth)^INT((GI$4-p2_complete-1)/12),0)</f>
        <v/>
      </c>
      <c r="GJ95" s="48">
        <f>IF(GJ68=1,(1+opex_growth)^INT((GJ$4-p2_complete-1)/12),0)</f>
        <v/>
      </c>
      <c r="GK95" s="48">
        <f>IF(GK68=1,(1+opex_growth)^INT((GK$4-p2_complete-1)/12),0)</f>
        <v/>
      </c>
      <c r="GL95" s="48">
        <f>IF(GL68=1,(1+opex_growth)^INT((GL$4-p2_complete-1)/12),0)</f>
        <v/>
      </c>
      <c r="GM95" s="48">
        <f>IF(GM68=1,(1+opex_growth)^INT((GM$4-p2_complete-1)/12),0)</f>
        <v/>
      </c>
      <c r="GN95" s="48">
        <f>IF(GN68=1,(1+opex_growth)^INT((GN$4-p2_complete-1)/12),0)</f>
        <v/>
      </c>
      <c r="GO95" s="48">
        <f>IF(GO68=1,(1+opex_growth)^INT((GO$4-p2_complete-1)/12),0)</f>
        <v/>
      </c>
      <c r="GP95" s="48">
        <f>IF(GP68=1,(1+opex_growth)^INT((GP$4-p2_complete-1)/12),0)</f>
        <v/>
      </c>
      <c r="GQ95" s="48">
        <f>IF(GQ68=1,(1+opex_growth)^INT((GQ$4-p2_complete-1)/12),0)</f>
        <v/>
      </c>
      <c r="GR95" s="48">
        <f>IF(GR68=1,(1+opex_growth)^INT((GR$4-p2_complete-1)/12),0)</f>
        <v/>
      </c>
      <c r="GS95" s="48">
        <f>IF(GS68=1,(1+opex_growth)^INT((GS$4-p2_complete-1)/12),0)</f>
        <v/>
      </c>
      <c r="GT95" s="48">
        <f>IF(GT68=1,(1+opex_growth)^INT((GT$4-p2_complete-1)/12),0)</f>
        <v/>
      </c>
      <c r="GU95" s="48">
        <f>IF(GU68=1,(1+opex_growth)^INT((GU$4-p2_complete-1)/12),0)</f>
        <v/>
      </c>
      <c r="GV95" s="48">
        <f>IF(GV68=1,(1+opex_growth)^INT((GV$4-p2_complete-1)/12),0)</f>
        <v/>
      </c>
      <c r="GW95" s="48">
        <f>IF(GW68=1,(1+opex_growth)^INT((GW$4-p2_complete-1)/12),0)</f>
        <v/>
      </c>
      <c r="GX95" s="48">
        <f>IF(GX68=1,(1+opex_growth)^INT((GX$4-p2_complete-1)/12),0)</f>
        <v/>
      </c>
      <c r="GY95" s="48">
        <f>IF(GY68=1,(1+opex_growth)^INT((GY$4-p2_complete-1)/12),0)</f>
        <v/>
      </c>
      <c r="GZ95" s="48">
        <f>IF(GZ68=1,(1+opex_growth)^INT((GZ$4-p2_complete-1)/12),0)</f>
        <v/>
      </c>
      <c r="HA95" s="48">
        <f>IF(HA68=1,(1+opex_growth)^INT((HA$4-p2_complete-1)/12),0)</f>
        <v/>
      </c>
      <c r="HB95" s="48">
        <f>IF(HB68=1,(1+opex_growth)^INT((HB$4-p2_complete-1)/12),0)</f>
        <v/>
      </c>
      <c r="HC95" s="48">
        <f>IF(HC68=1,(1+opex_growth)^INT((HC$4-p2_complete-1)/12),0)</f>
        <v/>
      </c>
      <c r="HD95" s="48">
        <f>IF(HD68=1,(1+opex_growth)^INT((HD$4-p2_complete-1)/12),0)</f>
        <v/>
      </c>
      <c r="HE95" s="48">
        <f>IF(HE68=1,(1+opex_growth)^INT((HE$4-p2_complete-1)/12),0)</f>
        <v/>
      </c>
      <c r="HF95" s="48">
        <f>IF(HF68=1,(1+opex_growth)^INT((HF$4-p2_complete-1)/12),0)</f>
        <v/>
      </c>
      <c r="HG95" s="48">
        <f>IF(HG68=1,(1+opex_growth)^INT((HG$4-p2_complete-1)/12),0)</f>
        <v/>
      </c>
      <c r="HH95" s="48">
        <f>IF(HH68=1,(1+opex_growth)^INT((HH$4-p2_complete-1)/12),0)</f>
        <v/>
      </c>
      <c r="HI95" s="48">
        <f>IF(HI68=1,(1+opex_growth)^INT((HI$4-p2_complete-1)/12),0)</f>
        <v/>
      </c>
      <c r="HJ95" s="48">
        <f>IF(HJ68=1,(1+opex_growth)^INT((HJ$4-p2_complete-1)/12),0)</f>
        <v/>
      </c>
      <c r="HK95" s="48">
        <f>IF(HK68=1,(1+opex_growth)^INT((HK$4-p2_complete-1)/12),0)</f>
        <v/>
      </c>
      <c r="HL95" s="48">
        <f>IF(HL68=1,(1+opex_growth)^INT((HL$4-p2_complete-1)/12),0)</f>
        <v/>
      </c>
      <c r="HM95" s="48">
        <f>IF(HM68=1,(1+opex_growth)^INT((HM$4-p2_complete-1)/12),0)</f>
        <v/>
      </c>
      <c r="HN95" s="48">
        <f>IF(HN68=1,(1+opex_growth)^INT((HN$4-p2_complete-1)/12),0)</f>
        <v/>
      </c>
      <c r="HO95" s="48">
        <f>IF(HO68=1,(1+opex_growth)^INT((HO$4-p2_complete-1)/12),0)</f>
        <v/>
      </c>
      <c r="HP95" s="48">
        <f>IF(HP68=1,(1+opex_growth)^INT((HP$4-p2_complete-1)/12),0)</f>
        <v/>
      </c>
      <c r="HQ95" s="48">
        <f>IF(HQ68=1,(1+opex_growth)^INT((HQ$4-p2_complete-1)/12),0)</f>
        <v/>
      </c>
      <c r="HR95" s="48">
        <f>IF(HR68=1,(1+opex_growth)^INT((HR$4-p2_complete-1)/12),0)</f>
        <v/>
      </c>
      <c r="HS95" s="48">
        <f>IF(HS68=1,(1+opex_growth)^INT((HS$4-p2_complete-1)/12),0)</f>
        <v/>
      </c>
      <c r="HT95" s="48">
        <f>IF(HT68=1,(1+opex_growth)^INT((HT$4-p2_complete-1)/12),0)</f>
        <v/>
      </c>
      <c r="HU95" s="48">
        <f>IF(HU68=1,(1+opex_growth)^INT((HU$4-p2_complete-1)/12),0)</f>
        <v/>
      </c>
      <c r="HV95" s="48">
        <f>IF(HV68=1,(1+opex_growth)^INT((HV$4-p2_complete-1)/12),0)</f>
        <v/>
      </c>
      <c r="HW95" s="48">
        <f>IF(HW68=1,(1+opex_growth)^INT((HW$4-p2_complete-1)/12),0)</f>
        <v/>
      </c>
      <c r="HX95" s="48">
        <f>IF(HX68=1,(1+opex_growth)^INT((HX$4-p2_complete-1)/12),0)</f>
        <v/>
      </c>
      <c r="HY95" s="48">
        <f>IF(HY68=1,(1+opex_growth)^INT((HY$4-p2_complete-1)/12),0)</f>
        <v/>
      </c>
      <c r="HZ95" s="48">
        <f>IF(HZ68=1,(1+opex_growth)^INT((HZ$4-p2_complete-1)/12),0)</f>
        <v/>
      </c>
      <c r="IA95" s="48">
        <f>IF(IA68=1,(1+opex_growth)^INT((IA$4-p2_complete-1)/12),0)</f>
        <v/>
      </c>
      <c r="IB95" s="48">
        <f>IF(IB68=1,(1+opex_growth)^INT((IB$4-p2_complete-1)/12),0)</f>
        <v/>
      </c>
      <c r="IC95" s="48">
        <f>IF(IC68=1,(1+opex_growth)^INT((IC$4-p2_complete-1)/12),0)</f>
        <v/>
      </c>
      <c r="ID95" s="48">
        <f>IF(ID68=1,(1+opex_growth)^INT((ID$4-p2_complete-1)/12),0)</f>
        <v/>
      </c>
      <c r="IE95" s="48">
        <f>IF(IE68=1,(1+opex_growth)^INT((IE$4-p2_complete-1)/12),0)</f>
        <v/>
      </c>
      <c r="IF95" s="48">
        <f>IF(IF68=1,(1+opex_growth)^INT((IF$4-p2_complete-1)/12),0)</f>
        <v/>
      </c>
      <c r="IG95" s="48">
        <f>IF(IG68=1,(1+opex_growth)^INT((IG$4-p2_complete-1)/12),0)</f>
        <v/>
      </c>
      <c r="IH95" s="48">
        <f>IF(IH68=1,(1+opex_growth)^INT((IH$4-p2_complete-1)/12),0)</f>
        <v/>
      </c>
      <c r="II95" s="48">
        <f>IF(II68=1,(1+opex_growth)^INT((II$4-p2_complete-1)/12),0)</f>
        <v/>
      </c>
      <c r="IJ95" s="48">
        <f>IF(IJ68=1,(1+opex_growth)^INT((IJ$4-p2_complete-1)/12),0)</f>
        <v/>
      </c>
      <c r="IK95" s="48">
        <f>IF(IK68=1,(1+opex_growth)^INT((IK$4-p2_complete-1)/12),0)</f>
        <v/>
      </c>
      <c r="IL95" s="48">
        <f>IF(IL68=1,(1+opex_growth)^INT((IL$4-p2_complete-1)/12),0)</f>
        <v/>
      </c>
      <c r="IM95" s="48">
        <f>IF(IM68=1,(1+opex_growth)^INT((IM$4-p2_complete-1)/12),0)</f>
        <v/>
      </c>
      <c r="IN95" s="48">
        <f>IF(IN68=1,(1+opex_growth)^INT((IN$4-p2_complete-1)/12),0)</f>
        <v/>
      </c>
      <c r="IO95" s="48">
        <f>IF(IO68=1,(1+opex_growth)^INT((IO$4-p2_complete-1)/12),0)</f>
        <v/>
      </c>
      <c r="IP95" s="48">
        <f>IF(IP68=1,(1+opex_growth)^INT((IP$4-p2_complete-1)/12),0)</f>
        <v/>
      </c>
      <c r="IQ95" s="48">
        <f>IF(IQ68=1,(1+opex_growth)^INT((IQ$4-p2_complete-1)/12),0)</f>
        <v/>
      </c>
      <c r="IR95" s="48">
        <f>IF(IR68=1,(1+opex_growth)^INT((IR$4-p2_complete-1)/12),0)</f>
        <v/>
      </c>
      <c r="IS95" s="48">
        <f>IF(IS68=1,(1+opex_growth)^INT((IS$4-p2_complete-1)/12),0)</f>
        <v/>
      </c>
      <c r="IT95" s="48">
        <f>IF(IT68=1,(1+opex_growth)^INT((IT$4-p2_complete-1)/12),0)</f>
        <v/>
      </c>
      <c r="IU95" s="48">
        <f>IF(IU68=1,(1+opex_growth)^INT((IU$4-p2_complete-1)/12),0)</f>
        <v/>
      </c>
      <c r="IV95" s="48">
        <f>IF(IV68=1,(1+opex_growth)^INT((IV$4-p2_complete-1)/12),0)</f>
        <v/>
      </c>
      <c r="IW95" s="48">
        <f>IF(IW68=1,(1+opex_growth)^INT((IW$4-p2_complete-1)/12),0)</f>
        <v/>
      </c>
      <c r="IX95" s="48">
        <f>IF(IX68=1,(1+opex_growth)^INT((IX$4-p2_complete-1)/12),0)</f>
        <v/>
      </c>
      <c r="IY95" s="48">
        <f>IF(IY68=1,(1+opex_growth)^INT((IY$4-p2_complete-1)/12),0)</f>
        <v/>
      </c>
      <c r="IZ95" s="48">
        <f>IF(IZ68=1,(1+opex_growth)^INT((IZ$4-p2_complete-1)/12),0)</f>
        <v/>
      </c>
      <c r="JA95" s="48">
        <f>IF(JA68=1,(1+opex_growth)^INT((JA$4-p2_complete-1)/12),0)</f>
        <v/>
      </c>
      <c r="JB95" s="48">
        <f>IF(JB68=1,(1+opex_growth)^INT((JB$4-p2_complete-1)/12),0)</f>
        <v/>
      </c>
      <c r="JC95" s="48">
        <f>IF(JC68=1,(1+opex_growth)^INT((JC$4-p2_complete-1)/12),0)</f>
        <v/>
      </c>
      <c r="JD95" s="48">
        <f>IF(JD68=1,(1+opex_growth)^INT((JD$4-p2_complete-1)/12),0)</f>
        <v/>
      </c>
      <c r="JE95" s="48">
        <f>IF(JE68=1,(1+opex_growth)^INT((JE$4-p2_complete-1)/12),0)</f>
        <v/>
      </c>
      <c r="JF95" s="48">
        <f>IF(JF68=1,(1+opex_growth)^INT((JF$4-p2_complete-1)/12),0)</f>
        <v/>
      </c>
      <c r="JG95" s="48">
        <f>IF(JG68=1,(1+opex_growth)^INT((JG$4-p2_complete-1)/12),0)</f>
        <v/>
      </c>
      <c r="JH95" s="48">
        <f>IF(JH68=1,(1+opex_growth)^INT((JH$4-p2_complete-1)/12),0)</f>
        <v/>
      </c>
      <c r="JI95" s="48">
        <f>IF(JI68=1,(1+opex_growth)^INT((JI$4-p2_complete-1)/12),0)</f>
        <v/>
      </c>
      <c r="JJ95" s="48">
        <f>IF(JJ68=1,(1+opex_growth)^INT((JJ$4-p2_complete-1)/12),0)</f>
        <v/>
      </c>
      <c r="JK95" s="48">
        <f>IF(JK68=1,(1+opex_growth)^INT((JK$4-p2_complete-1)/12),0)</f>
        <v/>
      </c>
      <c r="JL95" s="48">
        <f>IF(JL68=1,(1+opex_growth)^INT((JL$4-p2_complete-1)/12),0)</f>
        <v/>
      </c>
      <c r="JM95" s="48">
        <f>IF(JM68=1,(1+opex_growth)^INT((JM$4-p2_complete-1)/12),0)</f>
        <v/>
      </c>
      <c r="JN95" s="48">
        <f>IF(JN68=1,(1+opex_growth)^INT((JN$4-p2_complete-1)/12),0)</f>
        <v/>
      </c>
      <c r="JO95" s="48">
        <f>IF(JO68=1,(1+opex_growth)^INT((JO$4-p2_complete-1)/12),0)</f>
        <v/>
      </c>
      <c r="JP95" s="48">
        <f>IF(JP68=1,(1+opex_growth)^INT((JP$4-p2_complete-1)/12),0)</f>
        <v/>
      </c>
      <c r="JQ95" s="48">
        <f>IF(JQ68=1,(1+opex_growth)^INT((JQ$4-p2_complete-1)/12),0)</f>
        <v/>
      </c>
      <c r="JR95" s="48">
        <f>IF(JR68=1,(1+opex_growth)^INT((JR$4-p2_complete-1)/12),0)</f>
        <v/>
      </c>
      <c r="JS95" s="48">
        <f>IF(JS68=1,(1+opex_growth)^INT((JS$4-p2_complete-1)/12),0)</f>
        <v/>
      </c>
      <c r="JT95" s="48">
        <f>IF(JT68=1,(1+opex_growth)^INT((JT$4-p2_complete-1)/12),0)</f>
        <v/>
      </c>
      <c r="JU95" s="48">
        <f>IF(JU68=1,(1+opex_growth)^INT((JU$4-p2_complete-1)/12),0)</f>
        <v/>
      </c>
      <c r="JV95" s="48">
        <f>IF(JV68=1,(1+opex_growth)^INT((JV$4-p2_complete-1)/12),0)</f>
        <v/>
      </c>
      <c r="JW95" s="48">
        <f>IF(JW68=1,(1+opex_growth)^INT((JW$4-p2_complete-1)/12),0)</f>
        <v/>
      </c>
      <c r="JX95" s="48">
        <f>IF(JX68=1,(1+opex_growth)^INT((JX$4-p2_complete-1)/12),0)</f>
        <v/>
      </c>
      <c r="JY95" s="48">
        <f>IF(JY68=1,(1+opex_growth)^INT((JY$4-p2_complete-1)/12),0)</f>
        <v/>
      </c>
      <c r="JZ95" s="48">
        <f>IF(JZ68=1,(1+opex_growth)^INT((JZ$4-p2_complete-1)/12),0)</f>
        <v/>
      </c>
      <c r="KA95" s="48">
        <f>IF(KA68=1,(1+opex_growth)^INT((KA$4-p2_complete-1)/12),0)</f>
        <v/>
      </c>
      <c r="KB95" s="48">
        <f>IF(KB68=1,(1+opex_growth)^INT((KB$4-p2_complete-1)/12),0)</f>
        <v/>
      </c>
      <c r="KC95" s="48">
        <f>IF(KC68=1,(1+opex_growth)^INT((KC$4-p2_complete-1)/12),0)</f>
        <v/>
      </c>
      <c r="KD95" s="48">
        <f>IF(KD68=1,(1+opex_growth)^INT((KD$4-p2_complete-1)/12),0)</f>
        <v/>
      </c>
      <c r="KE95" s="48">
        <f>IF(KE68=1,(1+opex_growth)^INT((KE$4-p2_complete-1)/12),0)</f>
        <v/>
      </c>
      <c r="KF95" s="48">
        <f>IF(KF68=1,(1+opex_growth)^INT((KF$4-p2_complete-1)/12),0)</f>
        <v/>
      </c>
      <c r="KG95" s="48">
        <f>IF(KG68=1,(1+opex_growth)^INT((KG$4-p2_complete-1)/12),0)</f>
        <v/>
      </c>
      <c r="KH95" s="48">
        <f>IF(KH68=1,(1+opex_growth)^INT((KH$4-p2_complete-1)/12),0)</f>
        <v/>
      </c>
      <c r="KI95" s="48">
        <f>IF(KI68=1,(1+opex_growth)^INT((KI$4-p2_complete-1)/12),0)</f>
        <v/>
      </c>
      <c r="KJ95" s="48">
        <f>IF(KJ68=1,(1+opex_growth)^INT((KJ$4-p2_complete-1)/12),0)</f>
        <v/>
      </c>
      <c r="KK95" s="48">
        <f>IF(KK68=1,(1+opex_growth)^INT((KK$4-p2_complete-1)/12),0)</f>
        <v/>
      </c>
      <c r="KL95" s="48">
        <f>IF(KL68=1,(1+opex_growth)^INT((KL$4-p2_complete-1)/12),0)</f>
        <v/>
      </c>
      <c r="KM95" s="48">
        <f>IF(KM68=1,(1+opex_growth)^INT((KM$4-p2_complete-1)/12),0)</f>
        <v/>
      </c>
      <c r="KN95" s="48">
        <f>IF(KN68=1,(1+opex_growth)^INT((KN$4-p2_complete-1)/12),0)</f>
        <v/>
      </c>
      <c r="KO95" s="48">
        <f>IF(KO68=1,(1+opex_growth)^INT((KO$4-p2_complete-1)/12),0)</f>
        <v/>
      </c>
      <c r="KP95" s="48">
        <f>IF(KP68=1,(1+opex_growth)^INT((KP$4-p2_complete-1)/12),0)</f>
        <v/>
      </c>
      <c r="KQ95" s="48">
        <f>IF(KQ68=1,(1+opex_growth)^INT((KQ$4-p2_complete-1)/12),0)</f>
        <v/>
      </c>
      <c r="KR95" s="48">
        <f>IF(KR68=1,(1+opex_growth)^INT((KR$4-p2_complete-1)/12),0)</f>
        <v/>
      </c>
      <c r="KS95" s="48">
        <f>IF(KS68=1,(1+opex_growth)^INT((KS$4-p2_complete-1)/12),0)</f>
        <v/>
      </c>
      <c r="KT95" s="48">
        <f>IF(KT68=1,(1+opex_growth)^INT((KT$4-p2_complete-1)/12),0)</f>
        <v/>
      </c>
      <c r="KU95" s="48">
        <f>IF(KU68=1,(1+opex_growth)^INT((KU$4-p2_complete-1)/12),0)</f>
        <v/>
      </c>
      <c r="KV95" s="48">
        <f>IF(KV68=1,(1+opex_growth)^INT((KV$4-p2_complete-1)/12),0)</f>
        <v/>
      </c>
      <c r="KW95" s="48">
        <f>IF(KW68=1,(1+opex_growth)^INT((KW$4-p2_complete-1)/12),0)</f>
        <v/>
      </c>
      <c r="KX95" s="48">
        <f>IF(KX68=1,(1+opex_growth)^INT((KX$4-p2_complete-1)/12),0)</f>
        <v/>
      </c>
      <c r="KY95" s="48">
        <f>IF(KY68=1,(1+opex_growth)^INT((KY$4-p2_complete-1)/12),0)</f>
        <v/>
      </c>
      <c r="KZ95" s="48">
        <f>IF(KZ68=1,(1+opex_growth)^INT((KZ$4-p2_complete-1)/12),0)</f>
        <v/>
      </c>
      <c r="LA95" s="48">
        <f>IF(LA68=1,(1+opex_growth)^INT((LA$4-p2_complete-1)/12),0)</f>
        <v/>
      </c>
      <c r="LB95" s="48">
        <f>IF(LB68=1,(1+opex_growth)^INT((LB$4-p2_complete-1)/12),0)</f>
        <v/>
      </c>
      <c r="LC95" s="48">
        <f>IF(LC68=1,(1+opex_growth)^INT((LC$4-p2_complete-1)/12),0)</f>
        <v/>
      </c>
      <c r="LD95" s="48">
        <f>IF(LD68=1,(1+opex_growth)^INT((LD$4-p2_complete-1)/12),0)</f>
        <v/>
      </c>
      <c r="LE95" s="48">
        <f>IF(LE68=1,(1+opex_growth)^INT((LE$4-p2_complete-1)/12),0)</f>
        <v/>
      </c>
      <c r="LF95" s="48">
        <f>IF(LF68=1,(1+opex_growth)^INT((LF$4-p2_complete-1)/12),0)</f>
        <v/>
      </c>
      <c r="LG95" s="48">
        <f>IF(LG68=1,(1+opex_growth)^INT((LG$4-p2_complete-1)/12),0)</f>
        <v/>
      </c>
      <c r="LH95" s="48">
        <f>IF(LH68=1,(1+opex_growth)^INT((LH$4-p2_complete-1)/12),0)</f>
        <v/>
      </c>
      <c r="LI95" s="48">
        <f>IF(LI68=1,(1+opex_growth)^INT((LI$4-p2_complete-1)/12),0)</f>
        <v/>
      </c>
      <c r="LJ95" s="48">
        <f>IF(LJ68=1,(1+opex_growth)^INT((LJ$4-p2_complete-1)/12),0)</f>
        <v/>
      </c>
      <c r="LK95" s="48">
        <f>IF(LK68=1,(1+opex_growth)^INT((LK$4-p2_complete-1)/12),0)</f>
        <v/>
      </c>
      <c r="LL95" s="48">
        <f>IF(LL68=1,(1+opex_growth)^INT((LL$4-p2_complete-1)/12),0)</f>
        <v/>
      </c>
      <c r="LM95" s="48">
        <f>IF(LM68=1,(1+opex_growth)^INT((LM$4-p2_complete-1)/12),0)</f>
        <v/>
      </c>
      <c r="LN95" s="48">
        <f>IF(LN68=1,(1+opex_growth)^INT((LN$4-p2_complete-1)/12),0)</f>
        <v/>
      </c>
      <c r="LO95" s="48">
        <f>IF(LO68=1,(1+opex_growth)^INT((LO$4-p2_complete-1)/12),0)</f>
        <v/>
      </c>
      <c r="LP95" s="48">
        <f>IF(LP68=1,(1+opex_growth)^INT((LP$4-p2_complete-1)/12),0)</f>
        <v/>
      </c>
      <c r="LQ95" s="48">
        <f>IF(LQ68=1,(1+opex_growth)^INT((LQ$4-p2_complete-1)/12),0)</f>
        <v/>
      </c>
      <c r="LR95" s="48">
        <f>IF(LR68=1,(1+opex_growth)^INT((LR$4-p2_complete-1)/12),0)</f>
        <v/>
      </c>
      <c r="LS95" s="48">
        <f>IF(LS68=1,(1+opex_growth)^INT((LS$4-p2_complete-1)/12),0)</f>
        <v/>
      </c>
      <c r="LT95" s="48">
        <f>IF(LT68=1,(1+opex_growth)^INT((LT$4-p2_complete-1)/12),0)</f>
        <v/>
      </c>
      <c r="LU95" s="48">
        <f>IF(LU68=1,(1+opex_growth)^INT((LU$4-p2_complete-1)/12),0)</f>
        <v/>
      </c>
      <c r="LV95" s="48">
        <f>IF(LV68=1,(1+opex_growth)^INT((LV$4-p2_complete-1)/12),0)</f>
        <v/>
      </c>
      <c r="LW95" s="48">
        <f>IF(LW68=1,(1+opex_growth)^INT((LW$4-p2_complete-1)/12),0)</f>
        <v/>
      </c>
      <c r="LX95" s="48">
        <f>IF(LX68=1,(1+opex_growth)^INT((LX$4-p2_complete-1)/12),0)</f>
        <v/>
      </c>
      <c r="LY95" s="48">
        <f>IF(LY68=1,(1+opex_growth)^INT((LY$4-p2_complete-1)/12),0)</f>
        <v/>
      </c>
      <c r="LZ95" s="48">
        <f>IF(LZ68=1,(1+opex_growth)^INT((LZ$4-p2_complete-1)/12),0)</f>
        <v/>
      </c>
      <c r="MA95" s="48">
        <f>IF(MA68=1,(1+opex_growth)^INT((MA$4-p2_complete-1)/12),0)</f>
        <v/>
      </c>
      <c r="MB95" s="48">
        <f>IF(MB68=1,(1+opex_growth)^INT((MB$4-p2_complete-1)/12),0)</f>
        <v/>
      </c>
      <c r="MC95" s="48">
        <f>IF(MC68=1,(1+opex_growth)^INT((MC$4-p2_complete-1)/12),0)</f>
        <v/>
      </c>
      <c r="MD95" s="48">
        <f>IF(MD68=1,(1+opex_growth)^INT((MD$4-p2_complete-1)/12),0)</f>
        <v/>
      </c>
      <c r="ME95" s="48">
        <f>IF(ME68=1,(1+opex_growth)^INT((ME$4-p2_complete-1)/12),0)</f>
        <v/>
      </c>
      <c r="MF95" s="48">
        <f>IF(MF68=1,(1+opex_growth)^INT((MF$4-p2_complete-1)/12),0)</f>
        <v/>
      </c>
      <c r="MG95" s="48">
        <f>IF(MG68=1,(1+opex_growth)^INT((MG$4-p2_complete-1)/12),0)</f>
        <v/>
      </c>
      <c r="MH95" s="48">
        <f>IF(MH68=1,(1+opex_growth)^INT((MH$4-p2_complete-1)/12),0)</f>
        <v/>
      </c>
      <c r="MI95" s="48">
        <f>IF(MI68=1,(1+opex_growth)^INT((MI$4-p2_complete-1)/12),0)</f>
        <v/>
      </c>
      <c r="MJ95" s="48">
        <f>IF(MJ68=1,(1+opex_growth)^INT((MJ$4-p2_complete-1)/12),0)</f>
        <v/>
      </c>
      <c r="MK95" s="48">
        <f>IF(MK68=1,(1+opex_growth)^INT((MK$4-p2_complete-1)/12),0)</f>
        <v/>
      </c>
      <c r="ML95" s="48">
        <f>IF(ML68=1,(1+opex_growth)^INT((ML$4-p2_complete-1)/12),0)</f>
        <v/>
      </c>
      <c r="MM95" s="48">
        <f>IF(MM68=1,(1+opex_growth)^INT((MM$4-p2_complete-1)/12),0)</f>
        <v/>
      </c>
      <c r="MN95" s="48">
        <f>IF(MN68=1,(1+opex_growth)^INT((MN$4-p2_complete-1)/12),0)</f>
        <v/>
      </c>
      <c r="MO95" s="48">
        <f>IF(MO68=1,(1+opex_growth)^INT((MO$4-p2_complete-1)/12),0)</f>
        <v/>
      </c>
      <c r="MP95" s="48">
        <f>IF(MP68=1,(1+opex_growth)^INT((MP$4-p2_complete-1)/12),0)</f>
        <v/>
      </c>
      <c r="MQ95" s="48">
        <f>IF(MQ68=1,(1+opex_growth)^INT((MQ$4-p2_complete-1)/12),0)</f>
        <v/>
      </c>
      <c r="MR95" s="48">
        <f>IF(MR68=1,(1+opex_growth)^INT((MR$4-p2_complete-1)/12),0)</f>
        <v/>
      </c>
      <c r="MS95" s="48">
        <f>IF(MS68=1,(1+opex_growth)^INT((MS$4-p2_complete-1)/12),0)</f>
        <v/>
      </c>
      <c r="MT95" s="48">
        <f>IF(MT68=1,(1+opex_growth)^INT((MT$4-p2_complete-1)/12),0)</f>
        <v/>
      </c>
      <c r="MU95" s="48">
        <f>IF(MU68=1,(1+opex_growth)^INT((MU$4-p2_complete-1)/12),0)</f>
        <v/>
      </c>
      <c r="MV95" s="48">
        <f>IF(MV68=1,(1+opex_growth)^INT((MV$4-p2_complete-1)/12),0)</f>
        <v/>
      </c>
      <c r="MW95" s="48">
        <f>IF(MW68=1,(1+opex_growth)^INT((MW$4-p2_complete-1)/12),0)</f>
        <v/>
      </c>
      <c r="MX95" s="48">
        <f>IF(MX68=1,(1+opex_growth)^INT((MX$4-p2_complete-1)/12),0)</f>
        <v/>
      </c>
      <c r="MY95" s="48">
        <f>IF(MY68=1,(1+opex_growth)^INT((MY$4-p2_complete-1)/12),0)</f>
        <v/>
      </c>
      <c r="MZ95" s="48">
        <f>IF(MZ68=1,(1+opex_growth)^INT((MZ$4-p2_complete-1)/12),0)</f>
        <v/>
      </c>
      <c r="NA95" s="48">
        <f>IF(NA68=1,(1+opex_growth)^INT((NA$4-p2_complete-1)/12),0)</f>
        <v/>
      </c>
      <c r="NB95" s="48">
        <f>IF(NB68=1,(1+opex_growth)^INT((NB$4-p2_complete-1)/12),0)</f>
        <v/>
      </c>
      <c r="NC95" s="48">
        <f>IF(NC68=1,(1+opex_growth)^INT((NC$4-p2_complete-1)/12),0)</f>
        <v/>
      </c>
      <c r="ND95" s="48">
        <f>IF(ND68=1,(1+opex_growth)^INT((ND$4-p2_complete-1)/12),0)</f>
        <v/>
      </c>
      <c r="NE95" s="48">
        <f>IF(NE68=1,(1+opex_growth)^INT((NE$4-p2_complete-1)/12),0)</f>
        <v/>
      </c>
      <c r="NF95" s="48">
        <f>IF(NF68=1,(1+opex_growth)^INT((NF$4-p2_complete-1)/12),0)</f>
        <v/>
      </c>
      <c r="NG95" s="48">
        <f>IF(NG68=1,(1+opex_growth)^INT((NG$4-p2_complete-1)/12),0)</f>
        <v/>
      </c>
      <c r="NH95" s="48">
        <f>IF(NH68=1,(1+opex_growth)^INT((NH$4-p2_complete-1)/12),0)</f>
        <v/>
      </c>
      <c r="NI95" s="48">
        <f>IF(NI68=1,(1+opex_growth)^INT((NI$4-p2_complete-1)/12),0)</f>
        <v/>
      </c>
      <c r="NJ95" s="48">
        <f>IF(NJ68=1,(1+opex_growth)^INT((NJ$4-p2_complete-1)/12),0)</f>
        <v/>
      </c>
      <c r="NK95" s="48">
        <f>IF(NK68=1,(1+opex_growth)^INT((NK$4-p2_complete-1)/12),0)</f>
        <v/>
      </c>
      <c r="NL95" s="48">
        <f>IF(NL68=1,(1+opex_growth)^INT((NL$4-p2_complete-1)/12),0)</f>
        <v/>
      </c>
      <c r="NM95" s="48">
        <f>IF(NM68=1,(1+opex_growth)^INT((NM$4-p2_complete-1)/12),0)</f>
        <v/>
      </c>
      <c r="NN95" s="48">
        <f>IF(NN68=1,(1+opex_growth)^INT((NN$4-p2_complete-1)/12),0)</f>
        <v/>
      </c>
      <c r="NO95" s="48">
        <f>IF(NO68=1,(1+opex_growth)^INT((NO$4-p2_complete-1)/12),0)</f>
        <v/>
      </c>
      <c r="NP95" s="48">
        <f>IF(NP68=1,(1+opex_growth)^INT((NP$4-p2_complete-1)/12),0)</f>
        <v/>
      </c>
      <c r="NQ95" s="48">
        <f>IF(NQ68=1,(1+opex_growth)^INT((NQ$4-p2_complete-1)/12),0)</f>
        <v/>
      </c>
      <c r="NR95" s="48">
        <f>IF(NR68=1,(1+opex_growth)^INT((NR$4-p2_complete-1)/12),0)</f>
        <v/>
      </c>
      <c r="NS95" s="48">
        <f>IF(NS68=1,(1+opex_growth)^INT((NS$4-p2_complete-1)/12),0)</f>
        <v/>
      </c>
      <c r="NT95" s="48">
        <f>IF(NT68=1,(1+opex_growth)^INT((NT$4-p2_complete-1)/12),0)</f>
        <v/>
      </c>
      <c r="NU95" s="48">
        <f>IF(NU68=1,(1+opex_growth)^INT((NU$4-p2_complete-1)/12),0)</f>
        <v/>
      </c>
      <c r="NV95" s="48">
        <f>IF(NV68=1,(1+opex_growth)^INT((NV$4-p2_complete-1)/12),0)</f>
        <v/>
      </c>
      <c r="NW95" s="48">
        <f>IF(NW68=1,(1+opex_growth)^INT((NW$4-p2_complete-1)/12),0)</f>
        <v/>
      </c>
      <c r="NX95" s="48">
        <f>IF(NX68=1,(1+opex_growth)^INT((NX$4-p2_complete-1)/12),0)</f>
        <v/>
      </c>
      <c r="NY95" s="48">
        <f>IF(NY68=1,(1+opex_growth)^INT((NY$4-p2_complete-1)/12),0)</f>
        <v/>
      </c>
      <c r="NZ95" s="48">
        <f>IF(NZ68=1,(1+opex_growth)^INT((NZ$4-p2_complete-1)/12),0)</f>
        <v/>
      </c>
      <c r="OA95" s="48">
        <f>IF(OA68=1,(1+opex_growth)^INT((OA$4-p2_complete-1)/12),0)</f>
        <v/>
      </c>
      <c r="OB95" s="48">
        <f>IF(OB68=1,(1+opex_growth)^INT((OB$4-p2_complete-1)/12),0)</f>
        <v/>
      </c>
      <c r="OC95" s="48">
        <f>IF(OC68=1,(1+opex_growth)^INT((OC$4-p2_complete-1)/12),0)</f>
        <v/>
      </c>
      <c r="OD95" s="48">
        <f>IF(OD68=1,(1+opex_growth)^INT((OD$4-p2_complete-1)/12),0)</f>
        <v/>
      </c>
      <c r="OE95" s="48">
        <f>IF(OE68=1,(1+opex_growth)^INT((OE$4-p2_complete-1)/12),0)</f>
        <v/>
      </c>
      <c r="OF95" s="48">
        <f>IF(OF68=1,(1+opex_growth)^INT((OF$4-p2_complete-1)/12),0)</f>
        <v/>
      </c>
      <c r="OG95" s="48">
        <f>IF(OG68=1,(1+opex_growth)^INT((OG$4-p2_complete-1)/12),0)</f>
        <v/>
      </c>
      <c r="OH95" s="48">
        <f>IF(OH68=1,(1+opex_growth)^INT((OH$4-p2_complete-1)/12),0)</f>
        <v/>
      </c>
      <c r="OI95" s="48">
        <f>IF(OI68=1,(1+opex_growth)^INT((OI$4-p2_complete-1)/12),0)</f>
        <v/>
      </c>
      <c r="OJ95" s="48">
        <f>IF(OJ68=1,(1+opex_growth)^INT((OJ$4-p2_complete-1)/12),0)</f>
        <v/>
      </c>
      <c r="OK95" s="48">
        <f>IF(OK68=1,(1+opex_growth)^INT((OK$4-p2_complete-1)/12),0)</f>
        <v/>
      </c>
      <c r="OL95" s="48">
        <f>IF(OL68=1,(1+opex_growth)^INT((OL$4-p2_complete-1)/12),0)</f>
        <v/>
      </c>
      <c r="OM95" s="48">
        <f>IF(OM68=1,(1+opex_growth)^INT((OM$4-p2_complete-1)/12),0)</f>
        <v/>
      </c>
      <c r="ON95" s="48">
        <f>IF(ON68=1,(1+opex_growth)^INT((ON$4-p2_complete-1)/12),0)</f>
        <v/>
      </c>
      <c r="OO95" s="48">
        <f>IF(OO68=1,(1+opex_growth)^INT((OO$4-p2_complete-1)/12),0)</f>
        <v/>
      </c>
      <c r="OP95" s="48">
        <f>IF(OP68=1,(1+opex_growth)^INT((OP$4-p2_complete-1)/12),0)</f>
        <v/>
      </c>
      <c r="OQ95" s="48">
        <f>IF(OQ68=1,(1+opex_growth)^INT((OQ$4-p2_complete-1)/12),0)</f>
        <v/>
      </c>
      <c r="OR95" s="48">
        <f>IF(OR68=1,(1+opex_growth)^INT((OR$4-p2_complete-1)/12),0)</f>
        <v/>
      </c>
      <c r="OS95" s="48">
        <f>IF(OS68=1,(1+opex_growth)^INT((OS$4-p2_complete-1)/12),0)</f>
        <v/>
      </c>
      <c r="OT95" s="48">
        <f>IF(OT68=1,(1+opex_growth)^INT((OT$4-p2_complete-1)/12),0)</f>
        <v/>
      </c>
      <c r="OU95" s="48">
        <f>IF(OU68=1,(1+opex_growth)^INT((OU$4-p2_complete-1)/12),0)</f>
        <v/>
      </c>
      <c r="OV95" s="48">
        <f>IF(OV68=1,(1+opex_growth)^INT((OV$4-p2_complete-1)/12),0)</f>
        <v/>
      </c>
      <c r="OW95" s="48">
        <f>IF(OW68=1,(1+opex_growth)^INT((OW$4-p2_complete-1)/12),0)</f>
        <v/>
      </c>
      <c r="OX95" s="48">
        <f>IF(OX68=1,(1+opex_growth)^INT((OX$4-p2_complete-1)/12),0)</f>
        <v/>
      </c>
      <c r="OY95" s="48">
        <f>IF(OY68=1,(1+opex_growth)^INT((OY$4-p2_complete-1)/12),0)</f>
        <v/>
      </c>
      <c r="OZ95" s="48">
        <f>IF(OZ68=1,(1+opex_growth)^INT((OZ$4-p2_complete-1)/12),0)</f>
        <v/>
      </c>
      <c r="PA95" s="48">
        <f>IF(PA68=1,(1+opex_growth)^INT((PA$4-p2_complete-1)/12),0)</f>
        <v/>
      </c>
      <c r="PB95" s="48">
        <f>IF(PB68=1,(1+opex_growth)^INT((PB$4-p2_complete-1)/12),0)</f>
        <v/>
      </c>
      <c r="PC95" s="48">
        <f>IF(PC68=1,(1+opex_growth)^INT((PC$4-p2_complete-1)/12),0)</f>
        <v/>
      </c>
      <c r="PD95" s="48">
        <f>IF(PD68=1,(1+opex_growth)^INT((PD$4-p2_complete-1)/12),0)</f>
        <v/>
      </c>
      <c r="PE95" s="48">
        <f>IF(PE68=1,(1+opex_growth)^INT((PE$4-p2_complete-1)/12),0)</f>
        <v/>
      </c>
      <c r="PF95" s="48">
        <f>IF(PF68=1,(1+opex_growth)^INT((PF$4-p2_complete-1)/12),0)</f>
        <v/>
      </c>
      <c r="PG95" s="48">
        <f>IF(PG68=1,(1+opex_growth)^INT((PG$4-p2_complete-1)/12),0)</f>
        <v/>
      </c>
      <c r="PH95" s="48">
        <f>IF(PH68=1,(1+opex_growth)^INT((PH$4-p2_complete-1)/12),0)</f>
        <v/>
      </c>
      <c r="PI95" s="48">
        <f>IF(PI68=1,(1+opex_growth)^INT((PI$4-p2_complete-1)/12),0)</f>
        <v/>
      </c>
      <c r="PJ95" s="48">
        <f>IF(PJ68=1,(1+opex_growth)^INT((PJ$4-p2_complete-1)/12),0)</f>
        <v/>
      </c>
      <c r="PK95" s="48">
        <f>IF(PK68=1,(1+opex_growth)^INT((PK$4-p2_complete-1)/12),0)</f>
        <v/>
      </c>
      <c r="PL95" s="48">
        <f>IF(PL68=1,(1+opex_growth)^INT((PL$4-p2_complete-1)/12),0)</f>
        <v/>
      </c>
      <c r="PM95" s="48">
        <f>IF(PM68=1,(1+opex_growth)^INT((PM$4-p2_complete-1)/12),0)</f>
        <v/>
      </c>
    </row>
    <row r="96">
      <c r="A96" s="9" t="inlineStr">
        <is>
          <t>Market rent</t>
        </is>
      </c>
      <c r="B96" s="9" t="inlineStr">
        <is>
          <t>P2</t>
        </is>
      </c>
      <c r="C96" s="43">
        <f>SUM(D96:PM96)</f>
        <v/>
      </c>
      <c r="D96" s="44">
        <f>p2_gpr_mkt/12*D90/p2_homes*D94</f>
        <v/>
      </c>
      <c r="E96" s="44">
        <f>p2_gpr_mkt/12*E90/p2_homes*E94</f>
        <v/>
      </c>
      <c r="F96" s="44">
        <f>p2_gpr_mkt/12*F90/p2_homes*F94</f>
        <v/>
      </c>
      <c r="G96" s="44">
        <f>p2_gpr_mkt/12*G90/p2_homes*G94</f>
        <v/>
      </c>
      <c r="H96" s="44">
        <f>p2_gpr_mkt/12*H90/p2_homes*H94</f>
        <v/>
      </c>
      <c r="I96" s="44">
        <f>p2_gpr_mkt/12*I90/p2_homes*I94</f>
        <v/>
      </c>
      <c r="J96" s="44">
        <f>p2_gpr_mkt/12*J90/p2_homes*J94</f>
        <v/>
      </c>
      <c r="K96" s="44">
        <f>p2_gpr_mkt/12*K90/p2_homes*K94</f>
        <v/>
      </c>
      <c r="L96" s="44">
        <f>p2_gpr_mkt/12*L90/p2_homes*L94</f>
        <v/>
      </c>
      <c r="M96" s="44">
        <f>p2_gpr_mkt/12*M90/p2_homes*M94</f>
        <v/>
      </c>
      <c r="N96" s="44">
        <f>p2_gpr_mkt/12*N90/p2_homes*N94</f>
        <v/>
      </c>
      <c r="O96" s="44">
        <f>p2_gpr_mkt/12*O90/p2_homes*O94</f>
        <v/>
      </c>
      <c r="P96" s="44">
        <f>p2_gpr_mkt/12*P90/p2_homes*P94</f>
        <v/>
      </c>
      <c r="Q96" s="44">
        <f>p2_gpr_mkt/12*Q90/p2_homes*Q94</f>
        <v/>
      </c>
      <c r="R96" s="44">
        <f>p2_gpr_mkt/12*R90/p2_homes*R94</f>
        <v/>
      </c>
      <c r="S96" s="44">
        <f>p2_gpr_mkt/12*S90/p2_homes*S94</f>
        <v/>
      </c>
      <c r="T96" s="44">
        <f>p2_gpr_mkt/12*T90/p2_homes*T94</f>
        <v/>
      </c>
      <c r="U96" s="44">
        <f>p2_gpr_mkt/12*U90/p2_homes*U94</f>
        <v/>
      </c>
      <c r="V96" s="44">
        <f>p2_gpr_mkt/12*V90/p2_homes*V94</f>
        <v/>
      </c>
      <c r="W96" s="44">
        <f>p2_gpr_mkt/12*W90/p2_homes*W94</f>
        <v/>
      </c>
      <c r="X96" s="44">
        <f>p2_gpr_mkt/12*X90/p2_homes*X94</f>
        <v/>
      </c>
      <c r="Y96" s="44">
        <f>p2_gpr_mkt/12*Y90/p2_homes*Y94</f>
        <v/>
      </c>
      <c r="Z96" s="44">
        <f>p2_gpr_mkt/12*Z90/p2_homes*Z94</f>
        <v/>
      </c>
      <c r="AA96" s="44">
        <f>p2_gpr_mkt/12*AA90/p2_homes*AA94</f>
        <v/>
      </c>
      <c r="AB96" s="44">
        <f>p2_gpr_mkt/12*AB90/p2_homes*AB94</f>
        <v/>
      </c>
      <c r="AC96" s="44">
        <f>p2_gpr_mkt/12*AC90/p2_homes*AC94</f>
        <v/>
      </c>
      <c r="AD96" s="44">
        <f>p2_gpr_mkt/12*AD90/p2_homes*AD94</f>
        <v/>
      </c>
      <c r="AE96" s="44">
        <f>p2_gpr_mkt/12*AE90/p2_homes*AE94</f>
        <v/>
      </c>
      <c r="AF96" s="44">
        <f>p2_gpr_mkt/12*AF90/p2_homes*AF94</f>
        <v/>
      </c>
      <c r="AG96" s="44">
        <f>p2_gpr_mkt/12*AG90/p2_homes*AG94</f>
        <v/>
      </c>
      <c r="AH96" s="44">
        <f>p2_gpr_mkt/12*AH90/p2_homes*AH94</f>
        <v/>
      </c>
      <c r="AI96" s="44">
        <f>p2_gpr_mkt/12*AI90/p2_homes*AI94</f>
        <v/>
      </c>
      <c r="AJ96" s="44">
        <f>p2_gpr_mkt/12*AJ90/p2_homes*AJ94</f>
        <v/>
      </c>
      <c r="AK96" s="44">
        <f>p2_gpr_mkt/12*AK90/p2_homes*AK94</f>
        <v/>
      </c>
      <c r="AL96" s="44">
        <f>p2_gpr_mkt/12*AL90/p2_homes*AL94</f>
        <v/>
      </c>
      <c r="AM96" s="44">
        <f>p2_gpr_mkt/12*AM90/p2_homes*AM94</f>
        <v/>
      </c>
      <c r="AN96" s="44">
        <f>p2_gpr_mkt/12*AN90/p2_homes*AN94</f>
        <v/>
      </c>
      <c r="AO96" s="44">
        <f>p2_gpr_mkt/12*AO90/p2_homes*AO94</f>
        <v/>
      </c>
      <c r="AP96" s="44">
        <f>p2_gpr_mkt/12*AP90/p2_homes*AP94</f>
        <v/>
      </c>
      <c r="AQ96" s="44">
        <f>p2_gpr_mkt/12*AQ90/p2_homes*AQ94</f>
        <v/>
      </c>
      <c r="AR96" s="44">
        <f>p2_gpr_mkt/12*AR90/p2_homes*AR94</f>
        <v/>
      </c>
      <c r="AS96" s="44">
        <f>p2_gpr_mkt/12*AS90/p2_homes*AS94</f>
        <v/>
      </c>
      <c r="AT96" s="44">
        <f>p2_gpr_mkt/12*AT90/p2_homes*AT94</f>
        <v/>
      </c>
      <c r="AU96" s="44">
        <f>p2_gpr_mkt/12*AU90/p2_homes*AU94</f>
        <v/>
      </c>
      <c r="AV96" s="44">
        <f>p2_gpr_mkt/12*AV90/p2_homes*AV94</f>
        <v/>
      </c>
      <c r="AW96" s="44">
        <f>p2_gpr_mkt/12*AW90/p2_homes*AW94</f>
        <v/>
      </c>
      <c r="AX96" s="44">
        <f>p2_gpr_mkt/12*AX90/p2_homes*AX94</f>
        <v/>
      </c>
      <c r="AY96" s="44">
        <f>p2_gpr_mkt/12*AY90/p2_homes*AY94</f>
        <v/>
      </c>
      <c r="AZ96" s="44">
        <f>p2_gpr_mkt/12*AZ90/p2_homes*AZ94</f>
        <v/>
      </c>
      <c r="BA96" s="44">
        <f>p2_gpr_mkt/12*BA90/p2_homes*BA94</f>
        <v/>
      </c>
      <c r="BB96" s="44">
        <f>p2_gpr_mkt/12*BB90/p2_homes*BB94</f>
        <v/>
      </c>
      <c r="BC96" s="44">
        <f>p2_gpr_mkt/12*BC90/p2_homes*BC94</f>
        <v/>
      </c>
      <c r="BD96" s="44">
        <f>p2_gpr_mkt/12*BD90/p2_homes*BD94</f>
        <v/>
      </c>
      <c r="BE96" s="44">
        <f>p2_gpr_mkt/12*BE90/p2_homes*BE94</f>
        <v/>
      </c>
      <c r="BF96" s="44">
        <f>p2_gpr_mkt/12*BF90/p2_homes*BF94</f>
        <v/>
      </c>
      <c r="BG96" s="44">
        <f>p2_gpr_mkt/12*BG90/p2_homes*BG94</f>
        <v/>
      </c>
      <c r="BH96" s="44">
        <f>p2_gpr_mkt/12*BH90/p2_homes*BH94</f>
        <v/>
      </c>
      <c r="BI96" s="44">
        <f>p2_gpr_mkt/12*BI90/p2_homes*BI94</f>
        <v/>
      </c>
      <c r="BJ96" s="44">
        <f>p2_gpr_mkt/12*BJ90/p2_homes*BJ94</f>
        <v/>
      </c>
      <c r="BK96" s="44">
        <f>p2_gpr_mkt/12*BK90/p2_homes*BK94</f>
        <v/>
      </c>
      <c r="BL96" s="44">
        <f>p2_gpr_mkt/12*BL90/p2_homes*BL94</f>
        <v/>
      </c>
      <c r="BM96" s="44">
        <f>p2_gpr_mkt/12*BM90/p2_homes*BM94</f>
        <v/>
      </c>
      <c r="BN96" s="44">
        <f>p2_gpr_mkt/12*BN90/p2_homes*BN94</f>
        <v/>
      </c>
      <c r="BO96" s="44">
        <f>p2_gpr_mkt/12*BO90/p2_homes*BO94</f>
        <v/>
      </c>
      <c r="BP96" s="44">
        <f>p2_gpr_mkt/12*BP90/p2_homes*BP94</f>
        <v/>
      </c>
      <c r="BQ96" s="44">
        <f>p2_gpr_mkt/12*BQ90/p2_homes*BQ94</f>
        <v/>
      </c>
      <c r="BR96" s="44">
        <f>p2_gpr_mkt/12*BR90/p2_homes*BR94</f>
        <v/>
      </c>
      <c r="BS96" s="44">
        <f>p2_gpr_mkt/12*BS90/p2_homes*BS94</f>
        <v/>
      </c>
      <c r="BT96" s="44">
        <f>p2_gpr_mkt/12*BT90/p2_homes*BT94</f>
        <v/>
      </c>
      <c r="BU96" s="44">
        <f>p2_gpr_mkt/12*BU90/p2_homes*BU94</f>
        <v/>
      </c>
      <c r="BV96" s="44">
        <f>p2_gpr_mkt/12*BV90/p2_homes*BV94</f>
        <v/>
      </c>
      <c r="BW96" s="44">
        <f>p2_gpr_mkt/12*BW90/p2_homes*BW94</f>
        <v/>
      </c>
      <c r="BX96" s="44">
        <f>p2_gpr_mkt/12*BX90/p2_homes*BX94</f>
        <v/>
      </c>
      <c r="BY96" s="44">
        <f>p2_gpr_mkt/12*BY90/p2_homes*BY94</f>
        <v/>
      </c>
      <c r="BZ96" s="44">
        <f>p2_gpr_mkt/12*BZ90/p2_homes*BZ94</f>
        <v/>
      </c>
      <c r="CA96" s="44">
        <f>p2_gpr_mkt/12*CA90/p2_homes*CA94</f>
        <v/>
      </c>
      <c r="CB96" s="44">
        <f>p2_gpr_mkt/12*CB90/p2_homes*CB94</f>
        <v/>
      </c>
      <c r="CC96" s="44">
        <f>p2_gpr_mkt/12*CC90/p2_homes*CC94</f>
        <v/>
      </c>
      <c r="CD96" s="44">
        <f>p2_gpr_mkt/12*CD90/p2_homes*CD94</f>
        <v/>
      </c>
      <c r="CE96" s="44">
        <f>p2_gpr_mkt/12*CE90/p2_homes*CE94</f>
        <v/>
      </c>
      <c r="CF96" s="44">
        <f>p2_gpr_mkt/12*CF90/p2_homes*CF94</f>
        <v/>
      </c>
      <c r="CG96" s="44">
        <f>p2_gpr_mkt/12*CG90/p2_homes*CG94</f>
        <v/>
      </c>
      <c r="CH96" s="44">
        <f>p2_gpr_mkt/12*CH90/p2_homes*CH94</f>
        <v/>
      </c>
      <c r="CI96" s="44">
        <f>p2_gpr_mkt/12*CI90/p2_homes*CI94</f>
        <v/>
      </c>
      <c r="CJ96" s="44">
        <f>p2_gpr_mkt/12*CJ90/p2_homes*CJ94</f>
        <v/>
      </c>
      <c r="CK96" s="44">
        <f>p2_gpr_mkt/12*CK90/p2_homes*CK94</f>
        <v/>
      </c>
      <c r="CL96" s="44">
        <f>p2_gpr_mkt/12*CL90/p2_homes*CL94</f>
        <v/>
      </c>
      <c r="CM96" s="44">
        <f>p2_gpr_mkt/12*CM90/p2_homes*CM94</f>
        <v/>
      </c>
      <c r="CN96" s="44">
        <f>p2_gpr_mkt/12*CN90/p2_homes*CN94</f>
        <v/>
      </c>
      <c r="CO96" s="44">
        <f>p2_gpr_mkt/12*CO90/p2_homes*CO94</f>
        <v/>
      </c>
      <c r="CP96" s="44">
        <f>p2_gpr_mkt/12*CP90/p2_homes*CP94</f>
        <v/>
      </c>
      <c r="CQ96" s="44">
        <f>p2_gpr_mkt/12*CQ90/p2_homes*CQ94</f>
        <v/>
      </c>
      <c r="CR96" s="44">
        <f>p2_gpr_mkt/12*CR90/p2_homes*CR94</f>
        <v/>
      </c>
      <c r="CS96" s="44">
        <f>p2_gpr_mkt/12*CS90/p2_homes*CS94</f>
        <v/>
      </c>
      <c r="CT96" s="44">
        <f>p2_gpr_mkt/12*CT90/p2_homes*CT94</f>
        <v/>
      </c>
      <c r="CU96" s="44">
        <f>p2_gpr_mkt/12*CU90/p2_homes*CU94</f>
        <v/>
      </c>
      <c r="CV96" s="44">
        <f>p2_gpr_mkt/12*CV90/p2_homes*CV94</f>
        <v/>
      </c>
      <c r="CW96" s="44">
        <f>p2_gpr_mkt/12*CW90/p2_homes*CW94</f>
        <v/>
      </c>
      <c r="CX96" s="44">
        <f>p2_gpr_mkt/12*CX90/p2_homes*CX94</f>
        <v/>
      </c>
      <c r="CY96" s="44">
        <f>p2_gpr_mkt/12*CY90/p2_homes*CY94</f>
        <v/>
      </c>
      <c r="CZ96" s="44">
        <f>p2_gpr_mkt/12*CZ90/p2_homes*CZ94</f>
        <v/>
      </c>
      <c r="DA96" s="44">
        <f>p2_gpr_mkt/12*DA90/p2_homes*DA94</f>
        <v/>
      </c>
      <c r="DB96" s="44">
        <f>p2_gpr_mkt/12*DB90/p2_homes*DB94</f>
        <v/>
      </c>
      <c r="DC96" s="44">
        <f>p2_gpr_mkt/12*DC90/p2_homes*DC94</f>
        <v/>
      </c>
      <c r="DD96" s="44">
        <f>p2_gpr_mkt/12*DD90/p2_homes*DD94</f>
        <v/>
      </c>
      <c r="DE96" s="44">
        <f>p2_gpr_mkt/12*DE90/p2_homes*DE94</f>
        <v/>
      </c>
      <c r="DF96" s="44">
        <f>p2_gpr_mkt/12*DF90/p2_homes*DF94</f>
        <v/>
      </c>
      <c r="DG96" s="44">
        <f>p2_gpr_mkt/12*DG90/p2_homes*DG94</f>
        <v/>
      </c>
      <c r="DH96" s="44">
        <f>p2_gpr_mkt/12*DH90/p2_homes*DH94</f>
        <v/>
      </c>
      <c r="DI96" s="44">
        <f>p2_gpr_mkt/12*DI90/p2_homes*DI94</f>
        <v/>
      </c>
      <c r="DJ96" s="44">
        <f>p2_gpr_mkt/12*DJ90/p2_homes*DJ94</f>
        <v/>
      </c>
      <c r="DK96" s="44">
        <f>p2_gpr_mkt/12*DK90/p2_homes*DK94</f>
        <v/>
      </c>
      <c r="DL96" s="44">
        <f>p2_gpr_mkt/12*DL90/p2_homes*DL94</f>
        <v/>
      </c>
      <c r="DM96" s="44">
        <f>p2_gpr_mkt/12*DM90/p2_homes*DM94</f>
        <v/>
      </c>
      <c r="DN96" s="44">
        <f>p2_gpr_mkt/12*DN90/p2_homes*DN94</f>
        <v/>
      </c>
      <c r="DO96" s="44">
        <f>p2_gpr_mkt/12*DO90/p2_homes*DO94</f>
        <v/>
      </c>
      <c r="DP96" s="44">
        <f>p2_gpr_mkt/12*DP90/p2_homes*DP94</f>
        <v/>
      </c>
      <c r="DQ96" s="44">
        <f>p2_gpr_mkt/12*DQ90/p2_homes*DQ94</f>
        <v/>
      </c>
      <c r="DR96" s="44">
        <f>p2_gpr_mkt/12*DR90/p2_homes*DR94</f>
        <v/>
      </c>
      <c r="DS96" s="44">
        <f>p2_gpr_mkt/12*DS90/p2_homes*DS94</f>
        <v/>
      </c>
      <c r="DT96" s="44">
        <f>p2_gpr_mkt/12*DT90/p2_homes*DT94</f>
        <v/>
      </c>
      <c r="DU96" s="44">
        <f>p2_gpr_mkt/12*DU90/p2_homes*DU94</f>
        <v/>
      </c>
      <c r="DV96" s="44">
        <f>p2_gpr_mkt/12*DV90/p2_homes*DV94</f>
        <v/>
      </c>
      <c r="DW96" s="44">
        <f>p2_gpr_mkt/12*DW90/p2_homes*DW94</f>
        <v/>
      </c>
      <c r="DX96" s="44">
        <f>p2_gpr_mkt/12*DX90/p2_homes*DX94</f>
        <v/>
      </c>
      <c r="DY96" s="44">
        <f>p2_gpr_mkt/12*DY90/p2_homes*DY94</f>
        <v/>
      </c>
      <c r="DZ96" s="44">
        <f>p2_gpr_mkt/12*DZ90/p2_homes*DZ94</f>
        <v/>
      </c>
      <c r="EA96" s="44">
        <f>p2_gpr_mkt/12*EA90/p2_homes*EA94</f>
        <v/>
      </c>
      <c r="EB96" s="44">
        <f>p2_gpr_mkt/12*EB90/p2_homes*EB94</f>
        <v/>
      </c>
      <c r="EC96" s="44">
        <f>p2_gpr_mkt/12*EC90/p2_homes*EC94</f>
        <v/>
      </c>
      <c r="ED96" s="44">
        <f>p2_gpr_mkt/12*ED90/p2_homes*ED94</f>
        <v/>
      </c>
      <c r="EE96" s="44">
        <f>p2_gpr_mkt/12*EE90/p2_homes*EE94</f>
        <v/>
      </c>
      <c r="EF96" s="44">
        <f>p2_gpr_mkt/12*EF90/p2_homes*EF94</f>
        <v/>
      </c>
      <c r="EG96" s="44">
        <f>p2_gpr_mkt/12*EG90/p2_homes*EG94</f>
        <v/>
      </c>
      <c r="EH96" s="44">
        <f>p2_gpr_mkt/12*EH90/p2_homes*EH94</f>
        <v/>
      </c>
      <c r="EI96" s="44">
        <f>p2_gpr_mkt/12*EI90/p2_homes*EI94</f>
        <v/>
      </c>
      <c r="EJ96" s="44">
        <f>p2_gpr_mkt/12*EJ90/p2_homes*EJ94</f>
        <v/>
      </c>
      <c r="EK96" s="44">
        <f>p2_gpr_mkt/12*EK90/p2_homes*EK94</f>
        <v/>
      </c>
      <c r="EL96" s="44">
        <f>p2_gpr_mkt/12*EL90/p2_homes*EL94</f>
        <v/>
      </c>
      <c r="EM96" s="44">
        <f>p2_gpr_mkt/12*EM90/p2_homes*EM94</f>
        <v/>
      </c>
      <c r="EN96" s="44">
        <f>p2_gpr_mkt/12*EN90/p2_homes*EN94</f>
        <v/>
      </c>
      <c r="EO96" s="44">
        <f>p2_gpr_mkt/12*EO90/p2_homes*EO94</f>
        <v/>
      </c>
      <c r="EP96" s="44">
        <f>p2_gpr_mkt/12*EP90/p2_homes*EP94</f>
        <v/>
      </c>
      <c r="EQ96" s="44">
        <f>p2_gpr_mkt/12*EQ90/p2_homes*EQ94</f>
        <v/>
      </c>
      <c r="ER96" s="44">
        <f>p2_gpr_mkt/12*ER90/p2_homes*ER94</f>
        <v/>
      </c>
      <c r="ES96" s="44">
        <f>p2_gpr_mkt/12*ES90/p2_homes*ES94</f>
        <v/>
      </c>
      <c r="ET96" s="44">
        <f>p2_gpr_mkt/12*ET90/p2_homes*ET94</f>
        <v/>
      </c>
      <c r="EU96" s="44">
        <f>p2_gpr_mkt/12*EU90/p2_homes*EU94</f>
        <v/>
      </c>
      <c r="EV96" s="44">
        <f>p2_gpr_mkt/12*EV90/p2_homes*EV94</f>
        <v/>
      </c>
      <c r="EW96" s="44">
        <f>p2_gpr_mkt/12*EW90/p2_homes*EW94</f>
        <v/>
      </c>
      <c r="EX96" s="44">
        <f>p2_gpr_mkt/12*EX90/p2_homes*EX94</f>
        <v/>
      </c>
      <c r="EY96" s="44">
        <f>p2_gpr_mkt/12*EY90/p2_homes*EY94</f>
        <v/>
      </c>
      <c r="EZ96" s="44">
        <f>p2_gpr_mkt/12*EZ90/p2_homes*EZ94</f>
        <v/>
      </c>
      <c r="FA96" s="44">
        <f>p2_gpr_mkt/12*FA90/p2_homes*FA94</f>
        <v/>
      </c>
      <c r="FB96" s="44">
        <f>p2_gpr_mkt/12*FB90/p2_homes*FB94</f>
        <v/>
      </c>
      <c r="FC96" s="44">
        <f>p2_gpr_mkt/12*FC90/p2_homes*FC94</f>
        <v/>
      </c>
      <c r="FD96" s="44">
        <f>p2_gpr_mkt/12*FD90/p2_homes*FD94</f>
        <v/>
      </c>
      <c r="FE96" s="44">
        <f>p2_gpr_mkt/12*FE90/p2_homes*FE94</f>
        <v/>
      </c>
      <c r="FF96" s="44">
        <f>p2_gpr_mkt/12*FF90/p2_homes*FF94</f>
        <v/>
      </c>
      <c r="FG96" s="44">
        <f>p2_gpr_mkt/12*FG90/p2_homes*FG94</f>
        <v/>
      </c>
      <c r="FH96" s="44">
        <f>p2_gpr_mkt/12*FH90/p2_homes*FH94</f>
        <v/>
      </c>
      <c r="FI96" s="44">
        <f>p2_gpr_mkt/12*FI90/p2_homes*FI94</f>
        <v/>
      </c>
      <c r="FJ96" s="44">
        <f>p2_gpr_mkt/12*FJ90/p2_homes*FJ94</f>
        <v/>
      </c>
      <c r="FK96" s="44">
        <f>p2_gpr_mkt/12*FK90/p2_homes*FK94</f>
        <v/>
      </c>
      <c r="FL96" s="44">
        <f>p2_gpr_mkt/12*FL90/p2_homes*FL94</f>
        <v/>
      </c>
      <c r="FM96" s="44">
        <f>p2_gpr_mkt/12*FM90/p2_homes*FM94</f>
        <v/>
      </c>
      <c r="FN96" s="44">
        <f>p2_gpr_mkt/12*FN90/p2_homes*FN94</f>
        <v/>
      </c>
      <c r="FO96" s="44">
        <f>p2_gpr_mkt/12*FO90/p2_homes*FO94</f>
        <v/>
      </c>
      <c r="FP96" s="44">
        <f>p2_gpr_mkt/12*FP90/p2_homes*FP94</f>
        <v/>
      </c>
      <c r="FQ96" s="44">
        <f>p2_gpr_mkt/12*FQ90/p2_homes*FQ94</f>
        <v/>
      </c>
      <c r="FR96" s="44">
        <f>p2_gpr_mkt/12*FR90/p2_homes*FR94</f>
        <v/>
      </c>
      <c r="FS96" s="44">
        <f>p2_gpr_mkt/12*FS90/p2_homes*FS94</f>
        <v/>
      </c>
      <c r="FT96" s="44">
        <f>p2_gpr_mkt/12*FT90/p2_homes*FT94</f>
        <v/>
      </c>
      <c r="FU96" s="44">
        <f>p2_gpr_mkt/12*FU90/p2_homes*FU94</f>
        <v/>
      </c>
      <c r="FV96" s="44">
        <f>p2_gpr_mkt/12*FV90/p2_homes*FV94</f>
        <v/>
      </c>
      <c r="FW96" s="44">
        <f>p2_gpr_mkt/12*FW90/p2_homes*FW94</f>
        <v/>
      </c>
      <c r="FX96" s="44">
        <f>p2_gpr_mkt/12*FX90/p2_homes*FX94</f>
        <v/>
      </c>
      <c r="FY96" s="44">
        <f>p2_gpr_mkt/12*FY90/p2_homes*FY94</f>
        <v/>
      </c>
      <c r="FZ96" s="44">
        <f>p2_gpr_mkt/12*FZ90/p2_homes*FZ94</f>
        <v/>
      </c>
      <c r="GA96" s="44">
        <f>p2_gpr_mkt/12*GA90/p2_homes*GA94</f>
        <v/>
      </c>
      <c r="GB96" s="44">
        <f>p2_gpr_mkt/12*GB90/p2_homes*GB94</f>
        <v/>
      </c>
      <c r="GC96" s="44">
        <f>p2_gpr_mkt/12*GC90/p2_homes*GC94</f>
        <v/>
      </c>
      <c r="GD96" s="44">
        <f>p2_gpr_mkt/12*GD90/p2_homes*GD94</f>
        <v/>
      </c>
      <c r="GE96" s="44">
        <f>p2_gpr_mkt/12*GE90/p2_homes*GE94</f>
        <v/>
      </c>
      <c r="GF96" s="44">
        <f>p2_gpr_mkt/12*GF90/p2_homes*GF94</f>
        <v/>
      </c>
      <c r="GG96" s="44">
        <f>p2_gpr_mkt/12*GG90/p2_homes*GG94</f>
        <v/>
      </c>
      <c r="GH96" s="44">
        <f>p2_gpr_mkt/12*GH90/p2_homes*GH94</f>
        <v/>
      </c>
      <c r="GI96" s="44">
        <f>p2_gpr_mkt/12*GI90/p2_homes*GI94</f>
        <v/>
      </c>
      <c r="GJ96" s="44">
        <f>p2_gpr_mkt/12*GJ90/p2_homes*GJ94</f>
        <v/>
      </c>
      <c r="GK96" s="44">
        <f>p2_gpr_mkt/12*GK90/p2_homes*GK94</f>
        <v/>
      </c>
      <c r="GL96" s="44">
        <f>p2_gpr_mkt/12*GL90/p2_homes*GL94</f>
        <v/>
      </c>
      <c r="GM96" s="44">
        <f>p2_gpr_mkt/12*GM90/p2_homes*GM94</f>
        <v/>
      </c>
      <c r="GN96" s="44">
        <f>p2_gpr_mkt/12*GN90/p2_homes*GN94</f>
        <v/>
      </c>
      <c r="GO96" s="44">
        <f>p2_gpr_mkt/12*GO90/p2_homes*GO94</f>
        <v/>
      </c>
      <c r="GP96" s="44">
        <f>p2_gpr_mkt/12*GP90/p2_homes*GP94</f>
        <v/>
      </c>
      <c r="GQ96" s="44">
        <f>p2_gpr_mkt/12*GQ90/p2_homes*GQ94</f>
        <v/>
      </c>
      <c r="GR96" s="44">
        <f>p2_gpr_mkt/12*GR90/p2_homes*GR94</f>
        <v/>
      </c>
      <c r="GS96" s="44">
        <f>p2_gpr_mkt/12*GS90/p2_homes*GS94</f>
        <v/>
      </c>
      <c r="GT96" s="44">
        <f>p2_gpr_mkt/12*GT90/p2_homes*GT94</f>
        <v/>
      </c>
      <c r="GU96" s="44">
        <f>p2_gpr_mkt/12*GU90/p2_homes*GU94</f>
        <v/>
      </c>
      <c r="GV96" s="44">
        <f>p2_gpr_mkt/12*GV90/p2_homes*GV94</f>
        <v/>
      </c>
      <c r="GW96" s="44">
        <f>p2_gpr_mkt/12*GW90/p2_homes*GW94</f>
        <v/>
      </c>
      <c r="GX96" s="44">
        <f>p2_gpr_mkt/12*GX90/p2_homes*GX94</f>
        <v/>
      </c>
      <c r="GY96" s="44">
        <f>p2_gpr_mkt/12*GY90/p2_homes*GY94</f>
        <v/>
      </c>
      <c r="GZ96" s="44">
        <f>p2_gpr_mkt/12*GZ90/p2_homes*GZ94</f>
        <v/>
      </c>
      <c r="HA96" s="44">
        <f>p2_gpr_mkt/12*HA90/p2_homes*HA94</f>
        <v/>
      </c>
      <c r="HB96" s="44">
        <f>p2_gpr_mkt/12*HB90/p2_homes*HB94</f>
        <v/>
      </c>
      <c r="HC96" s="44">
        <f>p2_gpr_mkt/12*HC90/p2_homes*HC94</f>
        <v/>
      </c>
      <c r="HD96" s="44">
        <f>p2_gpr_mkt/12*HD90/p2_homes*HD94</f>
        <v/>
      </c>
      <c r="HE96" s="44">
        <f>p2_gpr_mkt/12*HE90/p2_homes*HE94</f>
        <v/>
      </c>
      <c r="HF96" s="44">
        <f>p2_gpr_mkt/12*HF90/p2_homes*HF94</f>
        <v/>
      </c>
      <c r="HG96" s="44">
        <f>p2_gpr_mkt/12*HG90/p2_homes*HG94</f>
        <v/>
      </c>
      <c r="HH96" s="44">
        <f>p2_gpr_mkt/12*HH90/p2_homes*HH94</f>
        <v/>
      </c>
      <c r="HI96" s="44">
        <f>p2_gpr_mkt/12*HI90/p2_homes*HI94</f>
        <v/>
      </c>
      <c r="HJ96" s="44">
        <f>p2_gpr_mkt/12*HJ90/p2_homes*HJ94</f>
        <v/>
      </c>
      <c r="HK96" s="44">
        <f>p2_gpr_mkt/12*HK90/p2_homes*HK94</f>
        <v/>
      </c>
      <c r="HL96" s="44">
        <f>p2_gpr_mkt/12*HL90/p2_homes*HL94</f>
        <v/>
      </c>
      <c r="HM96" s="44">
        <f>p2_gpr_mkt/12*HM90/p2_homes*HM94</f>
        <v/>
      </c>
      <c r="HN96" s="44">
        <f>p2_gpr_mkt/12*HN90/p2_homes*HN94</f>
        <v/>
      </c>
      <c r="HO96" s="44">
        <f>p2_gpr_mkt/12*HO90/p2_homes*HO94</f>
        <v/>
      </c>
      <c r="HP96" s="44">
        <f>p2_gpr_mkt/12*HP90/p2_homes*HP94</f>
        <v/>
      </c>
      <c r="HQ96" s="44">
        <f>p2_gpr_mkt/12*HQ90/p2_homes*HQ94</f>
        <v/>
      </c>
      <c r="HR96" s="44">
        <f>p2_gpr_mkt/12*HR90/p2_homes*HR94</f>
        <v/>
      </c>
      <c r="HS96" s="44">
        <f>p2_gpr_mkt/12*HS90/p2_homes*HS94</f>
        <v/>
      </c>
      <c r="HT96" s="44">
        <f>p2_gpr_mkt/12*HT90/p2_homes*HT94</f>
        <v/>
      </c>
      <c r="HU96" s="44">
        <f>p2_gpr_mkt/12*HU90/p2_homes*HU94</f>
        <v/>
      </c>
      <c r="HV96" s="44">
        <f>p2_gpr_mkt/12*HV90/p2_homes*HV94</f>
        <v/>
      </c>
      <c r="HW96" s="44">
        <f>p2_gpr_mkt/12*HW90/p2_homes*HW94</f>
        <v/>
      </c>
      <c r="HX96" s="44">
        <f>p2_gpr_mkt/12*HX90/p2_homes*HX94</f>
        <v/>
      </c>
      <c r="HY96" s="44">
        <f>p2_gpr_mkt/12*HY90/p2_homes*HY94</f>
        <v/>
      </c>
      <c r="HZ96" s="44">
        <f>p2_gpr_mkt/12*HZ90/p2_homes*HZ94</f>
        <v/>
      </c>
      <c r="IA96" s="44">
        <f>p2_gpr_mkt/12*IA90/p2_homes*IA94</f>
        <v/>
      </c>
      <c r="IB96" s="44">
        <f>p2_gpr_mkt/12*IB90/p2_homes*IB94</f>
        <v/>
      </c>
      <c r="IC96" s="44">
        <f>p2_gpr_mkt/12*IC90/p2_homes*IC94</f>
        <v/>
      </c>
      <c r="ID96" s="44">
        <f>p2_gpr_mkt/12*ID90/p2_homes*ID94</f>
        <v/>
      </c>
      <c r="IE96" s="44">
        <f>p2_gpr_mkt/12*IE90/p2_homes*IE94</f>
        <v/>
      </c>
      <c r="IF96" s="44">
        <f>p2_gpr_mkt/12*IF90/p2_homes*IF94</f>
        <v/>
      </c>
      <c r="IG96" s="44">
        <f>p2_gpr_mkt/12*IG90/p2_homes*IG94</f>
        <v/>
      </c>
      <c r="IH96" s="44">
        <f>p2_gpr_mkt/12*IH90/p2_homes*IH94</f>
        <v/>
      </c>
      <c r="II96" s="44">
        <f>p2_gpr_mkt/12*II90/p2_homes*II94</f>
        <v/>
      </c>
      <c r="IJ96" s="44">
        <f>p2_gpr_mkt/12*IJ90/p2_homes*IJ94</f>
        <v/>
      </c>
      <c r="IK96" s="44">
        <f>p2_gpr_mkt/12*IK90/p2_homes*IK94</f>
        <v/>
      </c>
      <c r="IL96" s="44">
        <f>p2_gpr_mkt/12*IL90/p2_homes*IL94</f>
        <v/>
      </c>
      <c r="IM96" s="44">
        <f>p2_gpr_mkt/12*IM90/p2_homes*IM94</f>
        <v/>
      </c>
      <c r="IN96" s="44">
        <f>p2_gpr_mkt/12*IN90/p2_homes*IN94</f>
        <v/>
      </c>
      <c r="IO96" s="44">
        <f>p2_gpr_mkt/12*IO90/p2_homes*IO94</f>
        <v/>
      </c>
      <c r="IP96" s="44">
        <f>p2_gpr_mkt/12*IP90/p2_homes*IP94</f>
        <v/>
      </c>
      <c r="IQ96" s="44">
        <f>p2_gpr_mkt/12*IQ90/p2_homes*IQ94</f>
        <v/>
      </c>
      <c r="IR96" s="44">
        <f>p2_gpr_mkt/12*IR90/p2_homes*IR94</f>
        <v/>
      </c>
      <c r="IS96" s="44">
        <f>p2_gpr_mkt/12*IS90/p2_homes*IS94</f>
        <v/>
      </c>
      <c r="IT96" s="44">
        <f>p2_gpr_mkt/12*IT90/p2_homes*IT94</f>
        <v/>
      </c>
      <c r="IU96" s="44">
        <f>p2_gpr_mkt/12*IU90/p2_homes*IU94</f>
        <v/>
      </c>
      <c r="IV96" s="44">
        <f>p2_gpr_mkt/12*IV90/p2_homes*IV94</f>
        <v/>
      </c>
      <c r="IW96" s="44">
        <f>p2_gpr_mkt/12*IW90/p2_homes*IW94</f>
        <v/>
      </c>
      <c r="IX96" s="44">
        <f>p2_gpr_mkt/12*IX90/p2_homes*IX94</f>
        <v/>
      </c>
      <c r="IY96" s="44">
        <f>p2_gpr_mkt/12*IY90/p2_homes*IY94</f>
        <v/>
      </c>
      <c r="IZ96" s="44">
        <f>p2_gpr_mkt/12*IZ90/p2_homes*IZ94</f>
        <v/>
      </c>
      <c r="JA96" s="44">
        <f>p2_gpr_mkt/12*JA90/p2_homes*JA94</f>
        <v/>
      </c>
      <c r="JB96" s="44">
        <f>p2_gpr_mkt/12*JB90/p2_homes*JB94</f>
        <v/>
      </c>
      <c r="JC96" s="44">
        <f>p2_gpr_mkt/12*JC90/p2_homes*JC94</f>
        <v/>
      </c>
      <c r="JD96" s="44">
        <f>p2_gpr_mkt/12*JD90/p2_homes*JD94</f>
        <v/>
      </c>
      <c r="JE96" s="44">
        <f>p2_gpr_mkt/12*JE90/p2_homes*JE94</f>
        <v/>
      </c>
      <c r="JF96" s="44">
        <f>p2_gpr_mkt/12*JF90/p2_homes*JF94</f>
        <v/>
      </c>
      <c r="JG96" s="44">
        <f>p2_gpr_mkt/12*JG90/p2_homes*JG94</f>
        <v/>
      </c>
      <c r="JH96" s="44">
        <f>p2_gpr_mkt/12*JH90/p2_homes*JH94</f>
        <v/>
      </c>
      <c r="JI96" s="44">
        <f>p2_gpr_mkt/12*JI90/p2_homes*JI94</f>
        <v/>
      </c>
      <c r="JJ96" s="44">
        <f>p2_gpr_mkt/12*JJ90/p2_homes*JJ94</f>
        <v/>
      </c>
      <c r="JK96" s="44">
        <f>p2_gpr_mkt/12*JK90/p2_homes*JK94</f>
        <v/>
      </c>
      <c r="JL96" s="44">
        <f>p2_gpr_mkt/12*JL90/p2_homes*JL94</f>
        <v/>
      </c>
      <c r="JM96" s="44">
        <f>p2_gpr_mkt/12*JM90/p2_homes*JM94</f>
        <v/>
      </c>
      <c r="JN96" s="44">
        <f>p2_gpr_mkt/12*JN90/p2_homes*JN94</f>
        <v/>
      </c>
      <c r="JO96" s="44">
        <f>p2_gpr_mkt/12*JO90/p2_homes*JO94</f>
        <v/>
      </c>
      <c r="JP96" s="44">
        <f>p2_gpr_mkt/12*JP90/p2_homes*JP94</f>
        <v/>
      </c>
      <c r="JQ96" s="44">
        <f>p2_gpr_mkt/12*JQ90/p2_homes*JQ94</f>
        <v/>
      </c>
      <c r="JR96" s="44">
        <f>p2_gpr_mkt/12*JR90/p2_homes*JR94</f>
        <v/>
      </c>
      <c r="JS96" s="44">
        <f>p2_gpr_mkt/12*JS90/p2_homes*JS94</f>
        <v/>
      </c>
      <c r="JT96" s="44">
        <f>p2_gpr_mkt/12*JT90/p2_homes*JT94</f>
        <v/>
      </c>
      <c r="JU96" s="44">
        <f>p2_gpr_mkt/12*JU90/p2_homes*JU94</f>
        <v/>
      </c>
      <c r="JV96" s="44">
        <f>p2_gpr_mkt/12*JV90/p2_homes*JV94</f>
        <v/>
      </c>
      <c r="JW96" s="44">
        <f>p2_gpr_mkt/12*JW90/p2_homes*JW94</f>
        <v/>
      </c>
      <c r="JX96" s="44">
        <f>p2_gpr_mkt/12*JX90/p2_homes*JX94</f>
        <v/>
      </c>
      <c r="JY96" s="44">
        <f>p2_gpr_mkt/12*JY90/p2_homes*JY94</f>
        <v/>
      </c>
      <c r="JZ96" s="44">
        <f>p2_gpr_mkt/12*JZ90/p2_homes*JZ94</f>
        <v/>
      </c>
      <c r="KA96" s="44">
        <f>p2_gpr_mkt/12*KA90/p2_homes*KA94</f>
        <v/>
      </c>
      <c r="KB96" s="44">
        <f>p2_gpr_mkt/12*KB90/p2_homes*KB94</f>
        <v/>
      </c>
      <c r="KC96" s="44">
        <f>p2_gpr_mkt/12*KC90/p2_homes*KC94</f>
        <v/>
      </c>
      <c r="KD96" s="44">
        <f>p2_gpr_mkt/12*KD90/p2_homes*KD94</f>
        <v/>
      </c>
      <c r="KE96" s="44">
        <f>p2_gpr_mkt/12*KE90/p2_homes*KE94</f>
        <v/>
      </c>
      <c r="KF96" s="44">
        <f>p2_gpr_mkt/12*KF90/p2_homes*KF94</f>
        <v/>
      </c>
      <c r="KG96" s="44">
        <f>p2_gpr_mkt/12*KG90/p2_homes*KG94</f>
        <v/>
      </c>
      <c r="KH96" s="44">
        <f>p2_gpr_mkt/12*KH90/p2_homes*KH94</f>
        <v/>
      </c>
      <c r="KI96" s="44">
        <f>p2_gpr_mkt/12*KI90/p2_homes*KI94</f>
        <v/>
      </c>
      <c r="KJ96" s="44">
        <f>p2_gpr_mkt/12*KJ90/p2_homes*KJ94</f>
        <v/>
      </c>
      <c r="KK96" s="44">
        <f>p2_gpr_mkt/12*KK90/p2_homes*KK94</f>
        <v/>
      </c>
      <c r="KL96" s="44">
        <f>p2_gpr_mkt/12*KL90/p2_homes*KL94</f>
        <v/>
      </c>
      <c r="KM96" s="44">
        <f>p2_gpr_mkt/12*KM90/p2_homes*KM94</f>
        <v/>
      </c>
      <c r="KN96" s="44">
        <f>p2_gpr_mkt/12*KN90/p2_homes*KN94</f>
        <v/>
      </c>
      <c r="KO96" s="44">
        <f>p2_gpr_mkt/12*KO90/p2_homes*KO94</f>
        <v/>
      </c>
      <c r="KP96" s="44">
        <f>p2_gpr_mkt/12*KP90/p2_homes*KP94</f>
        <v/>
      </c>
      <c r="KQ96" s="44">
        <f>p2_gpr_mkt/12*KQ90/p2_homes*KQ94</f>
        <v/>
      </c>
      <c r="KR96" s="44">
        <f>p2_gpr_mkt/12*KR90/p2_homes*KR94</f>
        <v/>
      </c>
      <c r="KS96" s="44">
        <f>p2_gpr_mkt/12*KS90/p2_homes*KS94</f>
        <v/>
      </c>
      <c r="KT96" s="44">
        <f>p2_gpr_mkt/12*KT90/p2_homes*KT94</f>
        <v/>
      </c>
      <c r="KU96" s="44">
        <f>p2_gpr_mkt/12*KU90/p2_homes*KU94</f>
        <v/>
      </c>
      <c r="KV96" s="44">
        <f>p2_gpr_mkt/12*KV90/p2_homes*KV94</f>
        <v/>
      </c>
      <c r="KW96" s="44">
        <f>p2_gpr_mkt/12*KW90/p2_homes*KW94</f>
        <v/>
      </c>
      <c r="KX96" s="44">
        <f>p2_gpr_mkt/12*KX90/p2_homes*KX94</f>
        <v/>
      </c>
      <c r="KY96" s="44">
        <f>p2_gpr_mkt/12*KY90/p2_homes*KY94</f>
        <v/>
      </c>
      <c r="KZ96" s="44">
        <f>p2_gpr_mkt/12*KZ90/p2_homes*KZ94</f>
        <v/>
      </c>
      <c r="LA96" s="44">
        <f>p2_gpr_mkt/12*LA90/p2_homes*LA94</f>
        <v/>
      </c>
      <c r="LB96" s="44">
        <f>p2_gpr_mkt/12*LB90/p2_homes*LB94</f>
        <v/>
      </c>
      <c r="LC96" s="44">
        <f>p2_gpr_mkt/12*LC90/p2_homes*LC94</f>
        <v/>
      </c>
      <c r="LD96" s="44">
        <f>p2_gpr_mkt/12*LD90/p2_homes*LD94</f>
        <v/>
      </c>
      <c r="LE96" s="44">
        <f>p2_gpr_mkt/12*LE90/p2_homes*LE94</f>
        <v/>
      </c>
      <c r="LF96" s="44">
        <f>p2_gpr_mkt/12*LF90/p2_homes*LF94</f>
        <v/>
      </c>
      <c r="LG96" s="44">
        <f>p2_gpr_mkt/12*LG90/p2_homes*LG94</f>
        <v/>
      </c>
      <c r="LH96" s="44">
        <f>p2_gpr_mkt/12*LH90/p2_homes*LH94</f>
        <v/>
      </c>
      <c r="LI96" s="44">
        <f>p2_gpr_mkt/12*LI90/p2_homes*LI94</f>
        <v/>
      </c>
      <c r="LJ96" s="44">
        <f>p2_gpr_mkt/12*LJ90/p2_homes*LJ94</f>
        <v/>
      </c>
      <c r="LK96" s="44">
        <f>p2_gpr_mkt/12*LK90/p2_homes*LK94</f>
        <v/>
      </c>
      <c r="LL96" s="44">
        <f>p2_gpr_mkt/12*LL90/p2_homes*LL94</f>
        <v/>
      </c>
      <c r="LM96" s="44">
        <f>p2_gpr_mkt/12*LM90/p2_homes*LM94</f>
        <v/>
      </c>
      <c r="LN96" s="44">
        <f>p2_gpr_mkt/12*LN90/p2_homes*LN94</f>
        <v/>
      </c>
      <c r="LO96" s="44">
        <f>p2_gpr_mkt/12*LO90/p2_homes*LO94</f>
        <v/>
      </c>
      <c r="LP96" s="44">
        <f>p2_gpr_mkt/12*LP90/p2_homes*LP94</f>
        <v/>
      </c>
      <c r="LQ96" s="44">
        <f>p2_gpr_mkt/12*LQ90/p2_homes*LQ94</f>
        <v/>
      </c>
      <c r="LR96" s="44">
        <f>p2_gpr_mkt/12*LR90/p2_homes*LR94</f>
        <v/>
      </c>
      <c r="LS96" s="44">
        <f>p2_gpr_mkt/12*LS90/p2_homes*LS94</f>
        <v/>
      </c>
      <c r="LT96" s="44">
        <f>p2_gpr_mkt/12*LT90/p2_homes*LT94</f>
        <v/>
      </c>
      <c r="LU96" s="44">
        <f>p2_gpr_mkt/12*LU90/p2_homes*LU94</f>
        <v/>
      </c>
      <c r="LV96" s="44">
        <f>p2_gpr_mkt/12*LV90/p2_homes*LV94</f>
        <v/>
      </c>
      <c r="LW96" s="44">
        <f>p2_gpr_mkt/12*LW90/p2_homes*LW94</f>
        <v/>
      </c>
      <c r="LX96" s="44">
        <f>p2_gpr_mkt/12*LX90/p2_homes*LX94</f>
        <v/>
      </c>
      <c r="LY96" s="44">
        <f>p2_gpr_mkt/12*LY90/p2_homes*LY94</f>
        <v/>
      </c>
      <c r="LZ96" s="44">
        <f>p2_gpr_mkt/12*LZ90/p2_homes*LZ94</f>
        <v/>
      </c>
      <c r="MA96" s="44">
        <f>p2_gpr_mkt/12*MA90/p2_homes*MA94</f>
        <v/>
      </c>
      <c r="MB96" s="44">
        <f>p2_gpr_mkt/12*MB90/p2_homes*MB94</f>
        <v/>
      </c>
      <c r="MC96" s="44">
        <f>p2_gpr_mkt/12*MC90/p2_homes*MC94</f>
        <v/>
      </c>
      <c r="MD96" s="44">
        <f>p2_gpr_mkt/12*MD90/p2_homes*MD94</f>
        <v/>
      </c>
      <c r="ME96" s="44">
        <f>p2_gpr_mkt/12*ME90/p2_homes*ME94</f>
        <v/>
      </c>
      <c r="MF96" s="44">
        <f>p2_gpr_mkt/12*MF90/p2_homes*MF94</f>
        <v/>
      </c>
      <c r="MG96" s="44">
        <f>p2_gpr_mkt/12*MG90/p2_homes*MG94</f>
        <v/>
      </c>
      <c r="MH96" s="44">
        <f>p2_gpr_mkt/12*MH90/p2_homes*MH94</f>
        <v/>
      </c>
      <c r="MI96" s="44">
        <f>p2_gpr_mkt/12*MI90/p2_homes*MI94</f>
        <v/>
      </c>
      <c r="MJ96" s="44">
        <f>p2_gpr_mkt/12*MJ90/p2_homes*MJ94</f>
        <v/>
      </c>
      <c r="MK96" s="44">
        <f>p2_gpr_mkt/12*MK90/p2_homes*MK94</f>
        <v/>
      </c>
      <c r="ML96" s="44">
        <f>p2_gpr_mkt/12*ML90/p2_homes*ML94</f>
        <v/>
      </c>
      <c r="MM96" s="44">
        <f>p2_gpr_mkt/12*MM90/p2_homes*MM94</f>
        <v/>
      </c>
      <c r="MN96" s="44">
        <f>p2_gpr_mkt/12*MN90/p2_homes*MN94</f>
        <v/>
      </c>
      <c r="MO96" s="44">
        <f>p2_gpr_mkt/12*MO90/p2_homes*MO94</f>
        <v/>
      </c>
      <c r="MP96" s="44">
        <f>p2_gpr_mkt/12*MP90/p2_homes*MP94</f>
        <v/>
      </c>
      <c r="MQ96" s="44">
        <f>p2_gpr_mkt/12*MQ90/p2_homes*MQ94</f>
        <v/>
      </c>
      <c r="MR96" s="44">
        <f>p2_gpr_mkt/12*MR90/p2_homes*MR94</f>
        <v/>
      </c>
      <c r="MS96" s="44">
        <f>p2_gpr_mkt/12*MS90/p2_homes*MS94</f>
        <v/>
      </c>
      <c r="MT96" s="44">
        <f>p2_gpr_mkt/12*MT90/p2_homes*MT94</f>
        <v/>
      </c>
      <c r="MU96" s="44">
        <f>p2_gpr_mkt/12*MU90/p2_homes*MU94</f>
        <v/>
      </c>
      <c r="MV96" s="44">
        <f>p2_gpr_mkt/12*MV90/p2_homes*MV94</f>
        <v/>
      </c>
      <c r="MW96" s="44">
        <f>p2_gpr_mkt/12*MW90/p2_homes*MW94</f>
        <v/>
      </c>
      <c r="MX96" s="44">
        <f>p2_gpr_mkt/12*MX90/p2_homes*MX94</f>
        <v/>
      </c>
      <c r="MY96" s="44">
        <f>p2_gpr_mkt/12*MY90/p2_homes*MY94</f>
        <v/>
      </c>
      <c r="MZ96" s="44">
        <f>p2_gpr_mkt/12*MZ90/p2_homes*MZ94</f>
        <v/>
      </c>
      <c r="NA96" s="44">
        <f>p2_gpr_mkt/12*NA90/p2_homes*NA94</f>
        <v/>
      </c>
      <c r="NB96" s="44">
        <f>p2_gpr_mkt/12*NB90/p2_homes*NB94</f>
        <v/>
      </c>
      <c r="NC96" s="44">
        <f>p2_gpr_mkt/12*NC90/p2_homes*NC94</f>
        <v/>
      </c>
      <c r="ND96" s="44">
        <f>p2_gpr_mkt/12*ND90/p2_homes*ND94</f>
        <v/>
      </c>
      <c r="NE96" s="44">
        <f>p2_gpr_mkt/12*NE90/p2_homes*NE94</f>
        <v/>
      </c>
      <c r="NF96" s="44">
        <f>p2_gpr_mkt/12*NF90/p2_homes*NF94</f>
        <v/>
      </c>
      <c r="NG96" s="44">
        <f>p2_gpr_mkt/12*NG90/p2_homes*NG94</f>
        <v/>
      </c>
      <c r="NH96" s="44">
        <f>p2_gpr_mkt/12*NH90/p2_homes*NH94</f>
        <v/>
      </c>
      <c r="NI96" s="44">
        <f>p2_gpr_mkt/12*NI90/p2_homes*NI94</f>
        <v/>
      </c>
      <c r="NJ96" s="44">
        <f>p2_gpr_mkt/12*NJ90/p2_homes*NJ94</f>
        <v/>
      </c>
      <c r="NK96" s="44">
        <f>p2_gpr_mkt/12*NK90/p2_homes*NK94</f>
        <v/>
      </c>
      <c r="NL96" s="44">
        <f>p2_gpr_mkt/12*NL90/p2_homes*NL94</f>
        <v/>
      </c>
      <c r="NM96" s="44">
        <f>p2_gpr_mkt/12*NM90/p2_homes*NM94</f>
        <v/>
      </c>
      <c r="NN96" s="44">
        <f>p2_gpr_mkt/12*NN90/p2_homes*NN94</f>
        <v/>
      </c>
      <c r="NO96" s="44">
        <f>p2_gpr_mkt/12*NO90/p2_homes*NO94</f>
        <v/>
      </c>
      <c r="NP96" s="44">
        <f>p2_gpr_mkt/12*NP90/p2_homes*NP94</f>
        <v/>
      </c>
      <c r="NQ96" s="44">
        <f>p2_gpr_mkt/12*NQ90/p2_homes*NQ94</f>
        <v/>
      </c>
      <c r="NR96" s="44">
        <f>p2_gpr_mkt/12*NR90/p2_homes*NR94</f>
        <v/>
      </c>
      <c r="NS96" s="44">
        <f>p2_gpr_mkt/12*NS90/p2_homes*NS94</f>
        <v/>
      </c>
      <c r="NT96" s="44">
        <f>p2_gpr_mkt/12*NT90/p2_homes*NT94</f>
        <v/>
      </c>
      <c r="NU96" s="44">
        <f>p2_gpr_mkt/12*NU90/p2_homes*NU94</f>
        <v/>
      </c>
      <c r="NV96" s="44">
        <f>p2_gpr_mkt/12*NV90/p2_homes*NV94</f>
        <v/>
      </c>
      <c r="NW96" s="44">
        <f>p2_gpr_mkt/12*NW90/p2_homes*NW94</f>
        <v/>
      </c>
      <c r="NX96" s="44">
        <f>p2_gpr_mkt/12*NX90/p2_homes*NX94</f>
        <v/>
      </c>
      <c r="NY96" s="44">
        <f>p2_gpr_mkt/12*NY90/p2_homes*NY94</f>
        <v/>
      </c>
      <c r="NZ96" s="44">
        <f>p2_gpr_mkt/12*NZ90/p2_homes*NZ94</f>
        <v/>
      </c>
      <c r="OA96" s="44">
        <f>p2_gpr_mkt/12*OA90/p2_homes*OA94</f>
        <v/>
      </c>
      <c r="OB96" s="44">
        <f>p2_gpr_mkt/12*OB90/p2_homes*OB94</f>
        <v/>
      </c>
      <c r="OC96" s="44">
        <f>p2_gpr_mkt/12*OC90/p2_homes*OC94</f>
        <v/>
      </c>
      <c r="OD96" s="44">
        <f>p2_gpr_mkt/12*OD90/p2_homes*OD94</f>
        <v/>
      </c>
      <c r="OE96" s="44">
        <f>p2_gpr_mkt/12*OE90/p2_homes*OE94</f>
        <v/>
      </c>
      <c r="OF96" s="44">
        <f>p2_gpr_mkt/12*OF90/p2_homes*OF94</f>
        <v/>
      </c>
      <c r="OG96" s="44">
        <f>p2_gpr_mkt/12*OG90/p2_homes*OG94</f>
        <v/>
      </c>
      <c r="OH96" s="44">
        <f>p2_gpr_mkt/12*OH90/p2_homes*OH94</f>
        <v/>
      </c>
      <c r="OI96" s="44">
        <f>p2_gpr_mkt/12*OI90/p2_homes*OI94</f>
        <v/>
      </c>
      <c r="OJ96" s="44">
        <f>p2_gpr_mkt/12*OJ90/p2_homes*OJ94</f>
        <v/>
      </c>
      <c r="OK96" s="44">
        <f>p2_gpr_mkt/12*OK90/p2_homes*OK94</f>
        <v/>
      </c>
      <c r="OL96" s="44">
        <f>p2_gpr_mkt/12*OL90/p2_homes*OL94</f>
        <v/>
      </c>
      <c r="OM96" s="44">
        <f>p2_gpr_mkt/12*OM90/p2_homes*OM94</f>
        <v/>
      </c>
      <c r="ON96" s="44">
        <f>p2_gpr_mkt/12*ON90/p2_homes*ON94</f>
        <v/>
      </c>
      <c r="OO96" s="44">
        <f>p2_gpr_mkt/12*OO90/p2_homes*OO94</f>
        <v/>
      </c>
      <c r="OP96" s="44">
        <f>p2_gpr_mkt/12*OP90/p2_homes*OP94</f>
        <v/>
      </c>
      <c r="OQ96" s="44">
        <f>p2_gpr_mkt/12*OQ90/p2_homes*OQ94</f>
        <v/>
      </c>
      <c r="OR96" s="44">
        <f>p2_gpr_mkt/12*OR90/p2_homes*OR94</f>
        <v/>
      </c>
      <c r="OS96" s="44">
        <f>p2_gpr_mkt/12*OS90/p2_homes*OS94</f>
        <v/>
      </c>
      <c r="OT96" s="44">
        <f>p2_gpr_mkt/12*OT90/p2_homes*OT94</f>
        <v/>
      </c>
      <c r="OU96" s="44">
        <f>p2_gpr_mkt/12*OU90/p2_homes*OU94</f>
        <v/>
      </c>
      <c r="OV96" s="44">
        <f>p2_gpr_mkt/12*OV90/p2_homes*OV94</f>
        <v/>
      </c>
      <c r="OW96" s="44">
        <f>p2_gpr_mkt/12*OW90/p2_homes*OW94</f>
        <v/>
      </c>
      <c r="OX96" s="44">
        <f>p2_gpr_mkt/12*OX90/p2_homes*OX94</f>
        <v/>
      </c>
      <c r="OY96" s="44">
        <f>p2_gpr_mkt/12*OY90/p2_homes*OY94</f>
        <v/>
      </c>
      <c r="OZ96" s="44">
        <f>p2_gpr_mkt/12*OZ90/p2_homes*OZ94</f>
        <v/>
      </c>
      <c r="PA96" s="44">
        <f>p2_gpr_mkt/12*PA90/p2_homes*PA94</f>
        <v/>
      </c>
      <c r="PB96" s="44">
        <f>p2_gpr_mkt/12*PB90/p2_homes*PB94</f>
        <v/>
      </c>
      <c r="PC96" s="44">
        <f>p2_gpr_mkt/12*PC90/p2_homes*PC94</f>
        <v/>
      </c>
      <c r="PD96" s="44">
        <f>p2_gpr_mkt/12*PD90/p2_homes*PD94</f>
        <v/>
      </c>
      <c r="PE96" s="44">
        <f>p2_gpr_mkt/12*PE90/p2_homes*PE94</f>
        <v/>
      </c>
      <c r="PF96" s="44">
        <f>p2_gpr_mkt/12*PF90/p2_homes*PF94</f>
        <v/>
      </c>
      <c r="PG96" s="44">
        <f>p2_gpr_mkt/12*PG90/p2_homes*PG94</f>
        <v/>
      </c>
      <c r="PH96" s="44">
        <f>p2_gpr_mkt/12*PH90/p2_homes*PH94</f>
        <v/>
      </c>
      <c r="PI96" s="44">
        <f>p2_gpr_mkt/12*PI90/p2_homes*PI94</f>
        <v/>
      </c>
      <c r="PJ96" s="44">
        <f>p2_gpr_mkt/12*PJ90/p2_homes*PJ94</f>
        <v/>
      </c>
      <c r="PK96" s="44">
        <f>p2_gpr_mkt/12*PK90/p2_homes*PK94</f>
        <v/>
      </c>
      <c r="PL96" s="44">
        <f>p2_gpr_mkt/12*PL90/p2_homes*PL94</f>
        <v/>
      </c>
      <c r="PM96" s="44">
        <f>p2_gpr_mkt/12*PM90/p2_homes*PM94</f>
        <v/>
      </c>
    </row>
    <row r="97">
      <c r="A97" s="9" t="inlineStr">
        <is>
          <t>Affordable rent</t>
        </is>
      </c>
      <c r="B97" s="9" t="inlineStr">
        <is>
          <t>P2</t>
        </is>
      </c>
      <c r="C97" s="43">
        <f>SUM(D97:PM97)</f>
        <v/>
      </c>
      <c r="D97" s="44">
        <f>p2_gpr_aff/12*D90/p2_homes*D94</f>
        <v/>
      </c>
      <c r="E97" s="44">
        <f>p2_gpr_aff/12*E90/p2_homes*E94</f>
        <v/>
      </c>
      <c r="F97" s="44">
        <f>p2_gpr_aff/12*F90/p2_homes*F94</f>
        <v/>
      </c>
      <c r="G97" s="44">
        <f>p2_gpr_aff/12*G90/p2_homes*G94</f>
        <v/>
      </c>
      <c r="H97" s="44">
        <f>p2_gpr_aff/12*H90/p2_homes*H94</f>
        <v/>
      </c>
      <c r="I97" s="44">
        <f>p2_gpr_aff/12*I90/p2_homes*I94</f>
        <v/>
      </c>
      <c r="J97" s="44">
        <f>p2_gpr_aff/12*J90/p2_homes*J94</f>
        <v/>
      </c>
      <c r="K97" s="44">
        <f>p2_gpr_aff/12*K90/p2_homes*K94</f>
        <v/>
      </c>
      <c r="L97" s="44">
        <f>p2_gpr_aff/12*L90/p2_homes*L94</f>
        <v/>
      </c>
      <c r="M97" s="44">
        <f>p2_gpr_aff/12*M90/p2_homes*M94</f>
        <v/>
      </c>
      <c r="N97" s="44">
        <f>p2_gpr_aff/12*N90/p2_homes*N94</f>
        <v/>
      </c>
      <c r="O97" s="44">
        <f>p2_gpr_aff/12*O90/p2_homes*O94</f>
        <v/>
      </c>
      <c r="P97" s="44">
        <f>p2_gpr_aff/12*P90/p2_homes*P94</f>
        <v/>
      </c>
      <c r="Q97" s="44">
        <f>p2_gpr_aff/12*Q90/p2_homes*Q94</f>
        <v/>
      </c>
      <c r="R97" s="44">
        <f>p2_gpr_aff/12*R90/p2_homes*R94</f>
        <v/>
      </c>
      <c r="S97" s="44">
        <f>p2_gpr_aff/12*S90/p2_homes*S94</f>
        <v/>
      </c>
      <c r="T97" s="44">
        <f>p2_gpr_aff/12*T90/p2_homes*T94</f>
        <v/>
      </c>
      <c r="U97" s="44">
        <f>p2_gpr_aff/12*U90/p2_homes*U94</f>
        <v/>
      </c>
      <c r="V97" s="44">
        <f>p2_gpr_aff/12*V90/p2_homes*V94</f>
        <v/>
      </c>
      <c r="W97" s="44">
        <f>p2_gpr_aff/12*W90/p2_homes*W94</f>
        <v/>
      </c>
      <c r="X97" s="44">
        <f>p2_gpr_aff/12*X90/p2_homes*X94</f>
        <v/>
      </c>
      <c r="Y97" s="44">
        <f>p2_gpr_aff/12*Y90/p2_homes*Y94</f>
        <v/>
      </c>
      <c r="Z97" s="44">
        <f>p2_gpr_aff/12*Z90/p2_homes*Z94</f>
        <v/>
      </c>
      <c r="AA97" s="44">
        <f>p2_gpr_aff/12*AA90/p2_homes*AA94</f>
        <v/>
      </c>
      <c r="AB97" s="44">
        <f>p2_gpr_aff/12*AB90/p2_homes*AB94</f>
        <v/>
      </c>
      <c r="AC97" s="44">
        <f>p2_gpr_aff/12*AC90/p2_homes*AC94</f>
        <v/>
      </c>
      <c r="AD97" s="44">
        <f>p2_gpr_aff/12*AD90/p2_homes*AD94</f>
        <v/>
      </c>
      <c r="AE97" s="44">
        <f>p2_gpr_aff/12*AE90/p2_homes*AE94</f>
        <v/>
      </c>
      <c r="AF97" s="44">
        <f>p2_gpr_aff/12*AF90/p2_homes*AF94</f>
        <v/>
      </c>
      <c r="AG97" s="44">
        <f>p2_gpr_aff/12*AG90/p2_homes*AG94</f>
        <v/>
      </c>
      <c r="AH97" s="44">
        <f>p2_gpr_aff/12*AH90/p2_homes*AH94</f>
        <v/>
      </c>
      <c r="AI97" s="44">
        <f>p2_gpr_aff/12*AI90/p2_homes*AI94</f>
        <v/>
      </c>
      <c r="AJ97" s="44">
        <f>p2_gpr_aff/12*AJ90/p2_homes*AJ94</f>
        <v/>
      </c>
      <c r="AK97" s="44">
        <f>p2_gpr_aff/12*AK90/p2_homes*AK94</f>
        <v/>
      </c>
      <c r="AL97" s="44">
        <f>p2_gpr_aff/12*AL90/p2_homes*AL94</f>
        <v/>
      </c>
      <c r="AM97" s="44">
        <f>p2_gpr_aff/12*AM90/p2_homes*AM94</f>
        <v/>
      </c>
      <c r="AN97" s="44">
        <f>p2_gpr_aff/12*AN90/p2_homes*AN94</f>
        <v/>
      </c>
      <c r="AO97" s="44">
        <f>p2_gpr_aff/12*AO90/p2_homes*AO94</f>
        <v/>
      </c>
      <c r="AP97" s="44">
        <f>p2_gpr_aff/12*AP90/p2_homes*AP94</f>
        <v/>
      </c>
      <c r="AQ97" s="44">
        <f>p2_gpr_aff/12*AQ90/p2_homes*AQ94</f>
        <v/>
      </c>
      <c r="AR97" s="44">
        <f>p2_gpr_aff/12*AR90/p2_homes*AR94</f>
        <v/>
      </c>
      <c r="AS97" s="44">
        <f>p2_gpr_aff/12*AS90/p2_homes*AS94</f>
        <v/>
      </c>
      <c r="AT97" s="44">
        <f>p2_gpr_aff/12*AT90/p2_homes*AT94</f>
        <v/>
      </c>
      <c r="AU97" s="44">
        <f>p2_gpr_aff/12*AU90/p2_homes*AU94</f>
        <v/>
      </c>
      <c r="AV97" s="44">
        <f>p2_gpr_aff/12*AV90/p2_homes*AV94</f>
        <v/>
      </c>
      <c r="AW97" s="44">
        <f>p2_gpr_aff/12*AW90/p2_homes*AW94</f>
        <v/>
      </c>
      <c r="AX97" s="44">
        <f>p2_gpr_aff/12*AX90/p2_homes*AX94</f>
        <v/>
      </c>
      <c r="AY97" s="44">
        <f>p2_gpr_aff/12*AY90/p2_homes*AY94</f>
        <v/>
      </c>
      <c r="AZ97" s="44">
        <f>p2_gpr_aff/12*AZ90/p2_homes*AZ94</f>
        <v/>
      </c>
      <c r="BA97" s="44">
        <f>p2_gpr_aff/12*BA90/p2_homes*BA94</f>
        <v/>
      </c>
      <c r="BB97" s="44">
        <f>p2_gpr_aff/12*BB90/p2_homes*BB94</f>
        <v/>
      </c>
      <c r="BC97" s="44">
        <f>p2_gpr_aff/12*BC90/p2_homes*BC94</f>
        <v/>
      </c>
      <c r="BD97" s="44">
        <f>p2_gpr_aff/12*BD90/p2_homes*BD94</f>
        <v/>
      </c>
      <c r="BE97" s="44">
        <f>p2_gpr_aff/12*BE90/p2_homes*BE94</f>
        <v/>
      </c>
      <c r="BF97" s="44">
        <f>p2_gpr_aff/12*BF90/p2_homes*BF94</f>
        <v/>
      </c>
      <c r="BG97" s="44">
        <f>p2_gpr_aff/12*BG90/p2_homes*BG94</f>
        <v/>
      </c>
      <c r="BH97" s="44">
        <f>p2_gpr_aff/12*BH90/p2_homes*BH94</f>
        <v/>
      </c>
      <c r="BI97" s="44">
        <f>p2_gpr_aff/12*BI90/p2_homes*BI94</f>
        <v/>
      </c>
      <c r="BJ97" s="44">
        <f>p2_gpr_aff/12*BJ90/p2_homes*BJ94</f>
        <v/>
      </c>
      <c r="BK97" s="44">
        <f>p2_gpr_aff/12*BK90/p2_homes*BK94</f>
        <v/>
      </c>
      <c r="BL97" s="44">
        <f>p2_gpr_aff/12*BL90/p2_homes*BL94</f>
        <v/>
      </c>
      <c r="BM97" s="44">
        <f>p2_gpr_aff/12*BM90/p2_homes*BM94</f>
        <v/>
      </c>
      <c r="BN97" s="44">
        <f>p2_gpr_aff/12*BN90/p2_homes*BN94</f>
        <v/>
      </c>
      <c r="BO97" s="44">
        <f>p2_gpr_aff/12*BO90/p2_homes*BO94</f>
        <v/>
      </c>
      <c r="BP97" s="44">
        <f>p2_gpr_aff/12*BP90/p2_homes*BP94</f>
        <v/>
      </c>
      <c r="BQ97" s="44">
        <f>p2_gpr_aff/12*BQ90/p2_homes*BQ94</f>
        <v/>
      </c>
      <c r="BR97" s="44">
        <f>p2_gpr_aff/12*BR90/p2_homes*BR94</f>
        <v/>
      </c>
      <c r="BS97" s="44">
        <f>p2_gpr_aff/12*BS90/p2_homes*BS94</f>
        <v/>
      </c>
      <c r="BT97" s="44">
        <f>p2_gpr_aff/12*BT90/p2_homes*BT94</f>
        <v/>
      </c>
      <c r="BU97" s="44">
        <f>p2_gpr_aff/12*BU90/p2_homes*BU94</f>
        <v/>
      </c>
      <c r="BV97" s="44">
        <f>p2_gpr_aff/12*BV90/p2_homes*BV94</f>
        <v/>
      </c>
      <c r="BW97" s="44">
        <f>p2_gpr_aff/12*BW90/p2_homes*BW94</f>
        <v/>
      </c>
      <c r="BX97" s="44">
        <f>p2_gpr_aff/12*BX90/p2_homes*BX94</f>
        <v/>
      </c>
      <c r="BY97" s="44">
        <f>p2_gpr_aff/12*BY90/p2_homes*BY94</f>
        <v/>
      </c>
      <c r="BZ97" s="44">
        <f>p2_gpr_aff/12*BZ90/p2_homes*BZ94</f>
        <v/>
      </c>
      <c r="CA97" s="44">
        <f>p2_gpr_aff/12*CA90/p2_homes*CA94</f>
        <v/>
      </c>
      <c r="CB97" s="44">
        <f>p2_gpr_aff/12*CB90/p2_homes*CB94</f>
        <v/>
      </c>
      <c r="CC97" s="44">
        <f>p2_gpr_aff/12*CC90/p2_homes*CC94</f>
        <v/>
      </c>
      <c r="CD97" s="44">
        <f>p2_gpr_aff/12*CD90/p2_homes*CD94</f>
        <v/>
      </c>
      <c r="CE97" s="44">
        <f>p2_gpr_aff/12*CE90/p2_homes*CE94</f>
        <v/>
      </c>
      <c r="CF97" s="44">
        <f>p2_gpr_aff/12*CF90/p2_homes*CF94</f>
        <v/>
      </c>
      <c r="CG97" s="44">
        <f>p2_gpr_aff/12*CG90/p2_homes*CG94</f>
        <v/>
      </c>
      <c r="CH97" s="44">
        <f>p2_gpr_aff/12*CH90/p2_homes*CH94</f>
        <v/>
      </c>
      <c r="CI97" s="44">
        <f>p2_gpr_aff/12*CI90/p2_homes*CI94</f>
        <v/>
      </c>
      <c r="CJ97" s="44">
        <f>p2_gpr_aff/12*CJ90/p2_homes*CJ94</f>
        <v/>
      </c>
      <c r="CK97" s="44">
        <f>p2_gpr_aff/12*CK90/p2_homes*CK94</f>
        <v/>
      </c>
      <c r="CL97" s="44">
        <f>p2_gpr_aff/12*CL90/p2_homes*CL94</f>
        <v/>
      </c>
      <c r="CM97" s="44">
        <f>p2_gpr_aff/12*CM90/p2_homes*CM94</f>
        <v/>
      </c>
      <c r="CN97" s="44">
        <f>p2_gpr_aff/12*CN90/p2_homes*CN94</f>
        <v/>
      </c>
      <c r="CO97" s="44">
        <f>p2_gpr_aff/12*CO90/p2_homes*CO94</f>
        <v/>
      </c>
      <c r="CP97" s="44">
        <f>p2_gpr_aff/12*CP90/p2_homes*CP94</f>
        <v/>
      </c>
      <c r="CQ97" s="44">
        <f>p2_gpr_aff/12*CQ90/p2_homes*CQ94</f>
        <v/>
      </c>
      <c r="CR97" s="44">
        <f>p2_gpr_aff/12*CR90/p2_homes*CR94</f>
        <v/>
      </c>
      <c r="CS97" s="44">
        <f>p2_gpr_aff/12*CS90/p2_homes*CS94</f>
        <v/>
      </c>
      <c r="CT97" s="44">
        <f>p2_gpr_aff/12*CT90/p2_homes*CT94</f>
        <v/>
      </c>
      <c r="CU97" s="44">
        <f>p2_gpr_aff/12*CU90/p2_homes*CU94</f>
        <v/>
      </c>
      <c r="CV97" s="44">
        <f>p2_gpr_aff/12*CV90/p2_homes*CV94</f>
        <v/>
      </c>
      <c r="CW97" s="44">
        <f>p2_gpr_aff/12*CW90/p2_homes*CW94</f>
        <v/>
      </c>
      <c r="CX97" s="44">
        <f>p2_gpr_aff/12*CX90/p2_homes*CX94</f>
        <v/>
      </c>
      <c r="CY97" s="44">
        <f>p2_gpr_aff/12*CY90/p2_homes*CY94</f>
        <v/>
      </c>
      <c r="CZ97" s="44">
        <f>p2_gpr_aff/12*CZ90/p2_homes*CZ94</f>
        <v/>
      </c>
      <c r="DA97" s="44">
        <f>p2_gpr_aff/12*DA90/p2_homes*DA94</f>
        <v/>
      </c>
      <c r="DB97" s="44">
        <f>p2_gpr_aff/12*DB90/p2_homes*DB94</f>
        <v/>
      </c>
      <c r="DC97" s="44">
        <f>p2_gpr_aff/12*DC90/p2_homes*DC94</f>
        <v/>
      </c>
      <c r="DD97" s="44">
        <f>p2_gpr_aff/12*DD90/p2_homes*DD94</f>
        <v/>
      </c>
      <c r="DE97" s="44">
        <f>p2_gpr_aff/12*DE90/p2_homes*DE94</f>
        <v/>
      </c>
      <c r="DF97" s="44">
        <f>p2_gpr_aff/12*DF90/p2_homes*DF94</f>
        <v/>
      </c>
      <c r="DG97" s="44">
        <f>p2_gpr_aff/12*DG90/p2_homes*DG94</f>
        <v/>
      </c>
      <c r="DH97" s="44">
        <f>p2_gpr_aff/12*DH90/p2_homes*DH94</f>
        <v/>
      </c>
      <c r="DI97" s="44">
        <f>p2_gpr_aff/12*DI90/p2_homes*DI94</f>
        <v/>
      </c>
      <c r="DJ97" s="44">
        <f>p2_gpr_aff/12*DJ90/p2_homes*DJ94</f>
        <v/>
      </c>
      <c r="DK97" s="44">
        <f>p2_gpr_aff/12*DK90/p2_homes*DK94</f>
        <v/>
      </c>
      <c r="DL97" s="44">
        <f>p2_gpr_aff/12*DL90/p2_homes*DL94</f>
        <v/>
      </c>
      <c r="DM97" s="44">
        <f>p2_gpr_aff/12*DM90/p2_homes*DM94</f>
        <v/>
      </c>
      <c r="DN97" s="44">
        <f>p2_gpr_aff/12*DN90/p2_homes*DN94</f>
        <v/>
      </c>
      <c r="DO97" s="44">
        <f>p2_gpr_aff/12*DO90/p2_homes*DO94</f>
        <v/>
      </c>
      <c r="DP97" s="44">
        <f>p2_gpr_aff/12*DP90/p2_homes*DP94</f>
        <v/>
      </c>
      <c r="DQ97" s="44">
        <f>p2_gpr_aff/12*DQ90/p2_homes*DQ94</f>
        <v/>
      </c>
      <c r="DR97" s="44">
        <f>p2_gpr_aff/12*DR90/p2_homes*DR94</f>
        <v/>
      </c>
      <c r="DS97" s="44">
        <f>p2_gpr_aff/12*DS90/p2_homes*DS94</f>
        <v/>
      </c>
      <c r="DT97" s="44">
        <f>p2_gpr_aff/12*DT90/p2_homes*DT94</f>
        <v/>
      </c>
      <c r="DU97" s="44">
        <f>p2_gpr_aff/12*DU90/p2_homes*DU94</f>
        <v/>
      </c>
      <c r="DV97" s="44">
        <f>p2_gpr_aff/12*DV90/p2_homes*DV94</f>
        <v/>
      </c>
      <c r="DW97" s="44">
        <f>p2_gpr_aff/12*DW90/p2_homes*DW94</f>
        <v/>
      </c>
      <c r="DX97" s="44">
        <f>p2_gpr_aff/12*DX90/p2_homes*DX94</f>
        <v/>
      </c>
      <c r="DY97" s="44">
        <f>p2_gpr_aff/12*DY90/p2_homes*DY94</f>
        <v/>
      </c>
      <c r="DZ97" s="44">
        <f>p2_gpr_aff/12*DZ90/p2_homes*DZ94</f>
        <v/>
      </c>
      <c r="EA97" s="44">
        <f>p2_gpr_aff/12*EA90/p2_homes*EA94</f>
        <v/>
      </c>
      <c r="EB97" s="44">
        <f>p2_gpr_aff/12*EB90/p2_homes*EB94</f>
        <v/>
      </c>
      <c r="EC97" s="44">
        <f>p2_gpr_aff/12*EC90/p2_homes*EC94</f>
        <v/>
      </c>
      <c r="ED97" s="44">
        <f>p2_gpr_aff/12*ED90/p2_homes*ED94</f>
        <v/>
      </c>
      <c r="EE97" s="44">
        <f>p2_gpr_aff/12*EE90/p2_homes*EE94</f>
        <v/>
      </c>
      <c r="EF97" s="44">
        <f>p2_gpr_aff/12*EF90/p2_homes*EF94</f>
        <v/>
      </c>
      <c r="EG97" s="44">
        <f>p2_gpr_aff/12*EG90/p2_homes*EG94</f>
        <v/>
      </c>
      <c r="EH97" s="44">
        <f>p2_gpr_aff/12*EH90/p2_homes*EH94</f>
        <v/>
      </c>
      <c r="EI97" s="44">
        <f>p2_gpr_aff/12*EI90/p2_homes*EI94</f>
        <v/>
      </c>
      <c r="EJ97" s="44">
        <f>p2_gpr_aff/12*EJ90/p2_homes*EJ94</f>
        <v/>
      </c>
      <c r="EK97" s="44">
        <f>p2_gpr_aff/12*EK90/p2_homes*EK94</f>
        <v/>
      </c>
      <c r="EL97" s="44">
        <f>p2_gpr_aff/12*EL90/p2_homes*EL94</f>
        <v/>
      </c>
      <c r="EM97" s="44">
        <f>p2_gpr_aff/12*EM90/p2_homes*EM94</f>
        <v/>
      </c>
      <c r="EN97" s="44">
        <f>p2_gpr_aff/12*EN90/p2_homes*EN94</f>
        <v/>
      </c>
      <c r="EO97" s="44">
        <f>p2_gpr_aff/12*EO90/p2_homes*EO94</f>
        <v/>
      </c>
      <c r="EP97" s="44">
        <f>p2_gpr_aff/12*EP90/p2_homes*EP94</f>
        <v/>
      </c>
      <c r="EQ97" s="44">
        <f>p2_gpr_aff/12*EQ90/p2_homes*EQ94</f>
        <v/>
      </c>
      <c r="ER97" s="44">
        <f>p2_gpr_aff/12*ER90/p2_homes*ER94</f>
        <v/>
      </c>
      <c r="ES97" s="44">
        <f>p2_gpr_aff/12*ES90/p2_homes*ES94</f>
        <v/>
      </c>
      <c r="ET97" s="44">
        <f>p2_gpr_aff/12*ET90/p2_homes*ET94</f>
        <v/>
      </c>
      <c r="EU97" s="44">
        <f>p2_gpr_aff/12*EU90/p2_homes*EU94</f>
        <v/>
      </c>
      <c r="EV97" s="44">
        <f>p2_gpr_aff/12*EV90/p2_homes*EV94</f>
        <v/>
      </c>
      <c r="EW97" s="44">
        <f>p2_gpr_aff/12*EW90/p2_homes*EW94</f>
        <v/>
      </c>
      <c r="EX97" s="44">
        <f>p2_gpr_aff/12*EX90/p2_homes*EX94</f>
        <v/>
      </c>
      <c r="EY97" s="44">
        <f>p2_gpr_aff/12*EY90/p2_homes*EY94</f>
        <v/>
      </c>
      <c r="EZ97" s="44">
        <f>p2_gpr_aff/12*EZ90/p2_homes*EZ94</f>
        <v/>
      </c>
      <c r="FA97" s="44">
        <f>p2_gpr_aff/12*FA90/p2_homes*FA94</f>
        <v/>
      </c>
      <c r="FB97" s="44">
        <f>p2_gpr_aff/12*FB90/p2_homes*FB94</f>
        <v/>
      </c>
      <c r="FC97" s="44">
        <f>p2_gpr_aff/12*FC90/p2_homes*FC94</f>
        <v/>
      </c>
      <c r="FD97" s="44">
        <f>p2_gpr_aff/12*FD90/p2_homes*FD94</f>
        <v/>
      </c>
      <c r="FE97" s="44">
        <f>p2_gpr_aff/12*FE90/p2_homes*FE94</f>
        <v/>
      </c>
      <c r="FF97" s="44">
        <f>p2_gpr_aff/12*FF90/p2_homes*FF94</f>
        <v/>
      </c>
      <c r="FG97" s="44">
        <f>p2_gpr_aff/12*FG90/p2_homes*FG94</f>
        <v/>
      </c>
      <c r="FH97" s="44">
        <f>p2_gpr_aff/12*FH90/p2_homes*FH94</f>
        <v/>
      </c>
      <c r="FI97" s="44">
        <f>p2_gpr_aff/12*FI90/p2_homes*FI94</f>
        <v/>
      </c>
      <c r="FJ97" s="44">
        <f>p2_gpr_aff/12*FJ90/p2_homes*FJ94</f>
        <v/>
      </c>
      <c r="FK97" s="44">
        <f>p2_gpr_aff/12*FK90/p2_homes*FK94</f>
        <v/>
      </c>
      <c r="FL97" s="44">
        <f>p2_gpr_aff/12*FL90/p2_homes*FL94</f>
        <v/>
      </c>
      <c r="FM97" s="44">
        <f>p2_gpr_aff/12*FM90/p2_homes*FM94</f>
        <v/>
      </c>
      <c r="FN97" s="44">
        <f>p2_gpr_aff/12*FN90/p2_homes*FN94</f>
        <v/>
      </c>
      <c r="FO97" s="44">
        <f>p2_gpr_aff/12*FO90/p2_homes*FO94</f>
        <v/>
      </c>
      <c r="FP97" s="44">
        <f>p2_gpr_aff/12*FP90/p2_homes*FP94</f>
        <v/>
      </c>
      <c r="FQ97" s="44">
        <f>p2_gpr_aff/12*FQ90/p2_homes*FQ94</f>
        <v/>
      </c>
      <c r="FR97" s="44">
        <f>p2_gpr_aff/12*FR90/p2_homes*FR94</f>
        <v/>
      </c>
      <c r="FS97" s="44">
        <f>p2_gpr_aff/12*FS90/p2_homes*FS94</f>
        <v/>
      </c>
      <c r="FT97" s="44">
        <f>p2_gpr_aff/12*FT90/p2_homes*FT94</f>
        <v/>
      </c>
      <c r="FU97" s="44">
        <f>p2_gpr_aff/12*FU90/p2_homes*FU94</f>
        <v/>
      </c>
      <c r="FV97" s="44">
        <f>p2_gpr_aff/12*FV90/p2_homes*FV94</f>
        <v/>
      </c>
      <c r="FW97" s="44">
        <f>p2_gpr_aff/12*FW90/p2_homes*FW94</f>
        <v/>
      </c>
      <c r="FX97" s="44">
        <f>p2_gpr_aff/12*FX90/p2_homes*FX94</f>
        <v/>
      </c>
      <c r="FY97" s="44">
        <f>p2_gpr_aff/12*FY90/p2_homes*FY94</f>
        <v/>
      </c>
      <c r="FZ97" s="44">
        <f>p2_gpr_aff/12*FZ90/p2_homes*FZ94</f>
        <v/>
      </c>
      <c r="GA97" s="44">
        <f>p2_gpr_aff/12*GA90/p2_homes*GA94</f>
        <v/>
      </c>
      <c r="GB97" s="44">
        <f>p2_gpr_aff/12*GB90/p2_homes*GB94</f>
        <v/>
      </c>
      <c r="GC97" s="44">
        <f>p2_gpr_aff/12*GC90/p2_homes*GC94</f>
        <v/>
      </c>
      <c r="GD97" s="44">
        <f>p2_gpr_aff/12*GD90/p2_homes*GD94</f>
        <v/>
      </c>
      <c r="GE97" s="44">
        <f>p2_gpr_aff/12*GE90/p2_homes*GE94</f>
        <v/>
      </c>
      <c r="GF97" s="44">
        <f>p2_gpr_aff/12*GF90/p2_homes*GF94</f>
        <v/>
      </c>
      <c r="GG97" s="44">
        <f>p2_gpr_aff/12*GG90/p2_homes*GG94</f>
        <v/>
      </c>
      <c r="GH97" s="44">
        <f>p2_gpr_aff/12*GH90/p2_homes*GH94</f>
        <v/>
      </c>
      <c r="GI97" s="44">
        <f>p2_gpr_aff/12*GI90/p2_homes*GI94</f>
        <v/>
      </c>
      <c r="GJ97" s="44">
        <f>p2_gpr_aff/12*GJ90/p2_homes*GJ94</f>
        <v/>
      </c>
      <c r="GK97" s="44">
        <f>p2_gpr_aff/12*GK90/p2_homes*GK94</f>
        <v/>
      </c>
      <c r="GL97" s="44">
        <f>p2_gpr_aff/12*GL90/p2_homes*GL94</f>
        <v/>
      </c>
      <c r="GM97" s="44">
        <f>p2_gpr_aff/12*GM90/p2_homes*GM94</f>
        <v/>
      </c>
      <c r="GN97" s="44">
        <f>p2_gpr_aff/12*GN90/p2_homes*GN94</f>
        <v/>
      </c>
      <c r="GO97" s="44">
        <f>p2_gpr_aff/12*GO90/p2_homes*GO94</f>
        <v/>
      </c>
      <c r="GP97" s="44">
        <f>p2_gpr_aff/12*GP90/p2_homes*GP94</f>
        <v/>
      </c>
      <c r="GQ97" s="44">
        <f>p2_gpr_aff/12*GQ90/p2_homes*GQ94</f>
        <v/>
      </c>
      <c r="GR97" s="44">
        <f>p2_gpr_aff/12*GR90/p2_homes*GR94</f>
        <v/>
      </c>
      <c r="GS97" s="44">
        <f>p2_gpr_aff/12*GS90/p2_homes*GS94</f>
        <v/>
      </c>
      <c r="GT97" s="44">
        <f>p2_gpr_aff/12*GT90/p2_homes*GT94</f>
        <v/>
      </c>
      <c r="GU97" s="44">
        <f>p2_gpr_aff/12*GU90/p2_homes*GU94</f>
        <v/>
      </c>
      <c r="GV97" s="44">
        <f>p2_gpr_aff/12*GV90/p2_homes*GV94</f>
        <v/>
      </c>
      <c r="GW97" s="44">
        <f>p2_gpr_aff/12*GW90/p2_homes*GW94</f>
        <v/>
      </c>
      <c r="GX97" s="44">
        <f>p2_gpr_aff/12*GX90/p2_homes*GX94</f>
        <v/>
      </c>
      <c r="GY97" s="44">
        <f>p2_gpr_aff/12*GY90/p2_homes*GY94</f>
        <v/>
      </c>
      <c r="GZ97" s="44">
        <f>p2_gpr_aff/12*GZ90/p2_homes*GZ94</f>
        <v/>
      </c>
      <c r="HA97" s="44">
        <f>p2_gpr_aff/12*HA90/p2_homes*HA94</f>
        <v/>
      </c>
      <c r="HB97" s="44">
        <f>p2_gpr_aff/12*HB90/p2_homes*HB94</f>
        <v/>
      </c>
      <c r="HC97" s="44">
        <f>p2_gpr_aff/12*HC90/p2_homes*HC94</f>
        <v/>
      </c>
      <c r="HD97" s="44">
        <f>p2_gpr_aff/12*HD90/p2_homes*HD94</f>
        <v/>
      </c>
      <c r="HE97" s="44">
        <f>p2_gpr_aff/12*HE90/p2_homes*HE94</f>
        <v/>
      </c>
      <c r="HF97" s="44">
        <f>p2_gpr_aff/12*HF90/p2_homes*HF94</f>
        <v/>
      </c>
      <c r="HG97" s="44">
        <f>p2_gpr_aff/12*HG90/p2_homes*HG94</f>
        <v/>
      </c>
      <c r="HH97" s="44">
        <f>p2_gpr_aff/12*HH90/p2_homes*HH94</f>
        <v/>
      </c>
      <c r="HI97" s="44">
        <f>p2_gpr_aff/12*HI90/p2_homes*HI94</f>
        <v/>
      </c>
      <c r="HJ97" s="44">
        <f>p2_gpr_aff/12*HJ90/p2_homes*HJ94</f>
        <v/>
      </c>
      <c r="HK97" s="44">
        <f>p2_gpr_aff/12*HK90/p2_homes*HK94</f>
        <v/>
      </c>
      <c r="HL97" s="44">
        <f>p2_gpr_aff/12*HL90/p2_homes*HL94</f>
        <v/>
      </c>
      <c r="HM97" s="44">
        <f>p2_gpr_aff/12*HM90/p2_homes*HM94</f>
        <v/>
      </c>
      <c r="HN97" s="44">
        <f>p2_gpr_aff/12*HN90/p2_homes*HN94</f>
        <v/>
      </c>
      <c r="HO97" s="44">
        <f>p2_gpr_aff/12*HO90/p2_homes*HO94</f>
        <v/>
      </c>
      <c r="HP97" s="44">
        <f>p2_gpr_aff/12*HP90/p2_homes*HP94</f>
        <v/>
      </c>
      <c r="HQ97" s="44">
        <f>p2_gpr_aff/12*HQ90/p2_homes*HQ94</f>
        <v/>
      </c>
      <c r="HR97" s="44">
        <f>p2_gpr_aff/12*HR90/p2_homes*HR94</f>
        <v/>
      </c>
      <c r="HS97" s="44">
        <f>p2_gpr_aff/12*HS90/p2_homes*HS94</f>
        <v/>
      </c>
      <c r="HT97" s="44">
        <f>p2_gpr_aff/12*HT90/p2_homes*HT94</f>
        <v/>
      </c>
      <c r="HU97" s="44">
        <f>p2_gpr_aff/12*HU90/p2_homes*HU94</f>
        <v/>
      </c>
      <c r="HV97" s="44">
        <f>p2_gpr_aff/12*HV90/p2_homes*HV94</f>
        <v/>
      </c>
      <c r="HW97" s="44">
        <f>p2_gpr_aff/12*HW90/p2_homes*HW94</f>
        <v/>
      </c>
      <c r="HX97" s="44">
        <f>p2_gpr_aff/12*HX90/p2_homes*HX94</f>
        <v/>
      </c>
      <c r="HY97" s="44">
        <f>p2_gpr_aff/12*HY90/p2_homes*HY94</f>
        <v/>
      </c>
      <c r="HZ97" s="44">
        <f>p2_gpr_aff/12*HZ90/p2_homes*HZ94</f>
        <v/>
      </c>
      <c r="IA97" s="44">
        <f>p2_gpr_aff/12*IA90/p2_homes*IA94</f>
        <v/>
      </c>
      <c r="IB97" s="44">
        <f>p2_gpr_aff/12*IB90/p2_homes*IB94</f>
        <v/>
      </c>
      <c r="IC97" s="44">
        <f>p2_gpr_aff/12*IC90/p2_homes*IC94</f>
        <v/>
      </c>
      <c r="ID97" s="44">
        <f>p2_gpr_aff/12*ID90/p2_homes*ID94</f>
        <v/>
      </c>
      <c r="IE97" s="44">
        <f>p2_gpr_aff/12*IE90/p2_homes*IE94</f>
        <v/>
      </c>
      <c r="IF97" s="44">
        <f>p2_gpr_aff/12*IF90/p2_homes*IF94</f>
        <v/>
      </c>
      <c r="IG97" s="44">
        <f>p2_gpr_aff/12*IG90/p2_homes*IG94</f>
        <v/>
      </c>
      <c r="IH97" s="44">
        <f>p2_gpr_aff/12*IH90/p2_homes*IH94</f>
        <v/>
      </c>
      <c r="II97" s="44">
        <f>p2_gpr_aff/12*II90/p2_homes*II94</f>
        <v/>
      </c>
      <c r="IJ97" s="44">
        <f>p2_gpr_aff/12*IJ90/p2_homes*IJ94</f>
        <v/>
      </c>
      <c r="IK97" s="44">
        <f>p2_gpr_aff/12*IK90/p2_homes*IK94</f>
        <v/>
      </c>
      <c r="IL97" s="44">
        <f>p2_gpr_aff/12*IL90/p2_homes*IL94</f>
        <v/>
      </c>
      <c r="IM97" s="44">
        <f>p2_gpr_aff/12*IM90/p2_homes*IM94</f>
        <v/>
      </c>
      <c r="IN97" s="44">
        <f>p2_gpr_aff/12*IN90/p2_homes*IN94</f>
        <v/>
      </c>
      <c r="IO97" s="44">
        <f>p2_gpr_aff/12*IO90/p2_homes*IO94</f>
        <v/>
      </c>
      <c r="IP97" s="44">
        <f>p2_gpr_aff/12*IP90/p2_homes*IP94</f>
        <v/>
      </c>
      <c r="IQ97" s="44">
        <f>p2_gpr_aff/12*IQ90/p2_homes*IQ94</f>
        <v/>
      </c>
      <c r="IR97" s="44">
        <f>p2_gpr_aff/12*IR90/p2_homes*IR94</f>
        <v/>
      </c>
      <c r="IS97" s="44">
        <f>p2_gpr_aff/12*IS90/p2_homes*IS94</f>
        <v/>
      </c>
      <c r="IT97" s="44">
        <f>p2_gpr_aff/12*IT90/p2_homes*IT94</f>
        <v/>
      </c>
      <c r="IU97" s="44">
        <f>p2_gpr_aff/12*IU90/p2_homes*IU94</f>
        <v/>
      </c>
      <c r="IV97" s="44">
        <f>p2_gpr_aff/12*IV90/p2_homes*IV94</f>
        <v/>
      </c>
      <c r="IW97" s="44">
        <f>p2_gpr_aff/12*IW90/p2_homes*IW94</f>
        <v/>
      </c>
      <c r="IX97" s="44">
        <f>p2_gpr_aff/12*IX90/p2_homes*IX94</f>
        <v/>
      </c>
      <c r="IY97" s="44">
        <f>p2_gpr_aff/12*IY90/p2_homes*IY94</f>
        <v/>
      </c>
      <c r="IZ97" s="44">
        <f>p2_gpr_aff/12*IZ90/p2_homes*IZ94</f>
        <v/>
      </c>
      <c r="JA97" s="44">
        <f>p2_gpr_aff/12*JA90/p2_homes*JA94</f>
        <v/>
      </c>
      <c r="JB97" s="44">
        <f>p2_gpr_aff/12*JB90/p2_homes*JB94</f>
        <v/>
      </c>
      <c r="JC97" s="44">
        <f>p2_gpr_aff/12*JC90/p2_homes*JC94</f>
        <v/>
      </c>
      <c r="JD97" s="44">
        <f>p2_gpr_aff/12*JD90/p2_homes*JD94</f>
        <v/>
      </c>
      <c r="JE97" s="44">
        <f>p2_gpr_aff/12*JE90/p2_homes*JE94</f>
        <v/>
      </c>
      <c r="JF97" s="44">
        <f>p2_gpr_aff/12*JF90/p2_homes*JF94</f>
        <v/>
      </c>
      <c r="JG97" s="44">
        <f>p2_gpr_aff/12*JG90/p2_homes*JG94</f>
        <v/>
      </c>
      <c r="JH97" s="44">
        <f>p2_gpr_aff/12*JH90/p2_homes*JH94</f>
        <v/>
      </c>
      <c r="JI97" s="44">
        <f>p2_gpr_aff/12*JI90/p2_homes*JI94</f>
        <v/>
      </c>
      <c r="JJ97" s="44">
        <f>p2_gpr_aff/12*JJ90/p2_homes*JJ94</f>
        <v/>
      </c>
      <c r="JK97" s="44">
        <f>p2_gpr_aff/12*JK90/p2_homes*JK94</f>
        <v/>
      </c>
      <c r="JL97" s="44">
        <f>p2_gpr_aff/12*JL90/p2_homes*JL94</f>
        <v/>
      </c>
      <c r="JM97" s="44">
        <f>p2_gpr_aff/12*JM90/p2_homes*JM94</f>
        <v/>
      </c>
      <c r="JN97" s="44">
        <f>p2_gpr_aff/12*JN90/p2_homes*JN94</f>
        <v/>
      </c>
      <c r="JO97" s="44">
        <f>p2_gpr_aff/12*JO90/p2_homes*JO94</f>
        <v/>
      </c>
      <c r="JP97" s="44">
        <f>p2_gpr_aff/12*JP90/p2_homes*JP94</f>
        <v/>
      </c>
      <c r="JQ97" s="44">
        <f>p2_gpr_aff/12*JQ90/p2_homes*JQ94</f>
        <v/>
      </c>
      <c r="JR97" s="44">
        <f>p2_gpr_aff/12*JR90/p2_homes*JR94</f>
        <v/>
      </c>
      <c r="JS97" s="44">
        <f>p2_gpr_aff/12*JS90/p2_homes*JS94</f>
        <v/>
      </c>
      <c r="JT97" s="44">
        <f>p2_gpr_aff/12*JT90/p2_homes*JT94</f>
        <v/>
      </c>
      <c r="JU97" s="44">
        <f>p2_gpr_aff/12*JU90/p2_homes*JU94</f>
        <v/>
      </c>
      <c r="JV97" s="44">
        <f>p2_gpr_aff/12*JV90/p2_homes*JV94</f>
        <v/>
      </c>
      <c r="JW97" s="44">
        <f>p2_gpr_aff/12*JW90/p2_homes*JW94</f>
        <v/>
      </c>
      <c r="JX97" s="44">
        <f>p2_gpr_aff/12*JX90/p2_homes*JX94</f>
        <v/>
      </c>
      <c r="JY97" s="44">
        <f>p2_gpr_aff/12*JY90/p2_homes*JY94</f>
        <v/>
      </c>
      <c r="JZ97" s="44">
        <f>p2_gpr_aff/12*JZ90/p2_homes*JZ94</f>
        <v/>
      </c>
      <c r="KA97" s="44">
        <f>p2_gpr_aff/12*KA90/p2_homes*KA94</f>
        <v/>
      </c>
      <c r="KB97" s="44">
        <f>p2_gpr_aff/12*KB90/p2_homes*KB94</f>
        <v/>
      </c>
      <c r="KC97" s="44">
        <f>p2_gpr_aff/12*KC90/p2_homes*KC94</f>
        <v/>
      </c>
      <c r="KD97" s="44">
        <f>p2_gpr_aff/12*KD90/p2_homes*KD94</f>
        <v/>
      </c>
      <c r="KE97" s="44">
        <f>p2_gpr_aff/12*KE90/p2_homes*KE94</f>
        <v/>
      </c>
      <c r="KF97" s="44">
        <f>p2_gpr_aff/12*KF90/p2_homes*KF94</f>
        <v/>
      </c>
      <c r="KG97" s="44">
        <f>p2_gpr_aff/12*KG90/p2_homes*KG94</f>
        <v/>
      </c>
      <c r="KH97" s="44">
        <f>p2_gpr_aff/12*KH90/p2_homes*KH94</f>
        <v/>
      </c>
      <c r="KI97" s="44">
        <f>p2_gpr_aff/12*KI90/p2_homes*KI94</f>
        <v/>
      </c>
      <c r="KJ97" s="44">
        <f>p2_gpr_aff/12*KJ90/p2_homes*KJ94</f>
        <v/>
      </c>
      <c r="KK97" s="44">
        <f>p2_gpr_aff/12*KK90/p2_homes*KK94</f>
        <v/>
      </c>
      <c r="KL97" s="44">
        <f>p2_gpr_aff/12*KL90/p2_homes*KL94</f>
        <v/>
      </c>
      <c r="KM97" s="44">
        <f>p2_gpr_aff/12*KM90/p2_homes*KM94</f>
        <v/>
      </c>
      <c r="KN97" s="44">
        <f>p2_gpr_aff/12*KN90/p2_homes*KN94</f>
        <v/>
      </c>
      <c r="KO97" s="44">
        <f>p2_gpr_aff/12*KO90/p2_homes*KO94</f>
        <v/>
      </c>
      <c r="KP97" s="44">
        <f>p2_gpr_aff/12*KP90/p2_homes*KP94</f>
        <v/>
      </c>
      <c r="KQ97" s="44">
        <f>p2_gpr_aff/12*KQ90/p2_homes*KQ94</f>
        <v/>
      </c>
      <c r="KR97" s="44">
        <f>p2_gpr_aff/12*KR90/p2_homes*KR94</f>
        <v/>
      </c>
      <c r="KS97" s="44">
        <f>p2_gpr_aff/12*KS90/p2_homes*KS94</f>
        <v/>
      </c>
      <c r="KT97" s="44">
        <f>p2_gpr_aff/12*KT90/p2_homes*KT94</f>
        <v/>
      </c>
      <c r="KU97" s="44">
        <f>p2_gpr_aff/12*KU90/p2_homes*KU94</f>
        <v/>
      </c>
      <c r="KV97" s="44">
        <f>p2_gpr_aff/12*KV90/p2_homes*KV94</f>
        <v/>
      </c>
      <c r="KW97" s="44">
        <f>p2_gpr_aff/12*KW90/p2_homes*KW94</f>
        <v/>
      </c>
      <c r="KX97" s="44">
        <f>p2_gpr_aff/12*KX90/p2_homes*KX94</f>
        <v/>
      </c>
      <c r="KY97" s="44">
        <f>p2_gpr_aff/12*KY90/p2_homes*KY94</f>
        <v/>
      </c>
      <c r="KZ97" s="44">
        <f>p2_gpr_aff/12*KZ90/p2_homes*KZ94</f>
        <v/>
      </c>
      <c r="LA97" s="44">
        <f>p2_gpr_aff/12*LA90/p2_homes*LA94</f>
        <v/>
      </c>
      <c r="LB97" s="44">
        <f>p2_gpr_aff/12*LB90/p2_homes*LB94</f>
        <v/>
      </c>
      <c r="LC97" s="44">
        <f>p2_gpr_aff/12*LC90/p2_homes*LC94</f>
        <v/>
      </c>
      <c r="LD97" s="44">
        <f>p2_gpr_aff/12*LD90/p2_homes*LD94</f>
        <v/>
      </c>
      <c r="LE97" s="44">
        <f>p2_gpr_aff/12*LE90/p2_homes*LE94</f>
        <v/>
      </c>
      <c r="LF97" s="44">
        <f>p2_gpr_aff/12*LF90/p2_homes*LF94</f>
        <v/>
      </c>
      <c r="LG97" s="44">
        <f>p2_gpr_aff/12*LG90/p2_homes*LG94</f>
        <v/>
      </c>
      <c r="LH97" s="44">
        <f>p2_gpr_aff/12*LH90/p2_homes*LH94</f>
        <v/>
      </c>
      <c r="LI97" s="44">
        <f>p2_gpr_aff/12*LI90/p2_homes*LI94</f>
        <v/>
      </c>
      <c r="LJ97" s="44">
        <f>p2_gpr_aff/12*LJ90/p2_homes*LJ94</f>
        <v/>
      </c>
      <c r="LK97" s="44">
        <f>p2_gpr_aff/12*LK90/p2_homes*LK94</f>
        <v/>
      </c>
      <c r="LL97" s="44">
        <f>p2_gpr_aff/12*LL90/p2_homes*LL94</f>
        <v/>
      </c>
      <c r="LM97" s="44">
        <f>p2_gpr_aff/12*LM90/p2_homes*LM94</f>
        <v/>
      </c>
      <c r="LN97" s="44">
        <f>p2_gpr_aff/12*LN90/p2_homes*LN94</f>
        <v/>
      </c>
      <c r="LO97" s="44">
        <f>p2_gpr_aff/12*LO90/p2_homes*LO94</f>
        <v/>
      </c>
      <c r="LP97" s="44">
        <f>p2_gpr_aff/12*LP90/p2_homes*LP94</f>
        <v/>
      </c>
      <c r="LQ97" s="44">
        <f>p2_gpr_aff/12*LQ90/p2_homes*LQ94</f>
        <v/>
      </c>
      <c r="LR97" s="44">
        <f>p2_gpr_aff/12*LR90/p2_homes*LR94</f>
        <v/>
      </c>
      <c r="LS97" s="44">
        <f>p2_gpr_aff/12*LS90/p2_homes*LS94</f>
        <v/>
      </c>
      <c r="LT97" s="44">
        <f>p2_gpr_aff/12*LT90/p2_homes*LT94</f>
        <v/>
      </c>
      <c r="LU97" s="44">
        <f>p2_gpr_aff/12*LU90/p2_homes*LU94</f>
        <v/>
      </c>
      <c r="LV97" s="44">
        <f>p2_gpr_aff/12*LV90/p2_homes*LV94</f>
        <v/>
      </c>
      <c r="LW97" s="44">
        <f>p2_gpr_aff/12*LW90/p2_homes*LW94</f>
        <v/>
      </c>
      <c r="LX97" s="44">
        <f>p2_gpr_aff/12*LX90/p2_homes*LX94</f>
        <v/>
      </c>
      <c r="LY97" s="44">
        <f>p2_gpr_aff/12*LY90/p2_homes*LY94</f>
        <v/>
      </c>
      <c r="LZ97" s="44">
        <f>p2_gpr_aff/12*LZ90/p2_homes*LZ94</f>
        <v/>
      </c>
      <c r="MA97" s="44">
        <f>p2_gpr_aff/12*MA90/p2_homes*MA94</f>
        <v/>
      </c>
      <c r="MB97" s="44">
        <f>p2_gpr_aff/12*MB90/p2_homes*MB94</f>
        <v/>
      </c>
      <c r="MC97" s="44">
        <f>p2_gpr_aff/12*MC90/p2_homes*MC94</f>
        <v/>
      </c>
      <c r="MD97" s="44">
        <f>p2_gpr_aff/12*MD90/p2_homes*MD94</f>
        <v/>
      </c>
      <c r="ME97" s="44">
        <f>p2_gpr_aff/12*ME90/p2_homes*ME94</f>
        <v/>
      </c>
      <c r="MF97" s="44">
        <f>p2_gpr_aff/12*MF90/p2_homes*MF94</f>
        <v/>
      </c>
      <c r="MG97" s="44">
        <f>p2_gpr_aff/12*MG90/p2_homes*MG94</f>
        <v/>
      </c>
      <c r="MH97" s="44">
        <f>p2_gpr_aff/12*MH90/p2_homes*MH94</f>
        <v/>
      </c>
      <c r="MI97" s="44">
        <f>p2_gpr_aff/12*MI90/p2_homes*MI94</f>
        <v/>
      </c>
      <c r="MJ97" s="44">
        <f>p2_gpr_aff/12*MJ90/p2_homes*MJ94</f>
        <v/>
      </c>
      <c r="MK97" s="44">
        <f>p2_gpr_aff/12*MK90/p2_homes*MK94</f>
        <v/>
      </c>
      <c r="ML97" s="44">
        <f>p2_gpr_aff/12*ML90/p2_homes*ML94</f>
        <v/>
      </c>
      <c r="MM97" s="44">
        <f>p2_gpr_aff/12*MM90/p2_homes*MM94</f>
        <v/>
      </c>
      <c r="MN97" s="44">
        <f>p2_gpr_aff/12*MN90/p2_homes*MN94</f>
        <v/>
      </c>
      <c r="MO97" s="44">
        <f>p2_gpr_aff/12*MO90/p2_homes*MO94</f>
        <v/>
      </c>
      <c r="MP97" s="44">
        <f>p2_gpr_aff/12*MP90/p2_homes*MP94</f>
        <v/>
      </c>
      <c r="MQ97" s="44">
        <f>p2_gpr_aff/12*MQ90/p2_homes*MQ94</f>
        <v/>
      </c>
      <c r="MR97" s="44">
        <f>p2_gpr_aff/12*MR90/p2_homes*MR94</f>
        <v/>
      </c>
      <c r="MS97" s="44">
        <f>p2_gpr_aff/12*MS90/p2_homes*MS94</f>
        <v/>
      </c>
      <c r="MT97" s="44">
        <f>p2_gpr_aff/12*MT90/p2_homes*MT94</f>
        <v/>
      </c>
      <c r="MU97" s="44">
        <f>p2_gpr_aff/12*MU90/p2_homes*MU94</f>
        <v/>
      </c>
      <c r="MV97" s="44">
        <f>p2_gpr_aff/12*MV90/p2_homes*MV94</f>
        <v/>
      </c>
      <c r="MW97" s="44">
        <f>p2_gpr_aff/12*MW90/p2_homes*MW94</f>
        <v/>
      </c>
      <c r="MX97" s="44">
        <f>p2_gpr_aff/12*MX90/p2_homes*MX94</f>
        <v/>
      </c>
      <c r="MY97" s="44">
        <f>p2_gpr_aff/12*MY90/p2_homes*MY94</f>
        <v/>
      </c>
      <c r="MZ97" s="44">
        <f>p2_gpr_aff/12*MZ90/p2_homes*MZ94</f>
        <v/>
      </c>
      <c r="NA97" s="44">
        <f>p2_gpr_aff/12*NA90/p2_homes*NA94</f>
        <v/>
      </c>
      <c r="NB97" s="44">
        <f>p2_gpr_aff/12*NB90/p2_homes*NB94</f>
        <v/>
      </c>
      <c r="NC97" s="44">
        <f>p2_gpr_aff/12*NC90/p2_homes*NC94</f>
        <v/>
      </c>
      <c r="ND97" s="44">
        <f>p2_gpr_aff/12*ND90/p2_homes*ND94</f>
        <v/>
      </c>
      <c r="NE97" s="44">
        <f>p2_gpr_aff/12*NE90/p2_homes*NE94</f>
        <v/>
      </c>
      <c r="NF97" s="44">
        <f>p2_gpr_aff/12*NF90/p2_homes*NF94</f>
        <v/>
      </c>
      <c r="NG97" s="44">
        <f>p2_gpr_aff/12*NG90/p2_homes*NG94</f>
        <v/>
      </c>
      <c r="NH97" s="44">
        <f>p2_gpr_aff/12*NH90/p2_homes*NH94</f>
        <v/>
      </c>
      <c r="NI97" s="44">
        <f>p2_gpr_aff/12*NI90/p2_homes*NI94</f>
        <v/>
      </c>
      <c r="NJ97" s="44">
        <f>p2_gpr_aff/12*NJ90/p2_homes*NJ94</f>
        <v/>
      </c>
      <c r="NK97" s="44">
        <f>p2_gpr_aff/12*NK90/p2_homes*NK94</f>
        <v/>
      </c>
      <c r="NL97" s="44">
        <f>p2_gpr_aff/12*NL90/p2_homes*NL94</f>
        <v/>
      </c>
      <c r="NM97" s="44">
        <f>p2_gpr_aff/12*NM90/p2_homes*NM94</f>
        <v/>
      </c>
      <c r="NN97" s="44">
        <f>p2_gpr_aff/12*NN90/p2_homes*NN94</f>
        <v/>
      </c>
      <c r="NO97" s="44">
        <f>p2_gpr_aff/12*NO90/p2_homes*NO94</f>
        <v/>
      </c>
      <c r="NP97" s="44">
        <f>p2_gpr_aff/12*NP90/p2_homes*NP94</f>
        <v/>
      </c>
      <c r="NQ97" s="44">
        <f>p2_gpr_aff/12*NQ90/p2_homes*NQ94</f>
        <v/>
      </c>
      <c r="NR97" s="44">
        <f>p2_gpr_aff/12*NR90/p2_homes*NR94</f>
        <v/>
      </c>
      <c r="NS97" s="44">
        <f>p2_gpr_aff/12*NS90/p2_homes*NS94</f>
        <v/>
      </c>
      <c r="NT97" s="44">
        <f>p2_gpr_aff/12*NT90/p2_homes*NT94</f>
        <v/>
      </c>
      <c r="NU97" s="44">
        <f>p2_gpr_aff/12*NU90/p2_homes*NU94</f>
        <v/>
      </c>
      <c r="NV97" s="44">
        <f>p2_gpr_aff/12*NV90/p2_homes*NV94</f>
        <v/>
      </c>
      <c r="NW97" s="44">
        <f>p2_gpr_aff/12*NW90/p2_homes*NW94</f>
        <v/>
      </c>
      <c r="NX97" s="44">
        <f>p2_gpr_aff/12*NX90/p2_homes*NX94</f>
        <v/>
      </c>
      <c r="NY97" s="44">
        <f>p2_gpr_aff/12*NY90/p2_homes*NY94</f>
        <v/>
      </c>
      <c r="NZ97" s="44">
        <f>p2_gpr_aff/12*NZ90/p2_homes*NZ94</f>
        <v/>
      </c>
      <c r="OA97" s="44">
        <f>p2_gpr_aff/12*OA90/p2_homes*OA94</f>
        <v/>
      </c>
      <c r="OB97" s="44">
        <f>p2_gpr_aff/12*OB90/p2_homes*OB94</f>
        <v/>
      </c>
      <c r="OC97" s="44">
        <f>p2_gpr_aff/12*OC90/p2_homes*OC94</f>
        <v/>
      </c>
      <c r="OD97" s="44">
        <f>p2_gpr_aff/12*OD90/p2_homes*OD94</f>
        <v/>
      </c>
      <c r="OE97" s="44">
        <f>p2_gpr_aff/12*OE90/p2_homes*OE94</f>
        <v/>
      </c>
      <c r="OF97" s="44">
        <f>p2_gpr_aff/12*OF90/p2_homes*OF94</f>
        <v/>
      </c>
      <c r="OG97" s="44">
        <f>p2_gpr_aff/12*OG90/p2_homes*OG94</f>
        <v/>
      </c>
      <c r="OH97" s="44">
        <f>p2_gpr_aff/12*OH90/p2_homes*OH94</f>
        <v/>
      </c>
      <c r="OI97" s="44">
        <f>p2_gpr_aff/12*OI90/p2_homes*OI94</f>
        <v/>
      </c>
      <c r="OJ97" s="44">
        <f>p2_gpr_aff/12*OJ90/p2_homes*OJ94</f>
        <v/>
      </c>
      <c r="OK97" s="44">
        <f>p2_gpr_aff/12*OK90/p2_homes*OK94</f>
        <v/>
      </c>
      <c r="OL97" s="44">
        <f>p2_gpr_aff/12*OL90/p2_homes*OL94</f>
        <v/>
      </c>
      <c r="OM97" s="44">
        <f>p2_gpr_aff/12*OM90/p2_homes*OM94</f>
        <v/>
      </c>
      <c r="ON97" s="44">
        <f>p2_gpr_aff/12*ON90/p2_homes*ON94</f>
        <v/>
      </c>
      <c r="OO97" s="44">
        <f>p2_gpr_aff/12*OO90/p2_homes*OO94</f>
        <v/>
      </c>
      <c r="OP97" s="44">
        <f>p2_gpr_aff/12*OP90/p2_homes*OP94</f>
        <v/>
      </c>
      <c r="OQ97" s="44">
        <f>p2_gpr_aff/12*OQ90/p2_homes*OQ94</f>
        <v/>
      </c>
      <c r="OR97" s="44">
        <f>p2_gpr_aff/12*OR90/p2_homes*OR94</f>
        <v/>
      </c>
      <c r="OS97" s="44">
        <f>p2_gpr_aff/12*OS90/p2_homes*OS94</f>
        <v/>
      </c>
      <c r="OT97" s="44">
        <f>p2_gpr_aff/12*OT90/p2_homes*OT94</f>
        <v/>
      </c>
      <c r="OU97" s="44">
        <f>p2_gpr_aff/12*OU90/p2_homes*OU94</f>
        <v/>
      </c>
      <c r="OV97" s="44">
        <f>p2_gpr_aff/12*OV90/p2_homes*OV94</f>
        <v/>
      </c>
      <c r="OW97" s="44">
        <f>p2_gpr_aff/12*OW90/p2_homes*OW94</f>
        <v/>
      </c>
      <c r="OX97" s="44">
        <f>p2_gpr_aff/12*OX90/p2_homes*OX94</f>
        <v/>
      </c>
      <c r="OY97" s="44">
        <f>p2_gpr_aff/12*OY90/p2_homes*OY94</f>
        <v/>
      </c>
      <c r="OZ97" s="44">
        <f>p2_gpr_aff/12*OZ90/p2_homes*OZ94</f>
        <v/>
      </c>
      <c r="PA97" s="44">
        <f>p2_gpr_aff/12*PA90/p2_homes*PA94</f>
        <v/>
      </c>
      <c r="PB97" s="44">
        <f>p2_gpr_aff/12*PB90/p2_homes*PB94</f>
        <v/>
      </c>
      <c r="PC97" s="44">
        <f>p2_gpr_aff/12*PC90/p2_homes*PC94</f>
        <v/>
      </c>
      <c r="PD97" s="44">
        <f>p2_gpr_aff/12*PD90/p2_homes*PD94</f>
        <v/>
      </c>
      <c r="PE97" s="44">
        <f>p2_gpr_aff/12*PE90/p2_homes*PE94</f>
        <v/>
      </c>
      <c r="PF97" s="44">
        <f>p2_gpr_aff/12*PF90/p2_homes*PF94</f>
        <v/>
      </c>
      <c r="PG97" s="44">
        <f>p2_gpr_aff/12*PG90/p2_homes*PG94</f>
        <v/>
      </c>
      <c r="PH97" s="44">
        <f>p2_gpr_aff/12*PH90/p2_homes*PH94</f>
        <v/>
      </c>
      <c r="PI97" s="44">
        <f>p2_gpr_aff/12*PI90/p2_homes*PI94</f>
        <v/>
      </c>
      <c r="PJ97" s="44">
        <f>p2_gpr_aff/12*PJ90/p2_homes*PJ94</f>
        <v/>
      </c>
      <c r="PK97" s="44">
        <f>p2_gpr_aff/12*PK90/p2_homes*PK94</f>
        <v/>
      </c>
      <c r="PL97" s="44">
        <f>p2_gpr_aff/12*PL90/p2_homes*PL94</f>
        <v/>
      </c>
      <c r="PM97" s="44">
        <f>p2_gpr_aff/12*PM90/p2_homes*PM94</f>
        <v/>
      </c>
    </row>
    <row r="98">
      <c r="A98" s="9" t="inlineStr">
        <is>
          <t>Retail net rent</t>
        </is>
      </c>
      <c r="B98" s="9" t="inlineStr">
        <is>
          <t>P2</t>
        </is>
      </c>
      <c r="C98" s="43">
        <f>SUM(D98:PM98)</f>
        <v/>
      </c>
      <c r="D98" s="44">
        <f>IF(D$4&gt;p2_complete+retail_delay,p2_retail_m*D94,0)</f>
        <v/>
      </c>
      <c r="E98" s="44">
        <f>IF(E$4&gt;p2_complete+retail_delay,p2_retail_m*E94,0)</f>
        <v/>
      </c>
      <c r="F98" s="44">
        <f>IF(F$4&gt;p2_complete+retail_delay,p2_retail_m*F94,0)</f>
        <v/>
      </c>
      <c r="G98" s="44">
        <f>IF(G$4&gt;p2_complete+retail_delay,p2_retail_m*G94,0)</f>
        <v/>
      </c>
      <c r="H98" s="44">
        <f>IF(H$4&gt;p2_complete+retail_delay,p2_retail_m*H94,0)</f>
        <v/>
      </c>
      <c r="I98" s="44">
        <f>IF(I$4&gt;p2_complete+retail_delay,p2_retail_m*I94,0)</f>
        <v/>
      </c>
      <c r="J98" s="44">
        <f>IF(J$4&gt;p2_complete+retail_delay,p2_retail_m*J94,0)</f>
        <v/>
      </c>
      <c r="K98" s="44">
        <f>IF(K$4&gt;p2_complete+retail_delay,p2_retail_m*K94,0)</f>
        <v/>
      </c>
      <c r="L98" s="44">
        <f>IF(L$4&gt;p2_complete+retail_delay,p2_retail_m*L94,0)</f>
        <v/>
      </c>
      <c r="M98" s="44">
        <f>IF(M$4&gt;p2_complete+retail_delay,p2_retail_m*M94,0)</f>
        <v/>
      </c>
      <c r="N98" s="44">
        <f>IF(N$4&gt;p2_complete+retail_delay,p2_retail_m*N94,0)</f>
        <v/>
      </c>
      <c r="O98" s="44">
        <f>IF(O$4&gt;p2_complete+retail_delay,p2_retail_m*O94,0)</f>
        <v/>
      </c>
      <c r="P98" s="44">
        <f>IF(P$4&gt;p2_complete+retail_delay,p2_retail_m*P94,0)</f>
        <v/>
      </c>
      <c r="Q98" s="44">
        <f>IF(Q$4&gt;p2_complete+retail_delay,p2_retail_m*Q94,0)</f>
        <v/>
      </c>
      <c r="R98" s="44">
        <f>IF(R$4&gt;p2_complete+retail_delay,p2_retail_m*R94,0)</f>
        <v/>
      </c>
      <c r="S98" s="44">
        <f>IF(S$4&gt;p2_complete+retail_delay,p2_retail_m*S94,0)</f>
        <v/>
      </c>
      <c r="T98" s="44">
        <f>IF(T$4&gt;p2_complete+retail_delay,p2_retail_m*T94,0)</f>
        <v/>
      </c>
      <c r="U98" s="44">
        <f>IF(U$4&gt;p2_complete+retail_delay,p2_retail_m*U94,0)</f>
        <v/>
      </c>
      <c r="V98" s="44">
        <f>IF(V$4&gt;p2_complete+retail_delay,p2_retail_m*V94,0)</f>
        <v/>
      </c>
      <c r="W98" s="44">
        <f>IF(W$4&gt;p2_complete+retail_delay,p2_retail_m*W94,0)</f>
        <v/>
      </c>
      <c r="X98" s="44">
        <f>IF(X$4&gt;p2_complete+retail_delay,p2_retail_m*X94,0)</f>
        <v/>
      </c>
      <c r="Y98" s="44">
        <f>IF(Y$4&gt;p2_complete+retail_delay,p2_retail_m*Y94,0)</f>
        <v/>
      </c>
      <c r="Z98" s="44">
        <f>IF(Z$4&gt;p2_complete+retail_delay,p2_retail_m*Z94,0)</f>
        <v/>
      </c>
      <c r="AA98" s="44">
        <f>IF(AA$4&gt;p2_complete+retail_delay,p2_retail_m*AA94,0)</f>
        <v/>
      </c>
      <c r="AB98" s="44">
        <f>IF(AB$4&gt;p2_complete+retail_delay,p2_retail_m*AB94,0)</f>
        <v/>
      </c>
      <c r="AC98" s="44">
        <f>IF(AC$4&gt;p2_complete+retail_delay,p2_retail_m*AC94,0)</f>
        <v/>
      </c>
      <c r="AD98" s="44">
        <f>IF(AD$4&gt;p2_complete+retail_delay,p2_retail_m*AD94,0)</f>
        <v/>
      </c>
      <c r="AE98" s="44">
        <f>IF(AE$4&gt;p2_complete+retail_delay,p2_retail_m*AE94,0)</f>
        <v/>
      </c>
      <c r="AF98" s="44">
        <f>IF(AF$4&gt;p2_complete+retail_delay,p2_retail_m*AF94,0)</f>
        <v/>
      </c>
      <c r="AG98" s="44">
        <f>IF(AG$4&gt;p2_complete+retail_delay,p2_retail_m*AG94,0)</f>
        <v/>
      </c>
      <c r="AH98" s="44">
        <f>IF(AH$4&gt;p2_complete+retail_delay,p2_retail_m*AH94,0)</f>
        <v/>
      </c>
      <c r="AI98" s="44">
        <f>IF(AI$4&gt;p2_complete+retail_delay,p2_retail_m*AI94,0)</f>
        <v/>
      </c>
      <c r="AJ98" s="44">
        <f>IF(AJ$4&gt;p2_complete+retail_delay,p2_retail_m*AJ94,0)</f>
        <v/>
      </c>
      <c r="AK98" s="44">
        <f>IF(AK$4&gt;p2_complete+retail_delay,p2_retail_m*AK94,0)</f>
        <v/>
      </c>
      <c r="AL98" s="44">
        <f>IF(AL$4&gt;p2_complete+retail_delay,p2_retail_m*AL94,0)</f>
        <v/>
      </c>
      <c r="AM98" s="44">
        <f>IF(AM$4&gt;p2_complete+retail_delay,p2_retail_m*AM94,0)</f>
        <v/>
      </c>
      <c r="AN98" s="44">
        <f>IF(AN$4&gt;p2_complete+retail_delay,p2_retail_m*AN94,0)</f>
        <v/>
      </c>
      <c r="AO98" s="44">
        <f>IF(AO$4&gt;p2_complete+retail_delay,p2_retail_m*AO94,0)</f>
        <v/>
      </c>
      <c r="AP98" s="44">
        <f>IF(AP$4&gt;p2_complete+retail_delay,p2_retail_m*AP94,0)</f>
        <v/>
      </c>
      <c r="AQ98" s="44">
        <f>IF(AQ$4&gt;p2_complete+retail_delay,p2_retail_m*AQ94,0)</f>
        <v/>
      </c>
      <c r="AR98" s="44">
        <f>IF(AR$4&gt;p2_complete+retail_delay,p2_retail_m*AR94,0)</f>
        <v/>
      </c>
      <c r="AS98" s="44">
        <f>IF(AS$4&gt;p2_complete+retail_delay,p2_retail_m*AS94,0)</f>
        <v/>
      </c>
      <c r="AT98" s="44">
        <f>IF(AT$4&gt;p2_complete+retail_delay,p2_retail_m*AT94,0)</f>
        <v/>
      </c>
      <c r="AU98" s="44">
        <f>IF(AU$4&gt;p2_complete+retail_delay,p2_retail_m*AU94,0)</f>
        <v/>
      </c>
      <c r="AV98" s="44">
        <f>IF(AV$4&gt;p2_complete+retail_delay,p2_retail_m*AV94,0)</f>
        <v/>
      </c>
      <c r="AW98" s="44">
        <f>IF(AW$4&gt;p2_complete+retail_delay,p2_retail_m*AW94,0)</f>
        <v/>
      </c>
      <c r="AX98" s="44">
        <f>IF(AX$4&gt;p2_complete+retail_delay,p2_retail_m*AX94,0)</f>
        <v/>
      </c>
      <c r="AY98" s="44">
        <f>IF(AY$4&gt;p2_complete+retail_delay,p2_retail_m*AY94,0)</f>
        <v/>
      </c>
      <c r="AZ98" s="44">
        <f>IF(AZ$4&gt;p2_complete+retail_delay,p2_retail_m*AZ94,0)</f>
        <v/>
      </c>
      <c r="BA98" s="44">
        <f>IF(BA$4&gt;p2_complete+retail_delay,p2_retail_m*BA94,0)</f>
        <v/>
      </c>
      <c r="BB98" s="44">
        <f>IF(BB$4&gt;p2_complete+retail_delay,p2_retail_m*BB94,0)</f>
        <v/>
      </c>
      <c r="BC98" s="44">
        <f>IF(BC$4&gt;p2_complete+retail_delay,p2_retail_m*BC94,0)</f>
        <v/>
      </c>
      <c r="BD98" s="44">
        <f>IF(BD$4&gt;p2_complete+retail_delay,p2_retail_m*BD94,0)</f>
        <v/>
      </c>
      <c r="BE98" s="44">
        <f>IF(BE$4&gt;p2_complete+retail_delay,p2_retail_m*BE94,0)</f>
        <v/>
      </c>
      <c r="BF98" s="44">
        <f>IF(BF$4&gt;p2_complete+retail_delay,p2_retail_m*BF94,0)</f>
        <v/>
      </c>
      <c r="BG98" s="44">
        <f>IF(BG$4&gt;p2_complete+retail_delay,p2_retail_m*BG94,0)</f>
        <v/>
      </c>
      <c r="BH98" s="44">
        <f>IF(BH$4&gt;p2_complete+retail_delay,p2_retail_m*BH94,0)</f>
        <v/>
      </c>
      <c r="BI98" s="44">
        <f>IF(BI$4&gt;p2_complete+retail_delay,p2_retail_m*BI94,0)</f>
        <v/>
      </c>
      <c r="BJ98" s="44">
        <f>IF(BJ$4&gt;p2_complete+retail_delay,p2_retail_m*BJ94,0)</f>
        <v/>
      </c>
      <c r="BK98" s="44">
        <f>IF(BK$4&gt;p2_complete+retail_delay,p2_retail_m*BK94,0)</f>
        <v/>
      </c>
      <c r="BL98" s="44">
        <f>IF(BL$4&gt;p2_complete+retail_delay,p2_retail_m*BL94,0)</f>
        <v/>
      </c>
      <c r="BM98" s="44">
        <f>IF(BM$4&gt;p2_complete+retail_delay,p2_retail_m*BM94,0)</f>
        <v/>
      </c>
      <c r="BN98" s="44">
        <f>IF(BN$4&gt;p2_complete+retail_delay,p2_retail_m*BN94,0)</f>
        <v/>
      </c>
      <c r="BO98" s="44">
        <f>IF(BO$4&gt;p2_complete+retail_delay,p2_retail_m*BO94,0)</f>
        <v/>
      </c>
      <c r="BP98" s="44">
        <f>IF(BP$4&gt;p2_complete+retail_delay,p2_retail_m*BP94,0)</f>
        <v/>
      </c>
      <c r="BQ98" s="44">
        <f>IF(BQ$4&gt;p2_complete+retail_delay,p2_retail_m*BQ94,0)</f>
        <v/>
      </c>
      <c r="BR98" s="44">
        <f>IF(BR$4&gt;p2_complete+retail_delay,p2_retail_m*BR94,0)</f>
        <v/>
      </c>
      <c r="BS98" s="44">
        <f>IF(BS$4&gt;p2_complete+retail_delay,p2_retail_m*BS94,0)</f>
        <v/>
      </c>
      <c r="BT98" s="44">
        <f>IF(BT$4&gt;p2_complete+retail_delay,p2_retail_m*BT94,0)</f>
        <v/>
      </c>
      <c r="BU98" s="44">
        <f>IF(BU$4&gt;p2_complete+retail_delay,p2_retail_m*BU94,0)</f>
        <v/>
      </c>
      <c r="BV98" s="44">
        <f>IF(BV$4&gt;p2_complete+retail_delay,p2_retail_m*BV94,0)</f>
        <v/>
      </c>
      <c r="BW98" s="44">
        <f>IF(BW$4&gt;p2_complete+retail_delay,p2_retail_m*BW94,0)</f>
        <v/>
      </c>
      <c r="BX98" s="44">
        <f>IF(BX$4&gt;p2_complete+retail_delay,p2_retail_m*BX94,0)</f>
        <v/>
      </c>
      <c r="BY98" s="44">
        <f>IF(BY$4&gt;p2_complete+retail_delay,p2_retail_m*BY94,0)</f>
        <v/>
      </c>
      <c r="BZ98" s="44">
        <f>IF(BZ$4&gt;p2_complete+retail_delay,p2_retail_m*BZ94,0)</f>
        <v/>
      </c>
      <c r="CA98" s="44">
        <f>IF(CA$4&gt;p2_complete+retail_delay,p2_retail_m*CA94,0)</f>
        <v/>
      </c>
      <c r="CB98" s="44">
        <f>IF(CB$4&gt;p2_complete+retail_delay,p2_retail_m*CB94,0)</f>
        <v/>
      </c>
      <c r="CC98" s="44">
        <f>IF(CC$4&gt;p2_complete+retail_delay,p2_retail_m*CC94,0)</f>
        <v/>
      </c>
      <c r="CD98" s="44">
        <f>IF(CD$4&gt;p2_complete+retail_delay,p2_retail_m*CD94,0)</f>
        <v/>
      </c>
      <c r="CE98" s="44">
        <f>IF(CE$4&gt;p2_complete+retail_delay,p2_retail_m*CE94,0)</f>
        <v/>
      </c>
      <c r="CF98" s="44">
        <f>IF(CF$4&gt;p2_complete+retail_delay,p2_retail_m*CF94,0)</f>
        <v/>
      </c>
      <c r="CG98" s="44">
        <f>IF(CG$4&gt;p2_complete+retail_delay,p2_retail_m*CG94,0)</f>
        <v/>
      </c>
      <c r="CH98" s="44">
        <f>IF(CH$4&gt;p2_complete+retail_delay,p2_retail_m*CH94,0)</f>
        <v/>
      </c>
      <c r="CI98" s="44">
        <f>IF(CI$4&gt;p2_complete+retail_delay,p2_retail_m*CI94,0)</f>
        <v/>
      </c>
      <c r="CJ98" s="44">
        <f>IF(CJ$4&gt;p2_complete+retail_delay,p2_retail_m*CJ94,0)</f>
        <v/>
      </c>
      <c r="CK98" s="44">
        <f>IF(CK$4&gt;p2_complete+retail_delay,p2_retail_m*CK94,0)</f>
        <v/>
      </c>
      <c r="CL98" s="44">
        <f>IF(CL$4&gt;p2_complete+retail_delay,p2_retail_m*CL94,0)</f>
        <v/>
      </c>
      <c r="CM98" s="44">
        <f>IF(CM$4&gt;p2_complete+retail_delay,p2_retail_m*CM94,0)</f>
        <v/>
      </c>
      <c r="CN98" s="44">
        <f>IF(CN$4&gt;p2_complete+retail_delay,p2_retail_m*CN94,0)</f>
        <v/>
      </c>
      <c r="CO98" s="44">
        <f>IF(CO$4&gt;p2_complete+retail_delay,p2_retail_m*CO94,0)</f>
        <v/>
      </c>
      <c r="CP98" s="44">
        <f>IF(CP$4&gt;p2_complete+retail_delay,p2_retail_m*CP94,0)</f>
        <v/>
      </c>
      <c r="CQ98" s="44">
        <f>IF(CQ$4&gt;p2_complete+retail_delay,p2_retail_m*CQ94,0)</f>
        <v/>
      </c>
      <c r="CR98" s="44">
        <f>IF(CR$4&gt;p2_complete+retail_delay,p2_retail_m*CR94,0)</f>
        <v/>
      </c>
      <c r="CS98" s="44">
        <f>IF(CS$4&gt;p2_complete+retail_delay,p2_retail_m*CS94,0)</f>
        <v/>
      </c>
      <c r="CT98" s="44">
        <f>IF(CT$4&gt;p2_complete+retail_delay,p2_retail_m*CT94,0)</f>
        <v/>
      </c>
      <c r="CU98" s="44">
        <f>IF(CU$4&gt;p2_complete+retail_delay,p2_retail_m*CU94,0)</f>
        <v/>
      </c>
      <c r="CV98" s="44">
        <f>IF(CV$4&gt;p2_complete+retail_delay,p2_retail_m*CV94,0)</f>
        <v/>
      </c>
      <c r="CW98" s="44">
        <f>IF(CW$4&gt;p2_complete+retail_delay,p2_retail_m*CW94,0)</f>
        <v/>
      </c>
      <c r="CX98" s="44">
        <f>IF(CX$4&gt;p2_complete+retail_delay,p2_retail_m*CX94,0)</f>
        <v/>
      </c>
      <c r="CY98" s="44">
        <f>IF(CY$4&gt;p2_complete+retail_delay,p2_retail_m*CY94,0)</f>
        <v/>
      </c>
      <c r="CZ98" s="44">
        <f>IF(CZ$4&gt;p2_complete+retail_delay,p2_retail_m*CZ94,0)</f>
        <v/>
      </c>
      <c r="DA98" s="44">
        <f>IF(DA$4&gt;p2_complete+retail_delay,p2_retail_m*DA94,0)</f>
        <v/>
      </c>
      <c r="DB98" s="44">
        <f>IF(DB$4&gt;p2_complete+retail_delay,p2_retail_m*DB94,0)</f>
        <v/>
      </c>
      <c r="DC98" s="44">
        <f>IF(DC$4&gt;p2_complete+retail_delay,p2_retail_m*DC94,0)</f>
        <v/>
      </c>
      <c r="DD98" s="44">
        <f>IF(DD$4&gt;p2_complete+retail_delay,p2_retail_m*DD94,0)</f>
        <v/>
      </c>
      <c r="DE98" s="44">
        <f>IF(DE$4&gt;p2_complete+retail_delay,p2_retail_m*DE94,0)</f>
        <v/>
      </c>
      <c r="DF98" s="44">
        <f>IF(DF$4&gt;p2_complete+retail_delay,p2_retail_m*DF94,0)</f>
        <v/>
      </c>
      <c r="DG98" s="44">
        <f>IF(DG$4&gt;p2_complete+retail_delay,p2_retail_m*DG94,0)</f>
        <v/>
      </c>
      <c r="DH98" s="44">
        <f>IF(DH$4&gt;p2_complete+retail_delay,p2_retail_m*DH94,0)</f>
        <v/>
      </c>
      <c r="DI98" s="44">
        <f>IF(DI$4&gt;p2_complete+retail_delay,p2_retail_m*DI94,0)</f>
        <v/>
      </c>
      <c r="DJ98" s="44">
        <f>IF(DJ$4&gt;p2_complete+retail_delay,p2_retail_m*DJ94,0)</f>
        <v/>
      </c>
      <c r="DK98" s="44">
        <f>IF(DK$4&gt;p2_complete+retail_delay,p2_retail_m*DK94,0)</f>
        <v/>
      </c>
      <c r="DL98" s="44">
        <f>IF(DL$4&gt;p2_complete+retail_delay,p2_retail_m*DL94,0)</f>
        <v/>
      </c>
      <c r="DM98" s="44">
        <f>IF(DM$4&gt;p2_complete+retail_delay,p2_retail_m*DM94,0)</f>
        <v/>
      </c>
      <c r="DN98" s="44">
        <f>IF(DN$4&gt;p2_complete+retail_delay,p2_retail_m*DN94,0)</f>
        <v/>
      </c>
      <c r="DO98" s="44">
        <f>IF(DO$4&gt;p2_complete+retail_delay,p2_retail_m*DO94,0)</f>
        <v/>
      </c>
      <c r="DP98" s="44">
        <f>IF(DP$4&gt;p2_complete+retail_delay,p2_retail_m*DP94,0)</f>
        <v/>
      </c>
      <c r="DQ98" s="44">
        <f>IF(DQ$4&gt;p2_complete+retail_delay,p2_retail_m*DQ94,0)</f>
        <v/>
      </c>
      <c r="DR98" s="44">
        <f>IF(DR$4&gt;p2_complete+retail_delay,p2_retail_m*DR94,0)</f>
        <v/>
      </c>
      <c r="DS98" s="44">
        <f>IF(DS$4&gt;p2_complete+retail_delay,p2_retail_m*DS94,0)</f>
        <v/>
      </c>
      <c r="DT98" s="44">
        <f>IF(DT$4&gt;p2_complete+retail_delay,p2_retail_m*DT94,0)</f>
        <v/>
      </c>
      <c r="DU98" s="44">
        <f>IF(DU$4&gt;p2_complete+retail_delay,p2_retail_m*DU94,0)</f>
        <v/>
      </c>
      <c r="DV98" s="44">
        <f>IF(DV$4&gt;p2_complete+retail_delay,p2_retail_m*DV94,0)</f>
        <v/>
      </c>
      <c r="DW98" s="44">
        <f>IF(DW$4&gt;p2_complete+retail_delay,p2_retail_m*DW94,0)</f>
        <v/>
      </c>
      <c r="DX98" s="44">
        <f>IF(DX$4&gt;p2_complete+retail_delay,p2_retail_m*DX94,0)</f>
        <v/>
      </c>
      <c r="DY98" s="44">
        <f>IF(DY$4&gt;p2_complete+retail_delay,p2_retail_m*DY94,0)</f>
        <v/>
      </c>
      <c r="DZ98" s="44">
        <f>IF(DZ$4&gt;p2_complete+retail_delay,p2_retail_m*DZ94,0)</f>
        <v/>
      </c>
      <c r="EA98" s="44">
        <f>IF(EA$4&gt;p2_complete+retail_delay,p2_retail_m*EA94,0)</f>
        <v/>
      </c>
      <c r="EB98" s="44">
        <f>IF(EB$4&gt;p2_complete+retail_delay,p2_retail_m*EB94,0)</f>
        <v/>
      </c>
      <c r="EC98" s="44">
        <f>IF(EC$4&gt;p2_complete+retail_delay,p2_retail_m*EC94,0)</f>
        <v/>
      </c>
      <c r="ED98" s="44">
        <f>IF(ED$4&gt;p2_complete+retail_delay,p2_retail_m*ED94,0)</f>
        <v/>
      </c>
      <c r="EE98" s="44">
        <f>IF(EE$4&gt;p2_complete+retail_delay,p2_retail_m*EE94,0)</f>
        <v/>
      </c>
      <c r="EF98" s="44">
        <f>IF(EF$4&gt;p2_complete+retail_delay,p2_retail_m*EF94,0)</f>
        <v/>
      </c>
      <c r="EG98" s="44">
        <f>IF(EG$4&gt;p2_complete+retail_delay,p2_retail_m*EG94,0)</f>
        <v/>
      </c>
      <c r="EH98" s="44">
        <f>IF(EH$4&gt;p2_complete+retail_delay,p2_retail_m*EH94,0)</f>
        <v/>
      </c>
      <c r="EI98" s="44">
        <f>IF(EI$4&gt;p2_complete+retail_delay,p2_retail_m*EI94,0)</f>
        <v/>
      </c>
      <c r="EJ98" s="44">
        <f>IF(EJ$4&gt;p2_complete+retail_delay,p2_retail_m*EJ94,0)</f>
        <v/>
      </c>
      <c r="EK98" s="44">
        <f>IF(EK$4&gt;p2_complete+retail_delay,p2_retail_m*EK94,0)</f>
        <v/>
      </c>
      <c r="EL98" s="44">
        <f>IF(EL$4&gt;p2_complete+retail_delay,p2_retail_m*EL94,0)</f>
        <v/>
      </c>
      <c r="EM98" s="44">
        <f>IF(EM$4&gt;p2_complete+retail_delay,p2_retail_m*EM94,0)</f>
        <v/>
      </c>
      <c r="EN98" s="44">
        <f>IF(EN$4&gt;p2_complete+retail_delay,p2_retail_m*EN94,0)</f>
        <v/>
      </c>
      <c r="EO98" s="44">
        <f>IF(EO$4&gt;p2_complete+retail_delay,p2_retail_m*EO94,0)</f>
        <v/>
      </c>
      <c r="EP98" s="44">
        <f>IF(EP$4&gt;p2_complete+retail_delay,p2_retail_m*EP94,0)</f>
        <v/>
      </c>
      <c r="EQ98" s="44">
        <f>IF(EQ$4&gt;p2_complete+retail_delay,p2_retail_m*EQ94,0)</f>
        <v/>
      </c>
      <c r="ER98" s="44">
        <f>IF(ER$4&gt;p2_complete+retail_delay,p2_retail_m*ER94,0)</f>
        <v/>
      </c>
      <c r="ES98" s="44">
        <f>IF(ES$4&gt;p2_complete+retail_delay,p2_retail_m*ES94,0)</f>
        <v/>
      </c>
      <c r="ET98" s="44">
        <f>IF(ET$4&gt;p2_complete+retail_delay,p2_retail_m*ET94,0)</f>
        <v/>
      </c>
      <c r="EU98" s="44">
        <f>IF(EU$4&gt;p2_complete+retail_delay,p2_retail_m*EU94,0)</f>
        <v/>
      </c>
      <c r="EV98" s="44">
        <f>IF(EV$4&gt;p2_complete+retail_delay,p2_retail_m*EV94,0)</f>
        <v/>
      </c>
      <c r="EW98" s="44">
        <f>IF(EW$4&gt;p2_complete+retail_delay,p2_retail_m*EW94,0)</f>
        <v/>
      </c>
      <c r="EX98" s="44">
        <f>IF(EX$4&gt;p2_complete+retail_delay,p2_retail_m*EX94,0)</f>
        <v/>
      </c>
      <c r="EY98" s="44">
        <f>IF(EY$4&gt;p2_complete+retail_delay,p2_retail_m*EY94,0)</f>
        <v/>
      </c>
      <c r="EZ98" s="44">
        <f>IF(EZ$4&gt;p2_complete+retail_delay,p2_retail_m*EZ94,0)</f>
        <v/>
      </c>
      <c r="FA98" s="44">
        <f>IF(FA$4&gt;p2_complete+retail_delay,p2_retail_m*FA94,0)</f>
        <v/>
      </c>
      <c r="FB98" s="44">
        <f>IF(FB$4&gt;p2_complete+retail_delay,p2_retail_m*FB94,0)</f>
        <v/>
      </c>
      <c r="FC98" s="44">
        <f>IF(FC$4&gt;p2_complete+retail_delay,p2_retail_m*FC94,0)</f>
        <v/>
      </c>
      <c r="FD98" s="44">
        <f>IF(FD$4&gt;p2_complete+retail_delay,p2_retail_m*FD94,0)</f>
        <v/>
      </c>
      <c r="FE98" s="44">
        <f>IF(FE$4&gt;p2_complete+retail_delay,p2_retail_m*FE94,0)</f>
        <v/>
      </c>
      <c r="FF98" s="44">
        <f>IF(FF$4&gt;p2_complete+retail_delay,p2_retail_m*FF94,0)</f>
        <v/>
      </c>
      <c r="FG98" s="44">
        <f>IF(FG$4&gt;p2_complete+retail_delay,p2_retail_m*FG94,0)</f>
        <v/>
      </c>
      <c r="FH98" s="44">
        <f>IF(FH$4&gt;p2_complete+retail_delay,p2_retail_m*FH94,0)</f>
        <v/>
      </c>
      <c r="FI98" s="44">
        <f>IF(FI$4&gt;p2_complete+retail_delay,p2_retail_m*FI94,0)</f>
        <v/>
      </c>
      <c r="FJ98" s="44">
        <f>IF(FJ$4&gt;p2_complete+retail_delay,p2_retail_m*FJ94,0)</f>
        <v/>
      </c>
      <c r="FK98" s="44">
        <f>IF(FK$4&gt;p2_complete+retail_delay,p2_retail_m*FK94,0)</f>
        <v/>
      </c>
      <c r="FL98" s="44">
        <f>IF(FL$4&gt;p2_complete+retail_delay,p2_retail_m*FL94,0)</f>
        <v/>
      </c>
      <c r="FM98" s="44">
        <f>IF(FM$4&gt;p2_complete+retail_delay,p2_retail_m*FM94,0)</f>
        <v/>
      </c>
      <c r="FN98" s="44">
        <f>IF(FN$4&gt;p2_complete+retail_delay,p2_retail_m*FN94,0)</f>
        <v/>
      </c>
      <c r="FO98" s="44">
        <f>IF(FO$4&gt;p2_complete+retail_delay,p2_retail_m*FO94,0)</f>
        <v/>
      </c>
      <c r="FP98" s="44">
        <f>IF(FP$4&gt;p2_complete+retail_delay,p2_retail_m*FP94,0)</f>
        <v/>
      </c>
      <c r="FQ98" s="44">
        <f>IF(FQ$4&gt;p2_complete+retail_delay,p2_retail_m*FQ94,0)</f>
        <v/>
      </c>
      <c r="FR98" s="44">
        <f>IF(FR$4&gt;p2_complete+retail_delay,p2_retail_m*FR94,0)</f>
        <v/>
      </c>
      <c r="FS98" s="44">
        <f>IF(FS$4&gt;p2_complete+retail_delay,p2_retail_m*FS94,0)</f>
        <v/>
      </c>
      <c r="FT98" s="44">
        <f>IF(FT$4&gt;p2_complete+retail_delay,p2_retail_m*FT94,0)</f>
        <v/>
      </c>
      <c r="FU98" s="44">
        <f>IF(FU$4&gt;p2_complete+retail_delay,p2_retail_m*FU94,0)</f>
        <v/>
      </c>
      <c r="FV98" s="44">
        <f>IF(FV$4&gt;p2_complete+retail_delay,p2_retail_m*FV94,0)</f>
        <v/>
      </c>
      <c r="FW98" s="44">
        <f>IF(FW$4&gt;p2_complete+retail_delay,p2_retail_m*FW94,0)</f>
        <v/>
      </c>
      <c r="FX98" s="44">
        <f>IF(FX$4&gt;p2_complete+retail_delay,p2_retail_m*FX94,0)</f>
        <v/>
      </c>
      <c r="FY98" s="44">
        <f>IF(FY$4&gt;p2_complete+retail_delay,p2_retail_m*FY94,0)</f>
        <v/>
      </c>
      <c r="FZ98" s="44">
        <f>IF(FZ$4&gt;p2_complete+retail_delay,p2_retail_m*FZ94,0)</f>
        <v/>
      </c>
      <c r="GA98" s="44">
        <f>IF(GA$4&gt;p2_complete+retail_delay,p2_retail_m*GA94,0)</f>
        <v/>
      </c>
      <c r="GB98" s="44">
        <f>IF(GB$4&gt;p2_complete+retail_delay,p2_retail_m*GB94,0)</f>
        <v/>
      </c>
      <c r="GC98" s="44">
        <f>IF(GC$4&gt;p2_complete+retail_delay,p2_retail_m*GC94,0)</f>
        <v/>
      </c>
      <c r="GD98" s="44">
        <f>IF(GD$4&gt;p2_complete+retail_delay,p2_retail_m*GD94,0)</f>
        <v/>
      </c>
      <c r="GE98" s="44">
        <f>IF(GE$4&gt;p2_complete+retail_delay,p2_retail_m*GE94,0)</f>
        <v/>
      </c>
      <c r="GF98" s="44">
        <f>IF(GF$4&gt;p2_complete+retail_delay,p2_retail_m*GF94,0)</f>
        <v/>
      </c>
      <c r="GG98" s="44">
        <f>IF(GG$4&gt;p2_complete+retail_delay,p2_retail_m*GG94,0)</f>
        <v/>
      </c>
      <c r="GH98" s="44">
        <f>IF(GH$4&gt;p2_complete+retail_delay,p2_retail_m*GH94,0)</f>
        <v/>
      </c>
      <c r="GI98" s="44">
        <f>IF(GI$4&gt;p2_complete+retail_delay,p2_retail_m*GI94,0)</f>
        <v/>
      </c>
      <c r="GJ98" s="44">
        <f>IF(GJ$4&gt;p2_complete+retail_delay,p2_retail_m*GJ94,0)</f>
        <v/>
      </c>
      <c r="GK98" s="44">
        <f>IF(GK$4&gt;p2_complete+retail_delay,p2_retail_m*GK94,0)</f>
        <v/>
      </c>
      <c r="GL98" s="44">
        <f>IF(GL$4&gt;p2_complete+retail_delay,p2_retail_m*GL94,0)</f>
        <v/>
      </c>
      <c r="GM98" s="44">
        <f>IF(GM$4&gt;p2_complete+retail_delay,p2_retail_m*GM94,0)</f>
        <v/>
      </c>
      <c r="GN98" s="44">
        <f>IF(GN$4&gt;p2_complete+retail_delay,p2_retail_m*GN94,0)</f>
        <v/>
      </c>
      <c r="GO98" s="44">
        <f>IF(GO$4&gt;p2_complete+retail_delay,p2_retail_m*GO94,0)</f>
        <v/>
      </c>
      <c r="GP98" s="44">
        <f>IF(GP$4&gt;p2_complete+retail_delay,p2_retail_m*GP94,0)</f>
        <v/>
      </c>
      <c r="GQ98" s="44">
        <f>IF(GQ$4&gt;p2_complete+retail_delay,p2_retail_m*GQ94,0)</f>
        <v/>
      </c>
      <c r="GR98" s="44">
        <f>IF(GR$4&gt;p2_complete+retail_delay,p2_retail_m*GR94,0)</f>
        <v/>
      </c>
      <c r="GS98" s="44">
        <f>IF(GS$4&gt;p2_complete+retail_delay,p2_retail_m*GS94,0)</f>
        <v/>
      </c>
      <c r="GT98" s="44">
        <f>IF(GT$4&gt;p2_complete+retail_delay,p2_retail_m*GT94,0)</f>
        <v/>
      </c>
      <c r="GU98" s="44">
        <f>IF(GU$4&gt;p2_complete+retail_delay,p2_retail_m*GU94,0)</f>
        <v/>
      </c>
      <c r="GV98" s="44">
        <f>IF(GV$4&gt;p2_complete+retail_delay,p2_retail_m*GV94,0)</f>
        <v/>
      </c>
      <c r="GW98" s="44">
        <f>IF(GW$4&gt;p2_complete+retail_delay,p2_retail_m*GW94,0)</f>
        <v/>
      </c>
      <c r="GX98" s="44">
        <f>IF(GX$4&gt;p2_complete+retail_delay,p2_retail_m*GX94,0)</f>
        <v/>
      </c>
      <c r="GY98" s="44">
        <f>IF(GY$4&gt;p2_complete+retail_delay,p2_retail_m*GY94,0)</f>
        <v/>
      </c>
      <c r="GZ98" s="44">
        <f>IF(GZ$4&gt;p2_complete+retail_delay,p2_retail_m*GZ94,0)</f>
        <v/>
      </c>
      <c r="HA98" s="44">
        <f>IF(HA$4&gt;p2_complete+retail_delay,p2_retail_m*HA94,0)</f>
        <v/>
      </c>
      <c r="HB98" s="44">
        <f>IF(HB$4&gt;p2_complete+retail_delay,p2_retail_m*HB94,0)</f>
        <v/>
      </c>
      <c r="HC98" s="44">
        <f>IF(HC$4&gt;p2_complete+retail_delay,p2_retail_m*HC94,0)</f>
        <v/>
      </c>
      <c r="HD98" s="44">
        <f>IF(HD$4&gt;p2_complete+retail_delay,p2_retail_m*HD94,0)</f>
        <v/>
      </c>
      <c r="HE98" s="44">
        <f>IF(HE$4&gt;p2_complete+retail_delay,p2_retail_m*HE94,0)</f>
        <v/>
      </c>
      <c r="HF98" s="44">
        <f>IF(HF$4&gt;p2_complete+retail_delay,p2_retail_m*HF94,0)</f>
        <v/>
      </c>
      <c r="HG98" s="44">
        <f>IF(HG$4&gt;p2_complete+retail_delay,p2_retail_m*HG94,0)</f>
        <v/>
      </c>
      <c r="HH98" s="44">
        <f>IF(HH$4&gt;p2_complete+retail_delay,p2_retail_m*HH94,0)</f>
        <v/>
      </c>
      <c r="HI98" s="44">
        <f>IF(HI$4&gt;p2_complete+retail_delay,p2_retail_m*HI94,0)</f>
        <v/>
      </c>
      <c r="HJ98" s="44">
        <f>IF(HJ$4&gt;p2_complete+retail_delay,p2_retail_m*HJ94,0)</f>
        <v/>
      </c>
      <c r="HK98" s="44">
        <f>IF(HK$4&gt;p2_complete+retail_delay,p2_retail_m*HK94,0)</f>
        <v/>
      </c>
      <c r="HL98" s="44">
        <f>IF(HL$4&gt;p2_complete+retail_delay,p2_retail_m*HL94,0)</f>
        <v/>
      </c>
      <c r="HM98" s="44">
        <f>IF(HM$4&gt;p2_complete+retail_delay,p2_retail_m*HM94,0)</f>
        <v/>
      </c>
      <c r="HN98" s="44">
        <f>IF(HN$4&gt;p2_complete+retail_delay,p2_retail_m*HN94,0)</f>
        <v/>
      </c>
      <c r="HO98" s="44">
        <f>IF(HO$4&gt;p2_complete+retail_delay,p2_retail_m*HO94,0)</f>
        <v/>
      </c>
      <c r="HP98" s="44">
        <f>IF(HP$4&gt;p2_complete+retail_delay,p2_retail_m*HP94,0)</f>
        <v/>
      </c>
      <c r="HQ98" s="44">
        <f>IF(HQ$4&gt;p2_complete+retail_delay,p2_retail_m*HQ94,0)</f>
        <v/>
      </c>
      <c r="HR98" s="44">
        <f>IF(HR$4&gt;p2_complete+retail_delay,p2_retail_m*HR94,0)</f>
        <v/>
      </c>
      <c r="HS98" s="44">
        <f>IF(HS$4&gt;p2_complete+retail_delay,p2_retail_m*HS94,0)</f>
        <v/>
      </c>
      <c r="HT98" s="44">
        <f>IF(HT$4&gt;p2_complete+retail_delay,p2_retail_m*HT94,0)</f>
        <v/>
      </c>
      <c r="HU98" s="44">
        <f>IF(HU$4&gt;p2_complete+retail_delay,p2_retail_m*HU94,0)</f>
        <v/>
      </c>
      <c r="HV98" s="44">
        <f>IF(HV$4&gt;p2_complete+retail_delay,p2_retail_m*HV94,0)</f>
        <v/>
      </c>
      <c r="HW98" s="44">
        <f>IF(HW$4&gt;p2_complete+retail_delay,p2_retail_m*HW94,0)</f>
        <v/>
      </c>
      <c r="HX98" s="44">
        <f>IF(HX$4&gt;p2_complete+retail_delay,p2_retail_m*HX94,0)</f>
        <v/>
      </c>
      <c r="HY98" s="44">
        <f>IF(HY$4&gt;p2_complete+retail_delay,p2_retail_m*HY94,0)</f>
        <v/>
      </c>
      <c r="HZ98" s="44">
        <f>IF(HZ$4&gt;p2_complete+retail_delay,p2_retail_m*HZ94,0)</f>
        <v/>
      </c>
      <c r="IA98" s="44">
        <f>IF(IA$4&gt;p2_complete+retail_delay,p2_retail_m*IA94,0)</f>
        <v/>
      </c>
      <c r="IB98" s="44">
        <f>IF(IB$4&gt;p2_complete+retail_delay,p2_retail_m*IB94,0)</f>
        <v/>
      </c>
      <c r="IC98" s="44">
        <f>IF(IC$4&gt;p2_complete+retail_delay,p2_retail_m*IC94,0)</f>
        <v/>
      </c>
      <c r="ID98" s="44">
        <f>IF(ID$4&gt;p2_complete+retail_delay,p2_retail_m*ID94,0)</f>
        <v/>
      </c>
      <c r="IE98" s="44">
        <f>IF(IE$4&gt;p2_complete+retail_delay,p2_retail_m*IE94,0)</f>
        <v/>
      </c>
      <c r="IF98" s="44">
        <f>IF(IF$4&gt;p2_complete+retail_delay,p2_retail_m*IF94,0)</f>
        <v/>
      </c>
      <c r="IG98" s="44">
        <f>IF(IG$4&gt;p2_complete+retail_delay,p2_retail_m*IG94,0)</f>
        <v/>
      </c>
      <c r="IH98" s="44">
        <f>IF(IH$4&gt;p2_complete+retail_delay,p2_retail_m*IH94,0)</f>
        <v/>
      </c>
      <c r="II98" s="44">
        <f>IF(II$4&gt;p2_complete+retail_delay,p2_retail_m*II94,0)</f>
        <v/>
      </c>
      <c r="IJ98" s="44">
        <f>IF(IJ$4&gt;p2_complete+retail_delay,p2_retail_m*IJ94,0)</f>
        <v/>
      </c>
      <c r="IK98" s="44">
        <f>IF(IK$4&gt;p2_complete+retail_delay,p2_retail_m*IK94,0)</f>
        <v/>
      </c>
      <c r="IL98" s="44">
        <f>IF(IL$4&gt;p2_complete+retail_delay,p2_retail_m*IL94,0)</f>
        <v/>
      </c>
      <c r="IM98" s="44">
        <f>IF(IM$4&gt;p2_complete+retail_delay,p2_retail_m*IM94,0)</f>
        <v/>
      </c>
      <c r="IN98" s="44">
        <f>IF(IN$4&gt;p2_complete+retail_delay,p2_retail_m*IN94,0)</f>
        <v/>
      </c>
      <c r="IO98" s="44">
        <f>IF(IO$4&gt;p2_complete+retail_delay,p2_retail_m*IO94,0)</f>
        <v/>
      </c>
      <c r="IP98" s="44">
        <f>IF(IP$4&gt;p2_complete+retail_delay,p2_retail_m*IP94,0)</f>
        <v/>
      </c>
      <c r="IQ98" s="44">
        <f>IF(IQ$4&gt;p2_complete+retail_delay,p2_retail_m*IQ94,0)</f>
        <v/>
      </c>
      <c r="IR98" s="44">
        <f>IF(IR$4&gt;p2_complete+retail_delay,p2_retail_m*IR94,0)</f>
        <v/>
      </c>
      <c r="IS98" s="44">
        <f>IF(IS$4&gt;p2_complete+retail_delay,p2_retail_m*IS94,0)</f>
        <v/>
      </c>
      <c r="IT98" s="44">
        <f>IF(IT$4&gt;p2_complete+retail_delay,p2_retail_m*IT94,0)</f>
        <v/>
      </c>
      <c r="IU98" s="44">
        <f>IF(IU$4&gt;p2_complete+retail_delay,p2_retail_m*IU94,0)</f>
        <v/>
      </c>
      <c r="IV98" s="44">
        <f>IF(IV$4&gt;p2_complete+retail_delay,p2_retail_m*IV94,0)</f>
        <v/>
      </c>
      <c r="IW98" s="44">
        <f>IF(IW$4&gt;p2_complete+retail_delay,p2_retail_m*IW94,0)</f>
        <v/>
      </c>
      <c r="IX98" s="44">
        <f>IF(IX$4&gt;p2_complete+retail_delay,p2_retail_m*IX94,0)</f>
        <v/>
      </c>
      <c r="IY98" s="44">
        <f>IF(IY$4&gt;p2_complete+retail_delay,p2_retail_m*IY94,0)</f>
        <v/>
      </c>
      <c r="IZ98" s="44">
        <f>IF(IZ$4&gt;p2_complete+retail_delay,p2_retail_m*IZ94,0)</f>
        <v/>
      </c>
      <c r="JA98" s="44">
        <f>IF(JA$4&gt;p2_complete+retail_delay,p2_retail_m*JA94,0)</f>
        <v/>
      </c>
      <c r="JB98" s="44">
        <f>IF(JB$4&gt;p2_complete+retail_delay,p2_retail_m*JB94,0)</f>
        <v/>
      </c>
      <c r="JC98" s="44">
        <f>IF(JC$4&gt;p2_complete+retail_delay,p2_retail_m*JC94,0)</f>
        <v/>
      </c>
      <c r="JD98" s="44">
        <f>IF(JD$4&gt;p2_complete+retail_delay,p2_retail_m*JD94,0)</f>
        <v/>
      </c>
      <c r="JE98" s="44">
        <f>IF(JE$4&gt;p2_complete+retail_delay,p2_retail_m*JE94,0)</f>
        <v/>
      </c>
      <c r="JF98" s="44">
        <f>IF(JF$4&gt;p2_complete+retail_delay,p2_retail_m*JF94,0)</f>
        <v/>
      </c>
      <c r="JG98" s="44">
        <f>IF(JG$4&gt;p2_complete+retail_delay,p2_retail_m*JG94,0)</f>
        <v/>
      </c>
      <c r="JH98" s="44">
        <f>IF(JH$4&gt;p2_complete+retail_delay,p2_retail_m*JH94,0)</f>
        <v/>
      </c>
      <c r="JI98" s="44">
        <f>IF(JI$4&gt;p2_complete+retail_delay,p2_retail_m*JI94,0)</f>
        <v/>
      </c>
      <c r="JJ98" s="44">
        <f>IF(JJ$4&gt;p2_complete+retail_delay,p2_retail_m*JJ94,0)</f>
        <v/>
      </c>
      <c r="JK98" s="44">
        <f>IF(JK$4&gt;p2_complete+retail_delay,p2_retail_m*JK94,0)</f>
        <v/>
      </c>
      <c r="JL98" s="44">
        <f>IF(JL$4&gt;p2_complete+retail_delay,p2_retail_m*JL94,0)</f>
        <v/>
      </c>
      <c r="JM98" s="44">
        <f>IF(JM$4&gt;p2_complete+retail_delay,p2_retail_m*JM94,0)</f>
        <v/>
      </c>
      <c r="JN98" s="44">
        <f>IF(JN$4&gt;p2_complete+retail_delay,p2_retail_m*JN94,0)</f>
        <v/>
      </c>
      <c r="JO98" s="44">
        <f>IF(JO$4&gt;p2_complete+retail_delay,p2_retail_m*JO94,0)</f>
        <v/>
      </c>
      <c r="JP98" s="44">
        <f>IF(JP$4&gt;p2_complete+retail_delay,p2_retail_m*JP94,0)</f>
        <v/>
      </c>
      <c r="JQ98" s="44">
        <f>IF(JQ$4&gt;p2_complete+retail_delay,p2_retail_m*JQ94,0)</f>
        <v/>
      </c>
      <c r="JR98" s="44">
        <f>IF(JR$4&gt;p2_complete+retail_delay,p2_retail_m*JR94,0)</f>
        <v/>
      </c>
      <c r="JS98" s="44">
        <f>IF(JS$4&gt;p2_complete+retail_delay,p2_retail_m*JS94,0)</f>
        <v/>
      </c>
      <c r="JT98" s="44">
        <f>IF(JT$4&gt;p2_complete+retail_delay,p2_retail_m*JT94,0)</f>
        <v/>
      </c>
      <c r="JU98" s="44">
        <f>IF(JU$4&gt;p2_complete+retail_delay,p2_retail_m*JU94,0)</f>
        <v/>
      </c>
      <c r="JV98" s="44">
        <f>IF(JV$4&gt;p2_complete+retail_delay,p2_retail_m*JV94,0)</f>
        <v/>
      </c>
      <c r="JW98" s="44">
        <f>IF(JW$4&gt;p2_complete+retail_delay,p2_retail_m*JW94,0)</f>
        <v/>
      </c>
      <c r="JX98" s="44">
        <f>IF(JX$4&gt;p2_complete+retail_delay,p2_retail_m*JX94,0)</f>
        <v/>
      </c>
      <c r="JY98" s="44">
        <f>IF(JY$4&gt;p2_complete+retail_delay,p2_retail_m*JY94,0)</f>
        <v/>
      </c>
      <c r="JZ98" s="44">
        <f>IF(JZ$4&gt;p2_complete+retail_delay,p2_retail_m*JZ94,0)</f>
        <v/>
      </c>
      <c r="KA98" s="44">
        <f>IF(KA$4&gt;p2_complete+retail_delay,p2_retail_m*KA94,0)</f>
        <v/>
      </c>
      <c r="KB98" s="44">
        <f>IF(KB$4&gt;p2_complete+retail_delay,p2_retail_m*KB94,0)</f>
        <v/>
      </c>
      <c r="KC98" s="44">
        <f>IF(KC$4&gt;p2_complete+retail_delay,p2_retail_m*KC94,0)</f>
        <v/>
      </c>
      <c r="KD98" s="44">
        <f>IF(KD$4&gt;p2_complete+retail_delay,p2_retail_m*KD94,0)</f>
        <v/>
      </c>
      <c r="KE98" s="44">
        <f>IF(KE$4&gt;p2_complete+retail_delay,p2_retail_m*KE94,0)</f>
        <v/>
      </c>
      <c r="KF98" s="44">
        <f>IF(KF$4&gt;p2_complete+retail_delay,p2_retail_m*KF94,0)</f>
        <v/>
      </c>
      <c r="KG98" s="44">
        <f>IF(KG$4&gt;p2_complete+retail_delay,p2_retail_m*KG94,0)</f>
        <v/>
      </c>
      <c r="KH98" s="44">
        <f>IF(KH$4&gt;p2_complete+retail_delay,p2_retail_m*KH94,0)</f>
        <v/>
      </c>
      <c r="KI98" s="44">
        <f>IF(KI$4&gt;p2_complete+retail_delay,p2_retail_m*KI94,0)</f>
        <v/>
      </c>
      <c r="KJ98" s="44">
        <f>IF(KJ$4&gt;p2_complete+retail_delay,p2_retail_m*KJ94,0)</f>
        <v/>
      </c>
      <c r="KK98" s="44">
        <f>IF(KK$4&gt;p2_complete+retail_delay,p2_retail_m*KK94,0)</f>
        <v/>
      </c>
      <c r="KL98" s="44">
        <f>IF(KL$4&gt;p2_complete+retail_delay,p2_retail_m*KL94,0)</f>
        <v/>
      </c>
      <c r="KM98" s="44">
        <f>IF(KM$4&gt;p2_complete+retail_delay,p2_retail_m*KM94,0)</f>
        <v/>
      </c>
      <c r="KN98" s="44">
        <f>IF(KN$4&gt;p2_complete+retail_delay,p2_retail_m*KN94,0)</f>
        <v/>
      </c>
      <c r="KO98" s="44">
        <f>IF(KO$4&gt;p2_complete+retail_delay,p2_retail_m*KO94,0)</f>
        <v/>
      </c>
      <c r="KP98" s="44">
        <f>IF(KP$4&gt;p2_complete+retail_delay,p2_retail_m*KP94,0)</f>
        <v/>
      </c>
      <c r="KQ98" s="44">
        <f>IF(KQ$4&gt;p2_complete+retail_delay,p2_retail_m*KQ94,0)</f>
        <v/>
      </c>
      <c r="KR98" s="44">
        <f>IF(KR$4&gt;p2_complete+retail_delay,p2_retail_m*KR94,0)</f>
        <v/>
      </c>
      <c r="KS98" s="44">
        <f>IF(KS$4&gt;p2_complete+retail_delay,p2_retail_m*KS94,0)</f>
        <v/>
      </c>
      <c r="KT98" s="44">
        <f>IF(KT$4&gt;p2_complete+retail_delay,p2_retail_m*KT94,0)</f>
        <v/>
      </c>
      <c r="KU98" s="44">
        <f>IF(KU$4&gt;p2_complete+retail_delay,p2_retail_m*KU94,0)</f>
        <v/>
      </c>
      <c r="KV98" s="44">
        <f>IF(KV$4&gt;p2_complete+retail_delay,p2_retail_m*KV94,0)</f>
        <v/>
      </c>
      <c r="KW98" s="44">
        <f>IF(KW$4&gt;p2_complete+retail_delay,p2_retail_m*KW94,0)</f>
        <v/>
      </c>
      <c r="KX98" s="44">
        <f>IF(KX$4&gt;p2_complete+retail_delay,p2_retail_m*KX94,0)</f>
        <v/>
      </c>
      <c r="KY98" s="44">
        <f>IF(KY$4&gt;p2_complete+retail_delay,p2_retail_m*KY94,0)</f>
        <v/>
      </c>
      <c r="KZ98" s="44">
        <f>IF(KZ$4&gt;p2_complete+retail_delay,p2_retail_m*KZ94,0)</f>
        <v/>
      </c>
      <c r="LA98" s="44">
        <f>IF(LA$4&gt;p2_complete+retail_delay,p2_retail_m*LA94,0)</f>
        <v/>
      </c>
      <c r="LB98" s="44">
        <f>IF(LB$4&gt;p2_complete+retail_delay,p2_retail_m*LB94,0)</f>
        <v/>
      </c>
      <c r="LC98" s="44">
        <f>IF(LC$4&gt;p2_complete+retail_delay,p2_retail_m*LC94,0)</f>
        <v/>
      </c>
      <c r="LD98" s="44">
        <f>IF(LD$4&gt;p2_complete+retail_delay,p2_retail_m*LD94,0)</f>
        <v/>
      </c>
      <c r="LE98" s="44">
        <f>IF(LE$4&gt;p2_complete+retail_delay,p2_retail_m*LE94,0)</f>
        <v/>
      </c>
      <c r="LF98" s="44">
        <f>IF(LF$4&gt;p2_complete+retail_delay,p2_retail_m*LF94,0)</f>
        <v/>
      </c>
      <c r="LG98" s="44">
        <f>IF(LG$4&gt;p2_complete+retail_delay,p2_retail_m*LG94,0)</f>
        <v/>
      </c>
      <c r="LH98" s="44">
        <f>IF(LH$4&gt;p2_complete+retail_delay,p2_retail_m*LH94,0)</f>
        <v/>
      </c>
      <c r="LI98" s="44">
        <f>IF(LI$4&gt;p2_complete+retail_delay,p2_retail_m*LI94,0)</f>
        <v/>
      </c>
      <c r="LJ98" s="44">
        <f>IF(LJ$4&gt;p2_complete+retail_delay,p2_retail_m*LJ94,0)</f>
        <v/>
      </c>
      <c r="LK98" s="44">
        <f>IF(LK$4&gt;p2_complete+retail_delay,p2_retail_m*LK94,0)</f>
        <v/>
      </c>
      <c r="LL98" s="44">
        <f>IF(LL$4&gt;p2_complete+retail_delay,p2_retail_m*LL94,0)</f>
        <v/>
      </c>
      <c r="LM98" s="44">
        <f>IF(LM$4&gt;p2_complete+retail_delay,p2_retail_m*LM94,0)</f>
        <v/>
      </c>
      <c r="LN98" s="44">
        <f>IF(LN$4&gt;p2_complete+retail_delay,p2_retail_m*LN94,0)</f>
        <v/>
      </c>
      <c r="LO98" s="44">
        <f>IF(LO$4&gt;p2_complete+retail_delay,p2_retail_m*LO94,0)</f>
        <v/>
      </c>
      <c r="LP98" s="44">
        <f>IF(LP$4&gt;p2_complete+retail_delay,p2_retail_m*LP94,0)</f>
        <v/>
      </c>
      <c r="LQ98" s="44">
        <f>IF(LQ$4&gt;p2_complete+retail_delay,p2_retail_m*LQ94,0)</f>
        <v/>
      </c>
      <c r="LR98" s="44">
        <f>IF(LR$4&gt;p2_complete+retail_delay,p2_retail_m*LR94,0)</f>
        <v/>
      </c>
      <c r="LS98" s="44">
        <f>IF(LS$4&gt;p2_complete+retail_delay,p2_retail_m*LS94,0)</f>
        <v/>
      </c>
      <c r="LT98" s="44">
        <f>IF(LT$4&gt;p2_complete+retail_delay,p2_retail_m*LT94,0)</f>
        <v/>
      </c>
      <c r="LU98" s="44">
        <f>IF(LU$4&gt;p2_complete+retail_delay,p2_retail_m*LU94,0)</f>
        <v/>
      </c>
      <c r="LV98" s="44">
        <f>IF(LV$4&gt;p2_complete+retail_delay,p2_retail_m*LV94,0)</f>
        <v/>
      </c>
      <c r="LW98" s="44">
        <f>IF(LW$4&gt;p2_complete+retail_delay,p2_retail_m*LW94,0)</f>
        <v/>
      </c>
      <c r="LX98" s="44">
        <f>IF(LX$4&gt;p2_complete+retail_delay,p2_retail_m*LX94,0)</f>
        <v/>
      </c>
      <c r="LY98" s="44">
        <f>IF(LY$4&gt;p2_complete+retail_delay,p2_retail_m*LY94,0)</f>
        <v/>
      </c>
      <c r="LZ98" s="44">
        <f>IF(LZ$4&gt;p2_complete+retail_delay,p2_retail_m*LZ94,0)</f>
        <v/>
      </c>
      <c r="MA98" s="44">
        <f>IF(MA$4&gt;p2_complete+retail_delay,p2_retail_m*MA94,0)</f>
        <v/>
      </c>
      <c r="MB98" s="44">
        <f>IF(MB$4&gt;p2_complete+retail_delay,p2_retail_m*MB94,0)</f>
        <v/>
      </c>
      <c r="MC98" s="44">
        <f>IF(MC$4&gt;p2_complete+retail_delay,p2_retail_m*MC94,0)</f>
        <v/>
      </c>
      <c r="MD98" s="44">
        <f>IF(MD$4&gt;p2_complete+retail_delay,p2_retail_m*MD94,0)</f>
        <v/>
      </c>
      <c r="ME98" s="44">
        <f>IF(ME$4&gt;p2_complete+retail_delay,p2_retail_m*ME94,0)</f>
        <v/>
      </c>
      <c r="MF98" s="44">
        <f>IF(MF$4&gt;p2_complete+retail_delay,p2_retail_m*MF94,0)</f>
        <v/>
      </c>
      <c r="MG98" s="44">
        <f>IF(MG$4&gt;p2_complete+retail_delay,p2_retail_m*MG94,0)</f>
        <v/>
      </c>
      <c r="MH98" s="44">
        <f>IF(MH$4&gt;p2_complete+retail_delay,p2_retail_m*MH94,0)</f>
        <v/>
      </c>
      <c r="MI98" s="44">
        <f>IF(MI$4&gt;p2_complete+retail_delay,p2_retail_m*MI94,0)</f>
        <v/>
      </c>
      <c r="MJ98" s="44">
        <f>IF(MJ$4&gt;p2_complete+retail_delay,p2_retail_m*MJ94,0)</f>
        <v/>
      </c>
      <c r="MK98" s="44">
        <f>IF(MK$4&gt;p2_complete+retail_delay,p2_retail_m*MK94,0)</f>
        <v/>
      </c>
      <c r="ML98" s="44">
        <f>IF(ML$4&gt;p2_complete+retail_delay,p2_retail_m*ML94,0)</f>
        <v/>
      </c>
      <c r="MM98" s="44">
        <f>IF(MM$4&gt;p2_complete+retail_delay,p2_retail_m*MM94,0)</f>
        <v/>
      </c>
      <c r="MN98" s="44">
        <f>IF(MN$4&gt;p2_complete+retail_delay,p2_retail_m*MN94,0)</f>
        <v/>
      </c>
      <c r="MO98" s="44">
        <f>IF(MO$4&gt;p2_complete+retail_delay,p2_retail_m*MO94,0)</f>
        <v/>
      </c>
      <c r="MP98" s="44">
        <f>IF(MP$4&gt;p2_complete+retail_delay,p2_retail_m*MP94,0)</f>
        <v/>
      </c>
      <c r="MQ98" s="44">
        <f>IF(MQ$4&gt;p2_complete+retail_delay,p2_retail_m*MQ94,0)</f>
        <v/>
      </c>
      <c r="MR98" s="44">
        <f>IF(MR$4&gt;p2_complete+retail_delay,p2_retail_m*MR94,0)</f>
        <v/>
      </c>
      <c r="MS98" s="44">
        <f>IF(MS$4&gt;p2_complete+retail_delay,p2_retail_m*MS94,0)</f>
        <v/>
      </c>
      <c r="MT98" s="44">
        <f>IF(MT$4&gt;p2_complete+retail_delay,p2_retail_m*MT94,0)</f>
        <v/>
      </c>
      <c r="MU98" s="44">
        <f>IF(MU$4&gt;p2_complete+retail_delay,p2_retail_m*MU94,0)</f>
        <v/>
      </c>
      <c r="MV98" s="44">
        <f>IF(MV$4&gt;p2_complete+retail_delay,p2_retail_m*MV94,0)</f>
        <v/>
      </c>
      <c r="MW98" s="44">
        <f>IF(MW$4&gt;p2_complete+retail_delay,p2_retail_m*MW94,0)</f>
        <v/>
      </c>
      <c r="MX98" s="44">
        <f>IF(MX$4&gt;p2_complete+retail_delay,p2_retail_m*MX94,0)</f>
        <v/>
      </c>
      <c r="MY98" s="44">
        <f>IF(MY$4&gt;p2_complete+retail_delay,p2_retail_m*MY94,0)</f>
        <v/>
      </c>
      <c r="MZ98" s="44">
        <f>IF(MZ$4&gt;p2_complete+retail_delay,p2_retail_m*MZ94,0)</f>
        <v/>
      </c>
      <c r="NA98" s="44">
        <f>IF(NA$4&gt;p2_complete+retail_delay,p2_retail_m*NA94,0)</f>
        <v/>
      </c>
      <c r="NB98" s="44">
        <f>IF(NB$4&gt;p2_complete+retail_delay,p2_retail_m*NB94,0)</f>
        <v/>
      </c>
      <c r="NC98" s="44">
        <f>IF(NC$4&gt;p2_complete+retail_delay,p2_retail_m*NC94,0)</f>
        <v/>
      </c>
      <c r="ND98" s="44">
        <f>IF(ND$4&gt;p2_complete+retail_delay,p2_retail_m*ND94,0)</f>
        <v/>
      </c>
      <c r="NE98" s="44">
        <f>IF(NE$4&gt;p2_complete+retail_delay,p2_retail_m*NE94,0)</f>
        <v/>
      </c>
      <c r="NF98" s="44">
        <f>IF(NF$4&gt;p2_complete+retail_delay,p2_retail_m*NF94,0)</f>
        <v/>
      </c>
      <c r="NG98" s="44">
        <f>IF(NG$4&gt;p2_complete+retail_delay,p2_retail_m*NG94,0)</f>
        <v/>
      </c>
      <c r="NH98" s="44">
        <f>IF(NH$4&gt;p2_complete+retail_delay,p2_retail_m*NH94,0)</f>
        <v/>
      </c>
      <c r="NI98" s="44">
        <f>IF(NI$4&gt;p2_complete+retail_delay,p2_retail_m*NI94,0)</f>
        <v/>
      </c>
      <c r="NJ98" s="44">
        <f>IF(NJ$4&gt;p2_complete+retail_delay,p2_retail_m*NJ94,0)</f>
        <v/>
      </c>
      <c r="NK98" s="44">
        <f>IF(NK$4&gt;p2_complete+retail_delay,p2_retail_m*NK94,0)</f>
        <v/>
      </c>
      <c r="NL98" s="44">
        <f>IF(NL$4&gt;p2_complete+retail_delay,p2_retail_m*NL94,0)</f>
        <v/>
      </c>
      <c r="NM98" s="44">
        <f>IF(NM$4&gt;p2_complete+retail_delay,p2_retail_m*NM94,0)</f>
        <v/>
      </c>
      <c r="NN98" s="44">
        <f>IF(NN$4&gt;p2_complete+retail_delay,p2_retail_m*NN94,0)</f>
        <v/>
      </c>
      <c r="NO98" s="44">
        <f>IF(NO$4&gt;p2_complete+retail_delay,p2_retail_m*NO94,0)</f>
        <v/>
      </c>
      <c r="NP98" s="44">
        <f>IF(NP$4&gt;p2_complete+retail_delay,p2_retail_m*NP94,0)</f>
        <v/>
      </c>
      <c r="NQ98" s="44">
        <f>IF(NQ$4&gt;p2_complete+retail_delay,p2_retail_m*NQ94,0)</f>
        <v/>
      </c>
      <c r="NR98" s="44">
        <f>IF(NR$4&gt;p2_complete+retail_delay,p2_retail_m*NR94,0)</f>
        <v/>
      </c>
      <c r="NS98" s="44">
        <f>IF(NS$4&gt;p2_complete+retail_delay,p2_retail_m*NS94,0)</f>
        <v/>
      </c>
      <c r="NT98" s="44">
        <f>IF(NT$4&gt;p2_complete+retail_delay,p2_retail_m*NT94,0)</f>
        <v/>
      </c>
      <c r="NU98" s="44">
        <f>IF(NU$4&gt;p2_complete+retail_delay,p2_retail_m*NU94,0)</f>
        <v/>
      </c>
      <c r="NV98" s="44">
        <f>IF(NV$4&gt;p2_complete+retail_delay,p2_retail_m*NV94,0)</f>
        <v/>
      </c>
      <c r="NW98" s="44">
        <f>IF(NW$4&gt;p2_complete+retail_delay,p2_retail_m*NW94,0)</f>
        <v/>
      </c>
      <c r="NX98" s="44">
        <f>IF(NX$4&gt;p2_complete+retail_delay,p2_retail_m*NX94,0)</f>
        <v/>
      </c>
      <c r="NY98" s="44">
        <f>IF(NY$4&gt;p2_complete+retail_delay,p2_retail_m*NY94,0)</f>
        <v/>
      </c>
      <c r="NZ98" s="44">
        <f>IF(NZ$4&gt;p2_complete+retail_delay,p2_retail_m*NZ94,0)</f>
        <v/>
      </c>
      <c r="OA98" s="44">
        <f>IF(OA$4&gt;p2_complete+retail_delay,p2_retail_m*OA94,0)</f>
        <v/>
      </c>
      <c r="OB98" s="44">
        <f>IF(OB$4&gt;p2_complete+retail_delay,p2_retail_m*OB94,0)</f>
        <v/>
      </c>
      <c r="OC98" s="44">
        <f>IF(OC$4&gt;p2_complete+retail_delay,p2_retail_m*OC94,0)</f>
        <v/>
      </c>
      <c r="OD98" s="44">
        <f>IF(OD$4&gt;p2_complete+retail_delay,p2_retail_m*OD94,0)</f>
        <v/>
      </c>
      <c r="OE98" s="44">
        <f>IF(OE$4&gt;p2_complete+retail_delay,p2_retail_m*OE94,0)</f>
        <v/>
      </c>
      <c r="OF98" s="44">
        <f>IF(OF$4&gt;p2_complete+retail_delay,p2_retail_m*OF94,0)</f>
        <v/>
      </c>
      <c r="OG98" s="44">
        <f>IF(OG$4&gt;p2_complete+retail_delay,p2_retail_m*OG94,0)</f>
        <v/>
      </c>
      <c r="OH98" s="44">
        <f>IF(OH$4&gt;p2_complete+retail_delay,p2_retail_m*OH94,0)</f>
        <v/>
      </c>
      <c r="OI98" s="44">
        <f>IF(OI$4&gt;p2_complete+retail_delay,p2_retail_m*OI94,0)</f>
        <v/>
      </c>
      <c r="OJ98" s="44">
        <f>IF(OJ$4&gt;p2_complete+retail_delay,p2_retail_m*OJ94,0)</f>
        <v/>
      </c>
      <c r="OK98" s="44">
        <f>IF(OK$4&gt;p2_complete+retail_delay,p2_retail_m*OK94,0)</f>
        <v/>
      </c>
      <c r="OL98" s="44">
        <f>IF(OL$4&gt;p2_complete+retail_delay,p2_retail_m*OL94,0)</f>
        <v/>
      </c>
      <c r="OM98" s="44">
        <f>IF(OM$4&gt;p2_complete+retail_delay,p2_retail_m*OM94,0)</f>
        <v/>
      </c>
      <c r="ON98" s="44">
        <f>IF(ON$4&gt;p2_complete+retail_delay,p2_retail_m*ON94,0)</f>
        <v/>
      </c>
      <c r="OO98" s="44">
        <f>IF(OO$4&gt;p2_complete+retail_delay,p2_retail_m*OO94,0)</f>
        <v/>
      </c>
      <c r="OP98" s="44">
        <f>IF(OP$4&gt;p2_complete+retail_delay,p2_retail_m*OP94,0)</f>
        <v/>
      </c>
      <c r="OQ98" s="44">
        <f>IF(OQ$4&gt;p2_complete+retail_delay,p2_retail_m*OQ94,0)</f>
        <v/>
      </c>
      <c r="OR98" s="44">
        <f>IF(OR$4&gt;p2_complete+retail_delay,p2_retail_m*OR94,0)</f>
        <v/>
      </c>
      <c r="OS98" s="44">
        <f>IF(OS$4&gt;p2_complete+retail_delay,p2_retail_m*OS94,0)</f>
        <v/>
      </c>
      <c r="OT98" s="44">
        <f>IF(OT$4&gt;p2_complete+retail_delay,p2_retail_m*OT94,0)</f>
        <v/>
      </c>
      <c r="OU98" s="44">
        <f>IF(OU$4&gt;p2_complete+retail_delay,p2_retail_m*OU94,0)</f>
        <v/>
      </c>
      <c r="OV98" s="44">
        <f>IF(OV$4&gt;p2_complete+retail_delay,p2_retail_m*OV94,0)</f>
        <v/>
      </c>
      <c r="OW98" s="44">
        <f>IF(OW$4&gt;p2_complete+retail_delay,p2_retail_m*OW94,0)</f>
        <v/>
      </c>
      <c r="OX98" s="44">
        <f>IF(OX$4&gt;p2_complete+retail_delay,p2_retail_m*OX94,0)</f>
        <v/>
      </c>
      <c r="OY98" s="44">
        <f>IF(OY$4&gt;p2_complete+retail_delay,p2_retail_m*OY94,0)</f>
        <v/>
      </c>
      <c r="OZ98" s="44">
        <f>IF(OZ$4&gt;p2_complete+retail_delay,p2_retail_m*OZ94,0)</f>
        <v/>
      </c>
      <c r="PA98" s="44">
        <f>IF(PA$4&gt;p2_complete+retail_delay,p2_retail_m*PA94,0)</f>
        <v/>
      </c>
      <c r="PB98" s="44">
        <f>IF(PB$4&gt;p2_complete+retail_delay,p2_retail_m*PB94,0)</f>
        <v/>
      </c>
      <c r="PC98" s="44">
        <f>IF(PC$4&gt;p2_complete+retail_delay,p2_retail_m*PC94,0)</f>
        <v/>
      </c>
      <c r="PD98" s="44">
        <f>IF(PD$4&gt;p2_complete+retail_delay,p2_retail_m*PD94,0)</f>
        <v/>
      </c>
      <c r="PE98" s="44">
        <f>IF(PE$4&gt;p2_complete+retail_delay,p2_retail_m*PE94,0)</f>
        <v/>
      </c>
      <c r="PF98" s="44">
        <f>IF(PF$4&gt;p2_complete+retail_delay,p2_retail_m*PF94,0)</f>
        <v/>
      </c>
      <c r="PG98" s="44">
        <f>IF(PG$4&gt;p2_complete+retail_delay,p2_retail_m*PG94,0)</f>
        <v/>
      </c>
      <c r="PH98" s="44">
        <f>IF(PH$4&gt;p2_complete+retail_delay,p2_retail_m*PH94,0)</f>
        <v/>
      </c>
      <c r="PI98" s="44">
        <f>IF(PI$4&gt;p2_complete+retail_delay,p2_retail_m*PI94,0)</f>
        <v/>
      </c>
      <c r="PJ98" s="44">
        <f>IF(PJ$4&gt;p2_complete+retail_delay,p2_retail_m*PJ94,0)</f>
        <v/>
      </c>
      <c r="PK98" s="44">
        <f>IF(PK$4&gt;p2_complete+retail_delay,p2_retail_m*PK94,0)</f>
        <v/>
      </c>
      <c r="PL98" s="44">
        <f>IF(PL$4&gt;p2_complete+retail_delay,p2_retail_m*PL94,0)</f>
        <v/>
      </c>
      <c r="PM98" s="44">
        <f>IF(PM$4&gt;p2_complete+retail_delay,p2_retail_m*PM94,0)</f>
        <v/>
      </c>
    </row>
    <row r="99">
      <c r="A99" s="9" t="inlineStr">
        <is>
          <t>Parking</t>
        </is>
      </c>
      <c r="B99" s="9" t="inlineStr">
        <is>
          <t>P2</t>
        </is>
      </c>
      <c r="C99" s="43">
        <f>SUM(D99:PM99)</f>
        <v/>
      </c>
      <c r="D99" s="44">
        <f>p2_pk_m*D90/p2_homes*D94</f>
        <v/>
      </c>
      <c r="E99" s="44">
        <f>p2_pk_m*E90/p2_homes*E94</f>
        <v/>
      </c>
      <c r="F99" s="44">
        <f>p2_pk_m*F90/p2_homes*F94</f>
        <v/>
      </c>
      <c r="G99" s="44">
        <f>p2_pk_m*G90/p2_homes*G94</f>
        <v/>
      </c>
      <c r="H99" s="44">
        <f>p2_pk_m*H90/p2_homes*H94</f>
        <v/>
      </c>
      <c r="I99" s="44">
        <f>p2_pk_m*I90/p2_homes*I94</f>
        <v/>
      </c>
      <c r="J99" s="44">
        <f>p2_pk_m*J90/p2_homes*J94</f>
        <v/>
      </c>
      <c r="K99" s="44">
        <f>p2_pk_m*K90/p2_homes*K94</f>
        <v/>
      </c>
      <c r="L99" s="44">
        <f>p2_pk_m*L90/p2_homes*L94</f>
        <v/>
      </c>
      <c r="M99" s="44">
        <f>p2_pk_m*M90/p2_homes*M94</f>
        <v/>
      </c>
      <c r="N99" s="44">
        <f>p2_pk_m*N90/p2_homes*N94</f>
        <v/>
      </c>
      <c r="O99" s="44">
        <f>p2_pk_m*O90/p2_homes*O94</f>
        <v/>
      </c>
      <c r="P99" s="44">
        <f>p2_pk_m*P90/p2_homes*P94</f>
        <v/>
      </c>
      <c r="Q99" s="44">
        <f>p2_pk_m*Q90/p2_homes*Q94</f>
        <v/>
      </c>
      <c r="R99" s="44">
        <f>p2_pk_m*R90/p2_homes*R94</f>
        <v/>
      </c>
      <c r="S99" s="44">
        <f>p2_pk_m*S90/p2_homes*S94</f>
        <v/>
      </c>
      <c r="T99" s="44">
        <f>p2_pk_m*T90/p2_homes*T94</f>
        <v/>
      </c>
      <c r="U99" s="44">
        <f>p2_pk_m*U90/p2_homes*U94</f>
        <v/>
      </c>
      <c r="V99" s="44">
        <f>p2_pk_m*V90/p2_homes*V94</f>
        <v/>
      </c>
      <c r="W99" s="44">
        <f>p2_pk_m*W90/p2_homes*W94</f>
        <v/>
      </c>
      <c r="X99" s="44">
        <f>p2_pk_m*X90/p2_homes*X94</f>
        <v/>
      </c>
      <c r="Y99" s="44">
        <f>p2_pk_m*Y90/p2_homes*Y94</f>
        <v/>
      </c>
      <c r="Z99" s="44">
        <f>p2_pk_m*Z90/p2_homes*Z94</f>
        <v/>
      </c>
      <c r="AA99" s="44">
        <f>p2_pk_m*AA90/p2_homes*AA94</f>
        <v/>
      </c>
      <c r="AB99" s="44">
        <f>p2_pk_m*AB90/p2_homes*AB94</f>
        <v/>
      </c>
      <c r="AC99" s="44">
        <f>p2_pk_m*AC90/p2_homes*AC94</f>
        <v/>
      </c>
      <c r="AD99" s="44">
        <f>p2_pk_m*AD90/p2_homes*AD94</f>
        <v/>
      </c>
      <c r="AE99" s="44">
        <f>p2_pk_m*AE90/p2_homes*AE94</f>
        <v/>
      </c>
      <c r="AF99" s="44">
        <f>p2_pk_m*AF90/p2_homes*AF94</f>
        <v/>
      </c>
      <c r="AG99" s="44">
        <f>p2_pk_m*AG90/p2_homes*AG94</f>
        <v/>
      </c>
      <c r="AH99" s="44">
        <f>p2_pk_m*AH90/p2_homes*AH94</f>
        <v/>
      </c>
      <c r="AI99" s="44">
        <f>p2_pk_m*AI90/p2_homes*AI94</f>
        <v/>
      </c>
      <c r="AJ99" s="44">
        <f>p2_pk_m*AJ90/p2_homes*AJ94</f>
        <v/>
      </c>
      <c r="AK99" s="44">
        <f>p2_pk_m*AK90/p2_homes*AK94</f>
        <v/>
      </c>
      <c r="AL99" s="44">
        <f>p2_pk_m*AL90/p2_homes*AL94</f>
        <v/>
      </c>
      <c r="AM99" s="44">
        <f>p2_pk_m*AM90/p2_homes*AM94</f>
        <v/>
      </c>
      <c r="AN99" s="44">
        <f>p2_pk_m*AN90/p2_homes*AN94</f>
        <v/>
      </c>
      <c r="AO99" s="44">
        <f>p2_pk_m*AO90/p2_homes*AO94</f>
        <v/>
      </c>
      <c r="AP99" s="44">
        <f>p2_pk_m*AP90/p2_homes*AP94</f>
        <v/>
      </c>
      <c r="AQ99" s="44">
        <f>p2_pk_m*AQ90/p2_homes*AQ94</f>
        <v/>
      </c>
      <c r="AR99" s="44">
        <f>p2_pk_m*AR90/p2_homes*AR94</f>
        <v/>
      </c>
      <c r="AS99" s="44">
        <f>p2_pk_m*AS90/p2_homes*AS94</f>
        <v/>
      </c>
      <c r="AT99" s="44">
        <f>p2_pk_m*AT90/p2_homes*AT94</f>
        <v/>
      </c>
      <c r="AU99" s="44">
        <f>p2_pk_m*AU90/p2_homes*AU94</f>
        <v/>
      </c>
      <c r="AV99" s="44">
        <f>p2_pk_m*AV90/p2_homes*AV94</f>
        <v/>
      </c>
      <c r="AW99" s="44">
        <f>p2_pk_m*AW90/p2_homes*AW94</f>
        <v/>
      </c>
      <c r="AX99" s="44">
        <f>p2_pk_m*AX90/p2_homes*AX94</f>
        <v/>
      </c>
      <c r="AY99" s="44">
        <f>p2_pk_m*AY90/p2_homes*AY94</f>
        <v/>
      </c>
      <c r="AZ99" s="44">
        <f>p2_pk_m*AZ90/p2_homes*AZ94</f>
        <v/>
      </c>
      <c r="BA99" s="44">
        <f>p2_pk_m*BA90/p2_homes*BA94</f>
        <v/>
      </c>
      <c r="BB99" s="44">
        <f>p2_pk_m*BB90/p2_homes*BB94</f>
        <v/>
      </c>
      <c r="BC99" s="44">
        <f>p2_pk_m*BC90/p2_homes*BC94</f>
        <v/>
      </c>
      <c r="BD99" s="44">
        <f>p2_pk_m*BD90/p2_homes*BD94</f>
        <v/>
      </c>
      <c r="BE99" s="44">
        <f>p2_pk_m*BE90/p2_homes*BE94</f>
        <v/>
      </c>
      <c r="BF99" s="44">
        <f>p2_pk_m*BF90/p2_homes*BF94</f>
        <v/>
      </c>
      <c r="BG99" s="44">
        <f>p2_pk_m*BG90/p2_homes*BG94</f>
        <v/>
      </c>
      <c r="BH99" s="44">
        <f>p2_pk_m*BH90/p2_homes*BH94</f>
        <v/>
      </c>
      <c r="BI99" s="44">
        <f>p2_pk_m*BI90/p2_homes*BI94</f>
        <v/>
      </c>
      <c r="BJ99" s="44">
        <f>p2_pk_m*BJ90/p2_homes*BJ94</f>
        <v/>
      </c>
      <c r="BK99" s="44">
        <f>p2_pk_m*BK90/p2_homes*BK94</f>
        <v/>
      </c>
      <c r="BL99" s="44">
        <f>p2_pk_m*BL90/p2_homes*BL94</f>
        <v/>
      </c>
      <c r="BM99" s="44">
        <f>p2_pk_m*BM90/p2_homes*BM94</f>
        <v/>
      </c>
      <c r="BN99" s="44">
        <f>p2_pk_m*BN90/p2_homes*BN94</f>
        <v/>
      </c>
      <c r="BO99" s="44">
        <f>p2_pk_m*BO90/p2_homes*BO94</f>
        <v/>
      </c>
      <c r="BP99" s="44">
        <f>p2_pk_m*BP90/p2_homes*BP94</f>
        <v/>
      </c>
      <c r="BQ99" s="44">
        <f>p2_pk_m*BQ90/p2_homes*BQ94</f>
        <v/>
      </c>
      <c r="BR99" s="44">
        <f>p2_pk_m*BR90/p2_homes*BR94</f>
        <v/>
      </c>
      <c r="BS99" s="44">
        <f>p2_pk_m*BS90/p2_homes*BS94</f>
        <v/>
      </c>
      <c r="BT99" s="44">
        <f>p2_pk_m*BT90/p2_homes*BT94</f>
        <v/>
      </c>
      <c r="BU99" s="44">
        <f>p2_pk_m*BU90/p2_homes*BU94</f>
        <v/>
      </c>
      <c r="BV99" s="44">
        <f>p2_pk_m*BV90/p2_homes*BV94</f>
        <v/>
      </c>
      <c r="BW99" s="44">
        <f>p2_pk_m*BW90/p2_homes*BW94</f>
        <v/>
      </c>
      <c r="BX99" s="44">
        <f>p2_pk_m*BX90/p2_homes*BX94</f>
        <v/>
      </c>
      <c r="BY99" s="44">
        <f>p2_pk_m*BY90/p2_homes*BY94</f>
        <v/>
      </c>
      <c r="BZ99" s="44">
        <f>p2_pk_m*BZ90/p2_homes*BZ94</f>
        <v/>
      </c>
      <c r="CA99" s="44">
        <f>p2_pk_m*CA90/p2_homes*CA94</f>
        <v/>
      </c>
      <c r="CB99" s="44">
        <f>p2_pk_m*CB90/p2_homes*CB94</f>
        <v/>
      </c>
      <c r="CC99" s="44">
        <f>p2_pk_m*CC90/p2_homes*CC94</f>
        <v/>
      </c>
      <c r="CD99" s="44">
        <f>p2_pk_m*CD90/p2_homes*CD94</f>
        <v/>
      </c>
      <c r="CE99" s="44">
        <f>p2_pk_m*CE90/p2_homes*CE94</f>
        <v/>
      </c>
      <c r="CF99" s="44">
        <f>p2_pk_m*CF90/p2_homes*CF94</f>
        <v/>
      </c>
      <c r="CG99" s="44">
        <f>p2_pk_m*CG90/p2_homes*CG94</f>
        <v/>
      </c>
      <c r="CH99" s="44">
        <f>p2_pk_m*CH90/p2_homes*CH94</f>
        <v/>
      </c>
      <c r="CI99" s="44">
        <f>p2_pk_m*CI90/p2_homes*CI94</f>
        <v/>
      </c>
      <c r="CJ99" s="44">
        <f>p2_pk_m*CJ90/p2_homes*CJ94</f>
        <v/>
      </c>
      <c r="CK99" s="44">
        <f>p2_pk_m*CK90/p2_homes*CK94</f>
        <v/>
      </c>
      <c r="CL99" s="44">
        <f>p2_pk_m*CL90/p2_homes*CL94</f>
        <v/>
      </c>
      <c r="CM99" s="44">
        <f>p2_pk_m*CM90/p2_homes*CM94</f>
        <v/>
      </c>
      <c r="CN99" s="44">
        <f>p2_pk_m*CN90/p2_homes*CN94</f>
        <v/>
      </c>
      <c r="CO99" s="44">
        <f>p2_pk_m*CO90/p2_homes*CO94</f>
        <v/>
      </c>
      <c r="CP99" s="44">
        <f>p2_pk_m*CP90/p2_homes*CP94</f>
        <v/>
      </c>
      <c r="CQ99" s="44">
        <f>p2_pk_m*CQ90/p2_homes*CQ94</f>
        <v/>
      </c>
      <c r="CR99" s="44">
        <f>p2_pk_m*CR90/p2_homes*CR94</f>
        <v/>
      </c>
      <c r="CS99" s="44">
        <f>p2_pk_m*CS90/p2_homes*CS94</f>
        <v/>
      </c>
      <c r="CT99" s="44">
        <f>p2_pk_m*CT90/p2_homes*CT94</f>
        <v/>
      </c>
      <c r="CU99" s="44">
        <f>p2_pk_m*CU90/p2_homes*CU94</f>
        <v/>
      </c>
      <c r="CV99" s="44">
        <f>p2_pk_m*CV90/p2_homes*CV94</f>
        <v/>
      </c>
      <c r="CW99" s="44">
        <f>p2_pk_m*CW90/p2_homes*CW94</f>
        <v/>
      </c>
      <c r="CX99" s="44">
        <f>p2_pk_m*CX90/p2_homes*CX94</f>
        <v/>
      </c>
      <c r="CY99" s="44">
        <f>p2_pk_m*CY90/p2_homes*CY94</f>
        <v/>
      </c>
      <c r="CZ99" s="44">
        <f>p2_pk_m*CZ90/p2_homes*CZ94</f>
        <v/>
      </c>
      <c r="DA99" s="44">
        <f>p2_pk_m*DA90/p2_homes*DA94</f>
        <v/>
      </c>
      <c r="DB99" s="44">
        <f>p2_pk_m*DB90/p2_homes*DB94</f>
        <v/>
      </c>
      <c r="DC99" s="44">
        <f>p2_pk_m*DC90/p2_homes*DC94</f>
        <v/>
      </c>
      <c r="DD99" s="44">
        <f>p2_pk_m*DD90/p2_homes*DD94</f>
        <v/>
      </c>
      <c r="DE99" s="44">
        <f>p2_pk_m*DE90/p2_homes*DE94</f>
        <v/>
      </c>
      <c r="DF99" s="44">
        <f>p2_pk_m*DF90/p2_homes*DF94</f>
        <v/>
      </c>
      <c r="DG99" s="44">
        <f>p2_pk_m*DG90/p2_homes*DG94</f>
        <v/>
      </c>
      <c r="DH99" s="44">
        <f>p2_pk_m*DH90/p2_homes*DH94</f>
        <v/>
      </c>
      <c r="DI99" s="44">
        <f>p2_pk_m*DI90/p2_homes*DI94</f>
        <v/>
      </c>
      <c r="DJ99" s="44">
        <f>p2_pk_m*DJ90/p2_homes*DJ94</f>
        <v/>
      </c>
      <c r="DK99" s="44">
        <f>p2_pk_m*DK90/p2_homes*DK94</f>
        <v/>
      </c>
      <c r="DL99" s="44">
        <f>p2_pk_m*DL90/p2_homes*DL94</f>
        <v/>
      </c>
      <c r="DM99" s="44">
        <f>p2_pk_m*DM90/p2_homes*DM94</f>
        <v/>
      </c>
      <c r="DN99" s="44">
        <f>p2_pk_m*DN90/p2_homes*DN94</f>
        <v/>
      </c>
      <c r="DO99" s="44">
        <f>p2_pk_m*DO90/p2_homes*DO94</f>
        <v/>
      </c>
      <c r="DP99" s="44">
        <f>p2_pk_m*DP90/p2_homes*DP94</f>
        <v/>
      </c>
      <c r="DQ99" s="44">
        <f>p2_pk_m*DQ90/p2_homes*DQ94</f>
        <v/>
      </c>
      <c r="DR99" s="44">
        <f>p2_pk_m*DR90/p2_homes*DR94</f>
        <v/>
      </c>
      <c r="DS99" s="44">
        <f>p2_pk_m*DS90/p2_homes*DS94</f>
        <v/>
      </c>
      <c r="DT99" s="44">
        <f>p2_pk_m*DT90/p2_homes*DT94</f>
        <v/>
      </c>
      <c r="DU99" s="44">
        <f>p2_pk_m*DU90/p2_homes*DU94</f>
        <v/>
      </c>
      <c r="DV99" s="44">
        <f>p2_pk_m*DV90/p2_homes*DV94</f>
        <v/>
      </c>
      <c r="DW99" s="44">
        <f>p2_pk_m*DW90/p2_homes*DW94</f>
        <v/>
      </c>
      <c r="DX99" s="44">
        <f>p2_pk_m*DX90/p2_homes*DX94</f>
        <v/>
      </c>
      <c r="DY99" s="44">
        <f>p2_pk_m*DY90/p2_homes*DY94</f>
        <v/>
      </c>
      <c r="DZ99" s="44">
        <f>p2_pk_m*DZ90/p2_homes*DZ94</f>
        <v/>
      </c>
      <c r="EA99" s="44">
        <f>p2_pk_m*EA90/p2_homes*EA94</f>
        <v/>
      </c>
      <c r="EB99" s="44">
        <f>p2_pk_m*EB90/p2_homes*EB94</f>
        <v/>
      </c>
      <c r="EC99" s="44">
        <f>p2_pk_m*EC90/p2_homes*EC94</f>
        <v/>
      </c>
      <c r="ED99" s="44">
        <f>p2_pk_m*ED90/p2_homes*ED94</f>
        <v/>
      </c>
      <c r="EE99" s="44">
        <f>p2_pk_m*EE90/p2_homes*EE94</f>
        <v/>
      </c>
      <c r="EF99" s="44">
        <f>p2_pk_m*EF90/p2_homes*EF94</f>
        <v/>
      </c>
      <c r="EG99" s="44">
        <f>p2_pk_m*EG90/p2_homes*EG94</f>
        <v/>
      </c>
      <c r="EH99" s="44">
        <f>p2_pk_m*EH90/p2_homes*EH94</f>
        <v/>
      </c>
      <c r="EI99" s="44">
        <f>p2_pk_m*EI90/p2_homes*EI94</f>
        <v/>
      </c>
      <c r="EJ99" s="44">
        <f>p2_pk_m*EJ90/p2_homes*EJ94</f>
        <v/>
      </c>
      <c r="EK99" s="44">
        <f>p2_pk_m*EK90/p2_homes*EK94</f>
        <v/>
      </c>
      <c r="EL99" s="44">
        <f>p2_pk_m*EL90/p2_homes*EL94</f>
        <v/>
      </c>
      <c r="EM99" s="44">
        <f>p2_pk_m*EM90/p2_homes*EM94</f>
        <v/>
      </c>
      <c r="EN99" s="44">
        <f>p2_pk_m*EN90/p2_homes*EN94</f>
        <v/>
      </c>
      <c r="EO99" s="44">
        <f>p2_pk_m*EO90/p2_homes*EO94</f>
        <v/>
      </c>
      <c r="EP99" s="44">
        <f>p2_pk_m*EP90/p2_homes*EP94</f>
        <v/>
      </c>
      <c r="EQ99" s="44">
        <f>p2_pk_m*EQ90/p2_homes*EQ94</f>
        <v/>
      </c>
      <c r="ER99" s="44">
        <f>p2_pk_m*ER90/p2_homes*ER94</f>
        <v/>
      </c>
      <c r="ES99" s="44">
        <f>p2_pk_m*ES90/p2_homes*ES94</f>
        <v/>
      </c>
      <c r="ET99" s="44">
        <f>p2_pk_m*ET90/p2_homes*ET94</f>
        <v/>
      </c>
      <c r="EU99" s="44">
        <f>p2_pk_m*EU90/p2_homes*EU94</f>
        <v/>
      </c>
      <c r="EV99" s="44">
        <f>p2_pk_m*EV90/p2_homes*EV94</f>
        <v/>
      </c>
      <c r="EW99" s="44">
        <f>p2_pk_m*EW90/p2_homes*EW94</f>
        <v/>
      </c>
      <c r="EX99" s="44">
        <f>p2_pk_m*EX90/p2_homes*EX94</f>
        <v/>
      </c>
      <c r="EY99" s="44">
        <f>p2_pk_m*EY90/p2_homes*EY94</f>
        <v/>
      </c>
      <c r="EZ99" s="44">
        <f>p2_pk_m*EZ90/p2_homes*EZ94</f>
        <v/>
      </c>
      <c r="FA99" s="44">
        <f>p2_pk_m*FA90/p2_homes*FA94</f>
        <v/>
      </c>
      <c r="FB99" s="44">
        <f>p2_pk_m*FB90/p2_homes*FB94</f>
        <v/>
      </c>
      <c r="FC99" s="44">
        <f>p2_pk_m*FC90/p2_homes*FC94</f>
        <v/>
      </c>
      <c r="FD99" s="44">
        <f>p2_pk_m*FD90/p2_homes*FD94</f>
        <v/>
      </c>
      <c r="FE99" s="44">
        <f>p2_pk_m*FE90/p2_homes*FE94</f>
        <v/>
      </c>
      <c r="FF99" s="44">
        <f>p2_pk_m*FF90/p2_homes*FF94</f>
        <v/>
      </c>
      <c r="FG99" s="44">
        <f>p2_pk_m*FG90/p2_homes*FG94</f>
        <v/>
      </c>
      <c r="FH99" s="44">
        <f>p2_pk_m*FH90/p2_homes*FH94</f>
        <v/>
      </c>
      <c r="FI99" s="44">
        <f>p2_pk_m*FI90/p2_homes*FI94</f>
        <v/>
      </c>
      <c r="FJ99" s="44">
        <f>p2_pk_m*FJ90/p2_homes*FJ94</f>
        <v/>
      </c>
      <c r="FK99" s="44">
        <f>p2_pk_m*FK90/p2_homes*FK94</f>
        <v/>
      </c>
      <c r="FL99" s="44">
        <f>p2_pk_m*FL90/p2_homes*FL94</f>
        <v/>
      </c>
      <c r="FM99" s="44">
        <f>p2_pk_m*FM90/p2_homes*FM94</f>
        <v/>
      </c>
      <c r="FN99" s="44">
        <f>p2_pk_m*FN90/p2_homes*FN94</f>
        <v/>
      </c>
      <c r="FO99" s="44">
        <f>p2_pk_m*FO90/p2_homes*FO94</f>
        <v/>
      </c>
      <c r="FP99" s="44">
        <f>p2_pk_m*FP90/p2_homes*FP94</f>
        <v/>
      </c>
      <c r="FQ99" s="44">
        <f>p2_pk_m*FQ90/p2_homes*FQ94</f>
        <v/>
      </c>
      <c r="FR99" s="44">
        <f>p2_pk_m*FR90/p2_homes*FR94</f>
        <v/>
      </c>
      <c r="FS99" s="44">
        <f>p2_pk_m*FS90/p2_homes*FS94</f>
        <v/>
      </c>
      <c r="FT99" s="44">
        <f>p2_pk_m*FT90/p2_homes*FT94</f>
        <v/>
      </c>
      <c r="FU99" s="44">
        <f>p2_pk_m*FU90/p2_homes*FU94</f>
        <v/>
      </c>
      <c r="FV99" s="44">
        <f>p2_pk_m*FV90/p2_homes*FV94</f>
        <v/>
      </c>
      <c r="FW99" s="44">
        <f>p2_pk_m*FW90/p2_homes*FW94</f>
        <v/>
      </c>
      <c r="FX99" s="44">
        <f>p2_pk_m*FX90/p2_homes*FX94</f>
        <v/>
      </c>
      <c r="FY99" s="44">
        <f>p2_pk_m*FY90/p2_homes*FY94</f>
        <v/>
      </c>
      <c r="FZ99" s="44">
        <f>p2_pk_m*FZ90/p2_homes*FZ94</f>
        <v/>
      </c>
      <c r="GA99" s="44">
        <f>p2_pk_m*GA90/p2_homes*GA94</f>
        <v/>
      </c>
      <c r="GB99" s="44">
        <f>p2_pk_m*GB90/p2_homes*GB94</f>
        <v/>
      </c>
      <c r="GC99" s="44">
        <f>p2_pk_m*GC90/p2_homes*GC94</f>
        <v/>
      </c>
      <c r="GD99" s="44">
        <f>p2_pk_m*GD90/p2_homes*GD94</f>
        <v/>
      </c>
      <c r="GE99" s="44">
        <f>p2_pk_m*GE90/p2_homes*GE94</f>
        <v/>
      </c>
      <c r="GF99" s="44">
        <f>p2_pk_m*GF90/p2_homes*GF94</f>
        <v/>
      </c>
      <c r="GG99" s="44">
        <f>p2_pk_m*GG90/p2_homes*GG94</f>
        <v/>
      </c>
      <c r="GH99" s="44">
        <f>p2_pk_m*GH90/p2_homes*GH94</f>
        <v/>
      </c>
      <c r="GI99" s="44">
        <f>p2_pk_m*GI90/p2_homes*GI94</f>
        <v/>
      </c>
      <c r="GJ99" s="44">
        <f>p2_pk_m*GJ90/p2_homes*GJ94</f>
        <v/>
      </c>
      <c r="GK99" s="44">
        <f>p2_pk_m*GK90/p2_homes*GK94</f>
        <v/>
      </c>
      <c r="GL99" s="44">
        <f>p2_pk_m*GL90/p2_homes*GL94</f>
        <v/>
      </c>
      <c r="GM99" s="44">
        <f>p2_pk_m*GM90/p2_homes*GM94</f>
        <v/>
      </c>
      <c r="GN99" s="44">
        <f>p2_pk_m*GN90/p2_homes*GN94</f>
        <v/>
      </c>
      <c r="GO99" s="44">
        <f>p2_pk_m*GO90/p2_homes*GO94</f>
        <v/>
      </c>
      <c r="GP99" s="44">
        <f>p2_pk_m*GP90/p2_homes*GP94</f>
        <v/>
      </c>
      <c r="GQ99" s="44">
        <f>p2_pk_m*GQ90/p2_homes*GQ94</f>
        <v/>
      </c>
      <c r="GR99" s="44">
        <f>p2_pk_m*GR90/p2_homes*GR94</f>
        <v/>
      </c>
      <c r="GS99" s="44">
        <f>p2_pk_m*GS90/p2_homes*GS94</f>
        <v/>
      </c>
      <c r="GT99" s="44">
        <f>p2_pk_m*GT90/p2_homes*GT94</f>
        <v/>
      </c>
      <c r="GU99" s="44">
        <f>p2_pk_m*GU90/p2_homes*GU94</f>
        <v/>
      </c>
      <c r="GV99" s="44">
        <f>p2_pk_m*GV90/p2_homes*GV94</f>
        <v/>
      </c>
      <c r="GW99" s="44">
        <f>p2_pk_m*GW90/p2_homes*GW94</f>
        <v/>
      </c>
      <c r="GX99" s="44">
        <f>p2_pk_m*GX90/p2_homes*GX94</f>
        <v/>
      </c>
      <c r="GY99" s="44">
        <f>p2_pk_m*GY90/p2_homes*GY94</f>
        <v/>
      </c>
      <c r="GZ99" s="44">
        <f>p2_pk_m*GZ90/p2_homes*GZ94</f>
        <v/>
      </c>
      <c r="HA99" s="44">
        <f>p2_pk_m*HA90/p2_homes*HA94</f>
        <v/>
      </c>
      <c r="HB99" s="44">
        <f>p2_pk_m*HB90/p2_homes*HB94</f>
        <v/>
      </c>
      <c r="HC99" s="44">
        <f>p2_pk_m*HC90/p2_homes*HC94</f>
        <v/>
      </c>
      <c r="HD99" s="44">
        <f>p2_pk_m*HD90/p2_homes*HD94</f>
        <v/>
      </c>
      <c r="HE99" s="44">
        <f>p2_pk_m*HE90/p2_homes*HE94</f>
        <v/>
      </c>
      <c r="HF99" s="44">
        <f>p2_pk_m*HF90/p2_homes*HF94</f>
        <v/>
      </c>
      <c r="HG99" s="44">
        <f>p2_pk_m*HG90/p2_homes*HG94</f>
        <v/>
      </c>
      <c r="HH99" s="44">
        <f>p2_pk_m*HH90/p2_homes*HH94</f>
        <v/>
      </c>
      <c r="HI99" s="44">
        <f>p2_pk_m*HI90/p2_homes*HI94</f>
        <v/>
      </c>
      <c r="HJ99" s="44">
        <f>p2_pk_m*HJ90/p2_homes*HJ94</f>
        <v/>
      </c>
      <c r="HK99" s="44">
        <f>p2_pk_m*HK90/p2_homes*HK94</f>
        <v/>
      </c>
      <c r="HL99" s="44">
        <f>p2_pk_m*HL90/p2_homes*HL94</f>
        <v/>
      </c>
      <c r="HM99" s="44">
        <f>p2_pk_m*HM90/p2_homes*HM94</f>
        <v/>
      </c>
      <c r="HN99" s="44">
        <f>p2_pk_m*HN90/p2_homes*HN94</f>
        <v/>
      </c>
      <c r="HO99" s="44">
        <f>p2_pk_m*HO90/p2_homes*HO94</f>
        <v/>
      </c>
      <c r="HP99" s="44">
        <f>p2_pk_m*HP90/p2_homes*HP94</f>
        <v/>
      </c>
      <c r="HQ99" s="44">
        <f>p2_pk_m*HQ90/p2_homes*HQ94</f>
        <v/>
      </c>
      <c r="HR99" s="44">
        <f>p2_pk_m*HR90/p2_homes*HR94</f>
        <v/>
      </c>
      <c r="HS99" s="44">
        <f>p2_pk_m*HS90/p2_homes*HS94</f>
        <v/>
      </c>
      <c r="HT99" s="44">
        <f>p2_pk_m*HT90/p2_homes*HT94</f>
        <v/>
      </c>
      <c r="HU99" s="44">
        <f>p2_pk_m*HU90/p2_homes*HU94</f>
        <v/>
      </c>
      <c r="HV99" s="44">
        <f>p2_pk_m*HV90/p2_homes*HV94</f>
        <v/>
      </c>
      <c r="HW99" s="44">
        <f>p2_pk_m*HW90/p2_homes*HW94</f>
        <v/>
      </c>
      <c r="HX99" s="44">
        <f>p2_pk_m*HX90/p2_homes*HX94</f>
        <v/>
      </c>
      <c r="HY99" s="44">
        <f>p2_pk_m*HY90/p2_homes*HY94</f>
        <v/>
      </c>
      <c r="HZ99" s="44">
        <f>p2_pk_m*HZ90/p2_homes*HZ94</f>
        <v/>
      </c>
      <c r="IA99" s="44">
        <f>p2_pk_m*IA90/p2_homes*IA94</f>
        <v/>
      </c>
      <c r="IB99" s="44">
        <f>p2_pk_m*IB90/p2_homes*IB94</f>
        <v/>
      </c>
      <c r="IC99" s="44">
        <f>p2_pk_m*IC90/p2_homes*IC94</f>
        <v/>
      </c>
      <c r="ID99" s="44">
        <f>p2_pk_m*ID90/p2_homes*ID94</f>
        <v/>
      </c>
      <c r="IE99" s="44">
        <f>p2_pk_m*IE90/p2_homes*IE94</f>
        <v/>
      </c>
      <c r="IF99" s="44">
        <f>p2_pk_m*IF90/p2_homes*IF94</f>
        <v/>
      </c>
      <c r="IG99" s="44">
        <f>p2_pk_m*IG90/p2_homes*IG94</f>
        <v/>
      </c>
      <c r="IH99" s="44">
        <f>p2_pk_m*IH90/p2_homes*IH94</f>
        <v/>
      </c>
      <c r="II99" s="44">
        <f>p2_pk_m*II90/p2_homes*II94</f>
        <v/>
      </c>
      <c r="IJ99" s="44">
        <f>p2_pk_m*IJ90/p2_homes*IJ94</f>
        <v/>
      </c>
      <c r="IK99" s="44">
        <f>p2_pk_m*IK90/p2_homes*IK94</f>
        <v/>
      </c>
      <c r="IL99" s="44">
        <f>p2_pk_m*IL90/p2_homes*IL94</f>
        <v/>
      </c>
      <c r="IM99" s="44">
        <f>p2_pk_m*IM90/p2_homes*IM94</f>
        <v/>
      </c>
      <c r="IN99" s="44">
        <f>p2_pk_m*IN90/p2_homes*IN94</f>
        <v/>
      </c>
      <c r="IO99" s="44">
        <f>p2_pk_m*IO90/p2_homes*IO94</f>
        <v/>
      </c>
      <c r="IP99" s="44">
        <f>p2_pk_m*IP90/p2_homes*IP94</f>
        <v/>
      </c>
      <c r="IQ99" s="44">
        <f>p2_pk_m*IQ90/p2_homes*IQ94</f>
        <v/>
      </c>
      <c r="IR99" s="44">
        <f>p2_pk_m*IR90/p2_homes*IR94</f>
        <v/>
      </c>
      <c r="IS99" s="44">
        <f>p2_pk_m*IS90/p2_homes*IS94</f>
        <v/>
      </c>
      <c r="IT99" s="44">
        <f>p2_pk_m*IT90/p2_homes*IT94</f>
        <v/>
      </c>
      <c r="IU99" s="44">
        <f>p2_pk_m*IU90/p2_homes*IU94</f>
        <v/>
      </c>
      <c r="IV99" s="44">
        <f>p2_pk_m*IV90/p2_homes*IV94</f>
        <v/>
      </c>
      <c r="IW99" s="44">
        <f>p2_pk_m*IW90/p2_homes*IW94</f>
        <v/>
      </c>
      <c r="IX99" s="44">
        <f>p2_pk_m*IX90/p2_homes*IX94</f>
        <v/>
      </c>
      <c r="IY99" s="44">
        <f>p2_pk_m*IY90/p2_homes*IY94</f>
        <v/>
      </c>
      <c r="IZ99" s="44">
        <f>p2_pk_m*IZ90/p2_homes*IZ94</f>
        <v/>
      </c>
      <c r="JA99" s="44">
        <f>p2_pk_m*JA90/p2_homes*JA94</f>
        <v/>
      </c>
      <c r="JB99" s="44">
        <f>p2_pk_m*JB90/p2_homes*JB94</f>
        <v/>
      </c>
      <c r="JC99" s="44">
        <f>p2_pk_m*JC90/p2_homes*JC94</f>
        <v/>
      </c>
      <c r="JD99" s="44">
        <f>p2_pk_m*JD90/p2_homes*JD94</f>
        <v/>
      </c>
      <c r="JE99" s="44">
        <f>p2_pk_m*JE90/p2_homes*JE94</f>
        <v/>
      </c>
      <c r="JF99" s="44">
        <f>p2_pk_m*JF90/p2_homes*JF94</f>
        <v/>
      </c>
      <c r="JG99" s="44">
        <f>p2_pk_m*JG90/p2_homes*JG94</f>
        <v/>
      </c>
      <c r="JH99" s="44">
        <f>p2_pk_m*JH90/p2_homes*JH94</f>
        <v/>
      </c>
      <c r="JI99" s="44">
        <f>p2_pk_m*JI90/p2_homes*JI94</f>
        <v/>
      </c>
      <c r="JJ99" s="44">
        <f>p2_pk_m*JJ90/p2_homes*JJ94</f>
        <v/>
      </c>
      <c r="JK99" s="44">
        <f>p2_pk_m*JK90/p2_homes*JK94</f>
        <v/>
      </c>
      <c r="JL99" s="44">
        <f>p2_pk_m*JL90/p2_homes*JL94</f>
        <v/>
      </c>
      <c r="JM99" s="44">
        <f>p2_pk_m*JM90/p2_homes*JM94</f>
        <v/>
      </c>
      <c r="JN99" s="44">
        <f>p2_pk_m*JN90/p2_homes*JN94</f>
        <v/>
      </c>
      <c r="JO99" s="44">
        <f>p2_pk_m*JO90/p2_homes*JO94</f>
        <v/>
      </c>
      <c r="JP99" s="44">
        <f>p2_pk_m*JP90/p2_homes*JP94</f>
        <v/>
      </c>
      <c r="JQ99" s="44">
        <f>p2_pk_m*JQ90/p2_homes*JQ94</f>
        <v/>
      </c>
      <c r="JR99" s="44">
        <f>p2_pk_m*JR90/p2_homes*JR94</f>
        <v/>
      </c>
      <c r="JS99" s="44">
        <f>p2_pk_m*JS90/p2_homes*JS94</f>
        <v/>
      </c>
      <c r="JT99" s="44">
        <f>p2_pk_m*JT90/p2_homes*JT94</f>
        <v/>
      </c>
      <c r="JU99" s="44">
        <f>p2_pk_m*JU90/p2_homes*JU94</f>
        <v/>
      </c>
      <c r="JV99" s="44">
        <f>p2_pk_m*JV90/p2_homes*JV94</f>
        <v/>
      </c>
      <c r="JW99" s="44">
        <f>p2_pk_m*JW90/p2_homes*JW94</f>
        <v/>
      </c>
      <c r="JX99" s="44">
        <f>p2_pk_m*JX90/p2_homes*JX94</f>
        <v/>
      </c>
      <c r="JY99" s="44">
        <f>p2_pk_m*JY90/p2_homes*JY94</f>
        <v/>
      </c>
      <c r="JZ99" s="44">
        <f>p2_pk_m*JZ90/p2_homes*JZ94</f>
        <v/>
      </c>
      <c r="KA99" s="44">
        <f>p2_pk_m*KA90/p2_homes*KA94</f>
        <v/>
      </c>
      <c r="KB99" s="44">
        <f>p2_pk_m*KB90/p2_homes*KB94</f>
        <v/>
      </c>
      <c r="KC99" s="44">
        <f>p2_pk_m*KC90/p2_homes*KC94</f>
        <v/>
      </c>
      <c r="KD99" s="44">
        <f>p2_pk_m*KD90/p2_homes*KD94</f>
        <v/>
      </c>
      <c r="KE99" s="44">
        <f>p2_pk_m*KE90/p2_homes*KE94</f>
        <v/>
      </c>
      <c r="KF99" s="44">
        <f>p2_pk_m*KF90/p2_homes*KF94</f>
        <v/>
      </c>
      <c r="KG99" s="44">
        <f>p2_pk_m*KG90/p2_homes*KG94</f>
        <v/>
      </c>
      <c r="KH99" s="44">
        <f>p2_pk_m*KH90/p2_homes*KH94</f>
        <v/>
      </c>
      <c r="KI99" s="44">
        <f>p2_pk_m*KI90/p2_homes*KI94</f>
        <v/>
      </c>
      <c r="KJ99" s="44">
        <f>p2_pk_m*KJ90/p2_homes*KJ94</f>
        <v/>
      </c>
      <c r="KK99" s="44">
        <f>p2_pk_m*KK90/p2_homes*KK94</f>
        <v/>
      </c>
      <c r="KL99" s="44">
        <f>p2_pk_m*KL90/p2_homes*KL94</f>
        <v/>
      </c>
      <c r="KM99" s="44">
        <f>p2_pk_m*KM90/p2_homes*KM94</f>
        <v/>
      </c>
      <c r="KN99" s="44">
        <f>p2_pk_m*KN90/p2_homes*KN94</f>
        <v/>
      </c>
      <c r="KO99" s="44">
        <f>p2_pk_m*KO90/p2_homes*KO94</f>
        <v/>
      </c>
      <c r="KP99" s="44">
        <f>p2_pk_m*KP90/p2_homes*KP94</f>
        <v/>
      </c>
      <c r="KQ99" s="44">
        <f>p2_pk_m*KQ90/p2_homes*KQ94</f>
        <v/>
      </c>
      <c r="KR99" s="44">
        <f>p2_pk_m*KR90/p2_homes*KR94</f>
        <v/>
      </c>
      <c r="KS99" s="44">
        <f>p2_pk_m*KS90/p2_homes*KS94</f>
        <v/>
      </c>
      <c r="KT99" s="44">
        <f>p2_pk_m*KT90/p2_homes*KT94</f>
        <v/>
      </c>
      <c r="KU99" s="44">
        <f>p2_pk_m*KU90/p2_homes*KU94</f>
        <v/>
      </c>
      <c r="KV99" s="44">
        <f>p2_pk_m*KV90/p2_homes*KV94</f>
        <v/>
      </c>
      <c r="KW99" s="44">
        <f>p2_pk_m*KW90/p2_homes*KW94</f>
        <v/>
      </c>
      <c r="KX99" s="44">
        <f>p2_pk_m*KX90/p2_homes*KX94</f>
        <v/>
      </c>
      <c r="KY99" s="44">
        <f>p2_pk_m*KY90/p2_homes*KY94</f>
        <v/>
      </c>
      <c r="KZ99" s="44">
        <f>p2_pk_m*KZ90/p2_homes*KZ94</f>
        <v/>
      </c>
      <c r="LA99" s="44">
        <f>p2_pk_m*LA90/p2_homes*LA94</f>
        <v/>
      </c>
      <c r="LB99" s="44">
        <f>p2_pk_m*LB90/p2_homes*LB94</f>
        <v/>
      </c>
      <c r="LC99" s="44">
        <f>p2_pk_m*LC90/p2_homes*LC94</f>
        <v/>
      </c>
      <c r="LD99" s="44">
        <f>p2_pk_m*LD90/p2_homes*LD94</f>
        <v/>
      </c>
      <c r="LE99" s="44">
        <f>p2_pk_m*LE90/p2_homes*LE94</f>
        <v/>
      </c>
      <c r="LF99" s="44">
        <f>p2_pk_m*LF90/p2_homes*LF94</f>
        <v/>
      </c>
      <c r="LG99" s="44">
        <f>p2_pk_m*LG90/p2_homes*LG94</f>
        <v/>
      </c>
      <c r="LH99" s="44">
        <f>p2_pk_m*LH90/p2_homes*LH94</f>
        <v/>
      </c>
      <c r="LI99" s="44">
        <f>p2_pk_m*LI90/p2_homes*LI94</f>
        <v/>
      </c>
      <c r="LJ99" s="44">
        <f>p2_pk_m*LJ90/p2_homes*LJ94</f>
        <v/>
      </c>
      <c r="LK99" s="44">
        <f>p2_pk_m*LK90/p2_homes*LK94</f>
        <v/>
      </c>
      <c r="LL99" s="44">
        <f>p2_pk_m*LL90/p2_homes*LL94</f>
        <v/>
      </c>
      <c r="LM99" s="44">
        <f>p2_pk_m*LM90/p2_homes*LM94</f>
        <v/>
      </c>
      <c r="LN99" s="44">
        <f>p2_pk_m*LN90/p2_homes*LN94</f>
        <v/>
      </c>
      <c r="LO99" s="44">
        <f>p2_pk_m*LO90/p2_homes*LO94</f>
        <v/>
      </c>
      <c r="LP99" s="44">
        <f>p2_pk_m*LP90/p2_homes*LP94</f>
        <v/>
      </c>
      <c r="LQ99" s="44">
        <f>p2_pk_m*LQ90/p2_homes*LQ94</f>
        <v/>
      </c>
      <c r="LR99" s="44">
        <f>p2_pk_m*LR90/p2_homes*LR94</f>
        <v/>
      </c>
      <c r="LS99" s="44">
        <f>p2_pk_m*LS90/p2_homes*LS94</f>
        <v/>
      </c>
      <c r="LT99" s="44">
        <f>p2_pk_m*LT90/p2_homes*LT94</f>
        <v/>
      </c>
      <c r="LU99" s="44">
        <f>p2_pk_m*LU90/p2_homes*LU94</f>
        <v/>
      </c>
      <c r="LV99" s="44">
        <f>p2_pk_m*LV90/p2_homes*LV94</f>
        <v/>
      </c>
      <c r="LW99" s="44">
        <f>p2_pk_m*LW90/p2_homes*LW94</f>
        <v/>
      </c>
      <c r="LX99" s="44">
        <f>p2_pk_m*LX90/p2_homes*LX94</f>
        <v/>
      </c>
      <c r="LY99" s="44">
        <f>p2_pk_m*LY90/p2_homes*LY94</f>
        <v/>
      </c>
      <c r="LZ99" s="44">
        <f>p2_pk_m*LZ90/p2_homes*LZ94</f>
        <v/>
      </c>
      <c r="MA99" s="44">
        <f>p2_pk_m*MA90/p2_homes*MA94</f>
        <v/>
      </c>
      <c r="MB99" s="44">
        <f>p2_pk_m*MB90/p2_homes*MB94</f>
        <v/>
      </c>
      <c r="MC99" s="44">
        <f>p2_pk_m*MC90/p2_homes*MC94</f>
        <v/>
      </c>
      <c r="MD99" s="44">
        <f>p2_pk_m*MD90/p2_homes*MD94</f>
        <v/>
      </c>
      <c r="ME99" s="44">
        <f>p2_pk_m*ME90/p2_homes*ME94</f>
        <v/>
      </c>
      <c r="MF99" s="44">
        <f>p2_pk_m*MF90/p2_homes*MF94</f>
        <v/>
      </c>
      <c r="MG99" s="44">
        <f>p2_pk_m*MG90/p2_homes*MG94</f>
        <v/>
      </c>
      <c r="MH99" s="44">
        <f>p2_pk_m*MH90/p2_homes*MH94</f>
        <v/>
      </c>
      <c r="MI99" s="44">
        <f>p2_pk_m*MI90/p2_homes*MI94</f>
        <v/>
      </c>
      <c r="MJ99" s="44">
        <f>p2_pk_m*MJ90/p2_homes*MJ94</f>
        <v/>
      </c>
      <c r="MK99" s="44">
        <f>p2_pk_m*MK90/p2_homes*MK94</f>
        <v/>
      </c>
      <c r="ML99" s="44">
        <f>p2_pk_m*ML90/p2_homes*ML94</f>
        <v/>
      </c>
      <c r="MM99" s="44">
        <f>p2_pk_m*MM90/p2_homes*MM94</f>
        <v/>
      </c>
      <c r="MN99" s="44">
        <f>p2_pk_m*MN90/p2_homes*MN94</f>
        <v/>
      </c>
      <c r="MO99" s="44">
        <f>p2_pk_m*MO90/p2_homes*MO94</f>
        <v/>
      </c>
      <c r="MP99" s="44">
        <f>p2_pk_m*MP90/p2_homes*MP94</f>
        <v/>
      </c>
      <c r="MQ99" s="44">
        <f>p2_pk_m*MQ90/p2_homes*MQ94</f>
        <v/>
      </c>
      <c r="MR99" s="44">
        <f>p2_pk_m*MR90/p2_homes*MR94</f>
        <v/>
      </c>
      <c r="MS99" s="44">
        <f>p2_pk_m*MS90/p2_homes*MS94</f>
        <v/>
      </c>
      <c r="MT99" s="44">
        <f>p2_pk_m*MT90/p2_homes*MT94</f>
        <v/>
      </c>
      <c r="MU99" s="44">
        <f>p2_pk_m*MU90/p2_homes*MU94</f>
        <v/>
      </c>
      <c r="MV99" s="44">
        <f>p2_pk_m*MV90/p2_homes*MV94</f>
        <v/>
      </c>
      <c r="MW99" s="44">
        <f>p2_pk_m*MW90/p2_homes*MW94</f>
        <v/>
      </c>
      <c r="MX99" s="44">
        <f>p2_pk_m*MX90/p2_homes*MX94</f>
        <v/>
      </c>
      <c r="MY99" s="44">
        <f>p2_pk_m*MY90/p2_homes*MY94</f>
        <v/>
      </c>
      <c r="MZ99" s="44">
        <f>p2_pk_m*MZ90/p2_homes*MZ94</f>
        <v/>
      </c>
      <c r="NA99" s="44">
        <f>p2_pk_m*NA90/p2_homes*NA94</f>
        <v/>
      </c>
      <c r="NB99" s="44">
        <f>p2_pk_m*NB90/p2_homes*NB94</f>
        <v/>
      </c>
      <c r="NC99" s="44">
        <f>p2_pk_m*NC90/p2_homes*NC94</f>
        <v/>
      </c>
      <c r="ND99" s="44">
        <f>p2_pk_m*ND90/p2_homes*ND94</f>
        <v/>
      </c>
      <c r="NE99" s="44">
        <f>p2_pk_m*NE90/p2_homes*NE94</f>
        <v/>
      </c>
      <c r="NF99" s="44">
        <f>p2_pk_m*NF90/p2_homes*NF94</f>
        <v/>
      </c>
      <c r="NG99" s="44">
        <f>p2_pk_m*NG90/p2_homes*NG94</f>
        <v/>
      </c>
      <c r="NH99" s="44">
        <f>p2_pk_m*NH90/p2_homes*NH94</f>
        <v/>
      </c>
      <c r="NI99" s="44">
        <f>p2_pk_m*NI90/p2_homes*NI94</f>
        <v/>
      </c>
      <c r="NJ99" s="44">
        <f>p2_pk_m*NJ90/p2_homes*NJ94</f>
        <v/>
      </c>
      <c r="NK99" s="44">
        <f>p2_pk_m*NK90/p2_homes*NK94</f>
        <v/>
      </c>
      <c r="NL99" s="44">
        <f>p2_pk_m*NL90/p2_homes*NL94</f>
        <v/>
      </c>
      <c r="NM99" s="44">
        <f>p2_pk_m*NM90/p2_homes*NM94</f>
        <v/>
      </c>
      <c r="NN99" s="44">
        <f>p2_pk_m*NN90/p2_homes*NN94</f>
        <v/>
      </c>
      <c r="NO99" s="44">
        <f>p2_pk_m*NO90/p2_homes*NO94</f>
        <v/>
      </c>
      <c r="NP99" s="44">
        <f>p2_pk_m*NP90/p2_homes*NP94</f>
        <v/>
      </c>
      <c r="NQ99" s="44">
        <f>p2_pk_m*NQ90/p2_homes*NQ94</f>
        <v/>
      </c>
      <c r="NR99" s="44">
        <f>p2_pk_m*NR90/p2_homes*NR94</f>
        <v/>
      </c>
      <c r="NS99" s="44">
        <f>p2_pk_m*NS90/p2_homes*NS94</f>
        <v/>
      </c>
      <c r="NT99" s="44">
        <f>p2_pk_m*NT90/p2_homes*NT94</f>
        <v/>
      </c>
      <c r="NU99" s="44">
        <f>p2_pk_m*NU90/p2_homes*NU94</f>
        <v/>
      </c>
      <c r="NV99" s="44">
        <f>p2_pk_m*NV90/p2_homes*NV94</f>
        <v/>
      </c>
      <c r="NW99" s="44">
        <f>p2_pk_m*NW90/p2_homes*NW94</f>
        <v/>
      </c>
      <c r="NX99" s="44">
        <f>p2_pk_m*NX90/p2_homes*NX94</f>
        <v/>
      </c>
      <c r="NY99" s="44">
        <f>p2_pk_m*NY90/p2_homes*NY94</f>
        <v/>
      </c>
      <c r="NZ99" s="44">
        <f>p2_pk_m*NZ90/p2_homes*NZ94</f>
        <v/>
      </c>
      <c r="OA99" s="44">
        <f>p2_pk_m*OA90/p2_homes*OA94</f>
        <v/>
      </c>
      <c r="OB99" s="44">
        <f>p2_pk_m*OB90/p2_homes*OB94</f>
        <v/>
      </c>
      <c r="OC99" s="44">
        <f>p2_pk_m*OC90/p2_homes*OC94</f>
        <v/>
      </c>
      <c r="OD99" s="44">
        <f>p2_pk_m*OD90/p2_homes*OD94</f>
        <v/>
      </c>
      <c r="OE99" s="44">
        <f>p2_pk_m*OE90/p2_homes*OE94</f>
        <v/>
      </c>
      <c r="OF99" s="44">
        <f>p2_pk_m*OF90/p2_homes*OF94</f>
        <v/>
      </c>
      <c r="OG99" s="44">
        <f>p2_pk_m*OG90/p2_homes*OG94</f>
        <v/>
      </c>
      <c r="OH99" s="44">
        <f>p2_pk_m*OH90/p2_homes*OH94</f>
        <v/>
      </c>
      <c r="OI99" s="44">
        <f>p2_pk_m*OI90/p2_homes*OI94</f>
        <v/>
      </c>
      <c r="OJ99" s="44">
        <f>p2_pk_m*OJ90/p2_homes*OJ94</f>
        <v/>
      </c>
      <c r="OK99" s="44">
        <f>p2_pk_m*OK90/p2_homes*OK94</f>
        <v/>
      </c>
      <c r="OL99" s="44">
        <f>p2_pk_m*OL90/p2_homes*OL94</f>
        <v/>
      </c>
      <c r="OM99" s="44">
        <f>p2_pk_m*OM90/p2_homes*OM94</f>
        <v/>
      </c>
      <c r="ON99" s="44">
        <f>p2_pk_m*ON90/p2_homes*ON94</f>
        <v/>
      </c>
      <c r="OO99" s="44">
        <f>p2_pk_m*OO90/p2_homes*OO94</f>
        <v/>
      </c>
      <c r="OP99" s="44">
        <f>p2_pk_m*OP90/p2_homes*OP94</f>
        <v/>
      </c>
      <c r="OQ99" s="44">
        <f>p2_pk_m*OQ90/p2_homes*OQ94</f>
        <v/>
      </c>
      <c r="OR99" s="44">
        <f>p2_pk_m*OR90/p2_homes*OR94</f>
        <v/>
      </c>
      <c r="OS99" s="44">
        <f>p2_pk_m*OS90/p2_homes*OS94</f>
        <v/>
      </c>
      <c r="OT99" s="44">
        <f>p2_pk_m*OT90/p2_homes*OT94</f>
        <v/>
      </c>
      <c r="OU99" s="44">
        <f>p2_pk_m*OU90/p2_homes*OU94</f>
        <v/>
      </c>
      <c r="OV99" s="44">
        <f>p2_pk_m*OV90/p2_homes*OV94</f>
        <v/>
      </c>
      <c r="OW99" s="44">
        <f>p2_pk_m*OW90/p2_homes*OW94</f>
        <v/>
      </c>
      <c r="OX99" s="44">
        <f>p2_pk_m*OX90/p2_homes*OX94</f>
        <v/>
      </c>
      <c r="OY99" s="44">
        <f>p2_pk_m*OY90/p2_homes*OY94</f>
        <v/>
      </c>
      <c r="OZ99" s="44">
        <f>p2_pk_m*OZ90/p2_homes*OZ94</f>
        <v/>
      </c>
      <c r="PA99" s="44">
        <f>p2_pk_m*PA90/p2_homes*PA94</f>
        <v/>
      </c>
      <c r="PB99" s="44">
        <f>p2_pk_m*PB90/p2_homes*PB94</f>
        <v/>
      </c>
      <c r="PC99" s="44">
        <f>p2_pk_m*PC90/p2_homes*PC94</f>
        <v/>
      </c>
      <c r="PD99" s="44">
        <f>p2_pk_m*PD90/p2_homes*PD94</f>
        <v/>
      </c>
      <c r="PE99" s="44">
        <f>p2_pk_m*PE90/p2_homes*PE94</f>
        <v/>
      </c>
      <c r="PF99" s="44">
        <f>p2_pk_m*PF90/p2_homes*PF94</f>
        <v/>
      </c>
      <c r="PG99" s="44">
        <f>p2_pk_m*PG90/p2_homes*PG94</f>
        <v/>
      </c>
      <c r="PH99" s="44">
        <f>p2_pk_m*PH90/p2_homes*PH94</f>
        <v/>
      </c>
      <c r="PI99" s="44">
        <f>p2_pk_m*PI90/p2_homes*PI94</f>
        <v/>
      </c>
      <c r="PJ99" s="44">
        <f>p2_pk_m*PJ90/p2_homes*PJ94</f>
        <v/>
      </c>
      <c r="PK99" s="44">
        <f>p2_pk_m*PK90/p2_homes*PK94</f>
        <v/>
      </c>
      <c r="PL99" s="44">
        <f>p2_pk_m*PL90/p2_homes*PL94</f>
        <v/>
      </c>
      <c r="PM99" s="44">
        <f>p2_pk_m*PM90/p2_homes*PM94</f>
        <v/>
      </c>
    </row>
    <row r="100">
      <c r="A100" s="9" t="inlineStr">
        <is>
          <t>Bad debt / concessions</t>
        </is>
      </c>
      <c r="B100" s="9" t="inlineStr">
        <is>
          <t>P2</t>
        </is>
      </c>
      <c r="C100" s="43">
        <f>SUM(D100:PM100)</f>
        <v/>
      </c>
      <c r="D100" s="44">
        <f>-(D96+D97)*bad_debt</f>
        <v/>
      </c>
      <c r="E100" s="44">
        <f>-(E96+E97)*bad_debt</f>
        <v/>
      </c>
      <c r="F100" s="44">
        <f>-(F96+F97)*bad_debt</f>
        <v/>
      </c>
      <c r="G100" s="44">
        <f>-(G96+G97)*bad_debt</f>
        <v/>
      </c>
      <c r="H100" s="44">
        <f>-(H96+H97)*bad_debt</f>
        <v/>
      </c>
      <c r="I100" s="44">
        <f>-(I96+I97)*bad_debt</f>
        <v/>
      </c>
      <c r="J100" s="44">
        <f>-(J96+J97)*bad_debt</f>
        <v/>
      </c>
      <c r="K100" s="44">
        <f>-(K96+K97)*bad_debt</f>
        <v/>
      </c>
      <c r="L100" s="44">
        <f>-(L96+L97)*bad_debt</f>
        <v/>
      </c>
      <c r="M100" s="44">
        <f>-(M96+M97)*bad_debt</f>
        <v/>
      </c>
      <c r="N100" s="44">
        <f>-(N96+N97)*bad_debt</f>
        <v/>
      </c>
      <c r="O100" s="44">
        <f>-(O96+O97)*bad_debt</f>
        <v/>
      </c>
      <c r="P100" s="44">
        <f>-(P96+P97)*bad_debt</f>
        <v/>
      </c>
      <c r="Q100" s="44">
        <f>-(Q96+Q97)*bad_debt</f>
        <v/>
      </c>
      <c r="R100" s="44">
        <f>-(R96+R97)*bad_debt</f>
        <v/>
      </c>
      <c r="S100" s="44">
        <f>-(S96+S97)*bad_debt</f>
        <v/>
      </c>
      <c r="T100" s="44">
        <f>-(T96+T97)*bad_debt</f>
        <v/>
      </c>
      <c r="U100" s="44">
        <f>-(U96+U97)*bad_debt</f>
        <v/>
      </c>
      <c r="V100" s="44">
        <f>-(V96+V97)*bad_debt</f>
        <v/>
      </c>
      <c r="W100" s="44">
        <f>-(W96+W97)*bad_debt</f>
        <v/>
      </c>
      <c r="X100" s="44">
        <f>-(X96+X97)*bad_debt</f>
        <v/>
      </c>
      <c r="Y100" s="44">
        <f>-(Y96+Y97)*bad_debt</f>
        <v/>
      </c>
      <c r="Z100" s="44">
        <f>-(Z96+Z97)*bad_debt</f>
        <v/>
      </c>
      <c r="AA100" s="44">
        <f>-(AA96+AA97)*bad_debt</f>
        <v/>
      </c>
      <c r="AB100" s="44">
        <f>-(AB96+AB97)*bad_debt</f>
        <v/>
      </c>
      <c r="AC100" s="44">
        <f>-(AC96+AC97)*bad_debt</f>
        <v/>
      </c>
      <c r="AD100" s="44">
        <f>-(AD96+AD97)*bad_debt</f>
        <v/>
      </c>
      <c r="AE100" s="44">
        <f>-(AE96+AE97)*bad_debt</f>
        <v/>
      </c>
      <c r="AF100" s="44">
        <f>-(AF96+AF97)*bad_debt</f>
        <v/>
      </c>
      <c r="AG100" s="44">
        <f>-(AG96+AG97)*bad_debt</f>
        <v/>
      </c>
      <c r="AH100" s="44">
        <f>-(AH96+AH97)*bad_debt</f>
        <v/>
      </c>
      <c r="AI100" s="44">
        <f>-(AI96+AI97)*bad_debt</f>
        <v/>
      </c>
      <c r="AJ100" s="44">
        <f>-(AJ96+AJ97)*bad_debt</f>
        <v/>
      </c>
      <c r="AK100" s="44">
        <f>-(AK96+AK97)*bad_debt</f>
        <v/>
      </c>
      <c r="AL100" s="44">
        <f>-(AL96+AL97)*bad_debt</f>
        <v/>
      </c>
      <c r="AM100" s="44">
        <f>-(AM96+AM97)*bad_debt</f>
        <v/>
      </c>
      <c r="AN100" s="44">
        <f>-(AN96+AN97)*bad_debt</f>
        <v/>
      </c>
      <c r="AO100" s="44">
        <f>-(AO96+AO97)*bad_debt</f>
        <v/>
      </c>
      <c r="AP100" s="44">
        <f>-(AP96+AP97)*bad_debt</f>
        <v/>
      </c>
      <c r="AQ100" s="44">
        <f>-(AQ96+AQ97)*bad_debt</f>
        <v/>
      </c>
      <c r="AR100" s="44">
        <f>-(AR96+AR97)*bad_debt</f>
        <v/>
      </c>
      <c r="AS100" s="44">
        <f>-(AS96+AS97)*bad_debt</f>
        <v/>
      </c>
      <c r="AT100" s="44">
        <f>-(AT96+AT97)*bad_debt</f>
        <v/>
      </c>
      <c r="AU100" s="44">
        <f>-(AU96+AU97)*bad_debt</f>
        <v/>
      </c>
      <c r="AV100" s="44">
        <f>-(AV96+AV97)*bad_debt</f>
        <v/>
      </c>
      <c r="AW100" s="44">
        <f>-(AW96+AW97)*bad_debt</f>
        <v/>
      </c>
      <c r="AX100" s="44">
        <f>-(AX96+AX97)*bad_debt</f>
        <v/>
      </c>
      <c r="AY100" s="44">
        <f>-(AY96+AY97)*bad_debt</f>
        <v/>
      </c>
      <c r="AZ100" s="44">
        <f>-(AZ96+AZ97)*bad_debt</f>
        <v/>
      </c>
      <c r="BA100" s="44">
        <f>-(BA96+BA97)*bad_debt</f>
        <v/>
      </c>
      <c r="BB100" s="44">
        <f>-(BB96+BB97)*bad_debt</f>
        <v/>
      </c>
      <c r="BC100" s="44">
        <f>-(BC96+BC97)*bad_debt</f>
        <v/>
      </c>
      <c r="BD100" s="44">
        <f>-(BD96+BD97)*bad_debt</f>
        <v/>
      </c>
      <c r="BE100" s="44">
        <f>-(BE96+BE97)*bad_debt</f>
        <v/>
      </c>
      <c r="BF100" s="44">
        <f>-(BF96+BF97)*bad_debt</f>
        <v/>
      </c>
      <c r="BG100" s="44">
        <f>-(BG96+BG97)*bad_debt</f>
        <v/>
      </c>
      <c r="BH100" s="44">
        <f>-(BH96+BH97)*bad_debt</f>
        <v/>
      </c>
      <c r="BI100" s="44">
        <f>-(BI96+BI97)*bad_debt</f>
        <v/>
      </c>
      <c r="BJ100" s="44">
        <f>-(BJ96+BJ97)*bad_debt</f>
        <v/>
      </c>
      <c r="BK100" s="44">
        <f>-(BK96+BK97)*bad_debt</f>
        <v/>
      </c>
      <c r="BL100" s="44">
        <f>-(BL96+BL97)*bad_debt</f>
        <v/>
      </c>
      <c r="BM100" s="44">
        <f>-(BM96+BM97)*bad_debt</f>
        <v/>
      </c>
      <c r="BN100" s="44">
        <f>-(BN96+BN97)*bad_debt</f>
        <v/>
      </c>
      <c r="BO100" s="44">
        <f>-(BO96+BO97)*bad_debt</f>
        <v/>
      </c>
      <c r="BP100" s="44">
        <f>-(BP96+BP97)*bad_debt</f>
        <v/>
      </c>
      <c r="BQ100" s="44">
        <f>-(BQ96+BQ97)*bad_debt</f>
        <v/>
      </c>
      <c r="BR100" s="44">
        <f>-(BR96+BR97)*bad_debt</f>
        <v/>
      </c>
      <c r="BS100" s="44">
        <f>-(BS96+BS97)*bad_debt</f>
        <v/>
      </c>
      <c r="BT100" s="44">
        <f>-(BT96+BT97)*bad_debt</f>
        <v/>
      </c>
      <c r="BU100" s="44">
        <f>-(BU96+BU97)*bad_debt</f>
        <v/>
      </c>
      <c r="BV100" s="44">
        <f>-(BV96+BV97)*bad_debt</f>
        <v/>
      </c>
      <c r="BW100" s="44">
        <f>-(BW96+BW97)*bad_debt</f>
        <v/>
      </c>
      <c r="BX100" s="44">
        <f>-(BX96+BX97)*bad_debt</f>
        <v/>
      </c>
      <c r="BY100" s="44">
        <f>-(BY96+BY97)*bad_debt</f>
        <v/>
      </c>
      <c r="BZ100" s="44">
        <f>-(BZ96+BZ97)*bad_debt</f>
        <v/>
      </c>
      <c r="CA100" s="44">
        <f>-(CA96+CA97)*bad_debt</f>
        <v/>
      </c>
      <c r="CB100" s="44">
        <f>-(CB96+CB97)*bad_debt</f>
        <v/>
      </c>
      <c r="CC100" s="44">
        <f>-(CC96+CC97)*bad_debt</f>
        <v/>
      </c>
      <c r="CD100" s="44">
        <f>-(CD96+CD97)*bad_debt</f>
        <v/>
      </c>
      <c r="CE100" s="44">
        <f>-(CE96+CE97)*bad_debt</f>
        <v/>
      </c>
      <c r="CF100" s="44">
        <f>-(CF96+CF97)*bad_debt</f>
        <v/>
      </c>
      <c r="CG100" s="44">
        <f>-(CG96+CG97)*bad_debt</f>
        <v/>
      </c>
      <c r="CH100" s="44">
        <f>-(CH96+CH97)*bad_debt</f>
        <v/>
      </c>
      <c r="CI100" s="44">
        <f>-(CI96+CI97)*bad_debt</f>
        <v/>
      </c>
      <c r="CJ100" s="44">
        <f>-(CJ96+CJ97)*bad_debt</f>
        <v/>
      </c>
      <c r="CK100" s="44">
        <f>-(CK96+CK97)*bad_debt</f>
        <v/>
      </c>
      <c r="CL100" s="44">
        <f>-(CL96+CL97)*bad_debt</f>
        <v/>
      </c>
      <c r="CM100" s="44">
        <f>-(CM96+CM97)*bad_debt</f>
        <v/>
      </c>
      <c r="CN100" s="44">
        <f>-(CN96+CN97)*bad_debt</f>
        <v/>
      </c>
      <c r="CO100" s="44">
        <f>-(CO96+CO97)*bad_debt</f>
        <v/>
      </c>
      <c r="CP100" s="44">
        <f>-(CP96+CP97)*bad_debt</f>
        <v/>
      </c>
      <c r="CQ100" s="44">
        <f>-(CQ96+CQ97)*bad_debt</f>
        <v/>
      </c>
      <c r="CR100" s="44">
        <f>-(CR96+CR97)*bad_debt</f>
        <v/>
      </c>
      <c r="CS100" s="44">
        <f>-(CS96+CS97)*bad_debt</f>
        <v/>
      </c>
      <c r="CT100" s="44">
        <f>-(CT96+CT97)*bad_debt</f>
        <v/>
      </c>
      <c r="CU100" s="44">
        <f>-(CU96+CU97)*bad_debt</f>
        <v/>
      </c>
      <c r="CV100" s="44">
        <f>-(CV96+CV97)*bad_debt</f>
        <v/>
      </c>
      <c r="CW100" s="44">
        <f>-(CW96+CW97)*bad_debt</f>
        <v/>
      </c>
      <c r="CX100" s="44">
        <f>-(CX96+CX97)*bad_debt</f>
        <v/>
      </c>
      <c r="CY100" s="44">
        <f>-(CY96+CY97)*bad_debt</f>
        <v/>
      </c>
      <c r="CZ100" s="44">
        <f>-(CZ96+CZ97)*bad_debt</f>
        <v/>
      </c>
      <c r="DA100" s="44">
        <f>-(DA96+DA97)*bad_debt</f>
        <v/>
      </c>
      <c r="DB100" s="44">
        <f>-(DB96+DB97)*bad_debt</f>
        <v/>
      </c>
      <c r="DC100" s="44">
        <f>-(DC96+DC97)*bad_debt</f>
        <v/>
      </c>
      <c r="DD100" s="44">
        <f>-(DD96+DD97)*bad_debt</f>
        <v/>
      </c>
      <c r="DE100" s="44">
        <f>-(DE96+DE97)*bad_debt</f>
        <v/>
      </c>
      <c r="DF100" s="44">
        <f>-(DF96+DF97)*bad_debt</f>
        <v/>
      </c>
      <c r="DG100" s="44">
        <f>-(DG96+DG97)*bad_debt</f>
        <v/>
      </c>
      <c r="DH100" s="44">
        <f>-(DH96+DH97)*bad_debt</f>
        <v/>
      </c>
      <c r="DI100" s="44">
        <f>-(DI96+DI97)*bad_debt</f>
        <v/>
      </c>
      <c r="DJ100" s="44">
        <f>-(DJ96+DJ97)*bad_debt</f>
        <v/>
      </c>
      <c r="DK100" s="44">
        <f>-(DK96+DK97)*bad_debt</f>
        <v/>
      </c>
      <c r="DL100" s="44">
        <f>-(DL96+DL97)*bad_debt</f>
        <v/>
      </c>
      <c r="DM100" s="44">
        <f>-(DM96+DM97)*bad_debt</f>
        <v/>
      </c>
      <c r="DN100" s="44">
        <f>-(DN96+DN97)*bad_debt</f>
        <v/>
      </c>
      <c r="DO100" s="44">
        <f>-(DO96+DO97)*bad_debt</f>
        <v/>
      </c>
      <c r="DP100" s="44">
        <f>-(DP96+DP97)*bad_debt</f>
        <v/>
      </c>
      <c r="DQ100" s="44">
        <f>-(DQ96+DQ97)*bad_debt</f>
        <v/>
      </c>
      <c r="DR100" s="44">
        <f>-(DR96+DR97)*bad_debt</f>
        <v/>
      </c>
      <c r="DS100" s="44">
        <f>-(DS96+DS97)*bad_debt</f>
        <v/>
      </c>
      <c r="DT100" s="44">
        <f>-(DT96+DT97)*bad_debt</f>
        <v/>
      </c>
      <c r="DU100" s="44">
        <f>-(DU96+DU97)*bad_debt</f>
        <v/>
      </c>
      <c r="DV100" s="44">
        <f>-(DV96+DV97)*bad_debt</f>
        <v/>
      </c>
      <c r="DW100" s="44">
        <f>-(DW96+DW97)*bad_debt</f>
        <v/>
      </c>
      <c r="DX100" s="44">
        <f>-(DX96+DX97)*bad_debt</f>
        <v/>
      </c>
      <c r="DY100" s="44">
        <f>-(DY96+DY97)*bad_debt</f>
        <v/>
      </c>
      <c r="DZ100" s="44">
        <f>-(DZ96+DZ97)*bad_debt</f>
        <v/>
      </c>
      <c r="EA100" s="44">
        <f>-(EA96+EA97)*bad_debt</f>
        <v/>
      </c>
      <c r="EB100" s="44">
        <f>-(EB96+EB97)*bad_debt</f>
        <v/>
      </c>
      <c r="EC100" s="44">
        <f>-(EC96+EC97)*bad_debt</f>
        <v/>
      </c>
      <c r="ED100" s="44">
        <f>-(ED96+ED97)*bad_debt</f>
        <v/>
      </c>
      <c r="EE100" s="44">
        <f>-(EE96+EE97)*bad_debt</f>
        <v/>
      </c>
      <c r="EF100" s="44">
        <f>-(EF96+EF97)*bad_debt</f>
        <v/>
      </c>
      <c r="EG100" s="44">
        <f>-(EG96+EG97)*bad_debt</f>
        <v/>
      </c>
      <c r="EH100" s="44">
        <f>-(EH96+EH97)*bad_debt</f>
        <v/>
      </c>
      <c r="EI100" s="44">
        <f>-(EI96+EI97)*bad_debt</f>
        <v/>
      </c>
      <c r="EJ100" s="44">
        <f>-(EJ96+EJ97)*bad_debt</f>
        <v/>
      </c>
      <c r="EK100" s="44">
        <f>-(EK96+EK97)*bad_debt</f>
        <v/>
      </c>
      <c r="EL100" s="44">
        <f>-(EL96+EL97)*bad_debt</f>
        <v/>
      </c>
      <c r="EM100" s="44">
        <f>-(EM96+EM97)*bad_debt</f>
        <v/>
      </c>
      <c r="EN100" s="44">
        <f>-(EN96+EN97)*bad_debt</f>
        <v/>
      </c>
      <c r="EO100" s="44">
        <f>-(EO96+EO97)*bad_debt</f>
        <v/>
      </c>
      <c r="EP100" s="44">
        <f>-(EP96+EP97)*bad_debt</f>
        <v/>
      </c>
      <c r="EQ100" s="44">
        <f>-(EQ96+EQ97)*bad_debt</f>
        <v/>
      </c>
      <c r="ER100" s="44">
        <f>-(ER96+ER97)*bad_debt</f>
        <v/>
      </c>
      <c r="ES100" s="44">
        <f>-(ES96+ES97)*bad_debt</f>
        <v/>
      </c>
      <c r="ET100" s="44">
        <f>-(ET96+ET97)*bad_debt</f>
        <v/>
      </c>
      <c r="EU100" s="44">
        <f>-(EU96+EU97)*bad_debt</f>
        <v/>
      </c>
      <c r="EV100" s="44">
        <f>-(EV96+EV97)*bad_debt</f>
        <v/>
      </c>
      <c r="EW100" s="44">
        <f>-(EW96+EW97)*bad_debt</f>
        <v/>
      </c>
      <c r="EX100" s="44">
        <f>-(EX96+EX97)*bad_debt</f>
        <v/>
      </c>
      <c r="EY100" s="44">
        <f>-(EY96+EY97)*bad_debt</f>
        <v/>
      </c>
      <c r="EZ100" s="44">
        <f>-(EZ96+EZ97)*bad_debt</f>
        <v/>
      </c>
      <c r="FA100" s="44">
        <f>-(FA96+FA97)*bad_debt</f>
        <v/>
      </c>
      <c r="FB100" s="44">
        <f>-(FB96+FB97)*bad_debt</f>
        <v/>
      </c>
      <c r="FC100" s="44">
        <f>-(FC96+FC97)*bad_debt</f>
        <v/>
      </c>
      <c r="FD100" s="44">
        <f>-(FD96+FD97)*bad_debt</f>
        <v/>
      </c>
      <c r="FE100" s="44">
        <f>-(FE96+FE97)*bad_debt</f>
        <v/>
      </c>
      <c r="FF100" s="44">
        <f>-(FF96+FF97)*bad_debt</f>
        <v/>
      </c>
      <c r="FG100" s="44">
        <f>-(FG96+FG97)*bad_debt</f>
        <v/>
      </c>
      <c r="FH100" s="44">
        <f>-(FH96+FH97)*bad_debt</f>
        <v/>
      </c>
      <c r="FI100" s="44">
        <f>-(FI96+FI97)*bad_debt</f>
        <v/>
      </c>
      <c r="FJ100" s="44">
        <f>-(FJ96+FJ97)*bad_debt</f>
        <v/>
      </c>
      <c r="FK100" s="44">
        <f>-(FK96+FK97)*bad_debt</f>
        <v/>
      </c>
      <c r="FL100" s="44">
        <f>-(FL96+FL97)*bad_debt</f>
        <v/>
      </c>
      <c r="FM100" s="44">
        <f>-(FM96+FM97)*bad_debt</f>
        <v/>
      </c>
      <c r="FN100" s="44">
        <f>-(FN96+FN97)*bad_debt</f>
        <v/>
      </c>
      <c r="FO100" s="44">
        <f>-(FO96+FO97)*bad_debt</f>
        <v/>
      </c>
      <c r="FP100" s="44">
        <f>-(FP96+FP97)*bad_debt</f>
        <v/>
      </c>
      <c r="FQ100" s="44">
        <f>-(FQ96+FQ97)*bad_debt</f>
        <v/>
      </c>
      <c r="FR100" s="44">
        <f>-(FR96+FR97)*bad_debt</f>
        <v/>
      </c>
      <c r="FS100" s="44">
        <f>-(FS96+FS97)*bad_debt</f>
        <v/>
      </c>
      <c r="FT100" s="44">
        <f>-(FT96+FT97)*bad_debt</f>
        <v/>
      </c>
      <c r="FU100" s="44">
        <f>-(FU96+FU97)*bad_debt</f>
        <v/>
      </c>
      <c r="FV100" s="44">
        <f>-(FV96+FV97)*bad_debt</f>
        <v/>
      </c>
      <c r="FW100" s="44">
        <f>-(FW96+FW97)*bad_debt</f>
        <v/>
      </c>
      <c r="FX100" s="44">
        <f>-(FX96+FX97)*bad_debt</f>
        <v/>
      </c>
      <c r="FY100" s="44">
        <f>-(FY96+FY97)*bad_debt</f>
        <v/>
      </c>
      <c r="FZ100" s="44">
        <f>-(FZ96+FZ97)*bad_debt</f>
        <v/>
      </c>
      <c r="GA100" s="44">
        <f>-(GA96+GA97)*bad_debt</f>
        <v/>
      </c>
      <c r="GB100" s="44">
        <f>-(GB96+GB97)*bad_debt</f>
        <v/>
      </c>
      <c r="GC100" s="44">
        <f>-(GC96+GC97)*bad_debt</f>
        <v/>
      </c>
      <c r="GD100" s="44">
        <f>-(GD96+GD97)*bad_debt</f>
        <v/>
      </c>
      <c r="GE100" s="44">
        <f>-(GE96+GE97)*bad_debt</f>
        <v/>
      </c>
      <c r="GF100" s="44">
        <f>-(GF96+GF97)*bad_debt</f>
        <v/>
      </c>
      <c r="GG100" s="44">
        <f>-(GG96+GG97)*bad_debt</f>
        <v/>
      </c>
      <c r="GH100" s="44">
        <f>-(GH96+GH97)*bad_debt</f>
        <v/>
      </c>
      <c r="GI100" s="44">
        <f>-(GI96+GI97)*bad_debt</f>
        <v/>
      </c>
      <c r="GJ100" s="44">
        <f>-(GJ96+GJ97)*bad_debt</f>
        <v/>
      </c>
      <c r="GK100" s="44">
        <f>-(GK96+GK97)*bad_debt</f>
        <v/>
      </c>
      <c r="GL100" s="44">
        <f>-(GL96+GL97)*bad_debt</f>
        <v/>
      </c>
      <c r="GM100" s="44">
        <f>-(GM96+GM97)*bad_debt</f>
        <v/>
      </c>
      <c r="GN100" s="44">
        <f>-(GN96+GN97)*bad_debt</f>
        <v/>
      </c>
      <c r="GO100" s="44">
        <f>-(GO96+GO97)*bad_debt</f>
        <v/>
      </c>
      <c r="GP100" s="44">
        <f>-(GP96+GP97)*bad_debt</f>
        <v/>
      </c>
      <c r="GQ100" s="44">
        <f>-(GQ96+GQ97)*bad_debt</f>
        <v/>
      </c>
      <c r="GR100" s="44">
        <f>-(GR96+GR97)*bad_debt</f>
        <v/>
      </c>
      <c r="GS100" s="44">
        <f>-(GS96+GS97)*bad_debt</f>
        <v/>
      </c>
      <c r="GT100" s="44">
        <f>-(GT96+GT97)*bad_debt</f>
        <v/>
      </c>
      <c r="GU100" s="44">
        <f>-(GU96+GU97)*bad_debt</f>
        <v/>
      </c>
      <c r="GV100" s="44">
        <f>-(GV96+GV97)*bad_debt</f>
        <v/>
      </c>
      <c r="GW100" s="44">
        <f>-(GW96+GW97)*bad_debt</f>
        <v/>
      </c>
      <c r="GX100" s="44">
        <f>-(GX96+GX97)*bad_debt</f>
        <v/>
      </c>
      <c r="GY100" s="44">
        <f>-(GY96+GY97)*bad_debt</f>
        <v/>
      </c>
      <c r="GZ100" s="44">
        <f>-(GZ96+GZ97)*bad_debt</f>
        <v/>
      </c>
      <c r="HA100" s="44">
        <f>-(HA96+HA97)*bad_debt</f>
        <v/>
      </c>
      <c r="HB100" s="44">
        <f>-(HB96+HB97)*bad_debt</f>
        <v/>
      </c>
      <c r="HC100" s="44">
        <f>-(HC96+HC97)*bad_debt</f>
        <v/>
      </c>
      <c r="HD100" s="44">
        <f>-(HD96+HD97)*bad_debt</f>
        <v/>
      </c>
      <c r="HE100" s="44">
        <f>-(HE96+HE97)*bad_debt</f>
        <v/>
      </c>
      <c r="HF100" s="44">
        <f>-(HF96+HF97)*bad_debt</f>
        <v/>
      </c>
      <c r="HG100" s="44">
        <f>-(HG96+HG97)*bad_debt</f>
        <v/>
      </c>
      <c r="HH100" s="44">
        <f>-(HH96+HH97)*bad_debt</f>
        <v/>
      </c>
      <c r="HI100" s="44">
        <f>-(HI96+HI97)*bad_debt</f>
        <v/>
      </c>
      <c r="HJ100" s="44">
        <f>-(HJ96+HJ97)*bad_debt</f>
        <v/>
      </c>
      <c r="HK100" s="44">
        <f>-(HK96+HK97)*bad_debt</f>
        <v/>
      </c>
      <c r="HL100" s="44">
        <f>-(HL96+HL97)*bad_debt</f>
        <v/>
      </c>
      <c r="HM100" s="44">
        <f>-(HM96+HM97)*bad_debt</f>
        <v/>
      </c>
      <c r="HN100" s="44">
        <f>-(HN96+HN97)*bad_debt</f>
        <v/>
      </c>
      <c r="HO100" s="44">
        <f>-(HO96+HO97)*bad_debt</f>
        <v/>
      </c>
      <c r="HP100" s="44">
        <f>-(HP96+HP97)*bad_debt</f>
        <v/>
      </c>
      <c r="HQ100" s="44">
        <f>-(HQ96+HQ97)*bad_debt</f>
        <v/>
      </c>
      <c r="HR100" s="44">
        <f>-(HR96+HR97)*bad_debt</f>
        <v/>
      </c>
      <c r="HS100" s="44">
        <f>-(HS96+HS97)*bad_debt</f>
        <v/>
      </c>
      <c r="HT100" s="44">
        <f>-(HT96+HT97)*bad_debt</f>
        <v/>
      </c>
      <c r="HU100" s="44">
        <f>-(HU96+HU97)*bad_debt</f>
        <v/>
      </c>
      <c r="HV100" s="44">
        <f>-(HV96+HV97)*bad_debt</f>
        <v/>
      </c>
      <c r="HW100" s="44">
        <f>-(HW96+HW97)*bad_debt</f>
        <v/>
      </c>
      <c r="HX100" s="44">
        <f>-(HX96+HX97)*bad_debt</f>
        <v/>
      </c>
      <c r="HY100" s="44">
        <f>-(HY96+HY97)*bad_debt</f>
        <v/>
      </c>
      <c r="HZ100" s="44">
        <f>-(HZ96+HZ97)*bad_debt</f>
        <v/>
      </c>
      <c r="IA100" s="44">
        <f>-(IA96+IA97)*bad_debt</f>
        <v/>
      </c>
      <c r="IB100" s="44">
        <f>-(IB96+IB97)*bad_debt</f>
        <v/>
      </c>
      <c r="IC100" s="44">
        <f>-(IC96+IC97)*bad_debt</f>
        <v/>
      </c>
      <c r="ID100" s="44">
        <f>-(ID96+ID97)*bad_debt</f>
        <v/>
      </c>
      <c r="IE100" s="44">
        <f>-(IE96+IE97)*bad_debt</f>
        <v/>
      </c>
      <c r="IF100" s="44">
        <f>-(IF96+IF97)*bad_debt</f>
        <v/>
      </c>
      <c r="IG100" s="44">
        <f>-(IG96+IG97)*bad_debt</f>
        <v/>
      </c>
      <c r="IH100" s="44">
        <f>-(IH96+IH97)*bad_debt</f>
        <v/>
      </c>
      <c r="II100" s="44">
        <f>-(II96+II97)*bad_debt</f>
        <v/>
      </c>
      <c r="IJ100" s="44">
        <f>-(IJ96+IJ97)*bad_debt</f>
        <v/>
      </c>
      <c r="IK100" s="44">
        <f>-(IK96+IK97)*bad_debt</f>
        <v/>
      </c>
      <c r="IL100" s="44">
        <f>-(IL96+IL97)*bad_debt</f>
        <v/>
      </c>
      <c r="IM100" s="44">
        <f>-(IM96+IM97)*bad_debt</f>
        <v/>
      </c>
      <c r="IN100" s="44">
        <f>-(IN96+IN97)*bad_debt</f>
        <v/>
      </c>
      <c r="IO100" s="44">
        <f>-(IO96+IO97)*bad_debt</f>
        <v/>
      </c>
      <c r="IP100" s="44">
        <f>-(IP96+IP97)*bad_debt</f>
        <v/>
      </c>
      <c r="IQ100" s="44">
        <f>-(IQ96+IQ97)*bad_debt</f>
        <v/>
      </c>
      <c r="IR100" s="44">
        <f>-(IR96+IR97)*bad_debt</f>
        <v/>
      </c>
      <c r="IS100" s="44">
        <f>-(IS96+IS97)*bad_debt</f>
        <v/>
      </c>
      <c r="IT100" s="44">
        <f>-(IT96+IT97)*bad_debt</f>
        <v/>
      </c>
      <c r="IU100" s="44">
        <f>-(IU96+IU97)*bad_debt</f>
        <v/>
      </c>
      <c r="IV100" s="44">
        <f>-(IV96+IV97)*bad_debt</f>
        <v/>
      </c>
      <c r="IW100" s="44">
        <f>-(IW96+IW97)*bad_debt</f>
        <v/>
      </c>
      <c r="IX100" s="44">
        <f>-(IX96+IX97)*bad_debt</f>
        <v/>
      </c>
      <c r="IY100" s="44">
        <f>-(IY96+IY97)*bad_debt</f>
        <v/>
      </c>
      <c r="IZ100" s="44">
        <f>-(IZ96+IZ97)*bad_debt</f>
        <v/>
      </c>
      <c r="JA100" s="44">
        <f>-(JA96+JA97)*bad_debt</f>
        <v/>
      </c>
      <c r="JB100" s="44">
        <f>-(JB96+JB97)*bad_debt</f>
        <v/>
      </c>
      <c r="JC100" s="44">
        <f>-(JC96+JC97)*bad_debt</f>
        <v/>
      </c>
      <c r="JD100" s="44">
        <f>-(JD96+JD97)*bad_debt</f>
        <v/>
      </c>
      <c r="JE100" s="44">
        <f>-(JE96+JE97)*bad_debt</f>
        <v/>
      </c>
      <c r="JF100" s="44">
        <f>-(JF96+JF97)*bad_debt</f>
        <v/>
      </c>
      <c r="JG100" s="44">
        <f>-(JG96+JG97)*bad_debt</f>
        <v/>
      </c>
      <c r="JH100" s="44">
        <f>-(JH96+JH97)*bad_debt</f>
        <v/>
      </c>
      <c r="JI100" s="44">
        <f>-(JI96+JI97)*bad_debt</f>
        <v/>
      </c>
      <c r="JJ100" s="44">
        <f>-(JJ96+JJ97)*bad_debt</f>
        <v/>
      </c>
      <c r="JK100" s="44">
        <f>-(JK96+JK97)*bad_debt</f>
        <v/>
      </c>
      <c r="JL100" s="44">
        <f>-(JL96+JL97)*bad_debt</f>
        <v/>
      </c>
      <c r="JM100" s="44">
        <f>-(JM96+JM97)*bad_debt</f>
        <v/>
      </c>
      <c r="JN100" s="44">
        <f>-(JN96+JN97)*bad_debt</f>
        <v/>
      </c>
      <c r="JO100" s="44">
        <f>-(JO96+JO97)*bad_debt</f>
        <v/>
      </c>
      <c r="JP100" s="44">
        <f>-(JP96+JP97)*bad_debt</f>
        <v/>
      </c>
      <c r="JQ100" s="44">
        <f>-(JQ96+JQ97)*bad_debt</f>
        <v/>
      </c>
      <c r="JR100" s="44">
        <f>-(JR96+JR97)*bad_debt</f>
        <v/>
      </c>
      <c r="JS100" s="44">
        <f>-(JS96+JS97)*bad_debt</f>
        <v/>
      </c>
      <c r="JT100" s="44">
        <f>-(JT96+JT97)*bad_debt</f>
        <v/>
      </c>
      <c r="JU100" s="44">
        <f>-(JU96+JU97)*bad_debt</f>
        <v/>
      </c>
      <c r="JV100" s="44">
        <f>-(JV96+JV97)*bad_debt</f>
        <v/>
      </c>
      <c r="JW100" s="44">
        <f>-(JW96+JW97)*bad_debt</f>
        <v/>
      </c>
      <c r="JX100" s="44">
        <f>-(JX96+JX97)*bad_debt</f>
        <v/>
      </c>
      <c r="JY100" s="44">
        <f>-(JY96+JY97)*bad_debt</f>
        <v/>
      </c>
      <c r="JZ100" s="44">
        <f>-(JZ96+JZ97)*bad_debt</f>
        <v/>
      </c>
      <c r="KA100" s="44">
        <f>-(KA96+KA97)*bad_debt</f>
        <v/>
      </c>
      <c r="KB100" s="44">
        <f>-(KB96+KB97)*bad_debt</f>
        <v/>
      </c>
      <c r="KC100" s="44">
        <f>-(KC96+KC97)*bad_debt</f>
        <v/>
      </c>
      <c r="KD100" s="44">
        <f>-(KD96+KD97)*bad_debt</f>
        <v/>
      </c>
      <c r="KE100" s="44">
        <f>-(KE96+KE97)*bad_debt</f>
        <v/>
      </c>
      <c r="KF100" s="44">
        <f>-(KF96+KF97)*bad_debt</f>
        <v/>
      </c>
      <c r="KG100" s="44">
        <f>-(KG96+KG97)*bad_debt</f>
        <v/>
      </c>
      <c r="KH100" s="44">
        <f>-(KH96+KH97)*bad_debt</f>
        <v/>
      </c>
      <c r="KI100" s="44">
        <f>-(KI96+KI97)*bad_debt</f>
        <v/>
      </c>
      <c r="KJ100" s="44">
        <f>-(KJ96+KJ97)*bad_debt</f>
        <v/>
      </c>
      <c r="KK100" s="44">
        <f>-(KK96+KK97)*bad_debt</f>
        <v/>
      </c>
      <c r="KL100" s="44">
        <f>-(KL96+KL97)*bad_debt</f>
        <v/>
      </c>
      <c r="KM100" s="44">
        <f>-(KM96+KM97)*bad_debt</f>
        <v/>
      </c>
      <c r="KN100" s="44">
        <f>-(KN96+KN97)*bad_debt</f>
        <v/>
      </c>
      <c r="KO100" s="44">
        <f>-(KO96+KO97)*bad_debt</f>
        <v/>
      </c>
      <c r="KP100" s="44">
        <f>-(KP96+KP97)*bad_debt</f>
        <v/>
      </c>
      <c r="KQ100" s="44">
        <f>-(KQ96+KQ97)*bad_debt</f>
        <v/>
      </c>
      <c r="KR100" s="44">
        <f>-(KR96+KR97)*bad_debt</f>
        <v/>
      </c>
      <c r="KS100" s="44">
        <f>-(KS96+KS97)*bad_debt</f>
        <v/>
      </c>
      <c r="KT100" s="44">
        <f>-(KT96+KT97)*bad_debt</f>
        <v/>
      </c>
      <c r="KU100" s="44">
        <f>-(KU96+KU97)*bad_debt</f>
        <v/>
      </c>
      <c r="KV100" s="44">
        <f>-(KV96+KV97)*bad_debt</f>
        <v/>
      </c>
      <c r="KW100" s="44">
        <f>-(KW96+KW97)*bad_debt</f>
        <v/>
      </c>
      <c r="KX100" s="44">
        <f>-(KX96+KX97)*bad_debt</f>
        <v/>
      </c>
      <c r="KY100" s="44">
        <f>-(KY96+KY97)*bad_debt</f>
        <v/>
      </c>
      <c r="KZ100" s="44">
        <f>-(KZ96+KZ97)*bad_debt</f>
        <v/>
      </c>
      <c r="LA100" s="44">
        <f>-(LA96+LA97)*bad_debt</f>
        <v/>
      </c>
      <c r="LB100" s="44">
        <f>-(LB96+LB97)*bad_debt</f>
        <v/>
      </c>
      <c r="LC100" s="44">
        <f>-(LC96+LC97)*bad_debt</f>
        <v/>
      </c>
      <c r="LD100" s="44">
        <f>-(LD96+LD97)*bad_debt</f>
        <v/>
      </c>
      <c r="LE100" s="44">
        <f>-(LE96+LE97)*bad_debt</f>
        <v/>
      </c>
      <c r="LF100" s="44">
        <f>-(LF96+LF97)*bad_debt</f>
        <v/>
      </c>
      <c r="LG100" s="44">
        <f>-(LG96+LG97)*bad_debt</f>
        <v/>
      </c>
      <c r="LH100" s="44">
        <f>-(LH96+LH97)*bad_debt</f>
        <v/>
      </c>
      <c r="LI100" s="44">
        <f>-(LI96+LI97)*bad_debt</f>
        <v/>
      </c>
      <c r="LJ100" s="44">
        <f>-(LJ96+LJ97)*bad_debt</f>
        <v/>
      </c>
      <c r="LK100" s="44">
        <f>-(LK96+LK97)*bad_debt</f>
        <v/>
      </c>
      <c r="LL100" s="44">
        <f>-(LL96+LL97)*bad_debt</f>
        <v/>
      </c>
      <c r="LM100" s="44">
        <f>-(LM96+LM97)*bad_debt</f>
        <v/>
      </c>
      <c r="LN100" s="44">
        <f>-(LN96+LN97)*bad_debt</f>
        <v/>
      </c>
      <c r="LO100" s="44">
        <f>-(LO96+LO97)*bad_debt</f>
        <v/>
      </c>
      <c r="LP100" s="44">
        <f>-(LP96+LP97)*bad_debt</f>
        <v/>
      </c>
      <c r="LQ100" s="44">
        <f>-(LQ96+LQ97)*bad_debt</f>
        <v/>
      </c>
      <c r="LR100" s="44">
        <f>-(LR96+LR97)*bad_debt</f>
        <v/>
      </c>
      <c r="LS100" s="44">
        <f>-(LS96+LS97)*bad_debt</f>
        <v/>
      </c>
      <c r="LT100" s="44">
        <f>-(LT96+LT97)*bad_debt</f>
        <v/>
      </c>
      <c r="LU100" s="44">
        <f>-(LU96+LU97)*bad_debt</f>
        <v/>
      </c>
      <c r="LV100" s="44">
        <f>-(LV96+LV97)*bad_debt</f>
        <v/>
      </c>
      <c r="LW100" s="44">
        <f>-(LW96+LW97)*bad_debt</f>
        <v/>
      </c>
      <c r="LX100" s="44">
        <f>-(LX96+LX97)*bad_debt</f>
        <v/>
      </c>
      <c r="LY100" s="44">
        <f>-(LY96+LY97)*bad_debt</f>
        <v/>
      </c>
      <c r="LZ100" s="44">
        <f>-(LZ96+LZ97)*bad_debt</f>
        <v/>
      </c>
      <c r="MA100" s="44">
        <f>-(MA96+MA97)*bad_debt</f>
        <v/>
      </c>
      <c r="MB100" s="44">
        <f>-(MB96+MB97)*bad_debt</f>
        <v/>
      </c>
      <c r="MC100" s="44">
        <f>-(MC96+MC97)*bad_debt</f>
        <v/>
      </c>
      <c r="MD100" s="44">
        <f>-(MD96+MD97)*bad_debt</f>
        <v/>
      </c>
      <c r="ME100" s="44">
        <f>-(ME96+ME97)*bad_debt</f>
        <v/>
      </c>
      <c r="MF100" s="44">
        <f>-(MF96+MF97)*bad_debt</f>
        <v/>
      </c>
      <c r="MG100" s="44">
        <f>-(MG96+MG97)*bad_debt</f>
        <v/>
      </c>
      <c r="MH100" s="44">
        <f>-(MH96+MH97)*bad_debt</f>
        <v/>
      </c>
      <c r="MI100" s="44">
        <f>-(MI96+MI97)*bad_debt</f>
        <v/>
      </c>
      <c r="MJ100" s="44">
        <f>-(MJ96+MJ97)*bad_debt</f>
        <v/>
      </c>
      <c r="MK100" s="44">
        <f>-(MK96+MK97)*bad_debt</f>
        <v/>
      </c>
      <c r="ML100" s="44">
        <f>-(ML96+ML97)*bad_debt</f>
        <v/>
      </c>
      <c r="MM100" s="44">
        <f>-(MM96+MM97)*bad_debt</f>
        <v/>
      </c>
      <c r="MN100" s="44">
        <f>-(MN96+MN97)*bad_debt</f>
        <v/>
      </c>
      <c r="MO100" s="44">
        <f>-(MO96+MO97)*bad_debt</f>
        <v/>
      </c>
      <c r="MP100" s="44">
        <f>-(MP96+MP97)*bad_debt</f>
        <v/>
      </c>
      <c r="MQ100" s="44">
        <f>-(MQ96+MQ97)*bad_debt</f>
        <v/>
      </c>
      <c r="MR100" s="44">
        <f>-(MR96+MR97)*bad_debt</f>
        <v/>
      </c>
      <c r="MS100" s="44">
        <f>-(MS96+MS97)*bad_debt</f>
        <v/>
      </c>
      <c r="MT100" s="44">
        <f>-(MT96+MT97)*bad_debt</f>
        <v/>
      </c>
      <c r="MU100" s="44">
        <f>-(MU96+MU97)*bad_debt</f>
        <v/>
      </c>
      <c r="MV100" s="44">
        <f>-(MV96+MV97)*bad_debt</f>
        <v/>
      </c>
      <c r="MW100" s="44">
        <f>-(MW96+MW97)*bad_debt</f>
        <v/>
      </c>
      <c r="MX100" s="44">
        <f>-(MX96+MX97)*bad_debt</f>
        <v/>
      </c>
      <c r="MY100" s="44">
        <f>-(MY96+MY97)*bad_debt</f>
        <v/>
      </c>
      <c r="MZ100" s="44">
        <f>-(MZ96+MZ97)*bad_debt</f>
        <v/>
      </c>
      <c r="NA100" s="44">
        <f>-(NA96+NA97)*bad_debt</f>
        <v/>
      </c>
      <c r="NB100" s="44">
        <f>-(NB96+NB97)*bad_debt</f>
        <v/>
      </c>
      <c r="NC100" s="44">
        <f>-(NC96+NC97)*bad_debt</f>
        <v/>
      </c>
      <c r="ND100" s="44">
        <f>-(ND96+ND97)*bad_debt</f>
        <v/>
      </c>
      <c r="NE100" s="44">
        <f>-(NE96+NE97)*bad_debt</f>
        <v/>
      </c>
      <c r="NF100" s="44">
        <f>-(NF96+NF97)*bad_debt</f>
        <v/>
      </c>
      <c r="NG100" s="44">
        <f>-(NG96+NG97)*bad_debt</f>
        <v/>
      </c>
      <c r="NH100" s="44">
        <f>-(NH96+NH97)*bad_debt</f>
        <v/>
      </c>
      <c r="NI100" s="44">
        <f>-(NI96+NI97)*bad_debt</f>
        <v/>
      </c>
      <c r="NJ100" s="44">
        <f>-(NJ96+NJ97)*bad_debt</f>
        <v/>
      </c>
      <c r="NK100" s="44">
        <f>-(NK96+NK97)*bad_debt</f>
        <v/>
      </c>
      <c r="NL100" s="44">
        <f>-(NL96+NL97)*bad_debt</f>
        <v/>
      </c>
      <c r="NM100" s="44">
        <f>-(NM96+NM97)*bad_debt</f>
        <v/>
      </c>
      <c r="NN100" s="44">
        <f>-(NN96+NN97)*bad_debt</f>
        <v/>
      </c>
      <c r="NO100" s="44">
        <f>-(NO96+NO97)*bad_debt</f>
        <v/>
      </c>
      <c r="NP100" s="44">
        <f>-(NP96+NP97)*bad_debt</f>
        <v/>
      </c>
      <c r="NQ100" s="44">
        <f>-(NQ96+NQ97)*bad_debt</f>
        <v/>
      </c>
      <c r="NR100" s="44">
        <f>-(NR96+NR97)*bad_debt</f>
        <v/>
      </c>
      <c r="NS100" s="44">
        <f>-(NS96+NS97)*bad_debt</f>
        <v/>
      </c>
      <c r="NT100" s="44">
        <f>-(NT96+NT97)*bad_debt</f>
        <v/>
      </c>
      <c r="NU100" s="44">
        <f>-(NU96+NU97)*bad_debt</f>
        <v/>
      </c>
      <c r="NV100" s="44">
        <f>-(NV96+NV97)*bad_debt</f>
        <v/>
      </c>
      <c r="NW100" s="44">
        <f>-(NW96+NW97)*bad_debt</f>
        <v/>
      </c>
      <c r="NX100" s="44">
        <f>-(NX96+NX97)*bad_debt</f>
        <v/>
      </c>
      <c r="NY100" s="44">
        <f>-(NY96+NY97)*bad_debt</f>
        <v/>
      </c>
      <c r="NZ100" s="44">
        <f>-(NZ96+NZ97)*bad_debt</f>
        <v/>
      </c>
      <c r="OA100" s="44">
        <f>-(OA96+OA97)*bad_debt</f>
        <v/>
      </c>
      <c r="OB100" s="44">
        <f>-(OB96+OB97)*bad_debt</f>
        <v/>
      </c>
      <c r="OC100" s="44">
        <f>-(OC96+OC97)*bad_debt</f>
        <v/>
      </c>
      <c r="OD100" s="44">
        <f>-(OD96+OD97)*bad_debt</f>
        <v/>
      </c>
      <c r="OE100" s="44">
        <f>-(OE96+OE97)*bad_debt</f>
        <v/>
      </c>
      <c r="OF100" s="44">
        <f>-(OF96+OF97)*bad_debt</f>
        <v/>
      </c>
      <c r="OG100" s="44">
        <f>-(OG96+OG97)*bad_debt</f>
        <v/>
      </c>
      <c r="OH100" s="44">
        <f>-(OH96+OH97)*bad_debt</f>
        <v/>
      </c>
      <c r="OI100" s="44">
        <f>-(OI96+OI97)*bad_debt</f>
        <v/>
      </c>
      <c r="OJ100" s="44">
        <f>-(OJ96+OJ97)*bad_debt</f>
        <v/>
      </c>
      <c r="OK100" s="44">
        <f>-(OK96+OK97)*bad_debt</f>
        <v/>
      </c>
      <c r="OL100" s="44">
        <f>-(OL96+OL97)*bad_debt</f>
        <v/>
      </c>
      <c r="OM100" s="44">
        <f>-(OM96+OM97)*bad_debt</f>
        <v/>
      </c>
      <c r="ON100" s="44">
        <f>-(ON96+ON97)*bad_debt</f>
        <v/>
      </c>
      <c r="OO100" s="44">
        <f>-(OO96+OO97)*bad_debt</f>
        <v/>
      </c>
      <c r="OP100" s="44">
        <f>-(OP96+OP97)*bad_debt</f>
        <v/>
      </c>
      <c r="OQ100" s="44">
        <f>-(OQ96+OQ97)*bad_debt</f>
        <v/>
      </c>
      <c r="OR100" s="44">
        <f>-(OR96+OR97)*bad_debt</f>
        <v/>
      </c>
      <c r="OS100" s="44">
        <f>-(OS96+OS97)*bad_debt</f>
        <v/>
      </c>
      <c r="OT100" s="44">
        <f>-(OT96+OT97)*bad_debt</f>
        <v/>
      </c>
      <c r="OU100" s="44">
        <f>-(OU96+OU97)*bad_debt</f>
        <v/>
      </c>
      <c r="OV100" s="44">
        <f>-(OV96+OV97)*bad_debt</f>
        <v/>
      </c>
      <c r="OW100" s="44">
        <f>-(OW96+OW97)*bad_debt</f>
        <v/>
      </c>
      <c r="OX100" s="44">
        <f>-(OX96+OX97)*bad_debt</f>
        <v/>
      </c>
      <c r="OY100" s="44">
        <f>-(OY96+OY97)*bad_debt</f>
        <v/>
      </c>
      <c r="OZ100" s="44">
        <f>-(OZ96+OZ97)*bad_debt</f>
        <v/>
      </c>
      <c r="PA100" s="44">
        <f>-(PA96+PA97)*bad_debt</f>
        <v/>
      </c>
      <c r="PB100" s="44">
        <f>-(PB96+PB97)*bad_debt</f>
        <v/>
      </c>
      <c r="PC100" s="44">
        <f>-(PC96+PC97)*bad_debt</f>
        <v/>
      </c>
      <c r="PD100" s="44">
        <f>-(PD96+PD97)*bad_debt</f>
        <v/>
      </c>
      <c r="PE100" s="44">
        <f>-(PE96+PE97)*bad_debt</f>
        <v/>
      </c>
      <c r="PF100" s="44">
        <f>-(PF96+PF97)*bad_debt</f>
        <v/>
      </c>
      <c r="PG100" s="44">
        <f>-(PG96+PG97)*bad_debt</f>
        <v/>
      </c>
      <c r="PH100" s="44">
        <f>-(PH96+PH97)*bad_debt</f>
        <v/>
      </c>
      <c r="PI100" s="44">
        <f>-(PI96+PI97)*bad_debt</f>
        <v/>
      </c>
      <c r="PJ100" s="44">
        <f>-(PJ96+PJ97)*bad_debt</f>
        <v/>
      </c>
      <c r="PK100" s="44">
        <f>-(PK96+PK97)*bad_debt</f>
        <v/>
      </c>
      <c r="PL100" s="44">
        <f>-(PL96+PL97)*bad_debt</f>
        <v/>
      </c>
      <c r="PM100" s="44">
        <f>-(PM96+PM97)*bad_debt</f>
        <v/>
      </c>
    </row>
    <row r="101">
      <c r="A101" s="5" t="inlineStr">
        <is>
          <t>Effective gross income</t>
        </is>
      </c>
      <c r="B101" s="9" t="inlineStr">
        <is>
          <t>P2</t>
        </is>
      </c>
      <c r="C101" s="43">
        <f>SUM(D101:PM101)</f>
        <v/>
      </c>
      <c r="D101" s="45">
        <f>D96+D97+D98+D99+D100</f>
        <v/>
      </c>
      <c r="E101" s="45">
        <f>E96+E97+E98+E99+E100</f>
        <v/>
      </c>
      <c r="F101" s="45">
        <f>F96+F97+F98+F99+F100</f>
        <v/>
      </c>
      <c r="G101" s="45">
        <f>G96+G97+G98+G99+G100</f>
        <v/>
      </c>
      <c r="H101" s="45">
        <f>H96+H97+H98+H99+H100</f>
        <v/>
      </c>
      <c r="I101" s="45">
        <f>I96+I97+I98+I99+I100</f>
        <v/>
      </c>
      <c r="J101" s="45">
        <f>J96+J97+J98+J99+J100</f>
        <v/>
      </c>
      <c r="K101" s="45">
        <f>K96+K97+K98+K99+K100</f>
        <v/>
      </c>
      <c r="L101" s="45">
        <f>L96+L97+L98+L99+L100</f>
        <v/>
      </c>
      <c r="M101" s="45">
        <f>M96+M97+M98+M99+M100</f>
        <v/>
      </c>
      <c r="N101" s="45">
        <f>N96+N97+N98+N99+N100</f>
        <v/>
      </c>
      <c r="O101" s="45">
        <f>O96+O97+O98+O99+O100</f>
        <v/>
      </c>
      <c r="P101" s="45">
        <f>P96+P97+P98+P99+P100</f>
        <v/>
      </c>
      <c r="Q101" s="45">
        <f>Q96+Q97+Q98+Q99+Q100</f>
        <v/>
      </c>
      <c r="R101" s="45">
        <f>R96+R97+R98+R99+R100</f>
        <v/>
      </c>
      <c r="S101" s="45">
        <f>S96+S97+S98+S99+S100</f>
        <v/>
      </c>
      <c r="T101" s="45">
        <f>T96+T97+T98+T99+T100</f>
        <v/>
      </c>
      <c r="U101" s="45">
        <f>U96+U97+U98+U99+U100</f>
        <v/>
      </c>
      <c r="V101" s="45">
        <f>V96+V97+V98+V99+V100</f>
        <v/>
      </c>
      <c r="W101" s="45">
        <f>W96+W97+W98+W99+W100</f>
        <v/>
      </c>
      <c r="X101" s="45">
        <f>X96+X97+X98+X99+X100</f>
        <v/>
      </c>
      <c r="Y101" s="45">
        <f>Y96+Y97+Y98+Y99+Y100</f>
        <v/>
      </c>
      <c r="Z101" s="45">
        <f>Z96+Z97+Z98+Z99+Z100</f>
        <v/>
      </c>
      <c r="AA101" s="45">
        <f>AA96+AA97+AA98+AA99+AA100</f>
        <v/>
      </c>
      <c r="AB101" s="45">
        <f>AB96+AB97+AB98+AB99+AB100</f>
        <v/>
      </c>
      <c r="AC101" s="45">
        <f>AC96+AC97+AC98+AC99+AC100</f>
        <v/>
      </c>
      <c r="AD101" s="45">
        <f>AD96+AD97+AD98+AD99+AD100</f>
        <v/>
      </c>
      <c r="AE101" s="45">
        <f>AE96+AE97+AE98+AE99+AE100</f>
        <v/>
      </c>
      <c r="AF101" s="45">
        <f>AF96+AF97+AF98+AF99+AF100</f>
        <v/>
      </c>
      <c r="AG101" s="45">
        <f>AG96+AG97+AG98+AG99+AG100</f>
        <v/>
      </c>
      <c r="AH101" s="45">
        <f>AH96+AH97+AH98+AH99+AH100</f>
        <v/>
      </c>
      <c r="AI101" s="45">
        <f>AI96+AI97+AI98+AI99+AI100</f>
        <v/>
      </c>
      <c r="AJ101" s="45">
        <f>AJ96+AJ97+AJ98+AJ99+AJ100</f>
        <v/>
      </c>
      <c r="AK101" s="45">
        <f>AK96+AK97+AK98+AK99+AK100</f>
        <v/>
      </c>
      <c r="AL101" s="45">
        <f>AL96+AL97+AL98+AL99+AL100</f>
        <v/>
      </c>
      <c r="AM101" s="45">
        <f>AM96+AM97+AM98+AM99+AM100</f>
        <v/>
      </c>
      <c r="AN101" s="45">
        <f>AN96+AN97+AN98+AN99+AN100</f>
        <v/>
      </c>
      <c r="AO101" s="45">
        <f>AO96+AO97+AO98+AO99+AO100</f>
        <v/>
      </c>
      <c r="AP101" s="45">
        <f>AP96+AP97+AP98+AP99+AP100</f>
        <v/>
      </c>
      <c r="AQ101" s="45">
        <f>AQ96+AQ97+AQ98+AQ99+AQ100</f>
        <v/>
      </c>
      <c r="AR101" s="45">
        <f>AR96+AR97+AR98+AR99+AR100</f>
        <v/>
      </c>
      <c r="AS101" s="45">
        <f>AS96+AS97+AS98+AS99+AS100</f>
        <v/>
      </c>
      <c r="AT101" s="45">
        <f>AT96+AT97+AT98+AT99+AT100</f>
        <v/>
      </c>
      <c r="AU101" s="45">
        <f>AU96+AU97+AU98+AU99+AU100</f>
        <v/>
      </c>
      <c r="AV101" s="45">
        <f>AV96+AV97+AV98+AV99+AV100</f>
        <v/>
      </c>
      <c r="AW101" s="45">
        <f>AW96+AW97+AW98+AW99+AW100</f>
        <v/>
      </c>
      <c r="AX101" s="45">
        <f>AX96+AX97+AX98+AX99+AX100</f>
        <v/>
      </c>
      <c r="AY101" s="45">
        <f>AY96+AY97+AY98+AY99+AY100</f>
        <v/>
      </c>
      <c r="AZ101" s="45">
        <f>AZ96+AZ97+AZ98+AZ99+AZ100</f>
        <v/>
      </c>
      <c r="BA101" s="45">
        <f>BA96+BA97+BA98+BA99+BA100</f>
        <v/>
      </c>
      <c r="BB101" s="45">
        <f>BB96+BB97+BB98+BB99+BB100</f>
        <v/>
      </c>
      <c r="BC101" s="45">
        <f>BC96+BC97+BC98+BC99+BC100</f>
        <v/>
      </c>
      <c r="BD101" s="45">
        <f>BD96+BD97+BD98+BD99+BD100</f>
        <v/>
      </c>
      <c r="BE101" s="45">
        <f>BE96+BE97+BE98+BE99+BE100</f>
        <v/>
      </c>
      <c r="BF101" s="45">
        <f>BF96+BF97+BF98+BF99+BF100</f>
        <v/>
      </c>
      <c r="BG101" s="45">
        <f>BG96+BG97+BG98+BG99+BG100</f>
        <v/>
      </c>
      <c r="BH101" s="45">
        <f>BH96+BH97+BH98+BH99+BH100</f>
        <v/>
      </c>
      <c r="BI101" s="45">
        <f>BI96+BI97+BI98+BI99+BI100</f>
        <v/>
      </c>
      <c r="BJ101" s="45">
        <f>BJ96+BJ97+BJ98+BJ99+BJ100</f>
        <v/>
      </c>
      <c r="BK101" s="45">
        <f>BK96+BK97+BK98+BK99+BK100</f>
        <v/>
      </c>
      <c r="BL101" s="45">
        <f>BL96+BL97+BL98+BL99+BL100</f>
        <v/>
      </c>
      <c r="BM101" s="45">
        <f>BM96+BM97+BM98+BM99+BM100</f>
        <v/>
      </c>
      <c r="BN101" s="45">
        <f>BN96+BN97+BN98+BN99+BN100</f>
        <v/>
      </c>
      <c r="BO101" s="45">
        <f>BO96+BO97+BO98+BO99+BO100</f>
        <v/>
      </c>
      <c r="BP101" s="45">
        <f>BP96+BP97+BP98+BP99+BP100</f>
        <v/>
      </c>
      <c r="BQ101" s="45">
        <f>BQ96+BQ97+BQ98+BQ99+BQ100</f>
        <v/>
      </c>
      <c r="BR101" s="45">
        <f>BR96+BR97+BR98+BR99+BR100</f>
        <v/>
      </c>
      <c r="BS101" s="45">
        <f>BS96+BS97+BS98+BS99+BS100</f>
        <v/>
      </c>
      <c r="BT101" s="45">
        <f>BT96+BT97+BT98+BT99+BT100</f>
        <v/>
      </c>
      <c r="BU101" s="45">
        <f>BU96+BU97+BU98+BU99+BU100</f>
        <v/>
      </c>
      <c r="BV101" s="45">
        <f>BV96+BV97+BV98+BV99+BV100</f>
        <v/>
      </c>
      <c r="BW101" s="45">
        <f>BW96+BW97+BW98+BW99+BW100</f>
        <v/>
      </c>
      <c r="BX101" s="45">
        <f>BX96+BX97+BX98+BX99+BX100</f>
        <v/>
      </c>
      <c r="BY101" s="45">
        <f>BY96+BY97+BY98+BY99+BY100</f>
        <v/>
      </c>
      <c r="BZ101" s="45">
        <f>BZ96+BZ97+BZ98+BZ99+BZ100</f>
        <v/>
      </c>
      <c r="CA101" s="45">
        <f>CA96+CA97+CA98+CA99+CA100</f>
        <v/>
      </c>
      <c r="CB101" s="45">
        <f>CB96+CB97+CB98+CB99+CB100</f>
        <v/>
      </c>
      <c r="CC101" s="45">
        <f>CC96+CC97+CC98+CC99+CC100</f>
        <v/>
      </c>
      <c r="CD101" s="45">
        <f>CD96+CD97+CD98+CD99+CD100</f>
        <v/>
      </c>
      <c r="CE101" s="45">
        <f>CE96+CE97+CE98+CE99+CE100</f>
        <v/>
      </c>
      <c r="CF101" s="45">
        <f>CF96+CF97+CF98+CF99+CF100</f>
        <v/>
      </c>
      <c r="CG101" s="45">
        <f>CG96+CG97+CG98+CG99+CG100</f>
        <v/>
      </c>
      <c r="CH101" s="45">
        <f>CH96+CH97+CH98+CH99+CH100</f>
        <v/>
      </c>
      <c r="CI101" s="45">
        <f>CI96+CI97+CI98+CI99+CI100</f>
        <v/>
      </c>
      <c r="CJ101" s="45">
        <f>CJ96+CJ97+CJ98+CJ99+CJ100</f>
        <v/>
      </c>
      <c r="CK101" s="45">
        <f>CK96+CK97+CK98+CK99+CK100</f>
        <v/>
      </c>
      <c r="CL101" s="45">
        <f>CL96+CL97+CL98+CL99+CL100</f>
        <v/>
      </c>
      <c r="CM101" s="45">
        <f>CM96+CM97+CM98+CM99+CM100</f>
        <v/>
      </c>
      <c r="CN101" s="45">
        <f>CN96+CN97+CN98+CN99+CN100</f>
        <v/>
      </c>
      <c r="CO101" s="45">
        <f>CO96+CO97+CO98+CO99+CO100</f>
        <v/>
      </c>
      <c r="CP101" s="45">
        <f>CP96+CP97+CP98+CP99+CP100</f>
        <v/>
      </c>
      <c r="CQ101" s="45">
        <f>CQ96+CQ97+CQ98+CQ99+CQ100</f>
        <v/>
      </c>
      <c r="CR101" s="45">
        <f>CR96+CR97+CR98+CR99+CR100</f>
        <v/>
      </c>
      <c r="CS101" s="45">
        <f>CS96+CS97+CS98+CS99+CS100</f>
        <v/>
      </c>
      <c r="CT101" s="45">
        <f>CT96+CT97+CT98+CT99+CT100</f>
        <v/>
      </c>
      <c r="CU101" s="45">
        <f>CU96+CU97+CU98+CU99+CU100</f>
        <v/>
      </c>
      <c r="CV101" s="45">
        <f>CV96+CV97+CV98+CV99+CV100</f>
        <v/>
      </c>
      <c r="CW101" s="45">
        <f>CW96+CW97+CW98+CW99+CW100</f>
        <v/>
      </c>
      <c r="CX101" s="45">
        <f>CX96+CX97+CX98+CX99+CX100</f>
        <v/>
      </c>
      <c r="CY101" s="45">
        <f>CY96+CY97+CY98+CY99+CY100</f>
        <v/>
      </c>
      <c r="CZ101" s="45">
        <f>CZ96+CZ97+CZ98+CZ99+CZ100</f>
        <v/>
      </c>
      <c r="DA101" s="45">
        <f>DA96+DA97+DA98+DA99+DA100</f>
        <v/>
      </c>
      <c r="DB101" s="45">
        <f>DB96+DB97+DB98+DB99+DB100</f>
        <v/>
      </c>
      <c r="DC101" s="45">
        <f>DC96+DC97+DC98+DC99+DC100</f>
        <v/>
      </c>
      <c r="DD101" s="45">
        <f>DD96+DD97+DD98+DD99+DD100</f>
        <v/>
      </c>
      <c r="DE101" s="45">
        <f>DE96+DE97+DE98+DE99+DE100</f>
        <v/>
      </c>
      <c r="DF101" s="45">
        <f>DF96+DF97+DF98+DF99+DF100</f>
        <v/>
      </c>
      <c r="DG101" s="45">
        <f>DG96+DG97+DG98+DG99+DG100</f>
        <v/>
      </c>
      <c r="DH101" s="45">
        <f>DH96+DH97+DH98+DH99+DH100</f>
        <v/>
      </c>
      <c r="DI101" s="45">
        <f>DI96+DI97+DI98+DI99+DI100</f>
        <v/>
      </c>
      <c r="DJ101" s="45">
        <f>DJ96+DJ97+DJ98+DJ99+DJ100</f>
        <v/>
      </c>
      <c r="DK101" s="45">
        <f>DK96+DK97+DK98+DK99+DK100</f>
        <v/>
      </c>
      <c r="DL101" s="45">
        <f>DL96+DL97+DL98+DL99+DL100</f>
        <v/>
      </c>
      <c r="DM101" s="45">
        <f>DM96+DM97+DM98+DM99+DM100</f>
        <v/>
      </c>
      <c r="DN101" s="45">
        <f>DN96+DN97+DN98+DN99+DN100</f>
        <v/>
      </c>
      <c r="DO101" s="45">
        <f>DO96+DO97+DO98+DO99+DO100</f>
        <v/>
      </c>
      <c r="DP101" s="45">
        <f>DP96+DP97+DP98+DP99+DP100</f>
        <v/>
      </c>
      <c r="DQ101" s="45">
        <f>DQ96+DQ97+DQ98+DQ99+DQ100</f>
        <v/>
      </c>
      <c r="DR101" s="45">
        <f>DR96+DR97+DR98+DR99+DR100</f>
        <v/>
      </c>
      <c r="DS101" s="45">
        <f>DS96+DS97+DS98+DS99+DS100</f>
        <v/>
      </c>
      <c r="DT101" s="45">
        <f>DT96+DT97+DT98+DT99+DT100</f>
        <v/>
      </c>
      <c r="DU101" s="45">
        <f>DU96+DU97+DU98+DU99+DU100</f>
        <v/>
      </c>
      <c r="DV101" s="45">
        <f>DV96+DV97+DV98+DV99+DV100</f>
        <v/>
      </c>
      <c r="DW101" s="45">
        <f>DW96+DW97+DW98+DW99+DW100</f>
        <v/>
      </c>
      <c r="DX101" s="45">
        <f>DX96+DX97+DX98+DX99+DX100</f>
        <v/>
      </c>
      <c r="DY101" s="45">
        <f>DY96+DY97+DY98+DY99+DY100</f>
        <v/>
      </c>
      <c r="DZ101" s="45">
        <f>DZ96+DZ97+DZ98+DZ99+DZ100</f>
        <v/>
      </c>
      <c r="EA101" s="45">
        <f>EA96+EA97+EA98+EA99+EA100</f>
        <v/>
      </c>
      <c r="EB101" s="45">
        <f>EB96+EB97+EB98+EB99+EB100</f>
        <v/>
      </c>
      <c r="EC101" s="45">
        <f>EC96+EC97+EC98+EC99+EC100</f>
        <v/>
      </c>
      <c r="ED101" s="45">
        <f>ED96+ED97+ED98+ED99+ED100</f>
        <v/>
      </c>
      <c r="EE101" s="45">
        <f>EE96+EE97+EE98+EE99+EE100</f>
        <v/>
      </c>
      <c r="EF101" s="45">
        <f>EF96+EF97+EF98+EF99+EF100</f>
        <v/>
      </c>
      <c r="EG101" s="45">
        <f>EG96+EG97+EG98+EG99+EG100</f>
        <v/>
      </c>
      <c r="EH101" s="45">
        <f>EH96+EH97+EH98+EH99+EH100</f>
        <v/>
      </c>
      <c r="EI101" s="45">
        <f>EI96+EI97+EI98+EI99+EI100</f>
        <v/>
      </c>
      <c r="EJ101" s="45">
        <f>EJ96+EJ97+EJ98+EJ99+EJ100</f>
        <v/>
      </c>
      <c r="EK101" s="45">
        <f>EK96+EK97+EK98+EK99+EK100</f>
        <v/>
      </c>
      <c r="EL101" s="45">
        <f>EL96+EL97+EL98+EL99+EL100</f>
        <v/>
      </c>
      <c r="EM101" s="45">
        <f>EM96+EM97+EM98+EM99+EM100</f>
        <v/>
      </c>
      <c r="EN101" s="45">
        <f>EN96+EN97+EN98+EN99+EN100</f>
        <v/>
      </c>
      <c r="EO101" s="45">
        <f>EO96+EO97+EO98+EO99+EO100</f>
        <v/>
      </c>
      <c r="EP101" s="45">
        <f>EP96+EP97+EP98+EP99+EP100</f>
        <v/>
      </c>
      <c r="EQ101" s="45">
        <f>EQ96+EQ97+EQ98+EQ99+EQ100</f>
        <v/>
      </c>
      <c r="ER101" s="45">
        <f>ER96+ER97+ER98+ER99+ER100</f>
        <v/>
      </c>
      <c r="ES101" s="45">
        <f>ES96+ES97+ES98+ES99+ES100</f>
        <v/>
      </c>
      <c r="ET101" s="45">
        <f>ET96+ET97+ET98+ET99+ET100</f>
        <v/>
      </c>
      <c r="EU101" s="45">
        <f>EU96+EU97+EU98+EU99+EU100</f>
        <v/>
      </c>
      <c r="EV101" s="45">
        <f>EV96+EV97+EV98+EV99+EV100</f>
        <v/>
      </c>
      <c r="EW101" s="45">
        <f>EW96+EW97+EW98+EW99+EW100</f>
        <v/>
      </c>
      <c r="EX101" s="45">
        <f>EX96+EX97+EX98+EX99+EX100</f>
        <v/>
      </c>
      <c r="EY101" s="45">
        <f>EY96+EY97+EY98+EY99+EY100</f>
        <v/>
      </c>
      <c r="EZ101" s="45">
        <f>EZ96+EZ97+EZ98+EZ99+EZ100</f>
        <v/>
      </c>
      <c r="FA101" s="45">
        <f>FA96+FA97+FA98+FA99+FA100</f>
        <v/>
      </c>
      <c r="FB101" s="45">
        <f>FB96+FB97+FB98+FB99+FB100</f>
        <v/>
      </c>
      <c r="FC101" s="45">
        <f>FC96+FC97+FC98+FC99+FC100</f>
        <v/>
      </c>
      <c r="FD101" s="45">
        <f>FD96+FD97+FD98+FD99+FD100</f>
        <v/>
      </c>
      <c r="FE101" s="45">
        <f>FE96+FE97+FE98+FE99+FE100</f>
        <v/>
      </c>
      <c r="FF101" s="45">
        <f>FF96+FF97+FF98+FF99+FF100</f>
        <v/>
      </c>
      <c r="FG101" s="45">
        <f>FG96+FG97+FG98+FG99+FG100</f>
        <v/>
      </c>
      <c r="FH101" s="45">
        <f>FH96+FH97+FH98+FH99+FH100</f>
        <v/>
      </c>
      <c r="FI101" s="45">
        <f>FI96+FI97+FI98+FI99+FI100</f>
        <v/>
      </c>
      <c r="FJ101" s="45">
        <f>FJ96+FJ97+FJ98+FJ99+FJ100</f>
        <v/>
      </c>
      <c r="FK101" s="45">
        <f>FK96+FK97+FK98+FK99+FK100</f>
        <v/>
      </c>
      <c r="FL101" s="45">
        <f>FL96+FL97+FL98+FL99+FL100</f>
        <v/>
      </c>
      <c r="FM101" s="45">
        <f>FM96+FM97+FM98+FM99+FM100</f>
        <v/>
      </c>
      <c r="FN101" s="45">
        <f>FN96+FN97+FN98+FN99+FN100</f>
        <v/>
      </c>
      <c r="FO101" s="45">
        <f>FO96+FO97+FO98+FO99+FO100</f>
        <v/>
      </c>
      <c r="FP101" s="45">
        <f>FP96+FP97+FP98+FP99+FP100</f>
        <v/>
      </c>
      <c r="FQ101" s="45">
        <f>FQ96+FQ97+FQ98+FQ99+FQ100</f>
        <v/>
      </c>
      <c r="FR101" s="45">
        <f>FR96+FR97+FR98+FR99+FR100</f>
        <v/>
      </c>
      <c r="FS101" s="45">
        <f>FS96+FS97+FS98+FS99+FS100</f>
        <v/>
      </c>
      <c r="FT101" s="45">
        <f>FT96+FT97+FT98+FT99+FT100</f>
        <v/>
      </c>
      <c r="FU101" s="45">
        <f>FU96+FU97+FU98+FU99+FU100</f>
        <v/>
      </c>
      <c r="FV101" s="45">
        <f>FV96+FV97+FV98+FV99+FV100</f>
        <v/>
      </c>
      <c r="FW101" s="45">
        <f>FW96+FW97+FW98+FW99+FW100</f>
        <v/>
      </c>
      <c r="FX101" s="45">
        <f>FX96+FX97+FX98+FX99+FX100</f>
        <v/>
      </c>
      <c r="FY101" s="45">
        <f>FY96+FY97+FY98+FY99+FY100</f>
        <v/>
      </c>
      <c r="FZ101" s="45">
        <f>FZ96+FZ97+FZ98+FZ99+FZ100</f>
        <v/>
      </c>
      <c r="GA101" s="45">
        <f>GA96+GA97+GA98+GA99+GA100</f>
        <v/>
      </c>
      <c r="GB101" s="45">
        <f>GB96+GB97+GB98+GB99+GB100</f>
        <v/>
      </c>
      <c r="GC101" s="45">
        <f>GC96+GC97+GC98+GC99+GC100</f>
        <v/>
      </c>
      <c r="GD101" s="45">
        <f>GD96+GD97+GD98+GD99+GD100</f>
        <v/>
      </c>
      <c r="GE101" s="45">
        <f>GE96+GE97+GE98+GE99+GE100</f>
        <v/>
      </c>
      <c r="GF101" s="45">
        <f>GF96+GF97+GF98+GF99+GF100</f>
        <v/>
      </c>
      <c r="GG101" s="45">
        <f>GG96+GG97+GG98+GG99+GG100</f>
        <v/>
      </c>
      <c r="GH101" s="45">
        <f>GH96+GH97+GH98+GH99+GH100</f>
        <v/>
      </c>
      <c r="GI101" s="45">
        <f>GI96+GI97+GI98+GI99+GI100</f>
        <v/>
      </c>
      <c r="GJ101" s="45">
        <f>GJ96+GJ97+GJ98+GJ99+GJ100</f>
        <v/>
      </c>
      <c r="GK101" s="45">
        <f>GK96+GK97+GK98+GK99+GK100</f>
        <v/>
      </c>
      <c r="GL101" s="45">
        <f>GL96+GL97+GL98+GL99+GL100</f>
        <v/>
      </c>
      <c r="GM101" s="45">
        <f>GM96+GM97+GM98+GM99+GM100</f>
        <v/>
      </c>
      <c r="GN101" s="45">
        <f>GN96+GN97+GN98+GN99+GN100</f>
        <v/>
      </c>
      <c r="GO101" s="45">
        <f>GO96+GO97+GO98+GO99+GO100</f>
        <v/>
      </c>
      <c r="GP101" s="45">
        <f>GP96+GP97+GP98+GP99+GP100</f>
        <v/>
      </c>
      <c r="GQ101" s="45">
        <f>GQ96+GQ97+GQ98+GQ99+GQ100</f>
        <v/>
      </c>
      <c r="GR101" s="45">
        <f>GR96+GR97+GR98+GR99+GR100</f>
        <v/>
      </c>
      <c r="GS101" s="45">
        <f>GS96+GS97+GS98+GS99+GS100</f>
        <v/>
      </c>
      <c r="GT101" s="45">
        <f>GT96+GT97+GT98+GT99+GT100</f>
        <v/>
      </c>
      <c r="GU101" s="45">
        <f>GU96+GU97+GU98+GU99+GU100</f>
        <v/>
      </c>
      <c r="GV101" s="45">
        <f>GV96+GV97+GV98+GV99+GV100</f>
        <v/>
      </c>
      <c r="GW101" s="45">
        <f>GW96+GW97+GW98+GW99+GW100</f>
        <v/>
      </c>
      <c r="GX101" s="45">
        <f>GX96+GX97+GX98+GX99+GX100</f>
        <v/>
      </c>
      <c r="GY101" s="45">
        <f>GY96+GY97+GY98+GY99+GY100</f>
        <v/>
      </c>
      <c r="GZ101" s="45">
        <f>GZ96+GZ97+GZ98+GZ99+GZ100</f>
        <v/>
      </c>
      <c r="HA101" s="45">
        <f>HA96+HA97+HA98+HA99+HA100</f>
        <v/>
      </c>
      <c r="HB101" s="45">
        <f>HB96+HB97+HB98+HB99+HB100</f>
        <v/>
      </c>
      <c r="HC101" s="45">
        <f>HC96+HC97+HC98+HC99+HC100</f>
        <v/>
      </c>
      <c r="HD101" s="45">
        <f>HD96+HD97+HD98+HD99+HD100</f>
        <v/>
      </c>
      <c r="HE101" s="45">
        <f>HE96+HE97+HE98+HE99+HE100</f>
        <v/>
      </c>
      <c r="HF101" s="45">
        <f>HF96+HF97+HF98+HF99+HF100</f>
        <v/>
      </c>
      <c r="HG101" s="45">
        <f>HG96+HG97+HG98+HG99+HG100</f>
        <v/>
      </c>
      <c r="HH101" s="45">
        <f>HH96+HH97+HH98+HH99+HH100</f>
        <v/>
      </c>
      <c r="HI101" s="45">
        <f>HI96+HI97+HI98+HI99+HI100</f>
        <v/>
      </c>
      <c r="HJ101" s="45">
        <f>HJ96+HJ97+HJ98+HJ99+HJ100</f>
        <v/>
      </c>
      <c r="HK101" s="45">
        <f>HK96+HK97+HK98+HK99+HK100</f>
        <v/>
      </c>
      <c r="HL101" s="45">
        <f>HL96+HL97+HL98+HL99+HL100</f>
        <v/>
      </c>
      <c r="HM101" s="45">
        <f>HM96+HM97+HM98+HM99+HM100</f>
        <v/>
      </c>
      <c r="HN101" s="45">
        <f>HN96+HN97+HN98+HN99+HN100</f>
        <v/>
      </c>
      <c r="HO101" s="45">
        <f>HO96+HO97+HO98+HO99+HO100</f>
        <v/>
      </c>
      <c r="HP101" s="45">
        <f>HP96+HP97+HP98+HP99+HP100</f>
        <v/>
      </c>
      <c r="HQ101" s="45">
        <f>HQ96+HQ97+HQ98+HQ99+HQ100</f>
        <v/>
      </c>
      <c r="HR101" s="45">
        <f>HR96+HR97+HR98+HR99+HR100</f>
        <v/>
      </c>
      <c r="HS101" s="45">
        <f>HS96+HS97+HS98+HS99+HS100</f>
        <v/>
      </c>
      <c r="HT101" s="45">
        <f>HT96+HT97+HT98+HT99+HT100</f>
        <v/>
      </c>
      <c r="HU101" s="45">
        <f>HU96+HU97+HU98+HU99+HU100</f>
        <v/>
      </c>
      <c r="HV101" s="45">
        <f>HV96+HV97+HV98+HV99+HV100</f>
        <v/>
      </c>
      <c r="HW101" s="45">
        <f>HW96+HW97+HW98+HW99+HW100</f>
        <v/>
      </c>
      <c r="HX101" s="45">
        <f>HX96+HX97+HX98+HX99+HX100</f>
        <v/>
      </c>
      <c r="HY101" s="45">
        <f>HY96+HY97+HY98+HY99+HY100</f>
        <v/>
      </c>
      <c r="HZ101" s="45">
        <f>HZ96+HZ97+HZ98+HZ99+HZ100</f>
        <v/>
      </c>
      <c r="IA101" s="45">
        <f>IA96+IA97+IA98+IA99+IA100</f>
        <v/>
      </c>
      <c r="IB101" s="45">
        <f>IB96+IB97+IB98+IB99+IB100</f>
        <v/>
      </c>
      <c r="IC101" s="45">
        <f>IC96+IC97+IC98+IC99+IC100</f>
        <v/>
      </c>
      <c r="ID101" s="45">
        <f>ID96+ID97+ID98+ID99+ID100</f>
        <v/>
      </c>
      <c r="IE101" s="45">
        <f>IE96+IE97+IE98+IE99+IE100</f>
        <v/>
      </c>
      <c r="IF101" s="45">
        <f>IF96+IF97+IF98+IF99+IF100</f>
        <v/>
      </c>
      <c r="IG101" s="45">
        <f>IG96+IG97+IG98+IG99+IG100</f>
        <v/>
      </c>
      <c r="IH101" s="45">
        <f>IH96+IH97+IH98+IH99+IH100</f>
        <v/>
      </c>
      <c r="II101" s="45">
        <f>II96+II97+II98+II99+II100</f>
        <v/>
      </c>
      <c r="IJ101" s="45">
        <f>IJ96+IJ97+IJ98+IJ99+IJ100</f>
        <v/>
      </c>
      <c r="IK101" s="45">
        <f>IK96+IK97+IK98+IK99+IK100</f>
        <v/>
      </c>
      <c r="IL101" s="45">
        <f>IL96+IL97+IL98+IL99+IL100</f>
        <v/>
      </c>
      <c r="IM101" s="45">
        <f>IM96+IM97+IM98+IM99+IM100</f>
        <v/>
      </c>
      <c r="IN101" s="45">
        <f>IN96+IN97+IN98+IN99+IN100</f>
        <v/>
      </c>
      <c r="IO101" s="45">
        <f>IO96+IO97+IO98+IO99+IO100</f>
        <v/>
      </c>
      <c r="IP101" s="45">
        <f>IP96+IP97+IP98+IP99+IP100</f>
        <v/>
      </c>
      <c r="IQ101" s="45">
        <f>IQ96+IQ97+IQ98+IQ99+IQ100</f>
        <v/>
      </c>
      <c r="IR101" s="45">
        <f>IR96+IR97+IR98+IR99+IR100</f>
        <v/>
      </c>
      <c r="IS101" s="45">
        <f>IS96+IS97+IS98+IS99+IS100</f>
        <v/>
      </c>
      <c r="IT101" s="45">
        <f>IT96+IT97+IT98+IT99+IT100</f>
        <v/>
      </c>
      <c r="IU101" s="45">
        <f>IU96+IU97+IU98+IU99+IU100</f>
        <v/>
      </c>
      <c r="IV101" s="45">
        <f>IV96+IV97+IV98+IV99+IV100</f>
        <v/>
      </c>
      <c r="IW101" s="45">
        <f>IW96+IW97+IW98+IW99+IW100</f>
        <v/>
      </c>
      <c r="IX101" s="45">
        <f>IX96+IX97+IX98+IX99+IX100</f>
        <v/>
      </c>
      <c r="IY101" s="45">
        <f>IY96+IY97+IY98+IY99+IY100</f>
        <v/>
      </c>
      <c r="IZ101" s="45">
        <f>IZ96+IZ97+IZ98+IZ99+IZ100</f>
        <v/>
      </c>
      <c r="JA101" s="45">
        <f>JA96+JA97+JA98+JA99+JA100</f>
        <v/>
      </c>
      <c r="JB101" s="45">
        <f>JB96+JB97+JB98+JB99+JB100</f>
        <v/>
      </c>
      <c r="JC101" s="45">
        <f>JC96+JC97+JC98+JC99+JC100</f>
        <v/>
      </c>
      <c r="JD101" s="45">
        <f>JD96+JD97+JD98+JD99+JD100</f>
        <v/>
      </c>
      <c r="JE101" s="45">
        <f>JE96+JE97+JE98+JE99+JE100</f>
        <v/>
      </c>
      <c r="JF101" s="45">
        <f>JF96+JF97+JF98+JF99+JF100</f>
        <v/>
      </c>
      <c r="JG101" s="45">
        <f>JG96+JG97+JG98+JG99+JG100</f>
        <v/>
      </c>
      <c r="JH101" s="45">
        <f>JH96+JH97+JH98+JH99+JH100</f>
        <v/>
      </c>
      <c r="JI101" s="45">
        <f>JI96+JI97+JI98+JI99+JI100</f>
        <v/>
      </c>
      <c r="JJ101" s="45">
        <f>JJ96+JJ97+JJ98+JJ99+JJ100</f>
        <v/>
      </c>
      <c r="JK101" s="45">
        <f>JK96+JK97+JK98+JK99+JK100</f>
        <v/>
      </c>
      <c r="JL101" s="45">
        <f>JL96+JL97+JL98+JL99+JL100</f>
        <v/>
      </c>
      <c r="JM101" s="45">
        <f>JM96+JM97+JM98+JM99+JM100</f>
        <v/>
      </c>
      <c r="JN101" s="45">
        <f>JN96+JN97+JN98+JN99+JN100</f>
        <v/>
      </c>
      <c r="JO101" s="45">
        <f>JO96+JO97+JO98+JO99+JO100</f>
        <v/>
      </c>
      <c r="JP101" s="45">
        <f>JP96+JP97+JP98+JP99+JP100</f>
        <v/>
      </c>
      <c r="JQ101" s="45">
        <f>JQ96+JQ97+JQ98+JQ99+JQ100</f>
        <v/>
      </c>
      <c r="JR101" s="45">
        <f>JR96+JR97+JR98+JR99+JR100</f>
        <v/>
      </c>
      <c r="JS101" s="45">
        <f>JS96+JS97+JS98+JS99+JS100</f>
        <v/>
      </c>
      <c r="JT101" s="45">
        <f>JT96+JT97+JT98+JT99+JT100</f>
        <v/>
      </c>
      <c r="JU101" s="45">
        <f>JU96+JU97+JU98+JU99+JU100</f>
        <v/>
      </c>
      <c r="JV101" s="45">
        <f>JV96+JV97+JV98+JV99+JV100</f>
        <v/>
      </c>
      <c r="JW101" s="45">
        <f>JW96+JW97+JW98+JW99+JW100</f>
        <v/>
      </c>
      <c r="JX101" s="45">
        <f>JX96+JX97+JX98+JX99+JX100</f>
        <v/>
      </c>
      <c r="JY101" s="45">
        <f>JY96+JY97+JY98+JY99+JY100</f>
        <v/>
      </c>
      <c r="JZ101" s="45">
        <f>JZ96+JZ97+JZ98+JZ99+JZ100</f>
        <v/>
      </c>
      <c r="KA101" s="45">
        <f>KA96+KA97+KA98+KA99+KA100</f>
        <v/>
      </c>
      <c r="KB101" s="45">
        <f>KB96+KB97+KB98+KB99+KB100</f>
        <v/>
      </c>
      <c r="KC101" s="45">
        <f>KC96+KC97+KC98+KC99+KC100</f>
        <v/>
      </c>
      <c r="KD101" s="45">
        <f>KD96+KD97+KD98+KD99+KD100</f>
        <v/>
      </c>
      <c r="KE101" s="45">
        <f>KE96+KE97+KE98+KE99+KE100</f>
        <v/>
      </c>
      <c r="KF101" s="45">
        <f>KF96+KF97+KF98+KF99+KF100</f>
        <v/>
      </c>
      <c r="KG101" s="45">
        <f>KG96+KG97+KG98+KG99+KG100</f>
        <v/>
      </c>
      <c r="KH101" s="45">
        <f>KH96+KH97+KH98+KH99+KH100</f>
        <v/>
      </c>
      <c r="KI101" s="45">
        <f>KI96+KI97+KI98+KI99+KI100</f>
        <v/>
      </c>
      <c r="KJ101" s="45">
        <f>KJ96+KJ97+KJ98+KJ99+KJ100</f>
        <v/>
      </c>
      <c r="KK101" s="45">
        <f>KK96+KK97+KK98+KK99+KK100</f>
        <v/>
      </c>
      <c r="KL101" s="45">
        <f>KL96+KL97+KL98+KL99+KL100</f>
        <v/>
      </c>
      <c r="KM101" s="45">
        <f>KM96+KM97+KM98+KM99+KM100</f>
        <v/>
      </c>
      <c r="KN101" s="45">
        <f>KN96+KN97+KN98+KN99+KN100</f>
        <v/>
      </c>
      <c r="KO101" s="45">
        <f>KO96+KO97+KO98+KO99+KO100</f>
        <v/>
      </c>
      <c r="KP101" s="45">
        <f>KP96+KP97+KP98+KP99+KP100</f>
        <v/>
      </c>
      <c r="KQ101" s="45">
        <f>KQ96+KQ97+KQ98+KQ99+KQ100</f>
        <v/>
      </c>
      <c r="KR101" s="45">
        <f>KR96+KR97+KR98+KR99+KR100</f>
        <v/>
      </c>
      <c r="KS101" s="45">
        <f>KS96+KS97+KS98+KS99+KS100</f>
        <v/>
      </c>
      <c r="KT101" s="45">
        <f>KT96+KT97+KT98+KT99+KT100</f>
        <v/>
      </c>
      <c r="KU101" s="45">
        <f>KU96+KU97+KU98+KU99+KU100</f>
        <v/>
      </c>
      <c r="KV101" s="45">
        <f>KV96+KV97+KV98+KV99+KV100</f>
        <v/>
      </c>
      <c r="KW101" s="45">
        <f>KW96+KW97+KW98+KW99+KW100</f>
        <v/>
      </c>
      <c r="KX101" s="45">
        <f>KX96+KX97+KX98+KX99+KX100</f>
        <v/>
      </c>
      <c r="KY101" s="45">
        <f>KY96+KY97+KY98+KY99+KY100</f>
        <v/>
      </c>
      <c r="KZ101" s="45">
        <f>KZ96+KZ97+KZ98+KZ99+KZ100</f>
        <v/>
      </c>
      <c r="LA101" s="45">
        <f>LA96+LA97+LA98+LA99+LA100</f>
        <v/>
      </c>
      <c r="LB101" s="45">
        <f>LB96+LB97+LB98+LB99+LB100</f>
        <v/>
      </c>
      <c r="LC101" s="45">
        <f>LC96+LC97+LC98+LC99+LC100</f>
        <v/>
      </c>
      <c r="LD101" s="45">
        <f>LD96+LD97+LD98+LD99+LD100</f>
        <v/>
      </c>
      <c r="LE101" s="45">
        <f>LE96+LE97+LE98+LE99+LE100</f>
        <v/>
      </c>
      <c r="LF101" s="45">
        <f>LF96+LF97+LF98+LF99+LF100</f>
        <v/>
      </c>
      <c r="LG101" s="45">
        <f>LG96+LG97+LG98+LG99+LG100</f>
        <v/>
      </c>
      <c r="LH101" s="45">
        <f>LH96+LH97+LH98+LH99+LH100</f>
        <v/>
      </c>
      <c r="LI101" s="45">
        <f>LI96+LI97+LI98+LI99+LI100</f>
        <v/>
      </c>
      <c r="LJ101" s="45">
        <f>LJ96+LJ97+LJ98+LJ99+LJ100</f>
        <v/>
      </c>
      <c r="LK101" s="45">
        <f>LK96+LK97+LK98+LK99+LK100</f>
        <v/>
      </c>
      <c r="LL101" s="45">
        <f>LL96+LL97+LL98+LL99+LL100</f>
        <v/>
      </c>
      <c r="LM101" s="45">
        <f>LM96+LM97+LM98+LM99+LM100</f>
        <v/>
      </c>
      <c r="LN101" s="45">
        <f>LN96+LN97+LN98+LN99+LN100</f>
        <v/>
      </c>
      <c r="LO101" s="45">
        <f>LO96+LO97+LO98+LO99+LO100</f>
        <v/>
      </c>
      <c r="LP101" s="45">
        <f>LP96+LP97+LP98+LP99+LP100</f>
        <v/>
      </c>
      <c r="LQ101" s="45">
        <f>LQ96+LQ97+LQ98+LQ99+LQ100</f>
        <v/>
      </c>
      <c r="LR101" s="45">
        <f>LR96+LR97+LR98+LR99+LR100</f>
        <v/>
      </c>
      <c r="LS101" s="45">
        <f>LS96+LS97+LS98+LS99+LS100</f>
        <v/>
      </c>
      <c r="LT101" s="45">
        <f>LT96+LT97+LT98+LT99+LT100</f>
        <v/>
      </c>
      <c r="LU101" s="45">
        <f>LU96+LU97+LU98+LU99+LU100</f>
        <v/>
      </c>
      <c r="LV101" s="45">
        <f>LV96+LV97+LV98+LV99+LV100</f>
        <v/>
      </c>
      <c r="LW101" s="45">
        <f>LW96+LW97+LW98+LW99+LW100</f>
        <v/>
      </c>
      <c r="LX101" s="45">
        <f>LX96+LX97+LX98+LX99+LX100</f>
        <v/>
      </c>
      <c r="LY101" s="45">
        <f>LY96+LY97+LY98+LY99+LY100</f>
        <v/>
      </c>
      <c r="LZ101" s="45">
        <f>LZ96+LZ97+LZ98+LZ99+LZ100</f>
        <v/>
      </c>
      <c r="MA101" s="45">
        <f>MA96+MA97+MA98+MA99+MA100</f>
        <v/>
      </c>
      <c r="MB101" s="45">
        <f>MB96+MB97+MB98+MB99+MB100</f>
        <v/>
      </c>
      <c r="MC101" s="45">
        <f>MC96+MC97+MC98+MC99+MC100</f>
        <v/>
      </c>
      <c r="MD101" s="45">
        <f>MD96+MD97+MD98+MD99+MD100</f>
        <v/>
      </c>
      <c r="ME101" s="45">
        <f>ME96+ME97+ME98+ME99+ME100</f>
        <v/>
      </c>
      <c r="MF101" s="45">
        <f>MF96+MF97+MF98+MF99+MF100</f>
        <v/>
      </c>
      <c r="MG101" s="45">
        <f>MG96+MG97+MG98+MG99+MG100</f>
        <v/>
      </c>
      <c r="MH101" s="45">
        <f>MH96+MH97+MH98+MH99+MH100</f>
        <v/>
      </c>
      <c r="MI101" s="45">
        <f>MI96+MI97+MI98+MI99+MI100</f>
        <v/>
      </c>
      <c r="MJ101" s="45">
        <f>MJ96+MJ97+MJ98+MJ99+MJ100</f>
        <v/>
      </c>
      <c r="MK101" s="45">
        <f>MK96+MK97+MK98+MK99+MK100</f>
        <v/>
      </c>
      <c r="ML101" s="45">
        <f>ML96+ML97+ML98+ML99+ML100</f>
        <v/>
      </c>
      <c r="MM101" s="45">
        <f>MM96+MM97+MM98+MM99+MM100</f>
        <v/>
      </c>
      <c r="MN101" s="45">
        <f>MN96+MN97+MN98+MN99+MN100</f>
        <v/>
      </c>
      <c r="MO101" s="45">
        <f>MO96+MO97+MO98+MO99+MO100</f>
        <v/>
      </c>
      <c r="MP101" s="45">
        <f>MP96+MP97+MP98+MP99+MP100</f>
        <v/>
      </c>
      <c r="MQ101" s="45">
        <f>MQ96+MQ97+MQ98+MQ99+MQ100</f>
        <v/>
      </c>
      <c r="MR101" s="45">
        <f>MR96+MR97+MR98+MR99+MR100</f>
        <v/>
      </c>
      <c r="MS101" s="45">
        <f>MS96+MS97+MS98+MS99+MS100</f>
        <v/>
      </c>
      <c r="MT101" s="45">
        <f>MT96+MT97+MT98+MT99+MT100</f>
        <v/>
      </c>
      <c r="MU101" s="45">
        <f>MU96+MU97+MU98+MU99+MU100</f>
        <v/>
      </c>
      <c r="MV101" s="45">
        <f>MV96+MV97+MV98+MV99+MV100</f>
        <v/>
      </c>
      <c r="MW101" s="45">
        <f>MW96+MW97+MW98+MW99+MW100</f>
        <v/>
      </c>
      <c r="MX101" s="45">
        <f>MX96+MX97+MX98+MX99+MX100</f>
        <v/>
      </c>
      <c r="MY101" s="45">
        <f>MY96+MY97+MY98+MY99+MY100</f>
        <v/>
      </c>
      <c r="MZ101" s="45">
        <f>MZ96+MZ97+MZ98+MZ99+MZ100</f>
        <v/>
      </c>
      <c r="NA101" s="45">
        <f>NA96+NA97+NA98+NA99+NA100</f>
        <v/>
      </c>
      <c r="NB101" s="45">
        <f>NB96+NB97+NB98+NB99+NB100</f>
        <v/>
      </c>
      <c r="NC101" s="45">
        <f>NC96+NC97+NC98+NC99+NC100</f>
        <v/>
      </c>
      <c r="ND101" s="45">
        <f>ND96+ND97+ND98+ND99+ND100</f>
        <v/>
      </c>
      <c r="NE101" s="45">
        <f>NE96+NE97+NE98+NE99+NE100</f>
        <v/>
      </c>
      <c r="NF101" s="45">
        <f>NF96+NF97+NF98+NF99+NF100</f>
        <v/>
      </c>
      <c r="NG101" s="45">
        <f>NG96+NG97+NG98+NG99+NG100</f>
        <v/>
      </c>
      <c r="NH101" s="45">
        <f>NH96+NH97+NH98+NH99+NH100</f>
        <v/>
      </c>
      <c r="NI101" s="45">
        <f>NI96+NI97+NI98+NI99+NI100</f>
        <v/>
      </c>
      <c r="NJ101" s="45">
        <f>NJ96+NJ97+NJ98+NJ99+NJ100</f>
        <v/>
      </c>
      <c r="NK101" s="45">
        <f>NK96+NK97+NK98+NK99+NK100</f>
        <v/>
      </c>
      <c r="NL101" s="45">
        <f>NL96+NL97+NL98+NL99+NL100</f>
        <v/>
      </c>
      <c r="NM101" s="45">
        <f>NM96+NM97+NM98+NM99+NM100</f>
        <v/>
      </c>
      <c r="NN101" s="45">
        <f>NN96+NN97+NN98+NN99+NN100</f>
        <v/>
      </c>
      <c r="NO101" s="45">
        <f>NO96+NO97+NO98+NO99+NO100</f>
        <v/>
      </c>
      <c r="NP101" s="45">
        <f>NP96+NP97+NP98+NP99+NP100</f>
        <v/>
      </c>
      <c r="NQ101" s="45">
        <f>NQ96+NQ97+NQ98+NQ99+NQ100</f>
        <v/>
      </c>
      <c r="NR101" s="45">
        <f>NR96+NR97+NR98+NR99+NR100</f>
        <v/>
      </c>
      <c r="NS101" s="45">
        <f>NS96+NS97+NS98+NS99+NS100</f>
        <v/>
      </c>
      <c r="NT101" s="45">
        <f>NT96+NT97+NT98+NT99+NT100</f>
        <v/>
      </c>
      <c r="NU101" s="45">
        <f>NU96+NU97+NU98+NU99+NU100</f>
        <v/>
      </c>
      <c r="NV101" s="45">
        <f>NV96+NV97+NV98+NV99+NV100</f>
        <v/>
      </c>
      <c r="NW101" s="45">
        <f>NW96+NW97+NW98+NW99+NW100</f>
        <v/>
      </c>
      <c r="NX101" s="45">
        <f>NX96+NX97+NX98+NX99+NX100</f>
        <v/>
      </c>
      <c r="NY101" s="45">
        <f>NY96+NY97+NY98+NY99+NY100</f>
        <v/>
      </c>
      <c r="NZ101" s="45">
        <f>NZ96+NZ97+NZ98+NZ99+NZ100</f>
        <v/>
      </c>
      <c r="OA101" s="45">
        <f>OA96+OA97+OA98+OA99+OA100</f>
        <v/>
      </c>
      <c r="OB101" s="45">
        <f>OB96+OB97+OB98+OB99+OB100</f>
        <v/>
      </c>
      <c r="OC101" s="45">
        <f>OC96+OC97+OC98+OC99+OC100</f>
        <v/>
      </c>
      <c r="OD101" s="45">
        <f>OD96+OD97+OD98+OD99+OD100</f>
        <v/>
      </c>
      <c r="OE101" s="45">
        <f>OE96+OE97+OE98+OE99+OE100</f>
        <v/>
      </c>
      <c r="OF101" s="45">
        <f>OF96+OF97+OF98+OF99+OF100</f>
        <v/>
      </c>
      <c r="OG101" s="45">
        <f>OG96+OG97+OG98+OG99+OG100</f>
        <v/>
      </c>
      <c r="OH101" s="45">
        <f>OH96+OH97+OH98+OH99+OH100</f>
        <v/>
      </c>
      <c r="OI101" s="45">
        <f>OI96+OI97+OI98+OI99+OI100</f>
        <v/>
      </c>
      <c r="OJ101" s="45">
        <f>OJ96+OJ97+OJ98+OJ99+OJ100</f>
        <v/>
      </c>
      <c r="OK101" s="45">
        <f>OK96+OK97+OK98+OK99+OK100</f>
        <v/>
      </c>
      <c r="OL101" s="45">
        <f>OL96+OL97+OL98+OL99+OL100</f>
        <v/>
      </c>
      <c r="OM101" s="45">
        <f>OM96+OM97+OM98+OM99+OM100</f>
        <v/>
      </c>
      <c r="ON101" s="45">
        <f>ON96+ON97+ON98+ON99+ON100</f>
        <v/>
      </c>
      <c r="OO101" s="45">
        <f>OO96+OO97+OO98+OO99+OO100</f>
        <v/>
      </c>
      <c r="OP101" s="45">
        <f>OP96+OP97+OP98+OP99+OP100</f>
        <v/>
      </c>
      <c r="OQ101" s="45">
        <f>OQ96+OQ97+OQ98+OQ99+OQ100</f>
        <v/>
      </c>
      <c r="OR101" s="45">
        <f>OR96+OR97+OR98+OR99+OR100</f>
        <v/>
      </c>
      <c r="OS101" s="45">
        <f>OS96+OS97+OS98+OS99+OS100</f>
        <v/>
      </c>
      <c r="OT101" s="45">
        <f>OT96+OT97+OT98+OT99+OT100</f>
        <v/>
      </c>
      <c r="OU101" s="45">
        <f>OU96+OU97+OU98+OU99+OU100</f>
        <v/>
      </c>
      <c r="OV101" s="45">
        <f>OV96+OV97+OV98+OV99+OV100</f>
        <v/>
      </c>
      <c r="OW101" s="45">
        <f>OW96+OW97+OW98+OW99+OW100</f>
        <v/>
      </c>
      <c r="OX101" s="45">
        <f>OX96+OX97+OX98+OX99+OX100</f>
        <v/>
      </c>
      <c r="OY101" s="45">
        <f>OY96+OY97+OY98+OY99+OY100</f>
        <v/>
      </c>
      <c r="OZ101" s="45">
        <f>OZ96+OZ97+OZ98+OZ99+OZ100</f>
        <v/>
      </c>
      <c r="PA101" s="45">
        <f>PA96+PA97+PA98+PA99+PA100</f>
        <v/>
      </c>
      <c r="PB101" s="45">
        <f>PB96+PB97+PB98+PB99+PB100</f>
        <v/>
      </c>
      <c r="PC101" s="45">
        <f>PC96+PC97+PC98+PC99+PC100</f>
        <v/>
      </c>
      <c r="PD101" s="45">
        <f>PD96+PD97+PD98+PD99+PD100</f>
        <v/>
      </c>
      <c r="PE101" s="45">
        <f>PE96+PE97+PE98+PE99+PE100</f>
        <v/>
      </c>
      <c r="PF101" s="45">
        <f>PF96+PF97+PF98+PF99+PF100</f>
        <v/>
      </c>
      <c r="PG101" s="45">
        <f>PG96+PG97+PG98+PG99+PG100</f>
        <v/>
      </c>
      <c r="PH101" s="45">
        <f>PH96+PH97+PH98+PH99+PH100</f>
        <v/>
      </c>
      <c r="PI101" s="45">
        <f>PI96+PI97+PI98+PI99+PI100</f>
        <v/>
      </c>
      <c r="PJ101" s="45">
        <f>PJ96+PJ97+PJ98+PJ99+PJ100</f>
        <v/>
      </c>
      <c r="PK101" s="45">
        <f>PK96+PK97+PK98+PK99+PK100</f>
        <v/>
      </c>
      <c r="PL101" s="45">
        <f>PL96+PL97+PL98+PL99+PL100</f>
        <v/>
      </c>
      <c r="PM101" s="45">
        <f>PM96+PM97+PM98+PM99+PM100</f>
        <v/>
      </c>
    </row>
    <row r="102">
      <c r="A102" s="9" t="inlineStr">
        <is>
          <t>Variable opex (occupied homes)</t>
        </is>
      </c>
      <c r="B102" s="9" t="inlineStr">
        <is>
          <t>P2</t>
        </is>
      </c>
      <c r="C102" s="43">
        <f>SUM(D102:PM102)</f>
        <v/>
      </c>
      <c r="D102" s="44">
        <f>-(opex_util+opex_rm)/12*D90*D95</f>
        <v/>
      </c>
      <c r="E102" s="44">
        <f>-(opex_util+opex_rm)/12*E90*E95</f>
        <v/>
      </c>
      <c r="F102" s="44">
        <f>-(opex_util+opex_rm)/12*F90*F95</f>
        <v/>
      </c>
      <c r="G102" s="44">
        <f>-(opex_util+opex_rm)/12*G90*G95</f>
        <v/>
      </c>
      <c r="H102" s="44">
        <f>-(opex_util+opex_rm)/12*H90*H95</f>
        <v/>
      </c>
      <c r="I102" s="44">
        <f>-(opex_util+opex_rm)/12*I90*I95</f>
        <v/>
      </c>
      <c r="J102" s="44">
        <f>-(opex_util+opex_rm)/12*J90*J95</f>
        <v/>
      </c>
      <c r="K102" s="44">
        <f>-(opex_util+opex_rm)/12*K90*K95</f>
        <v/>
      </c>
      <c r="L102" s="44">
        <f>-(opex_util+opex_rm)/12*L90*L95</f>
        <v/>
      </c>
      <c r="M102" s="44">
        <f>-(opex_util+opex_rm)/12*M90*M95</f>
        <v/>
      </c>
      <c r="N102" s="44">
        <f>-(opex_util+opex_rm)/12*N90*N95</f>
        <v/>
      </c>
      <c r="O102" s="44">
        <f>-(opex_util+opex_rm)/12*O90*O95</f>
        <v/>
      </c>
      <c r="P102" s="44">
        <f>-(opex_util+opex_rm)/12*P90*P95</f>
        <v/>
      </c>
      <c r="Q102" s="44">
        <f>-(opex_util+opex_rm)/12*Q90*Q95</f>
        <v/>
      </c>
      <c r="R102" s="44">
        <f>-(opex_util+opex_rm)/12*R90*R95</f>
        <v/>
      </c>
      <c r="S102" s="44">
        <f>-(opex_util+opex_rm)/12*S90*S95</f>
        <v/>
      </c>
      <c r="T102" s="44">
        <f>-(opex_util+opex_rm)/12*T90*T95</f>
        <v/>
      </c>
      <c r="U102" s="44">
        <f>-(opex_util+opex_rm)/12*U90*U95</f>
        <v/>
      </c>
      <c r="V102" s="44">
        <f>-(opex_util+opex_rm)/12*V90*V95</f>
        <v/>
      </c>
      <c r="W102" s="44">
        <f>-(opex_util+opex_rm)/12*W90*W95</f>
        <v/>
      </c>
      <c r="X102" s="44">
        <f>-(opex_util+opex_rm)/12*X90*X95</f>
        <v/>
      </c>
      <c r="Y102" s="44">
        <f>-(opex_util+opex_rm)/12*Y90*Y95</f>
        <v/>
      </c>
      <c r="Z102" s="44">
        <f>-(opex_util+opex_rm)/12*Z90*Z95</f>
        <v/>
      </c>
      <c r="AA102" s="44">
        <f>-(opex_util+opex_rm)/12*AA90*AA95</f>
        <v/>
      </c>
      <c r="AB102" s="44">
        <f>-(opex_util+opex_rm)/12*AB90*AB95</f>
        <v/>
      </c>
      <c r="AC102" s="44">
        <f>-(opex_util+opex_rm)/12*AC90*AC95</f>
        <v/>
      </c>
      <c r="AD102" s="44">
        <f>-(opex_util+opex_rm)/12*AD90*AD95</f>
        <v/>
      </c>
      <c r="AE102" s="44">
        <f>-(opex_util+opex_rm)/12*AE90*AE95</f>
        <v/>
      </c>
      <c r="AF102" s="44">
        <f>-(opex_util+opex_rm)/12*AF90*AF95</f>
        <v/>
      </c>
      <c r="AG102" s="44">
        <f>-(opex_util+opex_rm)/12*AG90*AG95</f>
        <v/>
      </c>
      <c r="AH102" s="44">
        <f>-(opex_util+opex_rm)/12*AH90*AH95</f>
        <v/>
      </c>
      <c r="AI102" s="44">
        <f>-(opex_util+opex_rm)/12*AI90*AI95</f>
        <v/>
      </c>
      <c r="AJ102" s="44">
        <f>-(opex_util+opex_rm)/12*AJ90*AJ95</f>
        <v/>
      </c>
      <c r="AK102" s="44">
        <f>-(opex_util+opex_rm)/12*AK90*AK95</f>
        <v/>
      </c>
      <c r="AL102" s="44">
        <f>-(opex_util+opex_rm)/12*AL90*AL95</f>
        <v/>
      </c>
      <c r="AM102" s="44">
        <f>-(opex_util+opex_rm)/12*AM90*AM95</f>
        <v/>
      </c>
      <c r="AN102" s="44">
        <f>-(opex_util+opex_rm)/12*AN90*AN95</f>
        <v/>
      </c>
      <c r="AO102" s="44">
        <f>-(opex_util+opex_rm)/12*AO90*AO95</f>
        <v/>
      </c>
      <c r="AP102" s="44">
        <f>-(opex_util+opex_rm)/12*AP90*AP95</f>
        <v/>
      </c>
      <c r="AQ102" s="44">
        <f>-(opex_util+opex_rm)/12*AQ90*AQ95</f>
        <v/>
      </c>
      <c r="AR102" s="44">
        <f>-(opex_util+opex_rm)/12*AR90*AR95</f>
        <v/>
      </c>
      <c r="AS102" s="44">
        <f>-(opex_util+opex_rm)/12*AS90*AS95</f>
        <v/>
      </c>
      <c r="AT102" s="44">
        <f>-(opex_util+opex_rm)/12*AT90*AT95</f>
        <v/>
      </c>
      <c r="AU102" s="44">
        <f>-(opex_util+opex_rm)/12*AU90*AU95</f>
        <v/>
      </c>
      <c r="AV102" s="44">
        <f>-(opex_util+opex_rm)/12*AV90*AV95</f>
        <v/>
      </c>
      <c r="AW102" s="44">
        <f>-(opex_util+opex_rm)/12*AW90*AW95</f>
        <v/>
      </c>
      <c r="AX102" s="44">
        <f>-(opex_util+opex_rm)/12*AX90*AX95</f>
        <v/>
      </c>
      <c r="AY102" s="44">
        <f>-(opex_util+opex_rm)/12*AY90*AY95</f>
        <v/>
      </c>
      <c r="AZ102" s="44">
        <f>-(opex_util+opex_rm)/12*AZ90*AZ95</f>
        <v/>
      </c>
      <c r="BA102" s="44">
        <f>-(opex_util+opex_rm)/12*BA90*BA95</f>
        <v/>
      </c>
      <c r="BB102" s="44">
        <f>-(opex_util+opex_rm)/12*BB90*BB95</f>
        <v/>
      </c>
      <c r="BC102" s="44">
        <f>-(opex_util+opex_rm)/12*BC90*BC95</f>
        <v/>
      </c>
      <c r="BD102" s="44">
        <f>-(opex_util+opex_rm)/12*BD90*BD95</f>
        <v/>
      </c>
      <c r="BE102" s="44">
        <f>-(opex_util+opex_rm)/12*BE90*BE95</f>
        <v/>
      </c>
      <c r="BF102" s="44">
        <f>-(opex_util+opex_rm)/12*BF90*BF95</f>
        <v/>
      </c>
      <c r="BG102" s="44">
        <f>-(opex_util+opex_rm)/12*BG90*BG95</f>
        <v/>
      </c>
      <c r="BH102" s="44">
        <f>-(opex_util+opex_rm)/12*BH90*BH95</f>
        <v/>
      </c>
      <c r="BI102" s="44">
        <f>-(opex_util+opex_rm)/12*BI90*BI95</f>
        <v/>
      </c>
      <c r="BJ102" s="44">
        <f>-(opex_util+opex_rm)/12*BJ90*BJ95</f>
        <v/>
      </c>
      <c r="BK102" s="44">
        <f>-(opex_util+opex_rm)/12*BK90*BK95</f>
        <v/>
      </c>
      <c r="BL102" s="44">
        <f>-(opex_util+opex_rm)/12*BL90*BL95</f>
        <v/>
      </c>
      <c r="BM102" s="44">
        <f>-(opex_util+opex_rm)/12*BM90*BM95</f>
        <v/>
      </c>
      <c r="BN102" s="44">
        <f>-(opex_util+opex_rm)/12*BN90*BN95</f>
        <v/>
      </c>
      <c r="BO102" s="44">
        <f>-(opex_util+opex_rm)/12*BO90*BO95</f>
        <v/>
      </c>
      <c r="BP102" s="44">
        <f>-(opex_util+opex_rm)/12*BP90*BP95</f>
        <v/>
      </c>
      <c r="BQ102" s="44">
        <f>-(opex_util+opex_rm)/12*BQ90*BQ95</f>
        <v/>
      </c>
      <c r="BR102" s="44">
        <f>-(opex_util+opex_rm)/12*BR90*BR95</f>
        <v/>
      </c>
      <c r="BS102" s="44">
        <f>-(opex_util+opex_rm)/12*BS90*BS95</f>
        <v/>
      </c>
      <c r="BT102" s="44">
        <f>-(opex_util+opex_rm)/12*BT90*BT95</f>
        <v/>
      </c>
      <c r="BU102" s="44">
        <f>-(opex_util+opex_rm)/12*BU90*BU95</f>
        <v/>
      </c>
      <c r="BV102" s="44">
        <f>-(opex_util+opex_rm)/12*BV90*BV95</f>
        <v/>
      </c>
      <c r="BW102" s="44">
        <f>-(opex_util+opex_rm)/12*BW90*BW95</f>
        <v/>
      </c>
      <c r="BX102" s="44">
        <f>-(opex_util+opex_rm)/12*BX90*BX95</f>
        <v/>
      </c>
      <c r="BY102" s="44">
        <f>-(opex_util+opex_rm)/12*BY90*BY95</f>
        <v/>
      </c>
      <c r="BZ102" s="44">
        <f>-(opex_util+opex_rm)/12*BZ90*BZ95</f>
        <v/>
      </c>
      <c r="CA102" s="44">
        <f>-(opex_util+opex_rm)/12*CA90*CA95</f>
        <v/>
      </c>
      <c r="CB102" s="44">
        <f>-(opex_util+opex_rm)/12*CB90*CB95</f>
        <v/>
      </c>
      <c r="CC102" s="44">
        <f>-(opex_util+opex_rm)/12*CC90*CC95</f>
        <v/>
      </c>
      <c r="CD102" s="44">
        <f>-(opex_util+opex_rm)/12*CD90*CD95</f>
        <v/>
      </c>
      <c r="CE102" s="44">
        <f>-(opex_util+opex_rm)/12*CE90*CE95</f>
        <v/>
      </c>
      <c r="CF102" s="44">
        <f>-(opex_util+opex_rm)/12*CF90*CF95</f>
        <v/>
      </c>
      <c r="CG102" s="44">
        <f>-(opex_util+opex_rm)/12*CG90*CG95</f>
        <v/>
      </c>
      <c r="CH102" s="44">
        <f>-(opex_util+opex_rm)/12*CH90*CH95</f>
        <v/>
      </c>
      <c r="CI102" s="44">
        <f>-(opex_util+opex_rm)/12*CI90*CI95</f>
        <v/>
      </c>
      <c r="CJ102" s="44">
        <f>-(opex_util+opex_rm)/12*CJ90*CJ95</f>
        <v/>
      </c>
      <c r="CK102" s="44">
        <f>-(opex_util+opex_rm)/12*CK90*CK95</f>
        <v/>
      </c>
      <c r="CL102" s="44">
        <f>-(opex_util+opex_rm)/12*CL90*CL95</f>
        <v/>
      </c>
      <c r="CM102" s="44">
        <f>-(opex_util+opex_rm)/12*CM90*CM95</f>
        <v/>
      </c>
      <c r="CN102" s="44">
        <f>-(opex_util+opex_rm)/12*CN90*CN95</f>
        <v/>
      </c>
      <c r="CO102" s="44">
        <f>-(opex_util+opex_rm)/12*CO90*CO95</f>
        <v/>
      </c>
      <c r="CP102" s="44">
        <f>-(opex_util+opex_rm)/12*CP90*CP95</f>
        <v/>
      </c>
      <c r="CQ102" s="44">
        <f>-(opex_util+opex_rm)/12*CQ90*CQ95</f>
        <v/>
      </c>
      <c r="CR102" s="44">
        <f>-(opex_util+opex_rm)/12*CR90*CR95</f>
        <v/>
      </c>
      <c r="CS102" s="44">
        <f>-(opex_util+opex_rm)/12*CS90*CS95</f>
        <v/>
      </c>
      <c r="CT102" s="44">
        <f>-(opex_util+opex_rm)/12*CT90*CT95</f>
        <v/>
      </c>
      <c r="CU102" s="44">
        <f>-(opex_util+opex_rm)/12*CU90*CU95</f>
        <v/>
      </c>
      <c r="CV102" s="44">
        <f>-(opex_util+opex_rm)/12*CV90*CV95</f>
        <v/>
      </c>
      <c r="CW102" s="44">
        <f>-(opex_util+opex_rm)/12*CW90*CW95</f>
        <v/>
      </c>
      <c r="CX102" s="44">
        <f>-(opex_util+opex_rm)/12*CX90*CX95</f>
        <v/>
      </c>
      <c r="CY102" s="44">
        <f>-(opex_util+opex_rm)/12*CY90*CY95</f>
        <v/>
      </c>
      <c r="CZ102" s="44">
        <f>-(opex_util+opex_rm)/12*CZ90*CZ95</f>
        <v/>
      </c>
      <c r="DA102" s="44">
        <f>-(opex_util+opex_rm)/12*DA90*DA95</f>
        <v/>
      </c>
      <c r="DB102" s="44">
        <f>-(opex_util+opex_rm)/12*DB90*DB95</f>
        <v/>
      </c>
      <c r="DC102" s="44">
        <f>-(opex_util+opex_rm)/12*DC90*DC95</f>
        <v/>
      </c>
      <c r="DD102" s="44">
        <f>-(opex_util+opex_rm)/12*DD90*DD95</f>
        <v/>
      </c>
      <c r="DE102" s="44">
        <f>-(opex_util+opex_rm)/12*DE90*DE95</f>
        <v/>
      </c>
      <c r="DF102" s="44">
        <f>-(opex_util+opex_rm)/12*DF90*DF95</f>
        <v/>
      </c>
      <c r="DG102" s="44">
        <f>-(opex_util+opex_rm)/12*DG90*DG95</f>
        <v/>
      </c>
      <c r="DH102" s="44">
        <f>-(opex_util+opex_rm)/12*DH90*DH95</f>
        <v/>
      </c>
      <c r="DI102" s="44">
        <f>-(opex_util+opex_rm)/12*DI90*DI95</f>
        <v/>
      </c>
      <c r="DJ102" s="44">
        <f>-(opex_util+opex_rm)/12*DJ90*DJ95</f>
        <v/>
      </c>
      <c r="DK102" s="44">
        <f>-(opex_util+opex_rm)/12*DK90*DK95</f>
        <v/>
      </c>
      <c r="DL102" s="44">
        <f>-(opex_util+opex_rm)/12*DL90*DL95</f>
        <v/>
      </c>
      <c r="DM102" s="44">
        <f>-(opex_util+opex_rm)/12*DM90*DM95</f>
        <v/>
      </c>
      <c r="DN102" s="44">
        <f>-(opex_util+opex_rm)/12*DN90*DN95</f>
        <v/>
      </c>
      <c r="DO102" s="44">
        <f>-(opex_util+opex_rm)/12*DO90*DO95</f>
        <v/>
      </c>
      <c r="DP102" s="44">
        <f>-(opex_util+opex_rm)/12*DP90*DP95</f>
        <v/>
      </c>
      <c r="DQ102" s="44">
        <f>-(opex_util+opex_rm)/12*DQ90*DQ95</f>
        <v/>
      </c>
      <c r="DR102" s="44">
        <f>-(opex_util+opex_rm)/12*DR90*DR95</f>
        <v/>
      </c>
      <c r="DS102" s="44">
        <f>-(opex_util+opex_rm)/12*DS90*DS95</f>
        <v/>
      </c>
      <c r="DT102" s="44">
        <f>-(opex_util+opex_rm)/12*DT90*DT95</f>
        <v/>
      </c>
      <c r="DU102" s="44">
        <f>-(opex_util+opex_rm)/12*DU90*DU95</f>
        <v/>
      </c>
      <c r="DV102" s="44">
        <f>-(opex_util+opex_rm)/12*DV90*DV95</f>
        <v/>
      </c>
      <c r="DW102" s="44">
        <f>-(opex_util+opex_rm)/12*DW90*DW95</f>
        <v/>
      </c>
      <c r="DX102" s="44">
        <f>-(opex_util+opex_rm)/12*DX90*DX95</f>
        <v/>
      </c>
      <c r="DY102" s="44">
        <f>-(opex_util+opex_rm)/12*DY90*DY95</f>
        <v/>
      </c>
      <c r="DZ102" s="44">
        <f>-(opex_util+opex_rm)/12*DZ90*DZ95</f>
        <v/>
      </c>
      <c r="EA102" s="44">
        <f>-(opex_util+opex_rm)/12*EA90*EA95</f>
        <v/>
      </c>
      <c r="EB102" s="44">
        <f>-(opex_util+opex_rm)/12*EB90*EB95</f>
        <v/>
      </c>
      <c r="EC102" s="44">
        <f>-(opex_util+opex_rm)/12*EC90*EC95</f>
        <v/>
      </c>
      <c r="ED102" s="44">
        <f>-(opex_util+opex_rm)/12*ED90*ED95</f>
        <v/>
      </c>
      <c r="EE102" s="44">
        <f>-(opex_util+opex_rm)/12*EE90*EE95</f>
        <v/>
      </c>
      <c r="EF102" s="44">
        <f>-(opex_util+opex_rm)/12*EF90*EF95</f>
        <v/>
      </c>
      <c r="EG102" s="44">
        <f>-(opex_util+opex_rm)/12*EG90*EG95</f>
        <v/>
      </c>
      <c r="EH102" s="44">
        <f>-(opex_util+opex_rm)/12*EH90*EH95</f>
        <v/>
      </c>
      <c r="EI102" s="44">
        <f>-(opex_util+opex_rm)/12*EI90*EI95</f>
        <v/>
      </c>
      <c r="EJ102" s="44">
        <f>-(opex_util+opex_rm)/12*EJ90*EJ95</f>
        <v/>
      </c>
      <c r="EK102" s="44">
        <f>-(opex_util+opex_rm)/12*EK90*EK95</f>
        <v/>
      </c>
      <c r="EL102" s="44">
        <f>-(opex_util+opex_rm)/12*EL90*EL95</f>
        <v/>
      </c>
      <c r="EM102" s="44">
        <f>-(opex_util+opex_rm)/12*EM90*EM95</f>
        <v/>
      </c>
      <c r="EN102" s="44">
        <f>-(opex_util+opex_rm)/12*EN90*EN95</f>
        <v/>
      </c>
      <c r="EO102" s="44">
        <f>-(opex_util+opex_rm)/12*EO90*EO95</f>
        <v/>
      </c>
      <c r="EP102" s="44">
        <f>-(opex_util+opex_rm)/12*EP90*EP95</f>
        <v/>
      </c>
      <c r="EQ102" s="44">
        <f>-(opex_util+opex_rm)/12*EQ90*EQ95</f>
        <v/>
      </c>
      <c r="ER102" s="44">
        <f>-(opex_util+opex_rm)/12*ER90*ER95</f>
        <v/>
      </c>
      <c r="ES102" s="44">
        <f>-(opex_util+opex_rm)/12*ES90*ES95</f>
        <v/>
      </c>
      <c r="ET102" s="44">
        <f>-(opex_util+opex_rm)/12*ET90*ET95</f>
        <v/>
      </c>
      <c r="EU102" s="44">
        <f>-(opex_util+opex_rm)/12*EU90*EU95</f>
        <v/>
      </c>
      <c r="EV102" s="44">
        <f>-(opex_util+opex_rm)/12*EV90*EV95</f>
        <v/>
      </c>
      <c r="EW102" s="44">
        <f>-(opex_util+opex_rm)/12*EW90*EW95</f>
        <v/>
      </c>
      <c r="EX102" s="44">
        <f>-(opex_util+opex_rm)/12*EX90*EX95</f>
        <v/>
      </c>
      <c r="EY102" s="44">
        <f>-(opex_util+opex_rm)/12*EY90*EY95</f>
        <v/>
      </c>
      <c r="EZ102" s="44">
        <f>-(opex_util+opex_rm)/12*EZ90*EZ95</f>
        <v/>
      </c>
      <c r="FA102" s="44">
        <f>-(opex_util+opex_rm)/12*FA90*FA95</f>
        <v/>
      </c>
      <c r="FB102" s="44">
        <f>-(opex_util+opex_rm)/12*FB90*FB95</f>
        <v/>
      </c>
      <c r="FC102" s="44">
        <f>-(opex_util+opex_rm)/12*FC90*FC95</f>
        <v/>
      </c>
      <c r="FD102" s="44">
        <f>-(opex_util+opex_rm)/12*FD90*FD95</f>
        <v/>
      </c>
      <c r="FE102" s="44">
        <f>-(opex_util+opex_rm)/12*FE90*FE95</f>
        <v/>
      </c>
      <c r="FF102" s="44">
        <f>-(opex_util+opex_rm)/12*FF90*FF95</f>
        <v/>
      </c>
      <c r="FG102" s="44">
        <f>-(opex_util+opex_rm)/12*FG90*FG95</f>
        <v/>
      </c>
      <c r="FH102" s="44">
        <f>-(opex_util+opex_rm)/12*FH90*FH95</f>
        <v/>
      </c>
      <c r="FI102" s="44">
        <f>-(opex_util+opex_rm)/12*FI90*FI95</f>
        <v/>
      </c>
      <c r="FJ102" s="44">
        <f>-(opex_util+opex_rm)/12*FJ90*FJ95</f>
        <v/>
      </c>
      <c r="FK102" s="44">
        <f>-(opex_util+opex_rm)/12*FK90*FK95</f>
        <v/>
      </c>
      <c r="FL102" s="44">
        <f>-(opex_util+opex_rm)/12*FL90*FL95</f>
        <v/>
      </c>
      <c r="FM102" s="44">
        <f>-(opex_util+opex_rm)/12*FM90*FM95</f>
        <v/>
      </c>
      <c r="FN102" s="44">
        <f>-(opex_util+opex_rm)/12*FN90*FN95</f>
        <v/>
      </c>
      <c r="FO102" s="44">
        <f>-(opex_util+opex_rm)/12*FO90*FO95</f>
        <v/>
      </c>
      <c r="FP102" s="44">
        <f>-(opex_util+opex_rm)/12*FP90*FP95</f>
        <v/>
      </c>
      <c r="FQ102" s="44">
        <f>-(opex_util+opex_rm)/12*FQ90*FQ95</f>
        <v/>
      </c>
      <c r="FR102" s="44">
        <f>-(opex_util+opex_rm)/12*FR90*FR95</f>
        <v/>
      </c>
      <c r="FS102" s="44">
        <f>-(opex_util+opex_rm)/12*FS90*FS95</f>
        <v/>
      </c>
      <c r="FT102" s="44">
        <f>-(opex_util+opex_rm)/12*FT90*FT95</f>
        <v/>
      </c>
      <c r="FU102" s="44">
        <f>-(opex_util+opex_rm)/12*FU90*FU95</f>
        <v/>
      </c>
      <c r="FV102" s="44">
        <f>-(opex_util+opex_rm)/12*FV90*FV95</f>
        <v/>
      </c>
      <c r="FW102" s="44">
        <f>-(opex_util+opex_rm)/12*FW90*FW95</f>
        <v/>
      </c>
      <c r="FX102" s="44">
        <f>-(opex_util+opex_rm)/12*FX90*FX95</f>
        <v/>
      </c>
      <c r="FY102" s="44">
        <f>-(opex_util+opex_rm)/12*FY90*FY95</f>
        <v/>
      </c>
      <c r="FZ102" s="44">
        <f>-(opex_util+opex_rm)/12*FZ90*FZ95</f>
        <v/>
      </c>
      <c r="GA102" s="44">
        <f>-(opex_util+opex_rm)/12*GA90*GA95</f>
        <v/>
      </c>
      <c r="GB102" s="44">
        <f>-(opex_util+opex_rm)/12*GB90*GB95</f>
        <v/>
      </c>
      <c r="GC102" s="44">
        <f>-(opex_util+opex_rm)/12*GC90*GC95</f>
        <v/>
      </c>
      <c r="GD102" s="44">
        <f>-(opex_util+opex_rm)/12*GD90*GD95</f>
        <v/>
      </c>
      <c r="GE102" s="44">
        <f>-(opex_util+opex_rm)/12*GE90*GE95</f>
        <v/>
      </c>
      <c r="GF102" s="44">
        <f>-(opex_util+opex_rm)/12*GF90*GF95</f>
        <v/>
      </c>
      <c r="GG102" s="44">
        <f>-(opex_util+opex_rm)/12*GG90*GG95</f>
        <v/>
      </c>
      <c r="GH102" s="44">
        <f>-(opex_util+opex_rm)/12*GH90*GH95</f>
        <v/>
      </c>
      <c r="GI102" s="44">
        <f>-(opex_util+opex_rm)/12*GI90*GI95</f>
        <v/>
      </c>
      <c r="GJ102" s="44">
        <f>-(opex_util+opex_rm)/12*GJ90*GJ95</f>
        <v/>
      </c>
      <c r="GK102" s="44">
        <f>-(opex_util+opex_rm)/12*GK90*GK95</f>
        <v/>
      </c>
      <c r="GL102" s="44">
        <f>-(opex_util+opex_rm)/12*GL90*GL95</f>
        <v/>
      </c>
      <c r="GM102" s="44">
        <f>-(opex_util+opex_rm)/12*GM90*GM95</f>
        <v/>
      </c>
      <c r="GN102" s="44">
        <f>-(opex_util+opex_rm)/12*GN90*GN95</f>
        <v/>
      </c>
      <c r="GO102" s="44">
        <f>-(opex_util+opex_rm)/12*GO90*GO95</f>
        <v/>
      </c>
      <c r="GP102" s="44">
        <f>-(opex_util+opex_rm)/12*GP90*GP95</f>
        <v/>
      </c>
      <c r="GQ102" s="44">
        <f>-(opex_util+opex_rm)/12*GQ90*GQ95</f>
        <v/>
      </c>
      <c r="GR102" s="44">
        <f>-(opex_util+opex_rm)/12*GR90*GR95</f>
        <v/>
      </c>
      <c r="GS102" s="44">
        <f>-(opex_util+opex_rm)/12*GS90*GS95</f>
        <v/>
      </c>
      <c r="GT102" s="44">
        <f>-(opex_util+opex_rm)/12*GT90*GT95</f>
        <v/>
      </c>
      <c r="GU102" s="44">
        <f>-(opex_util+opex_rm)/12*GU90*GU95</f>
        <v/>
      </c>
      <c r="GV102" s="44">
        <f>-(opex_util+opex_rm)/12*GV90*GV95</f>
        <v/>
      </c>
      <c r="GW102" s="44">
        <f>-(opex_util+opex_rm)/12*GW90*GW95</f>
        <v/>
      </c>
      <c r="GX102" s="44">
        <f>-(opex_util+opex_rm)/12*GX90*GX95</f>
        <v/>
      </c>
      <c r="GY102" s="44">
        <f>-(opex_util+opex_rm)/12*GY90*GY95</f>
        <v/>
      </c>
      <c r="GZ102" s="44">
        <f>-(opex_util+opex_rm)/12*GZ90*GZ95</f>
        <v/>
      </c>
      <c r="HA102" s="44">
        <f>-(opex_util+opex_rm)/12*HA90*HA95</f>
        <v/>
      </c>
      <c r="HB102" s="44">
        <f>-(opex_util+opex_rm)/12*HB90*HB95</f>
        <v/>
      </c>
      <c r="HC102" s="44">
        <f>-(opex_util+opex_rm)/12*HC90*HC95</f>
        <v/>
      </c>
      <c r="HD102" s="44">
        <f>-(opex_util+opex_rm)/12*HD90*HD95</f>
        <v/>
      </c>
      <c r="HE102" s="44">
        <f>-(opex_util+opex_rm)/12*HE90*HE95</f>
        <v/>
      </c>
      <c r="HF102" s="44">
        <f>-(opex_util+opex_rm)/12*HF90*HF95</f>
        <v/>
      </c>
      <c r="HG102" s="44">
        <f>-(opex_util+opex_rm)/12*HG90*HG95</f>
        <v/>
      </c>
      <c r="HH102" s="44">
        <f>-(opex_util+opex_rm)/12*HH90*HH95</f>
        <v/>
      </c>
      <c r="HI102" s="44">
        <f>-(opex_util+opex_rm)/12*HI90*HI95</f>
        <v/>
      </c>
      <c r="HJ102" s="44">
        <f>-(opex_util+opex_rm)/12*HJ90*HJ95</f>
        <v/>
      </c>
      <c r="HK102" s="44">
        <f>-(opex_util+opex_rm)/12*HK90*HK95</f>
        <v/>
      </c>
      <c r="HL102" s="44">
        <f>-(opex_util+opex_rm)/12*HL90*HL95</f>
        <v/>
      </c>
      <c r="HM102" s="44">
        <f>-(opex_util+opex_rm)/12*HM90*HM95</f>
        <v/>
      </c>
      <c r="HN102" s="44">
        <f>-(opex_util+opex_rm)/12*HN90*HN95</f>
        <v/>
      </c>
      <c r="HO102" s="44">
        <f>-(opex_util+opex_rm)/12*HO90*HO95</f>
        <v/>
      </c>
      <c r="HP102" s="44">
        <f>-(opex_util+opex_rm)/12*HP90*HP95</f>
        <v/>
      </c>
      <c r="HQ102" s="44">
        <f>-(opex_util+opex_rm)/12*HQ90*HQ95</f>
        <v/>
      </c>
      <c r="HR102" s="44">
        <f>-(opex_util+opex_rm)/12*HR90*HR95</f>
        <v/>
      </c>
      <c r="HS102" s="44">
        <f>-(opex_util+opex_rm)/12*HS90*HS95</f>
        <v/>
      </c>
      <c r="HT102" s="44">
        <f>-(opex_util+opex_rm)/12*HT90*HT95</f>
        <v/>
      </c>
      <c r="HU102" s="44">
        <f>-(opex_util+opex_rm)/12*HU90*HU95</f>
        <v/>
      </c>
      <c r="HV102" s="44">
        <f>-(opex_util+opex_rm)/12*HV90*HV95</f>
        <v/>
      </c>
      <c r="HW102" s="44">
        <f>-(opex_util+opex_rm)/12*HW90*HW95</f>
        <v/>
      </c>
      <c r="HX102" s="44">
        <f>-(opex_util+opex_rm)/12*HX90*HX95</f>
        <v/>
      </c>
      <c r="HY102" s="44">
        <f>-(opex_util+opex_rm)/12*HY90*HY95</f>
        <v/>
      </c>
      <c r="HZ102" s="44">
        <f>-(opex_util+opex_rm)/12*HZ90*HZ95</f>
        <v/>
      </c>
      <c r="IA102" s="44">
        <f>-(opex_util+opex_rm)/12*IA90*IA95</f>
        <v/>
      </c>
      <c r="IB102" s="44">
        <f>-(opex_util+opex_rm)/12*IB90*IB95</f>
        <v/>
      </c>
      <c r="IC102" s="44">
        <f>-(opex_util+opex_rm)/12*IC90*IC95</f>
        <v/>
      </c>
      <c r="ID102" s="44">
        <f>-(opex_util+opex_rm)/12*ID90*ID95</f>
        <v/>
      </c>
      <c r="IE102" s="44">
        <f>-(opex_util+opex_rm)/12*IE90*IE95</f>
        <v/>
      </c>
      <c r="IF102" s="44">
        <f>-(opex_util+opex_rm)/12*IF90*IF95</f>
        <v/>
      </c>
      <c r="IG102" s="44">
        <f>-(opex_util+opex_rm)/12*IG90*IG95</f>
        <v/>
      </c>
      <c r="IH102" s="44">
        <f>-(opex_util+opex_rm)/12*IH90*IH95</f>
        <v/>
      </c>
      <c r="II102" s="44">
        <f>-(opex_util+opex_rm)/12*II90*II95</f>
        <v/>
      </c>
      <c r="IJ102" s="44">
        <f>-(opex_util+opex_rm)/12*IJ90*IJ95</f>
        <v/>
      </c>
      <c r="IK102" s="44">
        <f>-(opex_util+opex_rm)/12*IK90*IK95</f>
        <v/>
      </c>
      <c r="IL102" s="44">
        <f>-(opex_util+opex_rm)/12*IL90*IL95</f>
        <v/>
      </c>
      <c r="IM102" s="44">
        <f>-(opex_util+opex_rm)/12*IM90*IM95</f>
        <v/>
      </c>
      <c r="IN102" s="44">
        <f>-(opex_util+opex_rm)/12*IN90*IN95</f>
        <v/>
      </c>
      <c r="IO102" s="44">
        <f>-(opex_util+opex_rm)/12*IO90*IO95</f>
        <v/>
      </c>
      <c r="IP102" s="44">
        <f>-(opex_util+opex_rm)/12*IP90*IP95</f>
        <v/>
      </c>
      <c r="IQ102" s="44">
        <f>-(opex_util+opex_rm)/12*IQ90*IQ95</f>
        <v/>
      </c>
      <c r="IR102" s="44">
        <f>-(opex_util+opex_rm)/12*IR90*IR95</f>
        <v/>
      </c>
      <c r="IS102" s="44">
        <f>-(opex_util+opex_rm)/12*IS90*IS95</f>
        <v/>
      </c>
      <c r="IT102" s="44">
        <f>-(opex_util+opex_rm)/12*IT90*IT95</f>
        <v/>
      </c>
      <c r="IU102" s="44">
        <f>-(opex_util+opex_rm)/12*IU90*IU95</f>
        <v/>
      </c>
      <c r="IV102" s="44">
        <f>-(opex_util+opex_rm)/12*IV90*IV95</f>
        <v/>
      </c>
      <c r="IW102" s="44">
        <f>-(opex_util+opex_rm)/12*IW90*IW95</f>
        <v/>
      </c>
      <c r="IX102" s="44">
        <f>-(opex_util+opex_rm)/12*IX90*IX95</f>
        <v/>
      </c>
      <c r="IY102" s="44">
        <f>-(opex_util+opex_rm)/12*IY90*IY95</f>
        <v/>
      </c>
      <c r="IZ102" s="44">
        <f>-(opex_util+opex_rm)/12*IZ90*IZ95</f>
        <v/>
      </c>
      <c r="JA102" s="44">
        <f>-(opex_util+opex_rm)/12*JA90*JA95</f>
        <v/>
      </c>
      <c r="JB102" s="44">
        <f>-(opex_util+opex_rm)/12*JB90*JB95</f>
        <v/>
      </c>
      <c r="JC102" s="44">
        <f>-(opex_util+opex_rm)/12*JC90*JC95</f>
        <v/>
      </c>
      <c r="JD102" s="44">
        <f>-(opex_util+opex_rm)/12*JD90*JD95</f>
        <v/>
      </c>
      <c r="JE102" s="44">
        <f>-(opex_util+opex_rm)/12*JE90*JE95</f>
        <v/>
      </c>
      <c r="JF102" s="44">
        <f>-(opex_util+opex_rm)/12*JF90*JF95</f>
        <v/>
      </c>
      <c r="JG102" s="44">
        <f>-(opex_util+opex_rm)/12*JG90*JG95</f>
        <v/>
      </c>
      <c r="JH102" s="44">
        <f>-(opex_util+opex_rm)/12*JH90*JH95</f>
        <v/>
      </c>
      <c r="JI102" s="44">
        <f>-(opex_util+opex_rm)/12*JI90*JI95</f>
        <v/>
      </c>
      <c r="JJ102" s="44">
        <f>-(opex_util+opex_rm)/12*JJ90*JJ95</f>
        <v/>
      </c>
      <c r="JK102" s="44">
        <f>-(opex_util+opex_rm)/12*JK90*JK95</f>
        <v/>
      </c>
      <c r="JL102" s="44">
        <f>-(opex_util+opex_rm)/12*JL90*JL95</f>
        <v/>
      </c>
      <c r="JM102" s="44">
        <f>-(opex_util+opex_rm)/12*JM90*JM95</f>
        <v/>
      </c>
      <c r="JN102" s="44">
        <f>-(opex_util+opex_rm)/12*JN90*JN95</f>
        <v/>
      </c>
      <c r="JO102" s="44">
        <f>-(opex_util+opex_rm)/12*JO90*JO95</f>
        <v/>
      </c>
      <c r="JP102" s="44">
        <f>-(opex_util+opex_rm)/12*JP90*JP95</f>
        <v/>
      </c>
      <c r="JQ102" s="44">
        <f>-(opex_util+opex_rm)/12*JQ90*JQ95</f>
        <v/>
      </c>
      <c r="JR102" s="44">
        <f>-(opex_util+opex_rm)/12*JR90*JR95</f>
        <v/>
      </c>
      <c r="JS102" s="44">
        <f>-(opex_util+opex_rm)/12*JS90*JS95</f>
        <v/>
      </c>
      <c r="JT102" s="44">
        <f>-(opex_util+opex_rm)/12*JT90*JT95</f>
        <v/>
      </c>
      <c r="JU102" s="44">
        <f>-(opex_util+opex_rm)/12*JU90*JU95</f>
        <v/>
      </c>
      <c r="JV102" s="44">
        <f>-(opex_util+opex_rm)/12*JV90*JV95</f>
        <v/>
      </c>
      <c r="JW102" s="44">
        <f>-(opex_util+opex_rm)/12*JW90*JW95</f>
        <v/>
      </c>
      <c r="JX102" s="44">
        <f>-(opex_util+opex_rm)/12*JX90*JX95</f>
        <v/>
      </c>
      <c r="JY102" s="44">
        <f>-(opex_util+opex_rm)/12*JY90*JY95</f>
        <v/>
      </c>
      <c r="JZ102" s="44">
        <f>-(opex_util+opex_rm)/12*JZ90*JZ95</f>
        <v/>
      </c>
      <c r="KA102" s="44">
        <f>-(opex_util+opex_rm)/12*KA90*KA95</f>
        <v/>
      </c>
      <c r="KB102" s="44">
        <f>-(opex_util+opex_rm)/12*KB90*KB95</f>
        <v/>
      </c>
      <c r="KC102" s="44">
        <f>-(opex_util+opex_rm)/12*KC90*KC95</f>
        <v/>
      </c>
      <c r="KD102" s="44">
        <f>-(opex_util+opex_rm)/12*KD90*KD95</f>
        <v/>
      </c>
      <c r="KE102" s="44">
        <f>-(opex_util+opex_rm)/12*KE90*KE95</f>
        <v/>
      </c>
      <c r="KF102" s="44">
        <f>-(opex_util+opex_rm)/12*KF90*KF95</f>
        <v/>
      </c>
      <c r="KG102" s="44">
        <f>-(opex_util+opex_rm)/12*KG90*KG95</f>
        <v/>
      </c>
      <c r="KH102" s="44">
        <f>-(opex_util+opex_rm)/12*KH90*KH95</f>
        <v/>
      </c>
      <c r="KI102" s="44">
        <f>-(opex_util+opex_rm)/12*KI90*KI95</f>
        <v/>
      </c>
      <c r="KJ102" s="44">
        <f>-(opex_util+opex_rm)/12*KJ90*KJ95</f>
        <v/>
      </c>
      <c r="KK102" s="44">
        <f>-(opex_util+opex_rm)/12*KK90*KK95</f>
        <v/>
      </c>
      <c r="KL102" s="44">
        <f>-(opex_util+opex_rm)/12*KL90*KL95</f>
        <v/>
      </c>
      <c r="KM102" s="44">
        <f>-(opex_util+opex_rm)/12*KM90*KM95</f>
        <v/>
      </c>
      <c r="KN102" s="44">
        <f>-(opex_util+opex_rm)/12*KN90*KN95</f>
        <v/>
      </c>
      <c r="KO102" s="44">
        <f>-(opex_util+opex_rm)/12*KO90*KO95</f>
        <v/>
      </c>
      <c r="KP102" s="44">
        <f>-(opex_util+opex_rm)/12*KP90*KP95</f>
        <v/>
      </c>
      <c r="KQ102" s="44">
        <f>-(opex_util+opex_rm)/12*KQ90*KQ95</f>
        <v/>
      </c>
      <c r="KR102" s="44">
        <f>-(opex_util+opex_rm)/12*KR90*KR95</f>
        <v/>
      </c>
      <c r="KS102" s="44">
        <f>-(opex_util+opex_rm)/12*KS90*KS95</f>
        <v/>
      </c>
      <c r="KT102" s="44">
        <f>-(opex_util+opex_rm)/12*KT90*KT95</f>
        <v/>
      </c>
      <c r="KU102" s="44">
        <f>-(opex_util+opex_rm)/12*KU90*KU95</f>
        <v/>
      </c>
      <c r="KV102" s="44">
        <f>-(opex_util+opex_rm)/12*KV90*KV95</f>
        <v/>
      </c>
      <c r="KW102" s="44">
        <f>-(opex_util+opex_rm)/12*KW90*KW95</f>
        <v/>
      </c>
      <c r="KX102" s="44">
        <f>-(opex_util+opex_rm)/12*KX90*KX95</f>
        <v/>
      </c>
      <c r="KY102" s="44">
        <f>-(opex_util+opex_rm)/12*KY90*KY95</f>
        <v/>
      </c>
      <c r="KZ102" s="44">
        <f>-(opex_util+opex_rm)/12*KZ90*KZ95</f>
        <v/>
      </c>
      <c r="LA102" s="44">
        <f>-(opex_util+opex_rm)/12*LA90*LA95</f>
        <v/>
      </c>
      <c r="LB102" s="44">
        <f>-(opex_util+opex_rm)/12*LB90*LB95</f>
        <v/>
      </c>
      <c r="LC102" s="44">
        <f>-(opex_util+opex_rm)/12*LC90*LC95</f>
        <v/>
      </c>
      <c r="LD102" s="44">
        <f>-(opex_util+opex_rm)/12*LD90*LD95</f>
        <v/>
      </c>
      <c r="LE102" s="44">
        <f>-(opex_util+opex_rm)/12*LE90*LE95</f>
        <v/>
      </c>
      <c r="LF102" s="44">
        <f>-(opex_util+opex_rm)/12*LF90*LF95</f>
        <v/>
      </c>
      <c r="LG102" s="44">
        <f>-(opex_util+opex_rm)/12*LG90*LG95</f>
        <v/>
      </c>
      <c r="LH102" s="44">
        <f>-(opex_util+opex_rm)/12*LH90*LH95</f>
        <v/>
      </c>
      <c r="LI102" s="44">
        <f>-(opex_util+opex_rm)/12*LI90*LI95</f>
        <v/>
      </c>
      <c r="LJ102" s="44">
        <f>-(opex_util+opex_rm)/12*LJ90*LJ95</f>
        <v/>
      </c>
      <c r="LK102" s="44">
        <f>-(opex_util+opex_rm)/12*LK90*LK95</f>
        <v/>
      </c>
      <c r="LL102" s="44">
        <f>-(opex_util+opex_rm)/12*LL90*LL95</f>
        <v/>
      </c>
      <c r="LM102" s="44">
        <f>-(opex_util+opex_rm)/12*LM90*LM95</f>
        <v/>
      </c>
      <c r="LN102" s="44">
        <f>-(opex_util+opex_rm)/12*LN90*LN95</f>
        <v/>
      </c>
      <c r="LO102" s="44">
        <f>-(opex_util+opex_rm)/12*LO90*LO95</f>
        <v/>
      </c>
      <c r="LP102" s="44">
        <f>-(opex_util+opex_rm)/12*LP90*LP95</f>
        <v/>
      </c>
      <c r="LQ102" s="44">
        <f>-(opex_util+opex_rm)/12*LQ90*LQ95</f>
        <v/>
      </c>
      <c r="LR102" s="44">
        <f>-(opex_util+opex_rm)/12*LR90*LR95</f>
        <v/>
      </c>
      <c r="LS102" s="44">
        <f>-(opex_util+opex_rm)/12*LS90*LS95</f>
        <v/>
      </c>
      <c r="LT102" s="44">
        <f>-(opex_util+opex_rm)/12*LT90*LT95</f>
        <v/>
      </c>
      <c r="LU102" s="44">
        <f>-(opex_util+opex_rm)/12*LU90*LU95</f>
        <v/>
      </c>
      <c r="LV102" s="44">
        <f>-(opex_util+opex_rm)/12*LV90*LV95</f>
        <v/>
      </c>
      <c r="LW102" s="44">
        <f>-(opex_util+opex_rm)/12*LW90*LW95</f>
        <v/>
      </c>
      <c r="LX102" s="44">
        <f>-(opex_util+opex_rm)/12*LX90*LX95</f>
        <v/>
      </c>
      <c r="LY102" s="44">
        <f>-(opex_util+opex_rm)/12*LY90*LY95</f>
        <v/>
      </c>
      <c r="LZ102" s="44">
        <f>-(opex_util+opex_rm)/12*LZ90*LZ95</f>
        <v/>
      </c>
      <c r="MA102" s="44">
        <f>-(opex_util+opex_rm)/12*MA90*MA95</f>
        <v/>
      </c>
      <c r="MB102" s="44">
        <f>-(opex_util+opex_rm)/12*MB90*MB95</f>
        <v/>
      </c>
      <c r="MC102" s="44">
        <f>-(opex_util+opex_rm)/12*MC90*MC95</f>
        <v/>
      </c>
      <c r="MD102" s="44">
        <f>-(opex_util+opex_rm)/12*MD90*MD95</f>
        <v/>
      </c>
      <c r="ME102" s="44">
        <f>-(opex_util+opex_rm)/12*ME90*ME95</f>
        <v/>
      </c>
      <c r="MF102" s="44">
        <f>-(opex_util+opex_rm)/12*MF90*MF95</f>
        <v/>
      </c>
      <c r="MG102" s="44">
        <f>-(opex_util+opex_rm)/12*MG90*MG95</f>
        <v/>
      </c>
      <c r="MH102" s="44">
        <f>-(opex_util+opex_rm)/12*MH90*MH95</f>
        <v/>
      </c>
      <c r="MI102" s="44">
        <f>-(opex_util+opex_rm)/12*MI90*MI95</f>
        <v/>
      </c>
      <c r="MJ102" s="44">
        <f>-(opex_util+opex_rm)/12*MJ90*MJ95</f>
        <v/>
      </c>
      <c r="MK102" s="44">
        <f>-(opex_util+opex_rm)/12*MK90*MK95</f>
        <v/>
      </c>
      <c r="ML102" s="44">
        <f>-(opex_util+opex_rm)/12*ML90*ML95</f>
        <v/>
      </c>
      <c r="MM102" s="44">
        <f>-(opex_util+opex_rm)/12*MM90*MM95</f>
        <v/>
      </c>
      <c r="MN102" s="44">
        <f>-(opex_util+opex_rm)/12*MN90*MN95</f>
        <v/>
      </c>
      <c r="MO102" s="44">
        <f>-(opex_util+opex_rm)/12*MO90*MO95</f>
        <v/>
      </c>
      <c r="MP102" s="44">
        <f>-(opex_util+opex_rm)/12*MP90*MP95</f>
        <v/>
      </c>
      <c r="MQ102" s="44">
        <f>-(opex_util+opex_rm)/12*MQ90*MQ95</f>
        <v/>
      </c>
      <c r="MR102" s="44">
        <f>-(opex_util+opex_rm)/12*MR90*MR95</f>
        <v/>
      </c>
      <c r="MS102" s="44">
        <f>-(opex_util+opex_rm)/12*MS90*MS95</f>
        <v/>
      </c>
      <c r="MT102" s="44">
        <f>-(opex_util+opex_rm)/12*MT90*MT95</f>
        <v/>
      </c>
      <c r="MU102" s="44">
        <f>-(opex_util+opex_rm)/12*MU90*MU95</f>
        <v/>
      </c>
      <c r="MV102" s="44">
        <f>-(opex_util+opex_rm)/12*MV90*MV95</f>
        <v/>
      </c>
      <c r="MW102" s="44">
        <f>-(opex_util+opex_rm)/12*MW90*MW95</f>
        <v/>
      </c>
      <c r="MX102" s="44">
        <f>-(opex_util+opex_rm)/12*MX90*MX95</f>
        <v/>
      </c>
      <c r="MY102" s="44">
        <f>-(opex_util+opex_rm)/12*MY90*MY95</f>
        <v/>
      </c>
      <c r="MZ102" s="44">
        <f>-(opex_util+opex_rm)/12*MZ90*MZ95</f>
        <v/>
      </c>
      <c r="NA102" s="44">
        <f>-(opex_util+opex_rm)/12*NA90*NA95</f>
        <v/>
      </c>
      <c r="NB102" s="44">
        <f>-(opex_util+opex_rm)/12*NB90*NB95</f>
        <v/>
      </c>
      <c r="NC102" s="44">
        <f>-(opex_util+opex_rm)/12*NC90*NC95</f>
        <v/>
      </c>
      <c r="ND102" s="44">
        <f>-(opex_util+opex_rm)/12*ND90*ND95</f>
        <v/>
      </c>
      <c r="NE102" s="44">
        <f>-(opex_util+opex_rm)/12*NE90*NE95</f>
        <v/>
      </c>
      <c r="NF102" s="44">
        <f>-(opex_util+opex_rm)/12*NF90*NF95</f>
        <v/>
      </c>
      <c r="NG102" s="44">
        <f>-(opex_util+opex_rm)/12*NG90*NG95</f>
        <v/>
      </c>
      <c r="NH102" s="44">
        <f>-(opex_util+opex_rm)/12*NH90*NH95</f>
        <v/>
      </c>
      <c r="NI102" s="44">
        <f>-(opex_util+opex_rm)/12*NI90*NI95</f>
        <v/>
      </c>
      <c r="NJ102" s="44">
        <f>-(opex_util+opex_rm)/12*NJ90*NJ95</f>
        <v/>
      </c>
      <c r="NK102" s="44">
        <f>-(opex_util+opex_rm)/12*NK90*NK95</f>
        <v/>
      </c>
      <c r="NL102" s="44">
        <f>-(opex_util+opex_rm)/12*NL90*NL95</f>
        <v/>
      </c>
      <c r="NM102" s="44">
        <f>-(opex_util+opex_rm)/12*NM90*NM95</f>
        <v/>
      </c>
      <c r="NN102" s="44">
        <f>-(opex_util+opex_rm)/12*NN90*NN95</f>
        <v/>
      </c>
      <c r="NO102" s="44">
        <f>-(opex_util+opex_rm)/12*NO90*NO95</f>
        <v/>
      </c>
      <c r="NP102" s="44">
        <f>-(opex_util+opex_rm)/12*NP90*NP95</f>
        <v/>
      </c>
      <c r="NQ102" s="44">
        <f>-(opex_util+opex_rm)/12*NQ90*NQ95</f>
        <v/>
      </c>
      <c r="NR102" s="44">
        <f>-(opex_util+opex_rm)/12*NR90*NR95</f>
        <v/>
      </c>
      <c r="NS102" s="44">
        <f>-(opex_util+opex_rm)/12*NS90*NS95</f>
        <v/>
      </c>
      <c r="NT102" s="44">
        <f>-(opex_util+opex_rm)/12*NT90*NT95</f>
        <v/>
      </c>
      <c r="NU102" s="44">
        <f>-(opex_util+opex_rm)/12*NU90*NU95</f>
        <v/>
      </c>
      <c r="NV102" s="44">
        <f>-(opex_util+opex_rm)/12*NV90*NV95</f>
        <v/>
      </c>
      <c r="NW102" s="44">
        <f>-(opex_util+opex_rm)/12*NW90*NW95</f>
        <v/>
      </c>
      <c r="NX102" s="44">
        <f>-(opex_util+opex_rm)/12*NX90*NX95</f>
        <v/>
      </c>
      <c r="NY102" s="44">
        <f>-(opex_util+opex_rm)/12*NY90*NY95</f>
        <v/>
      </c>
      <c r="NZ102" s="44">
        <f>-(opex_util+opex_rm)/12*NZ90*NZ95</f>
        <v/>
      </c>
      <c r="OA102" s="44">
        <f>-(opex_util+opex_rm)/12*OA90*OA95</f>
        <v/>
      </c>
      <c r="OB102" s="44">
        <f>-(opex_util+opex_rm)/12*OB90*OB95</f>
        <v/>
      </c>
      <c r="OC102" s="44">
        <f>-(opex_util+opex_rm)/12*OC90*OC95</f>
        <v/>
      </c>
      <c r="OD102" s="44">
        <f>-(opex_util+opex_rm)/12*OD90*OD95</f>
        <v/>
      </c>
      <c r="OE102" s="44">
        <f>-(opex_util+opex_rm)/12*OE90*OE95</f>
        <v/>
      </c>
      <c r="OF102" s="44">
        <f>-(opex_util+opex_rm)/12*OF90*OF95</f>
        <v/>
      </c>
      <c r="OG102" s="44">
        <f>-(opex_util+opex_rm)/12*OG90*OG95</f>
        <v/>
      </c>
      <c r="OH102" s="44">
        <f>-(opex_util+opex_rm)/12*OH90*OH95</f>
        <v/>
      </c>
      <c r="OI102" s="44">
        <f>-(opex_util+opex_rm)/12*OI90*OI95</f>
        <v/>
      </c>
      <c r="OJ102" s="44">
        <f>-(opex_util+opex_rm)/12*OJ90*OJ95</f>
        <v/>
      </c>
      <c r="OK102" s="44">
        <f>-(opex_util+opex_rm)/12*OK90*OK95</f>
        <v/>
      </c>
      <c r="OL102" s="44">
        <f>-(opex_util+opex_rm)/12*OL90*OL95</f>
        <v/>
      </c>
      <c r="OM102" s="44">
        <f>-(opex_util+opex_rm)/12*OM90*OM95</f>
        <v/>
      </c>
      <c r="ON102" s="44">
        <f>-(opex_util+opex_rm)/12*ON90*ON95</f>
        <v/>
      </c>
      <c r="OO102" s="44">
        <f>-(opex_util+opex_rm)/12*OO90*OO95</f>
        <v/>
      </c>
      <c r="OP102" s="44">
        <f>-(opex_util+opex_rm)/12*OP90*OP95</f>
        <v/>
      </c>
      <c r="OQ102" s="44">
        <f>-(opex_util+opex_rm)/12*OQ90*OQ95</f>
        <v/>
      </c>
      <c r="OR102" s="44">
        <f>-(opex_util+opex_rm)/12*OR90*OR95</f>
        <v/>
      </c>
      <c r="OS102" s="44">
        <f>-(opex_util+opex_rm)/12*OS90*OS95</f>
        <v/>
      </c>
      <c r="OT102" s="44">
        <f>-(opex_util+opex_rm)/12*OT90*OT95</f>
        <v/>
      </c>
      <c r="OU102" s="44">
        <f>-(opex_util+opex_rm)/12*OU90*OU95</f>
        <v/>
      </c>
      <c r="OV102" s="44">
        <f>-(opex_util+opex_rm)/12*OV90*OV95</f>
        <v/>
      </c>
      <c r="OW102" s="44">
        <f>-(opex_util+opex_rm)/12*OW90*OW95</f>
        <v/>
      </c>
      <c r="OX102" s="44">
        <f>-(opex_util+opex_rm)/12*OX90*OX95</f>
        <v/>
      </c>
      <c r="OY102" s="44">
        <f>-(opex_util+opex_rm)/12*OY90*OY95</f>
        <v/>
      </c>
      <c r="OZ102" s="44">
        <f>-(opex_util+opex_rm)/12*OZ90*OZ95</f>
        <v/>
      </c>
      <c r="PA102" s="44">
        <f>-(opex_util+opex_rm)/12*PA90*PA95</f>
        <v/>
      </c>
      <c r="PB102" s="44">
        <f>-(opex_util+opex_rm)/12*PB90*PB95</f>
        <v/>
      </c>
      <c r="PC102" s="44">
        <f>-(opex_util+opex_rm)/12*PC90*PC95</f>
        <v/>
      </c>
      <c r="PD102" s="44">
        <f>-(opex_util+opex_rm)/12*PD90*PD95</f>
        <v/>
      </c>
      <c r="PE102" s="44">
        <f>-(opex_util+opex_rm)/12*PE90*PE95</f>
        <v/>
      </c>
      <c r="PF102" s="44">
        <f>-(opex_util+opex_rm)/12*PF90*PF95</f>
        <v/>
      </c>
      <c r="PG102" s="44">
        <f>-(opex_util+opex_rm)/12*PG90*PG95</f>
        <v/>
      </c>
      <c r="PH102" s="44">
        <f>-(opex_util+opex_rm)/12*PH90*PH95</f>
        <v/>
      </c>
      <c r="PI102" s="44">
        <f>-(opex_util+opex_rm)/12*PI90*PI95</f>
        <v/>
      </c>
      <c r="PJ102" s="44">
        <f>-(opex_util+opex_rm)/12*PJ90*PJ95</f>
        <v/>
      </c>
      <c r="PK102" s="44">
        <f>-(opex_util+opex_rm)/12*PK90*PK95</f>
        <v/>
      </c>
      <c r="PL102" s="44">
        <f>-(opex_util+opex_rm)/12*PL90*PL95</f>
        <v/>
      </c>
      <c r="PM102" s="44">
        <f>-(opex_util+opex_rm)/12*PM90*PM95</f>
        <v/>
      </c>
    </row>
    <row r="103">
      <c r="A103" s="9" t="inlineStr">
        <is>
          <t>Fixed opex (delivered homes)</t>
        </is>
      </c>
      <c r="B103" s="9" t="inlineStr">
        <is>
          <t>P2</t>
        </is>
      </c>
      <c r="C103" s="43">
        <f>SUM(D103:PM103)</f>
        <v/>
      </c>
      <c r="D103" s="44">
        <f>-(opex_ins+opex_staff+opex_ga)/12*p2_homes*D95</f>
        <v/>
      </c>
      <c r="E103" s="44">
        <f>-(opex_ins+opex_staff+opex_ga)/12*p2_homes*E95</f>
        <v/>
      </c>
      <c r="F103" s="44">
        <f>-(opex_ins+opex_staff+opex_ga)/12*p2_homes*F95</f>
        <v/>
      </c>
      <c r="G103" s="44">
        <f>-(opex_ins+opex_staff+opex_ga)/12*p2_homes*G95</f>
        <v/>
      </c>
      <c r="H103" s="44">
        <f>-(opex_ins+opex_staff+opex_ga)/12*p2_homes*H95</f>
        <v/>
      </c>
      <c r="I103" s="44">
        <f>-(opex_ins+opex_staff+opex_ga)/12*p2_homes*I95</f>
        <v/>
      </c>
      <c r="J103" s="44">
        <f>-(opex_ins+opex_staff+opex_ga)/12*p2_homes*J95</f>
        <v/>
      </c>
      <c r="K103" s="44">
        <f>-(opex_ins+opex_staff+opex_ga)/12*p2_homes*K95</f>
        <v/>
      </c>
      <c r="L103" s="44">
        <f>-(opex_ins+opex_staff+opex_ga)/12*p2_homes*L95</f>
        <v/>
      </c>
      <c r="M103" s="44">
        <f>-(opex_ins+opex_staff+opex_ga)/12*p2_homes*M95</f>
        <v/>
      </c>
      <c r="N103" s="44">
        <f>-(opex_ins+opex_staff+opex_ga)/12*p2_homes*N95</f>
        <v/>
      </c>
      <c r="O103" s="44">
        <f>-(opex_ins+opex_staff+opex_ga)/12*p2_homes*O95</f>
        <v/>
      </c>
      <c r="P103" s="44">
        <f>-(opex_ins+opex_staff+opex_ga)/12*p2_homes*P95</f>
        <v/>
      </c>
      <c r="Q103" s="44">
        <f>-(opex_ins+opex_staff+opex_ga)/12*p2_homes*Q95</f>
        <v/>
      </c>
      <c r="R103" s="44">
        <f>-(opex_ins+opex_staff+opex_ga)/12*p2_homes*R95</f>
        <v/>
      </c>
      <c r="S103" s="44">
        <f>-(opex_ins+opex_staff+opex_ga)/12*p2_homes*S95</f>
        <v/>
      </c>
      <c r="T103" s="44">
        <f>-(opex_ins+opex_staff+opex_ga)/12*p2_homes*T95</f>
        <v/>
      </c>
      <c r="U103" s="44">
        <f>-(opex_ins+opex_staff+opex_ga)/12*p2_homes*U95</f>
        <v/>
      </c>
      <c r="V103" s="44">
        <f>-(opex_ins+opex_staff+opex_ga)/12*p2_homes*V95</f>
        <v/>
      </c>
      <c r="W103" s="44">
        <f>-(opex_ins+opex_staff+opex_ga)/12*p2_homes*W95</f>
        <v/>
      </c>
      <c r="X103" s="44">
        <f>-(opex_ins+opex_staff+opex_ga)/12*p2_homes*X95</f>
        <v/>
      </c>
      <c r="Y103" s="44">
        <f>-(opex_ins+opex_staff+opex_ga)/12*p2_homes*Y95</f>
        <v/>
      </c>
      <c r="Z103" s="44">
        <f>-(opex_ins+opex_staff+opex_ga)/12*p2_homes*Z95</f>
        <v/>
      </c>
      <c r="AA103" s="44">
        <f>-(opex_ins+opex_staff+opex_ga)/12*p2_homes*AA95</f>
        <v/>
      </c>
      <c r="AB103" s="44">
        <f>-(opex_ins+opex_staff+opex_ga)/12*p2_homes*AB95</f>
        <v/>
      </c>
      <c r="AC103" s="44">
        <f>-(opex_ins+opex_staff+opex_ga)/12*p2_homes*AC95</f>
        <v/>
      </c>
      <c r="AD103" s="44">
        <f>-(opex_ins+opex_staff+opex_ga)/12*p2_homes*AD95</f>
        <v/>
      </c>
      <c r="AE103" s="44">
        <f>-(opex_ins+opex_staff+opex_ga)/12*p2_homes*AE95</f>
        <v/>
      </c>
      <c r="AF103" s="44">
        <f>-(opex_ins+opex_staff+opex_ga)/12*p2_homes*AF95</f>
        <v/>
      </c>
      <c r="AG103" s="44">
        <f>-(opex_ins+opex_staff+opex_ga)/12*p2_homes*AG95</f>
        <v/>
      </c>
      <c r="AH103" s="44">
        <f>-(opex_ins+opex_staff+opex_ga)/12*p2_homes*AH95</f>
        <v/>
      </c>
      <c r="AI103" s="44">
        <f>-(opex_ins+opex_staff+opex_ga)/12*p2_homes*AI95</f>
        <v/>
      </c>
      <c r="AJ103" s="44">
        <f>-(opex_ins+opex_staff+opex_ga)/12*p2_homes*AJ95</f>
        <v/>
      </c>
      <c r="AK103" s="44">
        <f>-(opex_ins+opex_staff+opex_ga)/12*p2_homes*AK95</f>
        <v/>
      </c>
      <c r="AL103" s="44">
        <f>-(opex_ins+opex_staff+opex_ga)/12*p2_homes*AL95</f>
        <v/>
      </c>
      <c r="AM103" s="44">
        <f>-(opex_ins+opex_staff+opex_ga)/12*p2_homes*AM95</f>
        <v/>
      </c>
      <c r="AN103" s="44">
        <f>-(opex_ins+opex_staff+opex_ga)/12*p2_homes*AN95</f>
        <v/>
      </c>
      <c r="AO103" s="44">
        <f>-(opex_ins+opex_staff+opex_ga)/12*p2_homes*AO95</f>
        <v/>
      </c>
      <c r="AP103" s="44">
        <f>-(opex_ins+opex_staff+opex_ga)/12*p2_homes*AP95</f>
        <v/>
      </c>
      <c r="AQ103" s="44">
        <f>-(opex_ins+opex_staff+opex_ga)/12*p2_homes*AQ95</f>
        <v/>
      </c>
      <c r="AR103" s="44">
        <f>-(opex_ins+opex_staff+opex_ga)/12*p2_homes*AR95</f>
        <v/>
      </c>
      <c r="AS103" s="44">
        <f>-(opex_ins+opex_staff+opex_ga)/12*p2_homes*AS95</f>
        <v/>
      </c>
      <c r="AT103" s="44">
        <f>-(opex_ins+opex_staff+opex_ga)/12*p2_homes*AT95</f>
        <v/>
      </c>
      <c r="AU103" s="44">
        <f>-(opex_ins+opex_staff+opex_ga)/12*p2_homes*AU95</f>
        <v/>
      </c>
      <c r="AV103" s="44">
        <f>-(opex_ins+opex_staff+opex_ga)/12*p2_homes*AV95</f>
        <v/>
      </c>
      <c r="AW103" s="44">
        <f>-(opex_ins+opex_staff+opex_ga)/12*p2_homes*AW95</f>
        <v/>
      </c>
      <c r="AX103" s="44">
        <f>-(opex_ins+opex_staff+opex_ga)/12*p2_homes*AX95</f>
        <v/>
      </c>
      <c r="AY103" s="44">
        <f>-(opex_ins+opex_staff+opex_ga)/12*p2_homes*AY95</f>
        <v/>
      </c>
      <c r="AZ103" s="44">
        <f>-(opex_ins+opex_staff+opex_ga)/12*p2_homes*AZ95</f>
        <v/>
      </c>
      <c r="BA103" s="44">
        <f>-(opex_ins+opex_staff+opex_ga)/12*p2_homes*BA95</f>
        <v/>
      </c>
      <c r="BB103" s="44">
        <f>-(opex_ins+opex_staff+opex_ga)/12*p2_homes*BB95</f>
        <v/>
      </c>
      <c r="BC103" s="44">
        <f>-(opex_ins+opex_staff+opex_ga)/12*p2_homes*BC95</f>
        <v/>
      </c>
      <c r="BD103" s="44">
        <f>-(opex_ins+opex_staff+opex_ga)/12*p2_homes*BD95</f>
        <v/>
      </c>
      <c r="BE103" s="44">
        <f>-(opex_ins+opex_staff+opex_ga)/12*p2_homes*BE95</f>
        <v/>
      </c>
      <c r="BF103" s="44">
        <f>-(opex_ins+opex_staff+opex_ga)/12*p2_homes*BF95</f>
        <v/>
      </c>
      <c r="BG103" s="44">
        <f>-(opex_ins+opex_staff+opex_ga)/12*p2_homes*BG95</f>
        <v/>
      </c>
      <c r="BH103" s="44">
        <f>-(opex_ins+opex_staff+opex_ga)/12*p2_homes*BH95</f>
        <v/>
      </c>
      <c r="BI103" s="44">
        <f>-(opex_ins+opex_staff+opex_ga)/12*p2_homes*BI95</f>
        <v/>
      </c>
      <c r="BJ103" s="44">
        <f>-(opex_ins+opex_staff+opex_ga)/12*p2_homes*BJ95</f>
        <v/>
      </c>
      <c r="BK103" s="44">
        <f>-(opex_ins+opex_staff+opex_ga)/12*p2_homes*BK95</f>
        <v/>
      </c>
      <c r="BL103" s="44">
        <f>-(opex_ins+opex_staff+opex_ga)/12*p2_homes*BL95</f>
        <v/>
      </c>
      <c r="BM103" s="44">
        <f>-(opex_ins+opex_staff+opex_ga)/12*p2_homes*BM95</f>
        <v/>
      </c>
      <c r="BN103" s="44">
        <f>-(opex_ins+opex_staff+opex_ga)/12*p2_homes*BN95</f>
        <v/>
      </c>
      <c r="BO103" s="44">
        <f>-(opex_ins+opex_staff+opex_ga)/12*p2_homes*BO95</f>
        <v/>
      </c>
      <c r="BP103" s="44">
        <f>-(opex_ins+opex_staff+opex_ga)/12*p2_homes*BP95</f>
        <v/>
      </c>
      <c r="BQ103" s="44">
        <f>-(opex_ins+opex_staff+opex_ga)/12*p2_homes*BQ95</f>
        <v/>
      </c>
      <c r="BR103" s="44">
        <f>-(opex_ins+opex_staff+opex_ga)/12*p2_homes*BR95</f>
        <v/>
      </c>
      <c r="BS103" s="44">
        <f>-(opex_ins+opex_staff+opex_ga)/12*p2_homes*BS95</f>
        <v/>
      </c>
      <c r="BT103" s="44">
        <f>-(opex_ins+opex_staff+opex_ga)/12*p2_homes*BT95</f>
        <v/>
      </c>
      <c r="BU103" s="44">
        <f>-(opex_ins+opex_staff+opex_ga)/12*p2_homes*BU95</f>
        <v/>
      </c>
      <c r="BV103" s="44">
        <f>-(opex_ins+opex_staff+opex_ga)/12*p2_homes*BV95</f>
        <v/>
      </c>
      <c r="BW103" s="44">
        <f>-(opex_ins+opex_staff+opex_ga)/12*p2_homes*BW95</f>
        <v/>
      </c>
      <c r="BX103" s="44">
        <f>-(opex_ins+opex_staff+opex_ga)/12*p2_homes*BX95</f>
        <v/>
      </c>
      <c r="BY103" s="44">
        <f>-(opex_ins+opex_staff+opex_ga)/12*p2_homes*BY95</f>
        <v/>
      </c>
      <c r="BZ103" s="44">
        <f>-(opex_ins+opex_staff+opex_ga)/12*p2_homes*BZ95</f>
        <v/>
      </c>
      <c r="CA103" s="44">
        <f>-(opex_ins+opex_staff+opex_ga)/12*p2_homes*CA95</f>
        <v/>
      </c>
      <c r="CB103" s="44">
        <f>-(opex_ins+opex_staff+opex_ga)/12*p2_homes*CB95</f>
        <v/>
      </c>
      <c r="CC103" s="44">
        <f>-(opex_ins+opex_staff+opex_ga)/12*p2_homes*CC95</f>
        <v/>
      </c>
      <c r="CD103" s="44">
        <f>-(opex_ins+opex_staff+opex_ga)/12*p2_homes*CD95</f>
        <v/>
      </c>
      <c r="CE103" s="44">
        <f>-(opex_ins+opex_staff+opex_ga)/12*p2_homes*CE95</f>
        <v/>
      </c>
      <c r="CF103" s="44">
        <f>-(opex_ins+opex_staff+opex_ga)/12*p2_homes*CF95</f>
        <v/>
      </c>
      <c r="CG103" s="44">
        <f>-(opex_ins+opex_staff+opex_ga)/12*p2_homes*CG95</f>
        <v/>
      </c>
      <c r="CH103" s="44">
        <f>-(opex_ins+opex_staff+opex_ga)/12*p2_homes*CH95</f>
        <v/>
      </c>
      <c r="CI103" s="44">
        <f>-(opex_ins+opex_staff+opex_ga)/12*p2_homes*CI95</f>
        <v/>
      </c>
      <c r="CJ103" s="44">
        <f>-(opex_ins+opex_staff+opex_ga)/12*p2_homes*CJ95</f>
        <v/>
      </c>
      <c r="CK103" s="44">
        <f>-(opex_ins+opex_staff+opex_ga)/12*p2_homes*CK95</f>
        <v/>
      </c>
      <c r="CL103" s="44">
        <f>-(opex_ins+opex_staff+opex_ga)/12*p2_homes*CL95</f>
        <v/>
      </c>
      <c r="CM103" s="44">
        <f>-(opex_ins+opex_staff+opex_ga)/12*p2_homes*CM95</f>
        <v/>
      </c>
      <c r="CN103" s="44">
        <f>-(opex_ins+opex_staff+opex_ga)/12*p2_homes*CN95</f>
        <v/>
      </c>
      <c r="CO103" s="44">
        <f>-(opex_ins+opex_staff+opex_ga)/12*p2_homes*CO95</f>
        <v/>
      </c>
      <c r="CP103" s="44">
        <f>-(opex_ins+opex_staff+opex_ga)/12*p2_homes*CP95</f>
        <v/>
      </c>
      <c r="CQ103" s="44">
        <f>-(opex_ins+opex_staff+opex_ga)/12*p2_homes*CQ95</f>
        <v/>
      </c>
      <c r="CR103" s="44">
        <f>-(opex_ins+opex_staff+opex_ga)/12*p2_homes*CR95</f>
        <v/>
      </c>
      <c r="CS103" s="44">
        <f>-(opex_ins+opex_staff+opex_ga)/12*p2_homes*CS95</f>
        <v/>
      </c>
      <c r="CT103" s="44">
        <f>-(opex_ins+opex_staff+opex_ga)/12*p2_homes*CT95</f>
        <v/>
      </c>
      <c r="CU103" s="44">
        <f>-(opex_ins+opex_staff+opex_ga)/12*p2_homes*CU95</f>
        <v/>
      </c>
      <c r="CV103" s="44">
        <f>-(opex_ins+opex_staff+opex_ga)/12*p2_homes*CV95</f>
        <v/>
      </c>
      <c r="CW103" s="44">
        <f>-(opex_ins+opex_staff+opex_ga)/12*p2_homes*CW95</f>
        <v/>
      </c>
      <c r="CX103" s="44">
        <f>-(opex_ins+opex_staff+opex_ga)/12*p2_homes*CX95</f>
        <v/>
      </c>
      <c r="CY103" s="44">
        <f>-(opex_ins+opex_staff+opex_ga)/12*p2_homes*CY95</f>
        <v/>
      </c>
      <c r="CZ103" s="44">
        <f>-(opex_ins+opex_staff+opex_ga)/12*p2_homes*CZ95</f>
        <v/>
      </c>
      <c r="DA103" s="44">
        <f>-(opex_ins+opex_staff+opex_ga)/12*p2_homes*DA95</f>
        <v/>
      </c>
      <c r="DB103" s="44">
        <f>-(opex_ins+opex_staff+opex_ga)/12*p2_homes*DB95</f>
        <v/>
      </c>
      <c r="DC103" s="44">
        <f>-(opex_ins+opex_staff+opex_ga)/12*p2_homes*DC95</f>
        <v/>
      </c>
      <c r="DD103" s="44">
        <f>-(opex_ins+opex_staff+opex_ga)/12*p2_homes*DD95</f>
        <v/>
      </c>
      <c r="DE103" s="44">
        <f>-(opex_ins+opex_staff+opex_ga)/12*p2_homes*DE95</f>
        <v/>
      </c>
      <c r="DF103" s="44">
        <f>-(opex_ins+opex_staff+opex_ga)/12*p2_homes*DF95</f>
        <v/>
      </c>
      <c r="DG103" s="44">
        <f>-(opex_ins+opex_staff+opex_ga)/12*p2_homes*DG95</f>
        <v/>
      </c>
      <c r="DH103" s="44">
        <f>-(opex_ins+opex_staff+opex_ga)/12*p2_homes*DH95</f>
        <v/>
      </c>
      <c r="DI103" s="44">
        <f>-(opex_ins+opex_staff+opex_ga)/12*p2_homes*DI95</f>
        <v/>
      </c>
      <c r="DJ103" s="44">
        <f>-(opex_ins+opex_staff+opex_ga)/12*p2_homes*DJ95</f>
        <v/>
      </c>
      <c r="DK103" s="44">
        <f>-(opex_ins+opex_staff+opex_ga)/12*p2_homes*DK95</f>
        <v/>
      </c>
      <c r="DL103" s="44">
        <f>-(opex_ins+opex_staff+opex_ga)/12*p2_homes*DL95</f>
        <v/>
      </c>
      <c r="DM103" s="44">
        <f>-(opex_ins+opex_staff+opex_ga)/12*p2_homes*DM95</f>
        <v/>
      </c>
      <c r="DN103" s="44">
        <f>-(opex_ins+opex_staff+opex_ga)/12*p2_homes*DN95</f>
        <v/>
      </c>
      <c r="DO103" s="44">
        <f>-(opex_ins+opex_staff+opex_ga)/12*p2_homes*DO95</f>
        <v/>
      </c>
      <c r="DP103" s="44">
        <f>-(opex_ins+opex_staff+opex_ga)/12*p2_homes*DP95</f>
        <v/>
      </c>
      <c r="DQ103" s="44">
        <f>-(opex_ins+opex_staff+opex_ga)/12*p2_homes*DQ95</f>
        <v/>
      </c>
      <c r="DR103" s="44">
        <f>-(opex_ins+opex_staff+opex_ga)/12*p2_homes*DR95</f>
        <v/>
      </c>
      <c r="DS103" s="44">
        <f>-(opex_ins+opex_staff+opex_ga)/12*p2_homes*DS95</f>
        <v/>
      </c>
      <c r="DT103" s="44">
        <f>-(opex_ins+opex_staff+opex_ga)/12*p2_homes*DT95</f>
        <v/>
      </c>
      <c r="DU103" s="44">
        <f>-(opex_ins+opex_staff+opex_ga)/12*p2_homes*DU95</f>
        <v/>
      </c>
      <c r="DV103" s="44">
        <f>-(opex_ins+opex_staff+opex_ga)/12*p2_homes*DV95</f>
        <v/>
      </c>
      <c r="DW103" s="44">
        <f>-(opex_ins+opex_staff+opex_ga)/12*p2_homes*DW95</f>
        <v/>
      </c>
      <c r="DX103" s="44">
        <f>-(opex_ins+opex_staff+opex_ga)/12*p2_homes*DX95</f>
        <v/>
      </c>
      <c r="DY103" s="44">
        <f>-(opex_ins+opex_staff+opex_ga)/12*p2_homes*DY95</f>
        <v/>
      </c>
      <c r="DZ103" s="44">
        <f>-(opex_ins+opex_staff+opex_ga)/12*p2_homes*DZ95</f>
        <v/>
      </c>
      <c r="EA103" s="44">
        <f>-(opex_ins+opex_staff+opex_ga)/12*p2_homes*EA95</f>
        <v/>
      </c>
      <c r="EB103" s="44">
        <f>-(opex_ins+opex_staff+opex_ga)/12*p2_homes*EB95</f>
        <v/>
      </c>
      <c r="EC103" s="44">
        <f>-(opex_ins+opex_staff+opex_ga)/12*p2_homes*EC95</f>
        <v/>
      </c>
      <c r="ED103" s="44">
        <f>-(opex_ins+opex_staff+opex_ga)/12*p2_homes*ED95</f>
        <v/>
      </c>
      <c r="EE103" s="44">
        <f>-(opex_ins+opex_staff+opex_ga)/12*p2_homes*EE95</f>
        <v/>
      </c>
      <c r="EF103" s="44">
        <f>-(opex_ins+opex_staff+opex_ga)/12*p2_homes*EF95</f>
        <v/>
      </c>
      <c r="EG103" s="44">
        <f>-(opex_ins+opex_staff+opex_ga)/12*p2_homes*EG95</f>
        <v/>
      </c>
      <c r="EH103" s="44">
        <f>-(opex_ins+opex_staff+opex_ga)/12*p2_homes*EH95</f>
        <v/>
      </c>
      <c r="EI103" s="44">
        <f>-(opex_ins+opex_staff+opex_ga)/12*p2_homes*EI95</f>
        <v/>
      </c>
      <c r="EJ103" s="44">
        <f>-(opex_ins+opex_staff+opex_ga)/12*p2_homes*EJ95</f>
        <v/>
      </c>
      <c r="EK103" s="44">
        <f>-(opex_ins+opex_staff+opex_ga)/12*p2_homes*EK95</f>
        <v/>
      </c>
      <c r="EL103" s="44">
        <f>-(opex_ins+opex_staff+opex_ga)/12*p2_homes*EL95</f>
        <v/>
      </c>
      <c r="EM103" s="44">
        <f>-(opex_ins+opex_staff+opex_ga)/12*p2_homes*EM95</f>
        <v/>
      </c>
      <c r="EN103" s="44">
        <f>-(opex_ins+opex_staff+opex_ga)/12*p2_homes*EN95</f>
        <v/>
      </c>
      <c r="EO103" s="44">
        <f>-(opex_ins+opex_staff+opex_ga)/12*p2_homes*EO95</f>
        <v/>
      </c>
      <c r="EP103" s="44">
        <f>-(opex_ins+opex_staff+opex_ga)/12*p2_homes*EP95</f>
        <v/>
      </c>
      <c r="EQ103" s="44">
        <f>-(opex_ins+opex_staff+opex_ga)/12*p2_homes*EQ95</f>
        <v/>
      </c>
      <c r="ER103" s="44">
        <f>-(opex_ins+opex_staff+opex_ga)/12*p2_homes*ER95</f>
        <v/>
      </c>
      <c r="ES103" s="44">
        <f>-(opex_ins+opex_staff+opex_ga)/12*p2_homes*ES95</f>
        <v/>
      </c>
      <c r="ET103" s="44">
        <f>-(opex_ins+opex_staff+opex_ga)/12*p2_homes*ET95</f>
        <v/>
      </c>
      <c r="EU103" s="44">
        <f>-(opex_ins+opex_staff+opex_ga)/12*p2_homes*EU95</f>
        <v/>
      </c>
      <c r="EV103" s="44">
        <f>-(opex_ins+opex_staff+opex_ga)/12*p2_homes*EV95</f>
        <v/>
      </c>
      <c r="EW103" s="44">
        <f>-(opex_ins+opex_staff+opex_ga)/12*p2_homes*EW95</f>
        <v/>
      </c>
      <c r="EX103" s="44">
        <f>-(opex_ins+opex_staff+opex_ga)/12*p2_homes*EX95</f>
        <v/>
      </c>
      <c r="EY103" s="44">
        <f>-(opex_ins+opex_staff+opex_ga)/12*p2_homes*EY95</f>
        <v/>
      </c>
      <c r="EZ103" s="44">
        <f>-(opex_ins+opex_staff+opex_ga)/12*p2_homes*EZ95</f>
        <v/>
      </c>
      <c r="FA103" s="44">
        <f>-(opex_ins+opex_staff+opex_ga)/12*p2_homes*FA95</f>
        <v/>
      </c>
      <c r="FB103" s="44">
        <f>-(opex_ins+opex_staff+opex_ga)/12*p2_homes*FB95</f>
        <v/>
      </c>
      <c r="FC103" s="44">
        <f>-(opex_ins+opex_staff+opex_ga)/12*p2_homes*FC95</f>
        <v/>
      </c>
      <c r="FD103" s="44">
        <f>-(opex_ins+opex_staff+opex_ga)/12*p2_homes*FD95</f>
        <v/>
      </c>
      <c r="FE103" s="44">
        <f>-(opex_ins+opex_staff+opex_ga)/12*p2_homes*FE95</f>
        <v/>
      </c>
      <c r="FF103" s="44">
        <f>-(opex_ins+opex_staff+opex_ga)/12*p2_homes*FF95</f>
        <v/>
      </c>
      <c r="FG103" s="44">
        <f>-(opex_ins+opex_staff+opex_ga)/12*p2_homes*FG95</f>
        <v/>
      </c>
      <c r="FH103" s="44">
        <f>-(opex_ins+opex_staff+opex_ga)/12*p2_homes*FH95</f>
        <v/>
      </c>
      <c r="FI103" s="44">
        <f>-(opex_ins+opex_staff+opex_ga)/12*p2_homes*FI95</f>
        <v/>
      </c>
      <c r="FJ103" s="44">
        <f>-(opex_ins+opex_staff+opex_ga)/12*p2_homes*FJ95</f>
        <v/>
      </c>
      <c r="FK103" s="44">
        <f>-(opex_ins+opex_staff+opex_ga)/12*p2_homes*FK95</f>
        <v/>
      </c>
      <c r="FL103" s="44">
        <f>-(opex_ins+opex_staff+opex_ga)/12*p2_homes*FL95</f>
        <v/>
      </c>
      <c r="FM103" s="44">
        <f>-(opex_ins+opex_staff+opex_ga)/12*p2_homes*FM95</f>
        <v/>
      </c>
      <c r="FN103" s="44">
        <f>-(opex_ins+opex_staff+opex_ga)/12*p2_homes*FN95</f>
        <v/>
      </c>
      <c r="FO103" s="44">
        <f>-(opex_ins+opex_staff+opex_ga)/12*p2_homes*FO95</f>
        <v/>
      </c>
      <c r="FP103" s="44">
        <f>-(opex_ins+opex_staff+opex_ga)/12*p2_homes*FP95</f>
        <v/>
      </c>
      <c r="FQ103" s="44">
        <f>-(opex_ins+opex_staff+opex_ga)/12*p2_homes*FQ95</f>
        <v/>
      </c>
      <c r="FR103" s="44">
        <f>-(opex_ins+opex_staff+opex_ga)/12*p2_homes*FR95</f>
        <v/>
      </c>
      <c r="FS103" s="44">
        <f>-(opex_ins+opex_staff+opex_ga)/12*p2_homes*FS95</f>
        <v/>
      </c>
      <c r="FT103" s="44">
        <f>-(opex_ins+opex_staff+opex_ga)/12*p2_homes*FT95</f>
        <v/>
      </c>
      <c r="FU103" s="44">
        <f>-(opex_ins+opex_staff+opex_ga)/12*p2_homes*FU95</f>
        <v/>
      </c>
      <c r="FV103" s="44">
        <f>-(opex_ins+opex_staff+opex_ga)/12*p2_homes*FV95</f>
        <v/>
      </c>
      <c r="FW103" s="44">
        <f>-(opex_ins+opex_staff+opex_ga)/12*p2_homes*FW95</f>
        <v/>
      </c>
      <c r="FX103" s="44">
        <f>-(opex_ins+opex_staff+opex_ga)/12*p2_homes*FX95</f>
        <v/>
      </c>
      <c r="FY103" s="44">
        <f>-(opex_ins+opex_staff+opex_ga)/12*p2_homes*FY95</f>
        <v/>
      </c>
      <c r="FZ103" s="44">
        <f>-(opex_ins+opex_staff+opex_ga)/12*p2_homes*FZ95</f>
        <v/>
      </c>
      <c r="GA103" s="44">
        <f>-(opex_ins+opex_staff+opex_ga)/12*p2_homes*GA95</f>
        <v/>
      </c>
      <c r="GB103" s="44">
        <f>-(opex_ins+opex_staff+opex_ga)/12*p2_homes*GB95</f>
        <v/>
      </c>
      <c r="GC103" s="44">
        <f>-(opex_ins+opex_staff+opex_ga)/12*p2_homes*GC95</f>
        <v/>
      </c>
      <c r="GD103" s="44">
        <f>-(opex_ins+opex_staff+opex_ga)/12*p2_homes*GD95</f>
        <v/>
      </c>
      <c r="GE103" s="44">
        <f>-(opex_ins+opex_staff+opex_ga)/12*p2_homes*GE95</f>
        <v/>
      </c>
      <c r="GF103" s="44">
        <f>-(opex_ins+opex_staff+opex_ga)/12*p2_homes*GF95</f>
        <v/>
      </c>
      <c r="GG103" s="44">
        <f>-(opex_ins+opex_staff+opex_ga)/12*p2_homes*GG95</f>
        <v/>
      </c>
      <c r="GH103" s="44">
        <f>-(opex_ins+opex_staff+opex_ga)/12*p2_homes*GH95</f>
        <v/>
      </c>
      <c r="GI103" s="44">
        <f>-(opex_ins+opex_staff+opex_ga)/12*p2_homes*GI95</f>
        <v/>
      </c>
      <c r="GJ103" s="44">
        <f>-(opex_ins+opex_staff+opex_ga)/12*p2_homes*GJ95</f>
        <v/>
      </c>
      <c r="GK103" s="44">
        <f>-(opex_ins+opex_staff+opex_ga)/12*p2_homes*GK95</f>
        <v/>
      </c>
      <c r="GL103" s="44">
        <f>-(opex_ins+opex_staff+opex_ga)/12*p2_homes*GL95</f>
        <v/>
      </c>
      <c r="GM103" s="44">
        <f>-(opex_ins+opex_staff+opex_ga)/12*p2_homes*GM95</f>
        <v/>
      </c>
      <c r="GN103" s="44">
        <f>-(opex_ins+opex_staff+opex_ga)/12*p2_homes*GN95</f>
        <v/>
      </c>
      <c r="GO103" s="44">
        <f>-(opex_ins+opex_staff+opex_ga)/12*p2_homes*GO95</f>
        <v/>
      </c>
      <c r="GP103" s="44">
        <f>-(opex_ins+opex_staff+opex_ga)/12*p2_homes*GP95</f>
        <v/>
      </c>
      <c r="GQ103" s="44">
        <f>-(opex_ins+opex_staff+opex_ga)/12*p2_homes*GQ95</f>
        <v/>
      </c>
      <c r="GR103" s="44">
        <f>-(opex_ins+opex_staff+opex_ga)/12*p2_homes*GR95</f>
        <v/>
      </c>
      <c r="GS103" s="44">
        <f>-(opex_ins+opex_staff+opex_ga)/12*p2_homes*GS95</f>
        <v/>
      </c>
      <c r="GT103" s="44">
        <f>-(opex_ins+opex_staff+opex_ga)/12*p2_homes*GT95</f>
        <v/>
      </c>
      <c r="GU103" s="44">
        <f>-(opex_ins+opex_staff+opex_ga)/12*p2_homes*GU95</f>
        <v/>
      </c>
      <c r="GV103" s="44">
        <f>-(opex_ins+opex_staff+opex_ga)/12*p2_homes*GV95</f>
        <v/>
      </c>
      <c r="GW103" s="44">
        <f>-(opex_ins+opex_staff+opex_ga)/12*p2_homes*GW95</f>
        <v/>
      </c>
      <c r="GX103" s="44">
        <f>-(opex_ins+opex_staff+opex_ga)/12*p2_homes*GX95</f>
        <v/>
      </c>
      <c r="GY103" s="44">
        <f>-(opex_ins+opex_staff+opex_ga)/12*p2_homes*GY95</f>
        <v/>
      </c>
      <c r="GZ103" s="44">
        <f>-(opex_ins+opex_staff+opex_ga)/12*p2_homes*GZ95</f>
        <v/>
      </c>
      <c r="HA103" s="44">
        <f>-(opex_ins+opex_staff+opex_ga)/12*p2_homes*HA95</f>
        <v/>
      </c>
      <c r="HB103" s="44">
        <f>-(opex_ins+opex_staff+opex_ga)/12*p2_homes*HB95</f>
        <v/>
      </c>
      <c r="HC103" s="44">
        <f>-(opex_ins+opex_staff+opex_ga)/12*p2_homes*HC95</f>
        <v/>
      </c>
      <c r="HD103" s="44">
        <f>-(opex_ins+opex_staff+opex_ga)/12*p2_homes*HD95</f>
        <v/>
      </c>
      <c r="HE103" s="44">
        <f>-(opex_ins+opex_staff+opex_ga)/12*p2_homes*HE95</f>
        <v/>
      </c>
      <c r="HF103" s="44">
        <f>-(opex_ins+opex_staff+opex_ga)/12*p2_homes*HF95</f>
        <v/>
      </c>
      <c r="HG103" s="44">
        <f>-(opex_ins+opex_staff+opex_ga)/12*p2_homes*HG95</f>
        <v/>
      </c>
      <c r="HH103" s="44">
        <f>-(opex_ins+opex_staff+opex_ga)/12*p2_homes*HH95</f>
        <v/>
      </c>
      <c r="HI103" s="44">
        <f>-(opex_ins+opex_staff+opex_ga)/12*p2_homes*HI95</f>
        <v/>
      </c>
      <c r="HJ103" s="44">
        <f>-(opex_ins+opex_staff+opex_ga)/12*p2_homes*HJ95</f>
        <v/>
      </c>
      <c r="HK103" s="44">
        <f>-(opex_ins+opex_staff+opex_ga)/12*p2_homes*HK95</f>
        <v/>
      </c>
      <c r="HL103" s="44">
        <f>-(opex_ins+opex_staff+opex_ga)/12*p2_homes*HL95</f>
        <v/>
      </c>
      <c r="HM103" s="44">
        <f>-(opex_ins+opex_staff+opex_ga)/12*p2_homes*HM95</f>
        <v/>
      </c>
      <c r="HN103" s="44">
        <f>-(opex_ins+opex_staff+opex_ga)/12*p2_homes*HN95</f>
        <v/>
      </c>
      <c r="HO103" s="44">
        <f>-(opex_ins+opex_staff+opex_ga)/12*p2_homes*HO95</f>
        <v/>
      </c>
      <c r="HP103" s="44">
        <f>-(opex_ins+opex_staff+opex_ga)/12*p2_homes*HP95</f>
        <v/>
      </c>
      <c r="HQ103" s="44">
        <f>-(opex_ins+opex_staff+opex_ga)/12*p2_homes*HQ95</f>
        <v/>
      </c>
      <c r="HR103" s="44">
        <f>-(opex_ins+opex_staff+opex_ga)/12*p2_homes*HR95</f>
        <v/>
      </c>
      <c r="HS103" s="44">
        <f>-(opex_ins+opex_staff+opex_ga)/12*p2_homes*HS95</f>
        <v/>
      </c>
      <c r="HT103" s="44">
        <f>-(opex_ins+opex_staff+opex_ga)/12*p2_homes*HT95</f>
        <v/>
      </c>
      <c r="HU103" s="44">
        <f>-(opex_ins+opex_staff+opex_ga)/12*p2_homes*HU95</f>
        <v/>
      </c>
      <c r="HV103" s="44">
        <f>-(opex_ins+opex_staff+opex_ga)/12*p2_homes*HV95</f>
        <v/>
      </c>
      <c r="HW103" s="44">
        <f>-(opex_ins+opex_staff+opex_ga)/12*p2_homes*HW95</f>
        <v/>
      </c>
      <c r="HX103" s="44">
        <f>-(opex_ins+opex_staff+opex_ga)/12*p2_homes*HX95</f>
        <v/>
      </c>
      <c r="HY103" s="44">
        <f>-(opex_ins+opex_staff+opex_ga)/12*p2_homes*HY95</f>
        <v/>
      </c>
      <c r="HZ103" s="44">
        <f>-(opex_ins+opex_staff+opex_ga)/12*p2_homes*HZ95</f>
        <v/>
      </c>
      <c r="IA103" s="44">
        <f>-(opex_ins+opex_staff+opex_ga)/12*p2_homes*IA95</f>
        <v/>
      </c>
      <c r="IB103" s="44">
        <f>-(opex_ins+opex_staff+opex_ga)/12*p2_homes*IB95</f>
        <v/>
      </c>
      <c r="IC103" s="44">
        <f>-(opex_ins+opex_staff+opex_ga)/12*p2_homes*IC95</f>
        <v/>
      </c>
      <c r="ID103" s="44">
        <f>-(opex_ins+opex_staff+opex_ga)/12*p2_homes*ID95</f>
        <v/>
      </c>
      <c r="IE103" s="44">
        <f>-(opex_ins+opex_staff+opex_ga)/12*p2_homes*IE95</f>
        <v/>
      </c>
      <c r="IF103" s="44">
        <f>-(opex_ins+opex_staff+opex_ga)/12*p2_homes*IF95</f>
        <v/>
      </c>
      <c r="IG103" s="44">
        <f>-(opex_ins+opex_staff+opex_ga)/12*p2_homes*IG95</f>
        <v/>
      </c>
      <c r="IH103" s="44">
        <f>-(opex_ins+opex_staff+opex_ga)/12*p2_homes*IH95</f>
        <v/>
      </c>
      <c r="II103" s="44">
        <f>-(opex_ins+opex_staff+opex_ga)/12*p2_homes*II95</f>
        <v/>
      </c>
      <c r="IJ103" s="44">
        <f>-(opex_ins+opex_staff+opex_ga)/12*p2_homes*IJ95</f>
        <v/>
      </c>
      <c r="IK103" s="44">
        <f>-(opex_ins+opex_staff+opex_ga)/12*p2_homes*IK95</f>
        <v/>
      </c>
      <c r="IL103" s="44">
        <f>-(opex_ins+opex_staff+opex_ga)/12*p2_homes*IL95</f>
        <v/>
      </c>
      <c r="IM103" s="44">
        <f>-(opex_ins+opex_staff+opex_ga)/12*p2_homes*IM95</f>
        <v/>
      </c>
      <c r="IN103" s="44">
        <f>-(opex_ins+opex_staff+opex_ga)/12*p2_homes*IN95</f>
        <v/>
      </c>
      <c r="IO103" s="44">
        <f>-(opex_ins+opex_staff+opex_ga)/12*p2_homes*IO95</f>
        <v/>
      </c>
      <c r="IP103" s="44">
        <f>-(opex_ins+opex_staff+opex_ga)/12*p2_homes*IP95</f>
        <v/>
      </c>
      <c r="IQ103" s="44">
        <f>-(opex_ins+opex_staff+opex_ga)/12*p2_homes*IQ95</f>
        <v/>
      </c>
      <c r="IR103" s="44">
        <f>-(opex_ins+opex_staff+opex_ga)/12*p2_homes*IR95</f>
        <v/>
      </c>
      <c r="IS103" s="44">
        <f>-(opex_ins+opex_staff+opex_ga)/12*p2_homes*IS95</f>
        <v/>
      </c>
      <c r="IT103" s="44">
        <f>-(opex_ins+opex_staff+opex_ga)/12*p2_homes*IT95</f>
        <v/>
      </c>
      <c r="IU103" s="44">
        <f>-(opex_ins+opex_staff+opex_ga)/12*p2_homes*IU95</f>
        <v/>
      </c>
      <c r="IV103" s="44">
        <f>-(opex_ins+opex_staff+opex_ga)/12*p2_homes*IV95</f>
        <v/>
      </c>
      <c r="IW103" s="44">
        <f>-(opex_ins+opex_staff+opex_ga)/12*p2_homes*IW95</f>
        <v/>
      </c>
      <c r="IX103" s="44">
        <f>-(opex_ins+opex_staff+opex_ga)/12*p2_homes*IX95</f>
        <v/>
      </c>
      <c r="IY103" s="44">
        <f>-(opex_ins+opex_staff+opex_ga)/12*p2_homes*IY95</f>
        <v/>
      </c>
      <c r="IZ103" s="44">
        <f>-(opex_ins+opex_staff+opex_ga)/12*p2_homes*IZ95</f>
        <v/>
      </c>
      <c r="JA103" s="44">
        <f>-(opex_ins+opex_staff+opex_ga)/12*p2_homes*JA95</f>
        <v/>
      </c>
      <c r="JB103" s="44">
        <f>-(opex_ins+opex_staff+opex_ga)/12*p2_homes*JB95</f>
        <v/>
      </c>
      <c r="JC103" s="44">
        <f>-(opex_ins+opex_staff+opex_ga)/12*p2_homes*JC95</f>
        <v/>
      </c>
      <c r="JD103" s="44">
        <f>-(opex_ins+opex_staff+opex_ga)/12*p2_homes*JD95</f>
        <v/>
      </c>
      <c r="JE103" s="44">
        <f>-(opex_ins+opex_staff+opex_ga)/12*p2_homes*JE95</f>
        <v/>
      </c>
      <c r="JF103" s="44">
        <f>-(opex_ins+opex_staff+opex_ga)/12*p2_homes*JF95</f>
        <v/>
      </c>
      <c r="JG103" s="44">
        <f>-(opex_ins+opex_staff+opex_ga)/12*p2_homes*JG95</f>
        <v/>
      </c>
      <c r="JH103" s="44">
        <f>-(opex_ins+opex_staff+opex_ga)/12*p2_homes*JH95</f>
        <v/>
      </c>
      <c r="JI103" s="44">
        <f>-(opex_ins+opex_staff+opex_ga)/12*p2_homes*JI95</f>
        <v/>
      </c>
      <c r="JJ103" s="44">
        <f>-(opex_ins+opex_staff+opex_ga)/12*p2_homes*JJ95</f>
        <v/>
      </c>
      <c r="JK103" s="44">
        <f>-(opex_ins+opex_staff+opex_ga)/12*p2_homes*JK95</f>
        <v/>
      </c>
      <c r="JL103" s="44">
        <f>-(opex_ins+opex_staff+opex_ga)/12*p2_homes*JL95</f>
        <v/>
      </c>
      <c r="JM103" s="44">
        <f>-(opex_ins+opex_staff+opex_ga)/12*p2_homes*JM95</f>
        <v/>
      </c>
      <c r="JN103" s="44">
        <f>-(opex_ins+opex_staff+opex_ga)/12*p2_homes*JN95</f>
        <v/>
      </c>
      <c r="JO103" s="44">
        <f>-(opex_ins+opex_staff+opex_ga)/12*p2_homes*JO95</f>
        <v/>
      </c>
      <c r="JP103" s="44">
        <f>-(opex_ins+opex_staff+opex_ga)/12*p2_homes*JP95</f>
        <v/>
      </c>
      <c r="JQ103" s="44">
        <f>-(opex_ins+opex_staff+opex_ga)/12*p2_homes*JQ95</f>
        <v/>
      </c>
      <c r="JR103" s="44">
        <f>-(opex_ins+opex_staff+opex_ga)/12*p2_homes*JR95</f>
        <v/>
      </c>
      <c r="JS103" s="44">
        <f>-(opex_ins+opex_staff+opex_ga)/12*p2_homes*JS95</f>
        <v/>
      </c>
      <c r="JT103" s="44">
        <f>-(opex_ins+opex_staff+opex_ga)/12*p2_homes*JT95</f>
        <v/>
      </c>
      <c r="JU103" s="44">
        <f>-(opex_ins+opex_staff+opex_ga)/12*p2_homes*JU95</f>
        <v/>
      </c>
      <c r="JV103" s="44">
        <f>-(opex_ins+opex_staff+opex_ga)/12*p2_homes*JV95</f>
        <v/>
      </c>
      <c r="JW103" s="44">
        <f>-(opex_ins+opex_staff+opex_ga)/12*p2_homes*JW95</f>
        <v/>
      </c>
      <c r="JX103" s="44">
        <f>-(opex_ins+opex_staff+opex_ga)/12*p2_homes*JX95</f>
        <v/>
      </c>
      <c r="JY103" s="44">
        <f>-(opex_ins+opex_staff+opex_ga)/12*p2_homes*JY95</f>
        <v/>
      </c>
      <c r="JZ103" s="44">
        <f>-(opex_ins+opex_staff+opex_ga)/12*p2_homes*JZ95</f>
        <v/>
      </c>
      <c r="KA103" s="44">
        <f>-(opex_ins+opex_staff+opex_ga)/12*p2_homes*KA95</f>
        <v/>
      </c>
      <c r="KB103" s="44">
        <f>-(opex_ins+opex_staff+opex_ga)/12*p2_homes*KB95</f>
        <v/>
      </c>
      <c r="KC103" s="44">
        <f>-(opex_ins+opex_staff+opex_ga)/12*p2_homes*KC95</f>
        <v/>
      </c>
      <c r="KD103" s="44">
        <f>-(opex_ins+opex_staff+opex_ga)/12*p2_homes*KD95</f>
        <v/>
      </c>
      <c r="KE103" s="44">
        <f>-(opex_ins+opex_staff+opex_ga)/12*p2_homes*KE95</f>
        <v/>
      </c>
      <c r="KF103" s="44">
        <f>-(opex_ins+opex_staff+opex_ga)/12*p2_homes*KF95</f>
        <v/>
      </c>
      <c r="KG103" s="44">
        <f>-(opex_ins+opex_staff+opex_ga)/12*p2_homes*KG95</f>
        <v/>
      </c>
      <c r="KH103" s="44">
        <f>-(opex_ins+opex_staff+opex_ga)/12*p2_homes*KH95</f>
        <v/>
      </c>
      <c r="KI103" s="44">
        <f>-(opex_ins+opex_staff+opex_ga)/12*p2_homes*KI95</f>
        <v/>
      </c>
      <c r="KJ103" s="44">
        <f>-(opex_ins+opex_staff+opex_ga)/12*p2_homes*KJ95</f>
        <v/>
      </c>
      <c r="KK103" s="44">
        <f>-(opex_ins+opex_staff+opex_ga)/12*p2_homes*KK95</f>
        <v/>
      </c>
      <c r="KL103" s="44">
        <f>-(opex_ins+opex_staff+opex_ga)/12*p2_homes*KL95</f>
        <v/>
      </c>
      <c r="KM103" s="44">
        <f>-(opex_ins+opex_staff+opex_ga)/12*p2_homes*KM95</f>
        <v/>
      </c>
      <c r="KN103" s="44">
        <f>-(opex_ins+opex_staff+opex_ga)/12*p2_homes*KN95</f>
        <v/>
      </c>
      <c r="KO103" s="44">
        <f>-(opex_ins+opex_staff+opex_ga)/12*p2_homes*KO95</f>
        <v/>
      </c>
      <c r="KP103" s="44">
        <f>-(opex_ins+opex_staff+opex_ga)/12*p2_homes*KP95</f>
        <v/>
      </c>
      <c r="KQ103" s="44">
        <f>-(opex_ins+opex_staff+opex_ga)/12*p2_homes*KQ95</f>
        <v/>
      </c>
      <c r="KR103" s="44">
        <f>-(opex_ins+opex_staff+opex_ga)/12*p2_homes*KR95</f>
        <v/>
      </c>
      <c r="KS103" s="44">
        <f>-(opex_ins+opex_staff+opex_ga)/12*p2_homes*KS95</f>
        <v/>
      </c>
      <c r="KT103" s="44">
        <f>-(opex_ins+opex_staff+opex_ga)/12*p2_homes*KT95</f>
        <v/>
      </c>
      <c r="KU103" s="44">
        <f>-(opex_ins+opex_staff+opex_ga)/12*p2_homes*KU95</f>
        <v/>
      </c>
      <c r="KV103" s="44">
        <f>-(opex_ins+opex_staff+opex_ga)/12*p2_homes*KV95</f>
        <v/>
      </c>
      <c r="KW103" s="44">
        <f>-(opex_ins+opex_staff+opex_ga)/12*p2_homes*KW95</f>
        <v/>
      </c>
      <c r="KX103" s="44">
        <f>-(opex_ins+opex_staff+opex_ga)/12*p2_homes*KX95</f>
        <v/>
      </c>
      <c r="KY103" s="44">
        <f>-(opex_ins+opex_staff+opex_ga)/12*p2_homes*KY95</f>
        <v/>
      </c>
      <c r="KZ103" s="44">
        <f>-(opex_ins+opex_staff+opex_ga)/12*p2_homes*KZ95</f>
        <v/>
      </c>
      <c r="LA103" s="44">
        <f>-(opex_ins+opex_staff+opex_ga)/12*p2_homes*LA95</f>
        <v/>
      </c>
      <c r="LB103" s="44">
        <f>-(opex_ins+opex_staff+opex_ga)/12*p2_homes*LB95</f>
        <v/>
      </c>
      <c r="LC103" s="44">
        <f>-(opex_ins+opex_staff+opex_ga)/12*p2_homes*LC95</f>
        <v/>
      </c>
      <c r="LD103" s="44">
        <f>-(opex_ins+opex_staff+opex_ga)/12*p2_homes*LD95</f>
        <v/>
      </c>
      <c r="LE103" s="44">
        <f>-(opex_ins+opex_staff+opex_ga)/12*p2_homes*LE95</f>
        <v/>
      </c>
      <c r="LF103" s="44">
        <f>-(opex_ins+opex_staff+opex_ga)/12*p2_homes*LF95</f>
        <v/>
      </c>
      <c r="LG103" s="44">
        <f>-(opex_ins+opex_staff+opex_ga)/12*p2_homes*LG95</f>
        <v/>
      </c>
      <c r="LH103" s="44">
        <f>-(opex_ins+opex_staff+opex_ga)/12*p2_homes*LH95</f>
        <v/>
      </c>
      <c r="LI103" s="44">
        <f>-(opex_ins+opex_staff+opex_ga)/12*p2_homes*LI95</f>
        <v/>
      </c>
      <c r="LJ103" s="44">
        <f>-(opex_ins+opex_staff+opex_ga)/12*p2_homes*LJ95</f>
        <v/>
      </c>
      <c r="LK103" s="44">
        <f>-(opex_ins+opex_staff+opex_ga)/12*p2_homes*LK95</f>
        <v/>
      </c>
      <c r="LL103" s="44">
        <f>-(opex_ins+opex_staff+opex_ga)/12*p2_homes*LL95</f>
        <v/>
      </c>
      <c r="LM103" s="44">
        <f>-(opex_ins+opex_staff+opex_ga)/12*p2_homes*LM95</f>
        <v/>
      </c>
      <c r="LN103" s="44">
        <f>-(opex_ins+opex_staff+opex_ga)/12*p2_homes*LN95</f>
        <v/>
      </c>
      <c r="LO103" s="44">
        <f>-(opex_ins+opex_staff+opex_ga)/12*p2_homes*LO95</f>
        <v/>
      </c>
      <c r="LP103" s="44">
        <f>-(opex_ins+opex_staff+opex_ga)/12*p2_homes*LP95</f>
        <v/>
      </c>
      <c r="LQ103" s="44">
        <f>-(opex_ins+opex_staff+opex_ga)/12*p2_homes*LQ95</f>
        <v/>
      </c>
      <c r="LR103" s="44">
        <f>-(opex_ins+opex_staff+opex_ga)/12*p2_homes*LR95</f>
        <v/>
      </c>
      <c r="LS103" s="44">
        <f>-(opex_ins+opex_staff+opex_ga)/12*p2_homes*LS95</f>
        <v/>
      </c>
      <c r="LT103" s="44">
        <f>-(opex_ins+opex_staff+opex_ga)/12*p2_homes*LT95</f>
        <v/>
      </c>
      <c r="LU103" s="44">
        <f>-(opex_ins+opex_staff+opex_ga)/12*p2_homes*LU95</f>
        <v/>
      </c>
      <c r="LV103" s="44">
        <f>-(opex_ins+opex_staff+opex_ga)/12*p2_homes*LV95</f>
        <v/>
      </c>
      <c r="LW103" s="44">
        <f>-(opex_ins+opex_staff+opex_ga)/12*p2_homes*LW95</f>
        <v/>
      </c>
      <c r="LX103" s="44">
        <f>-(opex_ins+opex_staff+opex_ga)/12*p2_homes*LX95</f>
        <v/>
      </c>
      <c r="LY103" s="44">
        <f>-(opex_ins+opex_staff+opex_ga)/12*p2_homes*LY95</f>
        <v/>
      </c>
      <c r="LZ103" s="44">
        <f>-(opex_ins+opex_staff+opex_ga)/12*p2_homes*LZ95</f>
        <v/>
      </c>
      <c r="MA103" s="44">
        <f>-(opex_ins+opex_staff+opex_ga)/12*p2_homes*MA95</f>
        <v/>
      </c>
      <c r="MB103" s="44">
        <f>-(opex_ins+opex_staff+opex_ga)/12*p2_homes*MB95</f>
        <v/>
      </c>
      <c r="MC103" s="44">
        <f>-(opex_ins+opex_staff+opex_ga)/12*p2_homes*MC95</f>
        <v/>
      </c>
      <c r="MD103" s="44">
        <f>-(opex_ins+opex_staff+opex_ga)/12*p2_homes*MD95</f>
        <v/>
      </c>
      <c r="ME103" s="44">
        <f>-(opex_ins+opex_staff+opex_ga)/12*p2_homes*ME95</f>
        <v/>
      </c>
      <c r="MF103" s="44">
        <f>-(opex_ins+opex_staff+opex_ga)/12*p2_homes*MF95</f>
        <v/>
      </c>
      <c r="MG103" s="44">
        <f>-(opex_ins+opex_staff+opex_ga)/12*p2_homes*MG95</f>
        <v/>
      </c>
      <c r="MH103" s="44">
        <f>-(opex_ins+opex_staff+opex_ga)/12*p2_homes*MH95</f>
        <v/>
      </c>
      <c r="MI103" s="44">
        <f>-(opex_ins+opex_staff+opex_ga)/12*p2_homes*MI95</f>
        <v/>
      </c>
      <c r="MJ103" s="44">
        <f>-(opex_ins+opex_staff+opex_ga)/12*p2_homes*MJ95</f>
        <v/>
      </c>
      <c r="MK103" s="44">
        <f>-(opex_ins+opex_staff+opex_ga)/12*p2_homes*MK95</f>
        <v/>
      </c>
      <c r="ML103" s="44">
        <f>-(opex_ins+opex_staff+opex_ga)/12*p2_homes*ML95</f>
        <v/>
      </c>
      <c r="MM103" s="44">
        <f>-(opex_ins+opex_staff+opex_ga)/12*p2_homes*MM95</f>
        <v/>
      </c>
      <c r="MN103" s="44">
        <f>-(opex_ins+opex_staff+opex_ga)/12*p2_homes*MN95</f>
        <v/>
      </c>
      <c r="MO103" s="44">
        <f>-(opex_ins+opex_staff+opex_ga)/12*p2_homes*MO95</f>
        <v/>
      </c>
      <c r="MP103" s="44">
        <f>-(opex_ins+opex_staff+opex_ga)/12*p2_homes*MP95</f>
        <v/>
      </c>
      <c r="MQ103" s="44">
        <f>-(opex_ins+opex_staff+opex_ga)/12*p2_homes*MQ95</f>
        <v/>
      </c>
      <c r="MR103" s="44">
        <f>-(opex_ins+opex_staff+opex_ga)/12*p2_homes*MR95</f>
        <v/>
      </c>
      <c r="MS103" s="44">
        <f>-(opex_ins+opex_staff+opex_ga)/12*p2_homes*MS95</f>
        <v/>
      </c>
      <c r="MT103" s="44">
        <f>-(opex_ins+opex_staff+opex_ga)/12*p2_homes*MT95</f>
        <v/>
      </c>
      <c r="MU103" s="44">
        <f>-(opex_ins+opex_staff+opex_ga)/12*p2_homes*MU95</f>
        <v/>
      </c>
      <c r="MV103" s="44">
        <f>-(opex_ins+opex_staff+opex_ga)/12*p2_homes*MV95</f>
        <v/>
      </c>
      <c r="MW103" s="44">
        <f>-(opex_ins+opex_staff+opex_ga)/12*p2_homes*MW95</f>
        <v/>
      </c>
      <c r="MX103" s="44">
        <f>-(opex_ins+opex_staff+opex_ga)/12*p2_homes*MX95</f>
        <v/>
      </c>
      <c r="MY103" s="44">
        <f>-(opex_ins+opex_staff+opex_ga)/12*p2_homes*MY95</f>
        <v/>
      </c>
      <c r="MZ103" s="44">
        <f>-(opex_ins+opex_staff+opex_ga)/12*p2_homes*MZ95</f>
        <v/>
      </c>
      <c r="NA103" s="44">
        <f>-(opex_ins+opex_staff+opex_ga)/12*p2_homes*NA95</f>
        <v/>
      </c>
      <c r="NB103" s="44">
        <f>-(opex_ins+opex_staff+opex_ga)/12*p2_homes*NB95</f>
        <v/>
      </c>
      <c r="NC103" s="44">
        <f>-(opex_ins+opex_staff+opex_ga)/12*p2_homes*NC95</f>
        <v/>
      </c>
      <c r="ND103" s="44">
        <f>-(opex_ins+opex_staff+opex_ga)/12*p2_homes*ND95</f>
        <v/>
      </c>
      <c r="NE103" s="44">
        <f>-(opex_ins+opex_staff+opex_ga)/12*p2_homes*NE95</f>
        <v/>
      </c>
      <c r="NF103" s="44">
        <f>-(opex_ins+opex_staff+opex_ga)/12*p2_homes*NF95</f>
        <v/>
      </c>
      <c r="NG103" s="44">
        <f>-(opex_ins+opex_staff+opex_ga)/12*p2_homes*NG95</f>
        <v/>
      </c>
      <c r="NH103" s="44">
        <f>-(opex_ins+opex_staff+opex_ga)/12*p2_homes*NH95</f>
        <v/>
      </c>
      <c r="NI103" s="44">
        <f>-(opex_ins+opex_staff+opex_ga)/12*p2_homes*NI95</f>
        <v/>
      </c>
      <c r="NJ103" s="44">
        <f>-(opex_ins+opex_staff+opex_ga)/12*p2_homes*NJ95</f>
        <v/>
      </c>
      <c r="NK103" s="44">
        <f>-(opex_ins+opex_staff+opex_ga)/12*p2_homes*NK95</f>
        <v/>
      </c>
      <c r="NL103" s="44">
        <f>-(opex_ins+opex_staff+opex_ga)/12*p2_homes*NL95</f>
        <v/>
      </c>
      <c r="NM103" s="44">
        <f>-(opex_ins+opex_staff+opex_ga)/12*p2_homes*NM95</f>
        <v/>
      </c>
      <c r="NN103" s="44">
        <f>-(opex_ins+opex_staff+opex_ga)/12*p2_homes*NN95</f>
        <v/>
      </c>
      <c r="NO103" s="44">
        <f>-(opex_ins+opex_staff+opex_ga)/12*p2_homes*NO95</f>
        <v/>
      </c>
      <c r="NP103" s="44">
        <f>-(opex_ins+opex_staff+opex_ga)/12*p2_homes*NP95</f>
        <v/>
      </c>
      <c r="NQ103" s="44">
        <f>-(opex_ins+opex_staff+opex_ga)/12*p2_homes*NQ95</f>
        <v/>
      </c>
      <c r="NR103" s="44">
        <f>-(opex_ins+opex_staff+opex_ga)/12*p2_homes*NR95</f>
        <v/>
      </c>
      <c r="NS103" s="44">
        <f>-(opex_ins+opex_staff+opex_ga)/12*p2_homes*NS95</f>
        <v/>
      </c>
      <c r="NT103" s="44">
        <f>-(opex_ins+opex_staff+opex_ga)/12*p2_homes*NT95</f>
        <v/>
      </c>
      <c r="NU103" s="44">
        <f>-(opex_ins+opex_staff+opex_ga)/12*p2_homes*NU95</f>
        <v/>
      </c>
      <c r="NV103" s="44">
        <f>-(opex_ins+opex_staff+opex_ga)/12*p2_homes*NV95</f>
        <v/>
      </c>
      <c r="NW103" s="44">
        <f>-(opex_ins+opex_staff+opex_ga)/12*p2_homes*NW95</f>
        <v/>
      </c>
      <c r="NX103" s="44">
        <f>-(opex_ins+opex_staff+opex_ga)/12*p2_homes*NX95</f>
        <v/>
      </c>
      <c r="NY103" s="44">
        <f>-(opex_ins+opex_staff+opex_ga)/12*p2_homes*NY95</f>
        <v/>
      </c>
      <c r="NZ103" s="44">
        <f>-(opex_ins+opex_staff+opex_ga)/12*p2_homes*NZ95</f>
        <v/>
      </c>
      <c r="OA103" s="44">
        <f>-(opex_ins+opex_staff+opex_ga)/12*p2_homes*OA95</f>
        <v/>
      </c>
      <c r="OB103" s="44">
        <f>-(opex_ins+opex_staff+opex_ga)/12*p2_homes*OB95</f>
        <v/>
      </c>
      <c r="OC103" s="44">
        <f>-(opex_ins+opex_staff+opex_ga)/12*p2_homes*OC95</f>
        <v/>
      </c>
      <c r="OD103" s="44">
        <f>-(opex_ins+opex_staff+opex_ga)/12*p2_homes*OD95</f>
        <v/>
      </c>
      <c r="OE103" s="44">
        <f>-(opex_ins+opex_staff+opex_ga)/12*p2_homes*OE95</f>
        <v/>
      </c>
      <c r="OF103" s="44">
        <f>-(opex_ins+opex_staff+opex_ga)/12*p2_homes*OF95</f>
        <v/>
      </c>
      <c r="OG103" s="44">
        <f>-(opex_ins+opex_staff+opex_ga)/12*p2_homes*OG95</f>
        <v/>
      </c>
      <c r="OH103" s="44">
        <f>-(opex_ins+opex_staff+opex_ga)/12*p2_homes*OH95</f>
        <v/>
      </c>
      <c r="OI103" s="44">
        <f>-(opex_ins+opex_staff+opex_ga)/12*p2_homes*OI95</f>
        <v/>
      </c>
      <c r="OJ103" s="44">
        <f>-(opex_ins+opex_staff+opex_ga)/12*p2_homes*OJ95</f>
        <v/>
      </c>
      <c r="OK103" s="44">
        <f>-(opex_ins+opex_staff+opex_ga)/12*p2_homes*OK95</f>
        <v/>
      </c>
      <c r="OL103" s="44">
        <f>-(opex_ins+opex_staff+opex_ga)/12*p2_homes*OL95</f>
        <v/>
      </c>
      <c r="OM103" s="44">
        <f>-(opex_ins+opex_staff+opex_ga)/12*p2_homes*OM95</f>
        <v/>
      </c>
      <c r="ON103" s="44">
        <f>-(opex_ins+opex_staff+opex_ga)/12*p2_homes*ON95</f>
        <v/>
      </c>
      <c r="OO103" s="44">
        <f>-(opex_ins+opex_staff+opex_ga)/12*p2_homes*OO95</f>
        <v/>
      </c>
      <c r="OP103" s="44">
        <f>-(opex_ins+opex_staff+opex_ga)/12*p2_homes*OP95</f>
        <v/>
      </c>
      <c r="OQ103" s="44">
        <f>-(opex_ins+opex_staff+opex_ga)/12*p2_homes*OQ95</f>
        <v/>
      </c>
      <c r="OR103" s="44">
        <f>-(opex_ins+opex_staff+opex_ga)/12*p2_homes*OR95</f>
        <v/>
      </c>
      <c r="OS103" s="44">
        <f>-(opex_ins+opex_staff+opex_ga)/12*p2_homes*OS95</f>
        <v/>
      </c>
      <c r="OT103" s="44">
        <f>-(opex_ins+opex_staff+opex_ga)/12*p2_homes*OT95</f>
        <v/>
      </c>
      <c r="OU103" s="44">
        <f>-(opex_ins+opex_staff+opex_ga)/12*p2_homes*OU95</f>
        <v/>
      </c>
      <c r="OV103" s="44">
        <f>-(opex_ins+opex_staff+opex_ga)/12*p2_homes*OV95</f>
        <v/>
      </c>
      <c r="OW103" s="44">
        <f>-(opex_ins+opex_staff+opex_ga)/12*p2_homes*OW95</f>
        <v/>
      </c>
      <c r="OX103" s="44">
        <f>-(opex_ins+opex_staff+opex_ga)/12*p2_homes*OX95</f>
        <v/>
      </c>
      <c r="OY103" s="44">
        <f>-(opex_ins+opex_staff+opex_ga)/12*p2_homes*OY95</f>
        <v/>
      </c>
      <c r="OZ103" s="44">
        <f>-(opex_ins+opex_staff+opex_ga)/12*p2_homes*OZ95</f>
        <v/>
      </c>
      <c r="PA103" s="44">
        <f>-(opex_ins+opex_staff+opex_ga)/12*p2_homes*PA95</f>
        <v/>
      </c>
      <c r="PB103" s="44">
        <f>-(opex_ins+opex_staff+opex_ga)/12*p2_homes*PB95</f>
        <v/>
      </c>
      <c r="PC103" s="44">
        <f>-(opex_ins+opex_staff+opex_ga)/12*p2_homes*PC95</f>
        <v/>
      </c>
      <c r="PD103" s="44">
        <f>-(opex_ins+opex_staff+opex_ga)/12*p2_homes*PD95</f>
        <v/>
      </c>
      <c r="PE103" s="44">
        <f>-(opex_ins+opex_staff+opex_ga)/12*p2_homes*PE95</f>
        <v/>
      </c>
      <c r="PF103" s="44">
        <f>-(opex_ins+opex_staff+opex_ga)/12*p2_homes*PF95</f>
        <v/>
      </c>
      <c r="PG103" s="44">
        <f>-(opex_ins+opex_staff+opex_ga)/12*p2_homes*PG95</f>
        <v/>
      </c>
      <c r="PH103" s="44">
        <f>-(opex_ins+opex_staff+opex_ga)/12*p2_homes*PH95</f>
        <v/>
      </c>
      <c r="PI103" s="44">
        <f>-(opex_ins+opex_staff+opex_ga)/12*p2_homes*PI95</f>
        <v/>
      </c>
      <c r="PJ103" s="44">
        <f>-(opex_ins+opex_staff+opex_ga)/12*p2_homes*PJ95</f>
        <v/>
      </c>
      <c r="PK103" s="44">
        <f>-(opex_ins+opex_staff+opex_ga)/12*p2_homes*PK95</f>
        <v/>
      </c>
      <c r="PL103" s="44">
        <f>-(opex_ins+opex_staff+opex_ga)/12*p2_homes*PL95</f>
        <v/>
      </c>
      <c r="PM103" s="44">
        <f>-(opex_ins+opex_staff+opex_ga)/12*p2_homes*PM95</f>
        <v/>
      </c>
    </row>
    <row r="104">
      <c r="A104" s="9" t="inlineStr">
        <is>
          <t>Management</t>
        </is>
      </c>
      <c r="B104" s="9" t="inlineStr">
        <is>
          <t>P2</t>
        </is>
      </c>
      <c r="C104" s="43">
        <f>SUM(D104:PM104)</f>
        <v/>
      </c>
      <c r="D104" s="44">
        <f>-D101*mgmt_pct</f>
        <v/>
      </c>
      <c r="E104" s="44">
        <f>-E101*mgmt_pct</f>
        <v/>
      </c>
      <c r="F104" s="44">
        <f>-F101*mgmt_pct</f>
        <v/>
      </c>
      <c r="G104" s="44">
        <f>-G101*mgmt_pct</f>
        <v/>
      </c>
      <c r="H104" s="44">
        <f>-H101*mgmt_pct</f>
        <v/>
      </c>
      <c r="I104" s="44">
        <f>-I101*mgmt_pct</f>
        <v/>
      </c>
      <c r="J104" s="44">
        <f>-J101*mgmt_pct</f>
        <v/>
      </c>
      <c r="K104" s="44">
        <f>-K101*mgmt_pct</f>
        <v/>
      </c>
      <c r="L104" s="44">
        <f>-L101*mgmt_pct</f>
        <v/>
      </c>
      <c r="M104" s="44">
        <f>-M101*mgmt_pct</f>
        <v/>
      </c>
      <c r="N104" s="44">
        <f>-N101*mgmt_pct</f>
        <v/>
      </c>
      <c r="O104" s="44">
        <f>-O101*mgmt_pct</f>
        <v/>
      </c>
      <c r="P104" s="44">
        <f>-P101*mgmt_pct</f>
        <v/>
      </c>
      <c r="Q104" s="44">
        <f>-Q101*mgmt_pct</f>
        <v/>
      </c>
      <c r="R104" s="44">
        <f>-R101*mgmt_pct</f>
        <v/>
      </c>
      <c r="S104" s="44">
        <f>-S101*mgmt_pct</f>
        <v/>
      </c>
      <c r="T104" s="44">
        <f>-T101*mgmt_pct</f>
        <v/>
      </c>
      <c r="U104" s="44">
        <f>-U101*mgmt_pct</f>
        <v/>
      </c>
      <c r="V104" s="44">
        <f>-V101*mgmt_pct</f>
        <v/>
      </c>
      <c r="W104" s="44">
        <f>-W101*mgmt_pct</f>
        <v/>
      </c>
      <c r="X104" s="44">
        <f>-X101*mgmt_pct</f>
        <v/>
      </c>
      <c r="Y104" s="44">
        <f>-Y101*mgmt_pct</f>
        <v/>
      </c>
      <c r="Z104" s="44">
        <f>-Z101*mgmt_pct</f>
        <v/>
      </c>
      <c r="AA104" s="44">
        <f>-AA101*mgmt_pct</f>
        <v/>
      </c>
      <c r="AB104" s="44">
        <f>-AB101*mgmt_pct</f>
        <v/>
      </c>
      <c r="AC104" s="44">
        <f>-AC101*mgmt_pct</f>
        <v/>
      </c>
      <c r="AD104" s="44">
        <f>-AD101*mgmt_pct</f>
        <v/>
      </c>
      <c r="AE104" s="44">
        <f>-AE101*mgmt_pct</f>
        <v/>
      </c>
      <c r="AF104" s="44">
        <f>-AF101*mgmt_pct</f>
        <v/>
      </c>
      <c r="AG104" s="44">
        <f>-AG101*mgmt_pct</f>
        <v/>
      </c>
      <c r="AH104" s="44">
        <f>-AH101*mgmt_pct</f>
        <v/>
      </c>
      <c r="AI104" s="44">
        <f>-AI101*mgmt_pct</f>
        <v/>
      </c>
      <c r="AJ104" s="44">
        <f>-AJ101*mgmt_pct</f>
        <v/>
      </c>
      <c r="AK104" s="44">
        <f>-AK101*mgmt_pct</f>
        <v/>
      </c>
      <c r="AL104" s="44">
        <f>-AL101*mgmt_pct</f>
        <v/>
      </c>
      <c r="AM104" s="44">
        <f>-AM101*mgmt_pct</f>
        <v/>
      </c>
      <c r="AN104" s="44">
        <f>-AN101*mgmt_pct</f>
        <v/>
      </c>
      <c r="AO104" s="44">
        <f>-AO101*mgmt_pct</f>
        <v/>
      </c>
      <c r="AP104" s="44">
        <f>-AP101*mgmt_pct</f>
        <v/>
      </c>
      <c r="AQ104" s="44">
        <f>-AQ101*mgmt_pct</f>
        <v/>
      </c>
      <c r="AR104" s="44">
        <f>-AR101*mgmt_pct</f>
        <v/>
      </c>
      <c r="AS104" s="44">
        <f>-AS101*mgmt_pct</f>
        <v/>
      </c>
      <c r="AT104" s="44">
        <f>-AT101*mgmt_pct</f>
        <v/>
      </c>
      <c r="AU104" s="44">
        <f>-AU101*mgmt_pct</f>
        <v/>
      </c>
      <c r="AV104" s="44">
        <f>-AV101*mgmt_pct</f>
        <v/>
      </c>
      <c r="AW104" s="44">
        <f>-AW101*mgmt_pct</f>
        <v/>
      </c>
      <c r="AX104" s="44">
        <f>-AX101*mgmt_pct</f>
        <v/>
      </c>
      <c r="AY104" s="44">
        <f>-AY101*mgmt_pct</f>
        <v/>
      </c>
      <c r="AZ104" s="44">
        <f>-AZ101*mgmt_pct</f>
        <v/>
      </c>
      <c r="BA104" s="44">
        <f>-BA101*mgmt_pct</f>
        <v/>
      </c>
      <c r="BB104" s="44">
        <f>-BB101*mgmt_pct</f>
        <v/>
      </c>
      <c r="BC104" s="44">
        <f>-BC101*mgmt_pct</f>
        <v/>
      </c>
      <c r="BD104" s="44">
        <f>-BD101*mgmt_pct</f>
        <v/>
      </c>
      <c r="BE104" s="44">
        <f>-BE101*mgmt_pct</f>
        <v/>
      </c>
      <c r="BF104" s="44">
        <f>-BF101*mgmt_pct</f>
        <v/>
      </c>
      <c r="BG104" s="44">
        <f>-BG101*mgmt_pct</f>
        <v/>
      </c>
      <c r="BH104" s="44">
        <f>-BH101*mgmt_pct</f>
        <v/>
      </c>
      <c r="BI104" s="44">
        <f>-BI101*mgmt_pct</f>
        <v/>
      </c>
      <c r="BJ104" s="44">
        <f>-BJ101*mgmt_pct</f>
        <v/>
      </c>
      <c r="BK104" s="44">
        <f>-BK101*mgmt_pct</f>
        <v/>
      </c>
      <c r="BL104" s="44">
        <f>-BL101*mgmt_pct</f>
        <v/>
      </c>
      <c r="BM104" s="44">
        <f>-BM101*mgmt_pct</f>
        <v/>
      </c>
      <c r="BN104" s="44">
        <f>-BN101*mgmt_pct</f>
        <v/>
      </c>
      <c r="BO104" s="44">
        <f>-BO101*mgmt_pct</f>
        <v/>
      </c>
      <c r="BP104" s="44">
        <f>-BP101*mgmt_pct</f>
        <v/>
      </c>
      <c r="BQ104" s="44">
        <f>-BQ101*mgmt_pct</f>
        <v/>
      </c>
      <c r="BR104" s="44">
        <f>-BR101*mgmt_pct</f>
        <v/>
      </c>
      <c r="BS104" s="44">
        <f>-BS101*mgmt_pct</f>
        <v/>
      </c>
      <c r="BT104" s="44">
        <f>-BT101*mgmt_pct</f>
        <v/>
      </c>
      <c r="BU104" s="44">
        <f>-BU101*mgmt_pct</f>
        <v/>
      </c>
      <c r="BV104" s="44">
        <f>-BV101*mgmt_pct</f>
        <v/>
      </c>
      <c r="BW104" s="44">
        <f>-BW101*mgmt_pct</f>
        <v/>
      </c>
      <c r="BX104" s="44">
        <f>-BX101*mgmt_pct</f>
        <v/>
      </c>
      <c r="BY104" s="44">
        <f>-BY101*mgmt_pct</f>
        <v/>
      </c>
      <c r="BZ104" s="44">
        <f>-BZ101*mgmt_pct</f>
        <v/>
      </c>
      <c r="CA104" s="44">
        <f>-CA101*mgmt_pct</f>
        <v/>
      </c>
      <c r="CB104" s="44">
        <f>-CB101*mgmt_pct</f>
        <v/>
      </c>
      <c r="CC104" s="44">
        <f>-CC101*mgmt_pct</f>
        <v/>
      </c>
      <c r="CD104" s="44">
        <f>-CD101*mgmt_pct</f>
        <v/>
      </c>
      <c r="CE104" s="44">
        <f>-CE101*mgmt_pct</f>
        <v/>
      </c>
      <c r="CF104" s="44">
        <f>-CF101*mgmt_pct</f>
        <v/>
      </c>
      <c r="CG104" s="44">
        <f>-CG101*mgmt_pct</f>
        <v/>
      </c>
      <c r="CH104" s="44">
        <f>-CH101*mgmt_pct</f>
        <v/>
      </c>
      <c r="CI104" s="44">
        <f>-CI101*mgmt_pct</f>
        <v/>
      </c>
      <c r="CJ104" s="44">
        <f>-CJ101*mgmt_pct</f>
        <v/>
      </c>
      <c r="CK104" s="44">
        <f>-CK101*mgmt_pct</f>
        <v/>
      </c>
      <c r="CL104" s="44">
        <f>-CL101*mgmt_pct</f>
        <v/>
      </c>
      <c r="CM104" s="44">
        <f>-CM101*mgmt_pct</f>
        <v/>
      </c>
      <c r="CN104" s="44">
        <f>-CN101*mgmt_pct</f>
        <v/>
      </c>
      <c r="CO104" s="44">
        <f>-CO101*mgmt_pct</f>
        <v/>
      </c>
      <c r="CP104" s="44">
        <f>-CP101*mgmt_pct</f>
        <v/>
      </c>
      <c r="CQ104" s="44">
        <f>-CQ101*mgmt_pct</f>
        <v/>
      </c>
      <c r="CR104" s="44">
        <f>-CR101*mgmt_pct</f>
        <v/>
      </c>
      <c r="CS104" s="44">
        <f>-CS101*mgmt_pct</f>
        <v/>
      </c>
      <c r="CT104" s="44">
        <f>-CT101*mgmt_pct</f>
        <v/>
      </c>
      <c r="CU104" s="44">
        <f>-CU101*mgmt_pct</f>
        <v/>
      </c>
      <c r="CV104" s="44">
        <f>-CV101*mgmt_pct</f>
        <v/>
      </c>
      <c r="CW104" s="44">
        <f>-CW101*mgmt_pct</f>
        <v/>
      </c>
      <c r="CX104" s="44">
        <f>-CX101*mgmt_pct</f>
        <v/>
      </c>
      <c r="CY104" s="44">
        <f>-CY101*mgmt_pct</f>
        <v/>
      </c>
      <c r="CZ104" s="44">
        <f>-CZ101*mgmt_pct</f>
        <v/>
      </c>
      <c r="DA104" s="44">
        <f>-DA101*mgmt_pct</f>
        <v/>
      </c>
      <c r="DB104" s="44">
        <f>-DB101*mgmt_pct</f>
        <v/>
      </c>
      <c r="DC104" s="44">
        <f>-DC101*mgmt_pct</f>
        <v/>
      </c>
      <c r="DD104" s="44">
        <f>-DD101*mgmt_pct</f>
        <v/>
      </c>
      <c r="DE104" s="44">
        <f>-DE101*mgmt_pct</f>
        <v/>
      </c>
      <c r="DF104" s="44">
        <f>-DF101*mgmt_pct</f>
        <v/>
      </c>
      <c r="DG104" s="44">
        <f>-DG101*mgmt_pct</f>
        <v/>
      </c>
      <c r="DH104" s="44">
        <f>-DH101*mgmt_pct</f>
        <v/>
      </c>
      <c r="DI104" s="44">
        <f>-DI101*mgmt_pct</f>
        <v/>
      </c>
      <c r="DJ104" s="44">
        <f>-DJ101*mgmt_pct</f>
        <v/>
      </c>
      <c r="DK104" s="44">
        <f>-DK101*mgmt_pct</f>
        <v/>
      </c>
      <c r="DL104" s="44">
        <f>-DL101*mgmt_pct</f>
        <v/>
      </c>
      <c r="DM104" s="44">
        <f>-DM101*mgmt_pct</f>
        <v/>
      </c>
      <c r="DN104" s="44">
        <f>-DN101*mgmt_pct</f>
        <v/>
      </c>
      <c r="DO104" s="44">
        <f>-DO101*mgmt_pct</f>
        <v/>
      </c>
      <c r="DP104" s="44">
        <f>-DP101*mgmt_pct</f>
        <v/>
      </c>
      <c r="DQ104" s="44">
        <f>-DQ101*mgmt_pct</f>
        <v/>
      </c>
      <c r="DR104" s="44">
        <f>-DR101*mgmt_pct</f>
        <v/>
      </c>
      <c r="DS104" s="44">
        <f>-DS101*mgmt_pct</f>
        <v/>
      </c>
      <c r="DT104" s="44">
        <f>-DT101*mgmt_pct</f>
        <v/>
      </c>
      <c r="DU104" s="44">
        <f>-DU101*mgmt_pct</f>
        <v/>
      </c>
      <c r="DV104" s="44">
        <f>-DV101*mgmt_pct</f>
        <v/>
      </c>
      <c r="DW104" s="44">
        <f>-DW101*mgmt_pct</f>
        <v/>
      </c>
      <c r="DX104" s="44">
        <f>-DX101*mgmt_pct</f>
        <v/>
      </c>
      <c r="DY104" s="44">
        <f>-DY101*mgmt_pct</f>
        <v/>
      </c>
      <c r="DZ104" s="44">
        <f>-DZ101*mgmt_pct</f>
        <v/>
      </c>
      <c r="EA104" s="44">
        <f>-EA101*mgmt_pct</f>
        <v/>
      </c>
      <c r="EB104" s="44">
        <f>-EB101*mgmt_pct</f>
        <v/>
      </c>
      <c r="EC104" s="44">
        <f>-EC101*mgmt_pct</f>
        <v/>
      </c>
      <c r="ED104" s="44">
        <f>-ED101*mgmt_pct</f>
        <v/>
      </c>
      <c r="EE104" s="44">
        <f>-EE101*mgmt_pct</f>
        <v/>
      </c>
      <c r="EF104" s="44">
        <f>-EF101*mgmt_pct</f>
        <v/>
      </c>
      <c r="EG104" s="44">
        <f>-EG101*mgmt_pct</f>
        <v/>
      </c>
      <c r="EH104" s="44">
        <f>-EH101*mgmt_pct</f>
        <v/>
      </c>
      <c r="EI104" s="44">
        <f>-EI101*mgmt_pct</f>
        <v/>
      </c>
      <c r="EJ104" s="44">
        <f>-EJ101*mgmt_pct</f>
        <v/>
      </c>
      <c r="EK104" s="44">
        <f>-EK101*mgmt_pct</f>
        <v/>
      </c>
      <c r="EL104" s="44">
        <f>-EL101*mgmt_pct</f>
        <v/>
      </c>
      <c r="EM104" s="44">
        <f>-EM101*mgmt_pct</f>
        <v/>
      </c>
      <c r="EN104" s="44">
        <f>-EN101*mgmt_pct</f>
        <v/>
      </c>
      <c r="EO104" s="44">
        <f>-EO101*mgmt_pct</f>
        <v/>
      </c>
      <c r="EP104" s="44">
        <f>-EP101*mgmt_pct</f>
        <v/>
      </c>
      <c r="EQ104" s="44">
        <f>-EQ101*mgmt_pct</f>
        <v/>
      </c>
      <c r="ER104" s="44">
        <f>-ER101*mgmt_pct</f>
        <v/>
      </c>
      <c r="ES104" s="44">
        <f>-ES101*mgmt_pct</f>
        <v/>
      </c>
      <c r="ET104" s="44">
        <f>-ET101*mgmt_pct</f>
        <v/>
      </c>
      <c r="EU104" s="44">
        <f>-EU101*mgmt_pct</f>
        <v/>
      </c>
      <c r="EV104" s="44">
        <f>-EV101*mgmt_pct</f>
        <v/>
      </c>
      <c r="EW104" s="44">
        <f>-EW101*mgmt_pct</f>
        <v/>
      </c>
      <c r="EX104" s="44">
        <f>-EX101*mgmt_pct</f>
        <v/>
      </c>
      <c r="EY104" s="44">
        <f>-EY101*mgmt_pct</f>
        <v/>
      </c>
      <c r="EZ104" s="44">
        <f>-EZ101*mgmt_pct</f>
        <v/>
      </c>
      <c r="FA104" s="44">
        <f>-FA101*mgmt_pct</f>
        <v/>
      </c>
      <c r="FB104" s="44">
        <f>-FB101*mgmt_pct</f>
        <v/>
      </c>
      <c r="FC104" s="44">
        <f>-FC101*mgmt_pct</f>
        <v/>
      </c>
      <c r="FD104" s="44">
        <f>-FD101*mgmt_pct</f>
        <v/>
      </c>
      <c r="FE104" s="44">
        <f>-FE101*mgmt_pct</f>
        <v/>
      </c>
      <c r="FF104" s="44">
        <f>-FF101*mgmt_pct</f>
        <v/>
      </c>
      <c r="FG104" s="44">
        <f>-FG101*mgmt_pct</f>
        <v/>
      </c>
      <c r="FH104" s="44">
        <f>-FH101*mgmt_pct</f>
        <v/>
      </c>
      <c r="FI104" s="44">
        <f>-FI101*mgmt_pct</f>
        <v/>
      </c>
      <c r="FJ104" s="44">
        <f>-FJ101*mgmt_pct</f>
        <v/>
      </c>
      <c r="FK104" s="44">
        <f>-FK101*mgmt_pct</f>
        <v/>
      </c>
      <c r="FL104" s="44">
        <f>-FL101*mgmt_pct</f>
        <v/>
      </c>
      <c r="FM104" s="44">
        <f>-FM101*mgmt_pct</f>
        <v/>
      </c>
      <c r="FN104" s="44">
        <f>-FN101*mgmt_pct</f>
        <v/>
      </c>
      <c r="FO104" s="44">
        <f>-FO101*mgmt_pct</f>
        <v/>
      </c>
      <c r="FP104" s="44">
        <f>-FP101*mgmt_pct</f>
        <v/>
      </c>
      <c r="FQ104" s="44">
        <f>-FQ101*mgmt_pct</f>
        <v/>
      </c>
      <c r="FR104" s="44">
        <f>-FR101*mgmt_pct</f>
        <v/>
      </c>
      <c r="FS104" s="44">
        <f>-FS101*mgmt_pct</f>
        <v/>
      </c>
      <c r="FT104" s="44">
        <f>-FT101*mgmt_pct</f>
        <v/>
      </c>
      <c r="FU104" s="44">
        <f>-FU101*mgmt_pct</f>
        <v/>
      </c>
      <c r="FV104" s="44">
        <f>-FV101*mgmt_pct</f>
        <v/>
      </c>
      <c r="FW104" s="44">
        <f>-FW101*mgmt_pct</f>
        <v/>
      </c>
      <c r="FX104" s="44">
        <f>-FX101*mgmt_pct</f>
        <v/>
      </c>
      <c r="FY104" s="44">
        <f>-FY101*mgmt_pct</f>
        <v/>
      </c>
      <c r="FZ104" s="44">
        <f>-FZ101*mgmt_pct</f>
        <v/>
      </c>
      <c r="GA104" s="44">
        <f>-GA101*mgmt_pct</f>
        <v/>
      </c>
      <c r="GB104" s="44">
        <f>-GB101*mgmt_pct</f>
        <v/>
      </c>
      <c r="GC104" s="44">
        <f>-GC101*mgmt_pct</f>
        <v/>
      </c>
      <c r="GD104" s="44">
        <f>-GD101*mgmt_pct</f>
        <v/>
      </c>
      <c r="GE104" s="44">
        <f>-GE101*mgmt_pct</f>
        <v/>
      </c>
      <c r="GF104" s="44">
        <f>-GF101*mgmt_pct</f>
        <v/>
      </c>
      <c r="GG104" s="44">
        <f>-GG101*mgmt_pct</f>
        <v/>
      </c>
      <c r="GH104" s="44">
        <f>-GH101*mgmt_pct</f>
        <v/>
      </c>
      <c r="GI104" s="44">
        <f>-GI101*mgmt_pct</f>
        <v/>
      </c>
      <c r="GJ104" s="44">
        <f>-GJ101*mgmt_pct</f>
        <v/>
      </c>
      <c r="GK104" s="44">
        <f>-GK101*mgmt_pct</f>
        <v/>
      </c>
      <c r="GL104" s="44">
        <f>-GL101*mgmt_pct</f>
        <v/>
      </c>
      <c r="GM104" s="44">
        <f>-GM101*mgmt_pct</f>
        <v/>
      </c>
      <c r="GN104" s="44">
        <f>-GN101*mgmt_pct</f>
        <v/>
      </c>
      <c r="GO104" s="44">
        <f>-GO101*mgmt_pct</f>
        <v/>
      </c>
      <c r="GP104" s="44">
        <f>-GP101*mgmt_pct</f>
        <v/>
      </c>
      <c r="GQ104" s="44">
        <f>-GQ101*mgmt_pct</f>
        <v/>
      </c>
      <c r="GR104" s="44">
        <f>-GR101*mgmt_pct</f>
        <v/>
      </c>
      <c r="GS104" s="44">
        <f>-GS101*mgmt_pct</f>
        <v/>
      </c>
      <c r="GT104" s="44">
        <f>-GT101*mgmt_pct</f>
        <v/>
      </c>
      <c r="GU104" s="44">
        <f>-GU101*mgmt_pct</f>
        <v/>
      </c>
      <c r="GV104" s="44">
        <f>-GV101*mgmt_pct</f>
        <v/>
      </c>
      <c r="GW104" s="44">
        <f>-GW101*mgmt_pct</f>
        <v/>
      </c>
      <c r="GX104" s="44">
        <f>-GX101*mgmt_pct</f>
        <v/>
      </c>
      <c r="GY104" s="44">
        <f>-GY101*mgmt_pct</f>
        <v/>
      </c>
      <c r="GZ104" s="44">
        <f>-GZ101*mgmt_pct</f>
        <v/>
      </c>
      <c r="HA104" s="44">
        <f>-HA101*mgmt_pct</f>
        <v/>
      </c>
      <c r="HB104" s="44">
        <f>-HB101*mgmt_pct</f>
        <v/>
      </c>
      <c r="HC104" s="44">
        <f>-HC101*mgmt_pct</f>
        <v/>
      </c>
      <c r="HD104" s="44">
        <f>-HD101*mgmt_pct</f>
        <v/>
      </c>
      <c r="HE104" s="44">
        <f>-HE101*mgmt_pct</f>
        <v/>
      </c>
      <c r="HF104" s="44">
        <f>-HF101*mgmt_pct</f>
        <v/>
      </c>
      <c r="HG104" s="44">
        <f>-HG101*mgmt_pct</f>
        <v/>
      </c>
      <c r="HH104" s="44">
        <f>-HH101*mgmt_pct</f>
        <v/>
      </c>
      <c r="HI104" s="44">
        <f>-HI101*mgmt_pct</f>
        <v/>
      </c>
      <c r="HJ104" s="44">
        <f>-HJ101*mgmt_pct</f>
        <v/>
      </c>
      <c r="HK104" s="44">
        <f>-HK101*mgmt_pct</f>
        <v/>
      </c>
      <c r="HL104" s="44">
        <f>-HL101*mgmt_pct</f>
        <v/>
      </c>
      <c r="HM104" s="44">
        <f>-HM101*mgmt_pct</f>
        <v/>
      </c>
      <c r="HN104" s="44">
        <f>-HN101*mgmt_pct</f>
        <v/>
      </c>
      <c r="HO104" s="44">
        <f>-HO101*mgmt_pct</f>
        <v/>
      </c>
      <c r="HP104" s="44">
        <f>-HP101*mgmt_pct</f>
        <v/>
      </c>
      <c r="HQ104" s="44">
        <f>-HQ101*mgmt_pct</f>
        <v/>
      </c>
      <c r="HR104" s="44">
        <f>-HR101*mgmt_pct</f>
        <v/>
      </c>
      <c r="HS104" s="44">
        <f>-HS101*mgmt_pct</f>
        <v/>
      </c>
      <c r="HT104" s="44">
        <f>-HT101*mgmt_pct</f>
        <v/>
      </c>
      <c r="HU104" s="44">
        <f>-HU101*mgmt_pct</f>
        <v/>
      </c>
      <c r="HV104" s="44">
        <f>-HV101*mgmt_pct</f>
        <v/>
      </c>
      <c r="HW104" s="44">
        <f>-HW101*mgmt_pct</f>
        <v/>
      </c>
      <c r="HX104" s="44">
        <f>-HX101*mgmt_pct</f>
        <v/>
      </c>
      <c r="HY104" s="44">
        <f>-HY101*mgmt_pct</f>
        <v/>
      </c>
      <c r="HZ104" s="44">
        <f>-HZ101*mgmt_pct</f>
        <v/>
      </c>
      <c r="IA104" s="44">
        <f>-IA101*mgmt_pct</f>
        <v/>
      </c>
      <c r="IB104" s="44">
        <f>-IB101*mgmt_pct</f>
        <v/>
      </c>
      <c r="IC104" s="44">
        <f>-IC101*mgmt_pct</f>
        <v/>
      </c>
      <c r="ID104" s="44">
        <f>-ID101*mgmt_pct</f>
        <v/>
      </c>
      <c r="IE104" s="44">
        <f>-IE101*mgmt_pct</f>
        <v/>
      </c>
      <c r="IF104" s="44">
        <f>-IF101*mgmt_pct</f>
        <v/>
      </c>
      <c r="IG104" s="44">
        <f>-IG101*mgmt_pct</f>
        <v/>
      </c>
      <c r="IH104" s="44">
        <f>-IH101*mgmt_pct</f>
        <v/>
      </c>
      <c r="II104" s="44">
        <f>-II101*mgmt_pct</f>
        <v/>
      </c>
      <c r="IJ104" s="44">
        <f>-IJ101*mgmt_pct</f>
        <v/>
      </c>
      <c r="IK104" s="44">
        <f>-IK101*mgmt_pct</f>
        <v/>
      </c>
      <c r="IL104" s="44">
        <f>-IL101*mgmt_pct</f>
        <v/>
      </c>
      <c r="IM104" s="44">
        <f>-IM101*mgmt_pct</f>
        <v/>
      </c>
      <c r="IN104" s="44">
        <f>-IN101*mgmt_pct</f>
        <v/>
      </c>
      <c r="IO104" s="44">
        <f>-IO101*mgmt_pct</f>
        <v/>
      </c>
      <c r="IP104" s="44">
        <f>-IP101*mgmt_pct</f>
        <v/>
      </c>
      <c r="IQ104" s="44">
        <f>-IQ101*mgmt_pct</f>
        <v/>
      </c>
      <c r="IR104" s="44">
        <f>-IR101*mgmt_pct</f>
        <v/>
      </c>
      <c r="IS104" s="44">
        <f>-IS101*mgmt_pct</f>
        <v/>
      </c>
      <c r="IT104" s="44">
        <f>-IT101*mgmt_pct</f>
        <v/>
      </c>
      <c r="IU104" s="44">
        <f>-IU101*mgmt_pct</f>
        <v/>
      </c>
      <c r="IV104" s="44">
        <f>-IV101*mgmt_pct</f>
        <v/>
      </c>
      <c r="IW104" s="44">
        <f>-IW101*mgmt_pct</f>
        <v/>
      </c>
      <c r="IX104" s="44">
        <f>-IX101*mgmt_pct</f>
        <v/>
      </c>
      <c r="IY104" s="44">
        <f>-IY101*mgmt_pct</f>
        <v/>
      </c>
      <c r="IZ104" s="44">
        <f>-IZ101*mgmt_pct</f>
        <v/>
      </c>
      <c r="JA104" s="44">
        <f>-JA101*mgmt_pct</f>
        <v/>
      </c>
      <c r="JB104" s="44">
        <f>-JB101*mgmt_pct</f>
        <v/>
      </c>
      <c r="JC104" s="44">
        <f>-JC101*mgmt_pct</f>
        <v/>
      </c>
      <c r="JD104" s="44">
        <f>-JD101*mgmt_pct</f>
        <v/>
      </c>
      <c r="JE104" s="44">
        <f>-JE101*mgmt_pct</f>
        <v/>
      </c>
      <c r="JF104" s="44">
        <f>-JF101*mgmt_pct</f>
        <v/>
      </c>
      <c r="JG104" s="44">
        <f>-JG101*mgmt_pct</f>
        <v/>
      </c>
      <c r="JH104" s="44">
        <f>-JH101*mgmt_pct</f>
        <v/>
      </c>
      <c r="JI104" s="44">
        <f>-JI101*mgmt_pct</f>
        <v/>
      </c>
      <c r="JJ104" s="44">
        <f>-JJ101*mgmt_pct</f>
        <v/>
      </c>
      <c r="JK104" s="44">
        <f>-JK101*mgmt_pct</f>
        <v/>
      </c>
      <c r="JL104" s="44">
        <f>-JL101*mgmt_pct</f>
        <v/>
      </c>
      <c r="JM104" s="44">
        <f>-JM101*mgmt_pct</f>
        <v/>
      </c>
      <c r="JN104" s="44">
        <f>-JN101*mgmt_pct</f>
        <v/>
      </c>
      <c r="JO104" s="44">
        <f>-JO101*mgmt_pct</f>
        <v/>
      </c>
      <c r="JP104" s="44">
        <f>-JP101*mgmt_pct</f>
        <v/>
      </c>
      <c r="JQ104" s="44">
        <f>-JQ101*mgmt_pct</f>
        <v/>
      </c>
      <c r="JR104" s="44">
        <f>-JR101*mgmt_pct</f>
        <v/>
      </c>
      <c r="JS104" s="44">
        <f>-JS101*mgmt_pct</f>
        <v/>
      </c>
      <c r="JT104" s="44">
        <f>-JT101*mgmt_pct</f>
        <v/>
      </c>
      <c r="JU104" s="44">
        <f>-JU101*mgmt_pct</f>
        <v/>
      </c>
      <c r="JV104" s="44">
        <f>-JV101*mgmt_pct</f>
        <v/>
      </c>
      <c r="JW104" s="44">
        <f>-JW101*mgmt_pct</f>
        <v/>
      </c>
      <c r="JX104" s="44">
        <f>-JX101*mgmt_pct</f>
        <v/>
      </c>
      <c r="JY104" s="44">
        <f>-JY101*mgmt_pct</f>
        <v/>
      </c>
      <c r="JZ104" s="44">
        <f>-JZ101*mgmt_pct</f>
        <v/>
      </c>
      <c r="KA104" s="44">
        <f>-KA101*mgmt_pct</f>
        <v/>
      </c>
      <c r="KB104" s="44">
        <f>-KB101*mgmt_pct</f>
        <v/>
      </c>
      <c r="KC104" s="44">
        <f>-KC101*mgmt_pct</f>
        <v/>
      </c>
      <c r="KD104" s="44">
        <f>-KD101*mgmt_pct</f>
        <v/>
      </c>
      <c r="KE104" s="44">
        <f>-KE101*mgmt_pct</f>
        <v/>
      </c>
      <c r="KF104" s="44">
        <f>-KF101*mgmt_pct</f>
        <v/>
      </c>
      <c r="KG104" s="44">
        <f>-KG101*mgmt_pct</f>
        <v/>
      </c>
      <c r="KH104" s="44">
        <f>-KH101*mgmt_pct</f>
        <v/>
      </c>
      <c r="KI104" s="44">
        <f>-KI101*mgmt_pct</f>
        <v/>
      </c>
      <c r="KJ104" s="44">
        <f>-KJ101*mgmt_pct</f>
        <v/>
      </c>
      <c r="KK104" s="44">
        <f>-KK101*mgmt_pct</f>
        <v/>
      </c>
      <c r="KL104" s="44">
        <f>-KL101*mgmt_pct</f>
        <v/>
      </c>
      <c r="KM104" s="44">
        <f>-KM101*mgmt_pct</f>
        <v/>
      </c>
      <c r="KN104" s="44">
        <f>-KN101*mgmt_pct</f>
        <v/>
      </c>
      <c r="KO104" s="44">
        <f>-KO101*mgmt_pct</f>
        <v/>
      </c>
      <c r="KP104" s="44">
        <f>-KP101*mgmt_pct</f>
        <v/>
      </c>
      <c r="KQ104" s="44">
        <f>-KQ101*mgmt_pct</f>
        <v/>
      </c>
      <c r="KR104" s="44">
        <f>-KR101*mgmt_pct</f>
        <v/>
      </c>
      <c r="KS104" s="44">
        <f>-KS101*mgmt_pct</f>
        <v/>
      </c>
      <c r="KT104" s="44">
        <f>-KT101*mgmt_pct</f>
        <v/>
      </c>
      <c r="KU104" s="44">
        <f>-KU101*mgmt_pct</f>
        <v/>
      </c>
      <c r="KV104" s="44">
        <f>-KV101*mgmt_pct</f>
        <v/>
      </c>
      <c r="KW104" s="44">
        <f>-KW101*mgmt_pct</f>
        <v/>
      </c>
      <c r="KX104" s="44">
        <f>-KX101*mgmt_pct</f>
        <v/>
      </c>
      <c r="KY104" s="44">
        <f>-KY101*mgmt_pct</f>
        <v/>
      </c>
      <c r="KZ104" s="44">
        <f>-KZ101*mgmt_pct</f>
        <v/>
      </c>
      <c r="LA104" s="44">
        <f>-LA101*mgmt_pct</f>
        <v/>
      </c>
      <c r="LB104" s="44">
        <f>-LB101*mgmt_pct</f>
        <v/>
      </c>
      <c r="LC104" s="44">
        <f>-LC101*mgmt_pct</f>
        <v/>
      </c>
      <c r="LD104" s="44">
        <f>-LD101*mgmt_pct</f>
        <v/>
      </c>
      <c r="LE104" s="44">
        <f>-LE101*mgmt_pct</f>
        <v/>
      </c>
      <c r="LF104" s="44">
        <f>-LF101*mgmt_pct</f>
        <v/>
      </c>
      <c r="LG104" s="44">
        <f>-LG101*mgmt_pct</f>
        <v/>
      </c>
      <c r="LH104" s="44">
        <f>-LH101*mgmt_pct</f>
        <v/>
      </c>
      <c r="LI104" s="44">
        <f>-LI101*mgmt_pct</f>
        <v/>
      </c>
      <c r="LJ104" s="44">
        <f>-LJ101*mgmt_pct</f>
        <v/>
      </c>
      <c r="LK104" s="44">
        <f>-LK101*mgmt_pct</f>
        <v/>
      </c>
      <c r="LL104" s="44">
        <f>-LL101*mgmt_pct</f>
        <v/>
      </c>
      <c r="LM104" s="44">
        <f>-LM101*mgmt_pct</f>
        <v/>
      </c>
      <c r="LN104" s="44">
        <f>-LN101*mgmt_pct</f>
        <v/>
      </c>
      <c r="LO104" s="44">
        <f>-LO101*mgmt_pct</f>
        <v/>
      </c>
      <c r="LP104" s="44">
        <f>-LP101*mgmt_pct</f>
        <v/>
      </c>
      <c r="LQ104" s="44">
        <f>-LQ101*mgmt_pct</f>
        <v/>
      </c>
      <c r="LR104" s="44">
        <f>-LR101*mgmt_pct</f>
        <v/>
      </c>
      <c r="LS104" s="44">
        <f>-LS101*mgmt_pct</f>
        <v/>
      </c>
      <c r="LT104" s="44">
        <f>-LT101*mgmt_pct</f>
        <v/>
      </c>
      <c r="LU104" s="44">
        <f>-LU101*mgmt_pct</f>
        <v/>
      </c>
      <c r="LV104" s="44">
        <f>-LV101*mgmt_pct</f>
        <v/>
      </c>
      <c r="LW104" s="44">
        <f>-LW101*mgmt_pct</f>
        <v/>
      </c>
      <c r="LX104" s="44">
        <f>-LX101*mgmt_pct</f>
        <v/>
      </c>
      <c r="LY104" s="44">
        <f>-LY101*mgmt_pct</f>
        <v/>
      </c>
      <c r="LZ104" s="44">
        <f>-LZ101*mgmt_pct</f>
        <v/>
      </c>
      <c r="MA104" s="44">
        <f>-MA101*mgmt_pct</f>
        <v/>
      </c>
      <c r="MB104" s="44">
        <f>-MB101*mgmt_pct</f>
        <v/>
      </c>
      <c r="MC104" s="44">
        <f>-MC101*mgmt_pct</f>
        <v/>
      </c>
      <c r="MD104" s="44">
        <f>-MD101*mgmt_pct</f>
        <v/>
      </c>
      <c r="ME104" s="44">
        <f>-ME101*mgmt_pct</f>
        <v/>
      </c>
      <c r="MF104" s="44">
        <f>-MF101*mgmt_pct</f>
        <v/>
      </c>
      <c r="MG104" s="44">
        <f>-MG101*mgmt_pct</f>
        <v/>
      </c>
      <c r="MH104" s="44">
        <f>-MH101*mgmt_pct</f>
        <v/>
      </c>
      <c r="MI104" s="44">
        <f>-MI101*mgmt_pct</f>
        <v/>
      </c>
      <c r="MJ104" s="44">
        <f>-MJ101*mgmt_pct</f>
        <v/>
      </c>
      <c r="MK104" s="44">
        <f>-MK101*mgmt_pct</f>
        <v/>
      </c>
      <c r="ML104" s="44">
        <f>-ML101*mgmt_pct</f>
        <v/>
      </c>
      <c r="MM104" s="44">
        <f>-MM101*mgmt_pct</f>
        <v/>
      </c>
      <c r="MN104" s="44">
        <f>-MN101*mgmt_pct</f>
        <v/>
      </c>
      <c r="MO104" s="44">
        <f>-MO101*mgmt_pct</f>
        <v/>
      </c>
      <c r="MP104" s="44">
        <f>-MP101*mgmt_pct</f>
        <v/>
      </c>
      <c r="MQ104" s="44">
        <f>-MQ101*mgmt_pct</f>
        <v/>
      </c>
      <c r="MR104" s="44">
        <f>-MR101*mgmt_pct</f>
        <v/>
      </c>
      <c r="MS104" s="44">
        <f>-MS101*mgmt_pct</f>
        <v/>
      </c>
      <c r="MT104" s="44">
        <f>-MT101*mgmt_pct</f>
        <v/>
      </c>
      <c r="MU104" s="44">
        <f>-MU101*mgmt_pct</f>
        <v/>
      </c>
      <c r="MV104" s="44">
        <f>-MV101*mgmt_pct</f>
        <v/>
      </c>
      <c r="MW104" s="44">
        <f>-MW101*mgmt_pct</f>
        <v/>
      </c>
      <c r="MX104" s="44">
        <f>-MX101*mgmt_pct</f>
        <v/>
      </c>
      <c r="MY104" s="44">
        <f>-MY101*mgmt_pct</f>
        <v/>
      </c>
      <c r="MZ104" s="44">
        <f>-MZ101*mgmt_pct</f>
        <v/>
      </c>
      <c r="NA104" s="44">
        <f>-NA101*mgmt_pct</f>
        <v/>
      </c>
      <c r="NB104" s="44">
        <f>-NB101*mgmt_pct</f>
        <v/>
      </c>
      <c r="NC104" s="44">
        <f>-NC101*mgmt_pct</f>
        <v/>
      </c>
      <c r="ND104" s="44">
        <f>-ND101*mgmt_pct</f>
        <v/>
      </c>
      <c r="NE104" s="44">
        <f>-NE101*mgmt_pct</f>
        <v/>
      </c>
      <c r="NF104" s="44">
        <f>-NF101*mgmt_pct</f>
        <v/>
      </c>
      <c r="NG104" s="44">
        <f>-NG101*mgmt_pct</f>
        <v/>
      </c>
      <c r="NH104" s="44">
        <f>-NH101*mgmt_pct</f>
        <v/>
      </c>
      <c r="NI104" s="44">
        <f>-NI101*mgmt_pct</f>
        <v/>
      </c>
      <c r="NJ104" s="44">
        <f>-NJ101*mgmt_pct</f>
        <v/>
      </c>
      <c r="NK104" s="44">
        <f>-NK101*mgmt_pct</f>
        <v/>
      </c>
      <c r="NL104" s="44">
        <f>-NL101*mgmt_pct</f>
        <v/>
      </c>
      <c r="NM104" s="44">
        <f>-NM101*mgmt_pct</f>
        <v/>
      </c>
      <c r="NN104" s="44">
        <f>-NN101*mgmt_pct</f>
        <v/>
      </c>
      <c r="NO104" s="44">
        <f>-NO101*mgmt_pct</f>
        <v/>
      </c>
      <c r="NP104" s="44">
        <f>-NP101*mgmt_pct</f>
        <v/>
      </c>
      <c r="NQ104" s="44">
        <f>-NQ101*mgmt_pct</f>
        <v/>
      </c>
      <c r="NR104" s="44">
        <f>-NR101*mgmt_pct</f>
        <v/>
      </c>
      <c r="NS104" s="44">
        <f>-NS101*mgmt_pct</f>
        <v/>
      </c>
      <c r="NT104" s="44">
        <f>-NT101*mgmt_pct</f>
        <v/>
      </c>
      <c r="NU104" s="44">
        <f>-NU101*mgmt_pct</f>
        <v/>
      </c>
      <c r="NV104" s="44">
        <f>-NV101*mgmt_pct</f>
        <v/>
      </c>
      <c r="NW104" s="44">
        <f>-NW101*mgmt_pct</f>
        <v/>
      </c>
      <c r="NX104" s="44">
        <f>-NX101*mgmt_pct</f>
        <v/>
      </c>
      <c r="NY104" s="44">
        <f>-NY101*mgmt_pct</f>
        <v/>
      </c>
      <c r="NZ104" s="44">
        <f>-NZ101*mgmt_pct</f>
        <v/>
      </c>
      <c r="OA104" s="44">
        <f>-OA101*mgmt_pct</f>
        <v/>
      </c>
      <c r="OB104" s="44">
        <f>-OB101*mgmt_pct</f>
        <v/>
      </c>
      <c r="OC104" s="44">
        <f>-OC101*mgmt_pct</f>
        <v/>
      </c>
      <c r="OD104" s="44">
        <f>-OD101*mgmt_pct</f>
        <v/>
      </c>
      <c r="OE104" s="44">
        <f>-OE101*mgmt_pct</f>
        <v/>
      </c>
      <c r="OF104" s="44">
        <f>-OF101*mgmt_pct</f>
        <v/>
      </c>
      <c r="OG104" s="44">
        <f>-OG101*mgmt_pct</f>
        <v/>
      </c>
      <c r="OH104" s="44">
        <f>-OH101*mgmt_pct</f>
        <v/>
      </c>
      <c r="OI104" s="44">
        <f>-OI101*mgmt_pct</f>
        <v/>
      </c>
      <c r="OJ104" s="44">
        <f>-OJ101*mgmt_pct</f>
        <v/>
      </c>
      <c r="OK104" s="44">
        <f>-OK101*mgmt_pct</f>
        <v/>
      </c>
      <c r="OL104" s="44">
        <f>-OL101*mgmt_pct</f>
        <v/>
      </c>
      <c r="OM104" s="44">
        <f>-OM101*mgmt_pct</f>
        <v/>
      </c>
      <c r="ON104" s="44">
        <f>-ON101*mgmt_pct</f>
        <v/>
      </c>
      <c r="OO104" s="44">
        <f>-OO101*mgmt_pct</f>
        <v/>
      </c>
      <c r="OP104" s="44">
        <f>-OP101*mgmt_pct</f>
        <v/>
      </c>
      <c r="OQ104" s="44">
        <f>-OQ101*mgmt_pct</f>
        <v/>
      </c>
      <c r="OR104" s="44">
        <f>-OR101*mgmt_pct</f>
        <v/>
      </c>
      <c r="OS104" s="44">
        <f>-OS101*mgmt_pct</f>
        <v/>
      </c>
      <c r="OT104" s="44">
        <f>-OT101*mgmt_pct</f>
        <v/>
      </c>
      <c r="OU104" s="44">
        <f>-OU101*mgmt_pct</f>
        <v/>
      </c>
      <c r="OV104" s="44">
        <f>-OV101*mgmt_pct</f>
        <v/>
      </c>
      <c r="OW104" s="44">
        <f>-OW101*mgmt_pct</f>
        <v/>
      </c>
      <c r="OX104" s="44">
        <f>-OX101*mgmt_pct</f>
        <v/>
      </c>
      <c r="OY104" s="44">
        <f>-OY101*mgmt_pct</f>
        <v/>
      </c>
      <c r="OZ104" s="44">
        <f>-OZ101*mgmt_pct</f>
        <v/>
      </c>
      <c r="PA104" s="44">
        <f>-PA101*mgmt_pct</f>
        <v/>
      </c>
      <c r="PB104" s="44">
        <f>-PB101*mgmt_pct</f>
        <v/>
      </c>
      <c r="PC104" s="44">
        <f>-PC101*mgmt_pct</f>
        <v/>
      </c>
      <c r="PD104" s="44">
        <f>-PD101*mgmt_pct</f>
        <v/>
      </c>
      <c r="PE104" s="44">
        <f>-PE101*mgmt_pct</f>
        <v/>
      </c>
      <c r="PF104" s="44">
        <f>-PF101*mgmt_pct</f>
        <v/>
      </c>
      <c r="PG104" s="44">
        <f>-PG101*mgmt_pct</f>
        <v/>
      </c>
      <c r="PH104" s="44">
        <f>-PH101*mgmt_pct</f>
        <v/>
      </c>
      <c r="PI104" s="44">
        <f>-PI101*mgmt_pct</f>
        <v/>
      </c>
      <c r="PJ104" s="44">
        <f>-PJ101*mgmt_pct</f>
        <v/>
      </c>
      <c r="PK104" s="44">
        <f>-PK101*mgmt_pct</f>
        <v/>
      </c>
      <c r="PL104" s="44">
        <f>-PL101*mgmt_pct</f>
        <v/>
      </c>
      <c r="PM104" s="44">
        <f>-PM101*mgmt_pct</f>
        <v/>
      </c>
    </row>
    <row r="105">
      <c r="A105" s="9" t="inlineStr">
        <is>
          <t>Property tax</t>
        </is>
      </c>
      <c r="B105" s="9" t="inlineStr">
        <is>
          <t>P2</t>
        </is>
      </c>
      <c r="C105" s="43">
        <f>SUM(D105:PM105)</f>
        <v/>
      </c>
      <c r="D105" s="44">
        <f>-p2_tax/12*D95</f>
        <v/>
      </c>
      <c r="E105" s="44">
        <f>-p2_tax/12*E95</f>
        <v/>
      </c>
      <c r="F105" s="44">
        <f>-p2_tax/12*F95</f>
        <v/>
      </c>
      <c r="G105" s="44">
        <f>-p2_tax/12*G95</f>
        <v/>
      </c>
      <c r="H105" s="44">
        <f>-p2_tax/12*H95</f>
        <v/>
      </c>
      <c r="I105" s="44">
        <f>-p2_tax/12*I95</f>
        <v/>
      </c>
      <c r="J105" s="44">
        <f>-p2_tax/12*J95</f>
        <v/>
      </c>
      <c r="K105" s="44">
        <f>-p2_tax/12*K95</f>
        <v/>
      </c>
      <c r="L105" s="44">
        <f>-p2_tax/12*L95</f>
        <v/>
      </c>
      <c r="M105" s="44">
        <f>-p2_tax/12*M95</f>
        <v/>
      </c>
      <c r="N105" s="44">
        <f>-p2_tax/12*N95</f>
        <v/>
      </c>
      <c r="O105" s="44">
        <f>-p2_tax/12*O95</f>
        <v/>
      </c>
      <c r="P105" s="44">
        <f>-p2_tax/12*P95</f>
        <v/>
      </c>
      <c r="Q105" s="44">
        <f>-p2_tax/12*Q95</f>
        <v/>
      </c>
      <c r="R105" s="44">
        <f>-p2_tax/12*R95</f>
        <v/>
      </c>
      <c r="S105" s="44">
        <f>-p2_tax/12*S95</f>
        <v/>
      </c>
      <c r="T105" s="44">
        <f>-p2_tax/12*T95</f>
        <v/>
      </c>
      <c r="U105" s="44">
        <f>-p2_tax/12*U95</f>
        <v/>
      </c>
      <c r="V105" s="44">
        <f>-p2_tax/12*V95</f>
        <v/>
      </c>
      <c r="W105" s="44">
        <f>-p2_tax/12*W95</f>
        <v/>
      </c>
      <c r="X105" s="44">
        <f>-p2_tax/12*X95</f>
        <v/>
      </c>
      <c r="Y105" s="44">
        <f>-p2_tax/12*Y95</f>
        <v/>
      </c>
      <c r="Z105" s="44">
        <f>-p2_tax/12*Z95</f>
        <v/>
      </c>
      <c r="AA105" s="44">
        <f>-p2_tax/12*AA95</f>
        <v/>
      </c>
      <c r="AB105" s="44">
        <f>-p2_tax/12*AB95</f>
        <v/>
      </c>
      <c r="AC105" s="44">
        <f>-p2_tax/12*AC95</f>
        <v/>
      </c>
      <c r="AD105" s="44">
        <f>-p2_tax/12*AD95</f>
        <v/>
      </c>
      <c r="AE105" s="44">
        <f>-p2_tax/12*AE95</f>
        <v/>
      </c>
      <c r="AF105" s="44">
        <f>-p2_tax/12*AF95</f>
        <v/>
      </c>
      <c r="AG105" s="44">
        <f>-p2_tax/12*AG95</f>
        <v/>
      </c>
      <c r="AH105" s="44">
        <f>-p2_tax/12*AH95</f>
        <v/>
      </c>
      <c r="AI105" s="44">
        <f>-p2_tax/12*AI95</f>
        <v/>
      </c>
      <c r="AJ105" s="44">
        <f>-p2_tax/12*AJ95</f>
        <v/>
      </c>
      <c r="AK105" s="44">
        <f>-p2_tax/12*AK95</f>
        <v/>
      </c>
      <c r="AL105" s="44">
        <f>-p2_tax/12*AL95</f>
        <v/>
      </c>
      <c r="AM105" s="44">
        <f>-p2_tax/12*AM95</f>
        <v/>
      </c>
      <c r="AN105" s="44">
        <f>-p2_tax/12*AN95</f>
        <v/>
      </c>
      <c r="AO105" s="44">
        <f>-p2_tax/12*AO95</f>
        <v/>
      </c>
      <c r="AP105" s="44">
        <f>-p2_tax/12*AP95</f>
        <v/>
      </c>
      <c r="AQ105" s="44">
        <f>-p2_tax/12*AQ95</f>
        <v/>
      </c>
      <c r="AR105" s="44">
        <f>-p2_tax/12*AR95</f>
        <v/>
      </c>
      <c r="AS105" s="44">
        <f>-p2_tax/12*AS95</f>
        <v/>
      </c>
      <c r="AT105" s="44">
        <f>-p2_tax/12*AT95</f>
        <v/>
      </c>
      <c r="AU105" s="44">
        <f>-p2_tax/12*AU95</f>
        <v/>
      </c>
      <c r="AV105" s="44">
        <f>-p2_tax/12*AV95</f>
        <v/>
      </c>
      <c r="AW105" s="44">
        <f>-p2_tax/12*AW95</f>
        <v/>
      </c>
      <c r="AX105" s="44">
        <f>-p2_tax/12*AX95</f>
        <v/>
      </c>
      <c r="AY105" s="44">
        <f>-p2_tax/12*AY95</f>
        <v/>
      </c>
      <c r="AZ105" s="44">
        <f>-p2_tax/12*AZ95</f>
        <v/>
      </c>
      <c r="BA105" s="44">
        <f>-p2_tax/12*BA95</f>
        <v/>
      </c>
      <c r="BB105" s="44">
        <f>-p2_tax/12*BB95</f>
        <v/>
      </c>
      <c r="BC105" s="44">
        <f>-p2_tax/12*BC95</f>
        <v/>
      </c>
      <c r="BD105" s="44">
        <f>-p2_tax/12*BD95</f>
        <v/>
      </c>
      <c r="BE105" s="44">
        <f>-p2_tax/12*BE95</f>
        <v/>
      </c>
      <c r="BF105" s="44">
        <f>-p2_tax/12*BF95</f>
        <v/>
      </c>
      <c r="BG105" s="44">
        <f>-p2_tax/12*BG95</f>
        <v/>
      </c>
      <c r="BH105" s="44">
        <f>-p2_tax/12*BH95</f>
        <v/>
      </c>
      <c r="BI105" s="44">
        <f>-p2_tax/12*BI95</f>
        <v/>
      </c>
      <c r="BJ105" s="44">
        <f>-p2_tax/12*BJ95</f>
        <v/>
      </c>
      <c r="BK105" s="44">
        <f>-p2_tax/12*BK95</f>
        <v/>
      </c>
      <c r="BL105" s="44">
        <f>-p2_tax/12*BL95</f>
        <v/>
      </c>
      <c r="BM105" s="44">
        <f>-p2_tax/12*BM95</f>
        <v/>
      </c>
      <c r="BN105" s="44">
        <f>-p2_tax/12*BN95</f>
        <v/>
      </c>
      <c r="BO105" s="44">
        <f>-p2_tax/12*BO95</f>
        <v/>
      </c>
      <c r="BP105" s="44">
        <f>-p2_tax/12*BP95</f>
        <v/>
      </c>
      <c r="BQ105" s="44">
        <f>-p2_tax/12*BQ95</f>
        <v/>
      </c>
      <c r="BR105" s="44">
        <f>-p2_tax/12*BR95</f>
        <v/>
      </c>
      <c r="BS105" s="44">
        <f>-p2_tax/12*BS95</f>
        <v/>
      </c>
      <c r="BT105" s="44">
        <f>-p2_tax/12*BT95</f>
        <v/>
      </c>
      <c r="BU105" s="44">
        <f>-p2_tax/12*BU95</f>
        <v/>
      </c>
      <c r="BV105" s="44">
        <f>-p2_tax/12*BV95</f>
        <v/>
      </c>
      <c r="BW105" s="44">
        <f>-p2_tax/12*BW95</f>
        <v/>
      </c>
      <c r="BX105" s="44">
        <f>-p2_tax/12*BX95</f>
        <v/>
      </c>
      <c r="BY105" s="44">
        <f>-p2_tax/12*BY95</f>
        <v/>
      </c>
      <c r="BZ105" s="44">
        <f>-p2_tax/12*BZ95</f>
        <v/>
      </c>
      <c r="CA105" s="44">
        <f>-p2_tax/12*CA95</f>
        <v/>
      </c>
      <c r="CB105" s="44">
        <f>-p2_tax/12*CB95</f>
        <v/>
      </c>
      <c r="CC105" s="44">
        <f>-p2_tax/12*CC95</f>
        <v/>
      </c>
      <c r="CD105" s="44">
        <f>-p2_tax/12*CD95</f>
        <v/>
      </c>
      <c r="CE105" s="44">
        <f>-p2_tax/12*CE95</f>
        <v/>
      </c>
      <c r="CF105" s="44">
        <f>-p2_tax/12*CF95</f>
        <v/>
      </c>
      <c r="CG105" s="44">
        <f>-p2_tax/12*CG95</f>
        <v/>
      </c>
      <c r="CH105" s="44">
        <f>-p2_tax/12*CH95</f>
        <v/>
      </c>
      <c r="CI105" s="44">
        <f>-p2_tax/12*CI95</f>
        <v/>
      </c>
      <c r="CJ105" s="44">
        <f>-p2_tax/12*CJ95</f>
        <v/>
      </c>
      <c r="CK105" s="44">
        <f>-p2_tax/12*CK95</f>
        <v/>
      </c>
      <c r="CL105" s="44">
        <f>-p2_tax/12*CL95</f>
        <v/>
      </c>
      <c r="CM105" s="44">
        <f>-p2_tax/12*CM95</f>
        <v/>
      </c>
      <c r="CN105" s="44">
        <f>-p2_tax/12*CN95</f>
        <v/>
      </c>
      <c r="CO105" s="44">
        <f>-p2_tax/12*CO95</f>
        <v/>
      </c>
      <c r="CP105" s="44">
        <f>-p2_tax/12*CP95</f>
        <v/>
      </c>
      <c r="CQ105" s="44">
        <f>-p2_tax/12*CQ95</f>
        <v/>
      </c>
      <c r="CR105" s="44">
        <f>-p2_tax/12*CR95</f>
        <v/>
      </c>
      <c r="CS105" s="44">
        <f>-p2_tax/12*CS95</f>
        <v/>
      </c>
      <c r="CT105" s="44">
        <f>-p2_tax/12*CT95</f>
        <v/>
      </c>
      <c r="CU105" s="44">
        <f>-p2_tax/12*CU95</f>
        <v/>
      </c>
      <c r="CV105" s="44">
        <f>-p2_tax/12*CV95</f>
        <v/>
      </c>
      <c r="CW105" s="44">
        <f>-p2_tax/12*CW95</f>
        <v/>
      </c>
      <c r="CX105" s="44">
        <f>-p2_tax/12*CX95</f>
        <v/>
      </c>
      <c r="CY105" s="44">
        <f>-p2_tax/12*CY95</f>
        <v/>
      </c>
      <c r="CZ105" s="44">
        <f>-p2_tax/12*CZ95</f>
        <v/>
      </c>
      <c r="DA105" s="44">
        <f>-p2_tax/12*DA95</f>
        <v/>
      </c>
      <c r="DB105" s="44">
        <f>-p2_tax/12*DB95</f>
        <v/>
      </c>
      <c r="DC105" s="44">
        <f>-p2_tax/12*DC95</f>
        <v/>
      </c>
      <c r="DD105" s="44">
        <f>-p2_tax/12*DD95</f>
        <v/>
      </c>
      <c r="DE105" s="44">
        <f>-p2_tax/12*DE95</f>
        <v/>
      </c>
      <c r="DF105" s="44">
        <f>-p2_tax/12*DF95</f>
        <v/>
      </c>
      <c r="DG105" s="44">
        <f>-p2_tax/12*DG95</f>
        <v/>
      </c>
      <c r="DH105" s="44">
        <f>-p2_tax/12*DH95</f>
        <v/>
      </c>
      <c r="DI105" s="44">
        <f>-p2_tax/12*DI95</f>
        <v/>
      </c>
      <c r="DJ105" s="44">
        <f>-p2_tax/12*DJ95</f>
        <v/>
      </c>
      <c r="DK105" s="44">
        <f>-p2_tax/12*DK95</f>
        <v/>
      </c>
      <c r="DL105" s="44">
        <f>-p2_tax/12*DL95</f>
        <v/>
      </c>
      <c r="DM105" s="44">
        <f>-p2_tax/12*DM95</f>
        <v/>
      </c>
      <c r="DN105" s="44">
        <f>-p2_tax/12*DN95</f>
        <v/>
      </c>
      <c r="DO105" s="44">
        <f>-p2_tax/12*DO95</f>
        <v/>
      </c>
      <c r="DP105" s="44">
        <f>-p2_tax/12*DP95</f>
        <v/>
      </c>
      <c r="DQ105" s="44">
        <f>-p2_tax/12*DQ95</f>
        <v/>
      </c>
      <c r="DR105" s="44">
        <f>-p2_tax/12*DR95</f>
        <v/>
      </c>
      <c r="DS105" s="44">
        <f>-p2_tax/12*DS95</f>
        <v/>
      </c>
      <c r="DT105" s="44">
        <f>-p2_tax/12*DT95</f>
        <v/>
      </c>
      <c r="DU105" s="44">
        <f>-p2_tax/12*DU95</f>
        <v/>
      </c>
      <c r="DV105" s="44">
        <f>-p2_tax/12*DV95</f>
        <v/>
      </c>
      <c r="DW105" s="44">
        <f>-p2_tax/12*DW95</f>
        <v/>
      </c>
      <c r="DX105" s="44">
        <f>-p2_tax/12*DX95</f>
        <v/>
      </c>
      <c r="DY105" s="44">
        <f>-p2_tax/12*DY95</f>
        <v/>
      </c>
      <c r="DZ105" s="44">
        <f>-p2_tax/12*DZ95</f>
        <v/>
      </c>
      <c r="EA105" s="44">
        <f>-p2_tax/12*EA95</f>
        <v/>
      </c>
      <c r="EB105" s="44">
        <f>-p2_tax/12*EB95</f>
        <v/>
      </c>
      <c r="EC105" s="44">
        <f>-p2_tax/12*EC95</f>
        <v/>
      </c>
      <c r="ED105" s="44">
        <f>-p2_tax/12*ED95</f>
        <v/>
      </c>
      <c r="EE105" s="44">
        <f>-p2_tax/12*EE95</f>
        <v/>
      </c>
      <c r="EF105" s="44">
        <f>-p2_tax/12*EF95</f>
        <v/>
      </c>
      <c r="EG105" s="44">
        <f>-p2_tax/12*EG95</f>
        <v/>
      </c>
      <c r="EH105" s="44">
        <f>-p2_tax/12*EH95</f>
        <v/>
      </c>
      <c r="EI105" s="44">
        <f>-p2_tax/12*EI95</f>
        <v/>
      </c>
      <c r="EJ105" s="44">
        <f>-p2_tax/12*EJ95</f>
        <v/>
      </c>
      <c r="EK105" s="44">
        <f>-p2_tax/12*EK95</f>
        <v/>
      </c>
      <c r="EL105" s="44">
        <f>-p2_tax/12*EL95</f>
        <v/>
      </c>
      <c r="EM105" s="44">
        <f>-p2_tax/12*EM95</f>
        <v/>
      </c>
      <c r="EN105" s="44">
        <f>-p2_tax/12*EN95</f>
        <v/>
      </c>
      <c r="EO105" s="44">
        <f>-p2_tax/12*EO95</f>
        <v/>
      </c>
      <c r="EP105" s="44">
        <f>-p2_tax/12*EP95</f>
        <v/>
      </c>
      <c r="EQ105" s="44">
        <f>-p2_tax/12*EQ95</f>
        <v/>
      </c>
      <c r="ER105" s="44">
        <f>-p2_tax/12*ER95</f>
        <v/>
      </c>
      <c r="ES105" s="44">
        <f>-p2_tax/12*ES95</f>
        <v/>
      </c>
      <c r="ET105" s="44">
        <f>-p2_tax/12*ET95</f>
        <v/>
      </c>
      <c r="EU105" s="44">
        <f>-p2_tax/12*EU95</f>
        <v/>
      </c>
      <c r="EV105" s="44">
        <f>-p2_tax/12*EV95</f>
        <v/>
      </c>
      <c r="EW105" s="44">
        <f>-p2_tax/12*EW95</f>
        <v/>
      </c>
      <c r="EX105" s="44">
        <f>-p2_tax/12*EX95</f>
        <v/>
      </c>
      <c r="EY105" s="44">
        <f>-p2_tax/12*EY95</f>
        <v/>
      </c>
      <c r="EZ105" s="44">
        <f>-p2_tax/12*EZ95</f>
        <v/>
      </c>
      <c r="FA105" s="44">
        <f>-p2_tax/12*FA95</f>
        <v/>
      </c>
      <c r="FB105" s="44">
        <f>-p2_tax/12*FB95</f>
        <v/>
      </c>
      <c r="FC105" s="44">
        <f>-p2_tax/12*FC95</f>
        <v/>
      </c>
      <c r="FD105" s="44">
        <f>-p2_tax/12*FD95</f>
        <v/>
      </c>
      <c r="FE105" s="44">
        <f>-p2_tax/12*FE95</f>
        <v/>
      </c>
      <c r="FF105" s="44">
        <f>-p2_tax/12*FF95</f>
        <v/>
      </c>
      <c r="FG105" s="44">
        <f>-p2_tax/12*FG95</f>
        <v/>
      </c>
      <c r="FH105" s="44">
        <f>-p2_tax/12*FH95</f>
        <v/>
      </c>
      <c r="FI105" s="44">
        <f>-p2_tax/12*FI95</f>
        <v/>
      </c>
      <c r="FJ105" s="44">
        <f>-p2_tax/12*FJ95</f>
        <v/>
      </c>
      <c r="FK105" s="44">
        <f>-p2_tax/12*FK95</f>
        <v/>
      </c>
      <c r="FL105" s="44">
        <f>-p2_tax/12*FL95</f>
        <v/>
      </c>
      <c r="FM105" s="44">
        <f>-p2_tax/12*FM95</f>
        <v/>
      </c>
      <c r="FN105" s="44">
        <f>-p2_tax/12*FN95</f>
        <v/>
      </c>
      <c r="FO105" s="44">
        <f>-p2_tax/12*FO95</f>
        <v/>
      </c>
      <c r="FP105" s="44">
        <f>-p2_tax/12*FP95</f>
        <v/>
      </c>
      <c r="FQ105" s="44">
        <f>-p2_tax/12*FQ95</f>
        <v/>
      </c>
      <c r="FR105" s="44">
        <f>-p2_tax/12*FR95</f>
        <v/>
      </c>
      <c r="FS105" s="44">
        <f>-p2_tax/12*FS95</f>
        <v/>
      </c>
      <c r="FT105" s="44">
        <f>-p2_tax/12*FT95</f>
        <v/>
      </c>
      <c r="FU105" s="44">
        <f>-p2_tax/12*FU95</f>
        <v/>
      </c>
      <c r="FV105" s="44">
        <f>-p2_tax/12*FV95</f>
        <v/>
      </c>
      <c r="FW105" s="44">
        <f>-p2_tax/12*FW95</f>
        <v/>
      </c>
      <c r="FX105" s="44">
        <f>-p2_tax/12*FX95</f>
        <v/>
      </c>
      <c r="FY105" s="44">
        <f>-p2_tax/12*FY95</f>
        <v/>
      </c>
      <c r="FZ105" s="44">
        <f>-p2_tax/12*FZ95</f>
        <v/>
      </c>
      <c r="GA105" s="44">
        <f>-p2_tax/12*GA95</f>
        <v/>
      </c>
      <c r="GB105" s="44">
        <f>-p2_tax/12*GB95</f>
        <v/>
      </c>
      <c r="GC105" s="44">
        <f>-p2_tax/12*GC95</f>
        <v/>
      </c>
      <c r="GD105" s="44">
        <f>-p2_tax/12*GD95</f>
        <v/>
      </c>
      <c r="GE105" s="44">
        <f>-p2_tax/12*GE95</f>
        <v/>
      </c>
      <c r="GF105" s="44">
        <f>-p2_tax/12*GF95</f>
        <v/>
      </c>
      <c r="GG105" s="44">
        <f>-p2_tax/12*GG95</f>
        <v/>
      </c>
      <c r="GH105" s="44">
        <f>-p2_tax/12*GH95</f>
        <v/>
      </c>
      <c r="GI105" s="44">
        <f>-p2_tax/12*GI95</f>
        <v/>
      </c>
      <c r="GJ105" s="44">
        <f>-p2_tax/12*GJ95</f>
        <v/>
      </c>
      <c r="GK105" s="44">
        <f>-p2_tax/12*GK95</f>
        <v/>
      </c>
      <c r="GL105" s="44">
        <f>-p2_tax/12*GL95</f>
        <v/>
      </c>
      <c r="GM105" s="44">
        <f>-p2_tax/12*GM95</f>
        <v/>
      </c>
      <c r="GN105" s="44">
        <f>-p2_tax/12*GN95</f>
        <v/>
      </c>
      <c r="GO105" s="44">
        <f>-p2_tax/12*GO95</f>
        <v/>
      </c>
      <c r="GP105" s="44">
        <f>-p2_tax/12*GP95</f>
        <v/>
      </c>
      <c r="GQ105" s="44">
        <f>-p2_tax/12*GQ95</f>
        <v/>
      </c>
      <c r="GR105" s="44">
        <f>-p2_tax/12*GR95</f>
        <v/>
      </c>
      <c r="GS105" s="44">
        <f>-p2_tax/12*GS95</f>
        <v/>
      </c>
      <c r="GT105" s="44">
        <f>-p2_tax/12*GT95</f>
        <v/>
      </c>
      <c r="GU105" s="44">
        <f>-p2_tax/12*GU95</f>
        <v/>
      </c>
      <c r="GV105" s="44">
        <f>-p2_tax/12*GV95</f>
        <v/>
      </c>
      <c r="GW105" s="44">
        <f>-p2_tax/12*GW95</f>
        <v/>
      </c>
      <c r="GX105" s="44">
        <f>-p2_tax/12*GX95</f>
        <v/>
      </c>
      <c r="GY105" s="44">
        <f>-p2_tax/12*GY95</f>
        <v/>
      </c>
      <c r="GZ105" s="44">
        <f>-p2_tax/12*GZ95</f>
        <v/>
      </c>
      <c r="HA105" s="44">
        <f>-p2_tax/12*HA95</f>
        <v/>
      </c>
      <c r="HB105" s="44">
        <f>-p2_tax/12*HB95</f>
        <v/>
      </c>
      <c r="HC105" s="44">
        <f>-p2_tax/12*HC95</f>
        <v/>
      </c>
      <c r="HD105" s="44">
        <f>-p2_tax/12*HD95</f>
        <v/>
      </c>
      <c r="HE105" s="44">
        <f>-p2_tax/12*HE95</f>
        <v/>
      </c>
      <c r="HF105" s="44">
        <f>-p2_tax/12*HF95</f>
        <v/>
      </c>
      <c r="HG105" s="44">
        <f>-p2_tax/12*HG95</f>
        <v/>
      </c>
      <c r="HH105" s="44">
        <f>-p2_tax/12*HH95</f>
        <v/>
      </c>
      <c r="HI105" s="44">
        <f>-p2_tax/12*HI95</f>
        <v/>
      </c>
      <c r="HJ105" s="44">
        <f>-p2_tax/12*HJ95</f>
        <v/>
      </c>
      <c r="HK105" s="44">
        <f>-p2_tax/12*HK95</f>
        <v/>
      </c>
      <c r="HL105" s="44">
        <f>-p2_tax/12*HL95</f>
        <v/>
      </c>
      <c r="HM105" s="44">
        <f>-p2_tax/12*HM95</f>
        <v/>
      </c>
      <c r="HN105" s="44">
        <f>-p2_tax/12*HN95</f>
        <v/>
      </c>
      <c r="HO105" s="44">
        <f>-p2_tax/12*HO95</f>
        <v/>
      </c>
      <c r="HP105" s="44">
        <f>-p2_tax/12*HP95</f>
        <v/>
      </c>
      <c r="HQ105" s="44">
        <f>-p2_tax/12*HQ95</f>
        <v/>
      </c>
      <c r="HR105" s="44">
        <f>-p2_tax/12*HR95</f>
        <v/>
      </c>
      <c r="HS105" s="44">
        <f>-p2_tax/12*HS95</f>
        <v/>
      </c>
      <c r="HT105" s="44">
        <f>-p2_tax/12*HT95</f>
        <v/>
      </c>
      <c r="HU105" s="44">
        <f>-p2_tax/12*HU95</f>
        <v/>
      </c>
      <c r="HV105" s="44">
        <f>-p2_tax/12*HV95</f>
        <v/>
      </c>
      <c r="HW105" s="44">
        <f>-p2_tax/12*HW95</f>
        <v/>
      </c>
      <c r="HX105" s="44">
        <f>-p2_tax/12*HX95</f>
        <v/>
      </c>
      <c r="HY105" s="44">
        <f>-p2_tax/12*HY95</f>
        <v/>
      </c>
      <c r="HZ105" s="44">
        <f>-p2_tax/12*HZ95</f>
        <v/>
      </c>
      <c r="IA105" s="44">
        <f>-p2_tax/12*IA95</f>
        <v/>
      </c>
      <c r="IB105" s="44">
        <f>-p2_tax/12*IB95</f>
        <v/>
      </c>
      <c r="IC105" s="44">
        <f>-p2_tax/12*IC95</f>
        <v/>
      </c>
      <c r="ID105" s="44">
        <f>-p2_tax/12*ID95</f>
        <v/>
      </c>
      <c r="IE105" s="44">
        <f>-p2_tax/12*IE95</f>
        <v/>
      </c>
      <c r="IF105" s="44">
        <f>-p2_tax/12*IF95</f>
        <v/>
      </c>
      <c r="IG105" s="44">
        <f>-p2_tax/12*IG95</f>
        <v/>
      </c>
      <c r="IH105" s="44">
        <f>-p2_tax/12*IH95</f>
        <v/>
      </c>
      <c r="II105" s="44">
        <f>-p2_tax/12*II95</f>
        <v/>
      </c>
      <c r="IJ105" s="44">
        <f>-p2_tax/12*IJ95</f>
        <v/>
      </c>
      <c r="IK105" s="44">
        <f>-p2_tax/12*IK95</f>
        <v/>
      </c>
      <c r="IL105" s="44">
        <f>-p2_tax/12*IL95</f>
        <v/>
      </c>
      <c r="IM105" s="44">
        <f>-p2_tax/12*IM95</f>
        <v/>
      </c>
      <c r="IN105" s="44">
        <f>-p2_tax/12*IN95</f>
        <v/>
      </c>
      <c r="IO105" s="44">
        <f>-p2_tax/12*IO95</f>
        <v/>
      </c>
      <c r="IP105" s="44">
        <f>-p2_tax/12*IP95</f>
        <v/>
      </c>
      <c r="IQ105" s="44">
        <f>-p2_tax/12*IQ95</f>
        <v/>
      </c>
      <c r="IR105" s="44">
        <f>-p2_tax/12*IR95</f>
        <v/>
      </c>
      <c r="IS105" s="44">
        <f>-p2_tax/12*IS95</f>
        <v/>
      </c>
      <c r="IT105" s="44">
        <f>-p2_tax/12*IT95</f>
        <v/>
      </c>
      <c r="IU105" s="44">
        <f>-p2_tax/12*IU95</f>
        <v/>
      </c>
      <c r="IV105" s="44">
        <f>-p2_tax/12*IV95</f>
        <v/>
      </c>
      <c r="IW105" s="44">
        <f>-p2_tax/12*IW95</f>
        <v/>
      </c>
      <c r="IX105" s="44">
        <f>-p2_tax/12*IX95</f>
        <v/>
      </c>
      <c r="IY105" s="44">
        <f>-p2_tax/12*IY95</f>
        <v/>
      </c>
      <c r="IZ105" s="44">
        <f>-p2_tax/12*IZ95</f>
        <v/>
      </c>
      <c r="JA105" s="44">
        <f>-p2_tax/12*JA95</f>
        <v/>
      </c>
      <c r="JB105" s="44">
        <f>-p2_tax/12*JB95</f>
        <v/>
      </c>
      <c r="JC105" s="44">
        <f>-p2_tax/12*JC95</f>
        <v/>
      </c>
      <c r="JD105" s="44">
        <f>-p2_tax/12*JD95</f>
        <v/>
      </c>
      <c r="JE105" s="44">
        <f>-p2_tax/12*JE95</f>
        <v/>
      </c>
      <c r="JF105" s="44">
        <f>-p2_tax/12*JF95</f>
        <v/>
      </c>
      <c r="JG105" s="44">
        <f>-p2_tax/12*JG95</f>
        <v/>
      </c>
      <c r="JH105" s="44">
        <f>-p2_tax/12*JH95</f>
        <v/>
      </c>
      <c r="JI105" s="44">
        <f>-p2_tax/12*JI95</f>
        <v/>
      </c>
      <c r="JJ105" s="44">
        <f>-p2_tax/12*JJ95</f>
        <v/>
      </c>
      <c r="JK105" s="44">
        <f>-p2_tax/12*JK95</f>
        <v/>
      </c>
      <c r="JL105" s="44">
        <f>-p2_tax/12*JL95</f>
        <v/>
      </c>
      <c r="JM105" s="44">
        <f>-p2_tax/12*JM95</f>
        <v/>
      </c>
      <c r="JN105" s="44">
        <f>-p2_tax/12*JN95</f>
        <v/>
      </c>
      <c r="JO105" s="44">
        <f>-p2_tax/12*JO95</f>
        <v/>
      </c>
      <c r="JP105" s="44">
        <f>-p2_tax/12*JP95</f>
        <v/>
      </c>
      <c r="JQ105" s="44">
        <f>-p2_tax/12*JQ95</f>
        <v/>
      </c>
      <c r="JR105" s="44">
        <f>-p2_tax/12*JR95</f>
        <v/>
      </c>
      <c r="JS105" s="44">
        <f>-p2_tax/12*JS95</f>
        <v/>
      </c>
      <c r="JT105" s="44">
        <f>-p2_tax/12*JT95</f>
        <v/>
      </c>
      <c r="JU105" s="44">
        <f>-p2_tax/12*JU95</f>
        <v/>
      </c>
      <c r="JV105" s="44">
        <f>-p2_tax/12*JV95</f>
        <v/>
      </c>
      <c r="JW105" s="44">
        <f>-p2_tax/12*JW95</f>
        <v/>
      </c>
      <c r="JX105" s="44">
        <f>-p2_tax/12*JX95</f>
        <v/>
      </c>
      <c r="JY105" s="44">
        <f>-p2_tax/12*JY95</f>
        <v/>
      </c>
      <c r="JZ105" s="44">
        <f>-p2_tax/12*JZ95</f>
        <v/>
      </c>
      <c r="KA105" s="44">
        <f>-p2_tax/12*KA95</f>
        <v/>
      </c>
      <c r="KB105" s="44">
        <f>-p2_tax/12*KB95</f>
        <v/>
      </c>
      <c r="KC105" s="44">
        <f>-p2_tax/12*KC95</f>
        <v/>
      </c>
      <c r="KD105" s="44">
        <f>-p2_tax/12*KD95</f>
        <v/>
      </c>
      <c r="KE105" s="44">
        <f>-p2_tax/12*KE95</f>
        <v/>
      </c>
      <c r="KF105" s="44">
        <f>-p2_tax/12*KF95</f>
        <v/>
      </c>
      <c r="KG105" s="44">
        <f>-p2_tax/12*KG95</f>
        <v/>
      </c>
      <c r="KH105" s="44">
        <f>-p2_tax/12*KH95</f>
        <v/>
      </c>
      <c r="KI105" s="44">
        <f>-p2_tax/12*KI95</f>
        <v/>
      </c>
      <c r="KJ105" s="44">
        <f>-p2_tax/12*KJ95</f>
        <v/>
      </c>
      <c r="KK105" s="44">
        <f>-p2_tax/12*KK95</f>
        <v/>
      </c>
      <c r="KL105" s="44">
        <f>-p2_tax/12*KL95</f>
        <v/>
      </c>
      <c r="KM105" s="44">
        <f>-p2_tax/12*KM95</f>
        <v/>
      </c>
      <c r="KN105" s="44">
        <f>-p2_tax/12*KN95</f>
        <v/>
      </c>
      <c r="KO105" s="44">
        <f>-p2_tax/12*KO95</f>
        <v/>
      </c>
      <c r="KP105" s="44">
        <f>-p2_tax/12*KP95</f>
        <v/>
      </c>
      <c r="KQ105" s="44">
        <f>-p2_tax/12*KQ95</f>
        <v/>
      </c>
      <c r="KR105" s="44">
        <f>-p2_tax/12*KR95</f>
        <v/>
      </c>
      <c r="KS105" s="44">
        <f>-p2_tax/12*KS95</f>
        <v/>
      </c>
      <c r="KT105" s="44">
        <f>-p2_tax/12*KT95</f>
        <v/>
      </c>
      <c r="KU105" s="44">
        <f>-p2_tax/12*KU95</f>
        <v/>
      </c>
      <c r="KV105" s="44">
        <f>-p2_tax/12*KV95</f>
        <v/>
      </c>
      <c r="KW105" s="44">
        <f>-p2_tax/12*KW95</f>
        <v/>
      </c>
      <c r="KX105" s="44">
        <f>-p2_tax/12*KX95</f>
        <v/>
      </c>
      <c r="KY105" s="44">
        <f>-p2_tax/12*KY95</f>
        <v/>
      </c>
      <c r="KZ105" s="44">
        <f>-p2_tax/12*KZ95</f>
        <v/>
      </c>
      <c r="LA105" s="44">
        <f>-p2_tax/12*LA95</f>
        <v/>
      </c>
      <c r="LB105" s="44">
        <f>-p2_tax/12*LB95</f>
        <v/>
      </c>
      <c r="LC105" s="44">
        <f>-p2_tax/12*LC95</f>
        <v/>
      </c>
      <c r="LD105" s="44">
        <f>-p2_tax/12*LD95</f>
        <v/>
      </c>
      <c r="LE105" s="44">
        <f>-p2_tax/12*LE95</f>
        <v/>
      </c>
      <c r="LF105" s="44">
        <f>-p2_tax/12*LF95</f>
        <v/>
      </c>
      <c r="LG105" s="44">
        <f>-p2_tax/12*LG95</f>
        <v/>
      </c>
      <c r="LH105" s="44">
        <f>-p2_tax/12*LH95</f>
        <v/>
      </c>
      <c r="LI105" s="44">
        <f>-p2_tax/12*LI95</f>
        <v/>
      </c>
      <c r="LJ105" s="44">
        <f>-p2_tax/12*LJ95</f>
        <v/>
      </c>
      <c r="LK105" s="44">
        <f>-p2_tax/12*LK95</f>
        <v/>
      </c>
      <c r="LL105" s="44">
        <f>-p2_tax/12*LL95</f>
        <v/>
      </c>
      <c r="LM105" s="44">
        <f>-p2_tax/12*LM95</f>
        <v/>
      </c>
      <c r="LN105" s="44">
        <f>-p2_tax/12*LN95</f>
        <v/>
      </c>
      <c r="LO105" s="44">
        <f>-p2_tax/12*LO95</f>
        <v/>
      </c>
      <c r="LP105" s="44">
        <f>-p2_tax/12*LP95</f>
        <v/>
      </c>
      <c r="LQ105" s="44">
        <f>-p2_tax/12*LQ95</f>
        <v/>
      </c>
      <c r="LR105" s="44">
        <f>-p2_tax/12*LR95</f>
        <v/>
      </c>
      <c r="LS105" s="44">
        <f>-p2_tax/12*LS95</f>
        <v/>
      </c>
      <c r="LT105" s="44">
        <f>-p2_tax/12*LT95</f>
        <v/>
      </c>
      <c r="LU105" s="44">
        <f>-p2_tax/12*LU95</f>
        <v/>
      </c>
      <c r="LV105" s="44">
        <f>-p2_tax/12*LV95</f>
        <v/>
      </c>
      <c r="LW105" s="44">
        <f>-p2_tax/12*LW95</f>
        <v/>
      </c>
      <c r="LX105" s="44">
        <f>-p2_tax/12*LX95</f>
        <v/>
      </c>
      <c r="LY105" s="44">
        <f>-p2_tax/12*LY95</f>
        <v/>
      </c>
      <c r="LZ105" s="44">
        <f>-p2_tax/12*LZ95</f>
        <v/>
      </c>
      <c r="MA105" s="44">
        <f>-p2_tax/12*MA95</f>
        <v/>
      </c>
      <c r="MB105" s="44">
        <f>-p2_tax/12*MB95</f>
        <v/>
      </c>
      <c r="MC105" s="44">
        <f>-p2_tax/12*MC95</f>
        <v/>
      </c>
      <c r="MD105" s="44">
        <f>-p2_tax/12*MD95</f>
        <v/>
      </c>
      <c r="ME105" s="44">
        <f>-p2_tax/12*ME95</f>
        <v/>
      </c>
      <c r="MF105" s="44">
        <f>-p2_tax/12*MF95</f>
        <v/>
      </c>
      <c r="MG105" s="44">
        <f>-p2_tax/12*MG95</f>
        <v/>
      </c>
      <c r="MH105" s="44">
        <f>-p2_tax/12*MH95</f>
        <v/>
      </c>
      <c r="MI105" s="44">
        <f>-p2_tax/12*MI95</f>
        <v/>
      </c>
      <c r="MJ105" s="44">
        <f>-p2_tax/12*MJ95</f>
        <v/>
      </c>
      <c r="MK105" s="44">
        <f>-p2_tax/12*MK95</f>
        <v/>
      </c>
      <c r="ML105" s="44">
        <f>-p2_tax/12*ML95</f>
        <v/>
      </c>
      <c r="MM105" s="44">
        <f>-p2_tax/12*MM95</f>
        <v/>
      </c>
      <c r="MN105" s="44">
        <f>-p2_tax/12*MN95</f>
        <v/>
      </c>
      <c r="MO105" s="44">
        <f>-p2_tax/12*MO95</f>
        <v/>
      </c>
      <c r="MP105" s="44">
        <f>-p2_tax/12*MP95</f>
        <v/>
      </c>
      <c r="MQ105" s="44">
        <f>-p2_tax/12*MQ95</f>
        <v/>
      </c>
      <c r="MR105" s="44">
        <f>-p2_tax/12*MR95</f>
        <v/>
      </c>
      <c r="MS105" s="44">
        <f>-p2_tax/12*MS95</f>
        <v/>
      </c>
      <c r="MT105" s="44">
        <f>-p2_tax/12*MT95</f>
        <v/>
      </c>
      <c r="MU105" s="44">
        <f>-p2_tax/12*MU95</f>
        <v/>
      </c>
      <c r="MV105" s="44">
        <f>-p2_tax/12*MV95</f>
        <v/>
      </c>
      <c r="MW105" s="44">
        <f>-p2_tax/12*MW95</f>
        <v/>
      </c>
      <c r="MX105" s="44">
        <f>-p2_tax/12*MX95</f>
        <v/>
      </c>
      <c r="MY105" s="44">
        <f>-p2_tax/12*MY95</f>
        <v/>
      </c>
      <c r="MZ105" s="44">
        <f>-p2_tax/12*MZ95</f>
        <v/>
      </c>
      <c r="NA105" s="44">
        <f>-p2_tax/12*NA95</f>
        <v/>
      </c>
      <c r="NB105" s="44">
        <f>-p2_tax/12*NB95</f>
        <v/>
      </c>
      <c r="NC105" s="44">
        <f>-p2_tax/12*NC95</f>
        <v/>
      </c>
      <c r="ND105" s="44">
        <f>-p2_tax/12*ND95</f>
        <v/>
      </c>
      <c r="NE105" s="44">
        <f>-p2_tax/12*NE95</f>
        <v/>
      </c>
      <c r="NF105" s="44">
        <f>-p2_tax/12*NF95</f>
        <v/>
      </c>
      <c r="NG105" s="44">
        <f>-p2_tax/12*NG95</f>
        <v/>
      </c>
      <c r="NH105" s="44">
        <f>-p2_tax/12*NH95</f>
        <v/>
      </c>
      <c r="NI105" s="44">
        <f>-p2_tax/12*NI95</f>
        <v/>
      </c>
      <c r="NJ105" s="44">
        <f>-p2_tax/12*NJ95</f>
        <v/>
      </c>
      <c r="NK105" s="44">
        <f>-p2_tax/12*NK95</f>
        <v/>
      </c>
      <c r="NL105" s="44">
        <f>-p2_tax/12*NL95</f>
        <v/>
      </c>
      <c r="NM105" s="44">
        <f>-p2_tax/12*NM95</f>
        <v/>
      </c>
      <c r="NN105" s="44">
        <f>-p2_tax/12*NN95</f>
        <v/>
      </c>
      <c r="NO105" s="44">
        <f>-p2_tax/12*NO95</f>
        <v/>
      </c>
      <c r="NP105" s="44">
        <f>-p2_tax/12*NP95</f>
        <v/>
      </c>
      <c r="NQ105" s="44">
        <f>-p2_tax/12*NQ95</f>
        <v/>
      </c>
      <c r="NR105" s="44">
        <f>-p2_tax/12*NR95</f>
        <v/>
      </c>
      <c r="NS105" s="44">
        <f>-p2_tax/12*NS95</f>
        <v/>
      </c>
      <c r="NT105" s="44">
        <f>-p2_tax/12*NT95</f>
        <v/>
      </c>
      <c r="NU105" s="44">
        <f>-p2_tax/12*NU95</f>
        <v/>
      </c>
      <c r="NV105" s="44">
        <f>-p2_tax/12*NV95</f>
        <v/>
      </c>
      <c r="NW105" s="44">
        <f>-p2_tax/12*NW95</f>
        <v/>
      </c>
      <c r="NX105" s="44">
        <f>-p2_tax/12*NX95</f>
        <v/>
      </c>
      <c r="NY105" s="44">
        <f>-p2_tax/12*NY95</f>
        <v/>
      </c>
      <c r="NZ105" s="44">
        <f>-p2_tax/12*NZ95</f>
        <v/>
      </c>
      <c r="OA105" s="44">
        <f>-p2_tax/12*OA95</f>
        <v/>
      </c>
      <c r="OB105" s="44">
        <f>-p2_tax/12*OB95</f>
        <v/>
      </c>
      <c r="OC105" s="44">
        <f>-p2_tax/12*OC95</f>
        <v/>
      </c>
      <c r="OD105" s="44">
        <f>-p2_tax/12*OD95</f>
        <v/>
      </c>
      <c r="OE105" s="44">
        <f>-p2_tax/12*OE95</f>
        <v/>
      </c>
      <c r="OF105" s="44">
        <f>-p2_tax/12*OF95</f>
        <v/>
      </c>
      <c r="OG105" s="44">
        <f>-p2_tax/12*OG95</f>
        <v/>
      </c>
      <c r="OH105" s="44">
        <f>-p2_tax/12*OH95</f>
        <v/>
      </c>
      <c r="OI105" s="44">
        <f>-p2_tax/12*OI95</f>
        <v/>
      </c>
      <c r="OJ105" s="44">
        <f>-p2_tax/12*OJ95</f>
        <v/>
      </c>
      <c r="OK105" s="44">
        <f>-p2_tax/12*OK95</f>
        <v/>
      </c>
      <c r="OL105" s="44">
        <f>-p2_tax/12*OL95</f>
        <v/>
      </c>
      <c r="OM105" s="44">
        <f>-p2_tax/12*OM95</f>
        <v/>
      </c>
      <c r="ON105" s="44">
        <f>-p2_tax/12*ON95</f>
        <v/>
      </c>
      <c r="OO105" s="44">
        <f>-p2_tax/12*OO95</f>
        <v/>
      </c>
      <c r="OP105" s="44">
        <f>-p2_tax/12*OP95</f>
        <v/>
      </c>
      <c r="OQ105" s="44">
        <f>-p2_tax/12*OQ95</f>
        <v/>
      </c>
      <c r="OR105" s="44">
        <f>-p2_tax/12*OR95</f>
        <v/>
      </c>
      <c r="OS105" s="44">
        <f>-p2_tax/12*OS95</f>
        <v/>
      </c>
      <c r="OT105" s="44">
        <f>-p2_tax/12*OT95</f>
        <v/>
      </c>
      <c r="OU105" s="44">
        <f>-p2_tax/12*OU95</f>
        <v/>
      </c>
      <c r="OV105" s="44">
        <f>-p2_tax/12*OV95</f>
        <v/>
      </c>
      <c r="OW105" s="44">
        <f>-p2_tax/12*OW95</f>
        <v/>
      </c>
      <c r="OX105" s="44">
        <f>-p2_tax/12*OX95</f>
        <v/>
      </c>
      <c r="OY105" s="44">
        <f>-p2_tax/12*OY95</f>
        <v/>
      </c>
      <c r="OZ105" s="44">
        <f>-p2_tax/12*OZ95</f>
        <v/>
      </c>
      <c r="PA105" s="44">
        <f>-p2_tax/12*PA95</f>
        <v/>
      </c>
      <c r="PB105" s="44">
        <f>-p2_tax/12*PB95</f>
        <v/>
      </c>
      <c r="PC105" s="44">
        <f>-p2_tax/12*PC95</f>
        <v/>
      </c>
      <c r="PD105" s="44">
        <f>-p2_tax/12*PD95</f>
        <v/>
      </c>
      <c r="PE105" s="44">
        <f>-p2_tax/12*PE95</f>
        <v/>
      </c>
      <c r="PF105" s="44">
        <f>-p2_tax/12*PF95</f>
        <v/>
      </c>
      <c r="PG105" s="44">
        <f>-p2_tax/12*PG95</f>
        <v/>
      </c>
      <c r="PH105" s="44">
        <f>-p2_tax/12*PH95</f>
        <v/>
      </c>
      <c r="PI105" s="44">
        <f>-p2_tax/12*PI95</f>
        <v/>
      </c>
      <c r="PJ105" s="44">
        <f>-p2_tax/12*PJ95</f>
        <v/>
      </c>
      <c r="PK105" s="44">
        <f>-p2_tax/12*PK95</f>
        <v/>
      </c>
      <c r="PL105" s="44">
        <f>-p2_tax/12*PL95</f>
        <v/>
      </c>
      <c r="PM105" s="44">
        <f>-p2_tax/12*PM95</f>
        <v/>
      </c>
    </row>
    <row r="106">
      <c r="A106" s="5" t="inlineStr">
        <is>
          <t>NET OPERATING INCOME</t>
        </is>
      </c>
      <c r="B106" s="9" t="inlineStr">
        <is>
          <t>P2</t>
        </is>
      </c>
      <c r="C106" s="43">
        <f>SUM(D106:PM106)</f>
        <v/>
      </c>
      <c r="D106" s="45">
        <f>D101+D102+D103+D104+D105</f>
        <v/>
      </c>
      <c r="E106" s="45">
        <f>E101+E102+E103+E104+E105</f>
        <v/>
      </c>
      <c r="F106" s="45">
        <f>F101+F102+F103+F104+F105</f>
        <v/>
      </c>
      <c r="G106" s="45">
        <f>G101+G102+G103+G104+G105</f>
        <v/>
      </c>
      <c r="H106" s="45">
        <f>H101+H102+H103+H104+H105</f>
        <v/>
      </c>
      <c r="I106" s="45">
        <f>I101+I102+I103+I104+I105</f>
        <v/>
      </c>
      <c r="J106" s="45">
        <f>J101+J102+J103+J104+J105</f>
        <v/>
      </c>
      <c r="K106" s="45">
        <f>K101+K102+K103+K104+K105</f>
        <v/>
      </c>
      <c r="L106" s="45">
        <f>L101+L102+L103+L104+L105</f>
        <v/>
      </c>
      <c r="M106" s="45">
        <f>M101+M102+M103+M104+M105</f>
        <v/>
      </c>
      <c r="N106" s="45">
        <f>N101+N102+N103+N104+N105</f>
        <v/>
      </c>
      <c r="O106" s="45">
        <f>O101+O102+O103+O104+O105</f>
        <v/>
      </c>
      <c r="P106" s="45">
        <f>P101+P102+P103+P104+P105</f>
        <v/>
      </c>
      <c r="Q106" s="45">
        <f>Q101+Q102+Q103+Q104+Q105</f>
        <v/>
      </c>
      <c r="R106" s="45">
        <f>R101+R102+R103+R104+R105</f>
        <v/>
      </c>
      <c r="S106" s="45">
        <f>S101+S102+S103+S104+S105</f>
        <v/>
      </c>
      <c r="T106" s="45">
        <f>T101+T102+T103+T104+T105</f>
        <v/>
      </c>
      <c r="U106" s="45">
        <f>U101+U102+U103+U104+U105</f>
        <v/>
      </c>
      <c r="V106" s="45">
        <f>V101+V102+V103+V104+V105</f>
        <v/>
      </c>
      <c r="W106" s="45">
        <f>W101+W102+W103+W104+W105</f>
        <v/>
      </c>
      <c r="X106" s="45">
        <f>X101+X102+X103+X104+X105</f>
        <v/>
      </c>
      <c r="Y106" s="45">
        <f>Y101+Y102+Y103+Y104+Y105</f>
        <v/>
      </c>
      <c r="Z106" s="45">
        <f>Z101+Z102+Z103+Z104+Z105</f>
        <v/>
      </c>
      <c r="AA106" s="45">
        <f>AA101+AA102+AA103+AA104+AA105</f>
        <v/>
      </c>
      <c r="AB106" s="45">
        <f>AB101+AB102+AB103+AB104+AB105</f>
        <v/>
      </c>
      <c r="AC106" s="45">
        <f>AC101+AC102+AC103+AC104+AC105</f>
        <v/>
      </c>
      <c r="AD106" s="45">
        <f>AD101+AD102+AD103+AD104+AD105</f>
        <v/>
      </c>
      <c r="AE106" s="45">
        <f>AE101+AE102+AE103+AE104+AE105</f>
        <v/>
      </c>
      <c r="AF106" s="45">
        <f>AF101+AF102+AF103+AF104+AF105</f>
        <v/>
      </c>
      <c r="AG106" s="45">
        <f>AG101+AG102+AG103+AG104+AG105</f>
        <v/>
      </c>
      <c r="AH106" s="45">
        <f>AH101+AH102+AH103+AH104+AH105</f>
        <v/>
      </c>
      <c r="AI106" s="45">
        <f>AI101+AI102+AI103+AI104+AI105</f>
        <v/>
      </c>
      <c r="AJ106" s="45">
        <f>AJ101+AJ102+AJ103+AJ104+AJ105</f>
        <v/>
      </c>
      <c r="AK106" s="45">
        <f>AK101+AK102+AK103+AK104+AK105</f>
        <v/>
      </c>
      <c r="AL106" s="45">
        <f>AL101+AL102+AL103+AL104+AL105</f>
        <v/>
      </c>
      <c r="AM106" s="45">
        <f>AM101+AM102+AM103+AM104+AM105</f>
        <v/>
      </c>
      <c r="AN106" s="45">
        <f>AN101+AN102+AN103+AN104+AN105</f>
        <v/>
      </c>
      <c r="AO106" s="45">
        <f>AO101+AO102+AO103+AO104+AO105</f>
        <v/>
      </c>
      <c r="AP106" s="45">
        <f>AP101+AP102+AP103+AP104+AP105</f>
        <v/>
      </c>
      <c r="AQ106" s="45">
        <f>AQ101+AQ102+AQ103+AQ104+AQ105</f>
        <v/>
      </c>
      <c r="AR106" s="45">
        <f>AR101+AR102+AR103+AR104+AR105</f>
        <v/>
      </c>
      <c r="AS106" s="45">
        <f>AS101+AS102+AS103+AS104+AS105</f>
        <v/>
      </c>
      <c r="AT106" s="45">
        <f>AT101+AT102+AT103+AT104+AT105</f>
        <v/>
      </c>
      <c r="AU106" s="45">
        <f>AU101+AU102+AU103+AU104+AU105</f>
        <v/>
      </c>
      <c r="AV106" s="45">
        <f>AV101+AV102+AV103+AV104+AV105</f>
        <v/>
      </c>
      <c r="AW106" s="45">
        <f>AW101+AW102+AW103+AW104+AW105</f>
        <v/>
      </c>
      <c r="AX106" s="45">
        <f>AX101+AX102+AX103+AX104+AX105</f>
        <v/>
      </c>
      <c r="AY106" s="45">
        <f>AY101+AY102+AY103+AY104+AY105</f>
        <v/>
      </c>
      <c r="AZ106" s="45">
        <f>AZ101+AZ102+AZ103+AZ104+AZ105</f>
        <v/>
      </c>
      <c r="BA106" s="45">
        <f>BA101+BA102+BA103+BA104+BA105</f>
        <v/>
      </c>
      <c r="BB106" s="45">
        <f>BB101+BB102+BB103+BB104+BB105</f>
        <v/>
      </c>
      <c r="BC106" s="45">
        <f>BC101+BC102+BC103+BC104+BC105</f>
        <v/>
      </c>
      <c r="BD106" s="45">
        <f>BD101+BD102+BD103+BD104+BD105</f>
        <v/>
      </c>
      <c r="BE106" s="45">
        <f>BE101+BE102+BE103+BE104+BE105</f>
        <v/>
      </c>
      <c r="BF106" s="45">
        <f>BF101+BF102+BF103+BF104+BF105</f>
        <v/>
      </c>
      <c r="BG106" s="45">
        <f>BG101+BG102+BG103+BG104+BG105</f>
        <v/>
      </c>
      <c r="BH106" s="45">
        <f>BH101+BH102+BH103+BH104+BH105</f>
        <v/>
      </c>
      <c r="BI106" s="45">
        <f>BI101+BI102+BI103+BI104+BI105</f>
        <v/>
      </c>
      <c r="BJ106" s="45">
        <f>BJ101+BJ102+BJ103+BJ104+BJ105</f>
        <v/>
      </c>
      <c r="BK106" s="45">
        <f>BK101+BK102+BK103+BK104+BK105</f>
        <v/>
      </c>
      <c r="BL106" s="45">
        <f>BL101+BL102+BL103+BL104+BL105</f>
        <v/>
      </c>
      <c r="BM106" s="45">
        <f>BM101+BM102+BM103+BM104+BM105</f>
        <v/>
      </c>
      <c r="BN106" s="45">
        <f>BN101+BN102+BN103+BN104+BN105</f>
        <v/>
      </c>
      <c r="BO106" s="45">
        <f>BO101+BO102+BO103+BO104+BO105</f>
        <v/>
      </c>
      <c r="BP106" s="45">
        <f>BP101+BP102+BP103+BP104+BP105</f>
        <v/>
      </c>
      <c r="BQ106" s="45">
        <f>BQ101+BQ102+BQ103+BQ104+BQ105</f>
        <v/>
      </c>
      <c r="BR106" s="45">
        <f>BR101+BR102+BR103+BR104+BR105</f>
        <v/>
      </c>
      <c r="BS106" s="45">
        <f>BS101+BS102+BS103+BS104+BS105</f>
        <v/>
      </c>
      <c r="BT106" s="45">
        <f>BT101+BT102+BT103+BT104+BT105</f>
        <v/>
      </c>
      <c r="BU106" s="45">
        <f>BU101+BU102+BU103+BU104+BU105</f>
        <v/>
      </c>
      <c r="BV106" s="45">
        <f>BV101+BV102+BV103+BV104+BV105</f>
        <v/>
      </c>
      <c r="BW106" s="45">
        <f>BW101+BW102+BW103+BW104+BW105</f>
        <v/>
      </c>
      <c r="BX106" s="45">
        <f>BX101+BX102+BX103+BX104+BX105</f>
        <v/>
      </c>
      <c r="BY106" s="45">
        <f>BY101+BY102+BY103+BY104+BY105</f>
        <v/>
      </c>
      <c r="BZ106" s="45">
        <f>BZ101+BZ102+BZ103+BZ104+BZ105</f>
        <v/>
      </c>
      <c r="CA106" s="45">
        <f>CA101+CA102+CA103+CA104+CA105</f>
        <v/>
      </c>
      <c r="CB106" s="45">
        <f>CB101+CB102+CB103+CB104+CB105</f>
        <v/>
      </c>
      <c r="CC106" s="45">
        <f>CC101+CC102+CC103+CC104+CC105</f>
        <v/>
      </c>
      <c r="CD106" s="45">
        <f>CD101+CD102+CD103+CD104+CD105</f>
        <v/>
      </c>
      <c r="CE106" s="45">
        <f>CE101+CE102+CE103+CE104+CE105</f>
        <v/>
      </c>
      <c r="CF106" s="45">
        <f>CF101+CF102+CF103+CF104+CF105</f>
        <v/>
      </c>
      <c r="CG106" s="45">
        <f>CG101+CG102+CG103+CG104+CG105</f>
        <v/>
      </c>
      <c r="CH106" s="45">
        <f>CH101+CH102+CH103+CH104+CH105</f>
        <v/>
      </c>
      <c r="CI106" s="45">
        <f>CI101+CI102+CI103+CI104+CI105</f>
        <v/>
      </c>
      <c r="CJ106" s="45">
        <f>CJ101+CJ102+CJ103+CJ104+CJ105</f>
        <v/>
      </c>
      <c r="CK106" s="45">
        <f>CK101+CK102+CK103+CK104+CK105</f>
        <v/>
      </c>
      <c r="CL106" s="45">
        <f>CL101+CL102+CL103+CL104+CL105</f>
        <v/>
      </c>
      <c r="CM106" s="45">
        <f>CM101+CM102+CM103+CM104+CM105</f>
        <v/>
      </c>
      <c r="CN106" s="45">
        <f>CN101+CN102+CN103+CN104+CN105</f>
        <v/>
      </c>
      <c r="CO106" s="45">
        <f>CO101+CO102+CO103+CO104+CO105</f>
        <v/>
      </c>
      <c r="CP106" s="45">
        <f>CP101+CP102+CP103+CP104+CP105</f>
        <v/>
      </c>
      <c r="CQ106" s="45">
        <f>CQ101+CQ102+CQ103+CQ104+CQ105</f>
        <v/>
      </c>
      <c r="CR106" s="45">
        <f>CR101+CR102+CR103+CR104+CR105</f>
        <v/>
      </c>
      <c r="CS106" s="45">
        <f>CS101+CS102+CS103+CS104+CS105</f>
        <v/>
      </c>
      <c r="CT106" s="45">
        <f>CT101+CT102+CT103+CT104+CT105</f>
        <v/>
      </c>
      <c r="CU106" s="45">
        <f>CU101+CU102+CU103+CU104+CU105</f>
        <v/>
      </c>
      <c r="CV106" s="45">
        <f>CV101+CV102+CV103+CV104+CV105</f>
        <v/>
      </c>
      <c r="CW106" s="45">
        <f>CW101+CW102+CW103+CW104+CW105</f>
        <v/>
      </c>
      <c r="CX106" s="45">
        <f>CX101+CX102+CX103+CX104+CX105</f>
        <v/>
      </c>
      <c r="CY106" s="45">
        <f>CY101+CY102+CY103+CY104+CY105</f>
        <v/>
      </c>
      <c r="CZ106" s="45">
        <f>CZ101+CZ102+CZ103+CZ104+CZ105</f>
        <v/>
      </c>
      <c r="DA106" s="45">
        <f>DA101+DA102+DA103+DA104+DA105</f>
        <v/>
      </c>
      <c r="DB106" s="45">
        <f>DB101+DB102+DB103+DB104+DB105</f>
        <v/>
      </c>
      <c r="DC106" s="45">
        <f>DC101+DC102+DC103+DC104+DC105</f>
        <v/>
      </c>
      <c r="DD106" s="45">
        <f>DD101+DD102+DD103+DD104+DD105</f>
        <v/>
      </c>
      <c r="DE106" s="45">
        <f>DE101+DE102+DE103+DE104+DE105</f>
        <v/>
      </c>
      <c r="DF106" s="45">
        <f>DF101+DF102+DF103+DF104+DF105</f>
        <v/>
      </c>
      <c r="DG106" s="45">
        <f>DG101+DG102+DG103+DG104+DG105</f>
        <v/>
      </c>
      <c r="DH106" s="45">
        <f>DH101+DH102+DH103+DH104+DH105</f>
        <v/>
      </c>
      <c r="DI106" s="45">
        <f>DI101+DI102+DI103+DI104+DI105</f>
        <v/>
      </c>
      <c r="DJ106" s="45">
        <f>DJ101+DJ102+DJ103+DJ104+DJ105</f>
        <v/>
      </c>
      <c r="DK106" s="45">
        <f>DK101+DK102+DK103+DK104+DK105</f>
        <v/>
      </c>
      <c r="DL106" s="45">
        <f>DL101+DL102+DL103+DL104+DL105</f>
        <v/>
      </c>
      <c r="DM106" s="45">
        <f>DM101+DM102+DM103+DM104+DM105</f>
        <v/>
      </c>
      <c r="DN106" s="45">
        <f>DN101+DN102+DN103+DN104+DN105</f>
        <v/>
      </c>
      <c r="DO106" s="45">
        <f>DO101+DO102+DO103+DO104+DO105</f>
        <v/>
      </c>
      <c r="DP106" s="45">
        <f>DP101+DP102+DP103+DP104+DP105</f>
        <v/>
      </c>
      <c r="DQ106" s="45">
        <f>DQ101+DQ102+DQ103+DQ104+DQ105</f>
        <v/>
      </c>
      <c r="DR106" s="45">
        <f>DR101+DR102+DR103+DR104+DR105</f>
        <v/>
      </c>
      <c r="DS106" s="45">
        <f>DS101+DS102+DS103+DS104+DS105</f>
        <v/>
      </c>
      <c r="DT106" s="45">
        <f>DT101+DT102+DT103+DT104+DT105</f>
        <v/>
      </c>
      <c r="DU106" s="45">
        <f>DU101+DU102+DU103+DU104+DU105</f>
        <v/>
      </c>
      <c r="DV106" s="45">
        <f>DV101+DV102+DV103+DV104+DV105</f>
        <v/>
      </c>
      <c r="DW106" s="45">
        <f>DW101+DW102+DW103+DW104+DW105</f>
        <v/>
      </c>
      <c r="DX106" s="45">
        <f>DX101+DX102+DX103+DX104+DX105</f>
        <v/>
      </c>
      <c r="DY106" s="45">
        <f>DY101+DY102+DY103+DY104+DY105</f>
        <v/>
      </c>
      <c r="DZ106" s="45">
        <f>DZ101+DZ102+DZ103+DZ104+DZ105</f>
        <v/>
      </c>
      <c r="EA106" s="45">
        <f>EA101+EA102+EA103+EA104+EA105</f>
        <v/>
      </c>
      <c r="EB106" s="45">
        <f>EB101+EB102+EB103+EB104+EB105</f>
        <v/>
      </c>
      <c r="EC106" s="45">
        <f>EC101+EC102+EC103+EC104+EC105</f>
        <v/>
      </c>
      <c r="ED106" s="45">
        <f>ED101+ED102+ED103+ED104+ED105</f>
        <v/>
      </c>
      <c r="EE106" s="45">
        <f>EE101+EE102+EE103+EE104+EE105</f>
        <v/>
      </c>
      <c r="EF106" s="45">
        <f>EF101+EF102+EF103+EF104+EF105</f>
        <v/>
      </c>
      <c r="EG106" s="45">
        <f>EG101+EG102+EG103+EG104+EG105</f>
        <v/>
      </c>
      <c r="EH106" s="45">
        <f>EH101+EH102+EH103+EH104+EH105</f>
        <v/>
      </c>
      <c r="EI106" s="45">
        <f>EI101+EI102+EI103+EI104+EI105</f>
        <v/>
      </c>
      <c r="EJ106" s="45">
        <f>EJ101+EJ102+EJ103+EJ104+EJ105</f>
        <v/>
      </c>
      <c r="EK106" s="45">
        <f>EK101+EK102+EK103+EK104+EK105</f>
        <v/>
      </c>
      <c r="EL106" s="45">
        <f>EL101+EL102+EL103+EL104+EL105</f>
        <v/>
      </c>
      <c r="EM106" s="45">
        <f>EM101+EM102+EM103+EM104+EM105</f>
        <v/>
      </c>
      <c r="EN106" s="45">
        <f>EN101+EN102+EN103+EN104+EN105</f>
        <v/>
      </c>
      <c r="EO106" s="45">
        <f>EO101+EO102+EO103+EO104+EO105</f>
        <v/>
      </c>
      <c r="EP106" s="45">
        <f>EP101+EP102+EP103+EP104+EP105</f>
        <v/>
      </c>
      <c r="EQ106" s="45">
        <f>EQ101+EQ102+EQ103+EQ104+EQ105</f>
        <v/>
      </c>
      <c r="ER106" s="45">
        <f>ER101+ER102+ER103+ER104+ER105</f>
        <v/>
      </c>
      <c r="ES106" s="45">
        <f>ES101+ES102+ES103+ES104+ES105</f>
        <v/>
      </c>
      <c r="ET106" s="45">
        <f>ET101+ET102+ET103+ET104+ET105</f>
        <v/>
      </c>
      <c r="EU106" s="45">
        <f>EU101+EU102+EU103+EU104+EU105</f>
        <v/>
      </c>
      <c r="EV106" s="45">
        <f>EV101+EV102+EV103+EV104+EV105</f>
        <v/>
      </c>
      <c r="EW106" s="45">
        <f>EW101+EW102+EW103+EW104+EW105</f>
        <v/>
      </c>
      <c r="EX106" s="45">
        <f>EX101+EX102+EX103+EX104+EX105</f>
        <v/>
      </c>
      <c r="EY106" s="45">
        <f>EY101+EY102+EY103+EY104+EY105</f>
        <v/>
      </c>
      <c r="EZ106" s="45">
        <f>EZ101+EZ102+EZ103+EZ104+EZ105</f>
        <v/>
      </c>
      <c r="FA106" s="45">
        <f>FA101+FA102+FA103+FA104+FA105</f>
        <v/>
      </c>
      <c r="FB106" s="45">
        <f>FB101+FB102+FB103+FB104+FB105</f>
        <v/>
      </c>
      <c r="FC106" s="45">
        <f>FC101+FC102+FC103+FC104+FC105</f>
        <v/>
      </c>
      <c r="FD106" s="45">
        <f>FD101+FD102+FD103+FD104+FD105</f>
        <v/>
      </c>
      <c r="FE106" s="45">
        <f>FE101+FE102+FE103+FE104+FE105</f>
        <v/>
      </c>
      <c r="FF106" s="45">
        <f>FF101+FF102+FF103+FF104+FF105</f>
        <v/>
      </c>
      <c r="FG106" s="45">
        <f>FG101+FG102+FG103+FG104+FG105</f>
        <v/>
      </c>
      <c r="FH106" s="45">
        <f>FH101+FH102+FH103+FH104+FH105</f>
        <v/>
      </c>
      <c r="FI106" s="45">
        <f>FI101+FI102+FI103+FI104+FI105</f>
        <v/>
      </c>
      <c r="FJ106" s="45">
        <f>FJ101+FJ102+FJ103+FJ104+FJ105</f>
        <v/>
      </c>
      <c r="FK106" s="45">
        <f>FK101+FK102+FK103+FK104+FK105</f>
        <v/>
      </c>
      <c r="FL106" s="45">
        <f>FL101+FL102+FL103+FL104+FL105</f>
        <v/>
      </c>
      <c r="FM106" s="45">
        <f>FM101+FM102+FM103+FM104+FM105</f>
        <v/>
      </c>
      <c r="FN106" s="45">
        <f>FN101+FN102+FN103+FN104+FN105</f>
        <v/>
      </c>
      <c r="FO106" s="45">
        <f>FO101+FO102+FO103+FO104+FO105</f>
        <v/>
      </c>
      <c r="FP106" s="45">
        <f>FP101+FP102+FP103+FP104+FP105</f>
        <v/>
      </c>
      <c r="FQ106" s="45">
        <f>FQ101+FQ102+FQ103+FQ104+FQ105</f>
        <v/>
      </c>
      <c r="FR106" s="45">
        <f>FR101+FR102+FR103+FR104+FR105</f>
        <v/>
      </c>
      <c r="FS106" s="45">
        <f>FS101+FS102+FS103+FS104+FS105</f>
        <v/>
      </c>
      <c r="FT106" s="45">
        <f>FT101+FT102+FT103+FT104+FT105</f>
        <v/>
      </c>
      <c r="FU106" s="45">
        <f>FU101+FU102+FU103+FU104+FU105</f>
        <v/>
      </c>
      <c r="FV106" s="45">
        <f>FV101+FV102+FV103+FV104+FV105</f>
        <v/>
      </c>
      <c r="FW106" s="45">
        <f>FW101+FW102+FW103+FW104+FW105</f>
        <v/>
      </c>
      <c r="FX106" s="45">
        <f>FX101+FX102+FX103+FX104+FX105</f>
        <v/>
      </c>
      <c r="FY106" s="45">
        <f>FY101+FY102+FY103+FY104+FY105</f>
        <v/>
      </c>
      <c r="FZ106" s="45">
        <f>FZ101+FZ102+FZ103+FZ104+FZ105</f>
        <v/>
      </c>
      <c r="GA106" s="45">
        <f>GA101+GA102+GA103+GA104+GA105</f>
        <v/>
      </c>
      <c r="GB106" s="45">
        <f>GB101+GB102+GB103+GB104+GB105</f>
        <v/>
      </c>
      <c r="GC106" s="45">
        <f>GC101+GC102+GC103+GC104+GC105</f>
        <v/>
      </c>
      <c r="GD106" s="45">
        <f>GD101+GD102+GD103+GD104+GD105</f>
        <v/>
      </c>
      <c r="GE106" s="45">
        <f>GE101+GE102+GE103+GE104+GE105</f>
        <v/>
      </c>
      <c r="GF106" s="45">
        <f>GF101+GF102+GF103+GF104+GF105</f>
        <v/>
      </c>
      <c r="GG106" s="45">
        <f>GG101+GG102+GG103+GG104+GG105</f>
        <v/>
      </c>
      <c r="GH106" s="45">
        <f>GH101+GH102+GH103+GH104+GH105</f>
        <v/>
      </c>
      <c r="GI106" s="45">
        <f>GI101+GI102+GI103+GI104+GI105</f>
        <v/>
      </c>
      <c r="GJ106" s="45">
        <f>GJ101+GJ102+GJ103+GJ104+GJ105</f>
        <v/>
      </c>
      <c r="GK106" s="45">
        <f>GK101+GK102+GK103+GK104+GK105</f>
        <v/>
      </c>
      <c r="GL106" s="45">
        <f>GL101+GL102+GL103+GL104+GL105</f>
        <v/>
      </c>
      <c r="GM106" s="45">
        <f>GM101+GM102+GM103+GM104+GM105</f>
        <v/>
      </c>
      <c r="GN106" s="45">
        <f>GN101+GN102+GN103+GN104+GN105</f>
        <v/>
      </c>
      <c r="GO106" s="45">
        <f>GO101+GO102+GO103+GO104+GO105</f>
        <v/>
      </c>
      <c r="GP106" s="45">
        <f>GP101+GP102+GP103+GP104+GP105</f>
        <v/>
      </c>
      <c r="GQ106" s="45">
        <f>GQ101+GQ102+GQ103+GQ104+GQ105</f>
        <v/>
      </c>
      <c r="GR106" s="45">
        <f>GR101+GR102+GR103+GR104+GR105</f>
        <v/>
      </c>
      <c r="GS106" s="45">
        <f>GS101+GS102+GS103+GS104+GS105</f>
        <v/>
      </c>
      <c r="GT106" s="45">
        <f>GT101+GT102+GT103+GT104+GT105</f>
        <v/>
      </c>
      <c r="GU106" s="45">
        <f>GU101+GU102+GU103+GU104+GU105</f>
        <v/>
      </c>
      <c r="GV106" s="45">
        <f>GV101+GV102+GV103+GV104+GV105</f>
        <v/>
      </c>
      <c r="GW106" s="45">
        <f>GW101+GW102+GW103+GW104+GW105</f>
        <v/>
      </c>
      <c r="GX106" s="45">
        <f>GX101+GX102+GX103+GX104+GX105</f>
        <v/>
      </c>
      <c r="GY106" s="45">
        <f>GY101+GY102+GY103+GY104+GY105</f>
        <v/>
      </c>
      <c r="GZ106" s="45">
        <f>GZ101+GZ102+GZ103+GZ104+GZ105</f>
        <v/>
      </c>
      <c r="HA106" s="45">
        <f>HA101+HA102+HA103+HA104+HA105</f>
        <v/>
      </c>
      <c r="HB106" s="45">
        <f>HB101+HB102+HB103+HB104+HB105</f>
        <v/>
      </c>
      <c r="HC106" s="45">
        <f>HC101+HC102+HC103+HC104+HC105</f>
        <v/>
      </c>
      <c r="HD106" s="45">
        <f>HD101+HD102+HD103+HD104+HD105</f>
        <v/>
      </c>
      <c r="HE106" s="45">
        <f>HE101+HE102+HE103+HE104+HE105</f>
        <v/>
      </c>
      <c r="HF106" s="45">
        <f>HF101+HF102+HF103+HF104+HF105</f>
        <v/>
      </c>
      <c r="HG106" s="45">
        <f>HG101+HG102+HG103+HG104+HG105</f>
        <v/>
      </c>
      <c r="HH106" s="45">
        <f>HH101+HH102+HH103+HH104+HH105</f>
        <v/>
      </c>
      <c r="HI106" s="45">
        <f>HI101+HI102+HI103+HI104+HI105</f>
        <v/>
      </c>
      <c r="HJ106" s="45">
        <f>HJ101+HJ102+HJ103+HJ104+HJ105</f>
        <v/>
      </c>
      <c r="HK106" s="45">
        <f>HK101+HK102+HK103+HK104+HK105</f>
        <v/>
      </c>
      <c r="HL106" s="45">
        <f>HL101+HL102+HL103+HL104+HL105</f>
        <v/>
      </c>
      <c r="HM106" s="45">
        <f>HM101+HM102+HM103+HM104+HM105</f>
        <v/>
      </c>
      <c r="HN106" s="45">
        <f>HN101+HN102+HN103+HN104+HN105</f>
        <v/>
      </c>
      <c r="HO106" s="45">
        <f>HO101+HO102+HO103+HO104+HO105</f>
        <v/>
      </c>
      <c r="HP106" s="45">
        <f>HP101+HP102+HP103+HP104+HP105</f>
        <v/>
      </c>
      <c r="HQ106" s="45">
        <f>HQ101+HQ102+HQ103+HQ104+HQ105</f>
        <v/>
      </c>
      <c r="HR106" s="45">
        <f>HR101+HR102+HR103+HR104+HR105</f>
        <v/>
      </c>
      <c r="HS106" s="45">
        <f>HS101+HS102+HS103+HS104+HS105</f>
        <v/>
      </c>
      <c r="HT106" s="45">
        <f>HT101+HT102+HT103+HT104+HT105</f>
        <v/>
      </c>
      <c r="HU106" s="45">
        <f>HU101+HU102+HU103+HU104+HU105</f>
        <v/>
      </c>
      <c r="HV106" s="45">
        <f>HV101+HV102+HV103+HV104+HV105</f>
        <v/>
      </c>
      <c r="HW106" s="45">
        <f>HW101+HW102+HW103+HW104+HW105</f>
        <v/>
      </c>
      <c r="HX106" s="45">
        <f>HX101+HX102+HX103+HX104+HX105</f>
        <v/>
      </c>
      <c r="HY106" s="45">
        <f>HY101+HY102+HY103+HY104+HY105</f>
        <v/>
      </c>
      <c r="HZ106" s="45">
        <f>HZ101+HZ102+HZ103+HZ104+HZ105</f>
        <v/>
      </c>
      <c r="IA106" s="45">
        <f>IA101+IA102+IA103+IA104+IA105</f>
        <v/>
      </c>
      <c r="IB106" s="45">
        <f>IB101+IB102+IB103+IB104+IB105</f>
        <v/>
      </c>
      <c r="IC106" s="45">
        <f>IC101+IC102+IC103+IC104+IC105</f>
        <v/>
      </c>
      <c r="ID106" s="45">
        <f>ID101+ID102+ID103+ID104+ID105</f>
        <v/>
      </c>
      <c r="IE106" s="45">
        <f>IE101+IE102+IE103+IE104+IE105</f>
        <v/>
      </c>
      <c r="IF106" s="45">
        <f>IF101+IF102+IF103+IF104+IF105</f>
        <v/>
      </c>
      <c r="IG106" s="45">
        <f>IG101+IG102+IG103+IG104+IG105</f>
        <v/>
      </c>
      <c r="IH106" s="45">
        <f>IH101+IH102+IH103+IH104+IH105</f>
        <v/>
      </c>
      <c r="II106" s="45">
        <f>II101+II102+II103+II104+II105</f>
        <v/>
      </c>
      <c r="IJ106" s="45">
        <f>IJ101+IJ102+IJ103+IJ104+IJ105</f>
        <v/>
      </c>
      <c r="IK106" s="45">
        <f>IK101+IK102+IK103+IK104+IK105</f>
        <v/>
      </c>
      <c r="IL106" s="45">
        <f>IL101+IL102+IL103+IL104+IL105</f>
        <v/>
      </c>
      <c r="IM106" s="45">
        <f>IM101+IM102+IM103+IM104+IM105</f>
        <v/>
      </c>
      <c r="IN106" s="45">
        <f>IN101+IN102+IN103+IN104+IN105</f>
        <v/>
      </c>
      <c r="IO106" s="45">
        <f>IO101+IO102+IO103+IO104+IO105</f>
        <v/>
      </c>
      <c r="IP106" s="45">
        <f>IP101+IP102+IP103+IP104+IP105</f>
        <v/>
      </c>
      <c r="IQ106" s="45">
        <f>IQ101+IQ102+IQ103+IQ104+IQ105</f>
        <v/>
      </c>
      <c r="IR106" s="45">
        <f>IR101+IR102+IR103+IR104+IR105</f>
        <v/>
      </c>
      <c r="IS106" s="45">
        <f>IS101+IS102+IS103+IS104+IS105</f>
        <v/>
      </c>
      <c r="IT106" s="45">
        <f>IT101+IT102+IT103+IT104+IT105</f>
        <v/>
      </c>
      <c r="IU106" s="45">
        <f>IU101+IU102+IU103+IU104+IU105</f>
        <v/>
      </c>
      <c r="IV106" s="45">
        <f>IV101+IV102+IV103+IV104+IV105</f>
        <v/>
      </c>
      <c r="IW106" s="45">
        <f>IW101+IW102+IW103+IW104+IW105</f>
        <v/>
      </c>
      <c r="IX106" s="45">
        <f>IX101+IX102+IX103+IX104+IX105</f>
        <v/>
      </c>
      <c r="IY106" s="45">
        <f>IY101+IY102+IY103+IY104+IY105</f>
        <v/>
      </c>
      <c r="IZ106" s="45">
        <f>IZ101+IZ102+IZ103+IZ104+IZ105</f>
        <v/>
      </c>
      <c r="JA106" s="45">
        <f>JA101+JA102+JA103+JA104+JA105</f>
        <v/>
      </c>
      <c r="JB106" s="45">
        <f>JB101+JB102+JB103+JB104+JB105</f>
        <v/>
      </c>
      <c r="JC106" s="45">
        <f>JC101+JC102+JC103+JC104+JC105</f>
        <v/>
      </c>
      <c r="JD106" s="45">
        <f>JD101+JD102+JD103+JD104+JD105</f>
        <v/>
      </c>
      <c r="JE106" s="45">
        <f>JE101+JE102+JE103+JE104+JE105</f>
        <v/>
      </c>
      <c r="JF106" s="45">
        <f>JF101+JF102+JF103+JF104+JF105</f>
        <v/>
      </c>
      <c r="JG106" s="45">
        <f>JG101+JG102+JG103+JG104+JG105</f>
        <v/>
      </c>
      <c r="JH106" s="45">
        <f>JH101+JH102+JH103+JH104+JH105</f>
        <v/>
      </c>
      <c r="JI106" s="45">
        <f>JI101+JI102+JI103+JI104+JI105</f>
        <v/>
      </c>
      <c r="JJ106" s="45">
        <f>JJ101+JJ102+JJ103+JJ104+JJ105</f>
        <v/>
      </c>
      <c r="JK106" s="45">
        <f>JK101+JK102+JK103+JK104+JK105</f>
        <v/>
      </c>
      <c r="JL106" s="45">
        <f>JL101+JL102+JL103+JL104+JL105</f>
        <v/>
      </c>
      <c r="JM106" s="45">
        <f>JM101+JM102+JM103+JM104+JM105</f>
        <v/>
      </c>
      <c r="JN106" s="45">
        <f>JN101+JN102+JN103+JN104+JN105</f>
        <v/>
      </c>
      <c r="JO106" s="45">
        <f>JO101+JO102+JO103+JO104+JO105</f>
        <v/>
      </c>
      <c r="JP106" s="45">
        <f>JP101+JP102+JP103+JP104+JP105</f>
        <v/>
      </c>
      <c r="JQ106" s="45">
        <f>JQ101+JQ102+JQ103+JQ104+JQ105</f>
        <v/>
      </c>
      <c r="JR106" s="45">
        <f>JR101+JR102+JR103+JR104+JR105</f>
        <v/>
      </c>
      <c r="JS106" s="45">
        <f>JS101+JS102+JS103+JS104+JS105</f>
        <v/>
      </c>
      <c r="JT106" s="45">
        <f>JT101+JT102+JT103+JT104+JT105</f>
        <v/>
      </c>
      <c r="JU106" s="45">
        <f>JU101+JU102+JU103+JU104+JU105</f>
        <v/>
      </c>
      <c r="JV106" s="45">
        <f>JV101+JV102+JV103+JV104+JV105</f>
        <v/>
      </c>
      <c r="JW106" s="45">
        <f>JW101+JW102+JW103+JW104+JW105</f>
        <v/>
      </c>
      <c r="JX106" s="45">
        <f>JX101+JX102+JX103+JX104+JX105</f>
        <v/>
      </c>
      <c r="JY106" s="45">
        <f>JY101+JY102+JY103+JY104+JY105</f>
        <v/>
      </c>
      <c r="JZ106" s="45">
        <f>JZ101+JZ102+JZ103+JZ104+JZ105</f>
        <v/>
      </c>
      <c r="KA106" s="45">
        <f>KA101+KA102+KA103+KA104+KA105</f>
        <v/>
      </c>
      <c r="KB106" s="45">
        <f>KB101+KB102+KB103+KB104+KB105</f>
        <v/>
      </c>
      <c r="KC106" s="45">
        <f>KC101+KC102+KC103+KC104+KC105</f>
        <v/>
      </c>
      <c r="KD106" s="45">
        <f>KD101+KD102+KD103+KD104+KD105</f>
        <v/>
      </c>
      <c r="KE106" s="45">
        <f>KE101+KE102+KE103+KE104+KE105</f>
        <v/>
      </c>
      <c r="KF106" s="45">
        <f>KF101+KF102+KF103+KF104+KF105</f>
        <v/>
      </c>
      <c r="KG106" s="45">
        <f>KG101+KG102+KG103+KG104+KG105</f>
        <v/>
      </c>
      <c r="KH106" s="45">
        <f>KH101+KH102+KH103+KH104+KH105</f>
        <v/>
      </c>
      <c r="KI106" s="45">
        <f>KI101+KI102+KI103+KI104+KI105</f>
        <v/>
      </c>
      <c r="KJ106" s="45">
        <f>KJ101+KJ102+KJ103+KJ104+KJ105</f>
        <v/>
      </c>
      <c r="KK106" s="45">
        <f>KK101+KK102+KK103+KK104+KK105</f>
        <v/>
      </c>
      <c r="KL106" s="45">
        <f>KL101+KL102+KL103+KL104+KL105</f>
        <v/>
      </c>
      <c r="KM106" s="45">
        <f>KM101+KM102+KM103+KM104+KM105</f>
        <v/>
      </c>
      <c r="KN106" s="45">
        <f>KN101+KN102+KN103+KN104+KN105</f>
        <v/>
      </c>
      <c r="KO106" s="45">
        <f>KO101+KO102+KO103+KO104+KO105</f>
        <v/>
      </c>
      <c r="KP106" s="45">
        <f>KP101+KP102+KP103+KP104+KP105</f>
        <v/>
      </c>
      <c r="KQ106" s="45">
        <f>KQ101+KQ102+KQ103+KQ104+KQ105</f>
        <v/>
      </c>
      <c r="KR106" s="45">
        <f>KR101+KR102+KR103+KR104+KR105</f>
        <v/>
      </c>
      <c r="KS106" s="45">
        <f>KS101+KS102+KS103+KS104+KS105</f>
        <v/>
      </c>
      <c r="KT106" s="45">
        <f>KT101+KT102+KT103+KT104+KT105</f>
        <v/>
      </c>
      <c r="KU106" s="45">
        <f>KU101+KU102+KU103+KU104+KU105</f>
        <v/>
      </c>
      <c r="KV106" s="45">
        <f>KV101+KV102+KV103+KV104+KV105</f>
        <v/>
      </c>
      <c r="KW106" s="45">
        <f>KW101+KW102+KW103+KW104+KW105</f>
        <v/>
      </c>
      <c r="KX106" s="45">
        <f>KX101+KX102+KX103+KX104+KX105</f>
        <v/>
      </c>
      <c r="KY106" s="45">
        <f>KY101+KY102+KY103+KY104+KY105</f>
        <v/>
      </c>
      <c r="KZ106" s="45">
        <f>KZ101+KZ102+KZ103+KZ104+KZ105</f>
        <v/>
      </c>
      <c r="LA106" s="45">
        <f>LA101+LA102+LA103+LA104+LA105</f>
        <v/>
      </c>
      <c r="LB106" s="45">
        <f>LB101+LB102+LB103+LB104+LB105</f>
        <v/>
      </c>
      <c r="LC106" s="45">
        <f>LC101+LC102+LC103+LC104+LC105</f>
        <v/>
      </c>
      <c r="LD106" s="45">
        <f>LD101+LD102+LD103+LD104+LD105</f>
        <v/>
      </c>
      <c r="LE106" s="45">
        <f>LE101+LE102+LE103+LE104+LE105</f>
        <v/>
      </c>
      <c r="LF106" s="45">
        <f>LF101+LF102+LF103+LF104+LF105</f>
        <v/>
      </c>
      <c r="LG106" s="45">
        <f>LG101+LG102+LG103+LG104+LG105</f>
        <v/>
      </c>
      <c r="LH106" s="45">
        <f>LH101+LH102+LH103+LH104+LH105</f>
        <v/>
      </c>
      <c r="LI106" s="45">
        <f>LI101+LI102+LI103+LI104+LI105</f>
        <v/>
      </c>
      <c r="LJ106" s="45">
        <f>LJ101+LJ102+LJ103+LJ104+LJ105</f>
        <v/>
      </c>
      <c r="LK106" s="45">
        <f>LK101+LK102+LK103+LK104+LK105</f>
        <v/>
      </c>
      <c r="LL106" s="45">
        <f>LL101+LL102+LL103+LL104+LL105</f>
        <v/>
      </c>
      <c r="LM106" s="45">
        <f>LM101+LM102+LM103+LM104+LM105</f>
        <v/>
      </c>
      <c r="LN106" s="45">
        <f>LN101+LN102+LN103+LN104+LN105</f>
        <v/>
      </c>
      <c r="LO106" s="45">
        <f>LO101+LO102+LO103+LO104+LO105</f>
        <v/>
      </c>
      <c r="LP106" s="45">
        <f>LP101+LP102+LP103+LP104+LP105</f>
        <v/>
      </c>
      <c r="LQ106" s="45">
        <f>LQ101+LQ102+LQ103+LQ104+LQ105</f>
        <v/>
      </c>
      <c r="LR106" s="45">
        <f>LR101+LR102+LR103+LR104+LR105</f>
        <v/>
      </c>
      <c r="LS106" s="45">
        <f>LS101+LS102+LS103+LS104+LS105</f>
        <v/>
      </c>
      <c r="LT106" s="45">
        <f>LT101+LT102+LT103+LT104+LT105</f>
        <v/>
      </c>
      <c r="LU106" s="45">
        <f>LU101+LU102+LU103+LU104+LU105</f>
        <v/>
      </c>
      <c r="LV106" s="45">
        <f>LV101+LV102+LV103+LV104+LV105</f>
        <v/>
      </c>
      <c r="LW106" s="45">
        <f>LW101+LW102+LW103+LW104+LW105</f>
        <v/>
      </c>
      <c r="LX106" s="45">
        <f>LX101+LX102+LX103+LX104+LX105</f>
        <v/>
      </c>
      <c r="LY106" s="45">
        <f>LY101+LY102+LY103+LY104+LY105</f>
        <v/>
      </c>
      <c r="LZ106" s="45">
        <f>LZ101+LZ102+LZ103+LZ104+LZ105</f>
        <v/>
      </c>
      <c r="MA106" s="45">
        <f>MA101+MA102+MA103+MA104+MA105</f>
        <v/>
      </c>
      <c r="MB106" s="45">
        <f>MB101+MB102+MB103+MB104+MB105</f>
        <v/>
      </c>
      <c r="MC106" s="45">
        <f>MC101+MC102+MC103+MC104+MC105</f>
        <v/>
      </c>
      <c r="MD106" s="45">
        <f>MD101+MD102+MD103+MD104+MD105</f>
        <v/>
      </c>
      <c r="ME106" s="45">
        <f>ME101+ME102+ME103+ME104+ME105</f>
        <v/>
      </c>
      <c r="MF106" s="45">
        <f>MF101+MF102+MF103+MF104+MF105</f>
        <v/>
      </c>
      <c r="MG106" s="45">
        <f>MG101+MG102+MG103+MG104+MG105</f>
        <v/>
      </c>
      <c r="MH106" s="45">
        <f>MH101+MH102+MH103+MH104+MH105</f>
        <v/>
      </c>
      <c r="MI106" s="45">
        <f>MI101+MI102+MI103+MI104+MI105</f>
        <v/>
      </c>
      <c r="MJ106" s="45">
        <f>MJ101+MJ102+MJ103+MJ104+MJ105</f>
        <v/>
      </c>
      <c r="MK106" s="45">
        <f>MK101+MK102+MK103+MK104+MK105</f>
        <v/>
      </c>
      <c r="ML106" s="45">
        <f>ML101+ML102+ML103+ML104+ML105</f>
        <v/>
      </c>
      <c r="MM106" s="45">
        <f>MM101+MM102+MM103+MM104+MM105</f>
        <v/>
      </c>
      <c r="MN106" s="45">
        <f>MN101+MN102+MN103+MN104+MN105</f>
        <v/>
      </c>
      <c r="MO106" s="45">
        <f>MO101+MO102+MO103+MO104+MO105</f>
        <v/>
      </c>
      <c r="MP106" s="45">
        <f>MP101+MP102+MP103+MP104+MP105</f>
        <v/>
      </c>
      <c r="MQ106" s="45">
        <f>MQ101+MQ102+MQ103+MQ104+MQ105</f>
        <v/>
      </c>
      <c r="MR106" s="45">
        <f>MR101+MR102+MR103+MR104+MR105</f>
        <v/>
      </c>
      <c r="MS106" s="45">
        <f>MS101+MS102+MS103+MS104+MS105</f>
        <v/>
      </c>
      <c r="MT106" s="45">
        <f>MT101+MT102+MT103+MT104+MT105</f>
        <v/>
      </c>
      <c r="MU106" s="45">
        <f>MU101+MU102+MU103+MU104+MU105</f>
        <v/>
      </c>
      <c r="MV106" s="45">
        <f>MV101+MV102+MV103+MV104+MV105</f>
        <v/>
      </c>
      <c r="MW106" s="45">
        <f>MW101+MW102+MW103+MW104+MW105</f>
        <v/>
      </c>
      <c r="MX106" s="45">
        <f>MX101+MX102+MX103+MX104+MX105</f>
        <v/>
      </c>
      <c r="MY106" s="45">
        <f>MY101+MY102+MY103+MY104+MY105</f>
        <v/>
      </c>
      <c r="MZ106" s="45">
        <f>MZ101+MZ102+MZ103+MZ104+MZ105</f>
        <v/>
      </c>
      <c r="NA106" s="45">
        <f>NA101+NA102+NA103+NA104+NA105</f>
        <v/>
      </c>
      <c r="NB106" s="45">
        <f>NB101+NB102+NB103+NB104+NB105</f>
        <v/>
      </c>
      <c r="NC106" s="45">
        <f>NC101+NC102+NC103+NC104+NC105</f>
        <v/>
      </c>
      <c r="ND106" s="45">
        <f>ND101+ND102+ND103+ND104+ND105</f>
        <v/>
      </c>
      <c r="NE106" s="45">
        <f>NE101+NE102+NE103+NE104+NE105</f>
        <v/>
      </c>
      <c r="NF106" s="45">
        <f>NF101+NF102+NF103+NF104+NF105</f>
        <v/>
      </c>
      <c r="NG106" s="45">
        <f>NG101+NG102+NG103+NG104+NG105</f>
        <v/>
      </c>
      <c r="NH106" s="45">
        <f>NH101+NH102+NH103+NH104+NH105</f>
        <v/>
      </c>
      <c r="NI106" s="45">
        <f>NI101+NI102+NI103+NI104+NI105</f>
        <v/>
      </c>
      <c r="NJ106" s="45">
        <f>NJ101+NJ102+NJ103+NJ104+NJ105</f>
        <v/>
      </c>
      <c r="NK106" s="45">
        <f>NK101+NK102+NK103+NK104+NK105</f>
        <v/>
      </c>
      <c r="NL106" s="45">
        <f>NL101+NL102+NL103+NL104+NL105</f>
        <v/>
      </c>
      <c r="NM106" s="45">
        <f>NM101+NM102+NM103+NM104+NM105</f>
        <v/>
      </c>
      <c r="NN106" s="45">
        <f>NN101+NN102+NN103+NN104+NN105</f>
        <v/>
      </c>
      <c r="NO106" s="45">
        <f>NO101+NO102+NO103+NO104+NO105</f>
        <v/>
      </c>
      <c r="NP106" s="45">
        <f>NP101+NP102+NP103+NP104+NP105</f>
        <v/>
      </c>
      <c r="NQ106" s="45">
        <f>NQ101+NQ102+NQ103+NQ104+NQ105</f>
        <v/>
      </c>
      <c r="NR106" s="45">
        <f>NR101+NR102+NR103+NR104+NR105</f>
        <v/>
      </c>
      <c r="NS106" s="45">
        <f>NS101+NS102+NS103+NS104+NS105</f>
        <v/>
      </c>
      <c r="NT106" s="45">
        <f>NT101+NT102+NT103+NT104+NT105</f>
        <v/>
      </c>
      <c r="NU106" s="45">
        <f>NU101+NU102+NU103+NU104+NU105</f>
        <v/>
      </c>
      <c r="NV106" s="45">
        <f>NV101+NV102+NV103+NV104+NV105</f>
        <v/>
      </c>
      <c r="NW106" s="45">
        <f>NW101+NW102+NW103+NW104+NW105</f>
        <v/>
      </c>
      <c r="NX106" s="45">
        <f>NX101+NX102+NX103+NX104+NX105</f>
        <v/>
      </c>
      <c r="NY106" s="45">
        <f>NY101+NY102+NY103+NY104+NY105</f>
        <v/>
      </c>
      <c r="NZ106" s="45">
        <f>NZ101+NZ102+NZ103+NZ104+NZ105</f>
        <v/>
      </c>
      <c r="OA106" s="45">
        <f>OA101+OA102+OA103+OA104+OA105</f>
        <v/>
      </c>
      <c r="OB106" s="45">
        <f>OB101+OB102+OB103+OB104+OB105</f>
        <v/>
      </c>
      <c r="OC106" s="45">
        <f>OC101+OC102+OC103+OC104+OC105</f>
        <v/>
      </c>
      <c r="OD106" s="45">
        <f>OD101+OD102+OD103+OD104+OD105</f>
        <v/>
      </c>
      <c r="OE106" s="45">
        <f>OE101+OE102+OE103+OE104+OE105</f>
        <v/>
      </c>
      <c r="OF106" s="45">
        <f>OF101+OF102+OF103+OF104+OF105</f>
        <v/>
      </c>
      <c r="OG106" s="45">
        <f>OG101+OG102+OG103+OG104+OG105</f>
        <v/>
      </c>
      <c r="OH106" s="45">
        <f>OH101+OH102+OH103+OH104+OH105</f>
        <v/>
      </c>
      <c r="OI106" s="45">
        <f>OI101+OI102+OI103+OI104+OI105</f>
        <v/>
      </c>
      <c r="OJ106" s="45">
        <f>OJ101+OJ102+OJ103+OJ104+OJ105</f>
        <v/>
      </c>
      <c r="OK106" s="45">
        <f>OK101+OK102+OK103+OK104+OK105</f>
        <v/>
      </c>
      <c r="OL106" s="45">
        <f>OL101+OL102+OL103+OL104+OL105</f>
        <v/>
      </c>
      <c r="OM106" s="45">
        <f>OM101+OM102+OM103+OM104+OM105</f>
        <v/>
      </c>
      <c r="ON106" s="45">
        <f>ON101+ON102+ON103+ON104+ON105</f>
        <v/>
      </c>
      <c r="OO106" s="45">
        <f>OO101+OO102+OO103+OO104+OO105</f>
        <v/>
      </c>
      <c r="OP106" s="45">
        <f>OP101+OP102+OP103+OP104+OP105</f>
        <v/>
      </c>
      <c r="OQ106" s="45">
        <f>OQ101+OQ102+OQ103+OQ104+OQ105</f>
        <v/>
      </c>
      <c r="OR106" s="45">
        <f>OR101+OR102+OR103+OR104+OR105</f>
        <v/>
      </c>
      <c r="OS106" s="45">
        <f>OS101+OS102+OS103+OS104+OS105</f>
        <v/>
      </c>
      <c r="OT106" s="45">
        <f>OT101+OT102+OT103+OT104+OT105</f>
        <v/>
      </c>
      <c r="OU106" s="45">
        <f>OU101+OU102+OU103+OU104+OU105</f>
        <v/>
      </c>
      <c r="OV106" s="45">
        <f>OV101+OV102+OV103+OV104+OV105</f>
        <v/>
      </c>
      <c r="OW106" s="45">
        <f>OW101+OW102+OW103+OW104+OW105</f>
        <v/>
      </c>
      <c r="OX106" s="45">
        <f>OX101+OX102+OX103+OX104+OX105</f>
        <v/>
      </c>
      <c r="OY106" s="45">
        <f>OY101+OY102+OY103+OY104+OY105</f>
        <v/>
      </c>
      <c r="OZ106" s="45">
        <f>OZ101+OZ102+OZ103+OZ104+OZ105</f>
        <v/>
      </c>
      <c r="PA106" s="45">
        <f>PA101+PA102+PA103+PA104+PA105</f>
        <v/>
      </c>
      <c r="PB106" s="45">
        <f>PB101+PB102+PB103+PB104+PB105</f>
        <v/>
      </c>
      <c r="PC106" s="45">
        <f>PC101+PC102+PC103+PC104+PC105</f>
        <v/>
      </c>
      <c r="PD106" s="45">
        <f>PD101+PD102+PD103+PD104+PD105</f>
        <v/>
      </c>
      <c r="PE106" s="45">
        <f>PE101+PE102+PE103+PE104+PE105</f>
        <v/>
      </c>
      <c r="PF106" s="45">
        <f>PF101+PF102+PF103+PF104+PF105</f>
        <v/>
      </c>
      <c r="PG106" s="45">
        <f>PG101+PG102+PG103+PG104+PG105</f>
        <v/>
      </c>
      <c r="PH106" s="45">
        <f>PH101+PH102+PH103+PH104+PH105</f>
        <v/>
      </c>
      <c r="PI106" s="45">
        <f>PI101+PI102+PI103+PI104+PI105</f>
        <v/>
      </c>
      <c r="PJ106" s="45">
        <f>PJ101+PJ102+PJ103+PJ104+PJ105</f>
        <v/>
      </c>
      <c r="PK106" s="45">
        <f>PK101+PK102+PK103+PK104+PK105</f>
        <v/>
      </c>
      <c r="PL106" s="45">
        <f>PL101+PL102+PL103+PL104+PL105</f>
        <v/>
      </c>
      <c r="PM106" s="45">
        <f>PM101+PM102+PM103+PM104+PM105</f>
        <v/>
      </c>
    </row>
    <row r="107">
      <c r="A107" s="9" t="inlineStr">
        <is>
          <t>Replacement reserve</t>
        </is>
      </c>
      <c r="B107" s="9" t="inlineStr">
        <is>
          <t>P2</t>
        </is>
      </c>
      <c r="C107" s="43">
        <f>SUM(D107:PM107)</f>
        <v/>
      </c>
      <c r="D107" s="44">
        <f>-reserve/12*p2_homes*D95</f>
        <v/>
      </c>
      <c r="E107" s="44">
        <f>-reserve/12*p2_homes*E95</f>
        <v/>
      </c>
      <c r="F107" s="44">
        <f>-reserve/12*p2_homes*F95</f>
        <v/>
      </c>
      <c r="G107" s="44">
        <f>-reserve/12*p2_homes*G95</f>
        <v/>
      </c>
      <c r="H107" s="44">
        <f>-reserve/12*p2_homes*H95</f>
        <v/>
      </c>
      <c r="I107" s="44">
        <f>-reserve/12*p2_homes*I95</f>
        <v/>
      </c>
      <c r="J107" s="44">
        <f>-reserve/12*p2_homes*J95</f>
        <v/>
      </c>
      <c r="K107" s="44">
        <f>-reserve/12*p2_homes*K95</f>
        <v/>
      </c>
      <c r="L107" s="44">
        <f>-reserve/12*p2_homes*L95</f>
        <v/>
      </c>
      <c r="M107" s="44">
        <f>-reserve/12*p2_homes*M95</f>
        <v/>
      </c>
      <c r="N107" s="44">
        <f>-reserve/12*p2_homes*N95</f>
        <v/>
      </c>
      <c r="O107" s="44">
        <f>-reserve/12*p2_homes*O95</f>
        <v/>
      </c>
      <c r="P107" s="44">
        <f>-reserve/12*p2_homes*P95</f>
        <v/>
      </c>
      <c r="Q107" s="44">
        <f>-reserve/12*p2_homes*Q95</f>
        <v/>
      </c>
      <c r="R107" s="44">
        <f>-reserve/12*p2_homes*R95</f>
        <v/>
      </c>
      <c r="S107" s="44">
        <f>-reserve/12*p2_homes*S95</f>
        <v/>
      </c>
      <c r="T107" s="44">
        <f>-reserve/12*p2_homes*T95</f>
        <v/>
      </c>
      <c r="U107" s="44">
        <f>-reserve/12*p2_homes*U95</f>
        <v/>
      </c>
      <c r="V107" s="44">
        <f>-reserve/12*p2_homes*V95</f>
        <v/>
      </c>
      <c r="W107" s="44">
        <f>-reserve/12*p2_homes*W95</f>
        <v/>
      </c>
      <c r="X107" s="44">
        <f>-reserve/12*p2_homes*X95</f>
        <v/>
      </c>
      <c r="Y107" s="44">
        <f>-reserve/12*p2_homes*Y95</f>
        <v/>
      </c>
      <c r="Z107" s="44">
        <f>-reserve/12*p2_homes*Z95</f>
        <v/>
      </c>
      <c r="AA107" s="44">
        <f>-reserve/12*p2_homes*AA95</f>
        <v/>
      </c>
      <c r="AB107" s="44">
        <f>-reserve/12*p2_homes*AB95</f>
        <v/>
      </c>
      <c r="AC107" s="44">
        <f>-reserve/12*p2_homes*AC95</f>
        <v/>
      </c>
      <c r="AD107" s="44">
        <f>-reserve/12*p2_homes*AD95</f>
        <v/>
      </c>
      <c r="AE107" s="44">
        <f>-reserve/12*p2_homes*AE95</f>
        <v/>
      </c>
      <c r="AF107" s="44">
        <f>-reserve/12*p2_homes*AF95</f>
        <v/>
      </c>
      <c r="AG107" s="44">
        <f>-reserve/12*p2_homes*AG95</f>
        <v/>
      </c>
      <c r="AH107" s="44">
        <f>-reserve/12*p2_homes*AH95</f>
        <v/>
      </c>
      <c r="AI107" s="44">
        <f>-reserve/12*p2_homes*AI95</f>
        <v/>
      </c>
      <c r="AJ107" s="44">
        <f>-reserve/12*p2_homes*AJ95</f>
        <v/>
      </c>
      <c r="AK107" s="44">
        <f>-reserve/12*p2_homes*AK95</f>
        <v/>
      </c>
      <c r="AL107" s="44">
        <f>-reserve/12*p2_homes*AL95</f>
        <v/>
      </c>
      <c r="AM107" s="44">
        <f>-reserve/12*p2_homes*AM95</f>
        <v/>
      </c>
      <c r="AN107" s="44">
        <f>-reserve/12*p2_homes*AN95</f>
        <v/>
      </c>
      <c r="AO107" s="44">
        <f>-reserve/12*p2_homes*AO95</f>
        <v/>
      </c>
      <c r="AP107" s="44">
        <f>-reserve/12*p2_homes*AP95</f>
        <v/>
      </c>
      <c r="AQ107" s="44">
        <f>-reserve/12*p2_homes*AQ95</f>
        <v/>
      </c>
      <c r="AR107" s="44">
        <f>-reserve/12*p2_homes*AR95</f>
        <v/>
      </c>
      <c r="AS107" s="44">
        <f>-reserve/12*p2_homes*AS95</f>
        <v/>
      </c>
      <c r="AT107" s="44">
        <f>-reserve/12*p2_homes*AT95</f>
        <v/>
      </c>
      <c r="AU107" s="44">
        <f>-reserve/12*p2_homes*AU95</f>
        <v/>
      </c>
      <c r="AV107" s="44">
        <f>-reserve/12*p2_homes*AV95</f>
        <v/>
      </c>
      <c r="AW107" s="44">
        <f>-reserve/12*p2_homes*AW95</f>
        <v/>
      </c>
      <c r="AX107" s="44">
        <f>-reserve/12*p2_homes*AX95</f>
        <v/>
      </c>
      <c r="AY107" s="44">
        <f>-reserve/12*p2_homes*AY95</f>
        <v/>
      </c>
      <c r="AZ107" s="44">
        <f>-reserve/12*p2_homes*AZ95</f>
        <v/>
      </c>
      <c r="BA107" s="44">
        <f>-reserve/12*p2_homes*BA95</f>
        <v/>
      </c>
      <c r="BB107" s="44">
        <f>-reserve/12*p2_homes*BB95</f>
        <v/>
      </c>
      <c r="BC107" s="44">
        <f>-reserve/12*p2_homes*BC95</f>
        <v/>
      </c>
      <c r="BD107" s="44">
        <f>-reserve/12*p2_homes*BD95</f>
        <v/>
      </c>
      <c r="BE107" s="44">
        <f>-reserve/12*p2_homes*BE95</f>
        <v/>
      </c>
      <c r="BF107" s="44">
        <f>-reserve/12*p2_homes*BF95</f>
        <v/>
      </c>
      <c r="BG107" s="44">
        <f>-reserve/12*p2_homes*BG95</f>
        <v/>
      </c>
      <c r="BH107" s="44">
        <f>-reserve/12*p2_homes*BH95</f>
        <v/>
      </c>
      <c r="BI107" s="44">
        <f>-reserve/12*p2_homes*BI95</f>
        <v/>
      </c>
      <c r="BJ107" s="44">
        <f>-reserve/12*p2_homes*BJ95</f>
        <v/>
      </c>
      <c r="BK107" s="44">
        <f>-reserve/12*p2_homes*BK95</f>
        <v/>
      </c>
      <c r="BL107" s="44">
        <f>-reserve/12*p2_homes*BL95</f>
        <v/>
      </c>
      <c r="BM107" s="44">
        <f>-reserve/12*p2_homes*BM95</f>
        <v/>
      </c>
      <c r="BN107" s="44">
        <f>-reserve/12*p2_homes*BN95</f>
        <v/>
      </c>
      <c r="BO107" s="44">
        <f>-reserve/12*p2_homes*BO95</f>
        <v/>
      </c>
      <c r="BP107" s="44">
        <f>-reserve/12*p2_homes*BP95</f>
        <v/>
      </c>
      <c r="BQ107" s="44">
        <f>-reserve/12*p2_homes*BQ95</f>
        <v/>
      </c>
      <c r="BR107" s="44">
        <f>-reserve/12*p2_homes*BR95</f>
        <v/>
      </c>
      <c r="BS107" s="44">
        <f>-reserve/12*p2_homes*BS95</f>
        <v/>
      </c>
      <c r="BT107" s="44">
        <f>-reserve/12*p2_homes*BT95</f>
        <v/>
      </c>
      <c r="BU107" s="44">
        <f>-reserve/12*p2_homes*BU95</f>
        <v/>
      </c>
      <c r="BV107" s="44">
        <f>-reserve/12*p2_homes*BV95</f>
        <v/>
      </c>
      <c r="BW107" s="44">
        <f>-reserve/12*p2_homes*BW95</f>
        <v/>
      </c>
      <c r="BX107" s="44">
        <f>-reserve/12*p2_homes*BX95</f>
        <v/>
      </c>
      <c r="BY107" s="44">
        <f>-reserve/12*p2_homes*BY95</f>
        <v/>
      </c>
      <c r="BZ107" s="44">
        <f>-reserve/12*p2_homes*BZ95</f>
        <v/>
      </c>
      <c r="CA107" s="44">
        <f>-reserve/12*p2_homes*CA95</f>
        <v/>
      </c>
      <c r="CB107" s="44">
        <f>-reserve/12*p2_homes*CB95</f>
        <v/>
      </c>
      <c r="CC107" s="44">
        <f>-reserve/12*p2_homes*CC95</f>
        <v/>
      </c>
      <c r="CD107" s="44">
        <f>-reserve/12*p2_homes*CD95</f>
        <v/>
      </c>
      <c r="CE107" s="44">
        <f>-reserve/12*p2_homes*CE95</f>
        <v/>
      </c>
      <c r="CF107" s="44">
        <f>-reserve/12*p2_homes*CF95</f>
        <v/>
      </c>
      <c r="CG107" s="44">
        <f>-reserve/12*p2_homes*CG95</f>
        <v/>
      </c>
      <c r="CH107" s="44">
        <f>-reserve/12*p2_homes*CH95</f>
        <v/>
      </c>
      <c r="CI107" s="44">
        <f>-reserve/12*p2_homes*CI95</f>
        <v/>
      </c>
      <c r="CJ107" s="44">
        <f>-reserve/12*p2_homes*CJ95</f>
        <v/>
      </c>
      <c r="CK107" s="44">
        <f>-reserve/12*p2_homes*CK95</f>
        <v/>
      </c>
      <c r="CL107" s="44">
        <f>-reserve/12*p2_homes*CL95</f>
        <v/>
      </c>
      <c r="CM107" s="44">
        <f>-reserve/12*p2_homes*CM95</f>
        <v/>
      </c>
      <c r="CN107" s="44">
        <f>-reserve/12*p2_homes*CN95</f>
        <v/>
      </c>
      <c r="CO107" s="44">
        <f>-reserve/12*p2_homes*CO95</f>
        <v/>
      </c>
      <c r="CP107" s="44">
        <f>-reserve/12*p2_homes*CP95</f>
        <v/>
      </c>
      <c r="CQ107" s="44">
        <f>-reserve/12*p2_homes*CQ95</f>
        <v/>
      </c>
      <c r="CR107" s="44">
        <f>-reserve/12*p2_homes*CR95</f>
        <v/>
      </c>
      <c r="CS107" s="44">
        <f>-reserve/12*p2_homes*CS95</f>
        <v/>
      </c>
      <c r="CT107" s="44">
        <f>-reserve/12*p2_homes*CT95</f>
        <v/>
      </c>
      <c r="CU107" s="44">
        <f>-reserve/12*p2_homes*CU95</f>
        <v/>
      </c>
      <c r="CV107" s="44">
        <f>-reserve/12*p2_homes*CV95</f>
        <v/>
      </c>
      <c r="CW107" s="44">
        <f>-reserve/12*p2_homes*CW95</f>
        <v/>
      </c>
      <c r="CX107" s="44">
        <f>-reserve/12*p2_homes*CX95</f>
        <v/>
      </c>
      <c r="CY107" s="44">
        <f>-reserve/12*p2_homes*CY95</f>
        <v/>
      </c>
      <c r="CZ107" s="44">
        <f>-reserve/12*p2_homes*CZ95</f>
        <v/>
      </c>
      <c r="DA107" s="44">
        <f>-reserve/12*p2_homes*DA95</f>
        <v/>
      </c>
      <c r="DB107" s="44">
        <f>-reserve/12*p2_homes*DB95</f>
        <v/>
      </c>
      <c r="DC107" s="44">
        <f>-reserve/12*p2_homes*DC95</f>
        <v/>
      </c>
      <c r="DD107" s="44">
        <f>-reserve/12*p2_homes*DD95</f>
        <v/>
      </c>
      <c r="DE107" s="44">
        <f>-reserve/12*p2_homes*DE95</f>
        <v/>
      </c>
      <c r="DF107" s="44">
        <f>-reserve/12*p2_homes*DF95</f>
        <v/>
      </c>
      <c r="DG107" s="44">
        <f>-reserve/12*p2_homes*DG95</f>
        <v/>
      </c>
      <c r="DH107" s="44">
        <f>-reserve/12*p2_homes*DH95</f>
        <v/>
      </c>
      <c r="DI107" s="44">
        <f>-reserve/12*p2_homes*DI95</f>
        <v/>
      </c>
      <c r="DJ107" s="44">
        <f>-reserve/12*p2_homes*DJ95</f>
        <v/>
      </c>
      <c r="DK107" s="44">
        <f>-reserve/12*p2_homes*DK95</f>
        <v/>
      </c>
      <c r="DL107" s="44">
        <f>-reserve/12*p2_homes*DL95</f>
        <v/>
      </c>
      <c r="DM107" s="44">
        <f>-reserve/12*p2_homes*DM95</f>
        <v/>
      </c>
      <c r="DN107" s="44">
        <f>-reserve/12*p2_homes*DN95</f>
        <v/>
      </c>
      <c r="DO107" s="44">
        <f>-reserve/12*p2_homes*DO95</f>
        <v/>
      </c>
      <c r="DP107" s="44">
        <f>-reserve/12*p2_homes*DP95</f>
        <v/>
      </c>
      <c r="DQ107" s="44">
        <f>-reserve/12*p2_homes*DQ95</f>
        <v/>
      </c>
      <c r="DR107" s="44">
        <f>-reserve/12*p2_homes*DR95</f>
        <v/>
      </c>
      <c r="DS107" s="44">
        <f>-reserve/12*p2_homes*DS95</f>
        <v/>
      </c>
      <c r="DT107" s="44">
        <f>-reserve/12*p2_homes*DT95</f>
        <v/>
      </c>
      <c r="DU107" s="44">
        <f>-reserve/12*p2_homes*DU95</f>
        <v/>
      </c>
      <c r="DV107" s="44">
        <f>-reserve/12*p2_homes*DV95</f>
        <v/>
      </c>
      <c r="DW107" s="44">
        <f>-reserve/12*p2_homes*DW95</f>
        <v/>
      </c>
      <c r="DX107" s="44">
        <f>-reserve/12*p2_homes*DX95</f>
        <v/>
      </c>
      <c r="DY107" s="44">
        <f>-reserve/12*p2_homes*DY95</f>
        <v/>
      </c>
      <c r="DZ107" s="44">
        <f>-reserve/12*p2_homes*DZ95</f>
        <v/>
      </c>
      <c r="EA107" s="44">
        <f>-reserve/12*p2_homes*EA95</f>
        <v/>
      </c>
      <c r="EB107" s="44">
        <f>-reserve/12*p2_homes*EB95</f>
        <v/>
      </c>
      <c r="EC107" s="44">
        <f>-reserve/12*p2_homes*EC95</f>
        <v/>
      </c>
      <c r="ED107" s="44">
        <f>-reserve/12*p2_homes*ED95</f>
        <v/>
      </c>
      <c r="EE107" s="44">
        <f>-reserve/12*p2_homes*EE95</f>
        <v/>
      </c>
      <c r="EF107" s="44">
        <f>-reserve/12*p2_homes*EF95</f>
        <v/>
      </c>
      <c r="EG107" s="44">
        <f>-reserve/12*p2_homes*EG95</f>
        <v/>
      </c>
      <c r="EH107" s="44">
        <f>-reserve/12*p2_homes*EH95</f>
        <v/>
      </c>
      <c r="EI107" s="44">
        <f>-reserve/12*p2_homes*EI95</f>
        <v/>
      </c>
      <c r="EJ107" s="44">
        <f>-reserve/12*p2_homes*EJ95</f>
        <v/>
      </c>
      <c r="EK107" s="44">
        <f>-reserve/12*p2_homes*EK95</f>
        <v/>
      </c>
      <c r="EL107" s="44">
        <f>-reserve/12*p2_homes*EL95</f>
        <v/>
      </c>
      <c r="EM107" s="44">
        <f>-reserve/12*p2_homes*EM95</f>
        <v/>
      </c>
      <c r="EN107" s="44">
        <f>-reserve/12*p2_homes*EN95</f>
        <v/>
      </c>
      <c r="EO107" s="44">
        <f>-reserve/12*p2_homes*EO95</f>
        <v/>
      </c>
      <c r="EP107" s="44">
        <f>-reserve/12*p2_homes*EP95</f>
        <v/>
      </c>
      <c r="EQ107" s="44">
        <f>-reserve/12*p2_homes*EQ95</f>
        <v/>
      </c>
      <c r="ER107" s="44">
        <f>-reserve/12*p2_homes*ER95</f>
        <v/>
      </c>
      <c r="ES107" s="44">
        <f>-reserve/12*p2_homes*ES95</f>
        <v/>
      </c>
      <c r="ET107" s="44">
        <f>-reserve/12*p2_homes*ET95</f>
        <v/>
      </c>
      <c r="EU107" s="44">
        <f>-reserve/12*p2_homes*EU95</f>
        <v/>
      </c>
      <c r="EV107" s="44">
        <f>-reserve/12*p2_homes*EV95</f>
        <v/>
      </c>
      <c r="EW107" s="44">
        <f>-reserve/12*p2_homes*EW95</f>
        <v/>
      </c>
      <c r="EX107" s="44">
        <f>-reserve/12*p2_homes*EX95</f>
        <v/>
      </c>
      <c r="EY107" s="44">
        <f>-reserve/12*p2_homes*EY95</f>
        <v/>
      </c>
      <c r="EZ107" s="44">
        <f>-reserve/12*p2_homes*EZ95</f>
        <v/>
      </c>
      <c r="FA107" s="44">
        <f>-reserve/12*p2_homes*FA95</f>
        <v/>
      </c>
      <c r="FB107" s="44">
        <f>-reserve/12*p2_homes*FB95</f>
        <v/>
      </c>
      <c r="FC107" s="44">
        <f>-reserve/12*p2_homes*FC95</f>
        <v/>
      </c>
      <c r="FD107" s="44">
        <f>-reserve/12*p2_homes*FD95</f>
        <v/>
      </c>
      <c r="FE107" s="44">
        <f>-reserve/12*p2_homes*FE95</f>
        <v/>
      </c>
      <c r="FF107" s="44">
        <f>-reserve/12*p2_homes*FF95</f>
        <v/>
      </c>
      <c r="FG107" s="44">
        <f>-reserve/12*p2_homes*FG95</f>
        <v/>
      </c>
      <c r="FH107" s="44">
        <f>-reserve/12*p2_homes*FH95</f>
        <v/>
      </c>
      <c r="FI107" s="44">
        <f>-reserve/12*p2_homes*FI95</f>
        <v/>
      </c>
      <c r="FJ107" s="44">
        <f>-reserve/12*p2_homes*FJ95</f>
        <v/>
      </c>
      <c r="FK107" s="44">
        <f>-reserve/12*p2_homes*FK95</f>
        <v/>
      </c>
      <c r="FL107" s="44">
        <f>-reserve/12*p2_homes*FL95</f>
        <v/>
      </c>
      <c r="FM107" s="44">
        <f>-reserve/12*p2_homes*FM95</f>
        <v/>
      </c>
      <c r="FN107" s="44">
        <f>-reserve/12*p2_homes*FN95</f>
        <v/>
      </c>
      <c r="FO107" s="44">
        <f>-reserve/12*p2_homes*FO95</f>
        <v/>
      </c>
      <c r="FP107" s="44">
        <f>-reserve/12*p2_homes*FP95</f>
        <v/>
      </c>
      <c r="FQ107" s="44">
        <f>-reserve/12*p2_homes*FQ95</f>
        <v/>
      </c>
      <c r="FR107" s="44">
        <f>-reserve/12*p2_homes*FR95</f>
        <v/>
      </c>
      <c r="FS107" s="44">
        <f>-reserve/12*p2_homes*FS95</f>
        <v/>
      </c>
      <c r="FT107" s="44">
        <f>-reserve/12*p2_homes*FT95</f>
        <v/>
      </c>
      <c r="FU107" s="44">
        <f>-reserve/12*p2_homes*FU95</f>
        <v/>
      </c>
      <c r="FV107" s="44">
        <f>-reserve/12*p2_homes*FV95</f>
        <v/>
      </c>
      <c r="FW107" s="44">
        <f>-reserve/12*p2_homes*FW95</f>
        <v/>
      </c>
      <c r="FX107" s="44">
        <f>-reserve/12*p2_homes*FX95</f>
        <v/>
      </c>
      <c r="FY107" s="44">
        <f>-reserve/12*p2_homes*FY95</f>
        <v/>
      </c>
      <c r="FZ107" s="44">
        <f>-reserve/12*p2_homes*FZ95</f>
        <v/>
      </c>
      <c r="GA107" s="44">
        <f>-reserve/12*p2_homes*GA95</f>
        <v/>
      </c>
      <c r="GB107" s="44">
        <f>-reserve/12*p2_homes*GB95</f>
        <v/>
      </c>
      <c r="GC107" s="44">
        <f>-reserve/12*p2_homes*GC95</f>
        <v/>
      </c>
      <c r="GD107" s="44">
        <f>-reserve/12*p2_homes*GD95</f>
        <v/>
      </c>
      <c r="GE107" s="44">
        <f>-reserve/12*p2_homes*GE95</f>
        <v/>
      </c>
      <c r="GF107" s="44">
        <f>-reserve/12*p2_homes*GF95</f>
        <v/>
      </c>
      <c r="GG107" s="44">
        <f>-reserve/12*p2_homes*GG95</f>
        <v/>
      </c>
      <c r="GH107" s="44">
        <f>-reserve/12*p2_homes*GH95</f>
        <v/>
      </c>
      <c r="GI107" s="44">
        <f>-reserve/12*p2_homes*GI95</f>
        <v/>
      </c>
      <c r="GJ107" s="44">
        <f>-reserve/12*p2_homes*GJ95</f>
        <v/>
      </c>
      <c r="GK107" s="44">
        <f>-reserve/12*p2_homes*GK95</f>
        <v/>
      </c>
      <c r="GL107" s="44">
        <f>-reserve/12*p2_homes*GL95</f>
        <v/>
      </c>
      <c r="GM107" s="44">
        <f>-reserve/12*p2_homes*GM95</f>
        <v/>
      </c>
      <c r="GN107" s="44">
        <f>-reserve/12*p2_homes*GN95</f>
        <v/>
      </c>
      <c r="GO107" s="44">
        <f>-reserve/12*p2_homes*GO95</f>
        <v/>
      </c>
      <c r="GP107" s="44">
        <f>-reserve/12*p2_homes*GP95</f>
        <v/>
      </c>
      <c r="GQ107" s="44">
        <f>-reserve/12*p2_homes*GQ95</f>
        <v/>
      </c>
      <c r="GR107" s="44">
        <f>-reserve/12*p2_homes*GR95</f>
        <v/>
      </c>
      <c r="GS107" s="44">
        <f>-reserve/12*p2_homes*GS95</f>
        <v/>
      </c>
      <c r="GT107" s="44">
        <f>-reserve/12*p2_homes*GT95</f>
        <v/>
      </c>
      <c r="GU107" s="44">
        <f>-reserve/12*p2_homes*GU95</f>
        <v/>
      </c>
      <c r="GV107" s="44">
        <f>-reserve/12*p2_homes*GV95</f>
        <v/>
      </c>
      <c r="GW107" s="44">
        <f>-reserve/12*p2_homes*GW95</f>
        <v/>
      </c>
      <c r="GX107" s="44">
        <f>-reserve/12*p2_homes*GX95</f>
        <v/>
      </c>
      <c r="GY107" s="44">
        <f>-reserve/12*p2_homes*GY95</f>
        <v/>
      </c>
      <c r="GZ107" s="44">
        <f>-reserve/12*p2_homes*GZ95</f>
        <v/>
      </c>
      <c r="HA107" s="44">
        <f>-reserve/12*p2_homes*HA95</f>
        <v/>
      </c>
      <c r="HB107" s="44">
        <f>-reserve/12*p2_homes*HB95</f>
        <v/>
      </c>
      <c r="HC107" s="44">
        <f>-reserve/12*p2_homes*HC95</f>
        <v/>
      </c>
      <c r="HD107" s="44">
        <f>-reserve/12*p2_homes*HD95</f>
        <v/>
      </c>
      <c r="HE107" s="44">
        <f>-reserve/12*p2_homes*HE95</f>
        <v/>
      </c>
      <c r="HF107" s="44">
        <f>-reserve/12*p2_homes*HF95</f>
        <v/>
      </c>
      <c r="HG107" s="44">
        <f>-reserve/12*p2_homes*HG95</f>
        <v/>
      </c>
      <c r="HH107" s="44">
        <f>-reserve/12*p2_homes*HH95</f>
        <v/>
      </c>
      <c r="HI107" s="44">
        <f>-reserve/12*p2_homes*HI95</f>
        <v/>
      </c>
      <c r="HJ107" s="44">
        <f>-reserve/12*p2_homes*HJ95</f>
        <v/>
      </c>
      <c r="HK107" s="44">
        <f>-reserve/12*p2_homes*HK95</f>
        <v/>
      </c>
      <c r="HL107" s="44">
        <f>-reserve/12*p2_homes*HL95</f>
        <v/>
      </c>
      <c r="HM107" s="44">
        <f>-reserve/12*p2_homes*HM95</f>
        <v/>
      </c>
      <c r="HN107" s="44">
        <f>-reserve/12*p2_homes*HN95</f>
        <v/>
      </c>
      <c r="HO107" s="44">
        <f>-reserve/12*p2_homes*HO95</f>
        <v/>
      </c>
      <c r="HP107" s="44">
        <f>-reserve/12*p2_homes*HP95</f>
        <v/>
      </c>
      <c r="HQ107" s="44">
        <f>-reserve/12*p2_homes*HQ95</f>
        <v/>
      </c>
      <c r="HR107" s="44">
        <f>-reserve/12*p2_homes*HR95</f>
        <v/>
      </c>
      <c r="HS107" s="44">
        <f>-reserve/12*p2_homes*HS95</f>
        <v/>
      </c>
      <c r="HT107" s="44">
        <f>-reserve/12*p2_homes*HT95</f>
        <v/>
      </c>
      <c r="HU107" s="44">
        <f>-reserve/12*p2_homes*HU95</f>
        <v/>
      </c>
      <c r="HV107" s="44">
        <f>-reserve/12*p2_homes*HV95</f>
        <v/>
      </c>
      <c r="HW107" s="44">
        <f>-reserve/12*p2_homes*HW95</f>
        <v/>
      </c>
      <c r="HX107" s="44">
        <f>-reserve/12*p2_homes*HX95</f>
        <v/>
      </c>
      <c r="HY107" s="44">
        <f>-reserve/12*p2_homes*HY95</f>
        <v/>
      </c>
      <c r="HZ107" s="44">
        <f>-reserve/12*p2_homes*HZ95</f>
        <v/>
      </c>
      <c r="IA107" s="44">
        <f>-reserve/12*p2_homes*IA95</f>
        <v/>
      </c>
      <c r="IB107" s="44">
        <f>-reserve/12*p2_homes*IB95</f>
        <v/>
      </c>
      <c r="IC107" s="44">
        <f>-reserve/12*p2_homes*IC95</f>
        <v/>
      </c>
      <c r="ID107" s="44">
        <f>-reserve/12*p2_homes*ID95</f>
        <v/>
      </c>
      <c r="IE107" s="44">
        <f>-reserve/12*p2_homes*IE95</f>
        <v/>
      </c>
      <c r="IF107" s="44">
        <f>-reserve/12*p2_homes*IF95</f>
        <v/>
      </c>
      <c r="IG107" s="44">
        <f>-reserve/12*p2_homes*IG95</f>
        <v/>
      </c>
      <c r="IH107" s="44">
        <f>-reserve/12*p2_homes*IH95</f>
        <v/>
      </c>
      <c r="II107" s="44">
        <f>-reserve/12*p2_homes*II95</f>
        <v/>
      </c>
      <c r="IJ107" s="44">
        <f>-reserve/12*p2_homes*IJ95</f>
        <v/>
      </c>
      <c r="IK107" s="44">
        <f>-reserve/12*p2_homes*IK95</f>
        <v/>
      </c>
      <c r="IL107" s="44">
        <f>-reserve/12*p2_homes*IL95</f>
        <v/>
      </c>
      <c r="IM107" s="44">
        <f>-reserve/12*p2_homes*IM95</f>
        <v/>
      </c>
      <c r="IN107" s="44">
        <f>-reserve/12*p2_homes*IN95</f>
        <v/>
      </c>
      <c r="IO107" s="44">
        <f>-reserve/12*p2_homes*IO95</f>
        <v/>
      </c>
      <c r="IP107" s="44">
        <f>-reserve/12*p2_homes*IP95</f>
        <v/>
      </c>
      <c r="IQ107" s="44">
        <f>-reserve/12*p2_homes*IQ95</f>
        <v/>
      </c>
      <c r="IR107" s="44">
        <f>-reserve/12*p2_homes*IR95</f>
        <v/>
      </c>
      <c r="IS107" s="44">
        <f>-reserve/12*p2_homes*IS95</f>
        <v/>
      </c>
      <c r="IT107" s="44">
        <f>-reserve/12*p2_homes*IT95</f>
        <v/>
      </c>
      <c r="IU107" s="44">
        <f>-reserve/12*p2_homes*IU95</f>
        <v/>
      </c>
      <c r="IV107" s="44">
        <f>-reserve/12*p2_homes*IV95</f>
        <v/>
      </c>
      <c r="IW107" s="44">
        <f>-reserve/12*p2_homes*IW95</f>
        <v/>
      </c>
      <c r="IX107" s="44">
        <f>-reserve/12*p2_homes*IX95</f>
        <v/>
      </c>
      <c r="IY107" s="44">
        <f>-reserve/12*p2_homes*IY95</f>
        <v/>
      </c>
      <c r="IZ107" s="44">
        <f>-reserve/12*p2_homes*IZ95</f>
        <v/>
      </c>
      <c r="JA107" s="44">
        <f>-reserve/12*p2_homes*JA95</f>
        <v/>
      </c>
      <c r="JB107" s="44">
        <f>-reserve/12*p2_homes*JB95</f>
        <v/>
      </c>
      <c r="JC107" s="44">
        <f>-reserve/12*p2_homes*JC95</f>
        <v/>
      </c>
      <c r="JD107" s="44">
        <f>-reserve/12*p2_homes*JD95</f>
        <v/>
      </c>
      <c r="JE107" s="44">
        <f>-reserve/12*p2_homes*JE95</f>
        <v/>
      </c>
      <c r="JF107" s="44">
        <f>-reserve/12*p2_homes*JF95</f>
        <v/>
      </c>
      <c r="JG107" s="44">
        <f>-reserve/12*p2_homes*JG95</f>
        <v/>
      </c>
      <c r="JH107" s="44">
        <f>-reserve/12*p2_homes*JH95</f>
        <v/>
      </c>
      <c r="JI107" s="44">
        <f>-reserve/12*p2_homes*JI95</f>
        <v/>
      </c>
      <c r="JJ107" s="44">
        <f>-reserve/12*p2_homes*JJ95</f>
        <v/>
      </c>
      <c r="JK107" s="44">
        <f>-reserve/12*p2_homes*JK95</f>
        <v/>
      </c>
      <c r="JL107" s="44">
        <f>-reserve/12*p2_homes*JL95</f>
        <v/>
      </c>
      <c r="JM107" s="44">
        <f>-reserve/12*p2_homes*JM95</f>
        <v/>
      </c>
      <c r="JN107" s="44">
        <f>-reserve/12*p2_homes*JN95</f>
        <v/>
      </c>
      <c r="JO107" s="44">
        <f>-reserve/12*p2_homes*JO95</f>
        <v/>
      </c>
      <c r="JP107" s="44">
        <f>-reserve/12*p2_homes*JP95</f>
        <v/>
      </c>
      <c r="JQ107" s="44">
        <f>-reserve/12*p2_homes*JQ95</f>
        <v/>
      </c>
      <c r="JR107" s="44">
        <f>-reserve/12*p2_homes*JR95</f>
        <v/>
      </c>
      <c r="JS107" s="44">
        <f>-reserve/12*p2_homes*JS95</f>
        <v/>
      </c>
      <c r="JT107" s="44">
        <f>-reserve/12*p2_homes*JT95</f>
        <v/>
      </c>
      <c r="JU107" s="44">
        <f>-reserve/12*p2_homes*JU95</f>
        <v/>
      </c>
      <c r="JV107" s="44">
        <f>-reserve/12*p2_homes*JV95</f>
        <v/>
      </c>
      <c r="JW107" s="44">
        <f>-reserve/12*p2_homes*JW95</f>
        <v/>
      </c>
      <c r="JX107" s="44">
        <f>-reserve/12*p2_homes*JX95</f>
        <v/>
      </c>
      <c r="JY107" s="44">
        <f>-reserve/12*p2_homes*JY95</f>
        <v/>
      </c>
      <c r="JZ107" s="44">
        <f>-reserve/12*p2_homes*JZ95</f>
        <v/>
      </c>
      <c r="KA107" s="44">
        <f>-reserve/12*p2_homes*KA95</f>
        <v/>
      </c>
      <c r="KB107" s="44">
        <f>-reserve/12*p2_homes*KB95</f>
        <v/>
      </c>
      <c r="KC107" s="44">
        <f>-reserve/12*p2_homes*KC95</f>
        <v/>
      </c>
      <c r="KD107" s="44">
        <f>-reserve/12*p2_homes*KD95</f>
        <v/>
      </c>
      <c r="KE107" s="44">
        <f>-reserve/12*p2_homes*KE95</f>
        <v/>
      </c>
      <c r="KF107" s="44">
        <f>-reserve/12*p2_homes*KF95</f>
        <v/>
      </c>
      <c r="KG107" s="44">
        <f>-reserve/12*p2_homes*KG95</f>
        <v/>
      </c>
      <c r="KH107" s="44">
        <f>-reserve/12*p2_homes*KH95</f>
        <v/>
      </c>
      <c r="KI107" s="44">
        <f>-reserve/12*p2_homes*KI95</f>
        <v/>
      </c>
      <c r="KJ107" s="44">
        <f>-reserve/12*p2_homes*KJ95</f>
        <v/>
      </c>
      <c r="KK107" s="44">
        <f>-reserve/12*p2_homes*KK95</f>
        <v/>
      </c>
      <c r="KL107" s="44">
        <f>-reserve/12*p2_homes*KL95</f>
        <v/>
      </c>
      <c r="KM107" s="44">
        <f>-reserve/12*p2_homes*KM95</f>
        <v/>
      </c>
      <c r="KN107" s="44">
        <f>-reserve/12*p2_homes*KN95</f>
        <v/>
      </c>
      <c r="KO107" s="44">
        <f>-reserve/12*p2_homes*KO95</f>
        <v/>
      </c>
      <c r="KP107" s="44">
        <f>-reserve/12*p2_homes*KP95</f>
        <v/>
      </c>
      <c r="KQ107" s="44">
        <f>-reserve/12*p2_homes*KQ95</f>
        <v/>
      </c>
      <c r="KR107" s="44">
        <f>-reserve/12*p2_homes*KR95</f>
        <v/>
      </c>
      <c r="KS107" s="44">
        <f>-reserve/12*p2_homes*KS95</f>
        <v/>
      </c>
      <c r="KT107" s="44">
        <f>-reserve/12*p2_homes*KT95</f>
        <v/>
      </c>
      <c r="KU107" s="44">
        <f>-reserve/12*p2_homes*KU95</f>
        <v/>
      </c>
      <c r="KV107" s="44">
        <f>-reserve/12*p2_homes*KV95</f>
        <v/>
      </c>
      <c r="KW107" s="44">
        <f>-reserve/12*p2_homes*KW95</f>
        <v/>
      </c>
      <c r="KX107" s="44">
        <f>-reserve/12*p2_homes*KX95</f>
        <v/>
      </c>
      <c r="KY107" s="44">
        <f>-reserve/12*p2_homes*KY95</f>
        <v/>
      </c>
      <c r="KZ107" s="44">
        <f>-reserve/12*p2_homes*KZ95</f>
        <v/>
      </c>
      <c r="LA107" s="44">
        <f>-reserve/12*p2_homes*LA95</f>
        <v/>
      </c>
      <c r="LB107" s="44">
        <f>-reserve/12*p2_homes*LB95</f>
        <v/>
      </c>
      <c r="LC107" s="44">
        <f>-reserve/12*p2_homes*LC95</f>
        <v/>
      </c>
      <c r="LD107" s="44">
        <f>-reserve/12*p2_homes*LD95</f>
        <v/>
      </c>
      <c r="LE107" s="44">
        <f>-reserve/12*p2_homes*LE95</f>
        <v/>
      </c>
      <c r="LF107" s="44">
        <f>-reserve/12*p2_homes*LF95</f>
        <v/>
      </c>
      <c r="LG107" s="44">
        <f>-reserve/12*p2_homes*LG95</f>
        <v/>
      </c>
      <c r="LH107" s="44">
        <f>-reserve/12*p2_homes*LH95</f>
        <v/>
      </c>
      <c r="LI107" s="44">
        <f>-reserve/12*p2_homes*LI95</f>
        <v/>
      </c>
      <c r="LJ107" s="44">
        <f>-reserve/12*p2_homes*LJ95</f>
        <v/>
      </c>
      <c r="LK107" s="44">
        <f>-reserve/12*p2_homes*LK95</f>
        <v/>
      </c>
      <c r="LL107" s="44">
        <f>-reserve/12*p2_homes*LL95</f>
        <v/>
      </c>
      <c r="LM107" s="44">
        <f>-reserve/12*p2_homes*LM95</f>
        <v/>
      </c>
      <c r="LN107" s="44">
        <f>-reserve/12*p2_homes*LN95</f>
        <v/>
      </c>
      <c r="LO107" s="44">
        <f>-reserve/12*p2_homes*LO95</f>
        <v/>
      </c>
      <c r="LP107" s="44">
        <f>-reserve/12*p2_homes*LP95</f>
        <v/>
      </c>
      <c r="LQ107" s="44">
        <f>-reserve/12*p2_homes*LQ95</f>
        <v/>
      </c>
      <c r="LR107" s="44">
        <f>-reserve/12*p2_homes*LR95</f>
        <v/>
      </c>
      <c r="LS107" s="44">
        <f>-reserve/12*p2_homes*LS95</f>
        <v/>
      </c>
      <c r="LT107" s="44">
        <f>-reserve/12*p2_homes*LT95</f>
        <v/>
      </c>
      <c r="LU107" s="44">
        <f>-reserve/12*p2_homes*LU95</f>
        <v/>
      </c>
      <c r="LV107" s="44">
        <f>-reserve/12*p2_homes*LV95</f>
        <v/>
      </c>
      <c r="LW107" s="44">
        <f>-reserve/12*p2_homes*LW95</f>
        <v/>
      </c>
      <c r="LX107" s="44">
        <f>-reserve/12*p2_homes*LX95</f>
        <v/>
      </c>
      <c r="LY107" s="44">
        <f>-reserve/12*p2_homes*LY95</f>
        <v/>
      </c>
      <c r="LZ107" s="44">
        <f>-reserve/12*p2_homes*LZ95</f>
        <v/>
      </c>
      <c r="MA107" s="44">
        <f>-reserve/12*p2_homes*MA95</f>
        <v/>
      </c>
      <c r="MB107" s="44">
        <f>-reserve/12*p2_homes*MB95</f>
        <v/>
      </c>
      <c r="MC107" s="44">
        <f>-reserve/12*p2_homes*MC95</f>
        <v/>
      </c>
      <c r="MD107" s="44">
        <f>-reserve/12*p2_homes*MD95</f>
        <v/>
      </c>
      <c r="ME107" s="44">
        <f>-reserve/12*p2_homes*ME95</f>
        <v/>
      </c>
      <c r="MF107" s="44">
        <f>-reserve/12*p2_homes*MF95</f>
        <v/>
      </c>
      <c r="MG107" s="44">
        <f>-reserve/12*p2_homes*MG95</f>
        <v/>
      </c>
      <c r="MH107" s="44">
        <f>-reserve/12*p2_homes*MH95</f>
        <v/>
      </c>
      <c r="MI107" s="44">
        <f>-reserve/12*p2_homes*MI95</f>
        <v/>
      </c>
      <c r="MJ107" s="44">
        <f>-reserve/12*p2_homes*MJ95</f>
        <v/>
      </c>
      <c r="MK107" s="44">
        <f>-reserve/12*p2_homes*MK95</f>
        <v/>
      </c>
      <c r="ML107" s="44">
        <f>-reserve/12*p2_homes*ML95</f>
        <v/>
      </c>
      <c r="MM107" s="44">
        <f>-reserve/12*p2_homes*MM95</f>
        <v/>
      </c>
      <c r="MN107" s="44">
        <f>-reserve/12*p2_homes*MN95</f>
        <v/>
      </c>
      <c r="MO107" s="44">
        <f>-reserve/12*p2_homes*MO95</f>
        <v/>
      </c>
      <c r="MP107" s="44">
        <f>-reserve/12*p2_homes*MP95</f>
        <v/>
      </c>
      <c r="MQ107" s="44">
        <f>-reserve/12*p2_homes*MQ95</f>
        <v/>
      </c>
      <c r="MR107" s="44">
        <f>-reserve/12*p2_homes*MR95</f>
        <v/>
      </c>
      <c r="MS107" s="44">
        <f>-reserve/12*p2_homes*MS95</f>
        <v/>
      </c>
      <c r="MT107" s="44">
        <f>-reserve/12*p2_homes*MT95</f>
        <v/>
      </c>
      <c r="MU107" s="44">
        <f>-reserve/12*p2_homes*MU95</f>
        <v/>
      </c>
      <c r="MV107" s="44">
        <f>-reserve/12*p2_homes*MV95</f>
        <v/>
      </c>
      <c r="MW107" s="44">
        <f>-reserve/12*p2_homes*MW95</f>
        <v/>
      </c>
      <c r="MX107" s="44">
        <f>-reserve/12*p2_homes*MX95</f>
        <v/>
      </c>
      <c r="MY107" s="44">
        <f>-reserve/12*p2_homes*MY95</f>
        <v/>
      </c>
      <c r="MZ107" s="44">
        <f>-reserve/12*p2_homes*MZ95</f>
        <v/>
      </c>
      <c r="NA107" s="44">
        <f>-reserve/12*p2_homes*NA95</f>
        <v/>
      </c>
      <c r="NB107" s="44">
        <f>-reserve/12*p2_homes*NB95</f>
        <v/>
      </c>
      <c r="NC107" s="44">
        <f>-reserve/12*p2_homes*NC95</f>
        <v/>
      </c>
      <c r="ND107" s="44">
        <f>-reserve/12*p2_homes*ND95</f>
        <v/>
      </c>
      <c r="NE107" s="44">
        <f>-reserve/12*p2_homes*NE95</f>
        <v/>
      </c>
      <c r="NF107" s="44">
        <f>-reserve/12*p2_homes*NF95</f>
        <v/>
      </c>
      <c r="NG107" s="44">
        <f>-reserve/12*p2_homes*NG95</f>
        <v/>
      </c>
      <c r="NH107" s="44">
        <f>-reserve/12*p2_homes*NH95</f>
        <v/>
      </c>
      <c r="NI107" s="44">
        <f>-reserve/12*p2_homes*NI95</f>
        <v/>
      </c>
      <c r="NJ107" s="44">
        <f>-reserve/12*p2_homes*NJ95</f>
        <v/>
      </c>
      <c r="NK107" s="44">
        <f>-reserve/12*p2_homes*NK95</f>
        <v/>
      </c>
      <c r="NL107" s="44">
        <f>-reserve/12*p2_homes*NL95</f>
        <v/>
      </c>
      <c r="NM107" s="44">
        <f>-reserve/12*p2_homes*NM95</f>
        <v/>
      </c>
      <c r="NN107" s="44">
        <f>-reserve/12*p2_homes*NN95</f>
        <v/>
      </c>
      <c r="NO107" s="44">
        <f>-reserve/12*p2_homes*NO95</f>
        <v/>
      </c>
      <c r="NP107" s="44">
        <f>-reserve/12*p2_homes*NP95</f>
        <v/>
      </c>
      <c r="NQ107" s="44">
        <f>-reserve/12*p2_homes*NQ95</f>
        <v/>
      </c>
      <c r="NR107" s="44">
        <f>-reserve/12*p2_homes*NR95</f>
        <v/>
      </c>
      <c r="NS107" s="44">
        <f>-reserve/12*p2_homes*NS95</f>
        <v/>
      </c>
      <c r="NT107" s="44">
        <f>-reserve/12*p2_homes*NT95</f>
        <v/>
      </c>
      <c r="NU107" s="44">
        <f>-reserve/12*p2_homes*NU95</f>
        <v/>
      </c>
      <c r="NV107" s="44">
        <f>-reserve/12*p2_homes*NV95</f>
        <v/>
      </c>
      <c r="NW107" s="44">
        <f>-reserve/12*p2_homes*NW95</f>
        <v/>
      </c>
      <c r="NX107" s="44">
        <f>-reserve/12*p2_homes*NX95</f>
        <v/>
      </c>
      <c r="NY107" s="44">
        <f>-reserve/12*p2_homes*NY95</f>
        <v/>
      </c>
      <c r="NZ107" s="44">
        <f>-reserve/12*p2_homes*NZ95</f>
        <v/>
      </c>
      <c r="OA107" s="44">
        <f>-reserve/12*p2_homes*OA95</f>
        <v/>
      </c>
      <c r="OB107" s="44">
        <f>-reserve/12*p2_homes*OB95</f>
        <v/>
      </c>
      <c r="OC107" s="44">
        <f>-reserve/12*p2_homes*OC95</f>
        <v/>
      </c>
      <c r="OD107" s="44">
        <f>-reserve/12*p2_homes*OD95</f>
        <v/>
      </c>
      <c r="OE107" s="44">
        <f>-reserve/12*p2_homes*OE95</f>
        <v/>
      </c>
      <c r="OF107" s="44">
        <f>-reserve/12*p2_homes*OF95</f>
        <v/>
      </c>
      <c r="OG107" s="44">
        <f>-reserve/12*p2_homes*OG95</f>
        <v/>
      </c>
      <c r="OH107" s="44">
        <f>-reserve/12*p2_homes*OH95</f>
        <v/>
      </c>
      <c r="OI107" s="44">
        <f>-reserve/12*p2_homes*OI95</f>
        <v/>
      </c>
      <c r="OJ107" s="44">
        <f>-reserve/12*p2_homes*OJ95</f>
        <v/>
      </c>
      <c r="OK107" s="44">
        <f>-reserve/12*p2_homes*OK95</f>
        <v/>
      </c>
      <c r="OL107" s="44">
        <f>-reserve/12*p2_homes*OL95</f>
        <v/>
      </c>
      <c r="OM107" s="44">
        <f>-reserve/12*p2_homes*OM95</f>
        <v/>
      </c>
      <c r="ON107" s="44">
        <f>-reserve/12*p2_homes*ON95</f>
        <v/>
      </c>
      <c r="OO107" s="44">
        <f>-reserve/12*p2_homes*OO95</f>
        <v/>
      </c>
      <c r="OP107" s="44">
        <f>-reserve/12*p2_homes*OP95</f>
        <v/>
      </c>
      <c r="OQ107" s="44">
        <f>-reserve/12*p2_homes*OQ95</f>
        <v/>
      </c>
      <c r="OR107" s="44">
        <f>-reserve/12*p2_homes*OR95</f>
        <v/>
      </c>
      <c r="OS107" s="44">
        <f>-reserve/12*p2_homes*OS95</f>
        <v/>
      </c>
      <c r="OT107" s="44">
        <f>-reserve/12*p2_homes*OT95</f>
        <v/>
      </c>
      <c r="OU107" s="44">
        <f>-reserve/12*p2_homes*OU95</f>
        <v/>
      </c>
      <c r="OV107" s="44">
        <f>-reserve/12*p2_homes*OV95</f>
        <v/>
      </c>
      <c r="OW107" s="44">
        <f>-reserve/12*p2_homes*OW95</f>
        <v/>
      </c>
      <c r="OX107" s="44">
        <f>-reserve/12*p2_homes*OX95</f>
        <v/>
      </c>
      <c r="OY107" s="44">
        <f>-reserve/12*p2_homes*OY95</f>
        <v/>
      </c>
      <c r="OZ107" s="44">
        <f>-reserve/12*p2_homes*OZ95</f>
        <v/>
      </c>
      <c r="PA107" s="44">
        <f>-reserve/12*p2_homes*PA95</f>
        <v/>
      </c>
      <c r="PB107" s="44">
        <f>-reserve/12*p2_homes*PB95</f>
        <v/>
      </c>
      <c r="PC107" s="44">
        <f>-reserve/12*p2_homes*PC95</f>
        <v/>
      </c>
      <c r="PD107" s="44">
        <f>-reserve/12*p2_homes*PD95</f>
        <v/>
      </c>
      <c r="PE107" s="44">
        <f>-reserve/12*p2_homes*PE95</f>
        <v/>
      </c>
      <c r="PF107" s="44">
        <f>-reserve/12*p2_homes*PF95</f>
        <v/>
      </c>
      <c r="PG107" s="44">
        <f>-reserve/12*p2_homes*PG95</f>
        <v/>
      </c>
      <c r="PH107" s="44">
        <f>-reserve/12*p2_homes*PH95</f>
        <v/>
      </c>
      <c r="PI107" s="44">
        <f>-reserve/12*p2_homes*PI95</f>
        <v/>
      </c>
      <c r="PJ107" s="44">
        <f>-reserve/12*p2_homes*PJ95</f>
        <v/>
      </c>
      <c r="PK107" s="44">
        <f>-reserve/12*p2_homes*PK95</f>
        <v/>
      </c>
      <c r="PL107" s="44">
        <f>-reserve/12*p2_homes*PL95</f>
        <v/>
      </c>
      <c r="PM107" s="44">
        <f>-reserve/12*p2_homes*PM95</f>
        <v/>
      </c>
    </row>
    <row r="108">
      <c r="A108" s="9" t="inlineStr">
        <is>
          <t>Supplemental charge debt service (Yr 10+)</t>
        </is>
      </c>
      <c r="B108" s="9" t="inlineStr">
        <is>
          <t>P2</t>
        </is>
      </c>
      <c r="C108" s="43">
        <f>SUM(D108:PM108)</f>
        <v/>
      </c>
      <c r="D108" s="44">
        <f>IF(AND(p2_stab&gt;0,D$4&gt;p2_stab+120),p2_sup_pmt,0)</f>
        <v/>
      </c>
      <c r="E108" s="44">
        <f>IF(AND(p2_stab&gt;0,E$4&gt;p2_stab+120),p2_sup_pmt,0)</f>
        <v/>
      </c>
      <c r="F108" s="44">
        <f>IF(AND(p2_stab&gt;0,F$4&gt;p2_stab+120),p2_sup_pmt,0)</f>
        <v/>
      </c>
      <c r="G108" s="44">
        <f>IF(AND(p2_stab&gt;0,G$4&gt;p2_stab+120),p2_sup_pmt,0)</f>
        <v/>
      </c>
      <c r="H108" s="44">
        <f>IF(AND(p2_stab&gt;0,H$4&gt;p2_stab+120),p2_sup_pmt,0)</f>
        <v/>
      </c>
      <c r="I108" s="44">
        <f>IF(AND(p2_stab&gt;0,I$4&gt;p2_stab+120),p2_sup_pmt,0)</f>
        <v/>
      </c>
      <c r="J108" s="44">
        <f>IF(AND(p2_stab&gt;0,J$4&gt;p2_stab+120),p2_sup_pmt,0)</f>
        <v/>
      </c>
      <c r="K108" s="44">
        <f>IF(AND(p2_stab&gt;0,K$4&gt;p2_stab+120),p2_sup_pmt,0)</f>
        <v/>
      </c>
      <c r="L108" s="44">
        <f>IF(AND(p2_stab&gt;0,L$4&gt;p2_stab+120),p2_sup_pmt,0)</f>
        <v/>
      </c>
      <c r="M108" s="44">
        <f>IF(AND(p2_stab&gt;0,M$4&gt;p2_stab+120),p2_sup_pmt,0)</f>
        <v/>
      </c>
      <c r="N108" s="44">
        <f>IF(AND(p2_stab&gt;0,N$4&gt;p2_stab+120),p2_sup_pmt,0)</f>
        <v/>
      </c>
      <c r="O108" s="44">
        <f>IF(AND(p2_stab&gt;0,O$4&gt;p2_stab+120),p2_sup_pmt,0)</f>
        <v/>
      </c>
      <c r="P108" s="44">
        <f>IF(AND(p2_stab&gt;0,P$4&gt;p2_stab+120),p2_sup_pmt,0)</f>
        <v/>
      </c>
      <c r="Q108" s="44">
        <f>IF(AND(p2_stab&gt;0,Q$4&gt;p2_stab+120),p2_sup_pmt,0)</f>
        <v/>
      </c>
      <c r="R108" s="44">
        <f>IF(AND(p2_stab&gt;0,R$4&gt;p2_stab+120),p2_sup_pmt,0)</f>
        <v/>
      </c>
      <c r="S108" s="44">
        <f>IF(AND(p2_stab&gt;0,S$4&gt;p2_stab+120),p2_sup_pmt,0)</f>
        <v/>
      </c>
      <c r="T108" s="44">
        <f>IF(AND(p2_stab&gt;0,T$4&gt;p2_stab+120),p2_sup_pmt,0)</f>
        <v/>
      </c>
      <c r="U108" s="44">
        <f>IF(AND(p2_stab&gt;0,U$4&gt;p2_stab+120),p2_sup_pmt,0)</f>
        <v/>
      </c>
      <c r="V108" s="44">
        <f>IF(AND(p2_stab&gt;0,V$4&gt;p2_stab+120),p2_sup_pmt,0)</f>
        <v/>
      </c>
      <c r="W108" s="44">
        <f>IF(AND(p2_stab&gt;0,W$4&gt;p2_stab+120),p2_sup_pmt,0)</f>
        <v/>
      </c>
      <c r="X108" s="44">
        <f>IF(AND(p2_stab&gt;0,X$4&gt;p2_stab+120),p2_sup_pmt,0)</f>
        <v/>
      </c>
      <c r="Y108" s="44">
        <f>IF(AND(p2_stab&gt;0,Y$4&gt;p2_stab+120),p2_sup_pmt,0)</f>
        <v/>
      </c>
      <c r="Z108" s="44">
        <f>IF(AND(p2_stab&gt;0,Z$4&gt;p2_stab+120),p2_sup_pmt,0)</f>
        <v/>
      </c>
      <c r="AA108" s="44">
        <f>IF(AND(p2_stab&gt;0,AA$4&gt;p2_stab+120),p2_sup_pmt,0)</f>
        <v/>
      </c>
      <c r="AB108" s="44">
        <f>IF(AND(p2_stab&gt;0,AB$4&gt;p2_stab+120),p2_sup_pmt,0)</f>
        <v/>
      </c>
      <c r="AC108" s="44">
        <f>IF(AND(p2_stab&gt;0,AC$4&gt;p2_stab+120),p2_sup_pmt,0)</f>
        <v/>
      </c>
      <c r="AD108" s="44">
        <f>IF(AND(p2_stab&gt;0,AD$4&gt;p2_stab+120),p2_sup_pmt,0)</f>
        <v/>
      </c>
      <c r="AE108" s="44">
        <f>IF(AND(p2_stab&gt;0,AE$4&gt;p2_stab+120),p2_sup_pmt,0)</f>
        <v/>
      </c>
      <c r="AF108" s="44">
        <f>IF(AND(p2_stab&gt;0,AF$4&gt;p2_stab+120),p2_sup_pmt,0)</f>
        <v/>
      </c>
      <c r="AG108" s="44">
        <f>IF(AND(p2_stab&gt;0,AG$4&gt;p2_stab+120),p2_sup_pmt,0)</f>
        <v/>
      </c>
      <c r="AH108" s="44">
        <f>IF(AND(p2_stab&gt;0,AH$4&gt;p2_stab+120),p2_sup_pmt,0)</f>
        <v/>
      </c>
      <c r="AI108" s="44">
        <f>IF(AND(p2_stab&gt;0,AI$4&gt;p2_stab+120),p2_sup_pmt,0)</f>
        <v/>
      </c>
      <c r="AJ108" s="44">
        <f>IF(AND(p2_stab&gt;0,AJ$4&gt;p2_stab+120),p2_sup_pmt,0)</f>
        <v/>
      </c>
      <c r="AK108" s="44">
        <f>IF(AND(p2_stab&gt;0,AK$4&gt;p2_stab+120),p2_sup_pmt,0)</f>
        <v/>
      </c>
      <c r="AL108" s="44">
        <f>IF(AND(p2_stab&gt;0,AL$4&gt;p2_stab+120),p2_sup_pmt,0)</f>
        <v/>
      </c>
      <c r="AM108" s="44">
        <f>IF(AND(p2_stab&gt;0,AM$4&gt;p2_stab+120),p2_sup_pmt,0)</f>
        <v/>
      </c>
      <c r="AN108" s="44">
        <f>IF(AND(p2_stab&gt;0,AN$4&gt;p2_stab+120),p2_sup_pmt,0)</f>
        <v/>
      </c>
      <c r="AO108" s="44">
        <f>IF(AND(p2_stab&gt;0,AO$4&gt;p2_stab+120),p2_sup_pmt,0)</f>
        <v/>
      </c>
      <c r="AP108" s="44">
        <f>IF(AND(p2_stab&gt;0,AP$4&gt;p2_stab+120),p2_sup_pmt,0)</f>
        <v/>
      </c>
      <c r="AQ108" s="44">
        <f>IF(AND(p2_stab&gt;0,AQ$4&gt;p2_stab+120),p2_sup_pmt,0)</f>
        <v/>
      </c>
      <c r="AR108" s="44">
        <f>IF(AND(p2_stab&gt;0,AR$4&gt;p2_stab+120),p2_sup_pmt,0)</f>
        <v/>
      </c>
      <c r="AS108" s="44">
        <f>IF(AND(p2_stab&gt;0,AS$4&gt;p2_stab+120),p2_sup_pmt,0)</f>
        <v/>
      </c>
      <c r="AT108" s="44">
        <f>IF(AND(p2_stab&gt;0,AT$4&gt;p2_stab+120),p2_sup_pmt,0)</f>
        <v/>
      </c>
      <c r="AU108" s="44">
        <f>IF(AND(p2_stab&gt;0,AU$4&gt;p2_stab+120),p2_sup_pmt,0)</f>
        <v/>
      </c>
      <c r="AV108" s="44">
        <f>IF(AND(p2_stab&gt;0,AV$4&gt;p2_stab+120),p2_sup_pmt,0)</f>
        <v/>
      </c>
      <c r="AW108" s="44">
        <f>IF(AND(p2_stab&gt;0,AW$4&gt;p2_stab+120),p2_sup_pmt,0)</f>
        <v/>
      </c>
      <c r="AX108" s="44">
        <f>IF(AND(p2_stab&gt;0,AX$4&gt;p2_stab+120),p2_sup_pmt,0)</f>
        <v/>
      </c>
      <c r="AY108" s="44">
        <f>IF(AND(p2_stab&gt;0,AY$4&gt;p2_stab+120),p2_sup_pmt,0)</f>
        <v/>
      </c>
      <c r="AZ108" s="44">
        <f>IF(AND(p2_stab&gt;0,AZ$4&gt;p2_stab+120),p2_sup_pmt,0)</f>
        <v/>
      </c>
      <c r="BA108" s="44">
        <f>IF(AND(p2_stab&gt;0,BA$4&gt;p2_stab+120),p2_sup_pmt,0)</f>
        <v/>
      </c>
      <c r="BB108" s="44">
        <f>IF(AND(p2_stab&gt;0,BB$4&gt;p2_stab+120),p2_sup_pmt,0)</f>
        <v/>
      </c>
      <c r="BC108" s="44">
        <f>IF(AND(p2_stab&gt;0,BC$4&gt;p2_stab+120),p2_sup_pmt,0)</f>
        <v/>
      </c>
      <c r="BD108" s="44">
        <f>IF(AND(p2_stab&gt;0,BD$4&gt;p2_stab+120),p2_sup_pmt,0)</f>
        <v/>
      </c>
      <c r="BE108" s="44">
        <f>IF(AND(p2_stab&gt;0,BE$4&gt;p2_stab+120),p2_sup_pmt,0)</f>
        <v/>
      </c>
      <c r="BF108" s="44">
        <f>IF(AND(p2_stab&gt;0,BF$4&gt;p2_stab+120),p2_sup_pmt,0)</f>
        <v/>
      </c>
      <c r="BG108" s="44">
        <f>IF(AND(p2_stab&gt;0,BG$4&gt;p2_stab+120),p2_sup_pmt,0)</f>
        <v/>
      </c>
      <c r="BH108" s="44">
        <f>IF(AND(p2_stab&gt;0,BH$4&gt;p2_stab+120),p2_sup_pmt,0)</f>
        <v/>
      </c>
      <c r="BI108" s="44">
        <f>IF(AND(p2_stab&gt;0,BI$4&gt;p2_stab+120),p2_sup_pmt,0)</f>
        <v/>
      </c>
      <c r="BJ108" s="44">
        <f>IF(AND(p2_stab&gt;0,BJ$4&gt;p2_stab+120),p2_sup_pmt,0)</f>
        <v/>
      </c>
      <c r="BK108" s="44">
        <f>IF(AND(p2_stab&gt;0,BK$4&gt;p2_stab+120),p2_sup_pmt,0)</f>
        <v/>
      </c>
      <c r="BL108" s="44">
        <f>IF(AND(p2_stab&gt;0,BL$4&gt;p2_stab+120),p2_sup_pmt,0)</f>
        <v/>
      </c>
      <c r="BM108" s="44">
        <f>IF(AND(p2_stab&gt;0,BM$4&gt;p2_stab+120),p2_sup_pmt,0)</f>
        <v/>
      </c>
      <c r="BN108" s="44">
        <f>IF(AND(p2_stab&gt;0,BN$4&gt;p2_stab+120),p2_sup_pmt,0)</f>
        <v/>
      </c>
      <c r="BO108" s="44">
        <f>IF(AND(p2_stab&gt;0,BO$4&gt;p2_stab+120),p2_sup_pmt,0)</f>
        <v/>
      </c>
      <c r="BP108" s="44">
        <f>IF(AND(p2_stab&gt;0,BP$4&gt;p2_stab+120),p2_sup_pmt,0)</f>
        <v/>
      </c>
      <c r="BQ108" s="44">
        <f>IF(AND(p2_stab&gt;0,BQ$4&gt;p2_stab+120),p2_sup_pmt,0)</f>
        <v/>
      </c>
      <c r="BR108" s="44">
        <f>IF(AND(p2_stab&gt;0,BR$4&gt;p2_stab+120),p2_sup_pmt,0)</f>
        <v/>
      </c>
      <c r="BS108" s="44">
        <f>IF(AND(p2_stab&gt;0,BS$4&gt;p2_stab+120),p2_sup_pmt,0)</f>
        <v/>
      </c>
      <c r="BT108" s="44">
        <f>IF(AND(p2_stab&gt;0,BT$4&gt;p2_stab+120),p2_sup_pmt,0)</f>
        <v/>
      </c>
      <c r="BU108" s="44">
        <f>IF(AND(p2_stab&gt;0,BU$4&gt;p2_stab+120),p2_sup_pmt,0)</f>
        <v/>
      </c>
      <c r="BV108" s="44">
        <f>IF(AND(p2_stab&gt;0,BV$4&gt;p2_stab+120),p2_sup_pmt,0)</f>
        <v/>
      </c>
      <c r="BW108" s="44">
        <f>IF(AND(p2_stab&gt;0,BW$4&gt;p2_stab+120),p2_sup_pmt,0)</f>
        <v/>
      </c>
      <c r="BX108" s="44">
        <f>IF(AND(p2_stab&gt;0,BX$4&gt;p2_stab+120),p2_sup_pmt,0)</f>
        <v/>
      </c>
      <c r="BY108" s="44">
        <f>IF(AND(p2_stab&gt;0,BY$4&gt;p2_stab+120),p2_sup_pmt,0)</f>
        <v/>
      </c>
      <c r="BZ108" s="44">
        <f>IF(AND(p2_stab&gt;0,BZ$4&gt;p2_stab+120),p2_sup_pmt,0)</f>
        <v/>
      </c>
      <c r="CA108" s="44">
        <f>IF(AND(p2_stab&gt;0,CA$4&gt;p2_stab+120),p2_sup_pmt,0)</f>
        <v/>
      </c>
      <c r="CB108" s="44">
        <f>IF(AND(p2_stab&gt;0,CB$4&gt;p2_stab+120),p2_sup_pmt,0)</f>
        <v/>
      </c>
      <c r="CC108" s="44">
        <f>IF(AND(p2_stab&gt;0,CC$4&gt;p2_stab+120),p2_sup_pmt,0)</f>
        <v/>
      </c>
      <c r="CD108" s="44">
        <f>IF(AND(p2_stab&gt;0,CD$4&gt;p2_stab+120),p2_sup_pmt,0)</f>
        <v/>
      </c>
      <c r="CE108" s="44">
        <f>IF(AND(p2_stab&gt;0,CE$4&gt;p2_stab+120),p2_sup_pmt,0)</f>
        <v/>
      </c>
      <c r="CF108" s="44">
        <f>IF(AND(p2_stab&gt;0,CF$4&gt;p2_stab+120),p2_sup_pmt,0)</f>
        <v/>
      </c>
      <c r="CG108" s="44">
        <f>IF(AND(p2_stab&gt;0,CG$4&gt;p2_stab+120),p2_sup_pmt,0)</f>
        <v/>
      </c>
      <c r="CH108" s="44">
        <f>IF(AND(p2_stab&gt;0,CH$4&gt;p2_stab+120),p2_sup_pmt,0)</f>
        <v/>
      </c>
      <c r="CI108" s="44">
        <f>IF(AND(p2_stab&gt;0,CI$4&gt;p2_stab+120),p2_sup_pmt,0)</f>
        <v/>
      </c>
      <c r="CJ108" s="44">
        <f>IF(AND(p2_stab&gt;0,CJ$4&gt;p2_stab+120),p2_sup_pmt,0)</f>
        <v/>
      </c>
      <c r="CK108" s="44">
        <f>IF(AND(p2_stab&gt;0,CK$4&gt;p2_stab+120),p2_sup_pmt,0)</f>
        <v/>
      </c>
      <c r="CL108" s="44">
        <f>IF(AND(p2_stab&gt;0,CL$4&gt;p2_stab+120),p2_sup_pmt,0)</f>
        <v/>
      </c>
      <c r="CM108" s="44">
        <f>IF(AND(p2_stab&gt;0,CM$4&gt;p2_stab+120),p2_sup_pmt,0)</f>
        <v/>
      </c>
      <c r="CN108" s="44">
        <f>IF(AND(p2_stab&gt;0,CN$4&gt;p2_stab+120),p2_sup_pmt,0)</f>
        <v/>
      </c>
      <c r="CO108" s="44">
        <f>IF(AND(p2_stab&gt;0,CO$4&gt;p2_stab+120),p2_sup_pmt,0)</f>
        <v/>
      </c>
      <c r="CP108" s="44">
        <f>IF(AND(p2_stab&gt;0,CP$4&gt;p2_stab+120),p2_sup_pmt,0)</f>
        <v/>
      </c>
      <c r="CQ108" s="44">
        <f>IF(AND(p2_stab&gt;0,CQ$4&gt;p2_stab+120),p2_sup_pmt,0)</f>
        <v/>
      </c>
      <c r="CR108" s="44">
        <f>IF(AND(p2_stab&gt;0,CR$4&gt;p2_stab+120),p2_sup_pmt,0)</f>
        <v/>
      </c>
      <c r="CS108" s="44">
        <f>IF(AND(p2_stab&gt;0,CS$4&gt;p2_stab+120),p2_sup_pmt,0)</f>
        <v/>
      </c>
      <c r="CT108" s="44">
        <f>IF(AND(p2_stab&gt;0,CT$4&gt;p2_stab+120),p2_sup_pmt,0)</f>
        <v/>
      </c>
      <c r="CU108" s="44">
        <f>IF(AND(p2_stab&gt;0,CU$4&gt;p2_stab+120),p2_sup_pmt,0)</f>
        <v/>
      </c>
      <c r="CV108" s="44">
        <f>IF(AND(p2_stab&gt;0,CV$4&gt;p2_stab+120),p2_sup_pmt,0)</f>
        <v/>
      </c>
      <c r="CW108" s="44">
        <f>IF(AND(p2_stab&gt;0,CW$4&gt;p2_stab+120),p2_sup_pmt,0)</f>
        <v/>
      </c>
      <c r="CX108" s="44">
        <f>IF(AND(p2_stab&gt;0,CX$4&gt;p2_stab+120),p2_sup_pmt,0)</f>
        <v/>
      </c>
      <c r="CY108" s="44">
        <f>IF(AND(p2_stab&gt;0,CY$4&gt;p2_stab+120),p2_sup_pmt,0)</f>
        <v/>
      </c>
      <c r="CZ108" s="44">
        <f>IF(AND(p2_stab&gt;0,CZ$4&gt;p2_stab+120),p2_sup_pmt,0)</f>
        <v/>
      </c>
      <c r="DA108" s="44">
        <f>IF(AND(p2_stab&gt;0,DA$4&gt;p2_stab+120),p2_sup_pmt,0)</f>
        <v/>
      </c>
      <c r="DB108" s="44">
        <f>IF(AND(p2_stab&gt;0,DB$4&gt;p2_stab+120),p2_sup_pmt,0)</f>
        <v/>
      </c>
      <c r="DC108" s="44">
        <f>IF(AND(p2_stab&gt;0,DC$4&gt;p2_stab+120),p2_sup_pmt,0)</f>
        <v/>
      </c>
      <c r="DD108" s="44">
        <f>IF(AND(p2_stab&gt;0,DD$4&gt;p2_stab+120),p2_sup_pmt,0)</f>
        <v/>
      </c>
      <c r="DE108" s="44">
        <f>IF(AND(p2_stab&gt;0,DE$4&gt;p2_stab+120),p2_sup_pmt,0)</f>
        <v/>
      </c>
      <c r="DF108" s="44">
        <f>IF(AND(p2_stab&gt;0,DF$4&gt;p2_stab+120),p2_sup_pmt,0)</f>
        <v/>
      </c>
      <c r="DG108" s="44">
        <f>IF(AND(p2_stab&gt;0,DG$4&gt;p2_stab+120),p2_sup_pmt,0)</f>
        <v/>
      </c>
      <c r="DH108" s="44">
        <f>IF(AND(p2_stab&gt;0,DH$4&gt;p2_stab+120),p2_sup_pmt,0)</f>
        <v/>
      </c>
      <c r="DI108" s="44">
        <f>IF(AND(p2_stab&gt;0,DI$4&gt;p2_stab+120),p2_sup_pmt,0)</f>
        <v/>
      </c>
      <c r="DJ108" s="44">
        <f>IF(AND(p2_stab&gt;0,DJ$4&gt;p2_stab+120),p2_sup_pmt,0)</f>
        <v/>
      </c>
      <c r="DK108" s="44">
        <f>IF(AND(p2_stab&gt;0,DK$4&gt;p2_stab+120),p2_sup_pmt,0)</f>
        <v/>
      </c>
      <c r="DL108" s="44">
        <f>IF(AND(p2_stab&gt;0,DL$4&gt;p2_stab+120),p2_sup_pmt,0)</f>
        <v/>
      </c>
      <c r="DM108" s="44">
        <f>IF(AND(p2_stab&gt;0,DM$4&gt;p2_stab+120),p2_sup_pmt,0)</f>
        <v/>
      </c>
      <c r="DN108" s="44">
        <f>IF(AND(p2_stab&gt;0,DN$4&gt;p2_stab+120),p2_sup_pmt,0)</f>
        <v/>
      </c>
      <c r="DO108" s="44">
        <f>IF(AND(p2_stab&gt;0,DO$4&gt;p2_stab+120),p2_sup_pmt,0)</f>
        <v/>
      </c>
      <c r="DP108" s="44">
        <f>IF(AND(p2_stab&gt;0,DP$4&gt;p2_stab+120),p2_sup_pmt,0)</f>
        <v/>
      </c>
      <c r="DQ108" s="44">
        <f>IF(AND(p2_stab&gt;0,DQ$4&gt;p2_stab+120),p2_sup_pmt,0)</f>
        <v/>
      </c>
      <c r="DR108" s="44">
        <f>IF(AND(p2_stab&gt;0,DR$4&gt;p2_stab+120),p2_sup_pmt,0)</f>
        <v/>
      </c>
      <c r="DS108" s="44">
        <f>IF(AND(p2_stab&gt;0,DS$4&gt;p2_stab+120),p2_sup_pmt,0)</f>
        <v/>
      </c>
      <c r="DT108" s="44">
        <f>IF(AND(p2_stab&gt;0,DT$4&gt;p2_stab+120),p2_sup_pmt,0)</f>
        <v/>
      </c>
      <c r="DU108" s="44">
        <f>IF(AND(p2_stab&gt;0,DU$4&gt;p2_stab+120),p2_sup_pmt,0)</f>
        <v/>
      </c>
      <c r="DV108" s="44">
        <f>IF(AND(p2_stab&gt;0,DV$4&gt;p2_stab+120),p2_sup_pmt,0)</f>
        <v/>
      </c>
      <c r="DW108" s="44">
        <f>IF(AND(p2_stab&gt;0,DW$4&gt;p2_stab+120),p2_sup_pmt,0)</f>
        <v/>
      </c>
      <c r="DX108" s="44">
        <f>IF(AND(p2_stab&gt;0,DX$4&gt;p2_stab+120),p2_sup_pmt,0)</f>
        <v/>
      </c>
      <c r="DY108" s="44">
        <f>IF(AND(p2_stab&gt;0,DY$4&gt;p2_stab+120),p2_sup_pmt,0)</f>
        <v/>
      </c>
      <c r="DZ108" s="44">
        <f>IF(AND(p2_stab&gt;0,DZ$4&gt;p2_stab+120),p2_sup_pmt,0)</f>
        <v/>
      </c>
      <c r="EA108" s="44">
        <f>IF(AND(p2_stab&gt;0,EA$4&gt;p2_stab+120),p2_sup_pmt,0)</f>
        <v/>
      </c>
      <c r="EB108" s="44">
        <f>IF(AND(p2_stab&gt;0,EB$4&gt;p2_stab+120),p2_sup_pmt,0)</f>
        <v/>
      </c>
      <c r="EC108" s="44">
        <f>IF(AND(p2_stab&gt;0,EC$4&gt;p2_stab+120),p2_sup_pmt,0)</f>
        <v/>
      </c>
      <c r="ED108" s="44">
        <f>IF(AND(p2_stab&gt;0,ED$4&gt;p2_stab+120),p2_sup_pmt,0)</f>
        <v/>
      </c>
      <c r="EE108" s="44">
        <f>IF(AND(p2_stab&gt;0,EE$4&gt;p2_stab+120),p2_sup_pmt,0)</f>
        <v/>
      </c>
      <c r="EF108" s="44">
        <f>IF(AND(p2_stab&gt;0,EF$4&gt;p2_stab+120),p2_sup_pmt,0)</f>
        <v/>
      </c>
      <c r="EG108" s="44">
        <f>IF(AND(p2_stab&gt;0,EG$4&gt;p2_stab+120),p2_sup_pmt,0)</f>
        <v/>
      </c>
      <c r="EH108" s="44">
        <f>IF(AND(p2_stab&gt;0,EH$4&gt;p2_stab+120),p2_sup_pmt,0)</f>
        <v/>
      </c>
      <c r="EI108" s="44">
        <f>IF(AND(p2_stab&gt;0,EI$4&gt;p2_stab+120),p2_sup_pmt,0)</f>
        <v/>
      </c>
      <c r="EJ108" s="44">
        <f>IF(AND(p2_stab&gt;0,EJ$4&gt;p2_stab+120),p2_sup_pmt,0)</f>
        <v/>
      </c>
      <c r="EK108" s="44">
        <f>IF(AND(p2_stab&gt;0,EK$4&gt;p2_stab+120),p2_sup_pmt,0)</f>
        <v/>
      </c>
      <c r="EL108" s="44">
        <f>IF(AND(p2_stab&gt;0,EL$4&gt;p2_stab+120),p2_sup_pmt,0)</f>
        <v/>
      </c>
      <c r="EM108" s="44">
        <f>IF(AND(p2_stab&gt;0,EM$4&gt;p2_stab+120),p2_sup_pmt,0)</f>
        <v/>
      </c>
      <c r="EN108" s="44">
        <f>IF(AND(p2_stab&gt;0,EN$4&gt;p2_stab+120),p2_sup_pmt,0)</f>
        <v/>
      </c>
      <c r="EO108" s="44">
        <f>IF(AND(p2_stab&gt;0,EO$4&gt;p2_stab+120),p2_sup_pmt,0)</f>
        <v/>
      </c>
      <c r="EP108" s="44">
        <f>IF(AND(p2_stab&gt;0,EP$4&gt;p2_stab+120),p2_sup_pmt,0)</f>
        <v/>
      </c>
      <c r="EQ108" s="44">
        <f>IF(AND(p2_stab&gt;0,EQ$4&gt;p2_stab+120),p2_sup_pmt,0)</f>
        <v/>
      </c>
      <c r="ER108" s="44">
        <f>IF(AND(p2_stab&gt;0,ER$4&gt;p2_stab+120),p2_sup_pmt,0)</f>
        <v/>
      </c>
      <c r="ES108" s="44">
        <f>IF(AND(p2_stab&gt;0,ES$4&gt;p2_stab+120),p2_sup_pmt,0)</f>
        <v/>
      </c>
      <c r="ET108" s="44">
        <f>IF(AND(p2_stab&gt;0,ET$4&gt;p2_stab+120),p2_sup_pmt,0)</f>
        <v/>
      </c>
      <c r="EU108" s="44">
        <f>IF(AND(p2_stab&gt;0,EU$4&gt;p2_stab+120),p2_sup_pmt,0)</f>
        <v/>
      </c>
      <c r="EV108" s="44">
        <f>IF(AND(p2_stab&gt;0,EV$4&gt;p2_stab+120),p2_sup_pmt,0)</f>
        <v/>
      </c>
      <c r="EW108" s="44">
        <f>IF(AND(p2_stab&gt;0,EW$4&gt;p2_stab+120),p2_sup_pmt,0)</f>
        <v/>
      </c>
      <c r="EX108" s="44">
        <f>IF(AND(p2_stab&gt;0,EX$4&gt;p2_stab+120),p2_sup_pmt,0)</f>
        <v/>
      </c>
      <c r="EY108" s="44">
        <f>IF(AND(p2_stab&gt;0,EY$4&gt;p2_stab+120),p2_sup_pmt,0)</f>
        <v/>
      </c>
      <c r="EZ108" s="44">
        <f>IF(AND(p2_stab&gt;0,EZ$4&gt;p2_stab+120),p2_sup_pmt,0)</f>
        <v/>
      </c>
      <c r="FA108" s="44">
        <f>IF(AND(p2_stab&gt;0,FA$4&gt;p2_stab+120),p2_sup_pmt,0)</f>
        <v/>
      </c>
      <c r="FB108" s="44">
        <f>IF(AND(p2_stab&gt;0,FB$4&gt;p2_stab+120),p2_sup_pmt,0)</f>
        <v/>
      </c>
      <c r="FC108" s="44">
        <f>IF(AND(p2_stab&gt;0,FC$4&gt;p2_stab+120),p2_sup_pmt,0)</f>
        <v/>
      </c>
      <c r="FD108" s="44">
        <f>IF(AND(p2_stab&gt;0,FD$4&gt;p2_stab+120),p2_sup_pmt,0)</f>
        <v/>
      </c>
      <c r="FE108" s="44">
        <f>IF(AND(p2_stab&gt;0,FE$4&gt;p2_stab+120),p2_sup_pmt,0)</f>
        <v/>
      </c>
      <c r="FF108" s="44">
        <f>IF(AND(p2_stab&gt;0,FF$4&gt;p2_stab+120),p2_sup_pmt,0)</f>
        <v/>
      </c>
      <c r="FG108" s="44">
        <f>IF(AND(p2_stab&gt;0,FG$4&gt;p2_stab+120),p2_sup_pmt,0)</f>
        <v/>
      </c>
      <c r="FH108" s="44">
        <f>IF(AND(p2_stab&gt;0,FH$4&gt;p2_stab+120),p2_sup_pmt,0)</f>
        <v/>
      </c>
      <c r="FI108" s="44">
        <f>IF(AND(p2_stab&gt;0,FI$4&gt;p2_stab+120),p2_sup_pmt,0)</f>
        <v/>
      </c>
      <c r="FJ108" s="44">
        <f>IF(AND(p2_stab&gt;0,FJ$4&gt;p2_stab+120),p2_sup_pmt,0)</f>
        <v/>
      </c>
      <c r="FK108" s="44">
        <f>IF(AND(p2_stab&gt;0,FK$4&gt;p2_stab+120),p2_sup_pmt,0)</f>
        <v/>
      </c>
      <c r="FL108" s="44">
        <f>IF(AND(p2_stab&gt;0,FL$4&gt;p2_stab+120),p2_sup_pmt,0)</f>
        <v/>
      </c>
      <c r="FM108" s="44">
        <f>IF(AND(p2_stab&gt;0,FM$4&gt;p2_stab+120),p2_sup_pmt,0)</f>
        <v/>
      </c>
      <c r="FN108" s="44">
        <f>IF(AND(p2_stab&gt;0,FN$4&gt;p2_stab+120),p2_sup_pmt,0)</f>
        <v/>
      </c>
      <c r="FO108" s="44">
        <f>IF(AND(p2_stab&gt;0,FO$4&gt;p2_stab+120),p2_sup_pmt,0)</f>
        <v/>
      </c>
      <c r="FP108" s="44">
        <f>IF(AND(p2_stab&gt;0,FP$4&gt;p2_stab+120),p2_sup_pmt,0)</f>
        <v/>
      </c>
      <c r="FQ108" s="44">
        <f>IF(AND(p2_stab&gt;0,FQ$4&gt;p2_stab+120),p2_sup_pmt,0)</f>
        <v/>
      </c>
      <c r="FR108" s="44">
        <f>IF(AND(p2_stab&gt;0,FR$4&gt;p2_stab+120),p2_sup_pmt,0)</f>
        <v/>
      </c>
      <c r="FS108" s="44">
        <f>IF(AND(p2_stab&gt;0,FS$4&gt;p2_stab+120),p2_sup_pmt,0)</f>
        <v/>
      </c>
      <c r="FT108" s="44">
        <f>IF(AND(p2_stab&gt;0,FT$4&gt;p2_stab+120),p2_sup_pmt,0)</f>
        <v/>
      </c>
      <c r="FU108" s="44">
        <f>IF(AND(p2_stab&gt;0,FU$4&gt;p2_stab+120),p2_sup_pmt,0)</f>
        <v/>
      </c>
      <c r="FV108" s="44">
        <f>IF(AND(p2_stab&gt;0,FV$4&gt;p2_stab+120),p2_sup_pmt,0)</f>
        <v/>
      </c>
      <c r="FW108" s="44">
        <f>IF(AND(p2_stab&gt;0,FW$4&gt;p2_stab+120),p2_sup_pmt,0)</f>
        <v/>
      </c>
      <c r="FX108" s="44">
        <f>IF(AND(p2_stab&gt;0,FX$4&gt;p2_stab+120),p2_sup_pmt,0)</f>
        <v/>
      </c>
      <c r="FY108" s="44">
        <f>IF(AND(p2_stab&gt;0,FY$4&gt;p2_stab+120),p2_sup_pmt,0)</f>
        <v/>
      </c>
      <c r="FZ108" s="44">
        <f>IF(AND(p2_stab&gt;0,FZ$4&gt;p2_stab+120),p2_sup_pmt,0)</f>
        <v/>
      </c>
      <c r="GA108" s="44">
        <f>IF(AND(p2_stab&gt;0,GA$4&gt;p2_stab+120),p2_sup_pmt,0)</f>
        <v/>
      </c>
      <c r="GB108" s="44">
        <f>IF(AND(p2_stab&gt;0,GB$4&gt;p2_stab+120),p2_sup_pmt,0)</f>
        <v/>
      </c>
      <c r="GC108" s="44">
        <f>IF(AND(p2_stab&gt;0,GC$4&gt;p2_stab+120),p2_sup_pmt,0)</f>
        <v/>
      </c>
      <c r="GD108" s="44">
        <f>IF(AND(p2_stab&gt;0,GD$4&gt;p2_stab+120),p2_sup_pmt,0)</f>
        <v/>
      </c>
      <c r="GE108" s="44">
        <f>IF(AND(p2_stab&gt;0,GE$4&gt;p2_stab+120),p2_sup_pmt,0)</f>
        <v/>
      </c>
      <c r="GF108" s="44">
        <f>IF(AND(p2_stab&gt;0,GF$4&gt;p2_stab+120),p2_sup_pmt,0)</f>
        <v/>
      </c>
      <c r="GG108" s="44">
        <f>IF(AND(p2_stab&gt;0,GG$4&gt;p2_stab+120),p2_sup_pmt,0)</f>
        <v/>
      </c>
      <c r="GH108" s="44">
        <f>IF(AND(p2_stab&gt;0,GH$4&gt;p2_stab+120),p2_sup_pmt,0)</f>
        <v/>
      </c>
      <c r="GI108" s="44">
        <f>IF(AND(p2_stab&gt;0,GI$4&gt;p2_stab+120),p2_sup_pmt,0)</f>
        <v/>
      </c>
      <c r="GJ108" s="44">
        <f>IF(AND(p2_stab&gt;0,GJ$4&gt;p2_stab+120),p2_sup_pmt,0)</f>
        <v/>
      </c>
      <c r="GK108" s="44">
        <f>IF(AND(p2_stab&gt;0,GK$4&gt;p2_stab+120),p2_sup_pmt,0)</f>
        <v/>
      </c>
      <c r="GL108" s="44">
        <f>IF(AND(p2_stab&gt;0,GL$4&gt;p2_stab+120),p2_sup_pmt,0)</f>
        <v/>
      </c>
      <c r="GM108" s="44">
        <f>IF(AND(p2_stab&gt;0,GM$4&gt;p2_stab+120),p2_sup_pmt,0)</f>
        <v/>
      </c>
      <c r="GN108" s="44">
        <f>IF(AND(p2_stab&gt;0,GN$4&gt;p2_stab+120),p2_sup_pmt,0)</f>
        <v/>
      </c>
      <c r="GO108" s="44">
        <f>IF(AND(p2_stab&gt;0,GO$4&gt;p2_stab+120),p2_sup_pmt,0)</f>
        <v/>
      </c>
      <c r="GP108" s="44">
        <f>IF(AND(p2_stab&gt;0,GP$4&gt;p2_stab+120),p2_sup_pmt,0)</f>
        <v/>
      </c>
      <c r="GQ108" s="44">
        <f>IF(AND(p2_stab&gt;0,GQ$4&gt;p2_stab+120),p2_sup_pmt,0)</f>
        <v/>
      </c>
      <c r="GR108" s="44">
        <f>IF(AND(p2_stab&gt;0,GR$4&gt;p2_stab+120),p2_sup_pmt,0)</f>
        <v/>
      </c>
      <c r="GS108" s="44">
        <f>IF(AND(p2_stab&gt;0,GS$4&gt;p2_stab+120),p2_sup_pmt,0)</f>
        <v/>
      </c>
      <c r="GT108" s="44">
        <f>IF(AND(p2_stab&gt;0,GT$4&gt;p2_stab+120),p2_sup_pmt,0)</f>
        <v/>
      </c>
      <c r="GU108" s="44">
        <f>IF(AND(p2_stab&gt;0,GU$4&gt;p2_stab+120),p2_sup_pmt,0)</f>
        <v/>
      </c>
      <c r="GV108" s="44">
        <f>IF(AND(p2_stab&gt;0,GV$4&gt;p2_stab+120),p2_sup_pmt,0)</f>
        <v/>
      </c>
      <c r="GW108" s="44">
        <f>IF(AND(p2_stab&gt;0,GW$4&gt;p2_stab+120),p2_sup_pmt,0)</f>
        <v/>
      </c>
      <c r="GX108" s="44">
        <f>IF(AND(p2_stab&gt;0,GX$4&gt;p2_stab+120),p2_sup_pmt,0)</f>
        <v/>
      </c>
      <c r="GY108" s="44">
        <f>IF(AND(p2_stab&gt;0,GY$4&gt;p2_stab+120),p2_sup_pmt,0)</f>
        <v/>
      </c>
      <c r="GZ108" s="44">
        <f>IF(AND(p2_stab&gt;0,GZ$4&gt;p2_stab+120),p2_sup_pmt,0)</f>
        <v/>
      </c>
      <c r="HA108" s="44">
        <f>IF(AND(p2_stab&gt;0,HA$4&gt;p2_stab+120),p2_sup_pmt,0)</f>
        <v/>
      </c>
      <c r="HB108" s="44">
        <f>IF(AND(p2_stab&gt;0,HB$4&gt;p2_stab+120),p2_sup_pmt,0)</f>
        <v/>
      </c>
      <c r="HC108" s="44">
        <f>IF(AND(p2_stab&gt;0,HC$4&gt;p2_stab+120),p2_sup_pmt,0)</f>
        <v/>
      </c>
      <c r="HD108" s="44">
        <f>IF(AND(p2_stab&gt;0,HD$4&gt;p2_stab+120),p2_sup_pmt,0)</f>
        <v/>
      </c>
      <c r="HE108" s="44">
        <f>IF(AND(p2_stab&gt;0,HE$4&gt;p2_stab+120),p2_sup_pmt,0)</f>
        <v/>
      </c>
      <c r="HF108" s="44">
        <f>IF(AND(p2_stab&gt;0,HF$4&gt;p2_stab+120),p2_sup_pmt,0)</f>
        <v/>
      </c>
      <c r="HG108" s="44">
        <f>IF(AND(p2_stab&gt;0,HG$4&gt;p2_stab+120),p2_sup_pmt,0)</f>
        <v/>
      </c>
      <c r="HH108" s="44">
        <f>IF(AND(p2_stab&gt;0,HH$4&gt;p2_stab+120),p2_sup_pmt,0)</f>
        <v/>
      </c>
      <c r="HI108" s="44">
        <f>IF(AND(p2_stab&gt;0,HI$4&gt;p2_stab+120),p2_sup_pmt,0)</f>
        <v/>
      </c>
      <c r="HJ108" s="44">
        <f>IF(AND(p2_stab&gt;0,HJ$4&gt;p2_stab+120),p2_sup_pmt,0)</f>
        <v/>
      </c>
      <c r="HK108" s="44">
        <f>IF(AND(p2_stab&gt;0,HK$4&gt;p2_stab+120),p2_sup_pmt,0)</f>
        <v/>
      </c>
      <c r="HL108" s="44">
        <f>IF(AND(p2_stab&gt;0,HL$4&gt;p2_stab+120),p2_sup_pmt,0)</f>
        <v/>
      </c>
      <c r="HM108" s="44">
        <f>IF(AND(p2_stab&gt;0,HM$4&gt;p2_stab+120),p2_sup_pmt,0)</f>
        <v/>
      </c>
      <c r="HN108" s="44">
        <f>IF(AND(p2_stab&gt;0,HN$4&gt;p2_stab+120),p2_sup_pmt,0)</f>
        <v/>
      </c>
      <c r="HO108" s="44">
        <f>IF(AND(p2_stab&gt;0,HO$4&gt;p2_stab+120),p2_sup_pmt,0)</f>
        <v/>
      </c>
      <c r="HP108" s="44">
        <f>IF(AND(p2_stab&gt;0,HP$4&gt;p2_stab+120),p2_sup_pmt,0)</f>
        <v/>
      </c>
      <c r="HQ108" s="44">
        <f>IF(AND(p2_stab&gt;0,HQ$4&gt;p2_stab+120),p2_sup_pmt,0)</f>
        <v/>
      </c>
      <c r="HR108" s="44">
        <f>IF(AND(p2_stab&gt;0,HR$4&gt;p2_stab+120),p2_sup_pmt,0)</f>
        <v/>
      </c>
      <c r="HS108" s="44">
        <f>IF(AND(p2_stab&gt;0,HS$4&gt;p2_stab+120),p2_sup_pmt,0)</f>
        <v/>
      </c>
      <c r="HT108" s="44">
        <f>IF(AND(p2_stab&gt;0,HT$4&gt;p2_stab+120),p2_sup_pmt,0)</f>
        <v/>
      </c>
      <c r="HU108" s="44">
        <f>IF(AND(p2_stab&gt;0,HU$4&gt;p2_stab+120),p2_sup_pmt,0)</f>
        <v/>
      </c>
      <c r="HV108" s="44">
        <f>IF(AND(p2_stab&gt;0,HV$4&gt;p2_stab+120),p2_sup_pmt,0)</f>
        <v/>
      </c>
      <c r="HW108" s="44">
        <f>IF(AND(p2_stab&gt;0,HW$4&gt;p2_stab+120),p2_sup_pmt,0)</f>
        <v/>
      </c>
      <c r="HX108" s="44">
        <f>IF(AND(p2_stab&gt;0,HX$4&gt;p2_stab+120),p2_sup_pmt,0)</f>
        <v/>
      </c>
      <c r="HY108" s="44">
        <f>IF(AND(p2_stab&gt;0,HY$4&gt;p2_stab+120),p2_sup_pmt,0)</f>
        <v/>
      </c>
      <c r="HZ108" s="44">
        <f>IF(AND(p2_stab&gt;0,HZ$4&gt;p2_stab+120),p2_sup_pmt,0)</f>
        <v/>
      </c>
      <c r="IA108" s="44">
        <f>IF(AND(p2_stab&gt;0,IA$4&gt;p2_stab+120),p2_sup_pmt,0)</f>
        <v/>
      </c>
      <c r="IB108" s="44">
        <f>IF(AND(p2_stab&gt;0,IB$4&gt;p2_stab+120),p2_sup_pmt,0)</f>
        <v/>
      </c>
      <c r="IC108" s="44">
        <f>IF(AND(p2_stab&gt;0,IC$4&gt;p2_stab+120),p2_sup_pmt,0)</f>
        <v/>
      </c>
      <c r="ID108" s="44">
        <f>IF(AND(p2_stab&gt;0,ID$4&gt;p2_stab+120),p2_sup_pmt,0)</f>
        <v/>
      </c>
      <c r="IE108" s="44">
        <f>IF(AND(p2_stab&gt;0,IE$4&gt;p2_stab+120),p2_sup_pmt,0)</f>
        <v/>
      </c>
      <c r="IF108" s="44">
        <f>IF(AND(p2_stab&gt;0,IF$4&gt;p2_stab+120),p2_sup_pmt,0)</f>
        <v/>
      </c>
      <c r="IG108" s="44">
        <f>IF(AND(p2_stab&gt;0,IG$4&gt;p2_stab+120),p2_sup_pmt,0)</f>
        <v/>
      </c>
      <c r="IH108" s="44">
        <f>IF(AND(p2_stab&gt;0,IH$4&gt;p2_stab+120),p2_sup_pmt,0)</f>
        <v/>
      </c>
      <c r="II108" s="44">
        <f>IF(AND(p2_stab&gt;0,II$4&gt;p2_stab+120),p2_sup_pmt,0)</f>
        <v/>
      </c>
      <c r="IJ108" s="44">
        <f>IF(AND(p2_stab&gt;0,IJ$4&gt;p2_stab+120),p2_sup_pmt,0)</f>
        <v/>
      </c>
      <c r="IK108" s="44">
        <f>IF(AND(p2_stab&gt;0,IK$4&gt;p2_stab+120),p2_sup_pmt,0)</f>
        <v/>
      </c>
      <c r="IL108" s="44">
        <f>IF(AND(p2_stab&gt;0,IL$4&gt;p2_stab+120),p2_sup_pmt,0)</f>
        <v/>
      </c>
      <c r="IM108" s="44">
        <f>IF(AND(p2_stab&gt;0,IM$4&gt;p2_stab+120),p2_sup_pmt,0)</f>
        <v/>
      </c>
      <c r="IN108" s="44">
        <f>IF(AND(p2_stab&gt;0,IN$4&gt;p2_stab+120),p2_sup_pmt,0)</f>
        <v/>
      </c>
      <c r="IO108" s="44">
        <f>IF(AND(p2_stab&gt;0,IO$4&gt;p2_stab+120),p2_sup_pmt,0)</f>
        <v/>
      </c>
      <c r="IP108" s="44">
        <f>IF(AND(p2_stab&gt;0,IP$4&gt;p2_stab+120),p2_sup_pmt,0)</f>
        <v/>
      </c>
      <c r="IQ108" s="44">
        <f>IF(AND(p2_stab&gt;0,IQ$4&gt;p2_stab+120),p2_sup_pmt,0)</f>
        <v/>
      </c>
      <c r="IR108" s="44">
        <f>IF(AND(p2_stab&gt;0,IR$4&gt;p2_stab+120),p2_sup_pmt,0)</f>
        <v/>
      </c>
      <c r="IS108" s="44">
        <f>IF(AND(p2_stab&gt;0,IS$4&gt;p2_stab+120),p2_sup_pmt,0)</f>
        <v/>
      </c>
      <c r="IT108" s="44">
        <f>IF(AND(p2_stab&gt;0,IT$4&gt;p2_stab+120),p2_sup_pmt,0)</f>
        <v/>
      </c>
      <c r="IU108" s="44">
        <f>IF(AND(p2_stab&gt;0,IU$4&gt;p2_stab+120),p2_sup_pmt,0)</f>
        <v/>
      </c>
      <c r="IV108" s="44">
        <f>IF(AND(p2_stab&gt;0,IV$4&gt;p2_stab+120),p2_sup_pmt,0)</f>
        <v/>
      </c>
      <c r="IW108" s="44">
        <f>IF(AND(p2_stab&gt;0,IW$4&gt;p2_stab+120),p2_sup_pmt,0)</f>
        <v/>
      </c>
      <c r="IX108" s="44">
        <f>IF(AND(p2_stab&gt;0,IX$4&gt;p2_stab+120),p2_sup_pmt,0)</f>
        <v/>
      </c>
      <c r="IY108" s="44">
        <f>IF(AND(p2_stab&gt;0,IY$4&gt;p2_stab+120),p2_sup_pmt,0)</f>
        <v/>
      </c>
      <c r="IZ108" s="44">
        <f>IF(AND(p2_stab&gt;0,IZ$4&gt;p2_stab+120),p2_sup_pmt,0)</f>
        <v/>
      </c>
      <c r="JA108" s="44">
        <f>IF(AND(p2_stab&gt;0,JA$4&gt;p2_stab+120),p2_sup_pmt,0)</f>
        <v/>
      </c>
      <c r="JB108" s="44">
        <f>IF(AND(p2_stab&gt;0,JB$4&gt;p2_stab+120),p2_sup_pmt,0)</f>
        <v/>
      </c>
      <c r="JC108" s="44">
        <f>IF(AND(p2_stab&gt;0,JC$4&gt;p2_stab+120),p2_sup_pmt,0)</f>
        <v/>
      </c>
      <c r="JD108" s="44">
        <f>IF(AND(p2_stab&gt;0,JD$4&gt;p2_stab+120),p2_sup_pmt,0)</f>
        <v/>
      </c>
      <c r="JE108" s="44">
        <f>IF(AND(p2_stab&gt;0,JE$4&gt;p2_stab+120),p2_sup_pmt,0)</f>
        <v/>
      </c>
      <c r="JF108" s="44">
        <f>IF(AND(p2_stab&gt;0,JF$4&gt;p2_stab+120),p2_sup_pmt,0)</f>
        <v/>
      </c>
      <c r="JG108" s="44">
        <f>IF(AND(p2_stab&gt;0,JG$4&gt;p2_stab+120),p2_sup_pmt,0)</f>
        <v/>
      </c>
      <c r="JH108" s="44">
        <f>IF(AND(p2_stab&gt;0,JH$4&gt;p2_stab+120),p2_sup_pmt,0)</f>
        <v/>
      </c>
      <c r="JI108" s="44">
        <f>IF(AND(p2_stab&gt;0,JI$4&gt;p2_stab+120),p2_sup_pmt,0)</f>
        <v/>
      </c>
      <c r="JJ108" s="44">
        <f>IF(AND(p2_stab&gt;0,JJ$4&gt;p2_stab+120),p2_sup_pmt,0)</f>
        <v/>
      </c>
      <c r="JK108" s="44">
        <f>IF(AND(p2_stab&gt;0,JK$4&gt;p2_stab+120),p2_sup_pmt,0)</f>
        <v/>
      </c>
      <c r="JL108" s="44">
        <f>IF(AND(p2_stab&gt;0,JL$4&gt;p2_stab+120),p2_sup_pmt,0)</f>
        <v/>
      </c>
      <c r="JM108" s="44">
        <f>IF(AND(p2_stab&gt;0,JM$4&gt;p2_stab+120),p2_sup_pmt,0)</f>
        <v/>
      </c>
      <c r="JN108" s="44">
        <f>IF(AND(p2_stab&gt;0,JN$4&gt;p2_stab+120),p2_sup_pmt,0)</f>
        <v/>
      </c>
      <c r="JO108" s="44">
        <f>IF(AND(p2_stab&gt;0,JO$4&gt;p2_stab+120),p2_sup_pmt,0)</f>
        <v/>
      </c>
      <c r="JP108" s="44">
        <f>IF(AND(p2_stab&gt;0,JP$4&gt;p2_stab+120),p2_sup_pmt,0)</f>
        <v/>
      </c>
      <c r="JQ108" s="44">
        <f>IF(AND(p2_stab&gt;0,JQ$4&gt;p2_stab+120),p2_sup_pmt,0)</f>
        <v/>
      </c>
      <c r="JR108" s="44">
        <f>IF(AND(p2_stab&gt;0,JR$4&gt;p2_stab+120),p2_sup_pmt,0)</f>
        <v/>
      </c>
      <c r="JS108" s="44">
        <f>IF(AND(p2_stab&gt;0,JS$4&gt;p2_stab+120),p2_sup_pmt,0)</f>
        <v/>
      </c>
      <c r="JT108" s="44">
        <f>IF(AND(p2_stab&gt;0,JT$4&gt;p2_stab+120),p2_sup_pmt,0)</f>
        <v/>
      </c>
      <c r="JU108" s="44">
        <f>IF(AND(p2_stab&gt;0,JU$4&gt;p2_stab+120),p2_sup_pmt,0)</f>
        <v/>
      </c>
      <c r="JV108" s="44">
        <f>IF(AND(p2_stab&gt;0,JV$4&gt;p2_stab+120),p2_sup_pmt,0)</f>
        <v/>
      </c>
      <c r="JW108" s="44">
        <f>IF(AND(p2_stab&gt;0,JW$4&gt;p2_stab+120),p2_sup_pmt,0)</f>
        <v/>
      </c>
      <c r="JX108" s="44">
        <f>IF(AND(p2_stab&gt;0,JX$4&gt;p2_stab+120),p2_sup_pmt,0)</f>
        <v/>
      </c>
      <c r="JY108" s="44">
        <f>IF(AND(p2_stab&gt;0,JY$4&gt;p2_stab+120),p2_sup_pmt,0)</f>
        <v/>
      </c>
      <c r="JZ108" s="44">
        <f>IF(AND(p2_stab&gt;0,JZ$4&gt;p2_stab+120),p2_sup_pmt,0)</f>
        <v/>
      </c>
      <c r="KA108" s="44">
        <f>IF(AND(p2_stab&gt;0,KA$4&gt;p2_stab+120),p2_sup_pmt,0)</f>
        <v/>
      </c>
      <c r="KB108" s="44">
        <f>IF(AND(p2_stab&gt;0,KB$4&gt;p2_stab+120),p2_sup_pmt,0)</f>
        <v/>
      </c>
      <c r="KC108" s="44">
        <f>IF(AND(p2_stab&gt;0,KC$4&gt;p2_stab+120),p2_sup_pmt,0)</f>
        <v/>
      </c>
      <c r="KD108" s="44">
        <f>IF(AND(p2_stab&gt;0,KD$4&gt;p2_stab+120),p2_sup_pmt,0)</f>
        <v/>
      </c>
      <c r="KE108" s="44">
        <f>IF(AND(p2_stab&gt;0,KE$4&gt;p2_stab+120),p2_sup_pmt,0)</f>
        <v/>
      </c>
      <c r="KF108" s="44">
        <f>IF(AND(p2_stab&gt;0,KF$4&gt;p2_stab+120),p2_sup_pmt,0)</f>
        <v/>
      </c>
      <c r="KG108" s="44">
        <f>IF(AND(p2_stab&gt;0,KG$4&gt;p2_stab+120),p2_sup_pmt,0)</f>
        <v/>
      </c>
      <c r="KH108" s="44">
        <f>IF(AND(p2_stab&gt;0,KH$4&gt;p2_stab+120),p2_sup_pmt,0)</f>
        <v/>
      </c>
      <c r="KI108" s="44">
        <f>IF(AND(p2_stab&gt;0,KI$4&gt;p2_stab+120),p2_sup_pmt,0)</f>
        <v/>
      </c>
      <c r="KJ108" s="44">
        <f>IF(AND(p2_stab&gt;0,KJ$4&gt;p2_stab+120),p2_sup_pmt,0)</f>
        <v/>
      </c>
      <c r="KK108" s="44">
        <f>IF(AND(p2_stab&gt;0,KK$4&gt;p2_stab+120),p2_sup_pmt,0)</f>
        <v/>
      </c>
      <c r="KL108" s="44">
        <f>IF(AND(p2_stab&gt;0,KL$4&gt;p2_stab+120),p2_sup_pmt,0)</f>
        <v/>
      </c>
      <c r="KM108" s="44">
        <f>IF(AND(p2_stab&gt;0,KM$4&gt;p2_stab+120),p2_sup_pmt,0)</f>
        <v/>
      </c>
      <c r="KN108" s="44">
        <f>IF(AND(p2_stab&gt;0,KN$4&gt;p2_stab+120),p2_sup_pmt,0)</f>
        <v/>
      </c>
      <c r="KO108" s="44">
        <f>IF(AND(p2_stab&gt;0,KO$4&gt;p2_stab+120),p2_sup_pmt,0)</f>
        <v/>
      </c>
      <c r="KP108" s="44">
        <f>IF(AND(p2_stab&gt;0,KP$4&gt;p2_stab+120),p2_sup_pmt,0)</f>
        <v/>
      </c>
      <c r="KQ108" s="44">
        <f>IF(AND(p2_stab&gt;0,KQ$4&gt;p2_stab+120),p2_sup_pmt,0)</f>
        <v/>
      </c>
      <c r="KR108" s="44">
        <f>IF(AND(p2_stab&gt;0,KR$4&gt;p2_stab+120),p2_sup_pmt,0)</f>
        <v/>
      </c>
      <c r="KS108" s="44">
        <f>IF(AND(p2_stab&gt;0,KS$4&gt;p2_stab+120),p2_sup_pmt,0)</f>
        <v/>
      </c>
      <c r="KT108" s="44">
        <f>IF(AND(p2_stab&gt;0,KT$4&gt;p2_stab+120),p2_sup_pmt,0)</f>
        <v/>
      </c>
      <c r="KU108" s="44">
        <f>IF(AND(p2_stab&gt;0,KU$4&gt;p2_stab+120),p2_sup_pmt,0)</f>
        <v/>
      </c>
      <c r="KV108" s="44">
        <f>IF(AND(p2_stab&gt;0,KV$4&gt;p2_stab+120),p2_sup_pmt,0)</f>
        <v/>
      </c>
      <c r="KW108" s="44">
        <f>IF(AND(p2_stab&gt;0,KW$4&gt;p2_stab+120),p2_sup_pmt,0)</f>
        <v/>
      </c>
      <c r="KX108" s="44">
        <f>IF(AND(p2_stab&gt;0,KX$4&gt;p2_stab+120),p2_sup_pmt,0)</f>
        <v/>
      </c>
      <c r="KY108" s="44">
        <f>IF(AND(p2_stab&gt;0,KY$4&gt;p2_stab+120),p2_sup_pmt,0)</f>
        <v/>
      </c>
      <c r="KZ108" s="44">
        <f>IF(AND(p2_stab&gt;0,KZ$4&gt;p2_stab+120),p2_sup_pmt,0)</f>
        <v/>
      </c>
      <c r="LA108" s="44">
        <f>IF(AND(p2_stab&gt;0,LA$4&gt;p2_stab+120),p2_sup_pmt,0)</f>
        <v/>
      </c>
      <c r="LB108" s="44">
        <f>IF(AND(p2_stab&gt;0,LB$4&gt;p2_stab+120),p2_sup_pmt,0)</f>
        <v/>
      </c>
      <c r="LC108" s="44">
        <f>IF(AND(p2_stab&gt;0,LC$4&gt;p2_stab+120),p2_sup_pmt,0)</f>
        <v/>
      </c>
      <c r="LD108" s="44">
        <f>IF(AND(p2_stab&gt;0,LD$4&gt;p2_stab+120),p2_sup_pmt,0)</f>
        <v/>
      </c>
      <c r="LE108" s="44">
        <f>IF(AND(p2_stab&gt;0,LE$4&gt;p2_stab+120),p2_sup_pmt,0)</f>
        <v/>
      </c>
      <c r="LF108" s="44">
        <f>IF(AND(p2_stab&gt;0,LF$4&gt;p2_stab+120),p2_sup_pmt,0)</f>
        <v/>
      </c>
      <c r="LG108" s="44">
        <f>IF(AND(p2_stab&gt;0,LG$4&gt;p2_stab+120),p2_sup_pmt,0)</f>
        <v/>
      </c>
      <c r="LH108" s="44">
        <f>IF(AND(p2_stab&gt;0,LH$4&gt;p2_stab+120),p2_sup_pmt,0)</f>
        <v/>
      </c>
      <c r="LI108" s="44">
        <f>IF(AND(p2_stab&gt;0,LI$4&gt;p2_stab+120),p2_sup_pmt,0)</f>
        <v/>
      </c>
      <c r="LJ108" s="44">
        <f>IF(AND(p2_stab&gt;0,LJ$4&gt;p2_stab+120),p2_sup_pmt,0)</f>
        <v/>
      </c>
      <c r="LK108" s="44">
        <f>IF(AND(p2_stab&gt;0,LK$4&gt;p2_stab+120),p2_sup_pmt,0)</f>
        <v/>
      </c>
      <c r="LL108" s="44">
        <f>IF(AND(p2_stab&gt;0,LL$4&gt;p2_stab+120),p2_sup_pmt,0)</f>
        <v/>
      </c>
      <c r="LM108" s="44">
        <f>IF(AND(p2_stab&gt;0,LM$4&gt;p2_stab+120),p2_sup_pmt,0)</f>
        <v/>
      </c>
      <c r="LN108" s="44">
        <f>IF(AND(p2_stab&gt;0,LN$4&gt;p2_stab+120),p2_sup_pmt,0)</f>
        <v/>
      </c>
      <c r="LO108" s="44">
        <f>IF(AND(p2_stab&gt;0,LO$4&gt;p2_stab+120),p2_sup_pmt,0)</f>
        <v/>
      </c>
      <c r="LP108" s="44">
        <f>IF(AND(p2_stab&gt;0,LP$4&gt;p2_stab+120),p2_sup_pmt,0)</f>
        <v/>
      </c>
      <c r="LQ108" s="44">
        <f>IF(AND(p2_stab&gt;0,LQ$4&gt;p2_stab+120),p2_sup_pmt,0)</f>
        <v/>
      </c>
      <c r="LR108" s="44">
        <f>IF(AND(p2_stab&gt;0,LR$4&gt;p2_stab+120),p2_sup_pmt,0)</f>
        <v/>
      </c>
      <c r="LS108" s="44">
        <f>IF(AND(p2_stab&gt;0,LS$4&gt;p2_stab+120),p2_sup_pmt,0)</f>
        <v/>
      </c>
      <c r="LT108" s="44">
        <f>IF(AND(p2_stab&gt;0,LT$4&gt;p2_stab+120),p2_sup_pmt,0)</f>
        <v/>
      </c>
      <c r="LU108" s="44">
        <f>IF(AND(p2_stab&gt;0,LU$4&gt;p2_stab+120),p2_sup_pmt,0)</f>
        <v/>
      </c>
      <c r="LV108" s="44">
        <f>IF(AND(p2_stab&gt;0,LV$4&gt;p2_stab+120),p2_sup_pmt,0)</f>
        <v/>
      </c>
      <c r="LW108" s="44">
        <f>IF(AND(p2_stab&gt;0,LW$4&gt;p2_stab+120),p2_sup_pmt,0)</f>
        <v/>
      </c>
      <c r="LX108" s="44">
        <f>IF(AND(p2_stab&gt;0,LX$4&gt;p2_stab+120),p2_sup_pmt,0)</f>
        <v/>
      </c>
      <c r="LY108" s="44">
        <f>IF(AND(p2_stab&gt;0,LY$4&gt;p2_stab+120),p2_sup_pmt,0)</f>
        <v/>
      </c>
      <c r="LZ108" s="44">
        <f>IF(AND(p2_stab&gt;0,LZ$4&gt;p2_stab+120),p2_sup_pmt,0)</f>
        <v/>
      </c>
      <c r="MA108" s="44">
        <f>IF(AND(p2_stab&gt;0,MA$4&gt;p2_stab+120),p2_sup_pmt,0)</f>
        <v/>
      </c>
      <c r="MB108" s="44">
        <f>IF(AND(p2_stab&gt;0,MB$4&gt;p2_stab+120),p2_sup_pmt,0)</f>
        <v/>
      </c>
      <c r="MC108" s="44">
        <f>IF(AND(p2_stab&gt;0,MC$4&gt;p2_stab+120),p2_sup_pmt,0)</f>
        <v/>
      </c>
      <c r="MD108" s="44">
        <f>IF(AND(p2_stab&gt;0,MD$4&gt;p2_stab+120),p2_sup_pmt,0)</f>
        <v/>
      </c>
      <c r="ME108" s="44">
        <f>IF(AND(p2_stab&gt;0,ME$4&gt;p2_stab+120),p2_sup_pmt,0)</f>
        <v/>
      </c>
      <c r="MF108" s="44">
        <f>IF(AND(p2_stab&gt;0,MF$4&gt;p2_stab+120),p2_sup_pmt,0)</f>
        <v/>
      </c>
      <c r="MG108" s="44">
        <f>IF(AND(p2_stab&gt;0,MG$4&gt;p2_stab+120),p2_sup_pmt,0)</f>
        <v/>
      </c>
      <c r="MH108" s="44">
        <f>IF(AND(p2_stab&gt;0,MH$4&gt;p2_stab+120),p2_sup_pmt,0)</f>
        <v/>
      </c>
      <c r="MI108" s="44">
        <f>IF(AND(p2_stab&gt;0,MI$4&gt;p2_stab+120),p2_sup_pmt,0)</f>
        <v/>
      </c>
      <c r="MJ108" s="44">
        <f>IF(AND(p2_stab&gt;0,MJ$4&gt;p2_stab+120),p2_sup_pmt,0)</f>
        <v/>
      </c>
      <c r="MK108" s="44">
        <f>IF(AND(p2_stab&gt;0,MK$4&gt;p2_stab+120),p2_sup_pmt,0)</f>
        <v/>
      </c>
      <c r="ML108" s="44">
        <f>IF(AND(p2_stab&gt;0,ML$4&gt;p2_stab+120),p2_sup_pmt,0)</f>
        <v/>
      </c>
      <c r="MM108" s="44">
        <f>IF(AND(p2_stab&gt;0,MM$4&gt;p2_stab+120),p2_sup_pmt,0)</f>
        <v/>
      </c>
      <c r="MN108" s="44">
        <f>IF(AND(p2_stab&gt;0,MN$4&gt;p2_stab+120),p2_sup_pmt,0)</f>
        <v/>
      </c>
      <c r="MO108" s="44">
        <f>IF(AND(p2_stab&gt;0,MO$4&gt;p2_stab+120),p2_sup_pmt,0)</f>
        <v/>
      </c>
      <c r="MP108" s="44">
        <f>IF(AND(p2_stab&gt;0,MP$4&gt;p2_stab+120),p2_sup_pmt,0)</f>
        <v/>
      </c>
      <c r="MQ108" s="44">
        <f>IF(AND(p2_stab&gt;0,MQ$4&gt;p2_stab+120),p2_sup_pmt,0)</f>
        <v/>
      </c>
      <c r="MR108" s="44">
        <f>IF(AND(p2_stab&gt;0,MR$4&gt;p2_stab+120),p2_sup_pmt,0)</f>
        <v/>
      </c>
      <c r="MS108" s="44">
        <f>IF(AND(p2_stab&gt;0,MS$4&gt;p2_stab+120),p2_sup_pmt,0)</f>
        <v/>
      </c>
      <c r="MT108" s="44">
        <f>IF(AND(p2_stab&gt;0,MT$4&gt;p2_stab+120),p2_sup_pmt,0)</f>
        <v/>
      </c>
      <c r="MU108" s="44">
        <f>IF(AND(p2_stab&gt;0,MU$4&gt;p2_stab+120),p2_sup_pmt,0)</f>
        <v/>
      </c>
      <c r="MV108" s="44">
        <f>IF(AND(p2_stab&gt;0,MV$4&gt;p2_stab+120),p2_sup_pmt,0)</f>
        <v/>
      </c>
      <c r="MW108" s="44">
        <f>IF(AND(p2_stab&gt;0,MW$4&gt;p2_stab+120),p2_sup_pmt,0)</f>
        <v/>
      </c>
      <c r="MX108" s="44">
        <f>IF(AND(p2_stab&gt;0,MX$4&gt;p2_stab+120),p2_sup_pmt,0)</f>
        <v/>
      </c>
      <c r="MY108" s="44">
        <f>IF(AND(p2_stab&gt;0,MY$4&gt;p2_stab+120),p2_sup_pmt,0)</f>
        <v/>
      </c>
      <c r="MZ108" s="44">
        <f>IF(AND(p2_stab&gt;0,MZ$4&gt;p2_stab+120),p2_sup_pmt,0)</f>
        <v/>
      </c>
      <c r="NA108" s="44">
        <f>IF(AND(p2_stab&gt;0,NA$4&gt;p2_stab+120),p2_sup_pmt,0)</f>
        <v/>
      </c>
      <c r="NB108" s="44">
        <f>IF(AND(p2_stab&gt;0,NB$4&gt;p2_stab+120),p2_sup_pmt,0)</f>
        <v/>
      </c>
      <c r="NC108" s="44">
        <f>IF(AND(p2_stab&gt;0,NC$4&gt;p2_stab+120),p2_sup_pmt,0)</f>
        <v/>
      </c>
      <c r="ND108" s="44">
        <f>IF(AND(p2_stab&gt;0,ND$4&gt;p2_stab+120),p2_sup_pmt,0)</f>
        <v/>
      </c>
      <c r="NE108" s="44">
        <f>IF(AND(p2_stab&gt;0,NE$4&gt;p2_stab+120),p2_sup_pmt,0)</f>
        <v/>
      </c>
      <c r="NF108" s="44">
        <f>IF(AND(p2_stab&gt;0,NF$4&gt;p2_stab+120),p2_sup_pmt,0)</f>
        <v/>
      </c>
      <c r="NG108" s="44">
        <f>IF(AND(p2_stab&gt;0,NG$4&gt;p2_stab+120),p2_sup_pmt,0)</f>
        <v/>
      </c>
      <c r="NH108" s="44">
        <f>IF(AND(p2_stab&gt;0,NH$4&gt;p2_stab+120),p2_sup_pmt,0)</f>
        <v/>
      </c>
      <c r="NI108" s="44">
        <f>IF(AND(p2_stab&gt;0,NI$4&gt;p2_stab+120),p2_sup_pmt,0)</f>
        <v/>
      </c>
      <c r="NJ108" s="44">
        <f>IF(AND(p2_stab&gt;0,NJ$4&gt;p2_stab+120),p2_sup_pmt,0)</f>
        <v/>
      </c>
      <c r="NK108" s="44">
        <f>IF(AND(p2_stab&gt;0,NK$4&gt;p2_stab+120),p2_sup_pmt,0)</f>
        <v/>
      </c>
      <c r="NL108" s="44">
        <f>IF(AND(p2_stab&gt;0,NL$4&gt;p2_stab+120),p2_sup_pmt,0)</f>
        <v/>
      </c>
      <c r="NM108" s="44">
        <f>IF(AND(p2_stab&gt;0,NM$4&gt;p2_stab+120),p2_sup_pmt,0)</f>
        <v/>
      </c>
      <c r="NN108" s="44">
        <f>IF(AND(p2_stab&gt;0,NN$4&gt;p2_stab+120),p2_sup_pmt,0)</f>
        <v/>
      </c>
      <c r="NO108" s="44">
        <f>IF(AND(p2_stab&gt;0,NO$4&gt;p2_stab+120),p2_sup_pmt,0)</f>
        <v/>
      </c>
      <c r="NP108" s="44">
        <f>IF(AND(p2_stab&gt;0,NP$4&gt;p2_stab+120),p2_sup_pmt,0)</f>
        <v/>
      </c>
      <c r="NQ108" s="44">
        <f>IF(AND(p2_stab&gt;0,NQ$4&gt;p2_stab+120),p2_sup_pmt,0)</f>
        <v/>
      </c>
      <c r="NR108" s="44">
        <f>IF(AND(p2_stab&gt;0,NR$4&gt;p2_stab+120),p2_sup_pmt,0)</f>
        <v/>
      </c>
      <c r="NS108" s="44">
        <f>IF(AND(p2_stab&gt;0,NS$4&gt;p2_stab+120),p2_sup_pmt,0)</f>
        <v/>
      </c>
      <c r="NT108" s="44">
        <f>IF(AND(p2_stab&gt;0,NT$4&gt;p2_stab+120),p2_sup_pmt,0)</f>
        <v/>
      </c>
      <c r="NU108" s="44">
        <f>IF(AND(p2_stab&gt;0,NU$4&gt;p2_stab+120),p2_sup_pmt,0)</f>
        <v/>
      </c>
      <c r="NV108" s="44">
        <f>IF(AND(p2_stab&gt;0,NV$4&gt;p2_stab+120),p2_sup_pmt,0)</f>
        <v/>
      </c>
      <c r="NW108" s="44">
        <f>IF(AND(p2_stab&gt;0,NW$4&gt;p2_stab+120),p2_sup_pmt,0)</f>
        <v/>
      </c>
      <c r="NX108" s="44">
        <f>IF(AND(p2_stab&gt;0,NX$4&gt;p2_stab+120),p2_sup_pmt,0)</f>
        <v/>
      </c>
      <c r="NY108" s="44">
        <f>IF(AND(p2_stab&gt;0,NY$4&gt;p2_stab+120),p2_sup_pmt,0)</f>
        <v/>
      </c>
      <c r="NZ108" s="44">
        <f>IF(AND(p2_stab&gt;0,NZ$4&gt;p2_stab+120),p2_sup_pmt,0)</f>
        <v/>
      </c>
      <c r="OA108" s="44">
        <f>IF(AND(p2_stab&gt;0,OA$4&gt;p2_stab+120),p2_sup_pmt,0)</f>
        <v/>
      </c>
      <c r="OB108" s="44">
        <f>IF(AND(p2_stab&gt;0,OB$4&gt;p2_stab+120),p2_sup_pmt,0)</f>
        <v/>
      </c>
      <c r="OC108" s="44">
        <f>IF(AND(p2_stab&gt;0,OC$4&gt;p2_stab+120),p2_sup_pmt,0)</f>
        <v/>
      </c>
      <c r="OD108" s="44">
        <f>IF(AND(p2_stab&gt;0,OD$4&gt;p2_stab+120),p2_sup_pmt,0)</f>
        <v/>
      </c>
      <c r="OE108" s="44">
        <f>IF(AND(p2_stab&gt;0,OE$4&gt;p2_stab+120),p2_sup_pmt,0)</f>
        <v/>
      </c>
      <c r="OF108" s="44">
        <f>IF(AND(p2_stab&gt;0,OF$4&gt;p2_stab+120),p2_sup_pmt,0)</f>
        <v/>
      </c>
      <c r="OG108" s="44">
        <f>IF(AND(p2_stab&gt;0,OG$4&gt;p2_stab+120),p2_sup_pmt,0)</f>
        <v/>
      </c>
      <c r="OH108" s="44">
        <f>IF(AND(p2_stab&gt;0,OH$4&gt;p2_stab+120),p2_sup_pmt,0)</f>
        <v/>
      </c>
      <c r="OI108" s="44">
        <f>IF(AND(p2_stab&gt;0,OI$4&gt;p2_stab+120),p2_sup_pmt,0)</f>
        <v/>
      </c>
      <c r="OJ108" s="44">
        <f>IF(AND(p2_stab&gt;0,OJ$4&gt;p2_stab+120),p2_sup_pmt,0)</f>
        <v/>
      </c>
      <c r="OK108" s="44">
        <f>IF(AND(p2_stab&gt;0,OK$4&gt;p2_stab+120),p2_sup_pmt,0)</f>
        <v/>
      </c>
      <c r="OL108" s="44">
        <f>IF(AND(p2_stab&gt;0,OL$4&gt;p2_stab+120),p2_sup_pmt,0)</f>
        <v/>
      </c>
      <c r="OM108" s="44">
        <f>IF(AND(p2_stab&gt;0,OM$4&gt;p2_stab+120),p2_sup_pmt,0)</f>
        <v/>
      </c>
      <c r="ON108" s="44">
        <f>IF(AND(p2_stab&gt;0,ON$4&gt;p2_stab+120),p2_sup_pmt,0)</f>
        <v/>
      </c>
      <c r="OO108" s="44">
        <f>IF(AND(p2_stab&gt;0,OO$4&gt;p2_stab+120),p2_sup_pmt,0)</f>
        <v/>
      </c>
      <c r="OP108" s="44">
        <f>IF(AND(p2_stab&gt;0,OP$4&gt;p2_stab+120),p2_sup_pmt,0)</f>
        <v/>
      </c>
      <c r="OQ108" s="44">
        <f>IF(AND(p2_stab&gt;0,OQ$4&gt;p2_stab+120),p2_sup_pmt,0)</f>
        <v/>
      </c>
      <c r="OR108" s="44">
        <f>IF(AND(p2_stab&gt;0,OR$4&gt;p2_stab+120),p2_sup_pmt,0)</f>
        <v/>
      </c>
      <c r="OS108" s="44">
        <f>IF(AND(p2_stab&gt;0,OS$4&gt;p2_stab+120),p2_sup_pmt,0)</f>
        <v/>
      </c>
      <c r="OT108" s="44">
        <f>IF(AND(p2_stab&gt;0,OT$4&gt;p2_stab+120),p2_sup_pmt,0)</f>
        <v/>
      </c>
      <c r="OU108" s="44">
        <f>IF(AND(p2_stab&gt;0,OU$4&gt;p2_stab+120),p2_sup_pmt,0)</f>
        <v/>
      </c>
      <c r="OV108" s="44">
        <f>IF(AND(p2_stab&gt;0,OV$4&gt;p2_stab+120),p2_sup_pmt,0)</f>
        <v/>
      </c>
      <c r="OW108" s="44">
        <f>IF(AND(p2_stab&gt;0,OW$4&gt;p2_stab+120),p2_sup_pmt,0)</f>
        <v/>
      </c>
      <c r="OX108" s="44">
        <f>IF(AND(p2_stab&gt;0,OX$4&gt;p2_stab+120),p2_sup_pmt,0)</f>
        <v/>
      </c>
      <c r="OY108" s="44">
        <f>IF(AND(p2_stab&gt;0,OY$4&gt;p2_stab+120),p2_sup_pmt,0)</f>
        <v/>
      </c>
      <c r="OZ108" s="44">
        <f>IF(AND(p2_stab&gt;0,OZ$4&gt;p2_stab+120),p2_sup_pmt,0)</f>
        <v/>
      </c>
      <c r="PA108" s="44">
        <f>IF(AND(p2_stab&gt;0,PA$4&gt;p2_stab+120),p2_sup_pmt,0)</f>
        <v/>
      </c>
      <c r="PB108" s="44">
        <f>IF(AND(p2_stab&gt;0,PB$4&gt;p2_stab+120),p2_sup_pmt,0)</f>
        <v/>
      </c>
      <c r="PC108" s="44">
        <f>IF(AND(p2_stab&gt;0,PC$4&gt;p2_stab+120),p2_sup_pmt,0)</f>
        <v/>
      </c>
      <c r="PD108" s="44">
        <f>IF(AND(p2_stab&gt;0,PD$4&gt;p2_stab+120),p2_sup_pmt,0)</f>
        <v/>
      </c>
      <c r="PE108" s="44">
        <f>IF(AND(p2_stab&gt;0,PE$4&gt;p2_stab+120),p2_sup_pmt,0)</f>
        <v/>
      </c>
      <c r="PF108" s="44">
        <f>IF(AND(p2_stab&gt;0,PF$4&gt;p2_stab+120),p2_sup_pmt,0)</f>
        <v/>
      </c>
      <c r="PG108" s="44">
        <f>IF(AND(p2_stab&gt;0,PG$4&gt;p2_stab+120),p2_sup_pmt,0)</f>
        <v/>
      </c>
      <c r="PH108" s="44">
        <f>IF(AND(p2_stab&gt;0,PH$4&gt;p2_stab+120),p2_sup_pmt,0)</f>
        <v/>
      </c>
      <c r="PI108" s="44">
        <f>IF(AND(p2_stab&gt;0,PI$4&gt;p2_stab+120),p2_sup_pmt,0)</f>
        <v/>
      </c>
      <c r="PJ108" s="44">
        <f>IF(AND(p2_stab&gt;0,PJ$4&gt;p2_stab+120),p2_sup_pmt,0)</f>
        <v/>
      </c>
      <c r="PK108" s="44">
        <f>IF(AND(p2_stab&gt;0,PK$4&gt;p2_stab+120),p2_sup_pmt,0)</f>
        <v/>
      </c>
      <c r="PL108" s="44">
        <f>IF(AND(p2_stab&gt;0,PL$4&gt;p2_stab+120),p2_sup_pmt,0)</f>
        <v/>
      </c>
      <c r="PM108" s="44">
        <f>IF(AND(p2_stab&gt;0,PM$4&gt;p2_stab+120),p2_sup_pmt,0)</f>
        <v/>
      </c>
    </row>
    <row r="109">
      <c r="A109" s="9" t="inlineStr">
        <is>
          <t>Supplemental charge balance</t>
        </is>
      </c>
      <c r="B109" s="9" t="inlineStr">
        <is>
          <t>P2</t>
        </is>
      </c>
      <c r="D109" s="44">
        <f>IF(AND(p2_stab&gt;0,D$4=p2_stab+120),p2_sup,IF(AND(p2_stab&gt;0,D$4&gt;p2_stab+120),0-(p2_sup_pmt-0*r_m),0))</f>
        <v/>
      </c>
      <c r="E109" s="44">
        <f>IF(AND(p2_stab&gt;0,E$4=p2_stab+120),p2_sup,IF(AND(p2_stab&gt;0,E$4&gt;p2_stab+120),D109-(p2_sup_pmt-D109*r_m),0))</f>
        <v/>
      </c>
      <c r="F109" s="44">
        <f>IF(AND(p2_stab&gt;0,F$4=p2_stab+120),p2_sup,IF(AND(p2_stab&gt;0,F$4&gt;p2_stab+120),E109-(p2_sup_pmt-E109*r_m),0))</f>
        <v/>
      </c>
      <c r="G109" s="44">
        <f>IF(AND(p2_stab&gt;0,G$4=p2_stab+120),p2_sup,IF(AND(p2_stab&gt;0,G$4&gt;p2_stab+120),F109-(p2_sup_pmt-F109*r_m),0))</f>
        <v/>
      </c>
      <c r="H109" s="44">
        <f>IF(AND(p2_stab&gt;0,H$4=p2_stab+120),p2_sup,IF(AND(p2_stab&gt;0,H$4&gt;p2_stab+120),G109-(p2_sup_pmt-G109*r_m),0))</f>
        <v/>
      </c>
      <c r="I109" s="44">
        <f>IF(AND(p2_stab&gt;0,I$4=p2_stab+120),p2_sup,IF(AND(p2_stab&gt;0,I$4&gt;p2_stab+120),H109-(p2_sup_pmt-H109*r_m),0))</f>
        <v/>
      </c>
      <c r="J109" s="44">
        <f>IF(AND(p2_stab&gt;0,J$4=p2_stab+120),p2_sup,IF(AND(p2_stab&gt;0,J$4&gt;p2_stab+120),I109-(p2_sup_pmt-I109*r_m),0))</f>
        <v/>
      </c>
      <c r="K109" s="44">
        <f>IF(AND(p2_stab&gt;0,K$4=p2_stab+120),p2_sup,IF(AND(p2_stab&gt;0,K$4&gt;p2_stab+120),J109-(p2_sup_pmt-J109*r_m),0))</f>
        <v/>
      </c>
      <c r="L109" s="44">
        <f>IF(AND(p2_stab&gt;0,L$4=p2_stab+120),p2_sup,IF(AND(p2_stab&gt;0,L$4&gt;p2_stab+120),K109-(p2_sup_pmt-K109*r_m),0))</f>
        <v/>
      </c>
      <c r="M109" s="44">
        <f>IF(AND(p2_stab&gt;0,M$4=p2_stab+120),p2_sup,IF(AND(p2_stab&gt;0,M$4&gt;p2_stab+120),L109-(p2_sup_pmt-L109*r_m),0))</f>
        <v/>
      </c>
      <c r="N109" s="44">
        <f>IF(AND(p2_stab&gt;0,N$4=p2_stab+120),p2_sup,IF(AND(p2_stab&gt;0,N$4&gt;p2_stab+120),M109-(p2_sup_pmt-M109*r_m),0))</f>
        <v/>
      </c>
      <c r="O109" s="44">
        <f>IF(AND(p2_stab&gt;0,O$4=p2_stab+120),p2_sup,IF(AND(p2_stab&gt;0,O$4&gt;p2_stab+120),N109-(p2_sup_pmt-N109*r_m),0))</f>
        <v/>
      </c>
      <c r="P109" s="44">
        <f>IF(AND(p2_stab&gt;0,P$4=p2_stab+120),p2_sup,IF(AND(p2_stab&gt;0,P$4&gt;p2_stab+120),O109-(p2_sup_pmt-O109*r_m),0))</f>
        <v/>
      </c>
      <c r="Q109" s="44">
        <f>IF(AND(p2_stab&gt;0,Q$4=p2_stab+120),p2_sup,IF(AND(p2_stab&gt;0,Q$4&gt;p2_stab+120),P109-(p2_sup_pmt-P109*r_m),0))</f>
        <v/>
      </c>
      <c r="R109" s="44">
        <f>IF(AND(p2_stab&gt;0,R$4=p2_stab+120),p2_sup,IF(AND(p2_stab&gt;0,R$4&gt;p2_stab+120),Q109-(p2_sup_pmt-Q109*r_m),0))</f>
        <v/>
      </c>
      <c r="S109" s="44">
        <f>IF(AND(p2_stab&gt;0,S$4=p2_stab+120),p2_sup,IF(AND(p2_stab&gt;0,S$4&gt;p2_stab+120),R109-(p2_sup_pmt-R109*r_m),0))</f>
        <v/>
      </c>
      <c r="T109" s="44">
        <f>IF(AND(p2_stab&gt;0,T$4=p2_stab+120),p2_sup,IF(AND(p2_stab&gt;0,T$4&gt;p2_stab+120),S109-(p2_sup_pmt-S109*r_m),0))</f>
        <v/>
      </c>
      <c r="U109" s="44">
        <f>IF(AND(p2_stab&gt;0,U$4=p2_stab+120),p2_sup,IF(AND(p2_stab&gt;0,U$4&gt;p2_stab+120),T109-(p2_sup_pmt-T109*r_m),0))</f>
        <v/>
      </c>
      <c r="V109" s="44">
        <f>IF(AND(p2_stab&gt;0,V$4=p2_stab+120),p2_sup,IF(AND(p2_stab&gt;0,V$4&gt;p2_stab+120),U109-(p2_sup_pmt-U109*r_m),0))</f>
        <v/>
      </c>
      <c r="W109" s="44">
        <f>IF(AND(p2_stab&gt;0,W$4=p2_stab+120),p2_sup,IF(AND(p2_stab&gt;0,W$4&gt;p2_stab+120),V109-(p2_sup_pmt-V109*r_m),0))</f>
        <v/>
      </c>
      <c r="X109" s="44">
        <f>IF(AND(p2_stab&gt;0,X$4=p2_stab+120),p2_sup,IF(AND(p2_stab&gt;0,X$4&gt;p2_stab+120),W109-(p2_sup_pmt-W109*r_m),0))</f>
        <v/>
      </c>
      <c r="Y109" s="44">
        <f>IF(AND(p2_stab&gt;0,Y$4=p2_stab+120),p2_sup,IF(AND(p2_stab&gt;0,Y$4&gt;p2_stab+120),X109-(p2_sup_pmt-X109*r_m),0))</f>
        <v/>
      </c>
      <c r="Z109" s="44">
        <f>IF(AND(p2_stab&gt;0,Z$4=p2_stab+120),p2_sup,IF(AND(p2_stab&gt;0,Z$4&gt;p2_stab+120),Y109-(p2_sup_pmt-Y109*r_m),0))</f>
        <v/>
      </c>
      <c r="AA109" s="44">
        <f>IF(AND(p2_stab&gt;0,AA$4=p2_stab+120),p2_sup,IF(AND(p2_stab&gt;0,AA$4&gt;p2_stab+120),Z109-(p2_sup_pmt-Z109*r_m),0))</f>
        <v/>
      </c>
      <c r="AB109" s="44">
        <f>IF(AND(p2_stab&gt;0,AB$4=p2_stab+120),p2_sup,IF(AND(p2_stab&gt;0,AB$4&gt;p2_stab+120),AA109-(p2_sup_pmt-AA109*r_m),0))</f>
        <v/>
      </c>
      <c r="AC109" s="44">
        <f>IF(AND(p2_stab&gt;0,AC$4=p2_stab+120),p2_sup,IF(AND(p2_stab&gt;0,AC$4&gt;p2_stab+120),AB109-(p2_sup_pmt-AB109*r_m),0))</f>
        <v/>
      </c>
      <c r="AD109" s="44">
        <f>IF(AND(p2_stab&gt;0,AD$4=p2_stab+120),p2_sup,IF(AND(p2_stab&gt;0,AD$4&gt;p2_stab+120),AC109-(p2_sup_pmt-AC109*r_m),0))</f>
        <v/>
      </c>
      <c r="AE109" s="44">
        <f>IF(AND(p2_stab&gt;0,AE$4=p2_stab+120),p2_sup,IF(AND(p2_stab&gt;0,AE$4&gt;p2_stab+120),AD109-(p2_sup_pmt-AD109*r_m),0))</f>
        <v/>
      </c>
      <c r="AF109" s="44">
        <f>IF(AND(p2_stab&gt;0,AF$4=p2_stab+120),p2_sup,IF(AND(p2_stab&gt;0,AF$4&gt;p2_stab+120),AE109-(p2_sup_pmt-AE109*r_m),0))</f>
        <v/>
      </c>
      <c r="AG109" s="44">
        <f>IF(AND(p2_stab&gt;0,AG$4=p2_stab+120),p2_sup,IF(AND(p2_stab&gt;0,AG$4&gt;p2_stab+120),AF109-(p2_sup_pmt-AF109*r_m),0))</f>
        <v/>
      </c>
      <c r="AH109" s="44">
        <f>IF(AND(p2_stab&gt;0,AH$4=p2_stab+120),p2_sup,IF(AND(p2_stab&gt;0,AH$4&gt;p2_stab+120),AG109-(p2_sup_pmt-AG109*r_m),0))</f>
        <v/>
      </c>
      <c r="AI109" s="44">
        <f>IF(AND(p2_stab&gt;0,AI$4=p2_stab+120),p2_sup,IF(AND(p2_stab&gt;0,AI$4&gt;p2_stab+120),AH109-(p2_sup_pmt-AH109*r_m),0))</f>
        <v/>
      </c>
      <c r="AJ109" s="44">
        <f>IF(AND(p2_stab&gt;0,AJ$4=p2_stab+120),p2_sup,IF(AND(p2_stab&gt;0,AJ$4&gt;p2_stab+120),AI109-(p2_sup_pmt-AI109*r_m),0))</f>
        <v/>
      </c>
      <c r="AK109" s="44">
        <f>IF(AND(p2_stab&gt;0,AK$4=p2_stab+120),p2_sup,IF(AND(p2_stab&gt;0,AK$4&gt;p2_stab+120),AJ109-(p2_sup_pmt-AJ109*r_m),0))</f>
        <v/>
      </c>
      <c r="AL109" s="44">
        <f>IF(AND(p2_stab&gt;0,AL$4=p2_stab+120),p2_sup,IF(AND(p2_stab&gt;0,AL$4&gt;p2_stab+120),AK109-(p2_sup_pmt-AK109*r_m),0))</f>
        <v/>
      </c>
      <c r="AM109" s="44">
        <f>IF(AND(p2_stab&gt;0,AM$4=p2_stab+120),p2_sup,IF(AND(p2_stab&gt;0,AM$4&gt;p2_stab+120),AL109-(p2_sup_pmt-AL109*r_m),0))</f>
        <v/>
      </c>
      <c r="AN109" s="44">
        <f>IF(AND(p2_stab&gt;0,AN$4=p2_stab+120),p2_sup,IF(AND(p2_stab&gt;0,AN$4&gt;p2_stab+120),AM109-(p2_sup_pmt-AM109*r_m),0))</f>
        <v/>
      </c>
      <c r="AO109" s="44">
        <f>IF(AND(p2_stab&gt;0,AO$4=p2_stab+120),p2_sup,IF(AND(p2_stab&gt;0,AO$4&gt;p2_stab+120),AN109-(p2_sup_pmt-AN109*r_m),0))</f>
        <v/>
      </c>
      <c r="AP109" s="44">
        <f>IF(AND(p2_stab&gt;0,AP$4=p2_stab+120),p2_sup,IF(AND(p2_stab&gt;0,AP$4&gt;p2_stab+120),AO109-(p2_sup_pmt-AO109*r_m),0))</f>
        <v/>
      </c>
      <c r="AQ109" s="44">
        <f>IF(AND(p2_stab&gt;0,AQ$4=p2_stab+120),p2_sup,IF(AND(p2_stab&gt;0,AQ$4&gt;p2_stab+120),AP109-(p2_sup_pmt-AP109*r_m),0))</f>
        <v/>
      </c>
      <c r="AR109" s="44">
        <f>IF(AND(p2_stab&gt;0,AR$4=p2_stab+120),p2_sup,IF(AND(p2_stab&gt;0,AR$4&gt;p2_stab+120),AQ109-(p2_sup_pmt-AQ109*r_m),0))</f>
        <v/>
      </c>
      <c r="AS109" s="44">
        <f>IF(AND(p2_stab&gt;0,AS$4=p2_stab+120),p2_sup,IF(AND(p2_stab&gt;0,AS$4&gt;p2_stab+120),AR109-(p2_sup_pmt-AR109*r_m),0))</f>
        <v/>
      </c>
      <c r="AT109" s="44">
        <f>IF(AND(p2_stab&gt;0,AT$4=p2_stab+120),p2_sup,IF(AND(p2_stab&gt;0,AT$4&gt;p2_stab+120),AS109-(p2_sup_pmt-AS109*r_m),0))</f>
        <v/>
      </c>
      <c r="AU109" s="44">
        <f>IF(AND(p2_stab&gt;0,AU$4=p2_stab+120),p2_sup,IF(AND(p2_stab&gt;0,AU$4&gt;p2_stab+120),AT109-(p2_sup_pmt-AT109*r_m),0))</f>
        <v/>
      </c>
      <c r="AV109" s="44">
        <f>IF(AND(p2_stab&gt;0,AV$4=p2_stab+120),p2_sup,IF(AND(p2_stab&gt;0,AV$4&gt;p2_stab+120),AU109-(p2_sup_pmt-AU109*r_m),0))</f>
        <v/>
      </c>
      <c r="AW109" s="44">
        <f>IF(AND(p2_stab&gt;0,AW$4=p2_stab+120),p2_sup,IF(AND(p2_stab&gt;0,AW$4&gt;p2_stab+120),AV109-(p2_sup_pmt-AV109*r_m),0))</f>
        <v/>
      </c>
      <c r="AX109" s="44">
        <f>IF(AND(p2_stab&gt;0,AX$4=p2_stab+120),p2_sup,IF(AND(p2_stab&gt;0,AX$4&gt;p2_stab+120),AW109-(p2_sup_pmt-AW109*r_m),0))</f>
        <v/>
      </c>
      <c r="AY109" s="44">
        <f>IF(AND(p2_stab&gt;0,AY$4=p2_stab+120),p2_sup,IF(AND(p2_stab&gt;0,AY$4&gt;p2_stab+120),AX109-(p2_sup_pmt-AX109*r_m),0))</f>
        <v/>
      </c>
      <c r="AZ109" s="44">
        <f>IF(AND(p2_stab&gt;0,AZ$4=p2_stab+120),p2_sup,IF(AND(p2_stab&gt;0,AZ$4&gt;p2_stab+120),AY109-(p2_sup_pmt-AY109*r_m),0))</f>
        <v/>
      </c>
      <c r="BA109" s="44">
        <f>IF(AND(p2_stab&gt;0,BA$4=p2_stab+120),p2_sup,IF(AND(p2_stab&gt;0,BA$4&gt;p2_stab+120),AZ109-(p2_sup_pmt-AZ109*r_m),0))</f>
        <v/>
      </c>
      <c r="BB109" s="44">
        <f>IF(AND(p2_stab&gt;0,BB$4=p2_stab+120),p2_sup,IF(AND(p2_stab&gt;0,BB$4&gt;p2_stab+120),BA109-(p2_sup_pmt-BA109*r_m),0))</f>
        <v/>
      </c>
      <c r="BC109" s="44">
        <f>IF(AND(p2_stab&gt;0,BC$4=p2_stab+120),p2_sup,IF(AND(p2_stab&gt;0,BC$4&gt;p2_stab+120),BB109-(p2_sup_pmt-BB109*r_m),0))</f>
        <v/>
      </c>
      <c r="BD109" s="44">
        <f>IF(AND(p2_stab&gt;0,BD$4=p2_stab+120),p2_sup,IF(AND(p2_stab&gt;0,BD$4&gt;p2_stab+120),BC109-(p2_sup_pmt-BC109*r_m),0))</f>
        <v/>
      </c>
      <c r="BE109" s="44">
        <f>IF(AND(p2_stab&gt;0,BE$4=p2_stab+120),p2_sup,IF(AND(p2_stab&gt;0,BE$4&gt;p2_stab+120),BD109-(p2_sup_pmt-BD109*r_m),0))</f>
        <v/>
      </c>
      <c r="BF109" s="44">
        <f>IF(AND(p2_stab&gt;0,BF$4=p2_stab+120),p2_sup,IF(AND(p2_stab&gt;0,BF$4&gt;p2_stab+120),BE109-(p2_sup_pmt-BE109*r_m),0))</f>
        <v/>
      </c>
      <c r="BG109" s="44">
        <f>IF(AND(p2_stab&gt;0,BG$4=p2_stab+120),p2_sup,IF(AND(p2_stab&gt;0,BG$4&gt;p2_stab+120),BF109-(p2_sup_pmt-BF109*r_m),0))</f>
        <v/>
      </c>
      <c r="BH109" s="44">
        <f>IF(AND(p2_stab&gt;0,BH$4=p2_stab+120),p2_sup,IF(AND(p2_stab&gt;0,BH$4&gt;p2_stab+120),BG109-(p2_sup_pmt-BG109*r_m),0))</f>
        <v/>
      </c>
      <c r="BI109" s="44">
        <f>IF(AND(p2_stab&gt;0,BI$4=p2_stab+120),p2_sup,IF(AND(p2_stab&gt;0,BI$4&gt;p2_stab+120),BH109-(p2_sup_pmt-BH109*r_m),0))</f>
        <v/>
      </c>
      <c r="BJ109" s="44">
        <f>IF(AND(p2_stab&gt;0,BJ$4=p2_stab+120),p2_sup,IF(AND(p2_stab&gt;0,BJ$4&gt;p2_stab+120),BI109-(p2_sup_pmt-BI109*r_m),0))</f>
        <v/>
      </c>
      <c r="BK109" s="44">
        <f>IF(AND(p2_stab&gt;0,BK$4=p2_stab+120),p2_sup,IF(AND(p2_stab&gt;0,BK$4&gt;p2_stab+120),BJ109-(p2_sup_pmt-BJ109*r_m),0))</f>
        <v/>
      </c>
      <c r="BL109" s="44">
        <f>IF(AND(p2_stab&gt;0,BL$4=p2_stab+120),p2_sup,IF(AND(p2_stab&gt;0,BL$4&gt;p2_stab+120),BK109-(p2_sup_pmt-BK109*r_m),0))</f>
        <v/>
      </c>
      <c r="BM109" s="44">
        <f>IF(AND(p2_stab&gt;0,BM$4=p2_stab+120),p2_sup,IF(AND(p2_stab&gt;0,BM$4&gt;p2_stab+120),BL109-(p2_sup_pmt-BL109*r_m),0))</f>
        <v/>
      </c>
      <c r="BN109" s="44">
        <f>IF(AND(p2_stab&gt;0,BN$4=p2_stab+120),p2_sup,IF(AND(p2_stab&gt;0,BN$4&gt;p2_stab+120),BM109-(p2_sup_pmt-BM109*r_m),0))</f>
        <v/>
      </c>
      <c r="BO109" s="44">
        <f>IF(AND(p2_stab&gt;0,BO$4=p2_stab+120),p2_sup,IF(AND(p2_stab&gt;0,BO$4&gt;p2_stab+120),BN109-(p2_sup_pmt-BN109*r_m),0))</f>
        <v/>
      </c>
      <c r="BP109" s="44">
        <f>IF(AND(p2_stab&gt;0,BP$4=p2_stab+120),p2_sup,IF(AND(p2_stab&gt;0,BP$4&gt;p2_stab+120),BO109-(p2_sup_pmt-BO109*r_m),0))</f>
        <v/>
      </c>
      <c r="BQ109" s="44">
        <f>IF(AND(p2_stab&gt;0,BQ$4=p2_stab+120),p2_sup,IF(AND(p2_stab&gt;0,BQ$4&gt;p2_stab+120),BP109-(p2_sup_pmt-BP109*r_m),0))</f>
        <v/>
      </c>
      <c r="BR109" s="44">
        <f>IF(AND(p2_stab&gt;0,BR$4=p2_stab+120),p2_sup,IF(AND(p2_stab&gt;0,BR$4&gt;p2_stab+120),BQ109-(p2_sup_pmt-BQ109*r_m),0))</f>
        <v/>
      </c>
      <c r="BS109" s="44">
        <f>IF(AND(p2_stab&gt;0,BS$4=p2_stab+120),p2_sup,IF(AND(p2_stab&gt;0,BS$4&gt;p2_stab+120),BR109-(p2_sup_pmt-BR109*r_m),0))</f>
        <v/>
      </c>
      <c r="BT109" s="44">
        <f>IF(AND(p2_stab&gt;0,BT$4=p2_stab+120),p2_sup,IF(AND(p2_stab&gt;0,BT$4&gt;p2_stab+120),BS109-(p2_sup_pmt-BS109*r_m),0))</f>
        <v/>
      </c>
      <c r="BU109" s="44">
        <f>IF(AND(p2_stab&gt;0,BU$4=p2_stab+120),p2_sup,IF(AND(p2_stab&gt;0,BU$4&gt;p2_stab+120),BT109-(p2_sup_pmt-BT109*r_m),0))</f>
        <v/>
      </c>
      <c r="BV109" s="44">
        <f>IF(AND(p2_stab&gt;0,BV$4=p2_stab+120),p2_sup,IF(AND(p2_stab&gt;0,BV$4&gt;p2_stab+120),BU109-(p2_sup_pmt-BU109*r_m),0))</f>
        <v/>
      </c>
      <c r="BW109" s="44">
        <f>IF(AND(p2_stab&gt;0,BW$4=p2_stab+120),p2_sup,IF(AND(p2_stab&gt;0,BW$4&gt;p2_stab+120),BV109-(p2_sup_pmt-BV109*r_m),0))</f>
        <v/>
      </c>
      <c r="BX109" s="44">
        <f>IF(AND(p2_stab&gt;0,BX$4=p2_stab+120),p2_sup,IF(AND(p2_stab&gt;0,BX$4&gt;p2_stab+120),BW109-(p2_sup_pmt-BW109*r_m),0))</f>
        <v/>
      </c>
      <c r="BY109" s="44">
        <f>IF(AND(p2_stab&gt;0,BY$4=p2_stab+120),p2_sup,IF(AND(p2_stab&gt;0,BY$4&gt;p2_stab+120),BX109-(p2_sup_pmt-BX109*r_m),0))</f>
        <v/>
      </c>
      <c r="BZ109" s="44">
        <f>IF(AND(p2_stab&gt;0,BZ$4=p2_stab+120),p2_sup,IF(AND(p2_stab&gt;0,BZ$4&gt;p2_stab+120),BY109-(p2_sup_pmt-BY109*r_m),0))</f>
        <v/>
      </c>
      <c r="CA109" s="44">
        <f>IF(AND(p2_stab&gt;0,CA$4=p2_stab+120),p2_sup,IF(AND(p2_stab&gt;0,CA$4&gt;p2_stab+120),BZ109-(p2_sup_pmt-BZ109*r_m),0))</f>
        <v/>
      </c>
      <c r="CB109" s="44">
        <f>IF(AND(p2_stab&gt;0,CB$4=p2_stab+120),p2_sup,IF(AND(p2_stab&gt;0,CB$4&gt;p2_stab+120),CA109-(p2_sup_pmt-CA109*r_m),0))</f>
        <v/>
      </c>
      <c r="CC109" s="44">
        <f>IF(AND(p2_stab&gt;0,CC$4=p2_stab+120),p2_sup,IF(AND(p2_stab&gt;0,CC$4&gt;p2_stab+120),CB109-(p2_sup_pmt-CB109*r_m),0))</f>
        <v/>
      </c>
      <c r="CD109" s="44">
        <f>IF(AND(p2_stab&gt;0,CD$4=p2_stab+120),p2_sup,IF(AND(p2_stab&gt;0,CD$4&gt;p2_stab+120),CC109-(p2_sup_pmt-CC109*r_m),0))</f>
        <v/>
      </c>
      <c r="CE109" s="44">
        <f>IF(AND(p2_stab&gt;0,CE$4=p2_stab+120),p2_sup,IF(AND(p2_stab&gt;0,CE$4&gt;p2_stab+120),CD109-(p2_sup_pmt-CD109*r_m),0))</f>
        <v/>
      </c>
      <c r="CF109" s="44">
        <f>IF(AND(p2_stab&gt;0,CF$4=p2_stab+120),p2_sup,IF(AND(p2_stab&gt;0,CF$4&gt;p2_stab+120),CE109-(p2_sup_pmt-CE109*r_m),0))</f>
        <v/>
      </c>
      <c r="CG109" s="44">
        <f>IF(AND(p2_stab&gt;0,CG$4=p2_stab+120),p2_sup,IF(AND(p2_stab&gt;0,CG$4&gt;p2_stab+120),CF109-(p2_sup_pmt-CF109*r_m),0))</f>
        <v/>
      </c>
      <c r="CH109" s="44">
        <f>IF(AND(p2_stab&gt;0,CH$4=p2_stab+120),p2_sup,IF(AND(p2_stab&gt;0,CH$4&gt;p2_stab+120),CG109-(p2_sup_pmt-CG109*r_m),0))</f>
        <v/>
      </c>
      <c r="CI109" s="44">
        <f>IF(AND(p2_stab&gt;0,CI$4=p2_stab+120),p2_sup,IF(AND(p2_stab&gt;0,CI$4&gt;p2_stab+120),CH109-(p2_sup_pmt-CH109*r_m),0))</f>
        <v/>
      </c>
      <c r="CJ109" s="44">
        <f>IF(AND(p2_stab&gt;0,CJ$4=p2_stab+120),p2_sup,IF(AND(p2_stab&gt;0,CJ$4&gt;p2_stab+120),CI109-(p2_sup_pmt-CI109*r_m),0))</f>
        <v/>
      </c>
      <c r="CK109" s="44">
        <f>IF(AND(p2_stab&gt;0,CK$4=p2_stab+120),p2_sup,IF(AND(p2_stab&gt;0,CK$4&gt;p2_stab+120),CJ109-(p2_sup_pmt-CJ109*r_m),0))</f>
        <v/>
      </c>
      <c r="CL109" s="44">
        <f>IF(AND(p2_stab&gt;0,CL$4=p2_stab+120),p2_sup,IF(AND(p2_stab&gt;0,CL$4&gt;p2_stab+120),CK109-(p2_sup_pmt-CK109*r_m),0))</f>
        <v/>
      </c>
      <c r="CM109" s="44">
        <f>IF(AND(p2_stab&gt;0,CM$4=p2_stab+120),p2_sup,IF(AND(p2_stab&gt;0,CM$4&gt;p2_stab+120),CL109-(p2_sup_pmt-CL109*r_m),0))</f>
        <v/>
      </c>
      <c r="CN109" s="44">
        <f>IF(AND(p2_stab&gt;0,CN$4=p2_stab+120),p2_sup,IF(AND(p2_stab&gt;0,CN$4&gt;p2_stab+120),CM109-(p2_sup_pmt-CM109*r_m),0))</f>
        <v/>
      </c>
      <c r="CO109" s="44">
        <f>IF(AND(p2_stab&gt;0,CO$4=p2_stab+120),p2_sup,IF(AND(p2_stab&gt;0,CO$4&gt;p2_stab+120),CN109-(p2_sup_pmt-CN109*r_m),0))</f>
        <v/>
      </c>
      <c r="CP109" s="44">
        <f>IF(AND(p2_stab&gt;0,CP$4=p2_stab+120),p2_sup,IF(AND(p2_stab&gt;0,CP$4&gt;p2_stab+120),CO109-(p2_sup_pmt-CO109*r_m),0))</f>
        <v/>
      </c>
      <c r="CQ109" s="44">
        <f>IF(AND(p2_stab&gt;0,CQ$4=p2_stab+120),p2_sup,IF(AND(p2_stab&gt;0,CQ$4&gt;p2_stab+120),CP109-(p2_sup_pmt-CP109*r_m),0))</f>
        <v/>
      </c>
      <c r="CR109" s="44">
        <f>IF(AND(p2_stab&gt;0,CR$4=p2_stab+120),p2_sup,IF(AND(p2_stab&gt;0,CR$4&gt;p2_stab+120),CQ109-(p2_sup_pmt-CQ109*r_m),0))</f>
        <v/>
      </c>
      <c r="CS109" s="44">
        <f>IF(AND(p2_stab&gt;0,CS$4=p2_stab+120),p2_sup,IF(AND(p2_stab&gt;0,CS$4&gt;p2_stab+120),CR109-(p2_sup_pmt-CR109*r_m),0))</f>
        <v/>
      </c>
      <c r="CT109" s="44">
        <f>IF(AND(p2_stab&gt;0,CT$4=p2_stab+120),p2_sup,IF(AND(p2_stab&gt;0,CT$4&gt;p2_stab+120),CS109-(p2_sup_pmt-CS109*r_m),0))</f>
        <v/>
      </c>
      <c r="CU109" s="44">
        <f>IF(AND(p2_stab&gt;0,CU$4=p2_stab+120),p2_sup,IF(AND(p2_stab&gt;0,CU$4&gt;p2_stab+120),CT109-(p2_sup_pmt-CT109*r_m),0))</f>
        <v/>
      </c>
      <c r="CV109" s="44">
        <f>IF(AND(p2_stab&gt;0,CV$4=p2_stab+120),p2_sup,IF(AND(p2_stab&gt;0,CV$4&gt;p2_stab+120),CU109-(p2_sup_pmt-CU109*r_m),0))</f>
        <v/>
      </c>
      <c r="CW109" s="44">
        <f>IF(AND(p2_stab&gt;0,CW$4=p2_stab+120),p2_sup,IF(AND(p2_stab&gt;0,CW$4&gt;p2_stab+120),CV109-(p2_sup_pmt-CV109*r_m),0))</f>
        <v/>
      </c>
      <c r="CX109" s="44">
        <f>IF(AND(p2_stab&gt;0,CX$4=p2_stab+120),p2_sup,IF(AND(p2_stab&gt;0,CX$4&gt;p2_stab+120),CW109-(p2_sup_pmt-CW109*r_m),0))</f>
        <v/>
      </c>
      <c r="CY109" s="44">
        <f>IF(AND(p2_stab&gt;0,CY$4=p2_stab+120),p2_sup,IF(AND(p2_stab&gt;0,CY$4&gt;p2_stab+120),CX109-(p2_sup_pmt-CX109*r_m),0))</f>
        <v/>
      </c>
      <c r="CZ109" s="44">
        <f>IF(AND(p2_stab&gt;0,CZ$4=p2_stab+120),p2_sup,IF(AND(p2_stab&gt;0,CZ$4&gt;p2_stab+120),CY109-(p2_sup_pmt-CY109*r_m),0))</f>
        <v/>
      </c>
      <c r="DA109" s="44">
        <f>IF(AND(p2_stab&gt;0,DA$4=p2_stab+120),p2_sup,IF(AND(p2_stab&gt;0,DA$4&gt;p2_stab+120),CZ109-(p2_sup_pmt-CZ109*r_m),0))</f>
        <v/>
      </c>
      <c r="DB109" s="44">
        <f>IF(AND(p2_stab&gt;0,DB$4=p2_stab+120),p2_sup,IF(AND(p2_stab&gt;0,DB$4&gt;p2_stab+120),DA109-(p2_sup_pmt-DA109*r_m),0))</f>
        <v/>
      </c>
      <c r="DC109" s="44">
        <f>IF(AND(p2_stab&gt;0,DC$4=p2_stab+120),p2_sup,IF(AND(p2_stab&gt;0,DC$4&gt;p2_stab+120),DB109-(p2_sup_pmt-DB109*r_m),0))</f>
        <v/>
      </c>
      <c r="DD109" s="44">
        <f>IF(AND(p2_stab&gt;0,DD$4=p2_stab+120),p2_sup,IF(AND(p2_stab&gt;0,DD$4&gt;p2_stab+120),DC109-(p2_sup_pmt-DC109*r_m),0))</f>
        <v/>
      </c>
      <c r="DE109" s="44">
        <f>IF(AND(p2_stab&gt;0,DE$4=p2_stab+120),p2_sup,IF(AND(p2_stab&gt;0,DE$4&gt;p2_stab+120),DD109-(p2_sup_pmt-DD109*r_m),0))</f>
        <v/>
      </c>
      <c r="DF109" s="44">
        <f>IF(AND(p2_stab&gt;0,DF$4=p2_stab+120),p2_sup,IF(AND(p2_stab&gt;0,DF$4&gt;p2_stab+120),DE109-(p2_sup_pmt-DE109*r_m),0))</f>
        <v/>
      </c>
      <c r="DG109" s="44">
        <f>IF(AND(p2_stab&gt;0,DG$4=p2_stab+120),p2_sup,IF(AND(p2_stab&gt;0,DG$4&gt;p2_stab+120),DF109-(p2_sup_pmt-DF109*r_m),0))</f>
        <v/>
      </c>
      <c r="DH109" s="44">
        <f>IF(AND(p2_stab&gt;0,DH$4=p2_stab+120),p2_sup,IF(AND(p2_stab&gt;0,DH$4&gt;p2_stab+120),DG109-(p2_sup_pmt-DG109*r_m),0))</f>
        <v/>
      </c>
      <c r="DI109" s="44">
        <f>IF(AND(p2_stab&gt;0,DI$4=p2_stab+120),p2_sup,IF(AND(p2_stab&gt;0,DI$4&gt;p2_stab+120),DH109-(p2_sup_pmt-DH109*r_m),0))</f>
        <v/>
      </c>
      <c r="DJ109" s="44">
        <f>IF(AND(p2_stab&gt;0,DJ$4=p2_stab+120),p2_sup,IF(AND(p2_stab&gt;0,DJ$4&gt;p2_stab+120),DI109-(p2_sup_pmt-DI109*r_m),0))</f>
        <v/>
      </c>
      <c r="DK109" s="44">
        <f>IF(AND(p2_stab&gt;0,DK$4=p2_stab+120),p2_sup,IF(AND(p2_stab&gt;0,DK$4&gt;p2_stab+120),DJ109-(p2_sup_pmt-DJ109*r_m),0))</f>
        <v/>
      </c>
      <c r="DL109" s="44">
        <f>IF(AND(p2_stab&gt;0,DL$4=p2_stab+120),p2_sup,IF(AND(p2_stab&gt;0,DL$4&gt;p2_stab+120),DK109-(p2_sup_pmt-DK109*r_m),0))</f>
        <v/>
      </c>
      <c r="DM109" s="44">
        <f>IF(AND(p2_stab&gt;0,DM$4=p2_stab+120),p2_sup,IF(AND(p2_stab&gt;0,DM$4&gt;p2_stab+120),DL109-(p2_sup_pmt-DL109*r_m),0))</f>
        <v/>
      </c>
      <c r="DN109" s="44">
        <f>IF(AND(p2_stab&gt;0,DN$4=p2_stab+120),p2_sup,IF(AND(p2_stab&gt;0,DN$4&gt;p2_stab+120),DM109-(p2_sup_pmt-DM109*r_m),0))</f>
        <v/>
      </c>
      <c r="DO109" s="44">
        <f>IF(AND(p2_stab&gt;0,DO$4=p2_stab+120),p2_sup,IF(AND(p2_stab&gt;0,DO$4&gt;p2_stab+120),DN109-(p2_sup_pmt-DN109*r_m),0))</f>
        <v/>
      </c>
      <c r="DP109" s="44">
        <f>IF(AND(p2_stab&gt;0,DP$4=p2_stab+120),p2_sup,IF(AND(p2_stab&gt;0,DP$4&gt;p2_stab+120),DO109-(p2_sup_pmt-DO109*r_m),0))</f>
        <v/>
      </c>
      <c r="DQ109" s="44">
        <f>IF(AND(p2_stab&gt;0,DQ$4=p2_stab+120),p2_sup,IF(AND(p2_stab&gt;0,DQ$4&gt;p2_stab+120),DP109-(p2_sup_pmt-DP109*r_m),0))</f>
        <v/>
      </c>
      <c r="DR109" s="44">
        <f>IF(AND(p2_stab&gt;0,DR$4=p2_stab+120),p2_sup,IF(AND(p2_stab&gt;0,DR$4&gt;p2_stab+120),DQ109-(p2_sup_pmt-DQ109*r_m),0))</f>
        <v/>
      </c>
      <c r="DS109" s="44">
        <f>IF(AND(p2_stab&gt;0,DS$4=p2_stab+120),p2_sup,IF(AND(p2_stab&gt;0,DS$4&gt;p2_stab+120),DR109-(p2_sup_pmt-DR109*r_m),0))</f>
        <v/>
      </c>
      <c r="DT109" s="44">
        <f>IF(AND(p2_stab&gt;0,DT$4=p2_stab+120),p2_sup,IF(AND(p2_stab&gt;0,DT$4&gt;p2_stab+120),DS109-(p2_sup_pmt-DS109*r_m),0))</f>
        <v/>
      </c>
      <c r="DU109" s="44">
        <f>IF(AND(p2_stab&gt;0,DU$4=p2_stab+120),p2_sup,IF(AND(p2_stab&gt;0,DU$4&gt;p2_stab+120),DT109-(p2_sup_pmt-DT109*r_m),0))</f>
        <v/>
      </c>
      <c r="DV109" s="44">
        <f>IF(AND(p2_stab&gt;0,DV$4=p2_stab+120),p2_sup,IF(AND(p2_stab&gt;0,DV$4&gt;p2_stab+120),DU109-(p2_sup_pmt-DU109*r_m),0))</f>
        <v/>
      </c>
      <c r="DW109" s="44">
        <f>IF(AND(p2_stab&gt;0,DW$4=p2_stab+120),p2_sup,IF(AND(p2_stab&gt;0,DW$4&gt;p2_stab+120),DV109-(p2_sup_pmt-DV109*r_m),0))</f>
        <v/>
      </c>
      <c r="DX109" s="44">
        <f>IF(AND(p2_stab&gt;0,DX$4=p2_stab+120),p2_sup,IF(AND(p2_stab&gt;0,DX$4&gt;p2_stab+120),DW109-(p2_sup_pmt-DW109*r_m),0))</f>
        <v/>
      </c>
      <c r="DY109" s="44">
        <f>IF(AND(p2_stab&gt;0,DY$4=p2_stab+120),p2_sup,IF(AND(p2_stab&gt;0,DY$4&gt;p2_stab+120),DX109-(p2_sup_pmt-DX109*r_m),0))</f>
        <v/>
      </c>
      <c r="DZ109" s="44">
        <f>IF(AND(p2_stab&gt;0,DZ$4=p2_stab+120),p2_sup,IF(AND(p2_stab&gt;0,DZ$4&gt;p2_stab+120),DY109-(p2_sup_pmt-DY109*r_m),0))</f>
        <v/>
      </c>
      <c r="EA109" s="44">
        <f>IF(AND(p2_stab&gt;0,EA$4=p2_stab+120),p2_sup,IF(AND(p2_stab&gt;0,EA$4&gt;p2_stab+120),DZ109-(p2_sup_pmt-DZ109*r_m),0))</f>
        <v/>
      </c>
      <c r="EB109" s="44">
        <f>IF(AND(p2_stab&gt;0,EB$4=p2_stab+120),p2_sup,IF(AND(p2_stab&gt;0,EB$4&gt;p2_stab+120),EA109-(p2_sup_pmt-EA109*r_m),0))</f>
        <v/>
      </c>
      <c r="EC109" s="44">
        <f>IF(AND(p2_stab&gt;0,EC$4=p2_stab+120),p2_sup,IF(AND(p2_stab&gt;0,EC$4&gt;p2_stab+120),EB109-(p2_sup_pmt-EB109*r_m),0))</f>
        <v/>
      </c>
      <c r="ED109" s="44">
        <f>IF(AND(p2_stab&gt;0,ED$4=p2_stab+120),p2_sup,IF(AND(p2_stab&gt;0,ED$4&gt;p2_stab+120),EC109-(p2_sup_pmt-EC109*r_m),0))</f>
        <v/>
      </c>
      <c r="EE109" s="44">
        <f>IF(AND(p2_stab&gt;0,EE$4=p2_stab+120),p2_sup,IF(AND(p2_stab&gt;0,EE$4&gt;p2_stab+120),ED109-(p2_sup_pmt-ED109*r_m),0))</f>
        <v/>
      </c>
      <c r="EF109" s="44">
        <f>IF(AND(p2_stab&gt;0,EF$4=p2_stab+120),p2_sup,IF(AND(p2_stab&gt;0,EF$4&gt;p2_stab+120),EE109-(p2_sup_pmt-EE109*r_m),0))</f>
        <v/>
      </c>
      <c r="EG109" s="44">
        <f>IF(AND(p2_stab&gt;0,EG$4=p2_stab+120),p2_sup,IF(AND(p2_stab&gt;0,EG$4&gt;p2_stab+120),EF109-(p2_sup_pmt-EF109*r_m),0))</f>
        <v/>
      </c>
      <c r="EH109" s="44">
        <f>IF(AND(p2_stab&gt;0,EH$4=p2_stab+120),p2_sup,IF(AND(p2_stab&gt;0,EH$4&gt;p2_stab+120),EG109-(p2_sup_pmt-EG109*r_m),0))</f>
        <v/>
      </c>
      <c r="EI109" s="44">
        <f>IF(AND(p2_stab&gt;0,EI$4=p2_stab+120),p2_sup,IF(AND(p2_stab&gt;0,EI$4&gt;p2_stab+120),EH109-(p2_sup_pmt-EH109*r_m),0))</f>
        <v/>
      </c>
      <c r="EJ109" s="44">
        <f>IF(AND(p2_stab&gt;0,EJ$4=p2_stab+120),p2_sup,IF(AND(p2_stab&gt;0,EJ$4&gt;p2_stab+120),EI109-(p2_sup_pmt-EI109*r_m),0))</f>
        <v/>
      </c>
      <c r="EK109" s="44">
        <f>IF(AND(p2_stab&gt;0,EK$4=p2_stab+120),p2_sup,IF(AND(p2_stab&gt;0,EK$4&gt;p2_stab+120),EJ109-(p2_sup_pmt-EJ109*r_m),0))</f>
        <v/>
      </c>
      <c r="EL109" s="44">
        <f>IF(AND(p2_stab&gt;0,EL$4=p2_stab+120),p2_sup,IF(AND(p2_stab&gt;0,EL$4&gt;p2_stab+120),EK109-(p2_sup_pmt-EK109*r_m),0))</f>
        <v/>
      </c>
      <c r="EM109" s="44">
        <f>IF(AND(p2_stab&gt;0,EM$4=p2_stab+120),p2_sup,IF(AND(p2_stab&gt;0,EM$4&gt;p2_stab+120),EL109-(p2_sup_pmt-EL109*r_m),0))</f>
        <v/>
      </c>
      <c r="EN109" s="44">
        <f>IF(AND(p2_stab&gt;0,EN$4=p2_stab+120),p2_sup,IF(AND(p2_stab&gt;0,EN$4&gt;p2_stab+120),EM109-(p2_sup_pmt-EM109*r_m),0))</f>
        <v/>
      </c>
      <c r="EO109" s="44">
        <f>IF(AND(p2_stab&gt;0,EO$4=p2_stab+120),p2_sup,IF(AND(p2_stab&gt;0,EO$4&gt;p2_stab+120),EN109-(p2_sup_pmt-EN109*r_m),0))</f>
        <v/>
      </c>
      <c r="EP109" s="44">
        <f>IF(AND(p2_stab&gt;0,EP$4=p2_stab+120),p2_sup,IF(AND(p2_stab&gt;0,EP$4&gt;p2_stab+120),EO109-(p2_sup_pmt-EO109*r_m),0))</f>
        <v/>
      </c>
      <c r="EQ109" s="44">
        <f>IF(AND(p2_stab&gt;0,EQ$4=p2_stab+120),p2_sup,IF(AND(p2_stab&gt;0,EQ$4&gt;p2_stab+120),EP109-(p2_sup_pmt-EP109*r_m),0))</f>
        <v/>
      </c>
      <c r="ER109" s="44">
        <f>IF(AND(p2_stab&gt;0,ER$4=p2_stab+120),p2_sup,IF(AND(p2_stab&gt;0,ER$4&gt;p2_stab+120),EQ109-(p2_sup_pmt-EQ109*r_m),0))</f>
        <v/>
      </c>
      <c r="ES109" s="44">
        <f>IF(AND(p2_stab&gt;0,ES$4=p2_stab+120),p2_sup,IF(AND(p2_stab&gt;0,ES$4&gt;p2_stab+120),ER109-(p2_sup_pmt-ER109*r_m),0))</f>
        <v/>
      </c>
      <c r="ET109" s="44">
        <f>IF(AND(p2_stab&gt;0,ET$4=p2_stab+120),p2_sup,IF(AND(p2_stab&gt;0,ET$4&gt;p2_stab+120),ES109-(p2_sup_pmt-ES109*r_m),0))</f>
        <v/>
      </c>
      <c r="EU109" s="44">
        <f>IF(AND(p2_stab&gt;0,EU$4=p2_stab+120),p2_sup,IF(AND(p2_stab&gt;0,EU$4&gt;p2_stab+120),ET109-(p2_sup_pmt-ET109*r_m),0))</f>
        <v/>
      </c>
      <c r="EV109" s="44">
        <f>IF(AND(p2_stab&gt;0,EV$4=p2_stab+120),p2_sup,IF(AND(p2_stab&gt;0,EV$4&gt;p2_stab+120),EU109-(p2_sup_pmt-EU109*r_m),0))</f>
        <v/>
      </c>
      <c r="EW109" s="44">
        <f>IF(AND(p2_stab&gt;0,EW$4=p2_stab+120),p2_sup,IF(AND(p2_stab&gt;0,EW$4&gt;p2_stab+120),EV109-(p2_sup_pmt-EV109*r_m),0))</f>
        <v/>
      </c>
      <c r="EX109" s="44">
        <f>IF(AND(p2_stab&gt;0,EX$4=p2_stab+120),p2_sup,IF(AND(p2_stab&gt;0,EX$4&gt;p2_stab+120),EW109-(p2_sup_pmt-EW109*r_m),0))</f>
        <v/>
      </c>
      <c r="EY109" s="44">
        <f>IF(AND(p2_stab&gt;0,EY$4=p2_stab+120),p2_sup,IF(AND(p2_stab&gt;0,EY$4&gt;p2_stab+120),EX109-(p2_sup_pmt-EX109*r_m),0))</f>
        <v/>
      </c>
      <c r="EZ109" s="44">
        <f>IF(AND(p2_stab&gt;0,EZ$4=p2_stab+120),p2_sup,IF(AND(p2_stab&gt;0,EZ$4&gt;p2_stab+120),EY109-(p2_sup_pmt-EY109*r_m),0))</f>
        <v/>
      </c>
      <c r="FA109" s="44">
        <f>IF(AND(p2_stab&gt;0,FA$4=p2_stab+120),p2_sup,IF(AND(p2_stab&gt;0,FA$4&gt;p2_stab+120),EZ109-(p2_sup_pmt-EZ109*r_m),0))</f>
        <v/>
      </c>
      <c r="FB109" s="44">
        <f>IF(AND(p2_stab&gt;0,FB$4=p2_stab+120),p2_sup,IF(AND(p2_stab&gt;0,FB$4&gt;p2_stab+120),FA109-(p2_sup_pmt-FA109*r_m),0))</f>
        <v/>
      </c>
      <c r="FC109" s="44">
        <f>IF(AND(p2_stab&gt;0,FC$4=p2_stab+120),p2_sup,IF(AND(p2_stab&gt;0,FC$4&gt;p2_stab+120),FB109-(p2_sup_pmt-FB109*r_m),0))</f>
        <v/>
      </c>
      <c r="FD109" s="44">
        <f>IF(AND(p2_stab&gt;0,FD$4=p2_stab+120),p2_sup,IF(AND(p2_stab&gt;0,FD$4&gt;p2_stab+120),FC109-(p2_sup_pmt-FC109*r_m),0))</f>
        <v/>
      </c>
      <c r="FE109" s="44">
        <f>IF(AND(p2_stab&gt;0,FE$4=p2_stab+120),p2_sup,IF(AND(p2_stab&gt;0,FE$4&gt;p2_stab+120),FD109-(p2_sup_pmt-FD109*r_m),0))</f>
        <v/>
      </c>
      <c r="FF109" s="44">
        <f>IF(AND(p2_stab&gt;0,FF$4=p2_stab+120),p2_sup,IF(AND(p2_stab&gt;0,FF$4&gt;p2_stab+120),FE109-(p2_sup_pmt-FE109*r_m),0))</f>
        <v/>
      </c>
      <c r="FG109" s="44">
        <f>IF(AND(p2_stab&gt;0,FG$4=p2_stab+120),p2_sup,IF(AND(p2_stab&gt;0,FG$4&gt;p2_stab+120),FF109-(p2_sup_pmt-FF109*r_m),0))</f>
        <v/>
      </c>
      <c r="FH109" s="44">
        <f>IF(AND(p2_stab&gt;0,FH$4=p2_stab+120),p2_sup,IF(AND(p2_stab&gt;0,FH$4&gt;p2_stab+120),FG109-(p2_sup_pmt-FG109*r_m),0))</f>
        <v/>
      </c>
      <c r="FI109" s="44">
        <f>IF(AND(p2_stab&gt;0,FI$4=p2_stab+120),p2_sup,IF(AND(p2_stab&gt;0,FI$4&gt;p2_stab+120),FH109-(p2_sup_pmt-FH109*r_m),0))</f>
        <v/>
      </c>
      <c r="FJ109" s="44">
        <f>IF(AND(p2_stab&gt;0,FJ$4=p2_stab+120),p2_sup,IF(AND(p2_stab&gt;0,FJ$4&gt;p2_stab+120),FI109-(p2_sup_pmt-FI109*r_m),0))</f>
        <v/>
      </c>
      <c r="FK109" s="44">
        <f>IF(AND(p2_stab&gt;0,FK$4=p2_stab+120),p2_sup,IF(AND(p2_stab&gt;0,FK$4&gt;p2_stab+120),FJ109-(p2_sup_pmt-FJ109*r_m),0))</f>
        <v/>
      </c>
      <c r="FL109" s="44">
        <f>IF(AND(p2_stab&gt;0,FL$4=p2_stab+120),p2_sup,IF(AND(p2_stab&gt;0,FL$4&gt;p2_stab+120),FK109-(p2_sup_pmt-FK109*r_m),0))</f>
        <v/>
      </c>
      <c r="FM109" s="44">
        <f>IF(AND(p2_stab&gt;0,FM$4=p2_stab+120),p2_sup,IF(AND(p2_stab&gt;0,FM$4&gt;p2_stab+120),FL109-(p2_sup_pmt-FL109*r_m),0))</f>
        <v/>
      </c>
      <c r="FN109" s="44">
        <f>IF(AND(p2_stab&gt;0,FN$4=p2_stab+120),p2_sup,IF(AND(p2_stab&gt;0,FN$4&gt;p2_stab+120),FM109-(p2_sup_pmt-FM109*r_m),0))</f>
        <v/>
      </c>
      <c r="FO109" s="44">
        <f>IF(AND(p2_stab&gt;0,FO$4=p2_stab+120),p2_sup,IF(AND(p2_stab&gt;0,FO$4&gt;p2_stab+120),FN109-(p2_sup_pmt-FN109*r_m),0))</f>
        <v/>
      </c>
      <c r="FP109" s="44">
        <f>IF(AND(p2_stab&gt;0,FP$4=p2_stab+120),p2_sup,IF(AND(p2_stab&gt;0,FP$4&gt;p2_stab+120),FO109-(p2_sup_pmt-FO109*r_m),0))</f>
        <v/>
      </c>
      <c r="FQ109" s="44">
        <f>IF(AND(p2_stab&gt;0,FQ$4=p2_stab+120),p2_sup,IF(AND(p2_stab&gt;0,FQ$4&gt;p2_stab+120),FP109-(p2_sup_pmt-FP109*r_m),0))</f>
        <v/>
      </c>
      <c r="FR109" s="44">
        <f>IF(AND(p2_stab&gt;0,FR$4=p2_stab+120),p2_sup,IF(AND(p2_stab&gt;0,FR$4&gt;p2_stab+120),FQ109-(p2_sup_pmt-FQ109*r_m),0))</f>
        <v/>
      </c>
      <c r="FS109" s="44">
        <f>IF(AND(p2_stab&gt;0,FS$4=p2_stab+120),p2_sup,IF(AND(p2_stab&gt;0,FS$4&gt;p2_stab+120),FR109-(p2_sup_pmt-FR109*r_m),0))</f>
        <v/>
      </c>
      <c r="FT109" s="44">
        <f>IF(AND(p2_stab&gt;0,FT$4=p2_stab+120),p2_sup,IF(AND(p2_stab&gt;0,FT$4&gt;p2_stab+120),FS109-(p2_sup_pmt-FS109*r_m),0))</f>
        <v/>
      </c>
      <c r="FU109" s="44">
        <f>IF(AND(p2_stab&gt;0,FU$4=p2_stab+120),p2_sup,IF(AND(p2_stab&gt;0,FU$4&gt;p2_stab+120),FT109-(p2_sup_pmt-FT109*r_m),0))</f>
        <v/>
      </c>
      <c r="FV109" s="44">
        <f>IF(AND(p2_stab&gt;0,FV$4=p2_stab+120),p2_sup,IF(AND(p2_stab&gt;0,FV$4&gt;p2_stab+120),FU109-(p2_sup_pmt-FU109*r_m),0))</f>
        <v/>
      </c>
      <c r="FW109" s="44">
        <f>IF(AND(p2_stab&gt;0,FW$4=p2_stab+120),p2_sup,IF(AND(p2_stab&gt;0,FW$4&gt;p2_stab+120),FV109-(p2_sup_pmt-FV109*r_m),0))</f>
        <v/>
      </c>
      <c r="FX109" s="44">
        <f>IF(AND(p2_stab&gt;0,FX$4=p2_stab+120),p2_sup,IF(AND(p2_stab&gt;0,FX$4&gt;p2_stab+120),FW109-(p2_sup_pmt-FW109*r_m),0))</f>
        <v/>
      </c>
      <c r="FY109" s="44">
        <f>IF(AND(p2_stab&gt;0,FY$4=p2_stab+120),p2_sup,IF(AND(p2_stab&gt;0,FY$4&gt;p2_stab+120),FX109-(p2_sup_pmt-FX109*r_m),0))</f>
        <v/>
      </c>
      <c r="FZ109" s="44">
        <f>IF(AND(p2_stab&gt;0,FZ$4=p2_stab+120),p2_sup,IF(AND(p2_stab&gt;0,FZ$4&gt;p2_stab+120),FY109-(p2_sup_pmt-FY109*r_m),0))</f>
        <v/>
      </c>
      <c r="GA109" s="44">
        <f>IF(AND(p2_stab&gt;0,GA$4=p2_stab+120),p2_sup,IF(AND(p2_stab&gt;0,GA$4&gt;p2_stab+120),FZ109-(p2_sup_pmt-FZ109*r_m),0))</f>
        <v/>
      </c>
      <c r="GB109" s="44">
        <f>IF(AND(p2_stab&gt;0,GB$4=p2_stab+120),p2_sup,IF(AND(p2_stab&gt;0,GB$4&gt;p2_stab+120),GA109-(p2_sup_pmt-GA109*r_m),0))</f>
        <v/>
      </c>
      <c r="GC109" s="44">
        <f>IF(AND(p2_stab&gt;0,GC$4=p2_stab+120),p2_sup,IF(AND(p2_stab&gt;0,GC$4&gt;p2_stab+120),GB109-(p2_sup_pmt-GB109*r_m),0))</f>
        <v/>
      </c>
      <c r="GD109" s="44">
        <f>IF(AND(p2_stab&gt;0,GD$4=p2_stab+120),p2_sup,IF(AND(p2_stab&gt;0,GD$4&gt;p2_stab+120),GC109-(p2_sup_pmt-GC109*r_m),0))</f>
        <v/>
      </c>
      <c r="GE109" s="44">
        <f>IF(AND(p2_stab&gt;0,GE$4=p2_stab+120),p2_sup,IF(AND(p2_stab&gt;0,GE$4&gt;p2_stab+120),GD109-(p2_sup_pmt-GD109*r_m),0))</f>
        <v/>
      </c>
      <c r="GF109" s="44">
        <f>IF(AND(p2_stab&gt;0,GF$4=p2_stab+120),p2_sup,IF(AND(p2_stab&gt;0,GF$4&gt;p2_stab+120),GE109-(p2_sup_pmt-GE109*r_m),0))</f>
        <v/>
      </c>
      <c r="GG109" s="44">
        <f>IF(AND(p2_stab&gt;0,GG$4=p2_stab+120),p2_sup,IF(AND(p2_stab&gt;0,GG$4&gt;p2_stab+120),GF109-(p2_sup_pmt-GF109*r_m),0))</f>
        <v/>
      </c>
      <c r="GH109" s="44">
        <f>IF(AND(p2_stab&gt;0,GH$4=p2_stab+120),p2_sup,IF(AND(p2_stab&gt;0,GH$4&gt;p2_stab+120),GG109-(p2_sup_pmt-GG109*r_m),0))</f>
        <v/>
      </c>
      <c r="GI109" s="44">
        <f>IF(AND(p2_stab&gt;0,GI$4=p2_stab+120),p2_sup,IF(AND(p2_stab&gt;0,GI$4&gt;p2_stab+120),GH109-(p2_sup_pmt-GH109*r_m),0))</f>
        <v/>
      </c>
      <c r="GJ109" s="44">
        <f>IF(AND(p2_stab&gt;0,GJ$4=p2_stab+120),p2_sup,IF(AND(p2_stab&gt;0,GJ$4&gt;p2_stab+120),GI109-(p2_sup_pmt-GI109*r_m),0))</f>
        <v/>
      </c>
      <c r="GK109" s="44">
        <f>IF(AND(p2_stab&gt;0,GK$4=p2_stab+120),p2_sup,IF(AND(p2_stab&gt;0,GK$4&gt;p2_stab+120),GJ109-(p2_sup_pmt-GJ109*r_m),0))</f>
        <v/>
      </c>
      <c r="GL109" s="44">
        <f>IF(AND(p2_stab&gt;0,GL$4=p2_stab+120),p2_sup,IF(AND(p2_stab&gt;0,GL$4&gt;p2_stab+120),GK109-(p2_sup_pmt-GK109*r_m),0))</f>
        <v/>
      </c>
      <c r="GM109" s="44">
        <f>IF(AND(p2_stab&gt;0,GM$4=p2_stab+120),p2_sup,IF(AND(p2_stab&gt;0,GM$4&gt;p2_stab+120),GL109-(p2_sup_pmt-GL109*r_m),0))</f>
        <v/>
      </c>
      <c r="GN109" s="44">
        <f>IF(AND(p2_stab&gt;0,GN$4=p2_stab+120),p2_sup,IF(AND(p2_stab&gt;0,GN$4&gt;p2_stab+120),GM109-(p2_sup_pmt-GM109*r_m),0))</f>
        <v/>
      </c>
      <c r="GO109" s="44">
        <f>IF(AND(p2_stab&gt;0,GO$4=p2_stab+120),p2_sup,IF(AND(p2_stab&gt;0,GO$4&gt;p2_stab+120),GN109-(p2_sup_pmt-GN109*r_m),0))</f>
        <v/>
      </c>
      <c r="GP109" s="44">
        <f>IF(AND(p2_stab&gt;0,GP$4=p2_stab+120),p2_sup,IF(AND(p2_stab&gt;0,GP$4&gt;p2_stab+120),GO109-(p2_sup_pmt-GO109*r_m),0))</f>
        <v/>
      </c>
      <c r="GQ109" s="44">
        <f>IF(AND(p2_stab&gt;0,GQ$4=p2_stab+120),p2_sup,IF(AND(p2_stab&gt;0,GQ$4&gt;p2_stab+120),GP109-(p2_sup_pmt-GP109*r_m),0))</f>
        <v/>
      </c>
      <c r="GR109" s="44">
        <f>IF(AND(p2_stab&gt;0,GR$4=p2_stab+120),p2_sup,IF(AND(p2_stab&gt;0,GR$4&gt;p2_stab+120),GQ109-(p2_sup_pmt-GQ109*r_m),0))</f>
        <v/>
      </c>
      <c r="GS109" s="44">
        <f>IF(AND(p2_stab&gt;0,GS$4=p2_stab+120),p2_sup,IF(AND(p2_stab&gt;0,GS$4&gt;p2_stab+120),GR109-(p2_sup_pmt-GR109*r_m),0))</f>
        <v/>
      </c>
      <c r="GT109" s="44">
        <f>IF(AND(p2_stab&gt;0,GT$4=p2_stab+120),p2_sup,IF(AND(p2_stab&gt;0,GT$4&gt;p2_stab+120),GS109-(p2_sup_pmt-GS109*r_m),0))</f>
        <v/>
      </c>
      <c r="GU109" s="44">
        <f>IF(AND(p2_stab&gt;0,GU$4=p2_stab+120),p2_sup,IF(AND(p2_stab&gt;0,GU$4&gt;p2_stab+120),GT109-(p2_sup_pmt-GT109*r_m),0))</f>
        <v/>
      </c>
      <c r="GV109" s="44">
        <f>IF(AND(p2_stab&gt;0,GV$4=p2_stab+120),p2_sup,IF(AND(p2_stab&gt;0,GV$4&gt;p2_stab+120),GU109-(p2_sup_pmt-GU109*r_m),0))</f>
        <v/>
      </c>
      <c r="GW109" s="44">
        <f>IF(AND(p2_stab&gt;0,GW$4=p2_stab+120),p2_sup,IF(AND(p2_stab&gt;0,GW$4&gt;p2_stab+120),GV109-(p2_sup_pmt-GV109*r_m),0))</f>
        <v/>
      </c>
      <c r="GX109" s="44">
        <f>IF(AND(p2_stab&gt;0,GX$4=p2_stab+120),p2_sup,IF(AND(p2_stab&gt;0,GX$4&gt;p2_stab+120),GW109-(p2_sup_pmt-GW109*r_m),0))</f>
        <v/>
      </c>
      <c r="GY109" s="44">
        <f>IF(AND(p2_stab&gt;0,GY$4=p2_stab+120),p2_sup,IF(AND(p2_stab&gt;0,GY$4&gt;p2_stab+120),GX109-(p2_sup_pmt-GX109*r_m),0))</f>
        <v/>
      </c>
      <c r="GZ109" s="44">
        <f>IF(AND(p2_stab&gt;0,GZ$4=p2_stab+120),p2_sup,IF(AND(p2_stab&gt;0,GZ$4&gt;p2_stab+120),GY109-(p2_sup_pmt-GY109*r_m),0))</f>
        <v/>
      </c>
      <c r="HA109" s="44">
        <f>IF(AND(p2_stab&gt;0,HA$4=p2_stab+120),p2_sup,IF(AND(p2_stab&gt;0,HA$4&gt;p2_stab+120),GZ109-(p2_sup_pmt-GZ109*r_m),0))</f>
        <v/>
      </c>
      <c r="HB109" s="44">
        <f>IF(AND(p2_stab&gt;0,HB$4=p2_stab+120),p2_sup,IF(AND(p2_stab&gt;0,HB$4&gt;p2_stab+120),HA109-(p2_sup_pmt-HA109*r_m),0))</f>
        <v/>
      </c>
      <c r="HC109" s="44">
        <f>IF(AND(p2_stab&gt;0,HC$4=p2_stab+120),p2_sup,IF(AND(p2_stab&gt;0,HC$4&gt;p2_stab+120),HB109-(p2_sup_pmt-HB109*r_m),0))</f>
        <v/>
      </c>
      <c r="HD109" s="44">
        <f>IF(AND(p2_stab&gt;0,HD$4=p2_stab+120),p2_sup,IF(AND(p2_stab&gt;0,HD$4&gt;p2_stab+120),HC109-(p2_sup_pmt-HC109*r_m),0))</f>
        <v/>
      </c>
      <c r="HE109" s="44">
        <f>IF(AND(p2_stab&gt;0,HE$4=p2_stab+120),p2_sup,IF(AND(p2_stab&gt;0,HE$4&gt;p2_stab+120),HD109-(p2_sup_pmt-HD109*r_m),0))</f>
        <v/>
      </c>
      <c r="HF109" s="44">
        <f>IF(AND(p2_stab&gt;0,HF$4=p2_stab+120),p2_sup,IF(AND(p2_stab&gt;0,HF$4&gt;p2_stab+120),HE109-(p2_sup_pmt-HE109*r_m),0))</f>
        <v/>
      </c>
      <c r="HG109" s="44">
        <f>IF(AND(p2_stab&gt;0,HG$4=p2_stab+120),p2_sup,IF(AND(p2_stab&gt;0,HG$4&gt;p2_stab+120),HF109-(p2_sup_pmt-HF109*r_m),0))</f>
        <v/>
      </c>
      <c r="HH109" s="44">
        <f>IF(AND(p2_stab&gt;0,HH$4=p2_stab+120),p2_sup,IF(AND(p2_stab&gt;0,HH$4&gt;p2_stab+120),HG109-(p2_sup_pmt-HG109*r_m),0))</f>
        <v/>
      </c>
      <c r="HI109" s="44">
        <f>IF(AND(p2_stab&gt;0,HI$4=p2_stab+120),p2_sup,IF(AND(p2_stab&gt;0,HI$4&gt;p2_stab+120),HH109-(p2_sup_pmt-HH109*r_m),0))</f>
        <v/>
      </c>
      <c r="HJ109" s="44">
        <f>IF(AND(p2_stab&gt;0,HJ$4=p2_stab+120),p2_sup,IF(AND(p2_stab&gt;0,HJ$4&gt;p2_stab+120),HI109-(p2_sup_pmt-HI109*r_m),0))</f>
        <v/>
      </c>
      <c r="HK109" s="44">
        <f>IF(AND(p2_stab&gt;0,HK$4=p2_stab+120),p2_sup,IF(AND(p2_stab&gt;0,HK$4&gt;p2_stab+120),HJ109-(p2_sup_pmt-HJ109*r_m),0))</f>
        <v/>
      </c>
      <c r="HL109" s="44">
        <f>IF(AND(p2_stab&gt;0,HL$4=p2_stab+120),p2_sup,IF(AND(p2_stab&gt;0,HL$4&gt;p2_stab+120),HK109-(p2_sup_pmt-HK109*r_m),0))</f>
        <v/>
      </c>
      <c r="HM109" s="44">
        <f>IF(AND(p2_stab&gt;0,HM$4=p2_stab+120),p2_sup,IF(AND(p2_stab&gt;0,HM$4&gt;p2_stab+120),HL109-(p2_sup_pmt-HL109*r_m),0))</f>
        <v/>
      </c>
      <c r="HN109" s="44">
        <f>IF(AND(p2_stab&gt;0,HN$4=p2_stab+120),p2_sup,IF(AND(p2_stab&gt;0,HN$4&gt;p2_stab+120),HM109-(p2_sup_pmt-HM109*r_m),0))</f>
        <v/>
      </c>
      <c r="HO109" s="44">
        <f>IF(AND(p2_stab&gt;0,HO$4=p2_stab+120),p2_sup,IF(AND(p2_stab&gt;0,HO$4&gt;p2_stab+120),HN109-(p2_sup_pmt-HN109*r_m),0))</f>
        <v/>
      </c>
      <c r="HP109" s="44">
        <f>IF(AND(p2_stab&gt;0,HP$4=p2_stab+120),p2_sup,IF(AND(p2_stab&gt;0,HP$4&gt;p2_stab+120),HO109-(p2_sup_pmt-HO109*r_m),0))</f>
        <v/>
      </c>
      <c r="HQ109" s="44">
        <f>IF(AND(p2_stab&gt;0,HQ$4=p2_stab+120),p2_sup,IF(AND(p2_stab&gt;0,HQ$4&gt;p2_stab+120),HP109-(p2_sup_pmt-HP109*r_m),0))</f>
        <v/>
      </c>
      <c r="HR109" s="44">
        <f>IF(AND(p2_stab&gt;0,HR$4=p2_stab+120),p2_sup,IF(AND(p2_stab&gt;0,HR$4&gt;p2_stab+120),HQ109-(p2_sup_pmt-HQ109*r_m),0))</f>
        <v/>
      </c>
      <c r="HS109" s="44">
        <f>IF(AND(p2_stab&gt;0,HS$4=p2_stab+120),p2_sup,IF(AND(p2_stab&gt;0,HS$4&gt;p2_stab+120),HR109-(p2_sup_pmt-HR109*r_m),0))</f>
        <v/>
      </c>
      <c r="HT109" s="44">
        <f>IF(AND(p2_stab&gt;0,HT$4=p2_stab+120),p2_sup,IF(AND(p2_stab&gt;0,HT$4&gt;p2_stab+120),HS109-(p2_sup_pmt-HS109*r_m),0))</f>
        <v/>
      </c>
      <c r="HU109" s="44">
        <f>IF(AND(p2_stab&gt;0,HU$4=p2_stab+120),p2_sup,IF(AND(p2_stab&gt;0,HU$4&gt;p2_stab+120),HT109-(p2_sup_pmt-HT109*r_m),0))</f>
        <v/>
      </c>
      <c r="HV109" s="44">
        <f>IF(AND(p2_stab&gt;0,HV$4=p2_stab+120),p2_sup,IF(AND(p2_stab&gt;0,HV$4&gt;p2_stab+120),HU109-(p2_sup_pmt-HU109*r_m),0))</f>
        <v/>
      </c>
      <c r="HW109" s="44">
        <f>IF(AND(p2_stab&gt;0,HW$4=p2_stab+120),p2_sup,IF(AND(p2_stab&gt;0,HW$4&gt;p2_stab+120),HV109-(p2_sup_pmt-HV109*r_m),0))</f>
        <v/>
      </c>
      <c r="HX109" s="44">
        <f>IF(AND(p2_stab&gt;0,HX$4=p2_stab+120),p2_sup,IF(AND(p2_stab&gt;0,HX$4&gt;p2_stab+120),HW109-(p2_sup_pmt-HW109*r_m),0))</f>
        <v/>
      </c>
      <c r="HY109" s="44">
        <f>IF(AND(p2_stab&gt;0,HY$4=p2_stab+120),p2_sup,IF(AND(p2_stab&gt;0,HY$4&gt;p2_stab+120),HX109-(p2_sup_pmt-HX109*r_m),0))</f>
        <v/>
      </c>
      <c r="HZ109" s="44">
        <f>IF(AND(p2_stab&gt;0,HZ$4=p2_stab+120),p2_sup,IF(AND(p2_stab&gt;0,HZ$4&gt;p2_stab+120),HY109-(p2_sup_pmt-HY109*r_m),0))</f>
        <v/>
      </c>
      <c r="IA109" s="44">
        <f>IF(AND(p2_stab&gt;0,IA$4=p2_stab+120),p2_sup,IF(AND(p2_stab&gt;0,IA$4&gt;p2_stab+120),HZ109-(p2_sup_pmt-HZ109*r_m),0))</f>
        <v/>
      </c>
      <c r="IB109" s="44">
        <f>IF(AND(p2_stab&gt;0,IB$4=p2_stab+120),p2_sup,IF(AND(p2_stab&gt;0,IB$4&gt;p2_stab+120),IA109-(p2_sup_pmt-IA109*r_m),0))</f>
        <v/>
      </c>
      <c r="IC109" s="44">
        <f>IF(AND(p2_stab&gt;0,IC$4=p2_stab+120),p2_sup,IF(AND(p2_stab&gt;0,IC$4&gt;p2_stab+120),IB109-(p2_sup_pmt-IB109*r_m),0))</f>
        <v/>
      </c>
      <c r="ID109" s="44">
        <f>IF(AND(p2_stab&gt;0,ID$4=p2_stab+120),p2_sup,IF(AND(p2_stab&gt;0,ID$4&gt;p2_stab+120),IC109-(p2_sup_pmt-IC109*r_m),0))</f>
        <v/>
      </c>
      <c r="IE109" s="44">
        <f>IF(AND(p2_stab&gt;0,IE$4=p2_stab+120),p2_sup,IF(AND(p2_stab&gt;0,IE$4&gt;p2_stab+120),ID109-(p2_sup_pmt-ID109*r_m),0))</f>
        <v/>
      </c>
      <c r="IF109" s="44">
        <f>IF(AND(p2_stab&gt;0,IF$4=p2_stab+120),p2_sup,IF(AND(p2_stab&gt;0,IF$4&gt;p2_stab+120),IE109-(p2_sup_pmt-IE109*r_m),0))</f>
        <v/>
      </c>
      <c r="IG109" s="44">
        <f>IF(AND(p2_stab&gt;0,IG$4=p2_stab+120),p2_sup,IF(AND(p2_stab&gt;0,IG$4&gt;p2_stab+120),IF109-(p2_sup_pmt-IF109*r_m),0))</f>
        <v/>
      </c>
      <c r="IH109" s="44">
        <f>IF(AND(p2_stab&gt;0,IH$4=p2_stab+120),p2_sup,IF(AND(p2_stab&gt;0,IH$4&gt;p2_stab+120),IG109-(p2_sup_pmt-IG109*r_m),0))</f>
        <v/>
      </c>
      <c r="II109" s="44">
        <f>IF(AND(p2_stab&gt;0,II$4=p2_stab+120),p2_sup,IF(AND(p2_stab&gt;0,II$4&gt;p2_stab+120),IH109-(p2_sup_pmt-IH109*r_m),0))</f>
        <v/>
      </c>
      <c r="IJ109" s="44">
        <f>IF(AND(p2_stab&gt;0,IJ$4=p2_stab+120),p2_sup,IF(AND(p2_stab&gt;0,IJ$4&gt;p2_stab+120),II109-(p2_sup_pmt-II109*r_m),0))</f>
        <v/>
      </c>
      <c r="IK109" s="44">
        <f>IF(AND(p2_stab&gt;0,IK$4=p2_stab+120),p2_sup,IF(AND(p2_stab&gt;0,IK$4&gt;p2_stab+120),IJ109-(p2_sup_pmt-IJ109*r_m),0))</f>
        <v/>
      </c>
      <c r="IL109" s="44">
        <f>IF(AND(p2_stab&gt;0,IL$4=p2_stab+120),p2_sup,IF(AND(p2_stab&gt;0,IL$4&gt;p2_stab+120),IK109-(p2_sup_pmt-IK109*r_m),0))</f>
        <v/>
      </c>
      <c r="IM109" s="44">
        <f>IF(AND(p2_stab&gt;0,IM$4=p2_stab+120),p2_sup,IF(AND(p2_stab&gt;0,IM$4&gt;p2_stab+120),IL109-(p2_sup_pmt-IL109*r_m),0))</f>
        <v/>
      </c>
      <c r="IN109" s="44">
        <f>IF(AND(p2_stab&gt;0,IN$4=p2_stab+120),p2_sup,IF(AND(p2_stab&gt;0,IN$4&gt;p2_stab+120),IM109-(p2_sup_pmt-IM109*r_m),0))</f>
        <v/>
      </c>
      <c r="IO109" s="44">
        <f>IF(AND(p2_stab&gt;0,IO$4=p2_stab+120),p2_sup,IF(AND(p2_stab&gt;0,IO$4&gt;p2_stab+120),IN109-(p2_sup_pmt-IN109*r_m),0))</f>
        <v/>
      </c>
      <c r="IP109" s="44">
        <f>IF(AND(p2_stab&gt;0,IP$4=p2_stab+120),p2_sup,IF(AND(p2_stab&gt;0,IP$4&gt;p2_stab+120),IO109-(p2_sup_pmt-IO109*r_m),0))</f>
        <v/>
      </c>
      <c r="IQ109" s="44">
        <f>IF(AND(p2_stab&gt;0,IQ$4=p2_stab+120),p2_sup,IF(AND(p2_stab&gt;0,IQ$4&gt;p2_stab+120),IP109-(p2_sup_pmt-IP109*r_m),0))</f>
        <v/>
      </c>
      <c r="IR109" s="44">
        <f>IF(AND(p2_stab&gt;0,IR$4=p2_stab+120),p2_sup,IF(AND(p2_stab&gt;0,IR$4&gt;p2_stab+120),IQ109-(p2_sup_pmt-IQ109*r_m),0))</f>
        <v/>
      </c>
      <c r="IS109" s="44">
        <f>IF(AND(p2_stab&gt;0,IS$4=p2_stab+120),p2_sup,IF(AND(p2_stab&gt;0,IS$4&gt;p2_stab+120),IR109-(p2_sup_pmt-IR109*r_m),0))</f>
        <v/>
      </c>
      <c r="IT109" s="44">
        <f>IF(AND(p2_stab&gt;0,IT$4=p2_stab+120),p2_sup,IF(AND(p2_stab&gt;0,IT$4&gt;p2_stab+120),IS109-(p2_sup_pmt-IS109*r_m),0))</f>
        <v/>
      </c>
      <c r="IU109" s="44">
        <f>IF(AND(p2_stab&gt;0,IU$4=p2_stab+120),p2_sup,IF(AND(p2_stab&gt;0,IU$4&gt;p2_stab+120),IT109-(p2_sup_pmt-IT109*r_m),0))</f>
        <v/>
      </c>
      <c r="IV109" s="44">
        <f>IF(AND(p2_stab&gt;0,IV$4=p2_stab+120),p2_sup,IF(AND(p2_stab&gt;0,IV$4&gt;p2_stab+120),IU109-(p2_sup_pmt-IU109*r_m),0))</f>
        <v/>
      </c>
      <c r="IW109" s="44">
        <f>IF(AND(p2_stab&gt;0,IW$4=p2_stab+120),p2_sup,IF(AND(p2_stab&gt;0,IW$4&gt;p2_stab+120),IV109-(p2_sup_pmt-IV109*r_m),0))</f>
        <v/>
      </c>
      <c r="IX109" s="44">
        <f>IF(AND(p2_stab&gt;0,IX$4=p2_stab+120),p2_sup,IF(AND(p2_stab&gt;0,IX$4&gt;p2_stab+120),IW109-(p2_sup_pmt-IW109*r_m),0))</f>
        <v/>
      </c>
      <c r="IY109" s="44">
        <f>IF(AND(p2_stab&gt;0,IY$4=p2_stab+120),p2_sup,IF(AND(p2_stab&gt;0,IY$4&gt;p2_stab+120),IX109-(p2_sup_pmt-IX109*r_m),0))</f>
        <v/>
      </c>
      <c r="IZ109" s="44">
        <f>IF(AND(p2_stab&gt;0,IZ$4=p2_stab+120),p2_sup,IF(AND(p2_stab&gt;0,IZ$4&gt;p2_stab+120),IY109-(p2_sup_pmt-IY109*r_m),0))</f>
        <v/>
      </c>
      <c r="JA109" s="44">
        <f>IF(AND(p2_stab&gt;0,JA$4=p2_stab+120),p2_sup,IF(AND(p2_stab&gt;0,JA$4&gt;p2_stab+120),IZ109-(p2_sup_pmt-IZ109*r_m),0))</f>
        <v/>
      </c>
      <c r="JB109" s="44">
        <f>IF(AND(p2_stab&gt;0,JB$4=p2_stab+120),p2_sup,IF(AND(p2_stab&gt;0,JB$4&gt;p2_stab+120),JA109-(p2_sup_pmt-JA109*r_m),0))</f>
        <v/>
      </c>
      <c r="JC109" s="44">
        <f>IF(AND(p2_stab&gt;0,JC$4=p2_stab+120),p2_sup,IF(AND(p2_stab&gt;0,JC$4&gt;p2_stab+120),JB109-(p2_sup_pmt-JB109*r_m),0))</f>
        <v/>
      </c>
      <c r="JD109" s="44">
        <f>IF(AND(p2_stab&gt;0,JD$4=p2_stab+120),p2_sup,IF(AND(p2_stab&gt;0,JD$4&gt;p2_stab+120),JC109-(p2_sup_pmt-JC109*r_m),0))</f>
        <v/>
      </c>
      <c r="JE109" s="44">
        <f>IF(AND(p2_stab&gt;0,JE$4=p2_stab+120),p2_sup,IF(AND(p2_stab&gt;0,JE$4&gt;p2_stab+120),JD109-(p2_sup_pmt-JD109*r_m),0))</f>
        <v/>
      </c>
      <c r="JF109" s="44">
        <f>IF(AND(p2_stab&gt;0,JF$4=p2_stab+120),p2_sup,IF(AND(p2_stab&gt;0,JF$4&gt;p2_stab+120),JE109-(p2_sup_pmt-JE109*r_m),0))</f>
        <v/>
      </c>
      <c r="JG109" s="44">
        <f>IF(AND(p2_stab&gt;0,JG$4=p2_stab+120),p2_sup,IF(AND(p2_stab&gt;0,JG$4&gt;p2_stab+120),JF109-(p2_sup_pmt-JF109*r_m),0))</f>
        <v/>
      </c>
      <c r="JH109" s="44">
        <f>IF(AND(p2_stab&gt;0,JH$4=p2_stab+120),p2_sup,IF(AND(p2_stab&gt;0,JH$4&gt;p2_stab+120),JG109-(p2_sup_pmt-JG109*r_m),0))</f>
        <v/>
      </c>
      <c r="JI109" s="44">
        <f>IF(AND(p2_stab&gt;0,JI$4=p2_stab+120),p2_sup,IF(AND(p2_stab&gt;0,JI$4&gt;p2_stab+120),JH109-(p2_sup_pmt-JH109*r_m),0))</f>
        <v/>
      </c>
      <c r="JJ109" s="44">
        <f>IF(AND(p2_stab&gt;0,JJ$4=p2_stab+120),p2_sup,IF(AND(p2_stab&gt;0,JJ$4&gt;p2_stab+120),JI109-(p2_sup_pmt-JI109*r_m),0))</f>
        <v/>
      </c>
      <c r="JK109" s="44">
        <f>IF(AND(p2_stab&gt;0,JK$4=p2_stab+120),p2_sup,IF(AND(p2_stab&gt;0,JK$4&gt;p2_stab+120),JJ109-(p2_sup_pmt-JJ109*r_m),0))</f>
        <v/>
      </c>
      <c r="JL109" s="44">
        <f>IF(AND(p2_stab&gt;0,JL$4=p2_stab+120),p2_sup,IF(AND(p2_stab&gt;0,JL$4&gt;p2_stab+120),JK109-(p2_sup_pmt-JK109*r_m),0))</f>
        <v/>
      </c>
      <c r="JM109" s="44">
        <f>IF(AND(p2_stab&gt;0,JM$4=p2_stab+120),p2_sup,IF(AND(p2_stab&gt;0,JM$4&gt;p2_stab+120),JL109-(p2_sup_pmt-JL109*r_m),0))</f>
        <v/>
      </c>
      <c r="JN109" s="44">
        <f>IF(AND(p2_stab&gt;0,JN$4=p2_stab+120),p2_sup,IF(AND(p2_stab&gt;0,JN$4&gt;p2_stab+120),JM109-(p2_sup_pmt-JM109*r_m),0))</f>
        <v/>
      </c>
      <c r="JO109" s="44">
        <f>IF(AND(p2_stab&gt;0,JO$4=p2_stab+120),p2_sup,IF(AND(p2_stab&gt;0,JO$4&gt;p2_stab+120),JN109-(p2_sup_pmt-JN109*r_m),0))</f>
        <v/>
      </c>
      <c r="JP109" s="44">
        <f>IF(AND(p2_stab&gt;0,JP$4=p2_stab+120),p2_sup,IF(AND(p2_stab&gt;0,JP$4&gt;p2_stab+120),JO109-(p2_sup_pmt-JO109*r_m),0))</f>
        <v/>
      </c>
      <c r="JQ109" s="44">
        <f>IF(AND(p2_stab&gt;0,JQ$4=p2_stab+120),p2_sup,IF(AND(p2_stab&gt;0,JQ$4&gt;p2_stab+120),JP109-(p2_sup_pmt-JP109*r_m),0))</f>
        <v/>
      </c>
      <c r="JR109" s="44">
        <f>IF(AND(p2_stab&gt;0,JR$4=p2_stab+120),p2_sup,IF(AND(p2_stab&gt;0,JR$4&gt;p2_stab+120),JQ109-(p2_sup_pmt-JQ109*r_m),0))</f>
        <v/>
      </c>
      <c r="JS109" s="44">
        <f>IF(AND(p2_stab&gt;0,JS$4=p2_stab+120),p2_sup,IF(AND(p2_stab&gt;0,JS$4&gt;p2_stab+120),JR109-(p2_sup_pmt-JR109*r_m),0))</f>
        <v/>
      </c>
      <c r="JT109" s="44">
        <f>IF(AND(p2_stab&gt;0,JT$4=p2_stab+120),p2_sup,IF(AND(p2_stab&gt;0,JT$4&gt;p2_stab+120),JS109-(p2_sup_pmt-JS109*r_m),0))</f>
        <v/>
      </c>
      <c r="JU109" s="44">
        <f>IF(AND(p2_stab&gt;0,JU$4=p2_stab+120),p2_sup,IF(AND(p2_stab&gt;0,JU$4&gt;p2_stab+120),JT109-(p2_sup_pmt-JT109*r_m),0))</f>
        <v/>
      </c>
      <c r="JV109" s="44">
        <f>IF(AND(p2_stab&gt;0,JV$4=p2_stab+120),p2_sup,IF(AND(p2_stab&gt;0,JV$4&gt;p2_stab+120),JU109-(p2_sup_pmt-JU109*r_m),0))</f>
        <v/>
      </c>
      <c r="JW109" s="44">
        <f>IF(AND(p2_stab&gt;0,JW$4=p2_stab+120),p2_sup,IF(AND(p2_stab&gt;0,JW$4&gt;p2_stab+120),JV109-(p2_sup_pmt-JV109*r_m),0))</f>
        <v/>
      </c>
      <c r="JX109" s="44">
        <f>IF(AND(p2_stab&gt;0,JX$4=p2_stab+120),p2_sup,IF(AND(p2_stab&gt;0,JX$4&gt;p2_stab+120),JW109-(p2_sup_pmt-JW109*r_m),0))</f>
        <v/>
      </c>
      <c r="JY109" s="44">
        <f>IF(AND(p2_stab&gt;0,JY$4=p2_stab+120),p2_sup,IF(AND(p2_stab&gt;0,JY$4&gt;p2_stab+120),JX109-(p2_sup_pmt-JX109*r_m),0))</f>
        <v/>
      </c>
      <c r="JZ109" s="44">
        <f>IF(AND(p2_stab&gt;0,JZ$4=p2_stab+120),p2_sup,IF(AND(p2_stab&gt;0,JZ$4&gt;p2_stab+120),JY109-(p2_sup_pmt-JY109*r_m),0))</f>
        <v/>
      </c>
      <c r="KA109" s="44">
        <f>IF(AND(p2_stab&gt;0,KA$4=p2_stab+120),p2_sup,IF(AND(p2_stab&gt;0,KA$4&gt;p2_stab+120),JZ109-(p2_sup_pmt-JZ109*r_m),0))</f>
        <v/>
      </c>
      <c r="KB109" s="44">
        <f>IF(AND(p2_stab&gt;0,KB$4=p2_stab+120),p2_sup,IF(AND(p2_stab&gt;0,KB$4&gt;p2_stab+120),KA109-(p2_sup_pmt-KA109*r_m),0))</f>
        <v/>
      </c>
      <c r="KC109" s="44">
        <f>IF(AND(p2_stab&gt;0,KC$4=p2_stab+120),p2_sup,IF(AND(p2_stab&gt;0,KC$4&gt;p2_stab+120),KB109-(p2_sup_pmt-KB109*r_m),0))</f>
        <v/>
      </c>
      <c r="KD109" s="44">
        <f>IF(AND(p2_stab&gt;0,KD$4=p2_stab+120),p2_sup,IF(AND(p2_stab&gt;0,KD$4&gt;p2_stab+120),KC109-(p2_sup_pmt-KC109*r_m),0))</f>
        <v/>
      </c>
      <c r="KE109" s="44">
        <f>IF(AND(p2_stab&gt;0,KE$4=p2_stab+120),p2_sup,IF(AND(p2_stab&gt;0,KE$4&gt;p2_stab+120),KD109-(p2_sup_pmt-KD109*r_m),0))</f>
        <v/>
      </c>
      <c r="KF109" s="44">
        <f>IF(AND(p2_stab&gt;0,KF$4=p2_stab+120),p2_sup,IF(AND(p2_stab&gt;0,KF$4&gt;p2_stab+120),KE109-(p2_sup_pmt-KE109*r_m),0))</f>
        <v/>
      </c>
      <c r="KG109" s="44">
        <f>IF(AND(p2_stab&gt;0,KG$4=p2_stab+120),p2_sup,IF(AND(p2_stab&gt;0,KG$4&gt;p2_stab+120),KF109-(p2_sup_pmt-KF109*r_m),0))</f>
        <v/>
      </c>
      <c r="KH109" s="44">
        <f>IF(AND(p2_stab&gt;0,KH$4=p2_stab+120),p2_sup,IF(AND(p2_stab&gt;0,KH$4&gt;p2_stab+120),KG109-(p2_sup_pmt-KG109*r_m),0))</f>
        <v/>
      </c>
      <c r="KI109" s="44">
        <f>IF(AND(p2_stab&gt;0,KI$4=p2_stab+120),p2_sup,IF(AND(p2_stab&gt;0,KI$4&gt;p2_stab+120),KH109-(p2_sup_pmt-KH109*r_m),0))</f>
        <v/>
      </c>
      <c r="KJ109" s="44">
        <f>IF(AND(p2_stab&gt;0,KJ$4=p2_stab+120),p2_sup,IF(AND(p2_stab&gt;0,KJ$4&gt;p2_stab+120),KI109-(p2_sup_pmt-KI109*r_m),0))</f>
        <v/>
      </c>
      <c r="KK109" s="44">
        <f>IF(AND(p2_stab&gt;0,KK$4=p2_stab+120),p2_sup,IF(AND(p2_stab&gt;0,KK$4&gt;p2_stab+120),KJ109-(p2_sup_pmt-KJ109*r_m),0))</f>
        <v/>
      </c>
      <c r="KL109" s="44">
        <f>IF(AND(p2_stab&gt;0,KL$4=p2_stab+120),p2_sup,IF(AND(p2_stab&gt;0,KL$4&gt;p2_stab+120),KK109-(p2_sup_pmt-KK109*r_m),0))</f>
        <v/>
      </c>
      <c r="KM109" s="44">
        <f>IF(AND(p2_stab&gt;0,KM$4=p2_stab+120),p2_sup,IF(AND(p2_stab&gt;0,KM$4&gt;p2_stab+120),KL109-(p2_sup_pmt-KL109*r_m),0))</f>
        <v/>
      </c>
      <c r="KN109" s="44">
        <f>IF(AND(p2_stab&gt;0,KN$4=p2_stab+120),p2_sup,IF(AND(p2_stab&gt;0,KN$4&gt;p2_stab+120),KM109-(p2_sup_pmt-KM109*r_m),0))</f>
        <v/>
      </c>
      <c r="KO109" s="44">
        <f>IF(AND(p2_stab&gt;0,KO$4=p2_stab+120),p2_sup,IF(AND(p2_stab&gt;0,KO$4&gt;p2_stab+120),KN109-(p2_sup_pmt-KN109*r_m),0))</f>
        <v/>
      </c>
      <c r="KP109" s="44">
        <f>IF(AND(p2_stab&gt;0,KP$4=p2_stab+120),p2_sup,IF(AND(p2_stab&gt;0,KP$4&gt;p2_stab+120),KO109-(p2_sup_pmt-KO109*r_m),0))</f>
        <v/>
      </c>
      <c r="KQ109" s="44">
        <f>IF(AND(p2_stab&gt;0,KQ$4=p2_stab+120),p2_sup,IF(AND(p2_stab&gt;0,KQ$4&gt;p2_stab+120),KP109-(p2_sup_pmt-KP109*r_m),0))</f>
        <v/>
      </c>
      <c r="KR109" s="44">
        <f>IF(AND(p2_stab&gt;0,KR$4=p2_stab+120),p2_sup,IF(AND(p2_stab&gt;0,KR$4&gt;p2_stab+120),KQ109-(p2_sup_pmt-KQ109*r_m),0))</f>
        <v/>
      </c>
      <c r="KS109" s="44">
        <f>IF(AND(p2_stab&gt;0,KS$4=p2_stab+120),p2_sup,IF(AND(p2_stab&gt;0,KS$4&gt;p2_stab+120),KR109-(p2_sup_pmt-KR109*r_m),0))</f>
        <v/>
      </c>
      <c r="KT109" s="44">
        <f>IF(AND(p2_stab&gt;0,KT$4=p2_stab+120),p2_sup,IF(AND(p2_stab&gt;0,KT$4&gt;p2_stab+120),KS109-(p2_sup_pmt-KS109*r_m),0))</f>
        <v/>
      </c>
      <c r="KU109" s="44">
        <f>IF(AND(p2_stab&gt;0,KU$4=p2_stab+120),p2_sup,IF(AND(p2_stab&gt;0,KU$4&gt;p2_stab+120),KT109-(p2_sup_pmt-KT109*r_m),0))</f>
        <v/>
      </c>
      <c r="KV109" s="44">
        <f>IF(AND(p2_stab&gt;0,KV$4=p2_stab+120),p2_sup,IF(AND(p2_stab&gt;0,KV$4&gt;p2_stab+120),KU109-(p2_sup_pmt-KU109*r_m),0))</f>
        <v/>
      </c>
      <c r="KW109" s="44">
        <f>IF(AND(p2_stab&gt;0,KW$4=p2_stab+120),p2_sup,IF(AND(p2_stab&gt;0,KW$4&gt;p2_stab+120),KV109-(p2_sup_pmt-KV109*r_m),0))</f>
        <v/>
      </c>
      <c r="KX109" s="44">
        <f>IF(AND(p2_stab&gt;0,KX$4=p2_stab+120),p2_sup,IF(AND(p2_stab&gt;0,KX$4&gt;p2_stab+120),KW109-(p2_sup_pmt-KW109*r_m),0))</f>
        <v/>
      </c>
      <c r="KY109" s="44">
        <f>IF(AND(p2_stab&gt;0,KY$4=p2_stab+120),p2_sup,IF(AND(p2_stab&gt;0,KY$4&gt;p2_stab+120),KX109-(p2_sup_pmt-KX109*r_m),0))</f>
        <v/>
      </c>
      <c r="KZ109" s="44">
        <f>IF(AND(p2_stab&gt;0,KZ$4=p2_stab+120),p2_sup,IF(AND(p2_stab&gt;0,KZ$4&gt;p2_stab+120),KY109-(p2_sup_pmt-KY109*r_m),0))</f>
        <v/>
      </c>
      <c r="LA109" s="44">
        <f>IF(AND(p2_stab&gt;0,LA$4=p2_stab+120),p2_sup,IF(AND(p2_stab&gt;0,LA$4&gt;p2_stab+120),KZ109-(p2_sup_pmt-KZ109*r_m),0))</f>
        <v/>
      </c>
      <c r="LB109" s="44">
        <f>IF(AND(p2_stab&gt;0,LB$4=p2_stab+120),p2_sup,IF(AND(p2_stab&gt;0,LB$4&gt;p2_stab+120),LA109-(p2_sup_pmt-LA109*r_m),0))</f>
        <v/>
      </c>
      <c r="LC109" s="44">
        <f>IF(AND(p2_stab&gt;0,LC$4=p2_stab+120),p2_sup,IF(AND(p2_stab&gt;0,LC$4&gt;p2_stab+120),LB109-(p2_sup_pmt-LB109*r_m),0))</f>
        <v/>
      </c>
      <c r="LD109" s="44">
        <f>IF(AND(p2_stab&gt;0,LD$4=p2_stab+120),p2_sup,IF(AND(p2_stab&gt;0,LD$4&gt;p2_stab+120),LC109-(p2_sup_pmt-LC109*r_m),0))</f>
        <v/>
      </c>
      <c r="LE109" s="44">
        <f>IF(AND(p2_stab&gt;0,LE$4=p2_stab+120),p2_sup,IF(AND(p2_stab&gt;0,LE$4&gt;p2_stab+120),LD109-(p2_sup_pmt-LD109*r_m),0))</f>
        <v/>
      </c>
      <c r="LF109" s="44">
        <f>IF(AND(p2_stab&gt;0,LF$4=p2_stab+120),p2_sup,IF(AND(p2_stab&gt;0,LF$4&gt;p2_stab+120),LE109-(p2_sup_pmt-LE109*r_m),0))</f>
        <v/>
      </c>
      <c r="LG109" s="44">
        <f>IF(AND(p2_stab&gt;0,LG$4=p2_stab+120),p2_sup,IF(AND(p2_stab&gt;0,LG$4&gt;p2_stab+120),LF109-(p2_sup_pmt-LF109*r_m),0))</f>
        <v/>
      </c>
      <c r="LH109" s="44">
        <f>IF(AND(p2_stab&gt;0,LH$4=p2_stab+120),p2_sup,IF(AND(p2_stab&gt;0,LH$4&gt;p2_stab+120),LG109-(p2_sup_pmt-LG109*r_m),0))</f>
        <v/>
      </c>
      <c r="LI109" s="44">
        <f>IF(AND(p2_stab&gt;0,LI$4=p2_stab+120),p2_sup,IF(AND(p2_stab&gt;0,LI$4&gt;p2_stab+120),LH109-(p2_sup_pmt-LH109*r_m),0))</f>
        <v/>
      </c>
      <c r="LJ109" s="44">
        <f>IF(AND(p2_stab&gt;0,LJ$4=p2_stab+120),p2_sup,IF(AND(p2_stab&gt;0,LJ$4&gt;p2_stab+120),LI109-(p2_sup_pmt-LI109*r_m),0))</f>
        <v/>
      </c>
      <c r="LK109" s="44">
        <f>IF(AND(p2_stab&gt;0,LK$4=p2_stab+120),p2_sup,IF(AND(p2_stab&gt;0,LK$4&gt;p2_stab+120),LJ109-(p2_sup_pmt-LJ109*r_m),0))</f>
        <v/>
      </c>
      <c r="LL109" s="44">
        <f>IF(AND(p2_stab&gt;0,LL$4=p2_stab+120),p2_sup,IF(AND(p2_stab&gt;0,LL$4&gt;p2_stab+120),LK109-(p2_sup_pmt-LK109*r_m),0))</f>
        <v/>
      </c>
      <c r="LM109" s="44">
        <f>IF(AND(p2_stab&gt;0,LM$4=p2_stab+120),p2_sup,IF(AND(p2_stab&gt;0,LM$4&gt;p2_stab+120),LL109-(p2_sup_pmt-LL109*r_m),0))</f>
        <v/>
      </c>
      <c r="LN109" s="44">
        <f>IF(AND(p2_stab&gt;0,LN$4=p2_stab+120),p2_sup,IF(AND(p2_stab&gt;0,LN$4&gt;p2_stab+120),LM109-(p2_sup_pmt-LM109*r_m),0))</f>
        <v/>
      </c>
      <c r="LO109" s="44">
        <f>IF(AND(p2_stab&gt;0,LO$4=p2_stab+120),p2_sup,IF(AND(p2_stab&gt;0,LO$4&gt;p2_stab+120),LN109-(p2_sup_pmt-LN109*r_m),0))</f>
        <v/>
      </c>
      <c r="LP109" s="44">
        <f>IF(AND(p2_stab&gt;0,LP$4=p2_stab+120),p2_sup,IF(AND(p2_stab&gt;0,LP$4&gt;p2_stab+120),LO109-(p2_sup_pmt-LO109*r_m),0))</f>
        <v/>
      </c>
      <c r="LQ109" s="44">
        <f>IF(AND(p2_stab&gt;0,LQ$4=p2_stab+120),p2_sup,IF(AND(p2_stab&gt;0,LQ$4&gt;p2_stab+120),LP109-(p2_sup_pmt-LP109*r_m),0))</f>
        <v/>
      </c>
      <c r="LR109" s="44">
        <f>IF(AND(p2_stab&gt;0,LR$4=p2_stab+120),p2_sup,IF(AND(p2_stab&gt;0,LR$4&gt;p2_stab+120),LQ109-(p2_sup_pmt-LQ109*r_m),0))</f>
        <v/>
      </c>
      <c r="LS109" s="44">
        <f>IF(AND(p2_stab&gt;0,LS$4=p2_stab+120),p2_sup,IF(AND(p2_stab&gt;0,LS$4&gt;p2_stab+120),LR109-(p2_sup_pmt-LR109*r_m),0))</f>
        <v/>
      </c>
      <c r="LT109" s="44">
        <f>IF(AND(p2_stab&gt;0,LT$4=p2_stab+120),p2_sup,IF(AND(p2_stab&gt;0,LT$4&gt;p2_stab+120),LS109-(p2_sup_pmt-LS109*r_m),0))</f>
        <v/>
      </c>
      <c r="LU109" s="44">
        <f>IF(AND(p2_stab&gt;0,LU$4=p2_stab+120),p2_sup,IF(AND(p2_stab&gt;0,LU$4&gt;p2_stab+120),LT109-(p2_sup_pmt-LT109*r_m),0))</f>
        <v/>
      </c>
      <c r="LV109" s="44">
        <f>IF(AND(p2_stab&gt;0,LV$4=p2_stab+120),p2_sup,IF(AND(p2_stab&gt;0,LV$4&gt;p2_stab+120),LU109-(p2_sup_pmt-LU109*r_m),0))</f>
        <v/>
      </c>
      <c r="LW109" s="44">
        <f>IF(AND(p2_stab&gt;0,LW$4=p2_stab+120),p2_sup,IF(AND(p2_stab&gt;0,LW$4&gt;p2_stab+120),LV109-(p2_sup_pmt-LV109*r_m),0))</f>
        <v/>
      </c>
      <c r="LX109" s="44">
        <f>IF(AND(p2_stab&gt;0,LX$4=p2_stab+120),p2_sup,IF(AND(p2_stab&gt;0,LX$4&gt;p2_stab+120),LW109-(p2_sup_pmt-LW109*r_m),0))</f>
        <v/>
      </c>
      <c r="LY109" s="44">
        <f>IF(AND(p2_stab&gt;0,LY$4=p2_stab+120),p2_sup,IF(AND(p2_stab&gt;0,LY$4&gt;p2_stab+120),LX109-(p2_sup_pmt-LX109*r_m),0))</f>
        <v/>
      </c>
      <c r="LZ109" s="44">
        <f>IF(AND(p2_stab&gt;0,LZ$4=p2_stab+120),p2_sup,IF(AND(p2_stab&gt;0,LZ$4&gt;p2_stab+120),LY109-(p2_sup_pmt-LY109*r_m),0))</f>
        <v/>
      </c>
      <c r="MA109" s="44">
        <f>IF(AND(p2_stab&gt;0,MA$4=p2_stab+120),p2_sup,IF(AND(p2_stab&gt;0,MA$4&gt;p2_stab+120),LZ109-(p2_sup_pmt-LZ109*r_m),0))</f>
        <v/>
      </c>
      <c r="MB109" s="44">
        <f>IF(AND(p2_stab&gt;0,MB$4=p2_stab+120),p2_sup,IF(AND(p2_stab&gt;0,MB$4&gt;p2_stab+120),MA109-(p2_sup_pmt-MA109*r_m),0))</f>
        <v/>
      </c>
      <c r="MC109" s="44">
        <f>IF(AND(p2_stab&gt;0,MC$4=p2_stab+120),p2_sup,IF(AND(p2_stab&gt;0,MC$4&gt;p2_stab+120),MB109-(p2_sup_pmt-MB109*r_m),0))</f>
        <v/>
      </c>
      <c r="MD109" s="44">
        <f>IF(AND(p2_stab&gt;0,MD$4=p2_stab+120),p2_sup,IF(AND(p2_stab&gt;0,MD$4&gt;p2_stab+120),MC109-(p2_sup_pmt-MC109*r_m),0))</f>
        <v/>
      </c>
      <c r="ME109" s="44">
        <f>IF(AND(p2_stab&gt;0,ME$4=p2_stab+120),p2_sup,IF(AND(p2_stab&gt;0,ME$4&gt;p2_stab+120),MD109-(p2_sup_pmt-MD109*r_m),0))</f>
        <v/>
      </c>
      <c r="MF109" s="44">
        <f>IF(AND(p2_stab&gt;0,MF$4=p2_stab+120),p2_sup,IF(AND(p2_stab&gt;0,MF$4&gt;p2_stab+120),ME109-(p2_sup_pmt-ME109*r_m),0))</f>
        <v/>
      </c>
      <c r="MG109" s="44">
        <f>IF(AND(p2_stab&gt;0,MG$4=p2_stab+120),p2_sup,IF(AND(p2_stab&gt;0,MG$4&gt;p2_stab+120),MF109-(p2_sup_pmt-MF109*r_m),0))</f>
        <v/>
      </c>
      <c r="MH109" s="44">
        <f>IF(AND(p2_stab&gt;0,MH$4=p2_stab+120),p2_sup,IF(AND(p2_stab&gt;0,MH$4&gt;p2_stab+120),MG109-(p2_sup_pmt-MG109*r_m),0))</f>
        <v/>
      </c>
      <c r="MI109" s="44">
        <f>IF(AND(p2_stab&gt;0,MI$4=p2_stab+120),p2_sup,IF(AND(p2_stab&gt;0,MI$4&gt;p2_stab+120),MH109-(p2_sup_pmt-MH109*r_m),0))</f>
        <v/>
      </c>
      <c r="MJ109" s="44">
        <f>IF(AND(p2_stab&gt;0,MJ$4=p2_stab+120),p2_sup,IF(AND(p2_stab&gt;0,MJ$4&gt;p2_stab+120),MI109-(p2_sup_pmt-MI109*r_m),0))</f>
        <v/>
      </c>
      <c r="MK109" s="44">
        <f>IF(AND(p2_stab&gt;0,MK$4=p2_stab+120),p2_sup,IF(AND(p2_stab&gt;0,MK$4&gt;p2_stab+120),MJ109-(p2_sup_pmt-MJ109*r_m),0))</f>
        <v/>
      </c>
      <c r="ML109" s="44">
        <f>IF(AND(p2_stab&gt;0,ML$4=p2_stab+120),p2_sup,IF(AND(p2_stab&gt;0,ML$4&gt;p2_stab+120),MK109-(p2_sup_pmt-MK109*r_m),0))</f>
        <v/>
      </c>
      <c r="MM109" s="44">
        <f>IF(AND(p2_stab&gt;0,MM$4=p2_stab+120),p2_sup,IF(AND(p2_stab&gt;0,MM$4&gt;p2_stab+120),ML109-(p2_sup_pmt-ML109*r_m),0))</f>
        <v/>
      </c>
      <c r="MN109" s="44">
        <f>IF(AND(p2_stab&gt;0,MN$4=p2_stab+120),p2_sup,IF(AND(p2_stab&gt;0,MN$4&gt;p2_stab+120),MM109-(p2_sup_pmt-MM109*r_m),0))</f>
        <v/>
      </c>
      <c r="MO109" s="44">
        <f>IF(AND(p2_stab&gt;0,MO$4=p2_stab+120),p2_sup,IF(AND(p2_stab&gt;0,MO$4&gt;p2_stab+120),MN109-(p2_sup_pmt-MN109*r_m),0))</f>
        <v/>
      </c>
      <c r="MP109" s="44">
        <f>IF(AND(p2_stab&gt;0,MP$4=p2_stab+120),p2_sup,IF(AND(p2_stab&gt;0,MP$4&gt;p2_stab+120),MO109-(p2_sup_pmt-MO109*r_m),0))</f>
        <v/>
      </c>
      <c r="MQ109" s="44">
        <f>IF(AND(p2_stab&gt;0,MQ$4=p2_stab+120),p2_sup,IF(AND(p2_stab&gt;0,MQ$4&gt;p2_stab+120),MP109-(p2_sup_pmt-MP109*r_m),0))</f>
        <v/>
      </c>
      <c r="MR109" s="44">
        <f>IF(AND(p2_stab&gt;0,MR$4=p2_stab+120),p2_sup,IF(AND(p2_stab&gt;0,MR$4&gt;p2_stab+120),MQ109-(p2_sup_pmt-MQ109*r_m),0))</f>
        <v/>
      </c>
      <c r="MS109" s="44">
        <f>IF(AND(p2_stab&gt;0,MS$4=p2_stab+120),p2_sup,IF(AND(p2_stab&gt;0,MS$4&gt;p2_stab+120),MR109-(p2_sup_pmt-MR109*r_m),0))</f>
        <v/>
      </c>
      <c r="MT109" s="44">
        <f>IF(AND(p2_stab&gt;0,MT$4=p2_stab+120),p2_sup,IF(AND(p2_stab&gt;0,MT$4&gt;p2_stab+120),MS109-(p2_sup_pmt-MS109*r_m),0))</f>
        <v/>
      </c>
      <c r="MU109" s="44">
        <f>IF(AND(p2_stab&gt;0,MU$4=p2_stab+120),p2_sup,IF(AND(p2_stab&gt;0,MU$4&gt;p2_stab+120),MT109-(p2_sup_pmt-MT109*r_m),0))</f>
        <v/>
      </c>
      <c r="MV109" s="44">
        <f>IF(AND(p2_stab&gt;0,MV$4=p2_stab+120),p2_sup,IF(AND(p2_stab&gt;0,MV$4&gt;p2_stab+120),MU109-(p2_sup_pmt-MU109*r_m),0))</f>
        <v/>
      </c>
      <c r="MW109" s="44">
        <f>IF(AND(p2_stab&gt;0,MW$4=p2_stab+120),p2_sup,IF(AND(p2_stab&gt;0,MW$4&gt;p2_stab+120),MV109-(p2_sup_pmt-MV109*r_m),0))</f>
        <v/>
      </c>
      <c r="MX109" s="44">
        <f>IF(AND(p2_stab&gt;0,MX$4=p2_stab+120),p2_sup,IF(AND(p2_stab&gt;0,MX$4&gt;p2_stab+120),MW109-(p2_sup_pmt-MW109*r_m),0))</f>
        <v/>
      </c>
      <c r="MY109" s="44">
        <f>IF(AND(p2_stab&gt;0,MY$4=p2_stab+120),p2_sup,IF(AND(p2_stab&gt;0,MY$4&gt;p2_stab+120),MX109-(p2_sup_pmt-MX109*r_m),0))</f>
        <v/>
      </c>
      <c r="MZ109" s="44">
        <f>IF(AND(p2_stab&gt;0,MZ$4=p2_stab+120),p2_sup,IF(AND(p2_stab&gt;0,MZ$4&gt;p2_stab+120),MY109-(p2_sup_pmt-MY109*r_m),0))</f>
        <v/>
      </c>
      <c r="NA109" s="44">
        <f>IF(AND(p2_stab&gt;0,NA$4=p2_stab+120),p2_sup,IF(AND(p2_stab&gt;0,NA$4&gt;p2_stab+120),MZ109-(p2_sup_pmt-MZ109*r_m),0))</f>
        <v/>
      </c>
      <c r="NB109" s="44">
        <f>IF(AND(p2_stab&gt;0,NB$4=p2_stab+120),p2_sup,IF(AND(p2_stab&gt;0,NB$4&gt;p2_stab+120),NA109-(p2_sup_pmt-NA109*r_m),0))</f>
        <v/>
      </c>
      <c r="NC109" s="44">
        <f>IF(AND(p2_stab&gt;0,NC$4=p2_stab+120),p2_sup,IF(AND(p2_stab&gt;0,NC$4&gt;p2_stab+120),NB109-(p2_sup_pmt-NB109*r_m),0))</f>
        <v/>
      </c>
      <c r="ND109" s="44">
        <f>IF(AND(p2_stab&gt;0,ND$4=p2_stab+120),p2_sup,IF(AND(p2_stab&gt;0,ND$4&gt;p2_stab+120),NC109-(p2_sup_pmt-NC109*r_m),0))</f>
        <v/>
      </c>
      <c r="NE109" s="44">
        <f>IF(AND(p2_stab&gt;0,NE$4=p2_stab+120),p2_sup,IF(AND(p2_stab&gt;0,NE$4&gt;p2_stab+120),ND109-(p2_sup_pmt-ND109*r_m),0))</f>
        <v/>
      </c>
      <c r="NF109" s="44">
        <f>IF(AND(p2_stab&gt;0,NF$4=p2_stab+120),p2_sup,IF(AND(p2_stab&gt;0,NF$4&gt;p2_stab+120),NE109-(p2_sup_pmt-NE109*r_m),0))</f>
        <v/>
      </c>
      <c r="NG109" s="44">
        <f>IF(AND(p2_stab&gt;0,NG$4=p2_stab+120),p2_sup,IF(AND(p2_stab&gt;0,NG$4&gt;p2_stab+120),NF109-(p2_sup_pmt-NF109*r_m),0))</f>
        <v/>
      </c>
      <c r="NH109" s="44">
        <f>IF(AND(p2_stab&gt;0,NH$4=p2_stab+120),p2_sup,IF(AND(p2_stab&gt;0,NH$4&gt;p2_stab+120),NG109-(p2_sup_pmt-NG109*r_m),0))</f>
        <v/>
      </c>
      <c r="NI109" s="44">
        <f>IF(AND(p2_stab&gt;0,NI$4=p2_stab+120),p2_sup,IF(AND(p2_stab&gt;0,NI$4&gt;p2_stab+120),NH109-(p2_sup_pmt-NH109*r_m),0))</f>
        <v/>
      </c>
      <c r="NJ109" s="44">
        <f>IF(AND(p2_stab&gt;0,NJ$4=p2_stab+120),p2_sup,IF(AND(p2_stab&gt;0,NJ$4&gt;p2_stab+120),NI109-(p2_sup_pmt-NI109*r_m),0))</f>
        <v/>
      </c>
      <c r="NK109" s="44">
        <f>IF(AND(p2_stab&gt;0,NK$4=p2_stab+120),p2_sup,IF(AND(p2_stab&gt;0,NK$4&gt;p2_stab+120),NJ109-(p2_sup_pmt-NJ109*r_m),0))</f>
        <v/>
      </c>
      <c r="NL109" s="44">
        <f>IF(AND(p2_stab&gt;0,NL$4=p2_stab+120),p2_sup,IF(AND(p2_stab&gt;0,NL$4&gt;p2_stab+120),NK109-(p2_sup_pmt-NK109*r_m),0))</f>
        <v/>
      </c>
      <c r="NM109" s="44">
        <f>IF(AND(p2_stab&gt;0,NM$4=p2_stab+120),p2_sup,IF(AND(p2_stab&gt;0,NM$4&gt;p2_stab+120),NL109-(p2_sup_pmt-NL109*r_m),0))</f>
        <v/>
      </c>
      <c r="NN109" s="44">
        <f>IF(AND(p2_stab&gt;0,NN$4=p2_stab+120),p2_sup,IF(AND(p2_stab&gt;0,NN$4&gt;p2_stab+120),NM109-(p2_sup_pmt-NM109*r_m),0))</f>
        <v/>
      </c>
      <c r="NO109" s="44">
        <f>IF(AND(p2_stab&gt;0,NO$4=p2_stab+120),p2_sup,IF(AND(p2_stab&gt;0,NO$4&gt;p2_stab+120),NN109-(p2_sup_pmt-NN109*r_m),0))</f>
        <v/>
      </c>
      <c r="NP109" s="44">
        <f>IF(AND(p2_stab&gt;0,NP$4=p2_stab+120),p2_sup,IF(AND(p2_stab&gt;0,NP$4&gt;p2_stab+120),NO109-(p2_sup_pmt-NO109*r_m),0))</f>
        <v/>
      </c>
      <c r="NQ109" s="44">
        <f>IF(AND(p2_stab&gt;0,NQ$4=p2_stab+120),p2_sup,IF(AND(p2_stab&gt;0,NQ$4&gt;p2_stab+120),NP109-(p2_sup_pmt-NP109*r_m),0))</f>
        <v/>
      </c>
      <c r="NR109" s="44">
        <f>IF(AND(p2_stab&gt;0,NR$4=p2_stab+120),p2_sup,IF(AND(p2_stab&gt;0,NR$4&gt;p2_stab+120),NQ109-(p2_sup_pmt-NQ109*r_m),0))</f>
        <v/>
      </c>
      <c r="NS109" s="44">
        <f>IF(AND(p2_stab&gt;0,NS$4=p2_stab+120),p2_sup,IF(AND(p2_stab&gt;0,NS$4&gt;p2_stab+120),NR109-(p2_sup_pmt-NR109*r_m),0))</f>
        <v/>
      </c>
      <c r="NT109" s="44">
        <f>IF(AND(p2_stab&gt;0,NT$4=p2_stab+120),p2_sup,IF(AND(p2_stab&gt;0,NT$4&gt;p2_stab+120),NS109-(p2_sup_pmt-NS109*r_m),0))</f>
        <v/>
      </c>
      <c r="NU109" s="44">
        <f>IF(AND(p2_stab&gt;0,NU$4=p2_stab+120),p2_sup,IF(AND(p2_stab&gt;0,NU$4&gt;p2_stab+120),NT109-(p2_sup_pmt-NT109*r_m),0))</f>
        <v/>
      </c>
      <c r="NV109" s="44">
        <f>IF(AND(p2_stab&gt;0,NV$4=p2_stab+120),p2_sup,IF(AND(p2_stab&gt;0,NV$4&gt;p2_stab+120),NU109-(p2_sup_pmt-NU109*r_m),0))</f>
        <v/>
      </c>
      <c r="NW109" s="44">
        <f>IF(AND(p2_stab&gt;0,NW$4=p2_stab+120),p2_sup,IF(AND(p2_stab&gt;0,NW$4&gt;p2_stab+120),NV109-(p2_sup_pmt-NV109*r_m),0))</f>
        <v/>
      </c>
      <c r="NX109" s="44">
        <f>IF(AND(p2_stab&gt;0,NX$4=p2_stab+120),p2_sup,IF(AND(p2_stab&gt;0,NX$4&gt;p2_stab+120),NW109-(p2_sup_pmt-NW109*r_m),0))</f>
        <v/>
      </c>
      <c r="NY109" s="44">
        <f>IF(AND(p2_stab&gt;0,NY$4=p2_stab+120),p2_sup,IF(AND(p2_stab&gt;0,NY$4&gt;p2_stab+120),NX109-(p2_sup_pmt-NX109*r_m),0))</f>
        <v/>
      </c>
      <c r="NZ109" s="44">
        <f>IF(AND(p2_stab&gt;0,NZ$4=p2_stab+120),p2_sup,IF(AND(p2_stab&gt;0,NZ$4&gt;p2_stab+120),NY109-(p2_sup_pmt-NY109*r_m),0))</f>
        <v/>
      </c>
      <c r="OA109" s="44">
        <f>IF(AND(p2_stab&gt;0,OA$4=p2_stab+120),p2_sup,IF(AND(p2_stab&gt;0,OA$4&gt;p2_stab+120),NZ109-(p2_sup_pmt-NZ109*r_m),0))</f>
        <v/>
      </c>
      <c r="OB109" s="44">
        <f>IF(AND(p2_stab&gt;0,OB$4=p2_stab+120),p2_sup,IF(AND(p2_stab&gt;0,OB$4&gt;p2_stab+120),OA109-(p2_sup_pmt-OA109*r_m),0))</f>
        <v/>
      </c>
      <c r="OC109" s="44">
        <f>IF(AND(p2_stab&gt;0,OC$4=p2_stab+120),p2_sup,IF(AND(p2_stab&gt;0,OC$4&gt;p2_stab+120),OB109-(p2_sup_pmt-OB109*r_m),0))</f>
        <v/>
      </c>
      <c r="OD109" s="44">
        <f>IF(AND(p2_stab&gt;0,OD$4=p2_stab+120),p2_sup,IF(AND(p2_stab&gt;0,OD$4&gt;p2_stab+120),OC109-(p2_sup_pmt-OC109*r_m),0))</f>
        <v/>
      </c>
      <c r="OE109" s="44">
        <f>IF(AND(p2_stab&gt;0,OE$4=p2_stab+120),p2_sup,IF(AND(p2_stab&gt;0,OE$4&gt;p2_stab+120),OD109-(p2_sup_pmt-OD109*r_m),0))</f>
        <v/>
      </c>
      <c r="OF109" s="44">
        <f>IF(AND(p2_stab&gt;0,OF$4=p2_stab+120),p2_sup,IF(AND(p2_stab&gt;0,OF$4&gt;p2_stab+120),OE109-(p2_sup_pmt-OE109*r_m),0))</f>
        <v/>
      </c>
      <c r="OG109" s="44">
        <f>IF(AND(p2_stab&gt;0,OG$4=p2_stab+120),p2_sup,IF(AND(p2_stab&gt;0,OG$4&gt;p2_stab+120),OF109-(p2_sup_pmt-OF109*r_m),0))</f>
        <v/>
      </c>
      <c r="OH109" s="44">
        <f>IF(AND(p2_stab&gt;0,OH$4=p2_stab+120),p2_sup,IF(AND(p2_stab&gt;0,OH$4&gt;p2_stab+120),OG109-(p2_sup_pmt-OG109*r_m),0))</f>
        <v/>
      </c>
      <c r="OI109" s="44">
        <f>IF(AND(p2_stab&gt;0,OI$4=p2_stab+120),p2_sup,IF(AND(p2_stab&gt;0,OI$4&gt;p2_stab+120),OH109-(p2_sup_pmt-OH109*r_m),0))</f>
        <v/>
      </c>
      <c r="OJ109" s="44">
        <f>IF(AND(p2_stab&gt;0,OJ$4=p2_stab+120),p2_sup,IF(AND(p2_stab&gt;0,OJ$4&gt;p2_stab+120),OI109-(p2_sup_pmt-OI109*r_m),0))</f>
        <v/>
      </c>
      <c r="OK109" s="44">
        <f>IF(AND(p2_stab&gt;0,OK$4=p2_stab+120),p2_sup,IF(AND(p2_stab&gt;0,OK$4&gt;p2_stab+120),OJ109-(p2_sup_pmt-OJ109*r_m),0))</f>
        <v/>
      </c>
      <c r="OL109" s="44">
        <f>IF(AND(p2_stab&gt;0,OL$4=p2_stab+120),p2_sup,IF(AND(p2_stab&gt;0,OL$4&gt;p2_stab+120),OK109-(p2_sup_pmt-OK109*r_m),0))</f>
        <v/>
      </c>
      <c r="OM109" s="44">
        <f>IF(AND(p2_stab&gt;0,OM$4=p2_stab+120),p2_sup,IF(AND(p2_stab&gt;0,OM$4&gt;p2_stab+120),OL109-(p2_sup_pmt-OL109*r_m),0))</f>
        <v/>
      </c>
      <c r="ON109" s="44">
        <f>IF(AND(p2_stab&gt;0,ON$4=p2_stab+120),p2_sup,IF(AND(p2_stab&gt;0,ON$4&gt;p2_stab+120),OM109-(p2_sup_pmt-OM109*r_m),0))</f>
        <v/>
      </c>
      <c r="OO109" s="44">
        <f>IF(AND(p2_stab&gt;0,OO$4=p2_stab+120),p2_sup,IF(AND(p2_stab&gt;0,OO$4&gt;p2_stab+120),ON109-(p2_sup_pmt-ON109*r_m),0))</f>
        <v/>
      </c>
      <c r="OP109" s="44">
        <f>IF(AND(p2_stab&gt;0,OP$4=p2_stab+120),p2_sup,IF(AND(p2_stab&gt;0,OP$4&gt;p2_stab+120),OO109-(p2_sup_pmt-OO109*r_m),0))</f>
        <v/>
      </c>
      <c r="OQ109" s="44">
        <f>IF(AND(p2_stab&gt;0,OQ$4=p2_stab+120),p2_sup,IF(AND(p2_stab&gt;0,OQ$4&gt;p2_stab+120),OP109-(p2_sup_pmt-OP109*r_m),0))</f>
        <v/>
      </c>
      <c r="OR109" s="44">
        <f>IF(AND(p2_stab&gt;0,OR$4=p2_stab+120),p2_sup,IF(AND(p2_stab&gt;0,OR$4&gt;p2_stab+120),OQ109-(p2_sup_pmt-OQ109*r_m),0))</f>
        <v/>
      </c>
      <c r="OS109" s="44">
        <f>IF(AND(p2_stab&gt;0,OS$4=p2_stab+120),p2_sup,IF(AND(p2_stab&gt;0,OS$4&gt;p2_stab+120),OR109-(p2_sup_pmt-OR109*r_m),0))</f>
        <v/>
      </c>
      <c r="OT109" s="44">
        <f>IF(AND(p2_stab&gt;0,OT$4=p2_stab+120),p2_sup,IF(AND(p2_stab&gt;0,OT$4&gt;p2_stab+120),OS109-(p2_sup_pmt-OS109*r_m),0))</f>
        <v/>
      </c>
      <c r="OU109" s="44">
        <f>IF(AND(p2_stab&gt;0,OU$4=p2_stab+120),p2_sup,IF(AND(p2_stab&gt;0,OU$4&gt;p2_stab+120),OT109-(p2_sup_pmt-OT109*r_m),0))</f>
        <v/>
      </c>
      <c r="OV109" s="44">
        <f>IF(AND(p2_stab&gt;0,OV$4=p2_stab+120),p2_sup,IF(AND(p2_stab&gt;0,OV$4&gt;p2_stab+120),OU109-(p2_sup_pmt-OU109*r_m),0))</f>
        <v/>
      </c>
      <c r="OW109" s="44">
        <f>IF(AND(p2_stab&gt;0,OW$4=p2_stab+120),p2_sup,IF(AND(p2_stab&gt;0,OW$4&gt;p2_stab+120),OV109-(p2_sup_pmt-OV109*r_m),0))</f>
        <v/>
      </c>
      <c r="OX109" s="44">
        <f>IF(AND(p2_stab&gt;0,OX$4=p2_stab+120),p2_sup,IF(AND(p2_stab&gt;0,OX$4&gt;p2_stab+120),OW109-(p2_sup_pmt-OW109*r_m),0))</f>
        <v/>
      </c>
      <c r="OY109" s="44">
        <f>IF(AND(p2_stab&gt;0,OY$4=p2_stab+120),p2_sup,IF(AND(p2_stab&gt;0,OY$4&gt;p2_stab+120),OX109-(p2_sup_pmt-OX109*r_m),0))</f>
        <v/>
      </c>
      <c r="OZ109" s="44">
        <f>IF(AND(p2_stab&gt;0,OZ$4=p2_stab+120),p2_sup,IF(AND(p2_stab&gt;0,OZ$4&gt;p2_stab+120),OY109-(p2_sup_pmt-OY109*r_m),0))</f>
        <v/>
      </c>
      <c r="PA109" s="44">
        <f>IF(AND(p2_stab&gt;0,PA$4=p2_stab+120),p2_sup,IF(AND(p2_stab&gt;0,PA$4&gt;p2_stab+120),OZ109-(p2_sup_pmt-OZ109*r_m),0))</f>
        <v/>
      </c>
      <c r="PB109" s="44">
        <f>IF(AND(p2_stab&gt;0,PB$4=p2_stab+120),p2_sup,IF(AND(p2_stab&gt;0,PB$4&gt;p2_stab+120),PA109-(p2_sup_pmt-PA109*r_m),0))</f>
        <v/>
      </c>
      <c r="PC109" s="44">
        <f>IF(AND(p2_stab&gt;0,PC$4=p2_stab+120),p2_sup,IF(AND(p2_stab&gt;0,PC$4&gt;p2_stab+120),PB109-(p2_sup_pmt-PB109*r_m),0))</f>
        <v/>
      </c>
      <c r="PD109" s="44">
        <f>IF(AND(p2_stab&gt;0,PD$4=p2_stab+120),p2_sup,IF(AND(p2_stab&gt;0,PD$4&gt;p2_stab+120),PC109-(p2_sup_pmt-PC109*r_m),0))</f>
        <v/>
      </c>
      <c r="PE109" s="44">
        <f>IF(AND(p2_stab&gt;0,PE$4=p2_stab+120),p2_sup,IF(AND(p2_stab&gt;0,PE$4&gt;p2_stab+120),PD109-(p2_sup_pmt-PD109*r_m),0))</f>
        <v/>
      </c>
      <c r="PF109" s="44">
        <f>IF(AND(p2_stab&gt;0,PF$4=p2_stab+120),p2_sup,IF(AND(p2_stab&gt;0,PF$4&gt;p2_stab+120),PE109-(p2_sup_pmt-PE109*r_m),0))</f>
        <v/>
      </c>
      <c r="PG109" s="44">
        <f>IF(AND(p2_stab&gt;0,PG$4=p2_stab+120),p2_sup,IF(AND(p2_stab&gt;0,PG$4&gt;p2_stab+120),PF109-(p2_sup_pmt-PF109*r_m),0))</f>
        <v/>
      </c>
      <c r="PH109" s="44">
        <f>IF(AND(p2_stab&gt;0,PH$4=p2_stab+120),p2_sup,IF(AND(p2_stab&gt;0,PH$4&gt;p2_stab+120),PG109-(p2_sup_pmt-PG109*r_m),0))</f>
        <v/>
      </c>
      <c r="PI109" s="44">
        <f>IF(AND(p2_stab&gt;0,PI$4=p2_stab+120),p2_sup,IF(AND(p2_stab&gt;0,PI$4&gt;p2_stab+120),PH109-(p2_sup_pmt-PH109*r_m),0))</f>
        <v/>
      </c>
      <c r="PJ109" s="44">
        <f>IF(AND(p2_stab&gt;0,PJ$4=p2_stab+120),p2_sup,IF(AND(p2_stab&gt;0,PJ$4&gt;p2_stab+120),PI109-(p2_sup_pmt-PI109*r_m),0))</f>
        <v/>
      </c>
      <c r="PK109" s="44">
        <f>IF(AND(p2_stab&gt;0,PK$4=p2_stab+120),p2_sup,IF(AND(p2_stab&gt;0,PK$4&gt;p2_stab+120),PJ109-(p2_sup_pmt-PJ109*r_m),0))</f>
        <v/>
      </c>
      <c r="PL109" s="44">
        <f>IF(AND(p2_stab&gt;0,PL$4=p2_stab+120),p2_sup,IF(AND(p2_stab&gt;0,PL$4&gt;p2_stab+120),PK109-(p2_sup_pmt-PK109*r_m),0))</f>
        <v/>
      </c>
      <c r="PM109" s="44">
        <f>IF(AND(p2_stab&gt;0,PM$4=p2_stab+120),p2_sup,IF(AND(p2_stab&gt;0,PM$4&gt;p2_stab+120),PL109-(p2_sup_pmt-PL109*r_m),0))</f>
        <v/>
      </c>
    </row>
    <row r="110">
      <c r="A110" s="5" t="inlineStr">
        <is>
          <t>Net cash flow after debt service</t>
        </is>
      </c>
      <c r="B110" s="9" t="inlineStr">
        <is>
          <t>P2</t>
        </is>
      </c>
      <c r="C110" s="43">
        <f>SUM(D110:PM110)</f>
        <v/>
      </c>
      <c r="D110" s="45">
        <f>D106+D107-D87-D108</f>
        <v/>
      </c>
      <c r="E110" s="45">
        <f>E106+E107-E87-E108</f>
        <v/>
      </c>
      <c r="F110" s="45">
        <f>F106+F107-F87-F108</f>
        <v/>
      </c>
      <c r="G110" s="45">
        <f>G106+G107-G87-G108</f>
        <v/>
      </c>
      <c r="H110" s="45">
        <f>H106+H107-H87-H108</f>
        <v/>
      </c>
      <c r="I110" s="45">
        <f>I106+I107-I87-I108</f>
        <v/>
      </c>
      <c r="J110" s="45">
        <f>J106+J107-J87-J108</f>
        <v/>
      </c>
      <c r="K110" s="45">
        <f>K106+K107-K87-K108</f>
        <v/>
      </c>
      <c r="L110" s="45">
        <f>L106+L107-L87-L108</f>
        <v/>
      </c>
      <c r="M110" s="45">
        <f>M106+M107-M87-M108</f>
        <v/>
      </c>
      <c r="N110" s="45">
        <f>N106+N107-N87-N108</f>
        <v/>
      </c>
      <c r="O110" s="45">
        <f>O106+O107-O87-O108</f>
        <v/>
      </c>
      <c r="P110" s="45">
        <f>P106+P107-P87-P108</f>
        <v/>
      </c>
      <c r="Q110" s="45">
        <f>Q106+Q107-Q87-Q108</f>
        <v/>
      </c>
      <c r="R110" s="45">
        <f>R106+R107-R87-R108</f>
        <v/>
      </c>
      <c r="S110" s="45">
        <f>S106+S107-S87-S108</f>
        <v/>
      </c>
      <c r="T110" s="45">
        <f>T106+T107-T87-T108</f>
        <v/>
      </c>
      <c r="U110" s="45">
        <f>U106+U107-U87-U108</f>
        <v/>
      </c>
      <c r="V110" s="45">
        <f>V106+V107-V87-V108</f>
        <v/>
      </c>
      <c r="W110" s="45">
        <f>W106+W107-W87-W108</f>
        <v/>
      </c>
      <c r="X110" s="45">
        <f>X106+X107-X87-X108</f>
        <v/>
      </c>
      <c r="Y110" s="45">
        <f>Y106+Y107-Y87-Y108</f>
        <v/>
      </c>
      <c r="Z110" s="45">
        <f>Z106+Z107-Z87-Z108</f>
        <v/>
      </c>
      <c r="AA110" s="45">
        <f>AA106+AA107-AA87-AA108</f>
        <v/>
      </c>
      <c r="AB110" s="45">
        <f>AB106+AB107-AB87-AB108</f>
        <v/>
      </c>
      <c r="AC110" s="45">
        <f>AC106+AC107-AC87-AC108</f>
        <v/>
      </c>
      <c r="AD110" s="45">
        <f>AD106+AD107-AD87-AD108</f>
        <v/>
      </c>
      <c r="AE110" s="45">
        <f>AE106+AE107-AE87-AE108</f>
        <v/>
      </c>
      <c r="AF110" s="45">
        <f>AF106+AF107-AF87-AF108</f>
        <v/>
      </c>
      <c r="AG110" s="45">
        <f>AG106+AG107-AG87-AG108</f>
        <v/>
      </c>
      <c r="AH110" s="45">
        <f>AH106+AH107-AH87-AH108</f>
        <v/>
      </c>
      <c r="AI110" s="45">
        <f>AI106+AI107-AI87-AI108</f>
        <v/>
      </c>
      <c r="AJ110" s="45">
        <f>AJ106+AJ107-AJ87-AJ108</f>
        <v/>
      </c>
      <c r="AK110" s="45">
        <f>AK106+AK107-AK87-AK108</f>
        <v/>
      </c>
      <c r="AL110" s="45">
        <f>AL106+AL107-AL87-AL108</f>
        <v/>
      </c>
      <c r="AM110" s="45">
        <f>AM106+AM107-AM87-AM108</f>
        <v/>
      </c>
      <c r="AN110" s="45">
        <f>AN106+AN107-AN87-AN108</f>
        <v/>
      </c>
      <c r="AO110" s="45">
        <f>AO106+AO107-AO87-AO108</f>
        <v/>
      </c>
      <c r="AP110" s="45">
        <f>AP106+AP107-AP87-AP108</f>
        <v/>
      </c>
      <c r="AQ110" s="45">
        <f>AQ106+AQ107-AQ87-AQ108</f>
        <v/>
      </c>
      <c r="AR110" s="45">
        <f>AR106+AR107-AR87-AR108</f>
        <v/>
      </c>
      <c r="AS110" s="45">
        <f>AS106+AS107-AS87-AS108</f>
        <v/>
      </c>
      <c r="AT110" s="45">
        <f>AT106+AT107-AT87-AT108</f>
        <v/>
      </c>
      <c r="AU110" s="45">
        <f>AU106+AU107-AU87-AU108</f>
        <v/>
      </c>
      <c r="AV110" s="45">
        <f>AV106+AV107-AV87-AV108</f>
        <v/>
      </c>
      <c r="AW110" s="45">
        <f>AW106+AW107-AW87-AW108</f>
        <v/>
      </c>
      <c r="AX110" s="45">
        <f>AX106+AX107-AX87-AX108</f>
        <v/>
      </c>
      <c r="AY110" s="45">
        <f>AY106+AY107-AY87-AY108</f>
        <v/>
      </c>
      <c r="AZ110" s="45">
        <f>AZ106+AZ107-AZ87-AZ108</f>
        <v/>
      </c>
      <c r="BA110" s="45">
        <f>BA106+BA107-BA87-BA108</f>
        <v/>
      </c>
      <c r="BB110" s="45">
        <f>BB106+BB107-BB87-BB108</f>
        <v/>
      </c>
      <c r="BC110" s="45">
        <f>BC106+BC107-BC87-BC108</f>
        <v/>
      </c>
      <c r="BD110" s="45">
        <f>BD106+BD107-BD87-BD108</f>
        <v/>
      </c>
      <c r="BE110" s="45">
        <f>BE106+BE107-BE87-BE108</f>
        <v/>
      </c>
      <c r="BF110" s="45">
        <f>BF106+BF107-BF87-BF108</f>
        <v/>
      </c>
      <c r="BG110" s="45">
        <f>BG106+BG107-BG87-BG108</f>
        <v/>
      </c>
      <c r="BH110" s="45">
        <f>BH106+BH107-BH87-BH108</f>
        <v/>
      </c>
      <c r="BI110" s="45">
        <f>BI106+BI107-BI87-BI108</f>
        <v/>
      </c>
      <c r="BJ110" s="45">
        <f>BJ106+BJ107-BJ87-BJ108</f>
        <v/>
      </c>
      <c r="BK110" s="45">
        <f>BK106+BK107-BK87-BK108</f>
        <v/>
      </c>
      <c r="BL110" s="45">
        <f>BL106+BL107-BL87-BL108</f>
        <v/>
      </c>
      <c r="BM110" s="45">
        <f>BM106+BM107-BM87-BM108</f>
        <v/>
      </c>
      <c r="BN110" s="45">
        <f>BN106+BN107-BN87-BN108</f>
        <v/>
      </c>
      <c r="BO110" s="45">
        <f>BO106+BO107-BO87-BO108</f>
        <v/>
      </c>
      <c r="BP110" s="45">
        <f>BP106+BP107-BP87-BP108</f>
        <v/>
      </c>
      <c r="BQ110" s="45">
        <f>BQ106+BQ107-BQ87-BQ108</f>
        <v/>
      </c>
      <c r="BR110" s="45">
        <f>BR106+BR107-BR87-BR108</f>
        <v/>
      </c>
      <c r="BS110" s="45">
        <f>BS106+BS107-BS87-BS108</f>
        <v/>
      </c>
      <c r="BT110" s="45">
        <f>BT106+BT107-BT87-BT108</f>
        <v/>
      </c>
      <c r="BU110" s="45">
        <f>BU106+BU107-BU87-BU108</f>
        <v/>
      </c>
      <c r="BV110" s="45">
        <f>BV106+BV107-BV87-BV108</f>
        <v/>
      </c>
      <c r="BW110" s="45">
        <f>BW106+BW107-BW87-BW108</f>
        <v/>
      </c>
      <c r="BX110" s="45">
        <f>BX106+BX107-BX87-BX108</f>
        <v/>
      </c>
      <c r="BY110" s="45">
        <f>BY106+BY107-BY87-BY108</f>
        <v/>
      </c>
      <c r="BZ110" s="45">
        <f>BZ106+BZ107-BZ87-BZ108</f>
        <v/>
      </c>
      <c r="CA110" s="45">
        <f>CA106+CA107-CA87-CA108</f>
        <v/>
      </c>
      <c r="CB110" s="45">
        <f>CB106+CB107-CB87-CB108</f>
        <v/>
      </c>
      <c r="CC110" s="45">
        <f>CC106+CC107-CC87-CC108</f>
        <v/>
      </c>
      <c r="CD110" s="45">
        <f>CD106+CD107-CD87-CD108</f>
        <v/>
      </c>
      <c r="CE110" s="45">
        <f>CE106+CE107-CE87-CE108</f>
        <v/>
      </c>
      <c r="CF110" s="45">
        <f>CF106+CF107-CF87-CF108</f>
        <v/>
      </c>
      <c r="CG110" s="45">
        <f>CG106+CG107-CG87-CG108</f>
        <v/>
      </c>
      <c r="CH110" s="45">
        <f>CH106+CH107-CH87-CH108</f>
        <v/>
      </c>
      <c r="CI110" s="45">
        <f>CI106+CI107-CI87-CI108</f>
        <v/>
      </c>
      <c r="CJ110" s="45">
        <f>CJ106+CJ107-CJ87-CJ108</f>
        <v/>
      </c>
      <c r="CK110" s="45">
        <f>CK106+CK107-CK87-CK108</f>
        <v/>
      </c>
      <c r="CL110" s="45">
        <f>CL106+CL107-CL87-CL108</f>
        <v/>
      </c>
      <c r="CM110" s="45">
        <f>CM106+CM107-CM87-CM108</f>
        <v/>
      </c>
      <c r="CN110" s="45">
        <f>CN106+CN107-CN87-CN108</f>
        <v/>
      </c>
      <c r="CO110" s="45">
        <f>CO106+CO107-CO87-CO108</f>
        <v/>
      </c>
      <c r="CP110" s="45">
        <f>CP106+CP107-CP87-CP108</f>
        <v/>
      </c>
      <c r="CQ110" s="45">
        <f>CQ106+CQ107-CQ87-CQ108</f>
        <v/>
      </c>
      <c r="CR110" s="45">
        <f>CR106+CR107-CR87-CR108</f>
        <v/>
      </c>
      <c r="CS110" s="45">
        <f>CS106+CS107-CS87-CS108</f>
        <v/>
      </c>
      <c r="CT110" s="45">
        <f>CT106+CT107-CT87-CT108</f>
        <v/>
      </c>
      <c r="CU110" s="45">
        <f>CU106+CU107-CU87-CU108</f>
        <v/>
      </c>
      <c r="CV110" s="45">
        <f>CV106+CV107-CV87-CV108</f>
        <v/>
      </c>
      <c r="CW110" s="45">
        <f>CW106+CW107-CW87-CW108</f>
        <v/>
      </c>
      <c r="CX110" s="45">
        <f>CX106+CX107-CX87-CX108</f>
        <v/>
      </c>
      <c r="CY110" s="45">
        <f>CY106+CY107-CY87-CY108</f>
        <v/>
      </c>
      <c r="CZ110" s="45">
        <f>CZ106+CZ107-CZ87-CZ108</f>
        <v/>
      </c>
      <c r="DA110" s="45">
        <f>DA106+DA107-DA87-DA108</f>
        <v/>
      </c>
      <c r="DB110" s="45">
        <f>DB106+DB107-DB87-DB108</f>
        <v/>
      </c>
      <c r="DC110" s="45">
        <f>DC106+DC107-DC87-DC108</f>
        <v/>
      </c>
      <c r="DD110" s="45">
        <f>DD106+DD107-DD87-DD108</f>
        <v/>
      </c>
      <c r="DE110" s="45">
        <f>DE106+DE107-DE87-DE108</f>
        <v/>
      </c>
      <c r="DF110" s="45">
        <f>DF106+DF107-DF87-DF108</f>
        <v/>
      </c>
      <c r="DG110" s="45">
        <f>DG106+DG107-DG87-DG108</f>
        <v/>
      </c>
      <c r="DH110" s="45">
        <f>DH106+DH107-DH87-DH108</f>
        <v/>
      </c>
      <c r="DI110" s="45">
        <f>DI106+DI107-DI87-DI108</f>
        <v/>
      </c>
      <c r="DJ110" s="45">
        <f>DJ106+DJ107-DJ87-DJ108</f>
        <v/>
      </c>
      <c r="DK110" s="45">
        <f>DK106+DK107-DK87-DK108</f>
        <v/>
      </c>
      <c r="DL110" s="45">
        <f>DL106+DL107-DL87-DL108</f>
        <v/>
      </c>
      <c r="DM110" s="45">
        <f>DM106+DM107-DM87-DM108</f>
        <v/>
      </c>
      <c r="DN110" s="45">
        <f>DN106+DN107-DN87-DN108</f>
        <v/>
      </c>
      <c r="DO110" s="45">
        <f>DO106+DO107-DO87-DO108</f>
        <v/>
      </c>
      <c r="DP110" s="45">
        <f>DP106+DP107-DP87-DP108</f>
        <v/>
      </c>
      <c r="DQ110" s="45">
        <f>DQ106+DQ107-DQ87-DQ108</f>
        <v/>
      </c>
      <c r="DR110" s="45">
        <f>DR106+DR107-DR87-DR108</f>
        <v/>
      </c>
      <c r="DS110" s="45">
        <f>DS106+DS107-DS87-DS108</f>
        <v/>
      </c>
      <c r="DT110" s="45">
        <f>DT106+DT107-DT87-DT108</f>
        <v/>
      </c>
      <c r="DU110" s="45">
        <f>DU106+DU107-DU87-DU108</f>
        <v/>
      </c>
      <c r="DV110" s="45">
        <f>DV106+DV107-DV87-DV108</f>
        <v/>
      </c>
      <c r="DW110" s="45">
        <f>DW106+DW107-DW87-DW108</f>
        <v/>
      </c>
      <c r="DX110" s="45">
        <f>DX106+DX107-DX87-DX108</f>
        <v/>
      </c>
      <c r="DY110" s="45">
        <f>DY106+DY107-DY87-DY108</f>
        <v/>
      </c>
      <c r="DZ110" s="45">
        <f>DZ106+DZ107-DZ87-DZ108</f>
        <v/>
      </c>
      <c r="EA110" s="45">
        <f>EA106+EA107-EA87-EA108</f>
        <v/>
      </c>
      <c r="EB110" s="45">
        <f>EB106+EB107-EB87-EB108</f>
        <v/>
      </c>
      <c r="EC110" s="45">
        <f>EC106+EC107-EC87-EC108</f>
        <v/>
      </c>
      <c r="ED110" s="45">
        <f>ED106+ED107-ED87-ED108</f>
        <v/>
      </c>
      <c r="EE110" s="45">
        <f>EE106+EE107-EE87-EE108</f>
        <v/>
      </c>
      <c r="EF110" s="45">
        <f>EF106+EF107-EF87-EF108</f>
        <v/>
      </c>
      <c r="EG110" s="45">
        <f>EG106+EG107-EG87-EG108</f>
        <v/>
      </c>
      <c r="EH110" s="45">
        <f>EH106+EH107-EH87-EH108</f>
        <v/>
      </c>
      <c r="EI110" s="45">
        <f>EI106+EI107-EI87-EI108</f>
        <v/>
      </c>
      <c r="EJ110" s="45">
        <f>EJ106+EJ107-EJ87-EJ108</f>
        <v/>
      </c>
      <c r="EK110" s="45">
        <f>EK106+EK107-EK87-EK108</f>
        <v/>
      </c>
      <c r="EL110" s="45">
        <f>EL106+EL107-EL87-EL108</f>
        <v/>
      </c>
      <c r="EM110" s="45">
        <f>EM106+EM107-EM87-EM108</f>
        <v/>
      </c>
      <c r="EN110" s="45">
        <f>EN106+EN107-EN87-EN108</f>
        <v/>
      </c>
      <c r="EO110" s="45">
        <f>EO106+EO107-EO87-EO108</f>
        <v/>
      </c>
      <c r="EP110" s="45">
        <f>EP106+EP107-EP87-EP108</f>
        <v/>
      </c>
      <c r="EQ110" s="45">
        <f>EQ106+EQ107-EQ87-EQ108</f>
        <v/>
      </c>
      <c r="ER110" s="45">
        <f>ER106+ER107-ER87-ER108</f>
        <v/>
      </c>
      <c r="ES110" s="45">
        <f>ES106+ES107-ES87-ES108</f>
        <v/>
      </c>
      <c r="ET110" s="45">
        <f>ET106+ET107-ET87-ET108</f>
        <v/>
      </c>
      <c r="EU110" s="45">
        <f>EU106+EU107-EU87-EU108</f>
        <v/>
      </c>
      <c r="EV110" s="45">
        <f>EV106+EV107-EV87-EV108</f>
        <v/>
      </c>
      <c r="EW110" s="45">
        <f>EW106+EW107-EW87-EW108</f>
        <v/>
      </c>
      <c r="EX110" s="45">
        <f>EX106+EX107-EX87-EX108</f>
        <v/>
      </c>
      <c r="EY110" s="45">
        <f>EY106+EY107-EY87-EY108</f>
        <v/>
      </c>
      <c r="EZ110" s="45">
        <f>EZ106+EZ107-EZ87-EZ108</f>
        <v/>
      </c>
      <c r="FA110" s="45">
        <f>FA106+FA107-FA87-FA108</f>
        <v/>
      </c>
      <c r="FB110" s="45">
        <f>FB106+FB107-FB87-FB108</f>
        <v/>
      </c>
      <c r="FC110" s="45">
        <f>FC106+FC107-FC87-FC108</f>
        <v/>
      </c>
      <c r="FD110" s="45">
        <f>FD106+FD107-FD87-FD108</f>
        <v/>
      </c>
      <c r="FE110" s="45">
        <f>FE106+FE107-FE87-FE108</f>
        <v/>
      </c>
      <c r="FF110" s="45">
        <f>FF106+FF107-FF87-FF108</f>
        <v/>
      </c>
      <c r="FG110" s="45">
        <f>FG106+FG107-FG87-FG108</f>
        <v/>
      </c>
      <c r="FH110" s="45">
        <f>FH106+FH107-FH87-FH108</f>
        <v/>
      </c>
      <c r="FI110" s="45">
        <f>FI106+FI107-FI87-FI108</f>
        <v/>
      </c>
      <c r="FJ110" s="45">
        <f>FJ106+FJ107-FJ87-FJ108</f>
        <v/>
      </c>
      <c r="FK110" s="45">
        <f>FK106+FK107-FK87-FK108</f>
        <v/>
      </c>
      <c r="FL110" s="45">
        <f>FL106+FL107-FL87-FL108</f>
        <v/>
      </c>
      <c r="FM110" s="45">
        <f>FM106+FM107-FM87-FM108</f>
        <v/>
      </c>
      <c r="FN110" s="45">
        <f>FN106+FN107-FN87-FN108</f>
        <v/>
      </c>
      <c r="FO110" s="45">
        <f>FO106+FO107-FO87-FO108</f>
        <v/>
      </c>
      <c r="FP110" s="45">
        <f>FP106+FP107-FP87-FP108</f>
        <v/>
      </c>
      <c r="FQ110" s="45">
        <f>FQ106+FQ107-FQ87-FQ108</f>
        <v/>
      </c>
      <c r="FR110" s="45">
        <f>FR106+FR107-FR87-FR108</f>
        <v/>
      </c>
      <c r="FS110" s="45">
        <f>FS106+FS107-FS87-FS108</f>
        <v/>
      </c>
      <c r="FT110" s="45">
        <f>FT106+FT107-FT87-FT108</f>
        <v/>
      </c>
      <c r="FU110" s="45">
        <f>FU106+FU107-FU87-FU108</f>
        <v/>
      </c>
      <c r="FV110" s="45">
        <f>FV106+FV107-FV87-FV108</f>
        <v/>
      </c>
      <c r="FW110" s="45">
        <f>FW106+FW107-FW87-FW108</f>
        <v/>
      </c>
      <c r="FX110" s="45">
        <f>FX106+FX107-FX87-FX108</f>
        <v/>
      </c>
      <c r="FY110" s="45">
        <f>FY106+FY107-FY87-FY108</f>
        <v/>
      </c>
      <c r="FZ110" s="45">
        <f>FZ106+FZ107-FZ87-FZ108</f>
        <v/>
      </c>
      <c r="GA110" s="45">
        <f>GA106+GA107-GA87-GA108</f>
        <v/>
      </c>
      <c r="GB110" s="45">
        <f>GB106+GB107-GB87-GB108</f>
        <v/>
      </c>
      <c r="GC110" s="45">
        <f>GC106+GC107-GC87-GC108</f>
        <v/>
      </c>
      <c r="GD110" s="45">
        <f>GD106+GD107-GD87-GD108</f>
        <v/>
      </c>
      <c r="GE110" s="45">
        <f>GE106+GE107-GE87-GE108</f>
        <v/>
      </c>
      <c r="GF110" s="45">
        <f>GF106+GF107-GF87-GF108</f>
        <v/>
      </c>
      <c r="GG110" s="45">
        <f>GG106+GG107-GG87-GG108</f>
        <v/>
      </c>
      <c r="GH110" s="45">
        <f>GH106+GH107-GH87-GH108</f>
        <v/>
      </c>
      <c r="GI110" s="45">
        <f>GI106+GI107-GI87-GI108</f>
        <v/>
      </c>
      <c r="GJ110" s="45">
        <f>GJ106+GJ107-GJ87-GJ108</f>
        <v/>
      </c>
      <c r="GK110" s="45">
        <f>GK106+GK107-GK87-GK108</f>
        <v/>
      </c>
      <c r="GL110" s="45">
        <f>GL106+GL107-GL87-GL108</f>
        <v/>
      </c>
      <c r="GM110" s="45">
        <f>GM106+GM107-GM87-GM108</f>
        <v/>
      </c>
      <c r="GN110" s="45">
        <f>GN106+GN107-GN87-GN108</f>
        <v/>
      </c>
      <c r="GO110" s="45">
        <f>GO106+GO107-GO87-GO108</f>
        <v/>
      </c>
      <c r="GP110" s="45">
        <f>GP106+GP107-GP87-GP108</f>
        <v/>
      </c>
      <c r="GQ110" s="45">
        <f>GQ106+GQ107-GQ87-GQ108</f>
        <v/>
      </c>
      <c r="GR110" s="45">
        <f>GR106+GR107-GR87-GR108</f>
        <v/>
      </c>
      <c r="GS110" s="45">
        <f>GS106+GS107-GS87-GS108</f>
        <v/>
      </c>
      <c r="GT110" s="45">
        <f>GT106+GT107-GT87-GT108</f>
        <v/>
      </c>
      <c r="GU110" s="45">
        <f>GU106+GU107-GU87-GU108</f>
        <v/>
      </c>
      <c r="GV110" s="45">
        <f>GV106+GV107-GV87-GV108</f>
        <v/>
      </c>
      <c r="GW110" s="45">
        <f>GW106+GW107-GW87-GW108</f>
        <v/>
      </c>
      <c r="GX110" s="45">
        <f>GX106+GX107-GX87-GX108</f>
        <v/>
      </c>
      <c r="GY110" s="45">
        <f>GY106+GY107-GY87-GY108</f>
        <v/>
      </c>
      <c r="GZ110" s="45">
        <f>GZ106+GZ107-GZ87-GZ108</f>
        <v/>
      </c>
      <c r="HA110" s="45">
        <f>HA106+HA107-HA87-HA108</f>
        <v/>
      </c>
      <c r="HB110" s="45">
        <f>HB106+HB107-HB87-HB108</f>
        <v/>
      </c>
      <c r="HC110" s="45">
        <f>HC106+HC107-HC87-HC108</f>
        <v/>
      </c>
      <c r="HD110" s="45">
        <f>HD106+HD107-HD87-HD108</f>
        <v/>
      </c>
      <c r="HE110" s="45">
        <f>HE106+HE107-HE87-HE108</f>
        <v/>
      </c>
      <c r="HF110" s="45">
        <f>HF106+HF107-HF87-HF108</f>
        <v/>
      </c>
      <c r="HG110" s="45">
        <f>HG106+HG107-HG87-HG108</f>
        <v/>
      </c>
      <c r="HH110" s="45">
        <f>HH106+HH107-HH87-HH108</f>
        <v/>
      </c>
      <c r="HI110" s="45">
        <f>HI106+HI107-HI87-HI108</f>
        <v/>
      </c>
      <c r="HJ110" s="45">
        <f>HJ106+HJ107-HJ87-HJ108</f>
        <v/>
      </c>
      <c r="HK110" s="45">
        <f>HK106+HK107-HK87-HK108</f>
        <v/>
      </c>
      <c r="HL110" s="45">
        <f>HL106+HL107-HL87-HL108</f>
        <v/>
      </c>
      <c r="HM110" s="45">
        <f>HM106+HM107-HM87-HM108</f>
        <v/>
      </c>
      <c r="HN110" s="45">
        <f>HN106+HN107-HN87-HN108</f>
        <v/>
      </c>
      <c r="HO110" s="45">
        <f>HO106+HO107-HO87-HO108</f>
        <v/>
      </c>
      <c r="HP110" s="45">
        <f>HP106+HP107-HP87-HP108</f>
        <v/>
      </c>
      <c r="HQ110" s="45">
        <f>HQ106+HQ107-HQ87-HQ108</f>
        <v/>
      </c>
      <c r="HR110" s="45">
        <f>HR106+HR107-HR87-HR108</f>
        <v/>
      </c>
      <c r="HS110" s="45">
        <f>HS106+HS107-HS87-HS108</f>
        <v/>
      </c>
      <c r="HT110" s="45">
        <f>HT106+HT107-HT87-HT108</f>
        <v/>
      </c>
      <c r="HU110" s="45">
        <f>HU106+HU107-HU87-HU108</f>
        <v/>
      </c>
      <c r="HV110" s="45">
        <f>HV106+HV107-HV87-HV108</f>
        <v/>
      </c>
      <c r="HW110" s="45">
        <f>HW106+HW107-HW87-HW108</f>
        <v/>
      </c>
      <c r="HX110" s="45">
        <f>HX106+HX107-HX87-HX108</f>
        <v/>
      </c>
      <c r="HY110" s="45">
        <f>HY106+HY107-HY87-HY108</f>
        <v/>
      </c>
      <c r="HZ110" s="45">
        <f>HZ106+HZ107-HZ87-HZ108</f>
        <v/>
      </c>
      <c r="IA110" s="45">
        <f>IA106+IA107-IA87-IA108</f>
        <v/>
      </c>
      <c r="IB110" s="45">
        <f>IB106+IB107-IB87-IB108</f>
        <v/>
      </c>
      <c r="IC110" s="45">
        <f>IC106+IC107-IC87-IC108</f>
        <v/>
      </c>
      <c r="ID110" s="45">
        <f>ID106+ID107-ID87-ID108</f>
        <v/>
      </c>
      <c r="IE110" s="45">
        <f>IE106+IE107-IE87-IE108</f>
        <v/>
      </c>
      <c r="IF110" s="45">
        <f>IF106+IF107-IF87-IF108</f>
        <v/>
      </c>
      <c r="IG110" s="45">
        <f>IG106+IG107-IG87-IG108</f>
        <v/>
      </c>
      <c r="IH110" s="45">
        <f>IH106+IH107-IH87-IH108</f>
        <v/>
      </c>
      <c r="II110" s="45">
        <f>II106+II107-II87-II108</f>
        <v/>
      </c>
      <c r="IJ110" s="45">
        <f>IJ106+IJ107-IJ87-IJ108</f>
        <v/>
      </c>
      <c r="IK110" s="45">
        <f>IK106+IK107-IK87-IK108</f>
        <v/>
      </c>
      <c r="IL110" s="45">
        <f>IL106+IL107-IL87-IL108</f>
        <v/>
      </c>
      <c r="IM110" s="45">
        <f>IM106+IM107-IM87-IM108</f>
        <v/>
      </c>
      <c r="IN110" s="45">
        <f>IN106+IN107-IN87-IN108</f>
        <v/>
      </c>
      <c r="IO110" s="45">
        <f>IO106+IO107-IO87-IO108</f>
        <v/>
      </c>
      <c r="IP110" s="45">
        <f>IP106+IP107-IP87-IP108</f>
        <v/>
      </c>
      <c r="IQ110" s="45">
        <f>IQ106+IQ107-IQ87-IQ108</f>
        <v/>
      </c>
      <c r="IR110" s="45">
        <f>IR106+IR107-IR87-IR108</f>
        <v/>
      </c>
      <c r="IS110" s="45">
        <f>IS106+IS107-IS87-IS108</f>
        <v/>
      </c>
      <c r="IT110" s="45">
        <f>IT106+IT107-IT87-IT108</f>
        <v/>
      </c>
      <c r="IU110" s="45">
        <f>IU106+IU107-IU87-IU108</f>
        <v/>
      </c>
      <c r="IV110" s="45">
        <f>IV106+IV107-IV87-IV108</f>
        <v/>
      </c>
      <c r="IW110" s="45">
        <f>IW106+IW107-IW87-IW108</f>
        <v/>
      </c>
      <c r="IX110" s="45">
        <f>IX106+IX107-IX87-IX108</f>
        <v/>
      </c>
      <c r="IY110" s="45">
        <f>IY106+IY107-IY87-IY108</f>
        <v/>
      </c>
      <c r="IZ110" s="45">
        <f>IZ106+IZ107-IZ87-IZ108</f>
        <v/>
      </c>
      <c r="JA110" s="45">
        <f>JA106+JA107-JA87-JA108</f>
        <v/>
      </c>
      <c r="JB110" s="45">
        <f>JB106+JB107-JB87-JB108</f>
        <v/>
      </c>
      <c r="JC110" s="45">
        <f>JC106+JC107-JC87-JC108</f>
        <v/>
      </c>
      <c r="JD110" s="45">
        <f>JD106+JD107-JD87-JD108</f>
        <v/>
      </c>
      <c r="JE110" s="45">
        <f>JE106+JE107-JE87-JE108</f>
        <v/>
      </c>
      <c r="JF110" s="45">
        <f>JF106+JF107-JF87-JF108</f>
        <v/>
      </c>
      <c r="JG110" s="45">
        <f>JG106+JG107-JG87-JG108</f>
        <v/>
      </c>
      <c r="JH110" s="45">
        <f>JH106+JH107-JH87-JH108</f>
        <v/>
      </c>
      <c r="JI110" s="45">
        <f>JI106+JI107-JI87-JI108</f>
        <v/>
      </c>
      <c r="JJ110" s="45">
        <f>JJ106+JJ107-JJ87-JJ108</f>
        <v/>
      </c>
      <c r="JK110" s="45">
        <f>JK106+JK107-JK87-JK108</f>
        <v/>
      </c>
      <c r="JL110" s="45">
        <f>JL106+JL107-JL87-JL108</f>
        <v/>
      </c>
      <c r="JM110" s="45">
        <f>JM106+JM107-JM87-JM108</f>
        <v/>
      </c>
      <c r="JN110" s="45">
        <f>JN106+JN107-JN87-JN108</f>
        <v/>
      </c>
      <c r="JO110" s="45">
        <f>JO106+JO107-JO87-JO108</f>
        <v/>
      </c>
      <c r="JP110" s="45">
        <f>JP106+JP107-JP87-JP108</f>
        <v/>
      </c>
      <c r="JQ110" s="45">
        <f>JQ106+JQ107-JQ87-JQ108</f>
        <v/>
      </c>
      <c r="JR110" s="45">
        <f>JR106+JR107-JR87-JR108</f>
        <v/>
      </c>
      <c r="JS110" s="45">
        <f>JS106+JS107-JS87-JS108</f>
        <v/>
      </c>
      <c r="JT110" s="45">
        <f>JT106+JT107-JT87-JT108</f>
        <v/>
      </c>
      <c r="JU110" s="45">
        <f>JU106+JU107-JU87-JU108</f>
        <v/>
      </c>
      <c r="JV110" s="45">
        <f>JV106+JV107-JV87-JV108</f>
        <v/>
      </c>
      <c r="JW110" s="45">
        <f>JW106+JW107-JW87-JW108</f>
        <v/>
      </c>
      <c r="JX110" s="45">
        <f>JX106+JX107-JX87-JX108</f>
        <v/>
      </c>
      <c r="JY110" s="45">
        <f>JY106+JY107-JY87-JY108</f>
        <v/>
      </c>
      <c r="JZ110" s="45">
        <f>JZ106+JZ107-JZ87-JZ108</f>
        <v/>
      </c>
      <c r="KA110" s="45">
        <f>KA106+KA107-KA87-KA108</f>
        <v/>
      </c>
      <c r="KB110" s="45">
        <f>KB106+KB107-KB87-KB108</f>
        <v/>
      </c>
      <c r="KC110" s="45">
        <f>KC106+KC107-KC87-KC108</f>
        <v/>
      </c>
      <c r="KD110" s="45">
        <f>KD106+KD107-KD87-KD108</f>
        <v/>
      </c>
      <c r="KE110" s="45">
        <f>KE106+KE107-KE87-KE108</f>
        <v/>
      </c>
      <c r="KF110" s="45">
        <f>KF106+KF107-KF87-KF108</f>
        <v/>
      </c>
      <c r="KG110" s="45">
        <f>KG106+KG107-KG87-KG108</f>
        <v/>
      </c>
      <c r="KH110" s="45">
        <f>KH106+KH107-KH87-KH108</f>
        <v/>
      </c>
      <c r="KI110" s="45">
        <f>KI106+KI107-KI87-KI108</f>
        <v/>
      </c>
      <c r="KJ110" s="45">
        <f>KJ106+KJ107-KJ87-KJ108</f>
        <v/>
      </c>
      <c r="KK110" s="45">
        <f>KK106+KK107-KK87-KK108</f>
        <v/>
      </c>
      <c r="KL110" s="45">
        <f>KL106+KL107-KL87-KL108</f>
        <v/>
      </c>
      <c r="KM110" s="45">
        <f>KM106+KM107-KM87-KM108</f>
        <v/>
      </c>
      <c r="KN110" s="45">
        <f>KN106+KN107-KN87-KN108</f>
        <v/>
      </c>
      <c r="KO110" s="45">
        <f>KO106+KO107-KO87-KO108</f>
        <v/>
      </c>
      <c r="KP110" s="45">
        <f>KP106+KP107-KP87-KP108</f>
        <v/>
      </c>
      <c r="KQ110" s="45">
        <f>KQ106+KQ107-KQ87-KQ108</f>
        <v/>
      </c>
      <c r="KR110" s="45">
        <f>KR106+KR107-KR87-KR108</f>
        <v/>
      </c>
      <c r="KS110" s="45">
        <f>KS106+KS107-KS87-KS108</f>
        <v/>
      </c>
      <c r="KT110" s="45">
        <f>KT106+KT107-KT87-KT108</f>
        <v/>
      </c>
      <c r="KU110" s="45">
        <f>KU106+KU107-KU87-KU108</f>
        <v/>
      </c>
      <c r="KV110" s="45">
        <f>KV106+KV107-KV87-KV108</f>
        <v/>
      </c>
      <c r="KW110" s="45">
        <f>KW106+KW107-KW87-KW108</f>
        <v/>
      </c>
      <c r="KX110" s="45">
        <f>KX106+KX107-KX87-KX108</f>
        <v/>
      </c>
      <c r="KY110" s="45">
        <f>KY106+KY107-KY87-KY108</f>
        <v/>
      </c>
      <c r="KZ110" s="45">
        <f>KZ106+KZ107-KZ87-KZ108</f>
        <v/>
      </c>
      <c r="LA110" s="45">
        <f>LA106+LA107-LA87-LA108</f>
        <v/>
      </c>
      <c r="LB110" s="45">
        <f>LB106+LB107-LB87-LB108</f>
        <v/>
      </c>
      <c r="LC110" s="45">
        <f>LC106+LC107-LC87-LC108</f>
        <v/>
      </c>
      <c r="LD110" s="45">
        <f>LD106+LD107-LD87-LD108</f>
        <v/>
      </c>
      <c r="LE110" s="45">
        <f>LE106+LE107-LE87-LE108</f>
        <v/>
      </c>
      <c r="LF110" s="45">
        <f>LF106+LF107-LF87-LF108</f>
        <v/>
      </c>
      <c r="LG110" s="45">
        <f>LG106+LG107-LG87-LG108</f>
        <v/>
      </c>
      <c r="LH110" s="45">
        <f>LH106+LH107-LH87-LH108</f>
        <v/>
      </c>
      <c r="LI110" s="45">
        <f>LI106+LI107-LI87-LI108</f>
        <v/>
      </c>
      <c r="LJ110" s="45">
        <f>LJ106+LJ107-LJ87-LJ108</f>
        <v/>
      </c>
      <c r="LK110" s="45">
        <f>LK106+LK107-LK87-LK108</f>
        <v/>
      </c>
      <c r="LL110" s="45">
        <f>LL106+LL107-LL87-LL108</f>
        <v/>
      </c>
      <c r="LM110" s="45">
        <f>LM106+LM107-LM87-LM108</f>
        <v/>
      </c>
      <c r="LN110" s="45">
        <f>LN106+LN107-LN87-LN108</f>
        <v/>
      </c>
      <c r="LO110" s="45">
        <f>LO106+LO107-LO87-LO108</f>
        <v/>
      </c>
      <c r="LP110" s="45">
        <f>LP106+LP107-LP87-LP108</f>
        <v/>
      </c>
      <c r="LQ110" s="45">
        <f>LQ106+LQ107-LQ87-LQ108</f>
        <v/>
      </c>
      <c r="LR110" s="45">
        <f>LR106+LR107-LR87-LR108</f>
        <v/>
      </c>
      <c r="LS110" s="45">
        <f>LS106+LS107-LS87-LS108</f>
        <v/>
      </c>
      <c r="LT110" s="45">
        <f>LT106+LT107-LT87-LT108</f>
        <v/>
      </c>
      <c r="LU110" s="45">
        <f>LU106+LU107-LU87-LU108</f>
        <v/>
      </c>
      <c r="LV110" s="45">
        <f>LV106+LV107-LV87-LV108</f>
        <v/>
      </c>
      <c r="LW110" s="45">
        <f>LW106+LW107-LW87-LW108</f>
        <v/>
      </c>
      <c r="LX110" s="45">
        <f>LX106+LX107-LX87-LX108</f>
        <v/>
      </c>
      <c r="LY110" s="45">
        <f>LY106+LY107-LY87-LY108</f>
        <v/>
      </c>
      <c r="LZ110" s="45">
        <f>LZ106+LZ107-LZ87-LZ108</f>
        <v/>
      </c>
      <c r="MA110" s="45">
        <f>MA106+MA107-MA87-MA108</f>
        <v/>
      </c>
      <c r="MB110" s="45">
        <f>MB106+MB107-MB87-MB108</f>
        <v/>
      </c>
      <c r="MC110" s="45">
        <f>MC106+MC107-MC87-MC108</f>
        <v/>
      </c>
      <c r="MD110" s="45">
        <f>MD106+MD107-MD87-MD108</f>
        <v/>
      </c>
      <c r="ME110" s="45">
        <f>ME106+ME107-ME87-ME108</f>
        <v/>
      </c>
      <c r="MF110" s="45">
        <f>MF106+MF107-MF87-MF108</f>
        <v/>
      </c>
      <c r="MG110" s="45">
        <f>MG106+MG107-MG87-MG108</f>
        <v/>
      </c>
      <c r="MH110" s="45">
        <f>MH106+MH107-MH87-MH108</f>
        <v/>
      </c>
      <c r="MI110" s="45">
        <f>MI106+MI107-MI87-MI108</f>
        <v/>
      </c>
      <c r="MJ110" s="45">
        <f>MJ106+MJ107-MJ87-MJ108</f>
        <v/>
      </c>
      <c r="MK110" s="45">
        <f>MK106+MK107-MK87-MK108</f>
        <v/>
      </c>
      <c r="ML110" s="45">
        <f>ML106+ML107-ML87-ML108</f>
        <v/>
      </c>
      <c r="MM110" s="45">
        <f>MM106+MM107-MM87-MM108</f>
        <v/>
      </c>
      <c r="MN110" s="45">
        <f>MN106+MN107-MN87-MN108</f>
        <v/>
      </c>
      <c r="MO110" s="45">
        <f>MO106+MO107-MO87-MO108</f>
        <v/>
      </c>
      <c r="MP110" s="45">
        <f>MP106+MP107-MP87-MP108</f>
        <v/>
      </c>
      <c r="MQ110" s="45">
        <f>MQ106+MQ107-MQ87-MQ108</f>
        <v/>
      </c>
      <c r="MR110" s="45">
        <f>MR106+MR107-MR87-MR108</f>
        <v/>
      </c>
      <c r="MS110" s="45">
        <f>MS106+MS107-MS87-MS108</f>
        <v/>
      </c>
      <c r="MT110" s="45">
        <f>MT106+MT107-MT87-MT108</f>
        <v/>
      </c>
      <c r="MU110" s="45">
        <f>MU106+MU107-MU87-MU108</f>
        <v/>
      </c>
      <c r="MV110" s="45">
        <f>MV106+MV107-MV87-MV108</f>
        <v/>
      </c>
      <c r="MW110" s="45">
        <f>MW106+MW107-MW87-MW108</f>
        <v/>
      </c>
      <c r="MX110" s="45">
        <f>MX106+MX107-MX87-MX108</f>
        <v/>
      </c>
      <c r="MY110" s="45">
        <f>MY106+MY107-MY87-MY108</f>
        <v/>
      </c>
      <c r="MZ110" s="45">
        <f>MZ106+MZ107-MZ87-MZ108</f>
        <v/>
      </c>
      <c r="NA110" s="45">
        <f>NA106+NA107-NA87-NA108</f>
        <v/>
      </c>
      <c r="NB110" s="45">
        <f>NB106+NB107-NB87-NB108</f>
        <v/>
      </c>
      <c r="NC110" s="45">
        <f>NC106+NC107-NC87-NC108</f>
        <v/>
      </c>
      <c r="ND110" s="45">
        <f>ND106+ND107-ND87-ND108</f>
        <v/>
      </c>
      <c r="NE110" s="45">
        <f>NE106+NE107-NE87-NE108</f>
        <v/>
      </c>
      <c r="NF110" s="45">
        <f>NF106+NF107-NF87-NF108</f>
        <v/>
      </c>
      <c r="NG110" s="45">
        <f>NG106+NG107-NG87-NG108</f>
        <v/>
      </c>
      <c r="NH110" s="45">
        <f>NH106+NH107-NH87-NH108</f>
        <v/>
      </c>
      <c r="NI110" s="45">
        <f>NI106+NI107-NI87-NI108</f>
        <v/>
      </c>
      <c r="NJ110" s="45">
        <f>NJ106+NJ107-NJ87-NJ108</f>
        <v/>
      </c>
      <c r="NK110" s="45">
        <f>NK106+NK107-NK87-NK108</f>
        <v/>
      </c>
      <c r="NL110" s="45">
        <f>NL106+NL107-NL87-NL108</f>
        <v/>
      </c>
      <c r="NM110" s="45">
        <f>NM106+NM107-NM87-NM108</f>
        <v/>
      </c>
      <c r="NN110" s="45">
        <f>NN106+NN107-NN87-NN108</f>
        <v/>
      </c>
      <c r="NO110" s="45">
        <f>NO106+NO107-NO87-NO108</f>
        <v/>
      </c>
      <c r="NP110" s="45">
        <f>NP106+NP107-NP87-NP108</f>
        <v/>
      </c>
      <c r="NQ110" s="45">
        <f>NQ106+NQ107-NQ87-NQ108</f>
        <v/>
      </c>
      <c r="NR110" s="45">
        <f>NR106+NR107-NR87-NR108</f>
        <v/>
      </c>
      <c r="NS110" s="45">
        <f>NS106+NS107-NS87-NS108</f>
        <v/>
      </c>
      <c r="NT110" s="45">
        <f>NT106+NT107-NT87-NT108</f>
        <v/>
      </c>
      <c r="NU110" s="45">
        <f>NU106+NU107-NU87-NU108</f>
        <v/>
      </c>
      <c r="NV110" s="45">
        <f>NV106+NV107-NV87-NV108</f>
        <v/>
      </c>
      <c r="NW110" s="45">
        <f>NW106+NW107-NW87-NW108</f>
        <v/>
      </c>
      <c r="NX110" s="45">
        <f>NX106+NX107-NX87-NX108</f>
        <v/>
      </c>
      <c r="NY110" s="45">
        <f>NY106+NY107-NY87-NY108</f>
        <v/>
      </c>
      <c r="NZ110" s="45">
        <f>NZ106+NZ107-NZ87-NZ108</f>
        <v/>
      </c>
      <c r="OA110" s="45">
        <f>OA106+OA107-OA87-OA108</f>
        <v/>
      </c>
      <c r="OB110" s="45">
        <f>OB106+OB107-OB87-OB108</f>
        <v/>
      </c>
      <c r="OC110" s="45">
        <f>OC106+OC107-OC87-OC108</f>
        <v/>
      </c>
      <c r="OD110" s="45">
        <f>OD106+OD107-OD87-OD108</f>
        <v/>
      </c>
      <c r="OE110" s="45">
        <f>OE106+OE107-OE87-OE108</f>
        <v/>
      </c>
      <c r="OF110" s="45">
        <f>OF106+OF107-OF87-OF108</f>
        <v/>
      </c>
      <c r="OG110" s="45">
        <f>OG106+OG107-OG87-OG108</f>
        <v/>
      </c>
      <c r="OH110" s="45">
        <f>OH106+OH107-OH87-OH108</f>
        <v/>
      </c>
      <c r="OI110" s="45">
        <f>OI106+OI107-OI87-OI108</f>
        <v/>
      </c>
      <c r="OJ110" s="45">
        <f>OJ106+OJ107-OJ87-OJ108</f>
        <v/>
      </c>
      <c r="OK110" s="45">
        <f>OK106+OK107-OK87-OK108</f>
        <v/>
      </c>
      <c r="OL110" s="45">
        <f>OL106+OL107-OL87-OL108</f>
        <v/>
      </c>
      <c r="OM110" s="45">
        <f>OM106+OM107-OM87-OM108</f>
        <v/>
      </c>
      <c r="ON110" s="45">
        <f>ON106+ON107-ON87-ON108</f>
        <v/>
      </c>
      <c r="OO110" s="45">
        <f>OO106+OO107-OO87-OO108</f>
        <v/>
      </c>
      <c r="OP110" s="45">
        <f>OP106+OP107-OP87-OP108</f>
        <v/>
      </c>
      <c r="OQ110" s="45">
        <f>OQ106+OQ107-OQ87-OQ108</f>
        <v/>
      </c>
      <c r="OR110" s="45">
        <f>OR106+OR107-OR87-OR108</f>
        <v/>
      </c>
      <c r="OS110" s="45">
        <f>OS106+OS107-OS87-OS108</f>
        <v/>
      </c>
      <c r="OT110" s="45">
        <f>OT106+OT107-OT87-OT108</f>
        <v/>
      </c>
      <c r="OU110" s="45">
        <f>OU106+OU107-OU87-OU108</f>
        <v/>
      </c>
      <c r="OV110" s="45">
        <f>OV106+OV107-OV87-OV108</f>
        <v/>
      </c>
      <c r="OW110" s="45">
        <f>OW106+OW107-OW87-OW108</f>
        <v/>
      </c>
      <c r="OX110" s="45">
        <f>OX106+OX107-OX87-OX108</f>
        <v/>
      </c>
      <c r="OY110" s="45">
        <f>OY106+OY107-OY87-OY108</f>
        <v/>
      </c>
      <c r="OZ110" s="45">
        <f>OZ106+OZ107-OZ87-OZ108</f>
        <v/>
      </c>
      <c r="PA110" s="45">
        <f>PA106+PA107-PA87-PA108</f>
        <v/>
      </c>
      <c r="PB110" s="45">
        <f>PB106+PB107-PB87-PB108</f>
        <v/>
      </c>
      <c r="PC110" s="45">
        <f>PC106+PC107-PC87-PC108</f>
        <v/>
      </c>
      <c r="PD110" s="45">
        <f>PD106+PD107-PD87-PD108</f>
        <v/>
      </c>
      <c r="PE110" s="45">
        <f>PE106+PE107-PE87-PE108</f>
        <v/>
      </c>
      <c r="PF110" s="45">
        <f>PF106+PF107-PF87-PF108</f>
        <v/>
      </c>
      <c r="PG110" s="45">
        <f>PG106+PG107-PG87-PG108</f>
        <v/>
      </c>
      <c r="PH110" s="45">
        <f>PH106+PH107-PH87-PH108</f>
        <v/>
      </c>
      <c r="PI110" s="45">
        <f>PI106+PI107-PI87-PI108</f>
        <v/>
      </c>
      <c r="PJ110" s="45">
        <f>PJ106+PJ107-PJ87-PJ108</f>
        <v/>
      </c>
      <c r="PK110" s="45">
        <f>PK106+PK107-PK87-PK108</f>
        <v/>
      </c>
      <c r="PL110" s="45">
        <f>PL106+PL107-PL87-PL108</f>
        <v/>
      </c>
      <c r="PM110" s="45">
        <f>PM106+PM107-PM87-PM108</f>
        <v/>
      </c>
    </row>
    <row r="111">
      <c r="A111" s="9" t="inlineStr">
        <is>
          <t>Lease-up reserve draw</t>
        </is>
      </c>
      <c r="B111" s="9" t="inlineStr">
        <is>
          <t>P2</t>
        </is>
      </c>
      <c r="C111" s="43">
        <f>SUM(D111:PM111)</f>
        <v/>
      </c>
      <c r="D111" s="44">
        <f>IF(AND(D68=1,D93=0,D110&lt;0),MIN(-D110,0),0)</f>
        <v/>
      </c>
      <c r="E111" s="44">
        <f>IF(AND(E68=1,E93=0,E110&lt;0),MIN(-E110,D112),0)</f>
        <v/>
      </c>
      <c r="F111" s="44">
        <f>IF(AND(F68=1,F93=0,F110&lt;0),MIN(-F110,E112),0)</f>
        <v/>
      </c>
      <c r="G111" s="44">
        <f>IF(AND(G68=1,G93=0,G110&lt;0),MIN(-G110,F112),0)</f>
        <v/>
      </c>
      <c r="H111" s="44">
        <f>IF(AND(H68=1,H93=0,H110&lt;0),MIN(-H110,G112),0)</f>
        <v/>
      </c>
      <c r="I111" s="44">
        <f>IF(AND(I68=1,I93=0,I110&lt;0),MIN(-I110,H112),0)</f>
        <v/>
      </c>
      <c r="J111" s="44">
        <f>IF(AND(J68=1,J93=0,J110&lt;0),MIN(-J110,I112),0)</f>
        <v/>
      </c>
      <c r="K111" s="44">
        <f>IF(AND(K68=1,K93=0,K110&lt;0),MIN(-K110,J112),0)</f>
        <v/>
      </c>
      <c r="L111" s="44">
        <f>IF(AND(L68=1,L93=0,L110&lt;0),MIN(-L110,K112),0)</f>
        <v/>
      </c>
      <c r="M111" s="44">
        <f>IF(AND(M68=1,M93=0,M110&lt;0),MIN(-M110,L112),0)</f>
        <v/>
      </c>
      <c r="N111" s="44">
        <f>IF(AND(N68=1,N93=0,N110&lt;0),MIN(-N110,M112),0)</f>
        <v/>
      </c>
      <c r="O111" s="44">
        <f>IF(AND(O68=1,O93=0,O110&lt;0),MIN(-O110,N112),0)</f>
        <v/>
      </c>
      <c r="P111" s="44">
        <f>IF(AND(P68=1,P93=0,P110&lt;0),MIN(-P110,O112),0)</f>
        <v/>
      </c>
      <c r="Q111" s="44">
        <f>IF(AND(Q68=1,Q93=0,Q110&lt;0),MIN(-Q110,P112),0)</f>
        <v/>
      </c>
      <c r="R111" s="44">
        <f>IF(AND(R68=1,R93=0,R110&lt;0),MIN(-R110,Q112),0)</f>
        <v/>
      </c>
      <c r="S111" s="44">
        <f>IF(AND(S68=1,S93=0,S110&lt;0),MIN(-S110,R112),0)</f>
        <v/>
      </c>
      <c r="T111" s="44">
        <f>IF(AND(T68=1,T93=0,T110&lt;0),MIN(-T110,S112),0)</f>
        <v/>
      </c>
      <c r="U111" s="44">
        <f>IF(AND(U68=1,U93=0,U110&lt;0),MIN(-U110,T112),0)</f>
        <v/>
      </c>
      <c r="V111" s="44">
        <f>IF(AND(V68=1,V93=0,V110&lt;0),MIN(-V110,U112),0)</f>
        <v/>
      </c>
      <c r="W111" s="44">
        <f>IF(AND(W68=1,W93=0,W110&lt;0),MIN(-W110,V112),0)</f>
        <v/>
      </c>
      <c r="X111" s="44">
        <f>IF(AND(X68=1,X93=0,X110&lt;0),MIN(-X110,W112),0)</f>
        <v/>
      </c>
      <c r="Y111" s="44">
        <f>IF(AND(Y68=1,Y93=0,Y110&lt;0),MIN(-Y110,X112),0)</f>
        <v/>
      </c>
      <c r="Z111" s="44">
        <f>IF(AND(Z68=1,Z93=0,Z110&lt;0),MIN(-Z110,Y112),0)</f>
        <v/>
      </c>
      <c r="AA111" s="44">
        <f>IF(AND(AA68=1,AA93=0,AA110&lt;0),MIN(-AA110,Z112),0)</f>
        <v/>
      </c>
      <c r="AB111" s="44">
        <f>IF(AND(AB68=1,AB93=0,AB110&lt;0),MIN(-AB110,AA112),0)</f>
        <v/>
      </c>
      <c r="AC111" s="44">
        <f>IF(AND(AC68=1,AC93=0,AC110&lt;0),MIN(-AC110,AB112),0)</f>
        <v/>
      </c>
      <c r="AD111" s="44">
        <f>IF(AND(AD68=1,AD93=0,AD110&lt;0),MIN(-AD110,AC112),0)</f>
        <v/>
      </c>
      <c r="AE111" s="44">
        <f>IF(AND(AE68=1,AE93=0,AE110&lt;0),MIN(-AE110,AD112),0)</f>
        <v/>
      </c>
      <c r="AF111" s="44">
        <f>IF(AND(AF68=1,AF93=0,AF110&lt;0),MIN(-AF110,AE112),0)</f>
        <v/>
      </c>
      <c r="AG111" s="44">
        <f>IF(AND(AG68=1,AG93=0,AG110&lt;0),MIN(-AG110,AF112),0)</f>
        <v/>
      </c>
      <c r="AH111" s="44">
        <f>IF(AND(AH68=1,AH93=0,AH110&lt;0),MIN(-AH110,AG112),0)</f>
        <v/>
      </c>
      <c r="AI111" s="44">
        <f>IF(AND(AI68=1,AI93=0,AI110&lt;0),MIN(-AI110,AH112),0)</f>
        <v/>
      </c>
      <c r="AJ111" s="44">
        <f>IF(AND(AJ68=1,AJ93=0,AJ110&lt;0),MIN(-AJ110,AI112),0)</f>
        <v/>
      </c>
      <c r="AK111" s="44">
        <f>IF(AND(AK68=1,AK93=0,AK110&lt;0),MIN(-AK110,AJ112),0)</f>
        <v/>
      </c>
      <c r="AL111" s="44">
        <f>IF(AND(AL68=1,AL93=0,AL110&lt;0),MIN(-AL110,AK112),0)</f>
        <v/>
      </c>
      <c r="AM111" s="44">
        <f>IF(AND(AM68=1,AM93=0,AM110&lt;0),MIN(-AM110,AL112),0)</f>
        <v/>
      </c>
      <c r="AN111" s="44">
        <f>IF(AND(AN68=1,AN93=0,AN110&lt;0),MIN(-AN110,AM112),0)</f>
        <v/>
      </c>
      <c r="AO111" s="44">
        <f>IF(AND(AO68=1,AO93=0,AO110&lt;0),MIN(-AO110,AN112),0)</f>
        <v/>
      </c>
      <c r="AP111" s="44">
        <f>IF(AND(AP68=1,AP93=0,AP110&lt;0),MIN(-AP110,AO112),0)</f>
        <v/>
      </c>
      <c r="AQ111" s="44">
        <f>IF(AND(AQ68=1,AQ93=0,AQ110&lt;0),MIN(-AQ110,AP112),0)</f>
        <v/>
      </c>
      <c r="AR111" s="44">
        <f>IF(AND(AR68=1,AR93=0,AR110&lt;0),MIN(-AR110,AQ112),0)</f>
        <v/>
      </c>
      <c r="AS111" s="44">
        <f>IF(AND(AS68=1,AS93=0,AS110&lt;0),MIN(-AS110,AR112),0)</f>
        <v/>
      </c>
      <c r="AT111" s="44">
        <f>IF(AND(AT68=1,AT93=0,AT110&lt;0),MIN(-AT110,AS112),0)</f>
        <v/>
      </c>
      <c r="AU111" s="44">
        <f>IF(AND(AU68=1,AU93=0,AU110&lt;0),MIN(-AU110,AT112),0)</f>
        <v/>
      </c>
      <c r="AV111" s="44">
        <f>IF(AND(AV68=1,AV93=0,AV110&lt;0),MIN(-AV110,AU112),0)</f>
        <v/>
      </c>
      <c r="AW111" s="44">
        <f>IF(AND(AW68=1,AW93=0,AW110&lt;0),MIN(-AW110,AV112),0)</f>
        <v/>
      </c>
      <c r="AX111" s="44">
        <f>IF(AND(AX68=1,AX93=0,AX110&lt;0),MIN(-AX110,AW112),0)</f>
        <v/>
      </c>
      <c r="AY111" s="44">
        <f>IF(AND(AY68=1,AY93=0,AY110&lt;0),MIN(-AY110,AX112),0)</f>
        <v/>
      </c>
      <c r="AZ111" s="44">
        <f>IF(AND(AZ68=1,AZ93=0,AZ110&lt;0),MIN(-AZ110,AY112),0)</f>
        <v/>
      </c>
      <c r="BA111" s="44">
        <f>IF(AND(BA68=1,BA93=0,BA110&lt;0),MIN(-BA110,AZ112),0)</f>
        <v/>
      </c>
      <c r="BB111" s="44">
        <f>IF(AND(BB68=1,BB93=0,BB110&lt;0),MIN(-BB110,BA112),0)</f>
        <v/>
      </c>
      <c r="BC111" s="44">
        <f>IF(AND(BC68=1,BC93=0,BC110&lt;0),MIN(-BC110,BB112),0)</f>
        <v/>
      </c>
      <c r="BD111" s="44">
        <f>IF(AND(BD68=1,BD93=0,BD110&lt;0),MIN(-BD110,BC112),0)</f>
        <v/>
      </c>
      <c r="BE111" s="44">
        <f>IF(AND(BE68=1,BE93=0,BE110&lt;0),MIN(-BE110,BD112),0)</f>
        <v/>
      </c>
      <c r="BF111" s="44">
        <f>IF(AND(BF68=1,BF93=0,BF110&lt;0),MIN(-BF110,BE112),0)</f>
        <v/>
      </c>
      <c r="BG111" s="44">
        <f>IF(AND(BG68=1,BG93=0,BG110&lt;0),MIN(-BG110,BF112),0)</f>
        <v/>
      </c>
      <c r="BH111" s="44">
        <f>IF(AND(BH68=1,BH93=0,BH110&lt;0),MIN(-BH110,BG112),0)</f>
        <v/>
      </c>
      <c r="BI111" s="44">
        <f>IF(AND(BI68=1,BI93=0,BI110&lt;0),MIN(-BI110,BH112),0)</f>
        <v/>
      </c>
      <c r="BJ111" s="44">
        <f>IF(AND(BJ68=1,BJ93=0,BJ110&lt;0),MIN(-BJ110,BI112),0)</f>
        <v/>
      </c>
      <c r="BK111" s="44">
        <f>IF(AND(BK68=1,BK93=0,BK110&lt;0),MIN(-BK110,BJ112),0)</f>
        <v/>
      </c>
      <c r="BL111" s="44">
        <f>IF(AND(BL68=1,BL93=0,BL110&lt;0),MIN(-BL110,BK112),0)</f>
        <v/>
      </c>
      <c r="BM111" s="44">
        <f>IF(AND(BM68=1,BM93=0,BM110&lt;0),MIN(-BM110,BL112),0)</f>
        <v/>
      </c>
      <c r="BN111" s="44">
        <f>IF(AND(BN68=1,BN93=0,BN110&lt;0),MIN(-BN110,BM112),0)</f>
        <v/>
      </c>
      <c r="BO111" s="44">
        <f>IF(AND(BO68=1,BO93=0,BO110&lt;0),MIN(-BO110,BN112),0)</f>
        <v/>
      </c>
      <c r="BP111" s="44">
        <f>IF(AND(BP68=1,BP93=0,BP110&lt;0),MIN(-BP110,BO112),0)</f>
        <v/>
      </c>
      <c r="BQ111" s="44">
        <f>IF(AND(BQ68=1,BQ93=0,BQ110&lt;0),MIN(-BQ110,BP112),0)</f>
        <v/>
      </c>
      <c r="BR111" s="44">
        <f>IF(AND(BR68=1,BR93=0,BR110&lt;0),MIN(-BR110,BQ112),0)</f>
        <v/>
      </c>
      <c r="BS111" s="44">
        <f>IF(AND(BS68=1,BS93=0,BS110&lt;0),MIN(-BS110,BR112),0)</f>
        <v/>
      </c>
      <c r="BT111" s="44">
        <f>IF(AND(BT68=1,BT93=0,BT110&lt;0),MIN(-BT110,BS112),0)</f>
        <v/>
      </c>
      <c r="BU111" s="44">
        <f>IF(AND(BU68=1,BU93=0,BU110&lt;0),MIN(-BU110,BT112),0)</f>
        <v/>
      </c>
      <c r="BV111" s="44">
        <f>IF(AND(BV68=1,BV93=0,BV110&lt;0),MIN(-BV110,BU112),0)</f>
        <v/>
      </c>
      <c r="BW111" s="44">
        <f>IF(AND(BW68=1,BW93=0,BW110&lt;0),MIN(-BW110,BV112),0)</f>
        <v/>
      </c>
      <c r="BX111" s="44">
        <f>IF(AND(BX68=1,BX93=0,BX110&lt;0),MIN(-BX110,BW112),0)</f>
        <v/>
      </c>
      <c r="BY111" s="44">
        <f>IF(AND(BY68=1,BY93=0,BY110&lt;0),MIN(-BY110,BX112),0)</f>
        <v/>
      </c>
      <c r="BZ111" s="44">
        <f>IF(AND(BZ68=1,BZ93=0,BZ110&lt;0),MIN(-BZ110,BY112),0)</f>
        <v/>
      </c>
      <c r="CA111" s="44">
        <f>IF(AND(CA68=1,CA93=0,CA110&lt;0),MIN(-CA110,BZ112),0)</f>
        <v/>
      </c>
      <c r="CB111" s="44">
        <f>IF(AND(CB68=1,CB93=0,CB110&lt;0),MIN(-CB110,CA112),0)</f>
        <v/>
      </c>
      <c r="CC111" s="44">
        <f>IF(AND(CC68=1,CC93=0,CC110&lt;0),MIN(-CC110,CB112),0)</f>
        <v/>
      </c>
      <c r="CD111" s="44">
        <f>IF(AND(CD68=1,CD93=0,CD110&lt;0),MIN(-CD110,CC112),0)</f>
        <v/>
      </c>
      <c r="CE111" s="44">
        <f>IF(AND(CE68=1,CE93=0,CE110&lt;0),MIN(-CE110,CD112),0)</f>
        <v/>
      </c>
      <c r="CF111" s="44">
        <f>IF(AND(CF68=1,CF93=0,CF110&lt;0),MIN(-CF110,CE112),0)</f>
        <v/>
      </c>
      <c r="CG111" s="44">
        <f>IF(AND(CG68=1,CG93=0,CG110&lt;0),MIN(-CG110,CF112),0)</f>
        <v/>
      </c>
      <c r="CH111" s="44">
        <f>IF(AND(CH68=1,CH93=0,CH110&lt;0),MIN(-CH110,CG112),0)</f>
        <v/>
      </c>
      <c r="CI111" s="44">
        <f>IF(AND(CI68=1,CI93=0,CI110&lt;0),MIN(-CI110,CH112),0)</f>
        <v/>
      </c>
      <c r="CJ111" s="44">
        <f>IF(AND(CJ68=1,CJ93=0,CJ110&lt;0),MIN(-CJ110,CI112),0)</f>
        <v/>
      </c>
      <c r="CK111" s="44">
        <f>IF(AND(CK68=1,CK93=0,CK110&lt;0),MIN(-CK110,CJ112),0)</f>
        <v/>
      </c>
      <c r="CL111" s="44">
        <f>IF(AND(CL68=1,CL93=0,CL110&lt;0),MIN(-CL110,CK112),0)</f>
        <v/>
      </c>
      <c r="CM111" s="44">
        <f>IF(AND(CM68=1,CM93=0,CM110&lt;0),MIN(-CM110,CL112),0)</f>
        <v/>
      </c>
      <c r="CN111" s="44">
        <f>IF(AND(CN68=1,CN93=0,CN110&lt;0),MIN(-CN110,CM112),0)</f>
        <v/>
      </c>
      <c r="CO111" s="44">
        <f>IF(AND(CO68=1,CO93=0,CO110&lt;0),MIN(-CO110,CN112),0)</f>
        <v/>
      </c>
      <c r="CP111" s="44">
        <f>IF(AND(CP68=1,CP93=0,CP110&lt;0),MIN(-CP110,CO112),0)</f>
        <v/>
      </c>
      <c r="CQ111" s="44">
        <f>IF(AND(CQ68=1,CQ93=0,CQ110&lt;0),MIN(-CQ110,CP112),0)</f>
        <v/>
      </c>
      <c r="CR111" s="44">
        <f>IF(AND(CR68=1,CR93=0,CR110&lt;0),MIN(-CR110,CQ112),0)</f>
        <v/>
      </c>
      <c r="CS111" s="44">
        <f>IF(AND(CS68=1,CS93=0,CS110&lt;0),MIN(-CS110,CR112),0)</f>
        <v/>
      </c>
      <c r="CT111" s="44">
        <f>IF(AND(CT68=1,CT93=0,CT110&lt;0),MIN(-CT110,CS112),0)</f>
        <v/>
      </c>
      <c r="CU111" s="44">
        <f>IF(AND(CU68=1,CU93=0,CU110&lt;0),MIN(-CU110,CT112),0)</f>
        <v/>
      </c>
      <c r="CV111" s="44">
        <f>IF(AND(CV68=1,CV93=0,CV110&lt;0),MIN(-CV110,CU112),0)</f>
        <v/>
      </c>
      <c r="CW111" s="44">
        <f>IF(AND(CW68=1,CW93=0,CW110&lt;0),MIN(-CW110,CV112),0)</f>
        <v/>
      </c>
      <c r="CX111" s="44">
        <f>IF(AND(CX68=1,CX93=0,CX110&lt;0),MIN(-CX110,CW112),0)</f>
        <v/>
      </c>
      <c r="CY111" s="44">
        <f>IF(AND(CY68=1,CY93=0,CY110&lt;0),MIN(-CY110,CX112),0)</f>
        <v/>
      </c>
      <c r="CZ111" s="44">
        <f>IF(AND(CZ68=1,CZ93=0,CZ110&lt;0),MIN(-CZ110,CY112),0)</f>
        <v/>
      </c>
      <c r="DA111" s="44">
        <f>IF(AND(DA68=1,DA93=0,DA110&lt;0),MIN(-DA110,CZ112),0)</f>
        <v/>
      </c>
      <c r="DB111" s="44">
        <f>IF(AND(DB68=1,DB93=0,DB110&lt;0),MIN(-DB110,DA112),0)</f>
        <v/>
      </c>
      <c r="DC111" s="44">
        <f>IF(AND(DC68=1,DC93=0,DC110&lt;0),MIN(-DC110,DB112),0)</f>
        <v/>
      </c>
      <c r="DD111" s="44">
        <f>IF(AND(DD68=1,DD93=0,DD110&lt;0),MIN(-DD110,DC112),0)</f>
        <v/>
      </c>
      <c r="DE111" s="44">
        <f>IF(AND(DE68=1,DE93=0,DE110&lt;0),MIN(-DE110,DD112),0)</f>
        <v/>
      </c>
      <c r="DF111" s="44">
        <f>IF(AND(DF68=1,DF93=0,DF110&lt;0),MIN(-DF110,DE112),0)</f>
        <v/>
      </c>
      <c r="DG111" s="44">
        <f>IF(AND(DG68=1,DG93=0,DG110&lt;0),MIN(-DG110,DF112),0)</f>
        <v/>
      </c>
      <c r="DH111" s="44">
        <f>IF(AND(DH68=1,DH93=0,DH110&lt;0),MIN(-DH110,DG112),0)</f>
        <v/>
      </c>
      <c r="DI111" s="44">
        <f>IF(AND(DI68=1,DI93=0,DI110&lt;0),MIN(-DI110,DH112),0)</f>
        <v/>
      </c>
      <c r="DJ111" s="44">
        <f>IF(AND(DJ68=1,DJ93=0,DJ110&lt;0),MIN(-DJ110,DI112),0)</f>
        <v/>
      </c>
      <c r="DK111" s="44">
        <f>IF(AND(DK68=1,DK93=0,DK110&lt;0),MIN(-DK110,DJ112),0)</f>
        <v/>
      </c>
      <c r="DL111" s="44">
        <f>IF(AND(DL68=1,DL93=0,DL110&lt;0),MIN(-DL110,DK112),0)</f>
        <v/>
      </c>
      <c r="DM111" s="44">
        <f>IF(AND(DM68=1,DM93=0,DM110&lt;0),MIN(-DM110,DL112),0)</f>
        <v/>
      </c>
      <c r="DN111" s="44">
        <f>IF(AND(DN68=1,DN93=0,DN110&lt;0),MIN(-DN110,DM112),0)</f>
        <v/>
      </c>
      <c r="DO111" s="44">
        <f>IF(AND(DO68=1,DO93=0,DO110&lt;0),MIN(-DO110,DN112),0)</f>
        <v/>
      </c>
      <c r="DP111" s="44">
        <f>IF(AND(DP68=1,DP93=0,DP110&lt;0),MIN(-DP110,DO112),0)</f>
        <v/>
      </c>
      <c r="DQ111" s="44">
        <f>IF(AND(DQ68=1,DQ93=0,DQ110&lt;0),MIN(-DQ110,DP112),0)</f>
        <v/>
      </c>
      <c r="DR111" s="44">
        <f>IF(AND(DR68=1,DR93=0,DR110&lt;0),MIN(-DR110,DQ112),0)</f>
        <v/>
      </c>
      <c r="DS111" s="44">
        <f>IF(AND(DS68=1,DS93=0,DS110&lt;0),MIN(-DS110,DR112),0)</f>
        <v/>
      </c>
      <c r="DT111" s="44">
        <f>IF(AND(DT68=1,DT93=0,DT110&lt;0),MIN(-DT110,DS112),0)</f>
        <v/>
      </c>
      <c r="DU111" s="44">
        <f>IF(AND(DU68=1,DU93=0,DU110&lt;0),MIN(-DU110,DT112),0)</f>
        <v/>
      </c>
      <c r="DV111" s="44">
        <f>IF(AND(DV68=1,DV93=0,DV110&lt;0),MIN(-DV110,DU112),0)</f>
        <v/>
      </c>
      <c r="DW111" s="44">
        <f>IF(AND(DW68=1,DW93=0,DW110&lt;0),MIN(-DW110,DV112),0)</f>
        <v/>
      </c>
      <c r="DX111" s="44">
        <f>IF(AND(DX68=1,DX93=0,DX110&lt;0),MIN(-DX110,DW112),0)</f>
        <v/>
      </c>
      <c r="DY111" s="44">
        <f>IF(AND(DY68=1,DY93=0,DY110&lt;0),MIN(-DY110,DX112),0)</f>
        <v/>
      </c>
      <c r="DZ111" s="44">
        <f>IF(AND(DZ68=1,DZ93=0,DZ110&lt;0),MIN(-DZ110,DY112),0)</f>
        <v/>
      </c>
      <c r="EA111" s="44">
        <f>IF(AND(EA68=1,EA93=0,EA110&lt;0),MIN(-EA110,DZ112),0)</f>
        <v/>
      </c>
      <c r="EB111" s="44">
        <f>IF(AND(EB68=1,EB93=0,EB110&lt;0),MIN(-EB110,EA112),0)</f>
        <v/>
      </c>
      <c r="EC111" s="44">
        <f>IF(AND(EC68=1,EC93=0,EC110&lt;0),MIN(-EC110,EB112),0)</f>
        <v/>
      </c>
      <c r="ED111" s="44">
        <f>IF(AND(ED68=1,ED93=0,ED110&lt;0),MIN(-ED110,EC112),0)</f>
        <v/>
      </c>
      <c r="EE111" s="44">
        <f>IF(AND(EE68=1,EE93=0,EE110&lt;0),MIN(-EE110,ED112),0)</f>
        <v/>
      </c>
      <c r="EF111" s="44">
        <f>IF(AND(EF68=1,EF93=0,EF110&lt;0),MIN(-EF110,EE112),0)</f>
        <v/>
      </c>
      <c r="EG111" s="44">
        <f>IF(AND(EG68=1,EG93=0,EG110&lt;0),MIN(-EG110,EF112),0)</f>
        <v/>
      </c>
      <c r="EH111" s="44">
        <f>IF(AND(EH68=1,EH93=0,EH110&lt;0),MIN(-EH110,EG112),0)</f>
        <v/>
      </c>
      <c r="EI111" s="44">
        <f>IF(AND(EI68=1,EI93=0,EI110&lt;0),MIN(-EI110,EH112),0)</f>
        <v/>
      </c>
      <c r="EJ111" s="44">
        <f>IF(AND(EJ68=1,EJ93=0,EJ110&lt;0),MIN(-EJ110,EI112),0)</f>
        <v/>
      </c>
      <c r="EK111" s="44">
        <f>IF(AND(EK68=1,EK93=0,EK110&lt;0),MIN(-EK110,EJ112),0)</f>
        <v/>
      </c>
      <c r="EL111" s="44">
        <f>IF(AND(EL68=1,EL93=0,EL110&lt;0),MIN(-EL110,EK112),0)</f>
        <v/>
      </c>
      <c r="EM111" s="44">
        <f>IF(AND(EM68=1,EM93=0,EM110&lt;0),MIN(-EM110,EL112),0)</f>
        <v/>
      </c>
      <c r="EN111" s="44">
        <f>IF(AND(EN68=1,EN93=0,EN110&lt;0),MIN(-EN110,EM112),0)</f>
        <v/>
      </c>
      <c r="EO111" s="44">
        <f>IF(AND(EO68=1,EO93=0,EO110&lt;0),MIN(-EO110,EN112),0)</f>
        <v/>
      </c>
      <c r="EP111" s="44">
        <f>IF(AND(EP68=1,EP93=0,EP110&lt;0),MIN(-EP110,EO112),0)</f>
        <v/>
      </c>
      <c r="EQ111" s="44">
        <f>IF(AND(EQ68=1,EQ93=0,EQ110&lt;0),MIN(-EQ110,EP112),0)</f>
        <v/>
      </c>
      <c r="ER111" s="44">
        <f>IF(AND(ER68=1,ER93=0,ER110&lt;0),MIN(-ER110,EQ112),0)</f>
        <v/>
      </c>
      <c r="ES111" s="44">
        <f>IF(AND(ES68=1,ES93=0,ES110&lt;0),MIN(-ES110,ER112),0)</f>
        <v/>
      </c>
      <c r="ET111" s="44">
        <f>IF(AND(ET68=1,ET93=0,ET110&lt;0),MIN(-ET110,ES112),0)</f>
        <v/>
      </c>
      <c r="EU111" s="44">
        <f>IF(AND(EU68=1,EU93=0,EU110&lt;0),MIN(-EU110,ET112),0)</f>
        <v/>
      </c>
      <c r="EV111" s="44">
        <f>IF(AND(EV68=1,EV93=0,EV110&lt;0),MIN(-EV110,EU112),0)</f>
        <v/>
      </c>
      <c r="EW111" s="44">
        <f>IF(AND(EW68=1,EW93=0,EW110&lt;0),MIN(-EW110,EV112),0)</f>
        <v/>
      </c>
      <c r="EX111" s="44">
        <f>IF(AND(EX68=1,EX93=0,EX110&lt;0),MIN(-EX110,EW112),0)</f>
        <v/>
      </c>
      <c r="EY111" s="44">
        <f>IF(AND(EY68=1,EY93=0,EY110&lt;0),MIN(-EY110,EX112),0)</f>
        <v/>
      </c>
      <c r="EZ111" s="44">
        <f>IF(AND(EZ68=1,EZ93=0,EZ110&lt;0),MIN(-EZ110,EY112),0)</f>
        <v/>
      </c>
      <c r="FA111" s="44">
        <f>IF(AND(FA68=1,FA93=0,FA110&lt;0),MIN(-FA110,EZ112),0)</f>
        <v/>
      </c>
      <c r="FB111" s="44">
        <f>IF(AND(FB68=1,FB93=0,FB110&lt;0),MIN(-FB110,FA112),0)</f>
        <v/>
      </c>
      <c r="FC111" s="44">
        <f>IF(AND(FC68=1,FC93=0,FC110&lt;0),MIN(-FC110,FB112),0)</f>
        <v/>
      </c>
      <c r="FD111" s="44">
        <f>IF(AND(FD68=1,FD93=0,FD110&lt;0),MIN(-FD110,FC112),0)</f>
        <v/>
      </c>
      <c r="FE111" s="44">
        <f>IF(AND(FE68=1,FE93=0,FE110&lt;0),MIN(-FE110,FD112),0)</f>
        <v/>
      </c>
      <c r="FF111" s="44">
        <f>IF(AND(FF68=1,FF93=0,FF110&lt;0),MIN(-FF110,FE112),0)</f>
        <v/>
      </c>
      <c r="FG111" s="44">
        <f>IF(AND(FG68=1,FG93=0,FG110&lt;0),MIN(-FG110,FF112),0)</f>
        <v/>
      </c>
      <c r="FH111" s="44">
        <f>IF(AND(FH68=1,FH93=0,FH110&lt;0),MIN(-FH110,FG112),0)</f>
        <v/>
      </c>
      <c r="FI111" s="44">
        <f>IF(AND(FI68=1,FI93=0,FI110&lt;0),MIN(-FI110,FH112),0)</f>
        <v/>
      </c>
      <c r="FJ111" s="44">
        <f>IF(AND(FJ68=1,FJ93=0,FJ110&lt;0),MIN(-FJ110,FI112),0)</f>
        <v/>
      </c>
      <c r="FK111" s="44">
        <f>IF(AND(FK68=1,FK93=0,FK110&lt;0),MIN(-FK110,FJ112),0)</f>
        <v/>
      </c>
      <c r="FL111" s="44">
        <f>IF(AND(FL68=1,FL93=0,FL110&lt;0),MIN(-FL110,FK112),0)</f>
        <v/>
      </c>
      <c r="FM111" s="44">
        <f>IF(AND(FM68=1,FM93=0,FM110&lt;0),MIN(-FM110,FL112),0)</f>
        <v/>
      </c>
      <c r="FN111" s="44">
        <f>IF(AND(FN68=1,FN93=0,FN110&lt;0),MIN(-FN110,FM112),0)</f>
        <v/>
      </c>
      <c r="FO111" s="44">
        <f>IF(AND(FO68=1,FO93=0,FO110&lt;0),MIN(-FO110,FN112),0)</f>
        <v/>
      </c>
      <c r="FP111" s="44">
        <f>IF(AND(FP68=1,FP93=0,FP110&lt;0),MIN(-FP110,FO112),0)</f>
        <v/>
      </c>
      <c r="FQ111" s="44">
        <f>IF(AND(FQ68=1,FQ93=0,FQ110&lt;0),MIN(-FQ110,FP112),0)</f>
        <v/>
      </c>
      <c r="FR111" s="44">
        <f>IF(AND(FR68=1,FR93=0,FR110&lt;0),MIN(-FR110,FQ112),0)</f>
        <v/>
      </c>
      <c r="FS111" s="44">
        <f>IF(AND(FS68=1,FS93=0,FS110&lt;0),MIN(-FS110,FR112),0)</f>
        <v/>
      </c>
      <c r="FT111" s="44">
        <f>IF(AND(FT68=1,FT93=0,FT110&lt;0),MIN(-FT110,FS112),0)</f>
        <v/>
      </c>
      <c r="FU111" s="44">
        <f>IF(AND(FU68=1,FU93=0,FU110&lt;0),MIN(-FU110,FT112),0)</f>
        <v/>
      </c>
      <c r="FV111" s="44">
        <f>IF(AND(FV68=1,FV93=0,FV110&lt;0),MIN(-FV110,FU112),0)</f>
        <v/>
      </c>
      <c r="FW111" s="44">
        <f>IF(AND(FW68=1,FW93=0,FW110&lt;0),MIN(-FW110,FV112),0)</f>
        <v/>
      </c>
      <c r="FX111" s="44">
        <f>IF(AND(FX68=1,FX93=0,FX110&lt;0),MIN(-FX110,FW112),0)</f>
        <v/>
      </c>
      <c r="FY111" s="44">
        <f>IF(AND(FY68=1,FY93=0,FY110&lt;0),MIN(-FY110,FX112),0)</f>
        <v/>
      </c>
      <c r="FZ111" s="44">
        <f>IF(AND(FZ68=1,FZ93=0,FZ110&lt;0),MIN(-FZ110,FY112),0)</f>
        <v/>
      </c>
      <c r="GA111" s="44">
        <f>IF(AND(GA68=1,GA93=0,GA110&lt;0),MIN(-GA110,FZ112),0)</f>
        <v/>
      </c>
      <c r="GB111" s="44">
        <f>IF(AND(GB68=1,GB93=0,GB110&lt;0),MIN(-GB110,GA112),0)</f>
        <v/>
      </c>
      <c r="GC111" s="44">
        <f>IF(AND(GC68=1,GC93=0,GC110&lt;0),MIN(-GC110,GB112),0)</f>
        <v/>
      </c>
      <c r="GD111" s="44">
        <f>IF(AND(GD68=1,GD93=0,GD110&lt;0),MIN(-GD110,GC112),0)</f>
        <v/>
      </c>
      <c r="GE111" s="44">
        <f>IF(AND(GE68=1,GE93=0,GE110&lt;0),MIN(-GE110,GD112),0)</f>
        <v/>
      </c>
      <c r="GF111" s="44">
        <f>IF(AND(GF68=1,GF93=0,GF110&lt;0),MIN(-GF110,GE112),0)</f>
        <v/>
      </c>
      <c r="GG111" s="44">
        <f>IF(AND(GG68=1,GG93=0,GG110&lt;0),MIN(-GG110,GF112),0)</f>
        <v/>
      </c>
      <c r="GH111" s="44">
        <f>IF(AND(GH68=1,GH93=0,GH110&lt;0),MIN(-GH110,GG112),0)</f>
        <v/>
      </c>
      <c r="GI111" s="44">
        <f>IF(AND(GI68=1,GI93=0,GI110&lt;0),MIN(-GI110,GH112),0)</f>
        <v/>
      </c>
      <c r="GJ111" s="44">
        <f>IF(AND(GJ68=1,GJ93=0,GJ110&lt;0),MIN(-GJ110,GI112),0)</f>
        <v/>
      </c>
      <c r="GK111" s="44">
        <f>IF(AND(GK68=1,GK93=0,GK110&lt;0),MIN(-GK110,GJ112),0)</f>
        <v/>
      </c>
      <c r="GL111" s="44">
        <f>IF(AND(GL68=1,GL93=0,GL110&lt;0),MIN(-GL110,GK112),0)</f>
        <v/>
      </c>
      <c r="GM111" s="44">
        <f>IF(AND(GM68=1,GM93=0,GM110&lt;0),MIN(-GM110,GL112),0)</f>
        <v/>
      </c>
      <c r="GN111" s="44">
        <f>IF(AND(GN68=1,GN93=0,GN110&lt;0),MIN(-GN110,GM112),0)</f>
        <v/>
      </c>
      <c r="GO111" s="44">
        <f>IF(AND(GO68=1,GO93=0,GO110&lt;0),MIN(-GO110,GN112),0)</f>
        <v/>
      </c>
      <c r="GP111" s="44">
        <f>IF(AND(GP68=1,GP93=0,GP110&lt;0),MIN(-GP110,GO112),0)</f>
        <v/>
      </c>
      <c r="GQ111" s="44">
        <f>IF(AND(GQ68=1,GQ93=0,GQ110&lt;0),MIN(-GQ110,GP112),0)</f>
        <v/>
      </c>
      <c r="GR111" s="44">
        <f>IF(AND(GR68=1,GR93=0,GR110&lt;0),MIN(-GR110,GQ112),0)</f>
        <v/>
      </c>
      <c r="GS111" s="44">
        <f>IF(AND(GS68=1,GS93=0,GS110&lt;0),MIN(-GS110,GR112),0)</f>
        <v/>
      </c>
      <c r="GT111" s="44">
        <f>IF(AND(GT68=1,GT93=0,GT110&lt;0),MIN(-GT110,GS112),0)</f>
        <v/>
      </c>
      <c r="GU111" s="44">
        <f>IF(AND(GU68=1,GU93=0,GU110&lt;0),MIN(-GU110,GT112),0)</f>
        <v/>
      </c>
      <c r="GV111" s="44">
        <f>IF(AND(GV68=1,GV93=0,GV110&lt;0),MIN(-GV110,GU112),0)</f>
        <v/>
      </c>
      <c r="GW111" s="44">
        <f>IF(AND(GW68=1,GW93=0,GW110&lt;0),MIN(-GW110,GV112),0)</f>
        <v/>
      </c>
      <c r="GX111" s="44">
        <f>IF(AND(GX68=1,GX93=0,GX110&lt;0),MIN(-GX110,GW112),0)</f>
        <v/>
      </c>
      <c r="GY111" s="44">
        <f>IF(AND(GY68=1,GY93=0,GY110&lt;0),MIN(-GY110,GX112),0)</f>
        <v/>
      </c>
      <c r="GZ111" s="44">
        <f>IF(AND(GZ68=1,GZ93=0,GZ110&lt;0),MIN(-GZ110,GY112),0)</f>
        <v/>
      </c>
      <c r="HA111" s="44">
        <f>IF(AND(HA68=1,HA93=0,HA110&lt;0),MIN(-HA110,GZ112),0)</f>
        <v/>
      </c>
      <c r="HB111" s="44">
        <f>IF(AND(HB68=1,HB93=0,HB110&lt;0),MIN(-HB110,HA112),0)</f>
        <v/>
      </c>
      <c r="HC111" s="44">
        <f>IF(AND(HC68=1,HC93=0,HC110&lt;0),MIN(-HC110,HB112),0)</f>
        <v/>
      </c>
      <c r="HD111" s="44">
        <f>IF(AND(HD68=1,HD93=0,HD110&lt;0),MIN(-HD110,HC112),0)</f>
        <v/>
      </c>
      <c r="HE111" s="44">
        <f>IF(AND(HE68=1,HE93=0,HE110&lt;0),MIN(-HE110,HD112),0)</f>
        <v/>
      </c>
      <c r="HF111" s="44">
        <f>IF(AND(HF68=1,HF93=0,HF110&lt;0),MIN(-HF110,HE112),0)</f>
        <v/>
      </c>
      <c r="HG111" s="44">
        <f>IF(AND(HG68=1,HG93=0,HG110&lt;0),MIN(-HG110,HF112),0)</f>
        <v/>
      </c>
      <c r="HH111" s="44">
        <f>IF(AND(HH68=1,HH93=0,HH110&lt;0),MIN(-HH110,HG112),0)</f>
        <v/>
      </c>
      <c r="HI111" s="44">
        <f>IF(AND(HI68=1,HI93=0,HI110&lt;0),MIN(-HI110,HH112),0)</f>
        <v/>
      </c>
      <c r="HJ111" s="44">
        <f>IF(AND(HJ68=1,HJ93=0,HJ110&lt;0),MIN(-HJ110,HI112),0)</f>
        <v/>
      </c>
      <c r="HK111" s="44">
        <f>IF(AND(HK68=1,HK93=0,HK110&lt;0),MIN(-HK110,HJ112),0)</f>
        <v/>
      </c>
      <c r="HL111" s="44">
        <f>IF(AND(HL68=1,HL93=0,HL110&lt;0),MIN(-HL110,HK112),0)</f>
        <v/>
      </c>
      <c r="HM111" s="44">
        <f>IF(AND(HM68=1,HM93=0,HM110&lt;0),MIN(-HM110,HL112),0)</f>
        <v/>
      </c>
      <c r="HN111" s="44">
        <f>IF(AND(HN68=1,HN93=0,HN110&lt;0),MIN(-HN110,HM112),0)</f>
        <v/>
      </c>
      <c r="HO111" s="44">
        <f>IF(AND(HO68=1,HO93=0,HO110&lt;0),MIN(-HO110,HN112),0)</f>
        <v/>
      </c>
      <c r="HP111" s="44">
        <f>IF(AND(HP68=1,HP93=0,HP110&lt;0),MIN(-HP110,HO112),0)</f>
        <v/>
      </c>
      <c r="HQ111" s="44">
        <f>IF(AND(HQ68=1,HQ93=0,HQ110&lt;0),MIN(-HQ110,HP112),0)</f>
        <v/>
      </c>
      <c r="HR111" s="44">
        <f>IF(AND(HR68=1,HR93=0,HR110&lt;0),MIN(-HR110,HQ112),0)</f>
        <v/>
      </c>
      <c r="HS111" s="44">
        <f>IF(AND(HS68=1,HS93=0,HS110&lt;0),MIN(-HS110,HR112),0)</f>
        <v/>
      </c>
      <c r="HT111" s="44">
        <f>IF(AND(HT68=1,HT93=0,HT110&lt;0),MIN(-HT110,HS112),0)</f>
        <v/>
      </c>
      <c r="HU111" s="44">
        <f>IF(AND(HU68=1,HU93=0,HU110&lt;0),MIN(-HU110,HT112),0)</f>
        <v/>
      </c>
      <c r="HV111" s="44">
        <f>IF(AND(HV68=1,HV93=0,HV110&lt;0),MIN(-HV110,HU112),0)</f>
        <v/>
      </c>
      <c r="HW111" s="44">
        <f>IF(AND(HW68=1,HW93=0,HW110&lt;0),MIN(-HW110,HV112),0)</f>
        <v/>
      </c>
      <c r="HX111" s="44">
        <f>IF(AND(HX68=1,HX93=0,HX110&lt;0),MIN(-HX110,HW112),0)</f>
        <v/>
      </c>
      <c r="HY111" s="44">
        <f>IF(AND(HY68=1,HY93=0,HY110&lt;0),MIN(-HY110,HX112),0)</f>
        <v/>
      </c>
      <c r="HZ111" s="44">
        <f>IF(AND(HZ68=1,HZ93=0,HZ110&lt;0),MIN(-HZ110,HY112),0)</f>
        <v/>
      </c>
      <c r="IA111" s="44">
        <f>IF(AND(IA68=1,IA93=0,IA110&lt;0),MIN(-IA110,HZ112),0)</f>
        <v/>
      </c>
      <c r="IB111" s="44">
        <f>IF(AND(IB68=1,IB93=0,IB110&lt;0),MIN(-IB110,IA112),0)</f>
        <v/>
      </c>
      <c r="IC111" s="44">
        <f>IF(AND(IC68=1,IC93=0,IC110&lt;0),MIN(-IC110,IB112),0)</f>
        <v/>
      </c>
      <c r="ID111" s="44">
        <f>IF(AND(ID68=1,ID93=0,ID110&lt;0),MIN(-ID110,IC112),0)</f>
        <v/>
      </c>
      <c r="IE111" s="44">
        <f>IF(AND(IE68=1,IE93=0,IE110&lt;0),MIN(-IE110,ID112),0)</f>
        <v/>
      </c>
      <c r="IF111" s="44">
        <f>IF(AND(IF68=1,IF93=0,IF110&lt;0),MIN(-IF110,IE112),0)</f>
        <v/>
      </c>
      <c r="IG111" s="44">
        <f>IF(AND(IG68=1,IG93=0,IG110&lt;0),MIN(-IG110,IF112),0)</f>
        <v/>
      </c>
      <c r="IH111" s="44">
        <f>IF(AND(IH68=1,IH93=0,IH110&lt;0),MIN(-IH110,IG112),0)</f>
        <v/>
      </c>
      <c r="II111" s="44">
        <f>IF(AND(II68=1,II93=0,II110&lt;0),MIN(-II110,IH112),0)</f>
        <v/>
      </c>
      <c r="IJ111" s="44">
        <f>IF(AND(IJ68=1,IJ93=0,IJ110&lt;0),MIN(-IJ110,II112),0)</f>
        <v/>
      </c>
      <c r="IK111" s="44">
        <f>IF(AND(IK68=1,IK93=0,IK110&lt;0),MIN(-IK110,IJ112),0)</f>
        <v/>
      </c>
      <c r="IL111" s="44">
        <f>IF(AND(IL68=1,IL93=0,IL110&lt;0),MIN(-IL110,IK112),0)</f>
        <v/>
      </c>
      <c r="IM111" s="44">
        <f>IF(AND(IM68=1,IM93=0,IM110&lt;0),MIN(-IM110,IL112),0)</f>
        <v/>
      </c>
      <c r="IN111" s="44">
        <f>IF(AND(IN68=1,IN93=0,IN110&lt;0),MIN(-IN110,IM112),0)</f>
        <v/>
      </c>
      <c r="IO111" s="44">
        <f>IF(AND(IO68=1,IO93=0,IO110&lt;0),MIN(-IO110,IN112),0)</f>
        <v/>
      </c>
      <c r="IP111" s="44">
        <f>IF(AND(IP68=1,IP93=0,IP110&lt;0),MIN(-IP110,IO112),0)</f>
        <v/>
      </c>
      <c r="IQ111" s="44">
        <f>IF(AND(IQ68=1,IQ93=0,IQ110&lt;0),MIN(-IQ110,IP112),0)</f>
        <v/>
      </c>
      <c r="IR111" s="44">
        <f>IF(AND(IR68=1,IR93=0,IR110&lt;0),MIN(-IR110,IQ112),0)</f>
        <v/>
      </c>
      <c r="IS111" s="44">
        <f>IF(AND(IS68=1,IS93=0,IS110&lt;0),MIN(-IS110,IR112),0)</f>
        <v/>
      </c>
      <c r="IT111" s="44">
        <f>IF(AND(IT68=1,IT93=0,IT110&lt;0),MIN(-IT110,IS112),0)</f>
        <v/>
      </c>
      <c r="IU111" s="44">
        <f>IF(AND(IU68=1,IU93=0,IU110&lt;0),MIN(-IU110,IT112),0)</f>
        <v/>
      </c>
      <c r="IV111" s="44">
        <f>IF(AND(IV68=1,IV93=0,IV110&lt;0),MIN(-IV110,IU112),0)</f>
        <v/>
      </c>
      <c r="IW111" s="44">
        <f>IF(AND(IW68=1,IW93=0,IW110&lt;0),MIN(-IW110,IV112),0)</f>
        <v/>
      </c>
      <c r="IX111" s="44">
        <f>IF(AND(IX68=1,IX93=0,IX110&lt;0),MIN(-IX110,IW112),0)</f>
        <v/>
      </c>
      <c r="IY111" s="44">
        <f>IF(AND(IY68=1,IY93=0,IY110&lt;0),MIN(-IY110,IX112),0)</f>
        <v/>
      </c>
      <c r="IZ111" s="44">
        <f>IF(AND(IZ68=1,IZ93=0,IZ110&lt;0),MIN(-IZ110,IY112),0)</f>
        <v/>
      </c>
      <c r="JA111" s="44">
        <f>IF(AND(JA68=1,JA93=0,JA110&lt;0),MIN(-JA110,IZ112),0)</f>
        <v/>
      </c>
      <c r="JB111" s="44">
        <f>IF(AND(JB68=1,JB93=0,JB110&lt;0),MIN(-JB110,JA112),0)</f>
        <v/>
      </c>
      <c r="JC111" s="44">
        <f>IF(AND(JC68=1,JC93=0,JC110&lt;0),MIN(-JC110,JB112),0)</f>
        <v/>
      </c>
      <c r="JD111" s="44">
        <f>IF(AND(JD68=1,JD93=0,JD110&lt;0),MIN(-JD110,JC112),0)</f>
        <v/>
      </c>
      <c r="JE111" s="44">
        <f>IF(AND(JE68=1,JE93=0,JE110&lt;0),MIN(-JE110,JD112),0)</f>
        <v/>
      </c>
      <c r="JF111" s="44">
        <f>IF(AND(JF68=1,JF93=0,JF110&lt;0),MIN(-JF110,JE112),0)</f>
        <v/>
      </c>
      <c r="JG111" s="44">
        <f>IF(AND(JG68=1,JG93=0,JG110&lt;0),MIN(-JG110,JF112),0)</f>
        <v/>
      </c>
      <c r="JH111" s="44">
        <f>IF(AND(JH68=1,JH93=0,JH110&lt;0),MIN(-JH110,JG112),0)</f>
        <v/>
      </c>
      <c r="JI111" s="44">
        <f>IF(AND(JI68=1,JI93=0,JI110&lt;0),MIN(-JI110,JH112),0)</f>
        <v/>
      </c>
      <c r="JJ111" s="44">
        <f>IF(AND(JJ68=1,JJ93=0,JJ110&lt;0),MIN(-JJ110,JI112),0)</f>
        <v/>
      </c>
      <c r="JK111" s="44">
        <f>IF(AND(JK68=1,JK93=0,JK110&lt;0),MIN(-JK110,JJ112),0)</f>
        <v/>
      </c>
      <c r="JL111" s="44">
        <f>IF(AND(JL68=1,JL93=0,JL110&lt;0),MIN(-JL110,JK112),0)</f>
        <v/>
      </c>
      <c r="JM111" s="44">
        <f>IF(AND(JM68=1,JM93=0,JM110&lt;0),MIN(-JM110,JL112),0)</f>
        <v/>
      </c>
      <c r="JN111" s="44">
        <f>IF(AND(JN68=1,JN93=0,JN110&lt;0),MIN(-JN110,JM112),0)</f>
        <v/>
      </c>
      <c r="JO111" s="44">
        <f>IF(AND(JO68=1,JO93=0,JO110&lt;0),MIN(-JO110,JN112),0)</f>
        <v/>
      </c>
      <c r="JP111" s="44">
        <f>IF(AND(JP68=1,JP93=0,JP110&lt;0),MIN(-JP110,JO112),0)</f>
        <v/>
      </c>
      <c r="JQ111" s="44">
        <f>IF(AND(JQ68=1,JQ93=0,JQ110&lt;0),MIN(-JQ110,JP112),0)</f>
        <v/>
      </c>
      <c r="JR111" s="44">
        <f>IF(AND(JR68=1,JR93=0,JR110&lt;0),MIN(-JR110,JQ112),0)</f>
        <v/>
      </c>
      <c r="JS111" s="44">
        <f>IF(AND(JS68=1,JS93=0,JS110&lt;0),MIN(-JS110,JR112),0)</f>
        <v/>
      </c>
      <c r="JT111" s="44">
        <f>IF(AND(JT68=1,JT93=0,JT110&lt;0),MIN(-JT110,JS112),0)</f>
        <v/>
      </c>
      <c r="JU111" s="44">
        <f>IF(AND(JU68=1,JU93=0,JU110&lt;0),MIN(-JU110,JT112),0)</f>
        <v/>
      </c>
      <c r="JV111" s="44">
        <f>IF(AND(JV68=1,JV93=0,JV110&lt;0),MIN(-JV110,JU112),0)</f>
        <v/>
      </c>
      <c r="JW111" s="44">
        <f>IF(AND(JW68=1,JW93=0,JW110&lt;0),MIN(-JW110,JV112),0)</f>
        <v/>
      </c>
      <c r="JX111" s="44">
        <f>IF(AND(JX68=1,JX93=0,JX110&lt;0),MIN(-JX110,JW112),0)</f>
        <v/>
      </c>
      <c r="JY111" s="44">
        <f>IF(AND(JY68=1,JY93=0,JY110&lt;0),MIN(-JY110,JX112),0)</f>
        <v/>
      </c>
      <c r="JZ111" s="44">
        <f>IF(AND(JZ68=1,JZ93=0,JZ110&lt;0),MIN(-JZ110,JY112),0)</f>
        <v/>
      </c>
      <c r="KA111" s="44">
        <f>IF(AND(KA68=1,KA93=0,KA110&lt;0),MIN(-KA110,JZ112),0)</f>
        <v/>
      </c>
      <c r="KB111" s="44">
        <f>IF(AND(KB68=1,KB93=0,KB110&lt;0),MIN(-KB110,KA112),0)</f>
        <v/>
      </c>
      <c r="KC111" s="44">
        <f>IF(AND(KC68=1,KC93=0,KC110&lt;0),MIN(-KC110,KB112),0)</f>
        <v/>
      </c>
      <c r="KD111" s="44">
        <f>IF(AND(KD68=1,KD93=0,KD110&lt;0),MIN(-KD110,KC112),0)</f>
        <v/>
      </c>
      <c r="KE111" s="44">
        <f>IF(AND(KE68=1,KE93=0,KE110&lt;0),MIN(-KE110,KD112),0)</f>
        <v/>
      </c>
      <c r="KF111" s="44">
        <f>IF(AND(KF68=1,KF93=0,KF110&lt;0),MIN(-KF110,KE112),0)</f>
        <v/>
      </c>
      <c r="KG111" s="44">
        <f>IF(AND(KG68=1,KG93=0,KG110&lt;0),MIN(-KG110,KF112),0)</f>
        <v/>
      </c>
      <c r="KH111" s="44">
        <f>IF(AND(KH68=1,KH93=0,KH110&lt;0),MIN(-KH110,KG112),0)</f>
        <v/>
      </c>
      <c r="KI111" s="44">
        <f>IF(AND(KI68=1,KI93=0,KI110&lt;0),MIN(-KI110,KH112),0)</f>
        <v/>
      </c>
      <c r="KJ111" s="44">
        <f>IF(AND(KJ68=1,KJ93=0,KJ110&lt;0),MIN(-KJ110,KI112),0)</f>
        <v/>
      </c>
      <c r="KK111" s="44">
        <f>IF(AND(KK68=1,KK93=0,KK110&lt;0),MIN(-KK110,KJ112),0)</f>
        <v/>
      </c>
      <c r="KL111" s="44">
        <f>IF(AND(KL68=1,KL93=0,KL110&lt;0),MIN(-KL110,KK112),0)</f>
        <v/>
      </c>
      <c r="KM111" s="44">
        <f>IF(AND(KM68=1,KM93=0,KM110&lt;0),MIN(-KM110,KL112),0)</f>
        <v/>
      </c>
      <c r="KN111" s="44">
        <f>IF(AND(KN68=1,KN93=0,KN110&lt;0),MIN(-KN110,KM112),0)</f>
        <v/>
      </c>
      <c r="KO111" s="44">
        <f>IF(AND(KO68=1,KO93=0,KO110&lt;0),MIN(-KO110,KN112),0)</f>
        <v/>
      </c>
      <c r="KP111" s="44">
        <f>IF(AND(KP68=1,KP93=0,KP110&lt;0),MIN(-KP110,KO112),0)</f>
        <v/>
      </c>
      <c r="KQ111" s="44">
        <f>IF(AND(KQ68=1,KQ93=0,KQ110&lt;0),MIN(-KQ110,KP112),0)</f>
        <v/>
      </c>
      <c r="KR111" s="44">
        <f>IF(AND(KR68=1,KR93=0,KR110&lt;0),MIN(-KR110,KQ112),0)</f>
        <v/>
      </c>
      <c r="KS111" s="44">
        <f>IF(AND(KS68=1,KS93=0,KS110&lt;0),MIN(-KS110,KR112),0)</f>
        <v/>
      </c>
      <c r="KT111" s="44">
        <f>IF(AND(KT68=1,KT93=0,KT110&lt;0),MIN(-KT110,KS112),0)</f>
        <v/>
      </c>
      <c r="KU111" s="44">
        <f>IF(AND(KU68=1,KU93=0,KU110&lt;0),MIN(-KU110,KT112),0)</f>
        <v/>
      </c>
      <c r="KV111" s="44">
        <f>IF(AND(KV68=1,KV93=0,KV110&lt;0),MIN(-KV110,KU112),0)</f>
        <v/>
      </c>
      <c r="KW111" s="44">
        <f>IF(AND(KW68=1,KW93=0,KW110&lt;0),MIN(-KW110,KV112),0)</f>
        <v/>
      </c>
      <c r="KX111" s="44">
        <f>IF(AND(KX68=1,KX93=0,KX110&lt;0),MIN(-KX110,KW112),0)</f>
        <v/>
      </c>
      <c r="KY111" s="44">
        <f>IF(AND(KY68=1,KY93=0,KY110&lt;0),MIN(-KY110,KX112),0)</f>
        <v/>
      </c>
      <c r="KZ111" s="44">
        <f>IF(AND(KZ68=1,KZ93=0,KZ110&lt;0),MIN(-KZ110,KY112),0)</f>
        <v/>
      </c>
      <c r="LA111" s="44">
        <f>IF(AND(LA68=1,LA93=0,LA110&lt;0),MIN(-LA110,KZ112),0)</f>
        <v/>
      </c>
      <c r="LB111" s="44">
        <f>IF(AND(LB68=1,LB93=0,LB110&lt;0),MIN(-LB110,LA112),0)</f>
        <v/>
      </c>
      <c r="LC111" s="44">
        <f>IF(AND(LC68=1,LC93=0,LC110&lt;0),MIN(-LC110,LB112),0)</f>
        <v/>
      </c>
      <c r="LD111" s="44">
        <f>IF(AND(LD68=1,LD93=0,LD110&lt;0),MIN(-LD110,LC112),0)</f>
        <v/>
      </c>
      <c r="LE111" s="44">
        <f>IF(AND(LE68=1,LE93=0,LE110&lt;0),MIN(-LE110,LD112),0)</f>
        <v/>
      </c>
      <c r="LF111" s="44">
        <f>IF(AND(LF68=1,LF93=0,LF110&lt;0),MIN(-LF110,LE112),0)</f>
        <v/>
      </c>
      <c r="LG111" s="44">
        <f>IF(AND(LG68=1,LG93=0,LG110&lt;0),MIN(-LG110,LF112),0)</f>
        <v/>
      </c>
      <c r="LH111" s="44">
        <f>IF(AND(LH68=1,LH93=0,LH110&lt;0),MIN(-LH110,LG112),0)</f>
        <v/>
      </c>
      <c r="LI111" s="44">
        <f>IF(AND(LI68=1,LI93=0,LI110&lt;0),MIN(-LI110,LH112),0)</f>
        <v/>
      </c>
      <c r="LJ111" s="44">
        <f>IF(AND(LJ68=1,LJ93=0,LJ110&lt;0),MIN(-LJ110,LI112),0)</f>
        <v/>
      </c>
      <c r="LK111" s="44">
        <f>IF(AND(LK68=1,LK93=0,LK110&lt;0),MIN(-LK110,LJ112),0)</f>
        <v/>
      </c>
      <c r="LL111" s="44">
        <f>IF(AND(LL68=1,LL93=0,LL110&lt;0),MIN(-LL110,LK112),0)</f>
        <v/>
      </c>
      <c r="LM111" s="44">
        <f>IF(AND(LM68=1,LM93=0,LM110&lt;0),MIN(-LM110,LL112),0)</f>
        <v/>
      </c>
      <c r="LN111" s="44">
        <f>IF(AND(LN68=1,LN93=0,LN110&lt;0),MIN(-LN110,LM112),0)</f>
        <v/>
      </c>
      <c r="LO111" s="44">
        <f>IF(AND(LO68=1,LO93=0,LO110&lt;0),MIN(-LO110,LN112),0)</f>
        <v/>
      </c>
      <c r="LP111" s="44">
        <f>IF(AND(LP68=1,LP93=0,LP110&lt;0),MIN(-LP110,LO112),0)</f>
        <v/>
      </c>
      <c r="LQ111" s="44">
        <f>IF(AND(LQ68=1,LQ93=0,LQ110&lt;0),MIN(-LQ110,LP112),0)</f>
        <v/>
      </c>
      <c r="LR111" s="44">
        <f>IF(AND(LR68=1,LR93=0,LR110&lt;0),MIN(-LR110,LQ112),0)</f>
        <v/>
      </c>
      <c r="LS111" s="44">
        <f>IF(AND(LS68=1,LS93=0,LS110&lt;0),MIN(-LS110,LR112),0)</f>
        <v/>
      </c>
      <c r="LT111" s="44">
        <f>IF(AND(LT68=1,LT93=0,LT110&lt;0),MIN(-LT110,LS112),0)</f>
        <v/>
      </c>
      <c r="LU111" s="44">
        <f>IF(AND(LU68=1,LU93=0,LU110&lt;0),MIN(-LU110,LT112),0)</f>
        <v/>
      </c>
      <c r="LV111" s="44">
        <f>IF(AND(LV68=1,LV93=0,LV110&lt;0),MIN(-LV110,LU112),0)</f>
        <v/>
      </c>
      <c r="LW111" s="44">
        <f>IF(AND(LW68=1,LW93=0,LW110&lt;0),MIN(-LW110,LV112),0)</f>
        <v/>
      </c>
      <c r="LX111" s="44">
        <f>IF(AND(LX68=1,LX93=0,LX110&lt;0),MIN(-LX110,LW112),0)</f>
        <v/>
      </c>
      <c r="LY111" s="44">
        <f>IF(AND(LY68=1,LY93=0,LY110&lt;0),MIN(-LY110,LX112),0)</f>
        <v/>
      </c>
      <c r="LZ111" s="44">
        <f>IF(AND(LZ68=1,LZ93=0,LZ110&lt;0),MIN(-LZ110,LY112),0)</f>
        <v/>
      </c>
      <c r="MA111" s="44">
        <f>IF(AND(MA68=1,MA93=0,MA110&lt;0),MIN(-MA110,LZ112),0)</f>
        <v/>
      </c>
      <c r="MB111" s="44">
        <f>IF(AND(MB68=1,MB93=0,MB110&lt;0),MIN(-MB110,MA112),0)</f>
        <v/>
      </c>
      <c r="MC111" s="44">
        <f>IF(AND(MC68=1,MC93=0,MC110&lt;0),MIN(-MC110,MB112),0)</f>
        <v/>
      </c>
      <c r="MD111" s="44">
        <f>IF(AND(MD68=1,MD93=0,MD110&lt;0),MIN(-MD110,MC112),0)</f>
        <v/>
      </c>
      <c r="ME111" s="44">
        <f>IF(AND(ME68=1,ME93=0,ME110&lt;0),MIN(-ME110,MD112),0)</f>
        <v/>
      </c>
      <c r="MF111" s="44">
        <f>IF(AND(MF68=1,MF93=0,MF110&lt;0),MIN(-MF110,ME112),0)</f>
        <v/>
      </c>
      <c r="MG111" s="44">
        <f>IF(AND(MG68=1,MG93=0,MG110&lt;0),MIN(-MG110,MF112),0)</f>
        <v/>
      </c>
      <c r="MH111" s="44">
        <f>IF(AND(MH68=1,MH93=0,MH110&lt;0),MIN(-MH110,MG112),0)</f>
        <v/>
      </c>
      <c r="MI111" s="44">
        <f>IF(AND(MI68=1,MI93=0,MI110&lt;0),MIN(-MI110,MH112),0)</f>
        <v/>
      </c>
      <c r="MJ111" s="44">
        <f>IF(AND(MJ68=1,MJ93=0,MJ110&lt;0),MIN(-MJ110,MI112),0)</f>
        <v/>
      </c>
      <c r="MK111" s="44">
        <f>IF(AND(MK68=1,MK93=0,MK110&lt;0),MIN(-MK110,MJ112),0)</f>
        <v/>
      </c>
      <c r="ML111" s="44">
        <f>IF(AND(ML68=1,ML93=0,ML110&lt;0),MIN(-ML110,MK112),0)</f>
        <v/>
      </c>
      <c r="MM111" s="44">
        <f>IF(AND(MM68=1,MM93=0,MM110&lt;0),MIN(-MM110,ML112),0)</f>
        <v/>
      </c>
      <c r="MN111" s="44">
        <f>IF(AND(MN68=1,MN93=0,MN110&lt;0),MIN(-MN110,MM112),0)</f>
        <v/>
      </c>
      <c r="MO111" s="44">
        <f>IF(AND(MO68=1,MO93=0,MO110&lt;0),MIN(-MO110,MN112),0)</f>
        <v/>
      </c>
      <c r="MP111" s="44">
        <f>IF(AND(MP68=1,MP93=0,MP110&lt;0),MIN(-MP110,MO112),0)</f>
        <v/>
      </c>
      <c r="MQ111" s="44">
        <f>IF(AND(MQ68=1,MQ93=0,MQ110&lt;0),MIN(-MQ110,MP112),0)</f>
        <v/>
      </c>
      <c r="MR111" s="44">
        <f>IF(AND(MR68=1,MR93=0,MR110&lt;0),MIN(-MR110,MQ112),0)</f>
        <v/>
      </c>
      <c r="MS111" s="44">
        <f>IF(AND(MS68=1,MS93=0,MS110&lt;0),MIN(-MS110,MR112),0)</f>
        <v/>
      </c>
      <c r="MT111" s="44">
        <f>IF(AND(MT68=1,MT93=0,MT110&lt;0),MIN(-MT110,MS112),0)</f>
        <v/>
      </c>
      <c r="MU111" s="44">
        <f>IF(AND(MU68=1,MU93=0,MU110&lt;0),MIN(-MU110,MT112),0)</f>
        <v/>
      </c>
      <c r="MV111" s="44">
        <f>IF(AND(MV68=1,MV93=0,MV110&lt;0),MIN(-MV110,MU112),0)</f>
        <v/>
      </c>
      <c r="MW111" s="44">
        <f>IF(AND(MW68=1,MW93=0,MW110&lt;0),MIN(-MW110,MV112),0)</f>
        <v/>
      </c>
      <c r="MX111" s="44">
        <f>IF(AND(MX68=1,MX93=0,MX110&lt;0),MIN(-MX110,MW112),0)</f>
        <v/>
      </c>
      <c r="MY111" s="44">
        <f>IF(AND(MY68=1,MY93=0,MY110&lt;0),MIN(-MY110,MX112),0)</f>
        <v/>
      </c>
      <c r="MZ111" s="44">
        <f>IF(AND(MZ68=1,MZ93=0,MZ110&lt;0),MIN(-MZ110,MY112),0)</f>
        <v/>
      </c>
      <c r="NA111" s="44">
        <f>IF(AND(NA68=1,NA93=0,NA110&lt;0),MIN(-NA110,MZ112),0)</f>
        <v/>
      </c>
      <c r="NB111" s="44">
        <f>IF(AND(NB68=1,NB93=0,NB110&lt;0),MIN(-NB110,NA112),0)</f>
        <v/>
      </c>
      <c r="NC111" s="44">
        <f>IF(AND(NC68=1,NC93=0,NC110&lt;0),MIN(-NC110,NB112),0)</f>
        <v/>
      </c>
      <c r="ND111" s="44">
        <f>IF(AND(ND68=1,ND93=0,ND110&lt;0),MIN(-ND110,NC112),0)</f>
        <v/>
      </c>
      <c r="NE111" s="44">
        <f>IF(AND(NE68=1,NE93=0,NE110&lt;0),MIN(-NE110,ND112),0)</f>
        <v/>
      </c>
      <c r="NF111" s="44">
        <f>IF(AND(NF68=1,NF93=0,NF110&lt;0),MIN(-NF110,NE112),0)</f>
        <v/>
      </c>
      <c r="NG111" s="44">
        <f>IF(AND(NG68=1,NG93=0,NG110&lt;0),MIN(-NG110,NF112),0)</f>
        <v/>
      </c>
      <c r="NH111" s="44">
        <f>IF(AND(NH68=1,NH93=0,NH110&lt;0),MIN(-NH110,NG112),0)</f>
        <v/>
      </c>
      <c r="NI111" s="44">
        <f>IF(AND(NI68=1,NI93=0,NI110&lt;0),MIN(-NI110,NH112),0)</f>
        <v/>
      </c>
      <c r="NJ111" s="44">
        <f>IF(AND(NJ68=1,NJ93=0,NJ110&lt;0),MIN(-NJ110,NI112),0)</f>
        <v/>
      </c>
      <c r="NK111" s="44">
        <f>IF(AND(NK68=1,NK93=0,NK110&lt;0),MIN(-NK110,NJ112),0)</f>
        <v/>
      </c>
      <c r="NL111" s="44">
        <f>IF(AND(NL68=1,NL93=0,NL110&lt;0),MIN(-NL110,NK112),0)</f>
        <v/>
      </c>
      <c r="NM111" s="44">
        <f>IF(AND(NM68=1,NM93=0,NM110&lt;0),MIN(-NM110,NL112),0)</f>
        <v/>
      </c>
      <c r="NN111" s="44">
        <f>IF(AND(NN68=1,NN93=0,NN110&lt;0),MIN(-NN110,NM112),0)</f>
        <v/>
      </c>
      <c r="NO111" s="44">
        <f>IF(AND(NO68=1,NO93=0,NO110&lt;0),MIN(-NO110,NN112),0)</f>
        <v/>
      </c>
      <c r="NP111" s="44">
        <f>IF(AND(NP68=1,NP93=0,NP110&lt;0),MIN(-NP110,NO112),0)</f>
        <v/>
      </c>
      <c r="NQ111" s="44">
        <f>IF(AND(NQ68=1,NQ93=0,NQ110&lt;0),MIN(-NQ110,NP112),0)</f>
        <v/>
      </c>
      <c r="NR111" s="44">
        <f>IF(AND(NR68=1,NR93=0,NR110&lt;0),MIN(-NR110,NQ112),0)</f>
        <v/>
      </c>
      <c r="NS111" s="44">
        <f>IF(AND(NS68=1,NS93=0,NS110&lt;0),MIN(-NS110,NR112),0)</f>
        <v/>
      </c>
      <c r="NT111" s="44">
        <f>IF(AND(NT68=1,NT93=0,NT110&lt;0),MIN(-NT110,NS112),0)</f>
        <v/>
      </c>
      <c r="NU111" s="44">
        <f>IF(AND(NU68=1,NU93=0,NU110&lt;0),MIN(-NU110,NT112),0)</f>
        <v/>
      </c>
      <c r="NV111" s="44">
        <f>IF(AND(NV68=1,NV93=0,NV110&lt;0),MIN(-NV110,NU112),0)</f>
        <v/>
      </c>
      <c r="NW111" s="44">
        <f>IF(AND(NW68=1,NW93=0,NW110&lt;0),MIN(-NW110,NV112),0)</f>
        <v/>
      </c>
      <c r="NX111" s="44">
        <f>IF(AND(NX68=1,NX93=0,NX110&lt;0),MIN(-NX110,NW112),0)</f>
        <v/>
      </c>
      <c r="NY111" s="44">
        <f>IF(AND(NY68=1,NY93=0,NY110&lt;0),MIN(-NY110,NX112),0)</f>
        <v/>
      </c>
      <c r="NZ111" s="44">
        <f>IF(AND(NZ68=1,NZ93=0,NZ110&lt;0),MIN(-NZ110,NY112),0)</f>
        <v/>
      </c>
      <c r="OA111" s="44">
        <f>IF(AND(OA68=1,OA93=0,OA110&lt;0),MIN(-OA110,NZ112),0)</f>
        <v/>
      </c>
      <c r="OB111" s="44">
        <f>IF(AND(OB68=1,OB93=0,OB110&lt;0),MIN(-OB110,OA112),0)</f>
        <v/>
      </c>
      <c r="OC111" s="44">
        <f>IF(AND(OC68=1,OC93=0,OC110&lt;0),MIN(-OC110,OB112),0)</f>
        <v/>
      </c>
      <c r="OD111" s="44">
        <f>IF(AND(OD68=1,OD93=0,OD110&lt;0),MIN(-OD110,OC112),0)</f>
        <v/>
      </c>
      <c r="OE111" s="44">
        <f>IF(AND(OE68=1,OE93=0,OE110&lt;0),MIN(-OE110,OD112),0)</f>
        <v/>
      </c>
      <c r="OF111" s="44">
        <f>IF(AND(OF68=1,OF93=0,OF110&lt;0),MIN(-OF110,OE112),0)</f>
        <v/>
      </c>
      <c r="OG111" s="44">
        <f>IF(AND(OG68=1,OG93=0,OG110&lt;0),MIN(-OG110,OF112),0)</f>
        <v/>
      </c>
      <c r="OH111" s="44">
        <f>IF(AND(OH68=1,OH93=0,OH110&lt;0),MIN(-OH110,OG112),0)</f>
        <v/>
      </c>
      <c r="OI111" s="44">
        <f>IF(AND(OI68=1,OI93=0,OI110&lt;0),MIN(-OI110,OH112),0)</f>
        <v/>
      </c>
      <c r="OJ111" s="44">
        <f>IF(AND(OJ68=1,OJ93=0,OJ110&lt;0),MIN(-OJ110,OI112),0)</f>
        <v/>
      </c>
      <c r="OK111" s="44">
        <f>IF(AND(OK68=1,OK93=0,OK110&lt;0),MIN(-OK110,OJ112),0)</f>
        <v/>
      </c>
      <c r="OL111" s="44">
        <f>IF(AND(OL68=1,OL93=0,OL110&lt;0),MIN(-OL110,OK112),0)</f>
        <v/>
      </c>
      <c r="OM111" s="44">
        <f>IF(AND(OM68=1,OM93=0,OM110&lt;0),MIN(-OM110,OL112),0)</f>
        <v/>
      </c>
      <c r="ON111" s="44">
        <f>IF(AND(ON68=1,ON93=0,ON110&lt;0),MIN(-ON110,OM112),0)</f>
        <v/>
      </c>
      <c r="OO111" s="44">
        <f>IF(AND(OO68=1,OO93=0,OO110&lt;0),MIN(-OO110,ON112),0)</f>
        <v/>
      </c>
      <c r="OP111" s="44">
        <f>IF(AND(OP68=1,OP93=0,OP110&lt;0),MIN(-OP110,OO112),0)</f>
        <v/>
      </c>
      <c r="OQ111" s="44">
        <f>IF(AND(OQ68=1,OQ93=0,OQ110&lt;0),MIN(-OQ110,OP112),0)</f>
        <v/>
      </c>
      <c r="OR111" s="44">
        <f>IF(AND(OR68=1,OR93=0,OR110&lt;0),MIN(-OR110,OQ112),0)</f>
        <v/>
      </c>
      <c r="OS111" s="44">
        <f>IF(AND(OS68=1,OS93=0,OS110&lt;0),MIN(-OS110,OR112),0)</f>
        <v/>
      </c>
      <c r="OT111" s="44">
        <f>IF(AND(OT68=1,OT93=0,OT110&lt;0),MIN(-OT110,OS112),0)</f>
        <v/>
      </c>
      <c r="OU111" s="44">
        <f>IF(AND(OU68=1,OU93=0,OU110&lt;0),MIN(-OU110,OT112),0)</f>
        <v/>
      </c>
      <c r="OV111" s="44">
        <f>IF(AND(OV68=1,OV93=0,OV110&lt;0),MIN(-OV110,OU112),0)</f>
        <v/>
      </c>
      <c r="OW111" s="44">
        <f>IF(AND(OW68=1,OW93=0,OW110&lt;0),MIN(-OW110,OV112),0)</f>
        <v/>
      </c>
      <c r="OX111" s="44">
        <f>IF(AND(OX68=1,OX93=0,OX110&lt;0),MIN(-OX110,OW112),0)</f>
        <v/>
      </c>
      <c r="OY111" s="44">
        <f>IF(AND(OY68=1,OY93=0,OY110&lt;0),MIN(-OY110,OX112),0)</f>
        <v/>
      </c>
      <c r="OZ111" s="44">
        <f>IF(AND(OZ68=1,OZ93=0,OZ110&lt;0),MIN(-OZ110,OY112),0)</f>
        <v/>
      </c>
      <c r="PA111" s="44">
        <f>IF(AND(PA68=1,PA93=0,PA110&lt;0),MIN(-PA110,OZ112),0)</f>
        <v/>
      </c>
      <c r="PB111" s="44">
        <f>IF(AND(PB68=1,PB93=0,PB110&lt;0),MIN(-PB110,PA112),0)</f>
        <v/>
      </c>
      <c r="PC111" s="44">
        <f>IF(AND(PC68=1,PC93=0,PC110&lt;0),MIN(-PC110,PB112),0)</f>
        <v/>
      </c>
      <c r="PD111" s="44">
        <f>IF(AND(PD68=1,PD93=0,PD110&lt;0),MIN(-PD110,PC112),0)</f>
        <v/>
      </c>
      <c r="PE111" s="44">
        <f>IF(AND(PE68=1,PE93=0,PE110&lt;0),MIN(-PE110,PD112),0)</f>
        <v/>
      </c>
      <c r="PF111" s="44">
        <f>IF(AND(PF68=1,PF93=0,PF110&lt;0),MIN(-PF110,PE112),0)</f>
        <v/>
      </c>
      <c r="PG111" s="44">
        <f>IF(AND(PG68=1,PG93=0,PG110&lt;0),MIN(-PG110,PF112),0)</f>
        <v/>
      </c>
      <c r="PH111" s="44">
        <f>IF(AND(PH68=1,PH93=0,PH110&lt;0),MIN(-PH110,PG112),0)</f>
        <v/>
      </c>
      <c r="PI111" s="44">
        <f>IF(AND(PI68=1,PI93=0,PI110&lt;0),MIN(-PI110,PH112),0)</f>
        <v/>
      </c>
      <c r="PJ111" s="44">
        <f>IF(AND(PJ68=1,PJ93=0,PJ110&lt;0),MIN(-PJ110,PI112),0)</f>
        <v/>
      </c>
      <c r="PK111" s="44">
        <f>IF(AND(PK68=1,PK93=0,PK110&lt;0),MIN(-PK110,PJ112),0)</f>
        <v/>
      </c>
      <c r="PL111" s="44">
        <f>IF(AND(PL68=1,PL93=0,PL110&lt;0),MIN(-PL110,PK112),0)</f>
        <v/>
      </c>
      <c r="PM111" s="44">
        <f>IF(AND(PM68=1,PM93=0,PM110&lt;0),MIN(-PM110,PL112),0)</f>
        <v/>
      </c>
    </row>
    <row r="112">
      <c r="A112" s="9" t="inlineStr">
        <is>
          <t>Lease-up reserve balance</t>
        </is>
      </c>
      <c r="B112" s="9" t="inlineStr">
        <is>
          <t>P2</t>
        </is>
      </c>
      <c r="D112" s="44">
        <f>IF(D$4=p2_complete,p2_reserve_lu,0-D111)</f>
        <v/>
      </c>
      <c r="E112" s="44">
        <f>IF(E$4=p2_complete,p2_reserve_lu,D112-E111)</f>
        <v/>
      </c>
      <c r="F112" s="44">
        <f>IF(F$4=p2_complete,p2_reserve_lu,E112-F111)</f>
        <v/>
      </c>
      <c r="G112" s="44">
        <f>IF(G$4=p2_complete,p2_reserve_lu,F112-G111)</f>
        <v/>
      </c>
      <c r="H112" s="44">
        <f>IF(H$4=p2_complete,p2_reserve_lu,G112-H111)</f>
        <v/>
      </c>
      <c r="I112" s="44">
        <f>IF(I$4=p2_complete,p2_reserve_lu,H112-I111)</f>
        <v/>
      </c>
      <c r="J112" s="44">
        <f>IF(J$4=p2_complete,p2_reserve_lu,I112-J111)</f>
        <v/>
      </c>
      <c r="K112" s="44">
        <f>IF(K$4=p2_complete,p2_reserve_lu,J112-K111)</f>
        <v/>
      </c>
      <c r="L112" s="44">
        <f>IF(L$4=p2_complete,p2_reserve_lu,K112-L111)</f>
        <v/>
      </c>
      <c r="M112" s="44">
        <f>IF(M$4=p2_complete,p2_reserve_lu,L112-M111)</f>
        <v/>
      </c>
      <c r="N112" s="44">
        <f>IF(N$4=p2_complete,p2_reserve_lu,M112-N111)</f>
        <v/>
      </c>
      <c r="O112" s="44">
        <f>IF(O$4=p2_complete,p2_reserve_lu,N112-O111)</f>
        <v/>
      </c>
      <c r="P112" s="44">
        <f>IF(P$4=p2_complete,p2_reserve_lu,O112-P111)</f>
        <v/>
      </c>
      <c r="Q112" s="44">
        <f>IF(Q$4=p2_complete,p2_reserve_lu,P112-Q111)</f>
        <v/>
      </c>
      <c r="R112" s="44">
        <f>IF(R$4=p2_complete,p2_reserve_lu,Q112-R111)</f>
        <v/>
      </c>
      <c r="S112" s="44">
        <f>IF(S$4=p2_complete,p2_reserve_lu,R112-S111)</f>
        <v/>
      </c>
      <c r="T112" s="44">
        <f>IF(T$4=p2_complete,p2_reserve_lu,S112-T111)</f>
        <v/>
      </c>
      <c r="U112" s="44">
        <f>IF(U$4=p2_complete,p2_reserve_lu,T112-U111)</f>
        <v/>
      </c>
      <c r="V112" s="44">
        <f>IF(V$4=p2_complete,p2_reserve_lu,U112-V111)</f>
        <v/>
      </c>
      <c r="W112" s="44">
        <f>IF(W$4=p2_complete,p2_reserve_lu,V112-W111)</f>
        <v/>
      </c>
      <c r="X112" s="44">
        <f>IF(X$4=p2_complete,p2_reserve_lu,W112-X111)</f>
        <v/>
      </c>
      <c r="Y112" s="44">
        <f>IF(Y$4=p2_complete,p2_reserve_lu,X112-Y111)</f>
        <v/>
      </c>
      <c r="Z112" s="44">
        <f>IF(Z$4=p2_complete,p2_reserve_lu,Y112-Z111)</f>
        <v/>
      </c>
      <c r="AA112" s="44">
        <f>IF(AA$4=p2_complete,p2_reserve_lu,Z112-AA111)</f>
        <v/>
      </c>
      <c r="AB112" s="44">
        <f>IF(AB$4=p2_complete,p2_reserve_lu,AA112-AB111)</f>
        <v/>
      </c>
      <c r="AC112" s="44">
        <f>IF(AC$4=p2_complete,p2_reserve_lu,AB112-AC111)</f>
        <v/>
      </c>
      <c r="AD112" s="44">
        <f>IF(AD$4=p2_complete,p2_reserve_lu,AC112-AD111)</f>
        <v/>
      </c>
      <c r="AE112" s="44">
        <f>IF(AE$4=p2_complete,p2_reserve_lu,AD112-AE111)</f>
        <v/>
      </c>
      <c r="AF112" s="44">
        <f>IF(AF$4=p2_complete,p2_reserve_lu,AE112-AF111)</f>
        <v/>
      </c>
      <c r="AG112" s="44">
        <f>IF(AG$4=p2_complete,p2_reserve_lu,AF112-AG111)</f>
        <v/>
      </c>
      <c r="AH112" s="44">
        <f>IF(AH$4=p2_complete,p2_reserve_lu,AG112-AH111)</f>
        <v/>
      </c>
      <c r="AI112" s="44">
        <f>IF(AI$4=p2_complete,p2_reserve_lu,AH112-AI111)</f>
        <v/>
      </c>
      <c r="AJ112" s="44">
        <f>IF(AJ$4=p2_complete,p2_reserve_lu,AI112-AJ111)</f>
        <v/>
      </c>
      <c r="AK112" s="44">
        <f>IF(AK$4=p2_complete,p2_reserve_lu,AJ112-AK111)</f>
        <v/>
      </c>
      <c r="AL112" s="44">
        <f>IF(AL$4=p2_complete,p2_reserve_lu,AK112-AL111)</f>
        <v/>
      </c>
      <c r="AM112" s="44">
        <f>IF(AM$4=p2_complete,p2_reserve_lu,AL112-AM111)</f>
        <v/>
      </c>
      <c r="AN112" s="44">
        <f>IF(AN$4=p2_complete,p2_reserve_lu,AM112-AN111)</f>
        <v/>
      </c>
      <c r="AO112" s="44">
        <f>IF(AO$4=p2_complete,p2_reserve_lu,AN112-AO111)</f>
        <v/>
      </c>
      <c r="AP112" s="44">
        <f>IF(AP$4=p2_complete,p2_reserve_lu,AO112-AP111)</f>
        <v/>
      </c>
      <c r="AQ112" s="44">
        <f>IF(AQ$4=p2_complete,p2_reserve_lu,AP112-AQ111)</f>
        <v/>
      </c>
      <c r="AR112" s="44">
        <f>IF(AR$4=p2_complete,p2_reserve_lu,AQ112-AR111)</f>
        <v/>
      </c>
      <c r="AS112" s="44">
        <f>IF(AS$4=p2_complete,p2_reserve_lu,AR112-AS111)</f>
        <v/>
      </c>
      <c r="AT112" s="44">
        <f>IF(AT$4=p2_complete,p2_reserve_lu,AS112-AT111)</f>
        <v/>
      </c>
      <c r="AU112" s="44">
        <f>IF(AU$4=p2_complete,p2_reserve_lu,AT112-AU111)</f>
        <v/>
      </c>
      <c r="AV112" s="44">
        <f>IF(AV$4=p2_complete,p2_reserve_lu,AU112-AV111)</f>
        <v/>
      </c>
      <c r="AW112" s="44">
        <f>IF(AW$4=p2_complete,p2_reserve_lu,AV112-AW111)</f>
        <v/>
      </c>
      <c r="AX112" s="44">
        <f>IF(AX$4=p2_complete,p2_reserve_lu,AW112-AX111)</f>
        <v/>
      </c>
      <c r="AY112" s="44">
        <f>IF(AY$4=p2_complete,p2_reserve_lu,AX112-AY111)</f>
        <v/>
      </c>
      <c r="AZ112" s="44">
        <f>IF(AZ$4=p2_complete,p2_reserve_lu,AY112-AZ111)</f>
        <v/>
      </c>
      <c r="BA112" s="44">
        <f>IF(BA$4=p2_complete,p2_reserve_lu,AZ112-BA111)</f>
        <v/>
      </c>
      <c r="BB112" s="44">
        <f>IF(BB$4=p2_complete,p2_reserve_lu,BA112-BB111)</f>
        <v/>
      </c>
      <c r="BC112" s="44">
        <f>IF(BC$4=p2_complete,p2_reserve_lu,BB112-BC111)</f>
        <v/>
      </c>
      <c r="BD112" s="44">
        <f>IF(BD$4=p2_complete,p2_reserve_lu,BC112-BD111)</f>
        <v/>
      </c>
      <c r="BE112" s="44">
        <f>IF(BE$4=p2_complete,p2_reserve_lu,BD112-BE111)</f>
        <v/>
      </c>
      <c r="BF112" s="44">
        <f>IF(BF$4=p2_complete,p2_reserve_lu,BE112-BF111)</f>
        <v/>
      </c>
      <c r="BG112" s="44">
        <f>IF(BG$4=p2_complete,p2_reserve_lu,BF112-BG111)</f>
        <v/>
      </c>
      <c r="BH112" s="44">
        <f>IF(BH$4=p2_complete,p2_reserve_lu,BG112-BH111)</f>
        <v/>
      </c>
      <c r="BI112" s="44">
        <f>IF(BI$4=p2_complete,p2_reserve_lu,BH112-BI111)</f>
        <v/>
      </c>
      <c r="BJ112" s="44">
        <f>IF(BJ$4=p2_complete,p2_reserve_lu,BI112-BJ111)</f>
        <v/>
      </c>
      <c r="BK112" s="44">
        <f>IF(BK$4=p2_complete,p2_reserve_lu,BJ112-BK111)</f>
        <v/>
      </c>
      <c r="BL112" s="44">
        <f>IF(BL$4=p2_complete,p2_reserve_lu,BK112-BL111)</f>
        <v/>
      </c>
      <c r="BM112" s="44">
        <f>IF(BM$4=p2_complete,p2_reserve_lu,BL112-BM111)</f>
        <v/>
      </c>
      <c r="BN112" s="44">
        <f>IF(BN$4=p2_complete,p2_reserve_lu,BM112-BN111)</f>
        <v/>
      </c>
      <c r="BO112" s="44">
        <f>IF(BO$4=p2_complete,p2_reserve_lu,BN112-BO111)</f>
        <v/>
      </c>
      <c r="BP112" s="44">
        <f>IF(BP$4=p2_complete,p2_reserve_lu,BO112-BP111)</f>
        <v/>
      </c>
      <c r="BQ112" s="44">
        <f>IF(BQ$4=p2_complete,p2_reserve_lu,BP112-BQ111)</f>
        <v/>
      </c>
      <c r="BR112" s="44">
        <f>IF(BR$4=p2_complete,p2_reserve_lu,BQ112-BR111)</f>
        <v/>
      </c>
      <c r="BS112" s="44">
        <f>IF(BS$4=p2_complete,p2_reserve_lu,BR112-BS111)</f>
        <v/>
      </c>
      <c r="BT112" s="44">
        <f>IF(BT$4=p2_complete,p2_reserve_lu,BS112-BT111)</f>
        <v/>
      </c>
      <c r="BU112" s="44">
        <f>IF(BU$4=p2_complete,p2_reserve_lu,BT112-BU111)</f>
        <v/>
      </c>
      <c r="BV112" s="44">
        <f>IF(BV$4=p2_complete,p2_reserve_lu,BU112-BV111)</f>
        <v/>
      </c>
      <c r="BW112" s="44">
        <f>IF(BW$4=p2_complete,p2_reserve_lu,BV112-BW111)</f>
        <v/>
      </c>
      <c r="BX112" s="44">
        <f>IF(BX$4=p2_complete,p2_reserve_lu,BW112-BX111)</f>
        <v/>
      </c>
      <c r="BY112" s="44">
        <f>IF(BY$4=p2_complete,p2_reserve_lu,BX112-BY111)</f>
        <v/>
      </c>
      <c r="BZ112" s="44">
        <f>IF(BZ$4=p2_complete,p2_reserve_lu,BY112-BZ111)</f>
        <v/>
      </c>
      <c r="CA112" s="44">
        <f>IF(CA$4=p2_complete,p2_reserve_lu,BZ112-CA111)</f>
        <v/>
      </c>
      <c r="CB112" s="44">
        <f>IF(CB$4=p2_complete,p2_reserve_lu,CA112-CB111)</f>
        <v/>
      </c>
      <c r="CC112" s="44">
        <f>IF(CC$4=p2_complete,p2_reserve_lu,CB112-CC111)</f>
        <v/>
      </c>
      <c r="CD112" s="44">
        <f>IF(CD$4=p2_complete,p2_reserve_lu,CC112-CD111)</f>
        <v/>
      </c>
      <c r="CE112" s="44">
        <f>IF(CE$4=p2_complete,p2_reserve_lu,CD112-CE111)</f>
        <v/>
      </c>
      <c r="CF112" s="44">
        <f>IF(CF$4=p2_complete,p2_reserve_lu,CE112-CF111)</f>
        <v/>
      </c>
      <c r="CG112" s="44">
        <f>IF(CG$4=p2_complete,p2_reserve_lu,CF112-CG111)</f>
        <v/>
      </c>
      <c r="CH112" s="44">
        <f>IF(CH$4=p2_complete,p2_reserve_lu,CG112-CH111)</f>
        <v/>
      </c>
      <c r="CI112" s="44">
        <f>IF(CI$4=p2_complete,p2_reserve_lu,CH112-CI111)</f>
        <v/>
      </c>
      <c r="CJ112" s="44">
        <f>IF(CJ$4=p2_complete,p2_reserve_lu,CI112-CJ111)</f>
        <v/>
      </c>
      <c r="CK112" s="44">
        <f>IF(CK$4=p2_complete,p2_reserve_lu,CJ112-CK111)</f>
        <v/>
      </c>
      <c r="CL112" s="44">
        <f>IF(CL$4=p2_complete,p2_reserve_lu,CK112-CL111)</f>
        <v/>
      </c>
      <c r="CM112" s="44">
        <f>IF(CM$4=p2_complete,p2_reserve_lu,CL112-CM111)</f>
        <v/>
      </c>
      <c r="CN112" s="44">
        <f>IF(CN$4=p2_complete,p2_reserve_lu,CM112-CN111)</f>
        <v/>
      </c>
      <c r="CO112" s="44">
        <f>IF(CO$4=p2_complete,p2_reserve_lu,CN112-CO111)</f>
        <v/>
      </c>
      <c r="CP112" s="44">
        <f>IF(CP$4=p2_complete,p2_reserve_lu,CO112-CP111)</f>
        <v/>
      </c>
      <c r="CQ112" s="44">
        <f>IF(CQ$4=p2_complete,p2_reserve_lu,CP112-CQ111)</f>
        <v/>
      </c>
      <c r="CR112" s="44">
        <f>IF(CR$4=p2_complete,p2_reserve_lu,CQ112-CR111)</f>
        <v/>
      </c>
      <c r="CS112" s="44">
        <f>IF(CS$4=p2_complete,p2_reserve_lu,CR112-CS111)</f>
        <v/>
      </c>
      <c r="CT112" s="44">
        <f>IF(CT$4=p2_complete,p2_reserve_lu,CS112-CT111)</f>
        <v/>
      </c>
      <c r="CU112" s="44">
        <f>IF(CU$4=p2_complete,p2_reserve_lu,CT112-CU111)</f>
        <v/>
      </c>
      <c r="CV112" s="44">
        <f>IF(CV$4=p2_complete,p2_reserve_lu,CU112-CV111)</f>
        <v/>
      </c>
      <c r="CW112" s="44">
        <f>IF(CW$4=p2_complete,p2_reserve_lu,CV112-CW111)</f>
        <v/>
      </c>
      <c r="CX112" s="44">
        <f>IF(CX$4=p2_complete,p2_reserve_lu,CW112-CX111)</f>
        <v/>
      </c>
      <c r="CY112" s="44">
        <f>IF(CY$4=p2_complete,p2_reserve_lu,CX112-CY111)</f>
        <v/>
      </c>
      <c r="CZ112" s="44">
        <f>IF(CZ$4=p2_complete,p2_reserve_lu,CY112-CZ111)</f>
        <v/>
      </c>
      <c r="DA112" s="44">
        <f>IF(DA$4=p2_complete,p2_reserve_lu,CZ112-DA111)</f>
        <v/>
      </c>
      <c r="DB112" s="44">
        <f>IF(DB$4=p2_complete,p2_reserve_lu,DA112-DB111)</f>
        <v/>
      </c>
      <c r="DC112" s="44">
        <f>IF(DC$4=p2_complete,p2_reserve_lu,DB112-DC111)</f>
        <v/>
      </c>
      <c r="DD112" s="44">
        <f>IF(DD$4=p2_complete,p2_reserve_lu,DC112-DD111)</f>
        <v/>
      </c>
      <c r="DE112" s="44">
        <f>IF(DE$4=p2_complete,p2_reserve_lu,DD112-DE111)</f>
        <v/>
      </c>
      <c r="DF112" s="44">
        <f>IF(DF$4=p2_complete,p2_reserve_lu,DE112-DF111)</f>
        <v/>
      </c>
      <c r="DG112" s="44">
        <f>IF(DG$4=p2_complete,p2_reserve_lu,DF112-DG111)</f>
        <v/>
      </c>
      <c r="DH112" s="44">
        <f>IF(DH$4=p2_complete,p2_reserve_lu,DG112-DH111)</f>
        <v/>
      </c>
      <c r="DI112" s="44">
        <f>IF(DI$4=p2_complete,p2_reserve_lu,DH112-DI111)</f>
        <v/>
      </c>
      <c r="DJ112" s="44">
        <f>IF(DJ$4=p2_complete,p2_reserve_lu,DI112-DJ111)</f>
        <v/>
      </c>
      <c r="DK112" s="44">
        <f>IF(DK$4=p2_complete,p2_reserve_lu,DJ112-DK111)</f>
        <v/>
      </c>
      <c r="DL112" s="44">
        <f>IF(DL$4=p2_complete,p2_reserve_lu,DK112-DL111)</f>
        <v/>
      </c>
      <c r="DM112" s="44">
        <f>IF(DM$4=p2_complete,p2_reserve_lu,DL112-DM111)</f>
        <v/>
      </c>
      <c r="DN112" s="44">
        <f>IF(DN$4=p2_complete,p2_reserve_lu,DM112-DN111)</f>
        <v/>
      </c>
      <c r="DO112" s="44">
        <f>IF(DO$4=p2_complete,p2_reserve_lu,DN112-DO111)</f>
        <v/>
      </c>
      <c r="DP112" s="44">
        <f>IF(DP$4=p2_complete,p2_reserve_lu,DO112-DP111)</f>
        <v/>
      </c>
      <c r="DQ112" s="44">
        <f>IF(DQ$4=p2_complete,p2_reserve_lu,DP112-DQ111)</f>
        <v/>
      </c>
      <c r="DR112" s="44">
        <f>IF(DR$4=p2_complete,p2_reserve_lu,DQ112-DR111)</f>
        <v/>
      </c>
      <c r="DS112" s="44">
        <f>IF(DS$4=p2_complete,p2_reserve_lu,DR112-DS111)</f>
        <v/>
      </c>
      <c r="DT112" s="44">
        <f>IF(DT$4=p2_complete,p2_reserve_lu,DS112-DT111)</f>
        <v/>
      </c>
      <c r="DU112" s="44">
        <f>IF(DU$4=p2_complete,p2_reserve_lu,DT112-DU111)</f>
        <v/>
      </c>
      <c r="DV112" s="44">
        <f>IF(DV$4=p2_complete,p2_reserve_lu,DU112-DV111)</f>
        <v/>
      </c>
      <c r="DW112" s="44">
        <f>IF(DW$4=p2_complete,p2_reserve_lu,DV112-DW111)</f>
        <v/>
      </c>
      <c r="DX112" s="44">
        <f>IF(DX$4=p2_complete,p2_reserve_lu,DW112-DX111)</f>
        <v/>
      </c>
      <c r="DY112" s="44">
        <f>IF(DY$4=p2_complete,p2_reserve_lu,DX112-DY111)</f>
        <v/>
      </c>
      <c r="DZ112" s="44">
        <f>IF(DZ$4=p2_complete,p2_reserve_lu,DY112-DZ111)</f>
        <v/>
      </c>
      <c r="EA112" s="44">
        <f>IF(EA$4=p2_complete,p2_reserve_lu,DZ112-EA111)</f>
        <v/>
      </c>
      <c r="EB112" s="44">
        <f>IF(EB$4=p2_complete,p2_reserve_lu,EA112-EB111)</f>
        <v/>
      </c>
      <c r="EC112" s="44">
        <f>IF(EC$4=p2_complete,p2_reserve_lu,EB112-EC111)</f>
        <v/>
      </c>
      <c r="ED112" s="44">
        <f>IF(ED$4=p2_complete,p2_reserve_lu,EC112-ED111)</f>
        <v/>
      </c>
      <c r="EE112" s="44">
        <f>IF(EE$4=p2_complete,p2_reserve_lu,ED112-EE111)</f>
        <v/>
      </c>
      <c r="EF112" s="44">
        <f>IF(EF$4=p2_complete,p2_reserve_lu,EE112-EF111)</f>
        <v/>
      </c>
      <c r="EG112" s="44">
        <f>IF(EG$4=p2_complete,p2_reserve_lu,EF112-EG111)</f>
        <v/>
      </c>
      <c r="EH112" s="44">
        <f>IF(EH$4=p2_complete,p2_reserve_lu,EG112-EH111)</f>
        <v/>
      </c>
      <c r="EI112" s="44">
        <f>IF(EI$4=p2_complete,p2_reserve_lu,EH112-EI111)</f>
        <v/>
      </c>
      <c r="EJ112" s="44">
        <f>IF(EJ$4=p2_complete,p2_reserve_lu,EI112-EJ111)</f>
        <v/>
      </c>
      <c r="EK112" s="44">
        <f>IF(EK$4=p2_complete,p2_reserve_lu,EJ112-EK111)</f>
        <v/>
      </c>
      <c r="EL112" s="44">
        <f>IF(EL$4=p2_complete,p2_reserve_lu,EK112-EL111)</f>
        <v/>
      </c>
      <c r="EM112" s="44">
        <f>IF(EM$4=p2_complete,p2_reserve_lu,EL112-EM111)</f>
        <v/>
      </c>
      <c r="EN112" s="44">
        <f>IF(EN$4=p2_complete,p2_reserve_lu,EM112-EN111)</f>
        <v/>
      </c>
      <c r="EO112" s="44">
        <f>IF(EO$4=p2_complete,p2_reserve_lu,EN112-EO111)</f>
        <v/>
      </c>
      <c r="EP112" s="44">
        <f>IF(EP$4=p2_complete,p2_reserve_lu,EO112-EP111)</f>
        <v/>
      </c>
      <c r="EQ112" s="44">
        <f>IF(EQ$4=p2_complete,p2_reserve_lu,EP112-EQ111)</f>
        <v/>
      </c>
      <c r="ER112" s="44">
        <f>IF(ER$4=p2_complete,p2_reserve_lu,EQ112-ER111)</f>
        <v/>
      </c>
      <c r="ES112" s="44">
        <f>IF(ES$4=p2_complete,p2_reserve_lu,ER112-ES111)</f>
        <v/>
      </c>
      <c r="ET112" s="44">
        <f>IF(ET$4=p2_complete,p2_reserve_lu,ES112-ET111)</f>
        <v/>
      </c>
      <c r="EU112" s="44">
        <f>IF(EU$4=p2_complete,p2_reserve_lu,ET112-EU111)</f>
        <v/>
      </c>
      <c r="EV112" s="44">
        <f>IF(EV$4=p2_complete,p2_reserve_lu,EU112-EV111)</f>
        <v/>
      </c>
      <c r="EW112" s="44">
        <f>IF(EW$4=p2_complete,p2_reserve_lu,EV112-EW111)</f>
        <v/>
      </c>
      <c r="EX112" s="44">
        <f>IF(EX$4=p2_complete,p2_reserve_lu,EW112-EX111)</f>
        <v/>
      </c>
      <c r="EY112" s="44">
        <f>IF(EY$4=p2_complete,p2_reserve_lu,EX112-EY111)</f>
        <v/>
      </c>
      <c r="EZ112" s="44">
        <f>IF(EZ$4=p2_complete,p2_reserve_lu,EY112-EZ111)</f>
        <v/>
      </c>
      <c r="FA112" s="44">
        <f>IF(FA$4=p2_complete,p2_reserve_lu,EZ112-FA111)</f>
        <v/>
      </c>
      <c r="FB112" s="44">
        <f>IF(FB$4=p2_complete,p2_reserve_lu,FA112-FB111)</f>
        <v/>
      </c>
      <c r="FC112" s="44">
        <f>IF(FC$4=p2_complete,p2_reserve_lu,FB112-FC111)</f>
        <v/>
      </c>
      <c r="FD112" s="44">
        <f>IF(FD$4=p2_complete,p2_reserve_lu,FC112-FD111)</f>
        <v/>
      </c>
      <c r="FE112" s="44">
        <f>IF(FE$4=p2_complete,p2_reserve_lu,FD112-FE111)</f>
        <v/>
      </c>
      <c r="FF112" s="44">
        <f>IF(FF$4=p2_complete,p2_reserve_lu,FE112-FF111)</f>
        <v/>
      </c>
      <c r="FG112" s="44">
        <f>IF(FG$4=p2_complete,p2_reserve_lu,FF112-FG111)</f>
        <v/>
      </c>
      <c r="FH112" s="44">
        <f>IF(FH$4=p2_complete,p2_reserve_lu,FG112-FH111)</f>
        <v/>
      </c>
      <c r="FI112" s="44">
        <f>IF(FI$4=p2_complete,p2_reserve_lu,FH112-FI111)</f>
        <v/>
      </c>
      <c r="FJ112" s="44">
        <f>IF(FJ$4=p2_complete,p2_reserve_lu,FI112-FJ111)</f>
        <v/>
      </c>
      <c r="FK112" s="44">
        <f>IF(FK$4=p2_complete,p2_reserve_lu,FJ112-FK111)</f>
        <v/>
      </c>
      <c r="FL112" s="44">
        <f>IF(FL$4=p2_complete,p2_reserve_lu,FK112-FL111)</f>
        <v/>
      </c>
      <c r="FM112" s="44">
        <f>IF(FM$4=p2_complete,p2_reserve_lu,FL112-FM111)</f>
        <v/>
      </c>
      <c r="FN112" s="44">
        <f>IF(FN$4=p2_complete,p2_reserve_lu,FM112-FN111)</f>
        <v/>
      </c>
      <c r="FO112" s="44">
        <f>IF(FO$4=p2_complete,p2_reserve_lu,FN112-FO111)</f>
        <v/>
      </c>
      <c r="FP112" s="44">
        <f>IF(FP$4=p2_complete,p2_reserve_lu,FO112-FP111)</f>
        <v/>
      </c>
      <c r="FQ112" s="44">
        <f>IF(FQ$4=p2_complete,p2_reserve_lu,FP112-FQ111)</f>
        <v/>
      </c>
      <c r="FR112" s="44">
        <f>IF(FR$4=p2_complete,p2_reserve_lu,FQ112-FR111)</f>
        <v/>
      </c>
      <c r="FS112" s="44">
        <f>IF(FS$4=p2_complete,p2_reserve_lu,FR112-FS111)</f>
        <v/>
      </c>
      <c r="FT112" s="44">
        <f>IF(FT$4=p2_complete,p2_reserve_lu,FS112-FT111)</f>
        <v/>
      </c>
      <c r="FU112" s="44">
        <f>IF(FU$4=p2_complete,p2_reserve_lu,FT112-FU111)</f>
        <v/>
      </c>
      <c r="FV112" s="44">
        <f>IF(FV$4=p2_complete,p2_reserve_lu,FU112-FV111)</f>
        <v/>
      </c>
      <c r="FW112" s="44">
        <f>IF(FW$4=p2_complete,p2_reserve_lu,FV112-FW111)</f>
        <v/>
      </c>
      <c r="FX112" s="44">
        <f>IF(FX$4=p2_complete,p2_reserve_lu,FW112-FX111)</f>
        <v/>
      </c>
      <c r="FY112" s="44">
        <f>IF(FY$4=p2_complete,p2_reserve_lu,FX112-FY111)</f>
        <v/>
      </c>
      <c r="FZ112" s="44">
        <f>IF(FZ$4=p2_complete,p2_reserve_lu,FY112-FZ111)</f>
        <v/>
      </c>
      <c r="GA112" s="44">
        <f>IF(GA$4=p2_complete,p2_reserve_lu,FZ112-GA111)</f>
        <v/>
      </c>
      <c r="GB112" s="44">
        <f>IF(GB$4=p2_complete,p2_reserve_lu,GA112-GB111)</f>
        <v/>
      </c>
      <c r="GC112" s="44">
        <f>IF(GC$4=p2_complete,p2_reserve_lu,GB112-GC111)</f>
        <v/>
      </c>
      <c r="GD112" s="44">
        <f>IF(GD$4=p2_complete,p2_reserve_lu,GC112-GD111)</f>
        <v/>
      </c>
      <c r="GE112" s="44">
        <f>IF(GE$4=p2_complete,p2_reserve_lu,GD112-GE111)</f>
        <v/>
      </c>
      <c r="GF112" s="44">
        <f>IF(GF$4=p2_complete,p2_reserve_lu,GE112-GF111)</f>
        <v/>
      </c>
      <c r="GG112" s="44">
        <f>IF(GG$4=p2_complete,p2_reserve_lu,GF112-GG111)</f>
        <v/>
      </c>
      <c r="GH112" s="44">
        <f>IF(GH$4=p2_complete,p2_reserve_lu,GG112-GH111)</f>
        <v/>
      </c>
      <c r="GI112" s="44">
        <f>IF(GI$4=p2_complete,p2_reserve_lu,GH112-GI111)</f>
        <v/>
      </c>
      <c r="GJ112" s="44">
        <f>IF(GJ$4=p2_complete,p2_reserve_lu,GI112-GJ111)</f>
        <v/>
      </c>
      <c r="GK112" s="44">
        <f>IF(GK$4=p2_complete,p2_reserve_lu,GJ112-GK111)</f>
        <v/>
      </c>
      <c r="GL112" s="44">
        <f>IF(GL$4=p2_complete,p2_reserve_lu,GK112-GL111)</f>
        <v/>
      </c>
      <c r="GM112" s="44">
        <f>IF(GM$4=p2_complete,p2_reserve_lu,GL112-GM111)</f>
        <v/>
      </c>
      <c r="GN112" s="44">
        <f>IF(GN$4=p2_complete,p2_reserve_lu,GM112-GN111)</f>
        <v/>
      </c>
      <c r="GO112" s="44">
        <f>IF(GO$4=p2_complete,p2_reserve_lu,GN112-GO111)</f>
        <v/>
      </c>
      <c r="GP112" s="44">
        <f>IF(GP$4=p2_complete,p2_reserve_lu,GO112-GP111)</f>
        <v/>
      </c>
      <c r="GQ112" s="44">
        <f>IF(GQ$4=p2_complete,p2_reserve_lu,GP112-GQ111)</f>
        <v/>
      </c>
      <c r="GR112" s="44">
        <f>IF(GR$4=p2_complete,p2_reserve_lu,GQ112-GR111)</f>
        <v/>
      </c>
      <c r="GS112" s="44">
        <f>IF(GS$4=p2_complete,p2_reserve_lu,GR112-GS111)</f>
        <v/>
      </c>
      <c r="GT112" s="44">
        <f>IF(GT$4=p2_complete,p2_reserve_lu,GS112-GT111)</f>
        <v/>
      </c>
      <c r="GU112" s="44">
        <f>IF(GU$4=p2_complete,p2_reserve_lu,GT112-GU111)</f>
        <v/>
      </c>
      <c r="GV112" s="44">
        <f>IF(GV$4=p2_complete,p2_reserve_lu,GU112-GV111)</f>
        <v/>
      </c>
      <c r="GW112" s="44">
        <f>IF(GW$4=p2_complete,p2_reserve_lu,GV112-GW111)</f>
        <v/>
      </c>
      <c r="GX112" s="44">
        <f>IF(GX$4=p2_complete,p2_reserve_lu,GW112-GX111)</f>
        <v/>
      </c>
      <c r="GY112" s="44">
        <f>IF(GY$4=p2_complete,p2_reserve_lu,GX112-GY111)</f>
        <v/>
      </c>
      <c r="GZ112" s="44">
        <f>IF(GZ$4=p2_complete,p2_reserve_lu,GY112-GZ111)</f>
        <v/>
      </c>
      <c r="HA112" s="44">
        <f>IF(HA$4=p2_complete,p2_reserve_lu,GZ112-HA111)</f>
        <v/>
      </c>
      <c r="HB112" s="44">
        <f>IF(HB$4=p2_complete,p2_reserve_lu,HA112-HB111)</f>
        <v/>
      </c>
      <c r="HC112" s="44">
        <f>IF(HC$4=p2_complete,p2_reserve_lu,HB112-HC111)</f>
        <v/>
      </c>
      <c r="HD112" s="44">
        <f>IF(HD$4=p2_complete,p2_reserve_lu,HC112-HD111)</f>
        <v/>
      </c>
      <c r="HE112" s="44">
        <f>IF(HE$4=p2_complete,p2_reserve_lu,HD112-HE111)</f>
        <v/>
      </c>
      <c r="HF112" s="44">
        <f>IF(HF$4=p2_complete,p2_reserve_lu,HE112-HF111)</f>
        <v/>
      </c>
      <c r="HG112" s="44">
        <f>IF(HG$4=p2_complete,p2_reserve_lu,HF112-HG111)</f>
        <v/>
      </c>
      <c r="HH112" s="44">
        <f>IF(HH$4=p2_complete,p2_reserve_lu,HG112-HH111)</f>
        <v/>
      </c>
      <c r="HI112" s="44">
        <f>IF(HI$4=p2_complete,p2_reserve_lu,HH112-HI111)</f>
        <v/>
      </c>
      <c r="HJ112" s="44">
        <f>IF(HJ$4=p2_complete,p2_reserve_lu,HI112-HJ111)</f>
        <v/>
      </c>
      <c r="HK112" s="44">
        <f>IF(HK$4=p2_complete,p2_reserve_lu,HJ112-HK111)</f>
        <v/>
      </c>
      <c r="HL112" s="44">
        <f>IF(HL$4=p2_complete,p2_reserve_lu,HK112-HL111)</f>
        <v/>
      </c>
      <c r="HM112" s="44">
        <f>IF(HM$4=p2_complete,p2_reserve_lu,HL112-HM111)</f>
        <v/>
      </c>
      <c r="HN112" s="44">
        <f>IF(HN$4=p2_complete,p2_reserve_lu,HM112-HN111)</f>
        <v/>
      </c>
      <c r="HO112" s="44">
        <f>IF(HO$4=p2_complete,p2_reserve_lu,HN112-HO111)</f>
        <v/>
      </c>
      <c r="HP112" s="44">
        <f>IF(HP$4=p2_complete,p2_reserve_lu,HO112-HP111)</f>
        <v/>
      </c>
      <c r="HQ112" s="44">
        <f>IF(HQ$4=p2_complete,p2_reserve_lu,HP112-HQ111)</f>
        <v/>
      </c>
      <c r="HR112" s="44">
        <f>IF(HR$4=p2_complete,p2_reserve_lu,HQ112-HR111)</f>
        <v/>
      </c>
      <c r="HS112" s="44">
        <f>IF(HS$4=p2_complete,p2_reserve_lu,HR112-HS111)</f>
        <v/>
      </c>
      <c r="HT112" s="44">
        <f>IF(HT$4=p2_complete,p2_reserve_lu,HS112-HT111)</f>
        <v/>
      </c>
      <c r="HU112" s="44">
        <f>IF(HU$4=p2_complete,p2_reserve_lu,HT112-HU111)</f>
        <v/>
      </c>
      <c r="HV112" s="44">
        <f>IF(HV$4=p2_complete,p2_reserve_lu,HU112-HV111)</f>
        <v/>
      </c>
      <c r="HW112" s="44">
        <f>IF(HW$4=p2_complete,p2_reserve_lu,HV112-HW111)</f>
        <v/>
      </c>
      <c r="HX112" s="44">
        <f>IF(HX$4=p2_complete,p2_reserve_lu,HW112-HX111)</f>
        <v/>
      </c>
      <c r="HY112" s="44">
        <f>IF(HY$4=p2_complete,p2_reserve_lu,HX112-HY111)</f>
        <v/>
      </c>
      <c r="HZ112" s="44">
        <f>IF(HZ$4=p2_complete,p2_reserve_lu,HY112-HZ111)</f>
        <v/>
      </c>
      <c r="IA112" s="44">
        <f>IF(IA$4=p2_complete,p2_reserve_lu,HZ112-IA111)</f>
        <v/>
      </c>
      <c r="IB112" s="44">
        <f>IF(IB$4=p2_complete,p2_reserve_lu,IA112-IB111)</f>
        <v/>
      </c>
      <c r="IC112" s="44">
        <f>IF(IC$4=p2_complete,p2_reserve_lu,IB112-IC111)</f>
        <v/>
      </c>
      <c r="ID112" s="44">
        <f>IF(ID$4=p2_complete,p2_reserve_lu,IC112-ID111)</f>
        <v/>
      </c>
      <c r="IE112" s="44">
        <f>IF(IE$4=p2_complete,p2_reserve_lu,ID112-IE111)</f>
        <v/>
      </c>
      <c r="IF112" s="44">
        <f>IF(IF$4=p2_complete,p2_reserve_lu,IE112-IF111)</f>
        <v/>
      </c>
      <c r="IG112" s="44">
        <f>IF(IG$4=p2_complete,p2_reserve_lu,IF112-IG111)</f>
        <v/>
      </c>
      <c r="IH112" s="44">
        <f>IF(IH$4=p2_complete,p2_reserve_lu,IG112-IH111)</f>
        <v/>
      </c>
      <c r="II112" s="44">
        <f>IF(II$4=p2_complete,p2_reserve_lu,IH112-II111)</f>
        <v/>
      </c>
      <c r="IJ112" s="44">
        <f>IF(IJ$4=p2_complete,p2_reserve_lu,II112-IJ111)</f>
        <v/>
      </c>
      <c r="IK112" s="44">
        <f>IF(IK$4=p2_complete,p2_reserve_lu,IJ112-IK111)</f>
        <v/>
      </c>
      <c r="IL112" s="44">
        <f>IF(IL$4=p2_complete,p2_reserve_lu,IK112-IL111)</f>
        <v/>
      </c>
      <c r="IM112" s="44">
        <f>IF(IM$4=p2_complete,p2_reserve_lu,IL112-IM111)</f>
        <v/>
      </c>
      <c r="IN112" s="44">
        <f>IF(IN$4=p2_complete,p2_reserve_lu,IM112-IN111)</f>
        <v/>
      </c>
      <c r="IO112" s="44">
        <f>IF(IO$4=p2_complete,p2_reserve_lu,IN112-IO111)</f>
        <v/>
      </c>
      <c r="IP112" s="44">
        <f>IF(IP$4=p2_complete,p2_reserve_lu,IO112-IP111)</f>
        <v/>
      </c>
      <c r="IQ112" s="44">
        <f>IF(IQ$4=p2_complete,p2_reserve_lu,IP112-IQ111)</f>
        <v/>
      </c>
      <c r="IR112" s="44">
        <f>IF(IR$4=p2_complete,p2_reserve_lu,IQ112-IR111)</f>
        <v/>
      </c>
      <c r="IS112" s="44">
        <f>IF(IS$4=p2_complete,p2_reserve_lu,IR112-IS111)</f>
        <v/>
      </c>
      <c r="IT112" s="44">
        <f>IF(IT$4=p2_complete,p2_reserve_lu,IS112-IT111)</f>
        <v/>
      </c>
      <c r="IU112" s="44">
        <f>IF(IU$4=p2_complete,p2_reserve_lu,IT112-IU111)</f>
        <v/>
      </c>
      <c r="IV112" s="44">
        <f>IF(IV$4=p2_complete,p2_reserve_lu,IU112-IV111)</f>
        <v/>
      </c>
      <c r="IW112" s="44">
        <f>IF(IW$4=p2_complete,p2_reserve_lu,IV112-IW111)</f>
        <v/>
      </c>
      <c r="IX112" s="44">
        <f>IF(IX$4=p2_complete,p2_reserve_lu,IW112-IX111)</f>
        <v/>
      </c>
      <c r="IY112" s="44">
        <f>IF(IY$4=p2_complete,p2_reserve_lu,IX112-IY111)</f>
        <v/>
      </c>
      <c r="IZ112" s="44">
        <f>IF(IZ$4=p2_complete,p2_reserve_lu,IY112-IZ111)</f>
        <v/>
      </c>
      <c r="JA112" s="44">
        <f>IF(JA$4=p2_complete,p2_reserve_lu,IZ112-JA111)</f>
        <v/>
      </c>
      <c r="JB112" s="44">
        <f>IF(JB$4=p2_complete,p2_reserve_lu,JA112-JB111)</f>
        <v/>
      </c>
      <c r="JC112" s="44">
        <f>IF(JC$4=p2_complete,p2_reserve_lu,JB112-JC111)</f>
        <v/>
      </c>
      <c r="JD112" s="44">
        <f>IF(JD$4=p2_complete,p2_reserve_lu,JC112-JD111)</f>
        <v/>
      </c>
      <c r="JE112" s="44">
        <f>IF(JE$4=p2_complete,p2_reserve_lu,JD112-JE111)</f>
        <v/>
      </c>
      <c r="JF112" s="44">
        <f>IF(JF$4=p2_complete,p2_reserve_lu,JE112-JF111)</f>
        <v/>
      </c>
      <c r="JG112" s="44">
        <f>IF(JG$4=p2_complete,p2_reserve_lu,JF112-JG111)</f>
        <v/>
      </c>
      <c r="JH112" s="44">
        <f>IF(JH$4=p2_complete,p2_reserve_lu,JG112-JH111)</f>
        <v/>
      </c>
      <c r="JI112" s="44">
        <f>IF(JI$4=p2_complete,p2_reserve_lu,JH112-JI111)</f>
        <v/>
      </c>
      <c r="JJ112" s="44">
        <f>IF(JJ$4=p2_complete,p2_reserve_lu,JI112-JJ111)</f>
        <v/>
      </c>
      <c r="JK112" s="44">
        <f>IF(JK$4=p2_complete,p2_reserve_lu,JJ112-JK111)</f>
        <v/>
      </c>
      <c r="JL112" s="44">
        <f>IF(JL$4=p2_complete,p2_reserve_lu,JK112-JL111)</f>
        <v/>
      </c>
      <c r="JM112" s="44">
        <f>IF(JM$4=p2_complete,p2_reserve_lu,JL112-JM111)</f>
        <v/>
      </c>
      <c r="JN112" s="44">
        <f>IF(JN$4=p2_complete,p2_reserve_lu,JM112-JN111)</f>
        <v/>
      </c>
      <c r="JO112" s="44">
        <f>IF(JO$4=p2_complete,p2_reserve_lu,JN112-JO111)</f>
        <v/>
      </c>
      <c r="JP112" s="44">
        <f>IF(JP$4=p2_complete,p2_reserve_lu,JO112-JP111)</f>
        <v/>
      </c>
      <c r="JQ112" s="44">
        <f>IF(JQ$4=p2_complete,p2_reserve_lu,JP112-JQ111)</f>
        <v/>
      </c>
      <c r="JR112" s="44">
        <f>IF(JR$4=p2_complete,p2_reserve_lu,JQ112-JR111)</f>
        <v/>
      </c>
      <c r="JS112" s="44">
        <f>IF(JS$4=p2_complete,p2_reserve_lu,JR112-JS111)</f>
        <v/>
      </c>
      <c r="JT112" s="44">
        <f>IF(JT$4=p2_complete,p2_reserve_lu,JS112-JT111)</f>
        <v/>
      </c>
      <c r="JU112" s="44">
        <f>IF(JU$4=p2_complete,p2_reserve_lu,JT112-JU111)</f>
        <v/>
      </c>
      <c r="JV112" s="44">
        <f>IF(JV$4=p2_complete,p2_reserve_lu,JU112-JV111)</f>
        <v/>
      </c>
      <c r="JW112" s="44">
        <f>IF(JW$4=p2_complete,p2_reserve_lu,JV112-JW111)</f>
        <v/>
      </c>
      <c r="JX112" s="44">
        <f>IF(JX$4=p2_complete,p2_reserve_lu,JW112-JX111)</f>
        <v/>
      </c>
      <c r="JY112" s="44">
        <f>IF(JY$4=p2_complete,p2_reserve_lu,JX112-JY111)</f>
        <v/>
      </c>
      <c r="JZ112" s="44">
        <f>IF(JZ$4=p2_complete,p2_reserve_lu,JY112-JZ111)</f>
        <v/>
      </c>
      <c r="KA112" s="44">
        <f>IF(KA$4=p2_complete,p2_reserve_lu,JZ112-KA111)</f>
        <v/>
      </c>
      <c r="KB112" s="44">
        <f>IF(KB$4=p2_complete,p2_reserve_lu,KA112-KB111)</f>
        <v/>
      </c>
      <c r="KC112" s="44">
        <f>IF(KC$4=p2_complete,p2_reserve_lu,KB112-KC111)</f>
        <v/>
      </c>
      <c r="KD112" s="44">
        <f>IF(KD$4=p2_complete,p2_reserve_lu,KC112-KD111)</f>
        <v/>
      </c>
      <c r="KE112" s="44">
        <f>IF(KE$4=p2_complete,p2_reserve_lu,KD112-KE111)</f>
        <v/>
      </c>
      <c r="KF112" s="44">
        <f>IF(KF$4=p2_complete,p2_reserve_lu,KE112-KF111)</f>
        <v/>
      </c>
      <c r="KG112" s="44">
        <f>IF(KG$4=p2_complete,p2_reserve_lu,KF112-KG111)</f>
        <v/>
      </c>
      <c r="KH112" s="44">
        <f>IF(KH$4=p2_complete,p2_reserve_lu,KG112-KH111)</f>
        <v/>
      </c>
      <c r="KI112" s="44">
        <f>IF(KI$4=p2_complete,p2_reserve_lu,KH112-KI111)</f>
        <v/>
      </c>
      <c r="KJ112" s="44">
        <f>IF(KJ$4=p2_complete,p2_reserve_lu,KI112-KJ111)</f>
        <v/>
      </c>
      <c r="KK112" s="44">
        <f>IF(KK$4=p2_complete,p2_reserve_lu,KJ112-KK111)</f>
        <v/>
      </c>
      <c r="KL112" s="44">
        <f>IF(KL$4=p2_complete,p2_reserve_lu,KK112-KL111)</f>
        <v/>
      </c>
      <c r="KM112" s="44">
        <f>IF(KM$4=p2_complete,p2_reserve_lu,KL112-KM111)</f>
        <v/>
      </c>
      <c r="KN112" s="44">
        <f>IF(KN$4=p2_complete,p2_reserve_lu,KM112-KN111)</f>
        <v/>
      </c>
      <c r="KO112" s="44">
        <f>IF(KO$4=p2_complete,p2_reserve_lu,KN112-KO111)</f>
        <v/>
      </c>
      <c r="KP112" s="44">
        <f>IF(KP$4=p2_complete,p2_reserve_lu,KO112-KP111)</f>
        <v/>
      </c>
      <c r="KQ112" s="44">
        <f>IF(KQ$4=p2_complete,p2_reserve_lu,KP112-KQ111)</f>
        <v/>
      </c>
      <c r="KR112" s="44">
        <f>IF(KR$4=p2_complete,p2_reserve_lu,KQ112-KR111)</f>
        <v/>
      </c>
      <c r="KS112" s="44">
        <f>IF(KS$4=p2_complete,p2_reserve_lu,KR112-KS111)</f>
        <v/>
      </c>
      <c r="KT112" s="44">
        <f>IF(KT$4=p2_complete,p2_reserve_lu,KS112-KT111)</f>
        <v/>
      </c>
      <c r="KU112" s="44">
        <f>IF(KU$4=p2_complete,p2_reserve_lu,KT112-KU111)</f>
        <v/>
      </c>
      <c r="KV112" s="44">
        <f>IF(KV$4=p2_complete,p2_reserve_lu,KU112-KV111)</f>
        <v/>
      </c>
      <c r="KW112" s="44">
        <f>IF(KW$4=p2_complete,p2_reserve_lu,KV112-KW111)</f>
        <v/>
      </c>
      <c r="KX112" s="44">
        <f>IF(KX$4=p2_complete,p2_reserve_lu,KW112-KX111)</f>
        <v/>
      </c>
      <c r="KY112" s="44">
        <f>IF(KY$4=p2_complete,p2_reserve_lu,KX112-KY111)</f>
        <v/>
      </c>
      <c r="KZ112" s="44">
        <f>IF(KZ$4=p2_complete,p2_reserve_lu,KY112-KZ111)</f>
        <v/>
      </c>
      <c r="LA112" s="44">
        <f>IF(LA$4=p2_complete,p2_reserve_lu,KZ112-LA111)</f>
        <v/>
      </c>
      <c r="LB112" s="44">
        <f>IF(LB$4=p2_complete,p2_reserve_lu,LA112-LB111)</f>
        <v/>
      </c>
      <c r="LC112" s="44">
        <f>IF(LC$4=p2_complete,p2_reserve_lu,LB112-LC111)</f>
        <v/>
      </c>
      <c r="LD112" s="44">
        <f>IF(LD$4=p2_complete,p2_reserve_lu,LC112-LD111)</f>
        <v/>
      </c>
      <c r="LE112" s="44">
        <f>IF(LE$4=p2_complete,p2_reserve_lu,LD112-LE111)</f>
        <v/>
      </c>
      <c r="LF112" s="44">
        <f>IF(LF$4=p2_complete,p2_reserve_lu,LE112-LF111)</f>
        <v/>
      </c>
      <c r="LG112" s="44">
        <f>IF(LG$4=p2_complete,p2_reserve_lu,LF112-LG111)</f>
        <v/>
      </c>
      <c r="LH112" s="44">
        <f>IF(LH$4=p2_complete,p2_reserve_lu,LG112-LH111)</f>
        <v/>
      </c>
      <c r="LI112" s="44">
        <f>IF(LI$4=p2_complete,p2_reserve_lu,LH112-LI111)</f>
        <v/>
      </c>
      <c r="LJ112" s="44">
        <f>IF(LJ$4=p2_complete,p2_reserve_lu,LI112-LJ111)</f>
        <v/>
      </c>
      <c r="LK112" s="44">
        <f>IF(LK$4=p2_complete,p2_reserve_lu,LJ112-LK111)</f>
        <v/>
      </c>
      <c r="LL112" s="44">
        <f>IF(LL$4=p2_complete,p2_reserve_lu,LK112-LL111)</f>
        <v/>
      </c>
      <c r="LM112" s="44">
        <f>IF(LM$4=p2_complete,p2_reserve_lu,LL112-LM111)</f>
        <v/>
      </c>
      <c r="LN112" s="44">
        <f>IF(LN$4=p2_complete,p2_reserve_lu,LM112-LN111)</f>
        <v/>
      </c>
      <c r="LO112" s="44">
        <f>IF(LO$4=p2_complete,p2_reserve_lu,LN112-LO111)</f>
        <v/>
      </c>
      <c r="LP112" s="44">
        <f>IF(LP$4=p2_complete,p2_reserve_lu,LO112-LP111)</f>
        <v/>
      </c>
      <c r="LQ112" s="44">
        <f>IF(LQ$4=p2_complete,p2_reserve_lu,LP112-LQ111)</f>
        <v/>
      </c>
      <c r="LR112" s="44">
        <f>IF(LR$4=p2_complete,p2_reserve_lu,LQ112-LR111)</f>
        <v/>
      </c>
      <c r="LS112" s="44">
        <f>IF(LS$4=p2_complete,p2_reserve_lu,LR112-LS111)</f>
        <v/>
      </c>
      <c r="LT112" s="44">
        <f>IF(LT$4=p2_complete,p2_reserve_lu,LS112-LT111)</f>
        <v/>
      </c>
      <c r="LU112" s="44">
        <f>IF(LU$4=p2_complete,p2_reserve_lu,LT112-LU111)</f>
        <v/>
      </c>
      <c r="LV112" s="44">
        <f>IF(LV$4=p2_complete,p2_reserve_lu,LU112-LV111)</f>
        <v/>
      </c>
      <c r="LW112" s="44">
        <f>IF(LW$4=p2_complete,p2_reserve_lu,LV112-LW111)</f>
        <v/>
      </c>
      <c r="LX112" s="44">
        <f>IF(LX$4=p2_complete,p2_reserve_lu,LW112-LX111)</f>
        <v/>
      </c>
      <c r="LY112" s="44">
        <f>IF(LY$4=p2_complete,p2_reserve_lu,LX112-LY111)</f>
        <v/>
      </c>
      <c r="LZ112" s="44">
        <f>IF(LZ$4=p2_complete,p2_reserve_lu,LY112-LZ111)</f>
        <v/>
      </c>
      <c r="MA112" s="44">
        <f>IF(MA$4=p2_complete,p2_reserve_lu,LZ112-MA111)</f>
        <v/>
      </c>
      <c r="MB112" s="44">
        <f>IF(MB$4=p2_complete,p2_reserve_lu,MA112-MB111)</f>
        <v/>
      </c>
      <c r="MC112" s="44">
        <f>IF(MC$4=p2_complete,p2_reserve_lu,MB112-MC111)</f>
        <v/>
      </c>
      <c r="MD112" s="44">
        <f>IF(MD$4=p2_complete,p2_reserve_lu,MC112-MD111)</f>
        <v/>
      </c>
      <c r="ME112" s="44">
        <f>IF(ME$4=p2_complete,p2_reserve_lu,MD112-ME111)</f>
        <v/>
      </c>
      <c r="MF112" s="44">
        <f>IF(MF$4=p2_complete,p2_reserve_lu,ME112-MF111)</f>
        <v/>
      </c>
      <c r="MG112" s="44">
        <f>IF(MG$4=p2_complete,p2_reserve_lu,MF112-MG111)</f>
        <v/>
      </c>
      <c r="MH112" s="44">
        <f>IF(MH$4=p2_complete,p2_reserve_lu,MG112-MH111)</f>
        <v/>
      </c>
      <c r="MI112" s="44">
        <f>IF(MI$4=p2_complete,p2_reserve_lu,MH112-MI111)</f>
        <v/>
      </c>
      <c r="MJ112" s="44">
        <f>IF(MJ$4=p2_complete,p2_reserve_lu,MI112-MJ111)</f>
        <v/>
      </c>
      <c r="MK112" s="44">
        <f>IF(MK$4=p2_complete,p2_reserve_lu,MJ112-MK111)</f>
        <v/>
      </c>
      <c r="ML112" s="44">
        <f>IF(ML$4=p2_complete,p2_reserve_lu,MK112-ML111)</f>
        <v/>
      </c>
      <c r="MM112" s="44">
        <f>IF(MM$4=p2_complete,p2_reserve_lu,ML112-MM111)</f>
        <v/>
      </c>
      <c r="MN112" s="44">
        <f>IF(MN$4=p2_complete,p2_reserve_lu,MM112-MN111)</f>
        <v/>
      </c>
      <c r="MO112" s="44">
        <f>IF(MO$4=p2_complete,p2_reserve_lu,MN112-MO111)</f>
        <v/>
      </c>
      <c r="MP112" s="44">
        <f>IF(MP$4=p2_complete,p2_reserve_lu,MO112-MP111)</f>
        <v/>
      </c>
      <c r="MQ112" s="44">
        <f>IF(MQ$4=p2_complete,p2_reserve_lu,MP112-MQ111)</f>
        <v/>
      </c>
      <c r="MR112" s="44">
        <f>IF(MR$4=p2_complete,p2_reserve_lu,MQ112-MR111)</f>
        <v/>
      </c>
      <c r="MS112" s="44">
        <f>IF(MS$4=p2_complete,p2_reserve_lu,MR112-MS111)</f>
        <v/>
      </c>
      <c r="MT112" s="44">
        <f>IF(MT$4=p2_complete,p2_reserve_lu,MS112-MT111)</f>
        <v/>
      </c>
      <c r="MU112" s="44">
        <f>IF(MU$4=p2_complete,p2_reserve_lu,MT112-MU111)</f>
        <v/>
      </c>
      <c r="MV112" s="44">
        <f>IF(MV$4=p2_complete,p2_reserve_lu,MU112-MV111)</f>
        <v/>
      </c>
      <c r="MW112" s="44">
        <f>IF(MW$4=p2_complete,p2_reserve_lu,MV112-MW111)</f>
        <v/>
      </c>
      <c r="MX112" s="44">
        <f>IF(MX$4=p2_complete,p2_reserve_lu,MW112-MX111)</f>
        <v/>
      </c>
      <c r="MY112" s="44">
        <f>IF(MY$4=p2_complete,p2_reserve_lu,MX112-MY111)</f>
        <v/>
      </c>
      <c r="MZ112" s="44">
        <f>IF(MZ$4=p2_complete,p2_reserve_lu,MY112-MZ111)</f>
        <v/>
      </c>
      <c r="NA112" s="44">
        <f>IF(NA$4=p2_complete,p2_reserve_lu,MZ112-NA111)</f>
        <v/>
      </c>
      <c r="NB112" s="44">
        <f>IF(NB$4=p2_complete,p2_reserve_lu,NA112-NB111)</f>
        <v/>
      </c>
      <c r="NC112" s="44">
        <f>IF(NC$4=p2_complete,p2_reserve_lu,NB112-NC111)</f>
        <v/>
      </c>
      <c r="ND112" s="44">
        <f>IF(ND$4=p2_complete,p2_reserve_lu,NC112-ND111)</f>
        <v/>
      </c>
      <c r="NE112" s="44">
        <f>IF(NE$4=p2_complete,p2_reserve_lu,ND112-NE111)</f>
        <v/>
      </c>
      <c r="NF112" s="44">
        <f>IF(NF$4=p2_complete,p2_reserve_lu,NE112-NF111)</f>
        <v/>
      </c>
      <c r="NG112" s="44">
        <f>IF(NG$4=p2_complete,p2_reserve_lu,NF112-NG111)</f>
        <v/>
      </c>
      <c r="NH112" s="44">
        <f>IF(NH$4=p2_complete,p2_reserve_lu,NG112-NH111)</f>
        <v/>
      </c>
      <c r="NI112" s="44">
        <f>IF(NI$4=p2_complete,p2_reserve_lu,NH112-NI111)</f>
        <v/>
      </c>
      <c r="NJ112" s="44">
        <f>IF(NJ$4=p2_complete,p2_reserve_lu,NI112-NJ111)</f>
        <v/>
      </c>
      <c r="NK112" s="44">
        <f>IF(NK$4=p2_complete,p2_reserve_lu,NJ112-NK111)</f>
        <v/>
      </c>
      <c r="NL112" s="44">
        <f>IF(NL$4=p2_complete,p2_reserve_lu,NK112-NL111)</f>
        <v/>
      </c>
      <c r="NM112" s="44">
        <f>IF(NM$4=p2_complete,p2_reserve_lu,NL112-NM111)</f>
        <v/>
      </c>
      <c r="NN112" s="44">
        <f>IF(NN$4=p2_complete,p2_reserve_lu,NM112-NN111)</f>
        <v/>
      </c>
      <c r="NO112" s="44">
        <f>IF(NO$4=p2_complete,p2_reserve_lu,NN112-NO111)</f>
        <v/>
      </c>
      <c r="NP112" s="44">
        <f>IF(NP$4=p2_complete,p2_reserve_lu,NO112-NP111)</f>
        <v/>
      </c>
      <c r="NQ112" s="44">
        <f>IF(NQ$4=p2_complete,p2_reserve_lu,NP112-NQ111)</f>
        <v/>
      </c>
      <c r="NR112" s="44">
        <f>IF(NR$4=p2_complete,p2_reserve_lu,NQ112-NR111)</f>
        <v/>
      </c>
      <c r="NS112" s="44">
        <f>IF(NS$4=p2_complete,p2_reserve_lu,NR112-NS111)</f>
        <v/>
      </c>
      <c r="NT112" s="44">
        <f>IF(NT$4=p2_complete,p2_reserve_lu,NS112-NT111)</f>
        <v/>
      </c>
      <c r="NU112" s="44">
        <f>IF(NU$4=p2_complete,p2_reserve_lu,NT112-NU111)</f>
        <v/>
      </c>
      <c r="NV112" s="44">
        <f>IF(NV$4=p2_complete,p2_reserve_lu,NU112-NV111)</f>
        <v/>
      </c>
      <c r="NW112" s="44">
        <f>IF(NW$4=p2_complete,p2_reserve_lu,NV112-NW111)</f>
        <v/>
      </c>
      <c r="NX112" s="44">
        <f>IF(NX$4=p2_complete,p2_reserve_lu,NW112-NX111)</f>
        <v/>
      </c>
      <c r="NY112" s="44">
        <f>IF(NY$4=p2_complete,p2_reserve_lu,NX112-NY111)</f>
        <v/>
      </c>
      <c r="NZ112" s="44">
        <f>IF(NZ$4=p2_complete,p2_reserve_lu,NY112-NZ111)</f>
        <v/>
      </c>
      <c r="OA112" s="44">
        <f>IF(OA$4=p2_complete,p2_reserve_lu,NZ112-OA111)</f>
        <v/>
      </c>
      <c r="OB112" s="44">
        <f>IF(OB$4=p2_complete,p2_reserve_lu,OA112-OB111)</f>
        <v/>
      </c>
      <c r="OC112" s="44">
        <f>IF(OC$4=p2_complete,p2_reserve_lu,OB112-OC111)</f>
        <v/>
      </c>
      <c r="OD112" s="44">
        <f>IF(OD$4=p2_complete,p2_reserve_lu,OC112-OD111)</f>
        <v/>
      </c>
      <c r="OE112" s="44">
        <f>IF(OE$4=p2_complete,p2_reserve_lu,OD112-OE111)</f>
        <v/>
      </c>
      <c r="OF112" s="44">
        <f>IF(OF$4=p2_complete,p2_reserve_lu,OE112-OF111)</f>
        <v/>
      </c>
      <c r="OG112" s="44">
        <f>IF(OG$4=p2_complete,p2_reserve_lu,OF112-OG111)</f>
        <v/>
      </c>
      <c r="OH112" s="44">
        <f>IF(OH$4=p2_complete,p2_reserve_lu,OG112-OH111)</f>
        <v/>
      </c>
      <c r="OI112" s="44">
        <f>IF(OI$4=p2_complete,p2_reserve_lu,OH112-OI111)</f>
        <v/>
      </c>
      <c r="OJ112" s="44">
        <f>IF(OJ$4=p2_complete,p2_reserve_lu,OI112-OJ111)</f>
        <v/>
      </c>
      <c r="OK112" s="44">
        <f>IF(OK$4=p2_complete,p2_reserve_lu,OJ112-OK111)</f>
        <v/>
      </c>
      <c r="OL112" s="44">
        <f>IF(OL$4=p2_complete,p2_reserve_lu,OK112-OL111)</f>
        <v/>
      </c>
      <c r="OM112" s="44">
        <f>IF(OM$4=p2_complete,p2_reserve_lu,OL112-OM111)</f>
        <v/>
      </c>
      <c r="ON112" s="44">
        <f>IF(ON$4=p2_complete,p2_reserve_lu,OM112-ON111)</f>
        <v/>
      </c>
      <c r="OO112" s="44">
        <f>IF(OO$4=p2_complete,p2_reserve_lu,ON112-OO111)</f>
        <v/>
      </c>
      <c r="OP112" s="44">
        <f>IF(OP$4=p2_complete,p2_reserve_lu,OO112-OP111)</f>
        <v/>
      </c>
      <c r="OQ112" s="44">
        <f>IF(OQ$4=p2_complete,p2_reserve_lu,OP112-OQ111)</f>
        <v/>
      </c>
      <c r="OR112" s="44">
        <f>IF(OR$4=p2_complete,p2_reserve_lu,OQ112-OR111)</f>
        <v/>
      </c>
      <c r="OS112" s="44">
        <f>IF(OS$4=p2_complete,p2_reserve_lu,OR112-OS111)</f>
        <v/>
      </c>
      <c r="OT112" s="44">
        <f>IF(OT$4=p2_complete,p2_reserve_lu,OS112-OT111)</f>
        <v/>
      </c>
      <c r="OU112" s="44">
        <f>IF(OU$4=p2_complete,p2_reserve_lu,OT112-OU111)</f>
        <v/>
      </c>
      <c r="OV112" s="44">
        <f>IF(OV$4=p2_complete,p2_reserve_lu,OU112-OV111)</f>
        <v/>
      </c>
      <c r="OW112" s="44">
        <f>IF(OW$4=p2_complete,p2_reserve_lu,OV112-OW111)</f>
        <v/>
      </c>
      <c r="OX112" s="44">
        <f>IF(OX$4=p2_complete,p2_reserve_lu,OW112-OX111)</f>
        <v/>
      </c>
      <c r="OY112" s="44">
        <f>IF(OY$4=p2_complete,p2_reserve_lu,OX112-OY111)</f>
        <v/>
      </c>
      <c r="OZ112" s="44">
        <f>IF(OZ$4=p2_complete,p2_reserve_lu,OY112-OZ111)</f>
        <v/>
      </c>
      <c r="PA112" s="44">
        <f>IF(PA$4=p2_complete,p2_reserve_lu,OZ112-PA111)</f>
        <v/>
      </c>
      <c r="PB112" s="44">
        <f>IF(PB$4=p2_complete,p2_reserve_lu,PA112-PB111)</f>
        <v/>
      </c>
      <c r="PC112" s="44">
        <f>IF(PC$4=p2_complete,p2_reserve_lu,PB112-PC111)</f>
        <v/>
      </c>
      <c r="PD112" s="44">
        <f>IF(PD$4=p2_complete,p2_reserve_lu,PC112-PD111)</f>
        <v/>
      </c>
      <c r="PE112" s="44">
        <f>IF(PE$4=p2_complete,p2_reserve_lu,PD112-PE111)</f>
        <v/>
      </c>
      <c r="PF112" s="44">
        <f>IF(PF$4=p2_complete,p2_reserve_lu,PE112-PF111)</f>
        <v/>
      </c>
      <c r="PG112" s="44">
        <f>IF(PG$4=p2_complete,p2_reserve_lu,PF112-PG111)</f>
        <v/>
      </c>
      <c r="PH112" s="44">
        <f>IF(PH$4=p2_complete,p2_reserve_lu,PG112-PH111)</f>
        <v/>
      </c>
      <c r="PI112" s="44">
        <f>IF(PI$4=p2_complete,p2_reserve_lu,PH112-PI111)</f>
        <v/>
      </c>
      <c r="PJ112" s="44">
        <f>IF(PJ$4=p2_complete,p2_reserve_lu,PI112-PJ111)</f>
        <v/>
      </c>
      <c r="PK112" s="44">
        <f>IF(PK$4=p2_complete,p2_reserve_lu,PJ112-PK111)</f>
        <v/>
      </c>
      <c r="PL112" s="44">
        <f>IF(PL$4=p2_complete,p2_reserve_lu,PK112-PL111)</f>
        <v/>
      </c>
      <c r="PM112" s="44">
        <f>IF(PM$4=p2_complete,p2_reserve_lu,PL112-PM111)</f>
        <v/>
      </c>
    </row>
    <row r="113">
      <c r="A113" s="9" t="inlineStr">
        <is>
          <t>Landowner Year-10 buyout (equity + MLI paydown)</t>
        </is>
      </c>
      <c r="B113" s="9" t="inlineStr">
        <is>
          <t>P2</t>
        </is>
      </c>
      <c r="C113" s="43">
        <f>SUM(D113:PM113)</f>
        <v/>
      </c>
      <c r="D113" s="44">
        <f>IF(AND(p2_stab&gt;0,D$4=p2_stab+120),p2_landeq+(p2_perm-D88),0)</f>
        <v/>
      </c>
      <c r="E113" s="44">
        <f>IF(AND(p2_stab&gt;0,E$4=p2_stab+120),p2_landeq+(p2_perm-E88),0)</f>
        <v/>
      </c>
      <c r="F113" s="44">
        <f>IF(AND(p2_stab&gt;0,F$4=p2_stab+120),p2_landeq+(p2_perm-F88),0)</f>
        <v/>
      </c>
      <c r="G113" s="44">
        <f>IF(AND(p2_stab&gt;0,G$4=p2_stab+120),p2_landeq+(p2_perm-G88),0)</f>
        <v/>
      </c>
      <c r="H113" s="44">
        <f>IF(AND(p2_stab&gt;0,H$4=p2_stab+120),p2_landeq+(p2_perm-H88),0)</f>
        <v/>
      </c>
      <c r="I113" s="44">
        <f>IF(AND(p2_stab&gt;0,I$4=p2_stab+120),p2_landeq+(p2_perm-I88),0)</f>
        <v/>
      </c>
      <c r="J113" s="44">
        <f>IF(AND(p2_stab&gt;0,J$4=p2_stab+120),p2_landeq+(p2_perm-J88),0)</f>
        <v/>
      </c>
      <c r="K113" s="44">
        <f>IF(AND(p2_stab&gt;0,K$4=p2_stab+120),p2_landeq+(p2_perm-K88),0)</f>
        <v/>
      </c>
      <c r="L113" s="44">
        <f>IF(AND(p2_stab&gt;0,L$4=p2_stab+120),p2_landeq+(p2_perm-L88),0)</f>
        <v/>
      </c>
      <c r="M113" s="44">
        <f>IF(AND(p2_stab&gt;0,M$4=p2_stab+120),p2_landeq+(p2_perm-M88),0)</f>
        <v/>
      </c>
      <c r="N113" s="44">
        <f>IF(AND(p2_stab&gt;0,N$4=p2_stab+120),p2_landeq+(p2_perm-N88),0)</f>
        <v/>
      </c>
      <c r="O113" s="44">
        <f>IF(AND(p2_stab&gt;0,O$4=p2_stab+120),p2_landeq+(p2_perm-O88),0)</f>
        <v/>
      </c>
      <c r="P113" s="44">
        <f>IF(AND(p2_stab&gt;0,P$4=p2_stab+120),p2_landeq+(p2_perm-P88),0)</f>
        <v/>
      </c>
      <c r="Q113" s="44">
        <f>IF(AND(p2_stab&gt;0,Q$4=p2_stab+120),p2_landeq+(p2_perm-Q88),0)</f>
        <v/>
      </c>
      <c r="R113" s="44">
        <f>IF(AND(p2_stab&gt;0,R$4=p2_stab+120),p2_landeq+(p2_perm-R88),0)</f>
        <v/>
      </c>
      <c r="S113" s="44">
        <f>IF(AND(p2_stab&gt;0,S$4=p2_stab+120),p2_landeq+(p2_perm-S88),0)</f>
        <v/>
      </c>
      <c r="T113" s="44">
        <f>IF(AND(p2_stab&gt;0,T$4=p2_stab+120),p2_landeq+(p2_perm-T88),0)</f>
        <v/>
      </c>
      <c r="U113" s="44">
        <f>IF(AND(p2_stab&gt;0,U$4=p2_stab+120),p2_landeq+(p2_perm-U88),0)</f>
        <v/>
      </c>
      <c r="V113" s="44">
        <f>IF(AND(p2_stab&gt;0,V$4=p2_stab+120),p2_landeq+(p2_perm-V88),0)</f>
        <v/>
      </c>
      <c r="W113" s="44">
        <f>IF(AND(p2_stab&gt;0,W$4=p2_stab+120),p2_landeq+(p2_perm-W88),0)</f>
        <v/>
      </c>
      <c r="X113" s="44">
        <f>IF(AND(p2_stab&gt;0,X$4=p2_stab+120),p2_landeq+(p2_perm-X88),0)</f>
        <v/>
      </c>
      <c r="Y113" s="44">
        <f>IF(AND(p2_stab&gt;0,Y$4=p2_stab+120),p2_landeq+(p2_perm-Y88),0)</f>
        <v/>
      </c>
      <c r="Z113" s="44">
        <f>IF(AND(p2_stab&gt;0,Z$4=p2_stab+120),p2_landeq+(p2_perm-Z88),0)</f>
        <v/>
      </c>
      <c r="AA113" s="44">
        <f>IF(AND(p2_stab&gt;0,AA$4=p2_stab+120),p2_landeq+(p2_perm-AA88),0)</f>
        <v/>
      </c>
      <c r="AB113" s="44">
        <f>IF(AND(p2_stab&gt;0,AB$4=p2_stab+120),p2_landeq+(p2_perm-AB88),0)</f>
        <v/>
      </c>
      <c r="AC113" s="44">
        <f>IF(AND(p2_stab&gt;0,AC$4=p2_stab+120),p2_landeq+(p2_perm-AC88),0)</f>
        <v/>
      </c>
      <c r="AD113" s="44">
        <f>IF(AND(p2_stab&gt;0,AD$4=p2_stab+120),p2_landeq+(p2_perm-AD88),0)</f>
        <v/>
      </c>
      <c r="AE113" s="44">
        <f>IF(AND(p2_stab&gt;0,AE$4=p2_stab+120),p2_landeq+(p2_perm-AE88),0)</f>
        <v/>
      </c>
      <c r="AF113" s="44">
        <f>IF(AND(p2_stab&gt;0,AF$4=p2_stab+120),p2_landeq+(p2_perm-AF88),0)</f>
        <v/>
      </c>
      <c r="AG113" s="44">
        <f>IF(AND(p2_stab&gt;0,AG$4=p2_stab+120),p2_landeq+(p2_perm-AG88),0)</f>
        <v/>
      </c>
      <c r="AH113" s="44">
        <f>IF(AND(p2_stab&gt;0,AH$4=p2_stab+120),p2_landeq+(p2_perm-AH88),0)</f>
        <v/>
      </c>
      <c r="AI113" s="44">
        <f>IF(AND(p2_stab&gt;0,AI$4=p2_stab+120),p2_landeq+(p2_perm-AI88),0)</f>
        <v/>
      </c>
      <c r="AJ113" s="44">
        <f>IF(AND(p2_stab&gt;0,AJ$4=p2_stab+120),p2_landeq+(p2_perm-AJ88),0)</f>
        <v/>
      </c>
      <c r="AK113" s="44">
        <f>IF(AND(p2_stab&gt;0,AK$4=p2_stab+120),p2_landeq+(p2_perm-AK88),0)</f>
        <v/>
      </c>
      <c r="AL113" s="44">
        <f>IF(AND(p2_stab&gt;0,AL$4=p2_stab+120),p2_landeq+(p2_perm-AL88),0)</f>
        <v/>
      </c>
      <c r="AM113" s="44">
        <f>IF(AND(p2_stab&gt;0,AM$4=p2_stab+120),p2_landeq+(p2_perm-AM88),0)</f>
        <v/>
      </c>
      <c r="AN113" s="44">
        <f>IF(AND(p2_stab&gt;0,AN$4=p2_stab+120),p2_landeq+(p2_perm-AN88),0)</f>
        <v/>
      </c>
      <c r="AO113" s="44">
        <f>IF(AND(p2_stab&gt;0,AO$4=p2_stab+120),p2_landeq+(p2_perm-AO88),0)</f>
        <v/>
      </c>
      <c r="AP113" s="44">
        <f>IF(AND(p2_stab&gt;0,AP$4=p2_stab+120),p2_landeq+(p2_perm-AP88),0)</f>
        <v/>
      </c>
      <c r="AQ113" s="44">
        <f>IF(AND(p2_stab&gt;0,AQ$4=p2_stab+120),p2_landeq+(p2_perm-AQ88),0)</f>
        <v/>
      </c>
      <c r="AR113" s="44">
        <f>IF(AND(p2_stab&gt;0,AR$4=p2_stab+120),p2_landeq+(p2_perm-AR88),0)</f>
        <v/>
      </c>
      <c r="AS113" s="44">
        <f>IF(AND(p2_stab&gt;0,AS$4=p2_stab+120),p2_landeq+(p2_perm-AS88),0)</f>
        <v/>
      </c>
      <c r="AT113" s="44">
        <f>IF(AND(p2_stab&gt;0,AT$4=p2_stab+120),p2_landeq+(p2_perm-AT88),0)</f>
        <v/>
      </c>
      <c r="AU113" s="44">
        <f>IF(AND(p2_stab&gt;0,AU$4=p2_stab+120),p2_landeq+(p2_perm-AU88),0)</f>
        <v/>
      </c>
      <c r="AV113" s="44">
        <f>IF(AND(p2_stab&gt;0,AV$4=p2_stab+120),p2_landeq+(p2_perm-AV88),0)</f>
        <v/>
      </c>
      <c r="AW113" s="44">
        <f>IF(AND(p2_stab&gt;0,AW$4=p2_stab+120),p2_landeq+(p2_perm-AW88),0)</f>
        <v/>
      </c>
      <c r="AX113" s="44">
        <f>IF(AND(p2_stab&gt;0,AX$4=p2_stab+120),p2_landeq+(p2_perm-AX88),0)</f>
        <v/>
      </c>
      <c r="AY113" s="44">
        <f>IF(AND(p2_stab&gt;0,AY$4=p2_stab+120),p2_landeq+(p2_perm-AY88),0)</f>
        <v/>
      </c>
      <c r="AZ113" s="44">
        <f>IF(AND(p2_stab&gt;0,AZ$4=p2_stab+120),p2_landeq+(p2_perm-AZ88),0)</f>
        <v/>
      </c>
      <c r="BA113" s="44">
        <f>IF(AND(p2_stab&gt;0,BA$4=p2_stab+120),p2_landeq+(p2_perm-BA88),0)</f>
        <v/>
      </c>
      <c r="BB113" s="44">
        <f>IF(AND(p2_stab&gt;0,BB$4=p2_stab+120),p2_landeq+(p2_perm-BB88),0)</f>
        <v/>
      </c>
      <c r="BC113" s="44">
        <f>IF(AND(p2_stab&gt;0,BC$4=p2_stab+120),p2_landeq+(p2_perm-BC88),0)</f>
        <v/>
      </c>
      <c r="BD113" s="44">
        <f>IF(AND(p2_stab&gt;0,BD$4=p2_stab+120),p2_landeq+(p2_perm-BD88),0)</f>
        <v/>
      </c>
      <c r="BE113" s="44">
        <f>IF(AND(p2_stab&gt;0,BE$4=p2_stab+120),p2_landeq+(p2_perm-BE88),0)</f>
        <v/>
      </c>
      <c r="BF113" s="44">
        <f>IF(AND(p2_stab&gt;0,BF$4=p2_stab+120),p2_landeq+(p2_perm-BF88),0)</f>
        <v/>
      </c>
      <c r="BG113" s="44">
        <f>IF(AND(p2_stab&gt;0,BG$4=p2_stab+120),p2_landeq+(p2_perm-BG88),0)</f>
        <v/>
      </c>
      <c r="BH113" s="44">
        <f>IF(AND(p2_stab&gt;0,BH$4=p2_stab+120),p2_landeq+(p2_perm-BH88),0)</f>
        <v/>
      </c>
      <c r="BI113" s="44">
        <f>IF(AND(p2_stab&gt;0,BI$4=p2_stab+120),p2_landeq+(p2_perm-BI88),0)</f>
        <v/>
      </c>
      <c r="BJ113" s="44">
        <f>IF(AND(p2_stab&gt;0,BJ$4=p2_stab+120),p2_landeq+(p2_perm-BJ88),0)</f>
        <v/>
      </c>
      <c r="BK113" s="44">
        <f>IF(AND(p2_stab&gt;0,BK$4=p2_stab+120),p2_landeq+(p2_perm-BK88),0)</f>
        <v/>
      </c>
      <c r="BL113" s="44">
        <f>IF(AND(p2_stab&gt;0,BL$4=p2_stab+120),p2_landeq+(p2_perm-BL88),0)</f>
        <v/>
      </c>
      <c r="BM113" s="44">
        <f>IF(AND(p2_stab&gt;0,BM$4=p2_stab+120),p2_landeq+(p2_perm-BM88),0)</f>
        <v/>
      </c>
      <c r="BN113" s="44">
        <f>IF(AND(p2_stab&gt;0,BN$4=p2_stab+120),p2_landeq+(p2_perm-BN88),0)</f>
        <v/>
      </c>
      <c r="BO113" s="44">
        <f>IF(AND(p2_stab&gt;0,BO$4=p2_stab+120),p2_landeq+(p2_perm-BO88),0)</f>
        <v/>
      </c>
      <c r="BP113" s="44">
        <f>IF(AND(p2_stab&gt;0,BP$4=p2_stab+120),p2_landeq+(p2_perm-BP88),0)</f>
        <v/>
      </c>
      <c r="BQ113" s="44">
        <f>IF(AND(p2_stab&gt;0,BQ$4=p2_stab+120),p2_landeq+(p2_perm-BQ88),0)</f>
        <v/>
      </c>
      <c r="BR113" s="44">
        <f>IF(AND(p2_stab&gt;0,BR$4=p2_stab+120),p2_landeq+(p2_perm-BR88),0)</f>
        <v/>
      </c>
      <c r="BS113" s="44">
        <f>IF(AND(p2_stab&gt;0,BS$4=p2_stab+120),p2_landeq+(p2_perm-BS88),0)</f>
        <v/>
      </c>
      <c r="BT113" s="44">
        <f>IF(AND(p2_stab&gt;0,BT$4=p2_stab+120),p2_landeq+(p2_perm-BT88),0)</f>
        <v/>
      </c>
      <c r="BU113" s="44">
        <f>IF(AND(p2_stab&gt;0,BU$4=p2_stab+120),p2_landeq+(p2_perm-BU88),0)</f>
        <v/>
      </c>
      <c r="BV113" s="44">
        <f>IF(AND(p2_stab&gt;0,BV$4=p2_stab+120),p2_landeq+(p2_perm-BV88),0)</f>
        <v/>
      </c>
      <c r="BW113" s="44">
        <f>IF(AND(p2_stab&gt;0,BW$4=p2_stab+120),p2_landeq+(p2_perm-BW88),0)</f>
        <v/>
      </c>
      <c r="BX113" s="44">
        <f>IF(AND(p2_stab&gt;0,BX$4=p2_stab+120),p2_landeq+(p2_perm-BX88),0)</f>
        <v/>
      </c>
      <c r="BY113" s="44">
        <f>IF(AND(p2_stab&gt;0,BY$4=p2_stab+120),p2_landeq+(p2_perm-BY88),0)</f>
        <v/>
      </c>
      <c r="BZ113" s="44">
        <f>IF(AND(p2_stab&gt;0,BZ$4=p2_stab+120),p2_landeq+(p2_perm-BZ88),0)</f>
        <v/>
      </c>
      <c r="CA113" s="44">
        <f>IF(AND(p2_stab&gt;0,CA$4=p2_stab+120),p2_landeq+(p2_perm-CA88),0)</f>
        <v/>
      </c>
      <c r="CB113" s="44">
        <f>IF(AND(p2_stab&gt;0,CB$4=p2_stab+120),p2_landeq+(p2_perm-CB88),0)</f>
        <v/>
      </c>
      <c r="CC113" s="44">
        <f>IF(AND(p2_stab&gt;0,CC$4=p2_stab+120),p2_landeq+(p2_perm-CC88),0)</f>
        <v/>
      </c>
      <c r="CD113" s="44">
        <f>IF(AND(p2_stab&gt;0,CD$4=p2_stab+120),p2_landeq+(p2_perm-CD88),0)</f>
        <v/>
      </c>
      <c r="CE113" s="44">
        <f>IF(AND(p2_stab&gt;0,CE$4=p2_stab+120),p2_landeq+(p2_perm-CE88),0)</f>
        <v/>
      </c>
      <c r="CF113" s="44">
        <f>IF(AND(p2_stab&gt;0,CF$4=p2_stab+120),p2_landeq+(p2_perm-CF88),0)</f>
        <v/>
      </c>
      <c r="CG113" s="44">
        <f>IF(AND(p2_stab&gt;0,CG$4=p2_stab+120),p2_landeq+(p2_perm-CG88),0)</f>
        <v/>
      </c>
      <c r="CH113" s="44">
        <f>IF(AND(p2_stab&gt;0,CH$4=p2_stab+120),p2_landeq+(p2_perm-CH88),0)</f>
        <v/>
      </c>
      <c r="CI113" s="44">
        <f>IF(AND(p2_stab&gt;0,CI$4=p2_stab+120),p2_landeq+(p2_perm-CI88),0)</f>
        <v/>
      </c>
      <c r="CJ113" s="44">
        <f>IF(AND(p2_stab&gt;0,CJ$4=p2_stab+120),p2_landeq+(p2_perm-CJ88),0)</f>
        <v/>
      </c>
      <c r="CK113" s="44">
        <f>IF(AND(p2_stab&gt;0,CK$4=p2_stab+120),p2_landeq+(p2_perm-CK88),0)</f>
        <v/>
      </c>
      <c r="CL113" s="44">
        <f>IF(AND(p2_stab&gt;0,CL$4=p2_stab+120),p2_landeq+(p2_perm-CL88),0)</f>
        <v/>
      </c>
      <c r="CM113" s="44">
        <f>IF(AND(p2_stab&gt;0,CM$4=p2_stab+120),p2_landeq+(p2_perm-CM88),0)</f>
        <v/>
      </c>
      <c r="CN113" s="44">
        <f>IF(AND(p2_stab&gt;0,CN$4=p2_stab+120),p2_landeq+(p2_perm-CN88),0)</f>
        <v/>
      </c>
      <c r="CO113" s="44">
        <f>IF(AND(p2_stab&gt;0,CO$4=p2_stab+120),p2_landeq+(p2_perm-CO88),0)</f>
        <v/>
      </c>
      <c r="CP113" s="44">
        <f>IF(AND(p2_stab&gt;0,CP$4=p2_stab+120),p2_landeq+(p2_perm-CP88),0)</f>
        <v/>
      </c>
      <c r="CQ113" s="44">
        <f>IF(AND(p2_stab&gt;0,CQ$4=p2_stab+120),p2_landeq+(p2_perm-CQ88),0)</f>
        <v/>
      </c>
      <c r="CR113" s="44">
        <f>IF(AND(p2_stab&gt;0,CR$4=p2_stab+120),p2_landeq+(p2_perm-CR88),0)</f>
        <v/>
      </c>
      <c r="CS113" s="44">
        <f>IF(AND(p2_stab&gt;0,CS$4=p2_stab+120),p2_landeq+(p2_perm-CS88),0)</f>
        <v/>
      </c>
      <c r="CT113" s="44">
        <f>IF(AND(p2_stab&gt;0,CT$4=p2_stab+120),p2_landeq+(p2_perm-CT88),0)</f>
        <v/>
      </c>
      <c r="CU113" s="44">
        <f>IF(AND(p2_stab&gt;0,CU$4=p2_stab+120),p2_landeq+(p2_perm-CU88),0)</f>
        <v/>
      </c>
      <c r="CV113" s="44">
        <f>IF(AND(p2_stab&gt;0,CV$4=p2_stab+120),p2_landeq+(p2_perm-CV88),0)</f>
        <v/>
      </c>
      <c r="CW113" s="44">
        <f>IF(AND(p2_stab&gt;0,CW$4=p2_stab+120),p2_landeq+(p2_perm-CW88),0)</f>
        <v/>
      </c>
      <c r="CX113" s="44">
        <f>IF(AND(p2_stab&gt;0,CX$4=p2_stab+120),p2_landeq+(p2_perm-CX88),0)</f>
        <v/>
      </c>
      <c r="CY113" s="44">
        <f>IF(AND(p2_stab&gt;0,CY$4=p2_stab+120),p2_landeq+(p2_perm-CY88),0)</f>
        <v/>
      </c>
      <c r="CZ113" s="44">
        <f>IF(AND(p2_stab&gt;0,CZ$4=p2_stab+120),p2_landeq+(p2_perm-CZ88),0)</f>
        <v/>
      </c>
      <c r="DA113" s="44">
        <f>IF(AND(p2_stab&gt;0,DA$4=p2_stab+120),p2_landeq+(p2_perm-DA88),0)</f>
        <v/>
      </c>
      <c r="DB113" s="44">
        <f>IF(AND(p2_stab&gt;0,DB$4=p2_stab+120),p2_landeq+(p2_perm-DB88),0)</f>
        <v/>
      </c>
      <c r="DC113" s="44">
        <f>IF(AND(p2_stab&gt;0,DC$4=p2_stab+120),p2_landeq+(p2_perm-DC88),0)</f>
        <v/>
      </c>
      <c r="DD113" s="44">
        <f>IF(AND(p2_stab&gt;0,DD$4=p2_stab+120),p2_landeq+(p2_perm-DD88),0)</f>
        <v/>
      </c>
      <c r="DE113" s="44">
        <f>IF(AND(p2_stab&gt;0,DE$4=p2_stab+120),p2_landeq+(p2_perm-DE88),0)</f>
        <v/>
      </c>
      <c r="DF113" s="44">
        <f>IF(AND(p2_stab&gt;0,DF$4=p2_stab+120),p2_landeq+(p2_perm-DF88),0)</f>
        <v/>
      </c>
      <c r="DG113" s="44">
        <f>IF(AND(p2_stab&gt;0,DG$4=p2_stab+120),p2_landeq+(p2_perm-DG88),0)</f>
        <v/>
      </c>
      <c r="DH113" s="44">
        <f>IF(AND(p2_stab&gt;0,DH$4=p2_stab+120),p2_landeq+(p2_perm-DH88),0)</f>
        <v/>
      </c>
      <c r="DI113" s="44">
        <f>IF(AND(p2_stab&gt;0,DI$4=p2_stab+120),p2_landeq+(p2_perm-DI88),0)</f>
        <v/>
      </c>
      <c r="DJ113" s="44">
        <f>IF(AND(p2_stab&gt;0,DJ$4=p2_stab+120),p2_landeq+(p2_perm-DJ88),0)</f>
        <v/>
      </c>
      <c r="DK113" s="44">
        <f>IF(AND(p2_stab&gt;0,DK$4=p2_stab+120),p2_landeq+(p2_perm-DK88),0)</f>
        <v/>
      </c>
      <c r="DL113" s="44">
        <f>IF(AND(p2_stab&gt;0,DL$4=p2_stab+120),p2_landeq+(p2_perm-DL88),0)</f>
        <v/>
      </c>
      <c r="DM113" s="44">
        <f>IF(AND(p2_stab&gt;0,DM$4=p2_stab+120),p2_landeq+(p2_perm-DM88),0)</f>
        <v/>
      </c>
      <c r="DN113" s="44">
        <f>IF(AND(p2_stab&gt;0,DN$4=p2_stab+120),p2_landeq+(p2_perm-DN88),0)</f>
        <v/>
      </c>
      <c r="DO113" s="44">
        <f>IF(AND(p2_stab&gt;0,DO$4=p2_stab+120),p2_landeq+(p2_perm-DO88),0)</f>
        <v/>
      </c>
      <c r="DP113" s="44">
        <f>IF(AND(p2_stab&gt;0,DP$4=p2_stab+120),p2_landeq+(p2_perm-DP88),0)</f>
        <v/>
      </c>
      <c r="DQ113" s="44">
        <f>IF(AND(p2_stab&gt;0,DQ$4=p2_stab+120),p2_landeq+(p2_perm-DQ88),0)</f>
        <v/>
      </c>
      <c r="DR113" s="44">
        <f>IF(AND(p2_stab&gt;0,DR$4=p2_stab+120),p2_landeq+(p2_perm-DR88),0)</f>
        <v/>
      </c>
      <c r="DS113" s="44">
        <f>IF(AND(p2_stab&gt;0,DS$4=p2_stab+120),p2_landeq+(p2_perm-DS88),0)</f>
        <v/>
      </c>
      <c r="DT113" s="44">
        <f>IF(AND(p2_stab&gt;0,DT$4=p2_stab+120),p2_landeq+(p2_perm-DT88),0)</f>
        <v/>
      </c>
      <c r="DU113" s="44">
        <f>IF(AND(p2_stab&gt;0,DU$4=p2_stab+120),p2_landeq+(p2_perm-DU88),0)</f>
        <v/>
      </c>
      <c r="DV113" s="44">
        <f>IF(AND(p2_stab&gt;0,DV$4=p2_stab+120),p2_landeq+(p2_perm-DV88),0)</f>
        <v/>
      </c>
      <c r="DW113" s="44">
        <f>IF(AND(p2_stab&gt;0,DW$4=p2_stab+120),p2_landeq+(p2_perm-DW88),0)</f>
        <v/>
      </c>
      <c r="DX113" s="44">
        <f>IF(AND(p2_stab&gt;0,DX$4=p2_stab+120),p2_landeq+(p2_perm-DX88),0)</f>
        <v/>
      </c>
      <c r="DY113" s="44">
        <f>IF(AND(p2_stab&gt;0,DY$4=p2_stab+120),p2_landeq+(p2_perm-DY88),0)</f>
        <v/>
      </c>
      <c r="DZ113" s="44">
        <f>IF(AND(p2_stab&gt;0,DZ$4=p2_stab+120),p2_landeq+(p2_perm-DZ88),0)</f>
        <v/>
      </c>
      <c r="EA113" s="44">
        <f>IF(AND(p2_stab&gt;0,EA$4=p2_stab+120),p2_landeq+(p2_perm-EA88),0)</f>
        <v/>
      </c>
      <c r="EB113" s="44">
        <f>IF(AND(p2_stab&gt;0,EB$4=p2_stab+120),p2_landeq+(p2_perm-EB88),0)</f>
        <v/>
      </c>
      <c r="EC113" s="44">
        <f>IF(AND(p2_stab&gt;0,EC$4=p2_stab+120),p2_landeq+(p2_perm-EC88),0)</f>
        <v/>
      </c>
      <c r="ED113" s="44">
        <f>IF(AND(p2_stab&gt;0,ED$4=p2_stab+120),p2_landeq+(p2_perm-ED88),0)</f>
        <v/>
      </c>
      <c r="EE113" s="44">
        <f>IF(AND(p2_stab&gt;0,EE$4=p2_stab+120),p2_landeq+(p2_perm-EE88),0)</f>
        <v/>
      </c>
      <c r="EF113" s="44">
        <f>IF(AND(p2_stab&gt;0,EF$4=p2_stab+120),p2_landeq+(p2_perm-EF88),0)</f>
        <v/>
      </c>
      <c r="EG113" s="44">
        <f>IF(AND(p2_stab&gt;0,EG$4=p2_stab+120),p2_landeq+(p2_perm-EG88),0)</f>
        <v/>
      </c>
      <c r="EH113" s="44">
        <f>IF(AND(p2_stab&gt;0,EH$4=p2_stab+120),p2_landeq+(p2_perm-EH88),0)</f>
        <v/>
      </c>
      <c r="EI113" s="44">
        <f>IF(AND(p2_stab&gt;0,EI$4=p2_stab+120),p2_landeq+(p2_perm-EI88),0)</f>
        <v/>
      </c>
      <c r="EJ113" s="44">
        <f>IF(AND(p2_stab&gt;0,EJ$4=p2_stab+120),p2_landeq+(p2_perm-EJ88),0)</f>
        <v/>
      </c>
      <c r="EK113" s="44">
        <f>IF(AND(p2_stab&gt;0,EK$4=p2_stab+120),p2_landeq+(p2_perm-EK88),0)</f>
        <v/>
      </c>
      <c r="EL113" s="44">
        <f>IF(AND(p2_stab&gt;0,EL$4=p2_stab+120),p2_landeq+(p2_perm-EL88),0)</f>
        <v/>
      </c>
      <c r="EM113" s="44">
        <f>IF(AND(p2_stab&gt;0,EM$4=p2_stab+120),p2_landeq+(p2_perm-EM88),0)</f>
        <v/>
      </c>
      <c r="EN113" s="44">
        <f>IF(AND(p2_stab&gt;0,EN$4=p2_stab+120),p2_landeq+(p2_perm-EN88),0)</f>
        <v/>
      </c>
      <c r="EO113" s="44">
        <f>IF(AND(p2_stab&gt;0,EO$4=p2_stab+120),p2_landeq+(p2_perm-EO88),0)</f>
        <v/>
      </c>
      <c r="EP113" s="44">
        <f>IF(AND(p2_stab&gt;0,EP$4=p2_stab+120),p2_landeq+(p2_perm-EP88),0)</f>
        <v/>
      </c>
      <c r="EQ113" s="44">
        <f>IF(AND(p2_stab&gt;0,EQ$4=p2_stab+120),p2_landeq+(p2_perm-EQ88),0)</f>
        <v/>
      </c>
      <c r="ER113" s="44">
        <f>IF(AND(p2_stab&gt;0,ER$4=p2_stab+120),p2_landeq+(p2_perm-ER88),0)</f>
        <v/>
      </c>
      <c r="ES113" s="44">
        <f>IF(AND(p2_stab&gt;0,ES$4=p2_stab+120),p2_landeq+(p2_perm-ES88),0)</f>
        <v/>
      </c>
      <c r="ET113" s="44">
        <f>IF(AND(p2_stab&gt;0,ET$4=p2_stab+120),p2_landeq+(p2_perm-ET88),0)</f>
        <v/>
      </c>
      <c r="EU113" s="44">
        <f>IF(AND(p2_stab&gt;0,EU$4=p2_stab+120),p2_landeq+(p2_perm-EU88),0)</f>
        <v/>
      </c>
      <c r="EV113" s="44">
        <f>IF(AND(p2_stab&gt;0,EV$4=p2_stab+120),p2_landeq+(p2_perm-EV88),0)</f>
        <v/>
      </c>
      <c r="EW113" s="44">
        <f>IF(AND(p2_stab&gt;0,EW$4=p2_stab+120),p2_landeq+(p2_perm-EW88),0)</f>
        <v/>
      </c>
      <c r="EX113" s="44">
        <f>IF(AND(p2_stab&gt;0,EX$4=p2_stab+120),p2_landeq+(p2_perm-EX88),0)</f>
        <v/>
      </c>
      <c r="EY113" s="44">
        <f>IF(AND(p2_stab&gt;0,EY$4=p2_stab+120),p2_landeq+(p2_perm-EY88),0)</f>
        <v/>
      </c>
      <c r="EZ113" s="44">
        <f>IF(AND(p2_stab&gt;0,EZ$4=p2_stab+120),p2_landeq+(p2_perm-EZ88),0)</f>
        <v/>
      </c>
      <c r="FA113" s="44">
        <f>IF(AND(p2_stab&gt;0,FA$4=p2_stab+120),p2_landeq+(p2_perm-FA88),0)</f>
        <v/>
      </c>
      <c r="FB113" s="44">
        <f>IF(AND(p2_stab&gt;0,FB$4=p2_stab+120),p2_landeq+(p2_perm-FB88),0)</f>
        <v/>
      </c>
      <c r="FC113" s="44">
        <f>IF(AND(p2_stab&gt;0,FC$4=p2_stab+120),p2_landeq+(p2_perm-FC88),0)</f>
        <v/>
      </c>
      <c r="FD113" s="44">
        <f>IF(AND(p2_stab&gt;0,FD$4=p2_stab+120),p2_landeq+(p2_perm-FD88),0)</f>
        <v/>
      </c>
      <c r="FE113" s="44">
        <f>IF(AND(p2_stab&gt;0,FE$4=p2_stab+120),p2_landeq+(p2_perm-FE88),0)</f>
        <v/>
      </c>
      <c r="FF113" s="44">
        <f>IF(AND(p2_stab&gt;0,FF$4=p2_stab+120),p2_landeq+(p2_perm-FF88),0)</f>
        <v/>
      </c>
      <c r="FG113" s="44">
        <f>IF(AND(p2_stab&gt;0,FG$4=p2_stab+120),p2_landeq+(p2_perm-FG88),0)</f>
        <v/>
      </c>
      <c r="FH113" s="44">
        <f>IF(AND(p2_stab&gt;0,FH$4=p2_stab+120),p2_landeq+(p2_perm-FH88),0)</f>
        <v/>
      </c>
      <c r="FI113" s="44">
        <f>IF(AND(p2_stab&gt;0,FI$4=p2_stab+120),p2_landeq+(p2_perm-FI88),0)</f>
        <v/>
      </c>
      <c r="FJ113" s="44">
        <f>IF(AND(p2_stab&gt;0,FJ$4=p2_stab+120),p2_landeq+(p2_perm-FJ88),0)</f>
        <v/>
      </c>
      <c r="FK113" s="44">
        <f>IF(AND(p2_stab&gt;0,FK$4=p2_stab+120),p2_landeq+(p2_perm-FK88),0)</f>
        <v/>
      </c>
      <c r="FL113" s="44">
        <f>IF(AND(p2_stab&gt;0,FL$4=p2_stab+120),p2_landeq+(p2_perm-FL88),0)</f>
        <v/>
      </c>
      <c r="FM113" s="44">
        <f>IF(AND(p2_stab&gt;0,FM$4=p2_stab+120),p2_landeq+(p2_perm-FM88),0)</f>
        <v/>
      </c>
      <c r="FN113" s="44">
        <f>IF(AND(p2_stab&gt;0,FN$4=p2_stab+120),p2_landeq+(p2_perm-FN88),0)</f>
        <v/>
      </c>
      <c r="FO113" s="44">
        <f>IF(AND(p2_stab&gt;0,FO$4=p2_stab+120),p2_landeq+(p2_perm-FO88),0)</f>
        <v/>
      </c>
      <c r="FP113" s="44">
        <f>IF(AND(p2_stab&gt;0,FP$4=p2_stab+120),p2_landeq+(p2_perm-FP88),0)</f>
        <v/>
      </c>
      <c r="FQ113" s="44">
        <f>IF(AND(p2_stab&gt;0,FQ$4=p2_stab+120),p2_landeq+(p2_perm-FQ88),0)</f>
        <v/>
      </c>
      <c r="FR113" s="44">
        <f>IF(AND(p2_stab&gt;0,FR$4=p2_stab+120),p2_landeq+(p2_perm-FR88),0)</f>
        <v/>
      </c>
      <c r="FS113" s="44">
        <f>IF(AND(p2_stab&gt;0,FS$4=p2_stab+120),p2_landeq+(p2_perm-FS88),0)</f>
        <v/>
      </c>
      <c r="FT113" s="44">
        <f>IF(AND(p2_stab&gt;0,FT$4=p2_stab+120),p2_landeq+(p2_perm-FT88),0)</f>
        <v/>
      </c>
      <c r="FU113" s="44">
        <f>IF(AND(p2_stab&gt;0,FU$4=p2_stab+120),p2_landeq+(p2_perm-FU88),0)</f>
        <v/>
      </c>
      <c r="FV113" s="44">
        <f>IF(AND(p2_stab&gt;0,FV$4=p2_stab+120),p2_landeq+(p2_perm-FV88),0)</f>
        <v/>
      </c>
      <c r="FW113" s="44">
        <f>IF(AND(p2_stab&gt;0,FW$4=p2_stab+120),p2_landeq+(p2_perm-FW88),0)</f>
        <v/>
      </c>
      <c r="FX113" s="44">
        <f>IF(AND(p2_stab&gt;0,FX$4=p2_stab+120),p2_landeq+(p2_perm-FX88),0)</f>
        <v/>
      </c>
      <c r="FY113" s="44">
        <f>IF(AND(p2_stab&gt;0,FY$4=p2_stab+120),p2_landeq+(p2_perm-FY88),0)</f>
        <v/>
      </c>
      <c r="FZ113" s="44">
        <f>IF(AND(p2_stab&gt;0,FZ$4=p2_stab+120),p2_landeq+(p2_perm-FZ88),0)</f>
        <v/>
      </c>
      <c r="GA113" s="44">
        <f>IF(AND(p2_stab&gt;0,GA$4=p2_stab+120),p2_landeq+(p2_perm-GA88),0)</f>
        <v/>
      </c>
      <c r="GB113" s="44">
        <f>IF(AND(p2_stab&gt;0,GB$4=p2_stab+120),p2_landeq+(p2_perm-GB88),0)</f>
        <v/>
      </c>
      <c r="GC113" s="44">
        <f>IF(AND(p2_stab&gt;0,GC$4=p2_stab+120),p2_landeq+(p2_perm-GC88),0)</f>
        <v/>
      </c>
      <c r="GD113" s="44">
        <f>IF(AND(p2_stab&gt;0,GD$4=p2_stab+120),p2_landeq+(p2_perm-GD88),0)</f>
        <v/>
      </c>
      <c r="GE113" s="44">
        <f>IF(AND(p2_stab&gt;0,GE$4=p2_stab+120),p2_landeq+(p2_perm-GE88),0)</f>
        <v/>
      </c>
      <c r="GF113" s="44">
        <f>IF(AND(p2_stab&gt;0,GF$4=p2_stab+120),p2_landeq+(p2_perm-GF88),0)</f>
        <v/>
      </c>
      <c r="GG113" s="44">
        <f>IF(AND(p2_stab&gt;0,GG$4=p2_stab+120),p2_landeq+(p2_perm-GG88),0)</f>
        <v/>
      </c>
      <c r="GH113" s="44">
        <f>IF(AND(p2_stab&gt;0,GH$4=p2_stab+120),p2_landeq+(p2_perm-GH88),0)</f>
        <v/>
      </c>
      <c r="GI113" s="44">
        <f>IF(AND(p2_stab&gt;0,GI$4=p2_stab+120),p2_landeq+(p2_perm-GI88),0)</f>
        <v/>
      </c>
      <c r="GJ113" s="44">
        <f>IF(AND(p2_stab&gt;0,GJ$4=p2_stab+120),p2_landeq+(p2_perm-GJ88),0)</f>
        <v/>
      </c>
      <c r="GK113" s="44">
        <f>IF(AND(p2_stab&gt;0,GK$4=p2_stab+120),p2_landeq+(p2_perm-GK88),0)</f>
        <v/>
      </c>
      <c r="GL113" s="44">
        <f>IF(AND(p2_stab&gt;0,GL$4=p2_stab+120),p2_landeq+(p2_perm-GL88),0)</f>
        <v/>
      </c>
      <c r="GM113" s="44">
        <f>IF(AND(p2_stab&gt;0,GM$4=p2_stab+120),p2_landeq+(p2_perm-GM88),0)</f>
        <v/>
      </c>
      <c r="GN113" s="44">
        <f>IF(AND(p2_stab&gt;0,GN$4=p2_stab+120),p2_landeq+(p2_perm-GN88),0)</f>
        <v/>
      </c>
      <c r="GO113" s="44">
        <f>IF(AND(p2_stab&gt;0,GO$4=p2_stab+120),p2_landeq+(p2_perm-GO88),0)</f>
        <v/>
      </c>
      <c r="GP113" s="44">
        <f>IF(AND(p2_stab&gt;0,GP$4=p2_stab+120),p2_landeq+(p2_perm-GP88),0)</f>
        <v/>
      </c>
      <c r="GQ113" s="44">
        <f>IF(AND(p2_stab&gt;0,GQ$4=p2_stab+120),p2_landeq+(p2_perm-GQ88),0)</f>
        <v/>
      </c>
      <c r="GR113" s="44">
        <f>IF(AND(p2_stab&gt;0,GR$4=p2_stab+120),p2_landeq+(p2_perm-GR88),0)</f>
        <v/>
      </c>
      <c r="GS113" s="44">
        <f>IF(AND(p2_stab&gt;0,GS$4=p2_stab+120),p2_landeq+(p2_perm-GS88),0)</f>
        <v/>
      </c>
      <c r="GT113" s="44">
        <f>IF(AND(p2_stab&gt;0,GT$4=p2_stab+120),p2_landeq+(p2_perm-GT88),0)</f>
        <v/>
      </c>
      <c r="GU113" s="44">
        <f>IF(AND(p2_stab&gt;0,GU$4=p2_stab+120),p2_landeq+(p2_perm-GU88),0)</f>
        <v/>
      </c>
      <c r="GV113" s="44">
        <f>IF(AND(p2_stab&gt;0,GV$4=p2_stab+120),p2_landeq+(p2_perm-GV88),0)</f>
        <v/>
      </c>
      <c r="GW113" s="44">
        <f>IF(AND(p2_stab&gt;0,GW$4=p2_stab+120),p2_landeq+(p2_perm-GW88),0)</f>
        <v/>
      </c>
      <c r="GX113" s="44">
        <f>IF(AND(p2_stab&gt;0,GX$4=p2_stab+120),p2_landeq+(p2_perm-GX88),0)</f>
        <v/>
      </c>
      <c r="GY113" s="44">
        <f>IF(AND(p2_stab&gt;0,GY$4=p2_stab+120),p2_landeq+(p2_perm-GY88),0)</f>
        <v/>
      </c>
      <c r="GZ113" s="44">
        <f>IF(AND(p2_stab&gt;0,GZ$4=p2_stab+120),p2_landeq+(p2_perm-GZ88),0)</f>
        <v/>
      </c>
      <c r="HA113" s="44">
        <f>IF(AND(p2_stab&gt;0,HA$4=p2_stab+120),p2_landeq+(p2_perm-HA88),0)</f>
        <v/>
      </c>
      <c r="HB113" s="44">
        <f>IF(AND(p2_stab&gt;0,HB$4=p2_stab+120),p2_landeq+(p2_perm-HB88),0)</f>
        <v/>
      </c>
      <c r="HC113" s="44">
        <f>IF(AND(p2_stab&gt;0,HC$4=p2_stab+120),p2_landeq+(p2_perm-HC88),0)</f>
        <v/>
      </c>
      <c r="HD113" s="44">
        <f>IF(AND(p2_stab&gt;0,HD$4=p2_stab+120),p2_landeq+(p2_perm-HD88),0)</f>
        <v/>
      </c>
      <c r="HE113" s="44">
        <f>IF(AND(p2_stab&gt;0,HE$4=p2_stab+120),p2_landeq+(p2_perm-HE88),0)</f>
        <v/>
      </c>
      <c r="HF113" s="44">
        <f>IF(AND(p2_stab&gt;0,HF$4=p2_stab+120),p2_landeq+(p2_perm-HF88),0)</f>
        <v/>
      </c>
      <c r="HG113" s="44">
        <f>IF(AND(p2_stab&gt;0,HG$4=p2_stab+120),p2_landeq+(p2_perm-HG88),0)</f>
        <v/>
      </c>
      <c r="HH113" s="44">
        <f>IF(AND(p2_stab&gt;0,HH$4=p2_stab+120),p2_landeq+(p2_perm-HH88),0)</f>
        <v/>
      </c>
      <c r="HI113" s="44">
        <f>IF(AND(p2_stab&gt;0,HI$4=p2_stab+120),p2_landeq+(p2_perm-HI88),0)</f>
        <v/>
      </c>
      <c r="HJ113" s="44">
        <f>IF(AND(p2_stab&gt;0,HJ$4=p2_stab+120),p2_landeq+(p2_perm-HJ88),0)</f>
        <v/>
      </c>
      <c r="HK113" s="44">
        <f>IF(AND(p2_stab&gt;0,HK$4=p2_stab+120),p2_landeq+(p2_perm-HK88),0)</f>
        <v/>
      </c>
      <c r="HL113" s="44">
        <f>IF(AND(p2_stab&gt;0,HL$4=p2_stab+120),p2_landeq+(p2_perm-HL88),0)</f>
        <v/>
      </c>
      <c r="HM113" s="44">
        <f>IF(AND(p2_stab&gt;0,HM$4=p2_stab+120),p2_landeq+(p2_perm-HM88),0)</f>
        <v/>
      </c>
      <c r="HN113" s="44">
        <f>IF(AND(p2_stab&gt;0,HN$4=p2_stab+120),p2_landeq+(p2_perm-HN88),0)</f>
        <v/>
      </c>
      <c r="HO113" s="44">
        <f>IF(AND(p2_stab&gt;0,HO$4=p2_stab+120),p2_landeq+(p2_perm-HO88),0)</f>
        <v/>
      </c>
      <c r="HP113" s="44">
        <f>IF(AND(p2_stab&gt;0,HP$4=p2_stab+120),p2_landeq+(p2_perm-HP88),0)</f>
        <v/>
      </c>
      <c r="HQ113" s="44">
        <f>IF(AND(p2_stab&gt;0,HQ$4=p2_stab+120),p2_landeq+(p2_perm-HQ88),0)</f>
        <v/>
      </c>
      <c r="HR113" s="44">
        <f>IF(AND(p2_stab&gt;0,HR$4=p2_stab+120),p2_landeq+(p2_perm-HR88),0)</f>
        <v/>
      </c>
      <c r="HS113" s="44">
        <f>IF(AND(p2_stab&gt;0,HS$4=p2_stab+120),p2_landeq+(p2_perm-HS88),0)</f>
        <v/>
      </c>
      <c r="HT113" s="44">
        <f>IF(AND(p2_stab&gt;0,HT$4=p2_stab+120),p2_landeq+(p2_perm-HT88),0)</f>
        <v/>
      </c>
      <c r="HU113" s="44">
        <f>IF(AND(p2_stab&gt;0,HU$4=p2_stab+120),p2_landeq+(p2_perm-HU88),0)</f>
        <v/>
      </c>
      <c r="HV113" s="44">
        <f>IF(AND(p2_stab&gt;0,HV$4=p2_stab+120),p2_landeq+(p2_perm-HV88),0)</f>
        <v/>
      </c>
      <c r="HW113" s="44">
        <f>IF(AND(p2_stab&gt;0,HW$4=p2_stab+120),p2_landeq+(p2_perm-HW88),0)</f>
        <v/>
      </c>
      <c r="HX113" s="44">
        <f>IF(AND(p2_stab&gt;0,HX$4=p2_stab+120),p2_landeq+(p2_perm-HX88),0)</f>
        <v/>
      </c>
      <c r="HY113" s="44">
        <f>IF(AND(p2_stab&gt;0,HY$4=p2_stab+120),p2_landeq+(p2_perm-HY88),0)</f>
        <v/>
      </c>
      <c r="HZ113" s="44">
        <f>IF(AND(p2_stab&gt;0,HZ$4=p2_stab+120),p2_landeq+(p2_perm-HZ88),0)</f>
        <v/>
      </c>
      <c r="IA113" s="44">
        <f>IF(AND(p2_stab&gt;0,IA$4=p2_stab+120),p2_landeq+(p2_perm-IA88),0)</f>
        <v/>
      </c>
      <c r="IB113" s="44">
        <f>IF(AND(p2_stab&gt;0,IB$4=p2_stab+120),p2_landeq+(p2_perm-IB88),0)</f>
        <v/>
      </c>
      <c r="IC113" s="44">
        <f>IF(AND(p2_stab&gt;0,IC$4=p2_stab+120),p2_landeq+(p2_perm-IC88),0)</f>
        <v/>
      </c>
      <c r="ID113" s="44">
        <f>IF(AND(p2_stab&gt;0,ID$4=p2_stab+120),p2_landeq+(p2_perm-ID88),0)</f>
        <v/>
      </c>
      <c r="IE113" s="44">
        <f>IF(AND(p2_stab&gt;0,IE$4=p2_stab+120),p2_landeq+(p2_perm-IE88),0)</f>
        <v/>
      </c>
      <c r="IF113" s="44">
        <f>IF(AND(p2_stab&gt;0,IF$4=p2_stab+120),p2_landeq+(p2_perm-IF88),0)</f>
        <v/>
      </c>
      <c r="IG113" s="44">
        <f>IF(AND(p2_stab&gt;0,IG$4=p2_stab+120),p2_landeq+(p2_perm-IG88),0)</f>
        <v/>
      </c>
      <c r="IH113" s="44">
        <f>IF(AND(p2_stab&gt;0,IH$4=p2_stab+120),p2_landeq+(p2_perm-IH88),0)</f>
        <v/>
      </c>
      <c r="II113" s="44">
        <f>IF(AND(p2_stab&gt;0,II$4=p2_stab+120),p2_landeq+(p2_perm-II88),0)</f>
        <v/>
      </c>
      <c r="IJ113" s="44">
        <f>IF(AND(p2_stab&gt;0,IJ$4=p2_stab+120),p2_landeq+(p2_perm-IJ88),0)</f>
        <v/>
      </c>
      <c r="IK113" s="44">
        <f>IF(AND(p2_stab&gt;0,IK$4=p2_stab+120),p2_landeq+(p2_perm-IK88),0)</f>
        <v/>
      </c>
      <c r="IL113" s="44">
        <f>IF(AND(p2_stab&gt;0,IL$4=p2_stab+120),p2_landeq+(p2_perm-IL88),0)</f>
        <v/>
      </c>
      <c r="IM113" s="44">
        <f>IF(AND(p2_stab&gt;0,IM$4=p2_stab+120),p2_landeq+(p2_perm-IM88),0)</f>
        <v/>
      </c>
      <c r="IN113" s="44">
        <f>IF(AND(p2_stab&gt;0,IN$4=p2_stab+120),p2_landeq+(p2_perm-IN88),0)</f>
        <v/>
      </c>
      <c r="IO113" s="44">
        <f>IF(AND(p2_stab&gt;0,IO$4=p2_stab+120),p2_landeq+(p2_perm-IO88),0)</f>
        <v/>
      </c>
      <c r="IP113" s="44">
        <f>IF(AND(p2_stab&gt;0,IP$4=p2_stab+120),p2_landeq+(p2_perm-IP88),0)</f>
        <v/>
      </c>
      <c r="IQ113" s="44">
        <f>IF(AND(p2_stab&gt;0,IQ$4=p2_stab+120),p2_landeq+(p2_perm-IQ88),0)</f>
        <v/>
      </c>
      <c r="IR113" s="44">
        <f>IF(AND(p2_stab&gt;0,IR$4=p2_stab+120),p2_landeq+(p2_perm-IR88),0)</f>
        <v/>
      </c>
      <c r="IS113" s="44">
        <f>IF(AND(p2_stab&gt;0,IS$4=p2_stab+120),p2_landeq+(p2_perm-IS88),0)</f>
        <v/>
      </c>
      <c r="IT113" s="44">
        <f>IF(AND(p2_stab&gt;0,IT$4=p2_stab+120),p2_landeq+(p2_perm-IT88),0)</f>
        <v/>
      </c>
      <c r="IU113" s="44">
        <f>IF(AND(p2_stab&gt;0,IU$4=p2_stab+120),p2_landeq+(p2_perm-IU88),0)</f>
        <v/>
      </c>
      <c r="IV113" s="44">
        <f>IF(AND(p2_stab&gt;0,IV$4=p2_stab+120),p2_landeq+(p2_perm-IV88),0)</f>
        <v/>
      </c>
      <c r="IW113" s="44">
        <f>IF(AND(p2_stab&gt;0,IW$4=p2_stab+120),p2_landeq+(p2_perm-IW88),0)</f>
        <v/>
      </c>
      <c r="IX113" s="44">
        <f>IF(AND(p2_stab&gt;0,IX$4=p2_stab+120),p2_landeq+(p2_perm-IX88),0)</f>
        <v/>
      </c>
      <c r="IY113" s="44">
        <f>IF(AND(p2_stab&gt;0,IY$4=p2_stab+120),p2_landeq+(p2_perm-IY88),0)</f>
        <v/>
      </c>
      <c r="IZ113" s="44">
        <f>IF(AND(p2_stab&gt;0,IZ$4=p2_stab+120),p2_landeq+(p2_perm-IZ88),0)</f>
        <v/>
      </c>
      <c r="JA113" s="44">
        <f>IF(AND(p2_stab&gt;0,JA$4=p2_stab+120),p2_landeq+(p2_perm-JA88),0)</f>
        <v/>
      </c>
      <c r="JB113" s="44">
        <f>IF(AND(p2_stab&gt;0,JB$4=p2_stab+120),p2_landeq+(p2_perm-JB88),0)</f>
        <v/>
      </c>
      <c r="JC113" s="44">
        <f>IF(AND(p2_stab&gt;0,JC$4=p2_stab+120),p2_landeq+(p2_perm-JC88),0)</f>
        <v/>
      </c>
      <c r="JD113" s="44">
        <f>IF(AND(p2_stab&gt;0,JD$4=p2_stab+120),p2_landeq+(p2_perm-JD88),0)</f>
        <v/>
      </c>
      <c r="JE113" s="44">
        <f>IF(AND(p2_stab&gt;0,JE$4=p2_stab+120),p2_landeq+(p2_perm-JE88),0)</f>
        <v/>
      </c>
      <c r="JF113" s="44">
        <f>IF(AND(p2_stab&gt;0,JF$4=p2_stab+120),p2_landeq+(p2_perm-JF88),0)</f>
        <v/>
      </c>
      <c r="JG113" s="44">
        <f>IF(AND(p2_stab&gt;0,JG$4=p2_stab+120),p2_landeq+(p2_perm-JG88),0)</f>
        <v/>
      </c>
      <c r="JH113" s="44">
        <f>IF(AND(p2_stab&gt;0,JH$4=p2_stab+120),p2_landeq+(p2_perm-JH88),0)</f>
        <v/>
      </c>
      <c r="JI113" s="44">
        <f>IF(AND(p2_stab&gt;0,JI$4=p2_stab+120),p2_landeq+(p2_perm-JI88),0)</f>
        <v/>
      </c>
      <c r="JJ113" s="44">
        <f>IF(AND(p2_stab&gt;0,JJ$4=p2_stab+120),p2_landeq+(p2_perm-JJ88),0)</f>
        <v/>
      </c>
      <c r="JK113" s="44">
        <f>IF(AND(p2_stab&gt;0,JK$4=p2_stab+120),p2_landeq+(p2_perm-JK88),0)</f>
        <v/>
      </c>
      <c r="JL113" s="44">
        <f>IF(AND(p2_stab&gt;0,JL$4=p2_stab+120),p2_landeq+(p2_perm-JL88),0)</f>
        <v/>
      </c>
      <c r="JM113" s="44">
        <f>IF(AND(p2_stab&gt;0,JM$4=p2_stab+120),p2_landeq+(p2_perm-JM88),0)</f>
        <v/>
      </c>
      <c r="JN113" s="44">
        <f>IF(AND(p2_stab&gt;0,JN$4=p2_stab+120),p2_landeq+(p2_perm-JN88),0)</f>
        <v/>
      </c>
      <c r="JO113" s="44">
        <f>IF(AND(p2_stab&gt;0,JO$4=p2_stab+120),p2_landeq+(p2_perm-JO88),0)</f>
        <v/>
      </c>
      <c r="JP113" s="44">
        <f>IF(AND(p2_stab&gt;0,JP$4=p2_stab+120),p2_landeq+(p2_perm-JP88),0)</f>
        <v/>
      </c>
      <c r="JQ113" s="44">
        <f>IF(AND(p2_stab&gt;0,JQ$4=p2_stab+120),p2_landeq+(p2_perm-JQ88),0)</f>
        <v/>
      </c>
      <c r="JR113" s="44">
        <f>IF(AND(p2_stab&gt;0,JR$4=p2_stab+120),p2_landeq+(p2_perm-JR88),0)</f>
        <v/>
      </c>
      <c r="JS113" s="44">
        <f>IF(AND(p2_stab&gt;0,JS$4=p2_stab+120),p2_landeq+(p2_perm-JS88),0)</f>
        <v/>
      </c>
      <c r="JT113" s="44">
        <f>IF(AND(p2_stab&gt;0,JT$4=p2_stab+120),p2_landeq+(p2_perm-JT88),0)</f>
        <v/>
      </c>
      <c r="JU113" s="44">
        <f>IF(AND(p2_stab&gt;0,JU$4=p2_stab+120),p2_landeq+(p2_perm-JU88),0)</f>
        <v/>
      </c>
      <c r="JV113" s="44">
        <f>IF(AND(p2_stab&gt;0,JV$4=p2_stab+120),p2_landeq+(p2_perm-JV88),0)</f>
        <v/>
      </c>
      <c r="JW113" s="44">
        <f>IF(AND(p2_stab&gt;0,JW$4=p2_stab+120),p2_landeq+(p2_perm-JW88),0)</f>
        <v/>
      </c>
      <c r="JX113" s="44">
        <f>IF(AND(p2_stab&gt;0,JX$4=p2_stab+120),p2_landeq+(p2_perm-JX88),0)</f>
        <v/>
      </c>
      <c r="JY113" s="44">
        <f>IF(AND(p2_stab&gt;0,JY$4=p2_stab+120),p2_landeq+(p2_perm-JY88),0)</f>
        <v/>
      </c>
      <c r="JZ113" s="44">
        <f>IF(AND(p2_stab&gt;0,JZ$4=p2_stab+120),p2_landeq+(p2_perm-JZ88),0)</f>
        <v/>
      </c>
      <c r="KA113" s="44">
        <f>IF(AND(p2_stab&gt;0,KA$4=p2_stab+120),p2_landeq+(p2_perm-KA88),0)</f>
        <v/>
      </c>
      <c r="KB113" s="44">
        <f>IF(AND(p2_stab&gt;0,KB$4=p2_stab+120),p2_landeq+(p2_perm-KB88),0)</f>
        <v/>
      </c>
      <c r="KC113" s="44">
        <f>IF(AND(p2_stab&gt;0,KC$4=p2_stab+120),p2_landeq+(p2_perm-KC88),0)</f>
        <v/>
      </c>
      <c r="KD113" s="44">
        <f>IF(AND(p2_stab&gt;0,KD$4=p2_stab+120),p2_landeq+(p2_perm-KD88),0)</f>
        <v/>
      </c>
      <c r="KE113" s="44">
        <f>IF(AND(p2_stab&gt;0,KE$4=p2_stab+120),p2_landeq+(p2_perm-KE88),0)</f>
        <v/>
      </c>
      <c r="KF113" s="44">
        <f>IF(AND(p2_stab&gt;0,KF$4=p2_stab+120),p2_landeq+(p2_perm-KF88),0)</f>
        <v/>
      </c>
      <c r="KG113" s="44">
        <f>IF(AND(p2_stab&gt;0,KG$4=p2_stab+120),p2_landeq+(p2_perm-KG88),0)</f>
        <v/>
      </c>
      <c r="KH113" s="44">
        <f>IF(AND(p2_stab&gt;0,KH$4=p2_stab+120),p2_landeq+(p2_perm-KH88),0)</f>
        <v/>
      </c>
      <c r="KI113" s="44">
        <f>IF(AND(p2_stab&gt;0,KI$4=p2_stab+120),p2_landeq+(p2_perm-KI88),0)</f>
        <v/>
      </c>
      <c r="KJ113" s="44">
        <f>IF(AND(p2_stab&gt;0,KJ$4=p2_stab+120),p2_landeq+(p2_perm-KJ88),0)</f>
        <v/>
      </c>
      <c r="KK113" s="44">
        <f>IF(AND(p2_stab&gt;0,KK$4=p2_stab+120),p2_landeq+(p2_perm-KK88),0)</f>
        <v/>
      </c>
      <c r="KL113" s="44">
        <f>IF(AND(p2_stab&gt;0,KL$4=p2_stab+120),p2_landeq+(p2_perm-KL88),0)</f>
        <v/>
      </c>
      <c r="KM113" s="44">
        <f>IF(AND(p2_stab&gt;0,KM$4=p2_stab+120),p2_landeq+(p2_perm-KM88),0)</f>
        <v/>
      </c>
      <c r="KN113" s="44">
        <f>IF(AND(p2_stab&gt;0,KN$4=p2_stab+120),p2_landeq+(p2_perm-KN88),0)</f>
        <v/>
      </c>
      <c r="KO113" s="44">
        <f>IF(AND(p2_stab&gt;0,KO$4=p2_stab+120),p2_landeq+(p2_perm-KO88),0)</f>
        <v/>
      </c>
      <c r="KP113" s="44">
        <f>IF(AND(p2_stab&gt;0,KP$4=p2_stab+120),p2_landeq+(p2_perm-KP88),0)</f>
        <v/>
      </c>
      <c r="KQ113" s="44">
        <f>IF(AND(p2_stab&gt;0,KQ$4=p2_stab+120),p2_landeq+(p2_perm-KQ88),0)</f>
        <v/>
      </c>
      <c r="KR113" s="44">
        <f>IF(AND(p2_stab&gt;0,KR$4=p2_stab+120),p2_landeq+(p2_perm-KR88),0)</f>
        <v/>
      </c>
      <c r="KS113" s="44">
        <f>IF(AND(p2_stab&gt;0,KS$4=p2_stab+120),p2_landeq+(p2_perm-KS88),0)</f>
        <v/>
      </c>
      <c r="KT113" s="44">
        <f>IF(AND(p2_stab&gt;0,KT$4=p2_stab+120),p2_landeq+(p2_perm-KT88),0)</f>
        <v/>
      </c>
      <c r="KU113" s="44">
        <f>IF(AND(p2_stab&gt;0,KU$4=p2_stab+120),p2_landeq+(p2_perm-KU88),0)</f>
        <v/>
      </c>
      <c r="KV113" s="44">
        <f>IF(AND(p2_stab&gt;0,KV$4=p2_stab+120),p2_landeq+(p2_perm-KV88),0)</f>
        <v/>
      </c>
      <c r="KW113" s="44">
        <f>IF(AND(p2_stab&gt;0,KW$4=p2_stab+120),p2_landeq+(p2_perm-KW88),0)</f>
        <v/>
      </c>
      <c r="KX113" s="44">
        <f>IF(AND(p2_stab&gt;0,KX$4=p2_stab+120),p2_landeq+(p2_perm-KX88),0)</f>
        <v/>
      </c>
      <c r="KY113" s="44">
        <f>IF(AND(p2_stab&gt;0,KY$4=p2_stab+120),p2_landeq+(p2_perm-KY88),0)</f>
        <v/>
      </c>
      <c r="KZ113" s="44">
        <f>IF(AND(p2_stab&gt;0,KZ$4=p2_stab+120),p2_landeq+(p2_perm-KZ88),0)</f>
        <v/>
      </c>
      <c r="LA113" s="44">
        <f>IF(AND(p2_stab&gt;0,LA$4=p2_stab+120),p2_landeq+(p2_perm-LA88),0)</f>
        <v/>
      </c>
      <c r="LB113" s="44">
        <f>IF(AND(p2_stab&gt;0,LB$4=p2_stab+120),p2_landeq+(p2_perm-LB88),0)</f>
        <v/>
      </c>
      <c r="LC113" s="44">
        <f>IF(AND(p2_stab&gt;0,LC$4=p2_stab+120),p2_landeq+(p2_perm-LC88),0)</f>
        <v/>
      </c>
      <c r="LD113" s="44">
        <f>IF(AND(p2_stab&gt;0,LD$4=p2_stab+120),p2_landeq+(p2_perm-LD88),0)</f>
        <v/>
      </c>
      <c r="LE113" s="44">
        <f>IF(AND(p2_stab&gt;0,LE$4=p2_stab+120),p2_landeq+(p2_perm-LE88),0)</f>
        <v/>
      </c>
      <c r="LF113" s="44">
        <f>IF(AND(p2_stab&gt;0,LF$4=p2_stab+120),p2_landeq+(p2_perm-LF88),0)</f>
        <v/>
      </c>
      <c r="LG113" s="44">
        <f>IF(AND(p2_stab&gt;0,LG$4=p2_stab+120),p2_landeq+(p2_perm-LG88),0)</f>
        <v/>
      </c>
      <c r="LH113" s="44">
        <f>IF(AND(p2_stab&gt;0,LH$4=p2_stab+120),p2_landeq+(p2_perm-LH88),0)</f>
        <v/>
      </c>
      <c r="LI113" s="44">
        <f>IF(AND(p2_stab&gt;0,LI$4=p2_stab+120),p2_landeq+(p2_perm-LI88),0)</f>
        <v/>
      </c>
      <c r="LJ113" s="44">
        <f>IF(AND(p2_stab&gt;0,LJ$4=p2_stab+120),p2_landeq+(p2_perm-LJ88),0)</f>
        <v/>
      </c>
      <c r="LK113" s="44">
        <f>IF(AND(p2_stab&gt;0,LK$4=p2_stab+120),p2_landeq+(p2_perm-LK88),0)</f>
        <v/>
      </c>
      <c r="LL113" s="44">
        <f>IF(AND(p2_stab&gt;0,LL$4=p2_stab+120),p2_landeq+(p2_perm-LL88),0)</f>
        <v/>
      </c>
      <c r="LM113" s="44">
        <f>IF(AND(p2_stab&gt;0,LM$4=p2_stab+120),p2_landeq+(p2_perm-LM88),0)</f>
        <v/>
      </c>
      <c r="LN113" s="44">
        <f>IF(AND(p2_stab&gt;0,LN$4=p2_stab+120),p2_landeq+(p2_perm-LN88),0)</f>
        <v/>
      </c>
      <c r="LO113" s="44">
        <f>IF(AND(p2_stab&gt;0,LO$4=p2_stab+120),p2_landeq+(p2_perm-LO88),0)</f>
        <v/>
      </c>
      <c r="LP113" s="44">
        <f>IF(AND(p2_stab&gt;0,LP$4=p2_stab+120),p2_landeq+(p2_perm-LP88),0)</f>
        <v/>
      </c>
      <c r="LQ113" s="44">
        <f>IF(AND(p2_stab&gt;0,LQ$4=p2_stab+120),p2_landeq+(p2_perm-LQ88),0)</f>
        <v/>
      </c>
      <c r="LR113" s="44">
        <f>IF(AND(p2_stab&gt;0,LR$4=p2_stab+120),p2_landeq+(p2_perm-LR88),0)</f>
        <v/>
      </c>
      <c r="LS113" s="44">
        <f>IF(AND(p2_stab&gt;0,LS$4=p2_stab+120),p2_landeq+(p2_perm-LS88),0)</f>
        <v/>
      </c>
      <c r="LT113" s="44">
        <f>IF(AND(p2_stab&gt;0,LT$4=p2_stab+120),p2_landeq+(p2_perm-LT88),0)</f>
        <v/>
      </c>
      <c r="LU113" s="44">
        <f>IF(AND(p2_stab&gt;0,LU$4=p2_stab+120),p2_landeq+(p2_perm-LU88),0)</f>
        <v/>
      </c>
      <c r="LV113" s="44">
        <f>IF(AND(p2_stab&gt;0,LV$4=p2_stab+120),p2_landeq+(p2_perm-LV88),0)</f>
        <v/>
      </c>
      <c r="LW113" s="44">
        <f>IF(AND(p2_stab&gt;0,LW$4=p2_stab+120),p2_landeq+(p2_perm-LW88),0)</f>
        <v/>
      </c>
      <c r="LX113" s="44">
        <f>IF(AND(p2_stab&gt;0,LX$4=p2_stab+120),p2_landeq+(p2_perm-LX88),0)</f>
        <v/>
      </c>
      <c r="LY113" s="44">
        <f>IF(AND(p2_stab&gt;0,LY$4=p2_stab+120),p2_landeq+(p2_perm-LY88),0)</f>
        <v/>
      </c>
      <c r="LZ113" s="44">
        <f>IF(AND(p2_stab&gt;0,LZ$4=p2_stab+120),p2_landeq+(p2_perm-LZ88),0)</f>
        <v/>
      </c>
      <c r="MA113" s="44">
        <f>IF(AND(p2_stab&gt;0,MA$4=p2_stab+120),p2_landeq+(p2_perm-MA88),0)</f>
        <v/>
      </c>
      <c r="MB113" s="44">
        <f>IF(AND(p2_stab&gt;0,MB$4=p2_stab+120),p2_landeq+(p2_perm-MB88),0)</f>
        <v/>
      </c>
      <c r="MC113" s="44">
        <f>IF(AND(p2_stab&gt;0,MC$4=p2_stab+120),p2_landeq+(p2_perm-MC88),0)</f>
        <v/>
      </c>
      <c r="MD113" s="44">
        <f>IF(AND(p2_stab&gt;0,MD$4=p2_stab+120),p2_landeq+(p2_perm-MD88),0)</f>
        <v/>
      </c>
      <c r="ME113" s="44">
        <f>IF(AND(p2_stab&gt;0,ME$4=p2_stab+120),p2_landeq+(p2_perm-ME88),0)</f>
        <v/>
      </c>
      <c r="MF113" s="44">
        <f>IF(AND(p2_stab&gt;0,MF$4=p2_stab+120),p2_landeq+(p2_perm-MF88),0)</f>
        <v/>
      </c>
      <c r="MG113" s="44">
        <f>IF(AND(p2_stab&gt;0,MG$4=p2_stab+120),p2_landeq+(p2_perm-MG88),0)</f>
        <v/>
      </c>
      <c r="MH113" s="44">
        <f>IF(AND(p2_stab&gt;0,MH$4=p2_stab+120),p2_landeq+(p2_perm-MH88),0)</f>
        <v/>
      </c>
      <c r="MI113" s="44">
        <f>IF(AND(p2_stab&gt;0,MI$4=p2_stab+120),p2_landeq+(p2_perm-MI88),0)</f>
        <v/>
      </c>
      <c r="MJ113" s="44">
        <f>IF(AND(p2_stab&gt;0,MJ$4=p2_stab+120),p2_landeq+(p2_perm-MJ88),0)</f>
        <v/>
      </c>
      <c r="MK113" s="44">
        <f>IF(AND(p2_stab&gt;0,MK$4=p2_stab+120),p2_landeq+(p2_perm-MK88),0)</f>
        <v/>
      </c>
      <c r="ML113" s="44">
        <f>IF(AND(p2_stab&gt;0,ML$4=p2_stab+120),p2_landeq+(p2_perm-ML88),0)</f>
        <v/>
      </c>
      <c r="MM113" s="44">
        <f>IF(AND(p2_stab&gt;0,MM$4=p2_stab+120),p2_landeq+(p2_perm-MM88),0)</f>
        <v/>
      </c>
      <c r="MN113" s="44">
        <f>IF(AND(p2_stab&gt;0,MN$4=p2_stab+120),p2_landeq+(p2_perm-MN88),0)</f>
        <v/>
      </c>
      <c r="MO113" s="44">
        <f>IF(AND(p2_stab&gt;0,MO$4=p2_stab+120),p2_landeq+(p2_perm-MO88),0)</f>
        <v/>
      </c>
      <c r="MP113" s="44">
        <f>IF(AND(p2_stab&gt;0,MP$4=p2_stab+120),p2_landeq+(p2_perm-MP88),0)</f>
        <v/>
      </c>
      <c r="MQ113" s="44">
        <f>IF(AND(p2_stab&gt;0,MQ$4=p2_stab+120),p2_landeq+(p2_perm-MQ88),0)</f>
        <v/>
      </c>
      <c r="MR113" s="44">
        <f>IF(AND(p2_stab&gt;0,MR$4=p2_stab+120),p2_landeq+(p2_perm-MR88),0)</f>
        <v/>
      </c>
      <c r="MS113" s="44">
        <f>IF(AND(p2_stab&gt;0,MS$4=p2_stab+120),p2_landeq+(p2_perm-MS88),0)</f>
        <v/>
      </c>
      <c r="MT113" s="44">
        <f>IF(AND(p2_stab&gt;0,MT$4=p2_stab+120),p2_landeq+(p2_perm-MT88),0)</f>
        <v/>
      </c>
      <c r="MU113" s="44">
        <f>IF(AND(p2_stab&gt;0,MU$4=p2_stab+120),p2_landeq+(p2_perm-MU88),0)</f>
        <v/>
      </c>
      <c r="MV113" s="44">
        <f>IF(AND(p2_stab&gt;0,MV$4=p2_stab+120),p2_landeq+(p2_perm-MV88),0)</f>
        <v/>
      </c>
      <c r="MW113" s="44">
        <f>IF(AND(p2_stab&gt;0,MW$4=p2_stab+120),p2_landeq+(p2_perm-MW88),0)</f>
        <v/>
      </c>
      <c r="MX113" s="44">
        <f>IF(AND(p2_stab&gt;0,MX$4=p2_stab+120),p2_landeq+(p2_perm-MX88),0)</f>
        <v/>
      </c>
      <c r="MY113" s="44">
        <f>IF(AND(p2_stab&gt;0,MY$4=p2_stab+120),p2_landeq+(p2_perm-MY88),0)</f>
        <v/>
      </c>
      <c r="MZ113" s="44">
        <f>IF(AND(p2_stab&gt;0,MZ$4=p2_stab+120),p2_landeq+(p2_perm-MZ88),0)</f>
        <v/>
      </c>
      <c r="NA113" s="44">
        <f>IF(AND(p2_stab&gt;0,NA$4=p2_stab+120),p2_landeq+(p2_perm-NA88),0)</f>
        <v/>
      </c>
      <c r="NB113" s="44">
        <f>IF(AND(p2_stab&gt;0,NB$4=p2_stab+120),p2_landeq+(p2_perm-NB88),0)</f>
        <v/>
      </c>
      <c r="NC113" s="44">
        <f>IF(AND(p2_stab&gt;0,NC$4=p2_stab+120),p2_landeq+(p2_perm-NC88),0)</f>
        <v/>
      </c>
      <c r="ND113" s="44">
        <f>IF(AND(p2_stab&gt;0,ND$4=p2_stab+120),p2_landeq+(p2_perm-ND88),0)</f>
        <v/>
      </c>
      <c r="NE113" s="44">
        <f>IF(AND(p2_stab&gt;0,NE$4=p2_stab+120),p2_landeq+(p2_perm-NE88),0)</f>
        <v/>
      </c>
      <c r="NF113" s="44">
        <f>IF(AND(p2_stab&gt;0,NF$4=p2_stab+120),p2_landeq+(p2_perm-NF88),0)</f>
        <v/>
      </c>
      <c r="NG113" s="44">
        <f>IF(AND(p2_stab&gt;0,NG$4=p2_stab+120),p2_landeq+(p2_perm-NG88),0)</f>
        <v/>
      </c>
      <c r="NH113" s="44">
        <f>IF(AND(p2_stab&gt;0,NH$4=p2_stab+120),p2_landeq+(p2_perm-NH88),0)</f>
        <v/>
      </c>
      <c r="NI113" s="44">
        <f>IF(AND(p2_stab&gt;0,NI$4=p2_stab+120),p2_landeq+(p2_perm-NI88),0)</f>
        <v/>
      </c>
      <c r="NJ113" s="44">
        <f>IF(AND(p2_stab&gt;0,NJ$4=p2_stab+120),p2_landeq+(p2_perm-NJ88),0)</f>
        <v/>
      </c>
      <c r="NK113" s="44">
        <f>IF(AND(p2_stab&gt;0,NK$4=p2_stab+120),p2_landeq+(p2_perm-NK88),0)</f>
        <v/>
      </c>
      <c r="NL113" s="44">
        <f>IF(AND(p2_stab&gt;0,NL$4=p2_stab+120),p2_landeq+(p2_perm-NL88),0)</f>
        <v/>
      </c>
      <c r="NM113" s="44">
        <f>IF(AND(p2_stab&gt;0,NM$4=p2_stab+120),p2_landeq+(p2_perm-NM88),0)</f>
        <v/>
      </c>
      <c r="NN113" s="44">
        <f>IF(AND(p2_stab&gt;0,NN$4=p2_stab+120),p2_landeq+(p2_perm-NN88),0)</f>
        <v/>
      </c>
      <c r="NO113" s="44">
        <f>IF(AND(p2_stab&gt;0,NO$4=p2_stab+120),p2_landeq+(p2_perm-NO88),0)</f>
        <v/>
      </c>
      <c r="NP113" s="44">
        <f>IF(AND(p2_stab&gt;0,NP$4=p2_stab+120),p2_landeq+(p2_perm-NP88),0)</f>
        <v/>
      </c>
      <c r="NQ113" s="44">
        <f>IF(AND(p2_stab&gt;0,NQ$4=p2_stab+120),p2_landeq+(p2_perm-NQ88),0)</f>
        <v/>
      </c>
      <c r="NR113" s="44">
        <f>IF(AND(p2_stab&gt;0,NR$4=p2_stab+120),p2_landeq+(p2_perm-NR88),0)</f>
        <v/>
      </c>
      <c r="NS113" s="44">
        <f>IF(AND(p2_stab&gt;0,NS$4=p2_stab+120),p2_landeq+(p2_perm-NS88),0)</f>
        <v/>
      </c>
      <c r="NT113" s="44">
        <f>IF(AND(p2_stab&gt;0,NT$4=p2_stab+120),p2_landeq+(p2_perm-NT88),0)</f>
        <v/>
      </c>
      <c r="NU113" s="44">
        <f>IF(AND(p2_stab&gt;0,NU$4=p2_stab+120),p2_landeq+(p2_perm-NU88),0)</f>
        <v/>
      </c>
      <c r="NV113" s="44">
        <f>IF(AND(p2_stab&gt;0,NV$4=p2_stab+120),p2_landeq+(p2_perm-NV88),0)</f>
        <v/>
      </c>
      <c r="NW113" s="44">
        <f>IF(AND(p2_stab&gt;0,NW$4=p2_stab+120),p2_landeq+(p2_perm-NW88),0)</f>
        <v/>
      </c>
      <c r="NX113" s="44">
        <f>IF(AND(p2_stab&gt;0,NX$4=p2_stab+120),p2_landeq+(p2_perm-NX88),0)</f>
        <v/>
      </c>
      <c r="NY113" s="44">
        <f>IF(AND(p2_stab&gt;0,NY$4=p2_stab+120),p2_landeq+(p2_perm-NY88),0)</f>
        <v/>
      </c>
      <c r="NZ113" s="44">
        <f>IF(AND(p2_stab&gt;0,NZ$4=p2_stab+120),p2_landeq+(p2_perm-NZ88),0)</f>
        <v/>
      </c>
      <c r="OA113" s="44">
        <f>IF(AND(p2_stab&gt;0,OA$4=p2_stab+120),p2_landeq+(p2_perm-OA88),0)</f>
        <v/>
      </c>
      <c r="OB113" s="44">
        <f>IF(AND(p2_stab&gt;0,OB$4=p2_stab+120),p2_landeq+(p2_perm-OB88),0)</f>
        <v/>
      </c>
      <c r="OC113" s="44">
        <f>IF(AND(p2_stab&gt;0,OC$4=p2_stab+120),p2_landeq+(p2_perm-OC88),0)</f>
        <v/>
      </c>
      <c r="OD113" s="44">
        <f>IF(AND(p2_stab&gt;0,OD$4=p2_stab+120),p2_landeq+(p2_perm-OD88),0)</f>
        <v/>
      </c>
      <c r="OE113" s="44">
        <f>IF(AND(p2_stab&gt;0,OE$4=p2_stab+120),p2_landeq+(p2_perm-OE88),0)</f>
        <v/>
      </c>
      <c r="OF113" s="44">
        <f>IF(AND(p2_stab&gt;0,OF$4=p2_stab+120),p2_landeq+(p2_perm-OF88),0)</f>
        <v/>
      </c>
      <c r="OG113" s="44">
        <f>IF(AND(p2_stab&gt;0,OG$4=p2_stab+120),p2_landeq+(p2_perm-OG88),0)</f>
        <v/>
      </c>
      <c r="OH113" s="44">
        <f>IF(AND(p2_stab&gt;0,OH$4=p2_stab+120),p2_landeq+(p2_perm-OH88),0)</f>
        <v/>
      </c>
      <c r="OI113" s="44">
        <f>IF(AND(p2_stab&gt;0,OI$4=p2_stab+120),p2_landeq+(p2_perm-OI88),0)</f>
        <v/>
      </c>
      <c r="OJ113" s="44">
        <f>IF(AND(p2_stab&gt;0,OJ$4=p2_stab+120),p2_landeq+(p2_perm-OJ88),0)</f>
        <v/>
      </c>
      <c r="OK113" s="44">
        <f>IF(AND(p2_stab&gt;0,OK$4=p2_stab+120),p2_landeq+(p2_perm-OK88),0)</f>
        <v/>
      </c>
      <c r="OL113" s="44">
        <f>IF(AND(p2_stab&gt;0,OL$4=p2_stab+120),p2_landeq+(p2_perm-OL88),0)</f>
        <v/>
      </c>
      <c r="OM113" s="44">
        <f>IF(AND(p2_stab&gt;0,OM$4=p2_stab+120),p2_landeq+(p2_perm-OM88),0)</f>
        <v/>
      </c>
      <c r="ON113" s="44">
        <f>IF(AND(p2_stab&gt;0,ON$4=p2_stab+120),p2_landeq+(p2_perm-ON88),0)</f>
        <v/>
      </c>
      <c r="OO113" s="44">
        <f>IF(AND(p2_stab&gt;0,OO$4=p2_stab+120),p2_landeq+(p2_perm-OO88),0)</f>
        <v/>
      </c>
      <c r="OP113" s="44">
        <f>IF(AND(p2_stab&gt;0,OP$4=p2_stab+120),p2_landeq+(p2_perm-OP88),0)</f>
        <v/>
      </c>
      <c r="OQ113" s="44">
        <f>IF(AND(p2_stab&gt;0,OQ$4=p2_stab+120),p2_landeq+(p2_perm-OQ88),0)</f>
        <v/>
      </c>
      <c r="OR113" s="44">
        <f>IF(AND(p2_stab&gt;0,OR$4=p2_stab+120),p2_landeq+(p2_perm-OR88),0)</f>
        <v/>
      </c>
      <c r="OS113" s="44">
        <f>IF(AND(p2_stab&gt;0,OS$4=p2_stab+120),p2_landeq+(p2_perm-OS88),0)</f>
        <v/>
      </c>
      <c r="OT113" s="44">
        <f>IF(AND(p2_stab&gt;0,OT$4=p2_stab+120),p2_landeq+(p2_perm-OT88),0)</f>
        <v/>
      </c>
      <c r="OU113" s="44">
        <f>IF(AND(p2_stab&gt;0,OU$4=p2_stab+120),p2_landeq+(p2_perm-OU88),0)</f>
        <v/>
      </c>
      <c r="OV113" s="44">
        <f>IF(AND(p2_stab&gt;0,OV$4=p2_stab+120),p2_landeq+(p2_perm-OV88),0)</f>
        <v/>
      </c>
      <c r="OW113" s="44">
        <f>IF(AND(p2_stab&gt;0,OW$4=p2_stab+120),p2_landeq+(p2_perm-OW88),0)</f>
        <v/>
      </c>
      <c r="OX113" s="44">
        <f>IF(AND(p2_stab&gt;0,OX$4=p2_stab+120),p2_landeq+(p2_perm-OX88),0)</f>
        <v/>
      </c>
      <c r="OY113" s="44">
        <f>IF(AND(p2_stab&gt;0,OY$4=p2_stab+120),p2_landeq+(p2_perm-OY88),0)</f>
        <v/>
      </c>
      <c r="OZ113" s="44">
        <f>IF(AND(p2_stab&gt;0,OZ$4=p2_stab+120),p2_landeq+(p2_perm-OZ88),0)</f>
        <v/>
      </c>
      <c r="PA113" s="44">
        <f>IF(AND(p2_stab&gt;0,PA$4=p2_stab+120),p2_landeq+(p2_perm-PA88),0)</f>
        <v/>
      </c>
      <c r="PB113" s="44">
        <f>IF(AND(p2_stab&gt;0,PB$4=p2_stab+120),p2_landeq+(p2_perm-PB88),0)</f>
        <v/>
      </c>
      <c r="PC113" s="44">
        <f>IF(AND(p2_stab&gt;0,PC$4=p2_stab+120),p2_landeq+(p2_perm-PC88),0)</f>
        <v/>
      </c>
      <c r="PD113" s="44">
        <f>IF(AND(p2_stab&gt;0,PD$4=p2_stab+120),p2_landeq+(p2_perm-PD88),0)</f>
        <v/>
      </c>
      <c r="PE113" s="44">
        <f>IF(AND(p2_stab&gt;0,PE$4=p2_stab+120),p2_landeq+(p2_perm-PE88),0)</f>
        <v/>
      </c>
      <c r="PF113" s="44">
        <f>IF(AND(p2_stab&gt;0,PF$4=p2_stab+120),p2_landeq+(p2_perm-PF88),0)</f>
        <v/>
      </c>
      <c r="PG113" s="44">
        <f>IF(AND(p2_stab&gt;0,PG$4=p2_stab+120),p2_landeq+(p2_perm-PG88),0)</f>
        <v/>
      </c>
      <c r="PH113" s="44">
        <f>IF(AND(p2_stab&gt;0,PH$4=p2_stab+120),p2_landeq+(p2_perm-PH88),0)</f>
        <v/>
      </c>
      <c r="PI113" s="44">
        <f>IF(AND(p2_stab&gt;0,PI$4=p2_stab+120),p2_landeq+(p2_perm-PI88),0)</f>
        <v/>
      </c>
      <c r="PJ113" s="44">
        <f>IF(AND(p2_stab&gt;0,PJ$4=p2_stab+120),p2_landeq+(p2_perm-PJ88),0)</f>
        <v/>
      </c>
      <c r="PK113" s="44">
        <f>IF(AND(p2_stab&gt;0,PK$4=p2_stab+120),p2_landeq+(p2_perm-PK88),0)</f>
        <v/>
      </c>
      <c r="PL113" s="44">
        <f>IF(AND(p2_stab&gt;0,PL$4=p2_stab+120),p2_landeq+(p2_perm-PL88),0)</f>
        <v/>
      </c>
      <c r="PM113" s="44">
        <f>IF(AND(p2_stab&gt;0,PM$4=p2_stab+120),p2_landeq+(p2_perm-PM88),0)</f>
        <v/>
      </c>
    </row>
    <row r="114">
      <c r="A114" s="9" t="inlineStr">
        <is>
          <t>Landowner cash-flow share (Yrs 1-10)</t>
        </is>
      </c>
      <c r="B114" s="9" t="inlineStr">
        <is>
          <t>P2</t>
        </is>
      </c>
      <c r="C114" s="43">
        <f>SUM(D114:PM114)</f>
        <v/>
      </c>
      <c r="D114" s="44">
        <f>IF(AND(D93&gt;=1,D93&lt;=10,D110&gt;0),D110*split_lo,0)</f>
        <v/>
      </c>
      <c r="E114" s="44">
        <f>IF(AND(E93&gt;=1,E93&lt;=10,E110&gt;0),E110*split_lo,0)</f>
        <v/>
      </c>
      <c r="F114" s="44">
        <f>IF(AND(F93&gt;=1,F93&lt;=10,F110&gt;0),F110*split_lo,0)</f>
        <v/>
      </c>
      <c r="G114" s="44">
        <f>IF(AND(G93&gt;=1,G93&lt;=10,G110&gt;0),G110*split_lo,0)</f>
        <v/>
      </c>
      <c r="H114" s="44">
        <f>IF(AND(H93&gt;=1,H93&lt;=10,H110&gt;0),H110*split_lo,0)</f>
        <v/>
      </c>
      <c r="I114" s="44">
        <f>IF(AND(I93&gt;=1,I93&lt;=10,I110&gt;0),I110*split_lo,0)</f>
        <v/>
      </c>
      <c r="J114" s="44">
        <f>IF(AND(J93&gt;=1,J93&lt;=10,J110&gt;0),J110*split_lo,0)</f>
        <v/>
      </c>
      <c r="K114" s="44">
        <f>IF(AND(K93&gt;=1,K93&lt;=10,K110&gt;0),K110*split_lo,0)</f>
        <v/>
      </c>
      <c r="L114" s="44">
        <f>IF(AND(L93&gt;=1,L93&lt;=10,L110&gt;0),L110*split_lo,0)</f>
        <v/>
      </c>
      <c r="M114" s="44">
        <f>IF(AND(M93&gt;=1,M93&lt;=10,M110&gt;0),M110*split_lo,0)</f>
        <v/>
      </c>
      <c r="N114" s="44">
        <f>IF(AND(N93&gt;=1,N93&lt;=10,N110&gt;0),N110*split_lo,0)</f>
        <v/>
      </c>
      <c r="O114" s="44">
        <f>IF(AND(O93&gt;=1,O93&lt;=10,O110&gt;0),O110*split_lo,0)</f>
        <v/>
      </c>
      <c r="P114" s="44">
        <f>IF(AND(P93&gt;=1,P93&lt;=10,P110&gt;0),P110*split_lo,0)</f>
        <v/>
      </c>
      <c r="Q114" s="44">
        <f>IF(AND(Q93&gt;=1,Q93&lt;=10,Q110&gt;0),Q110*split_lo,0)</f>
        <v/>
      </c>
      <c r="R114" s="44">
        <f>IF(AND(R93&gt;=1,R93&lt;=10,R110&gt;0),R110*split_lo,0)</f>
        <v/>
      </c>
      <c r="S114" s="44">
        <f>IF(AND(S93&gt;=1,S93&lt;=10,S110&gt;0),S110*split_lo,0)</f>
        <v/>
      </c>
      <c r="T114" s="44">
        <f>IF(AND(T93&gt;=1,T93&lt;=10,T110&gt;0),T110*split_lo,0)</f>
        <v/>
      </c>
      <c r="U114" s="44">
        <f>IF(AND(U93&gt;=1,U93&lt;=10,U110&gt;0),U110*split_lo,0)</f>
        <v/>
      </c>
      <c r="V114" s="44">
        <f>IF(AND(V93&gt;=1,V93&lt;=10,V110&gt;0),V110*split_lo,0)</f>
        <v/>
      </c>
      <c r="W114" s="44">
        <f>IF(AND(W93&gt;=1,W93&lt;=10,W110&gt;0),W110*split_lo,0)</f>
        <v/>
      </c>
      <c r="X114" s="44">
        <f>IF(AND(X93&gt;=1,X93&lt;=10,X110&gt;0),X110*split_lo,0)</f>
        <v/>
      </c>
      <c r="Y114" s="44">
        <f>IF(AND(Y93&gt;=1,Y93&lt;=10,Y110&gt;0),Y110*split_lo,0)</f>
        <v/>
      </c>
      <c r="Z114" s="44">
        <f>IF(AND(Z93&gt;=1,Z93&lt;=10,Z110&gt;0),Z110*split_lo,0)</f>
        <v/>
      </c>
      <c r="AA114" s="44">
        <f>IF(AND(AA93&gt;=1,AA93&lt;=10,AA110&gt;0),AA110*split_lo,0)</f>
        <v/>
      </c>
      <c r="AB114" s="44">
        <f>IF(AND(AB93&gt;=1,AB93&lt;=10,AB110&gt;0),AB110*split_lo,0)</f>
        <v/>
      </c>
      <c r="AC114" s="44">
        <f>IF(AND(AC93&gt;=1,AC93&lt;=10,AC110&gt;0),AC110*split_lo,0)</f>
        <v/>
      </c>
      <c r="AD114" s="44">
        <f>IF(AND(AD93&gt;=1,AD93&lt;=10,AD110&gt;0),AD110*split_lo,0)</f>
        <v/>
      </c>
      <c r="AE114" s="44">
        <f>IF(AND(AE93&gt;=1,AE93&lt;=10,AE110&gt;0),AE110*split_lo,0)</f>
        <v/>
      </c>
      <c r="AF114" s="44">
        <f>IF(AND(AF93&gt;=1,AF93&lt;=10,AF110&gt;0),AF110*split_lo,0)</f>
        <v/>
      </c>
      <c r="AG114" s="44">
        <f>IF(AND(AG93&gt;=1,AG93&lt;=10,AG110&gt;0),AG110*split_lo,0)</f>
        <v/>
      </c>
      <c r="AH114" s="44">
        <f>IF(AND(AH93&gt;=1,AH93&lt;=10,AH110&gt;0),AH110*split_lo,0)</f>
        <v/>
      </c>
      <c r="AI114" s="44">
        <f>IF(AND(AI93&gt;=1,AI93&lt;=10,AI110&gt;0),AI110*split_lo,0)</f>
        <v/>
      </c>
      <c r="AJ114" s="44">
        <f>IF(AND(AJ93&gt;=1,AJ93&lt;=10,AJ110&gt;0),AJ110*split_lo,0)</f>
        <v/>
      </c>
      <c r="AK114" s="44">
        <f>IF(AND(AK93&gt;=1,AK93&lt;=10,AK110&gt;0),AK110*split_lo,0)</f>
        <v/>
      </c>
      <c r="AL114" s="44">
        <f>IF(AND(AL93&gt;=1,AL93&lt;=10,AL110&gt;0),AL110*split_lo,0)</f>
        <v/>
      </c>
      <c r="AM114" s="44">
        <f>IF(AND(AM93&gt;=1,AM93&lt;=10,AM110&gt;0),AM110*split_lo,0)</f>
        <v/>
      </c>
      <c r="AN114" s="44">
        <f>IF(AND(AN93&gt;=1,AN93&lt;=10,AN110&gt;0),AN110*split_lo,0)</f>
        <v/>
      </c>
      <c r="AO114" s="44">
        <f>IF(AND(AO93&gt;=1,AO93&lt;=10,AO110&gt;0),AO110*split_lo,0)</f>
        <v/>
      </c>
      <c r="AP114" s="44">
        <f>IF(AND(AP93&gt;=1,AP93&lt;=10,AP110&gt;0),AP110*split_lo,0)</f>
        <v/>
      </c>
      <c r="AQ114" s="44">
        <f>IF(AND(AQ93&gt;=1,AQ93&lt;=10,AQ110&gt;0),AQ110*split_lo,0)</f>
        <v/>
      </c>
      <c r="AR114" s="44">
        <f>IF(AND(AR93&gt;=1,AR93&lt;=10,AR110&gt;0),AR110*split_lo,0)</f>
        <v/>
      </c>
      <c r="AS114" s="44">
        <f>IF(AND(AS93&gt;=1,AS93&lt;=10,AS110&gt;0),AS110*split_lo,0)</f>
        <v/>
      </c>
      <c r="AT114" s="44">
        <f>IF(AND(AT93&gt;=1,AT93&lt;=10,AT110&gt;0),AT110*split_lo,0)</f>
        <v/>
      </c>
      <c r="AU114" s="44">
        <f>IF(AND(AU93&gt;=1,AU93&lt;=10,AU110&gt;0),AU110*split_lo,0)</f>
        <v/>
      </c>
      <c r="AV114" s="44">
        <f>IF(AND(AV93&gt;=1,AV93&lt;=10,AV110&gt;0),AV110*split_lo,0)</f>
        <v/>
      </c>
      <c r="AW114" s="44">
        <f>IF(AND(AW93&gt;=1,AW93&lt;=10,AW110&gt;0),AW110*split_lo,0)</f>
        <v/>
      </c>
      <c r="AX114" s="44">
        <f>IF(AND(AX93&gt;=1,AX93&lt;=10,AX110&gt;0),AX110*split_lo,0)</f>
        <v/>
      </c>
      <c r="AY114" s="44">
        <f>IF(AND(AY93&gt;=1,AY93&lt;=10,AY110&gt;0),AY110*split_lo,0)</f>
        <v/>
      </c>
      <c r="AZ114" s="44">
        <f>IF(AND(AZ93&gt;=1,AZ93&lt;=10,AZ110&gt;0),AZ110*split_lo,0)</f>
        <v/>
      </c>
      <c r="BA114" s="44">
        <f>IF(AND(BA93&gt;=1,BA93&lt;=10,BA110&gt;0),BA110*split_lo,0)</f>
        <v/>
      </c>
      <c r="BB114" s="44">
        <f>IF(AND(BB93&gt;=1,BB93&lt;=10,BB110&gt;0),BB110*split_lo,0)</f>
        <v/>
      </c>
      <c r="BC114" s="44">
        <f>IF(AND(BC93&gt;=1,BC93&lt;=10,BC110&gt;0),BC110*split_lo,0)</f>
        <v/>
      </c>
      <c r="BD114" s="44">
        <f>IF(AND(BD93&gt;=1,BD93&lt;=10,BD110&gt;0),BD110*split_lo,0)</f>
        <v/>
      </c>
      <c r="BE114" s="44">
        <f>IF(AND(BE93&gt;=1,BE93&lt;=10,BE110&gt;0),BE110*split_lo,0)</f>
        <v/>
      </c>
      <c r="BF114" s="44">
        <f>IF(AND(BF93&gt;=1,BF93&lt;=10,BF110&gt;0),BF110*split_lo,0)</f>
        <v/>
      </c>
      <c r="BG114" s="44">
        <f>IF(AND(BG93&gt;=1,BG93&lt;=10,BG110&gt;0),BG110*split_lo,0)</f>
        <v/>
      </c>
      <c r="BH114" s="44">
        <f>IF(AND(BH93&gt;=1,BH93&lt;=10,BH110&gt;0),BH110*split_lo,0)</f>
        <v/>
      </c>
      <c r="BI114" s="44">
        <f>IF(AND(BI93&gt;=1,BI93&lt;=10,BI110&gt;0),BI110*split_lo,0)</f>
        <v/>
      </c>
      <c r="BJ114" s="44">
        <f>IF(AND(BJ93&gt;=1,BJ93&lt;=10,BJ110&gt;0),BJ110*split_lo,0)</f>
        <v/>
      </c>
      <c r="BK114" s="44">
        <f>IF(AND(BK93&gt;=1,BK93&lt;=10,BK110&gt;0),BK110*split_lo,0)</f>
        <v/>
      </c>
      <c r="BL114" s="44">
        <f>IF(AND(BL93&gt;=1,BL93&lt;=10,BL110&gt;0),BL110*split_lo,0)</f>
        <v/>
      </c>
      <c r="BM114" s="44">
        <f>IF(AND(BM93&gt;=1,BM93&lt;=10,BM110&gt;0),BM110*split_lo,0)</f>
        <v/>
      </c>
      <c r="BN114" s="44">
        <f>IF(AND(BN93&gt;=1,BN93&lt;=10,BN110&gt;0),BN110*split_lo,0)</f>
        <v/>
      </c>
      <c r="BO114" s="44">
        <f>IF(AND(BO93&gt;=1,BO93&lt;=10,BO110&gt;0),BO110*split_lo,0)</f>
        <v/>
      </c>
      <c r="BP114" s="44">
        <f>IF(AND(BP93&gt;=1,BP93&lt;=10,BP110&gt;0),BP110*split_lo,0)</f>
        <v/>
      </c>
      <c r="BQ114" s="44">
        <f>IF(AND(BQ93&gt;=1,BQ93&lt;=10,BQ110&gt;0),BQ110*split_lo,0)</f>
        <v/>
      </c>
      <c r="BR114" s="44">
        <f>IF(AND(BR93&gt;=1,BR93&lt;=10,BR110&gt;0),BR110*split_lo,0)</f>
        <v/>
      </c>
      <c r="BS114" s="44">
        <f>IF(AND(BS93&gt;=1,BS93&lt;=10,BS110&gt;0),BS110*split_lo,0)</f>
        <v/>
      </c>
      <c r="BT114" s="44">
        <f>IF(AND(BT93&gt;=1,BT93&lt;=10,BT110&gt;0),BT110*split_lo,0)</f>
        <v/>
      </c>
      <c r="BU114" s="44">
        <f>IF(AND(BU93&gt;=1,BU93&lt;=10,BU110&gt;0),BU110*split_lo,0)</f>
        <v/>
      </c>
      <c r="BV114" s="44">
        <f>IF(AND(BV93&gt;=1,BV93&lt;=10,BV110&gt;0),BV110*split_lo,0)</f>
        <v/>
      </c>
      <c r="BW114" s="44">
        <f>IF(AND(BW93&gt;=1,BW93&lt;=10,BW110&gt;0),BW110*split_lo,0)</f>
        <v/>
      </c>
      <c r="BX114" s="44">
        <f>IF(AND(BX93&gt;=1,BX93&lt;=10,BX110&gt;0),BX110*split_lo,0)</f>
        <v/>
      </c>
      <c r="BY114" s="44">
        <f>IF(AND(BY93&gt;=1,BY93&lt;=10,BY110&gt;0),BY110*split_lo,0)</f>
        <v/>
      </c>
      <c r="BZ114" s="44">
        <f>IF(AND(BZ93&gt;=1,BZ93&lt;=10,BZ110&gt;0),BZ110*split_lo,0)</f>
        <v/>
      </c>
      <c r="CA114" s="44">
        <f>IF(AND(CA93&gt;=1,CA93&lt;=10,CA110&gt;0),CA110*split_lo,0)</f>
        <v/>
      </c>
      <c r="CB114" s="44">
        <f>IF(AND(CB93&gt;=1,CB93&lt;=10,CB110&gt;0),CB110*split_lo,0)</f>
        <v/>
      </c>
      <c r="CC114" s="44">
        <f>IF(AND(CC93&gt;=1,CC93&lt;=10,CC110&gt;0),CC110*split_lo,0)</f>
        <v/>
      </c>
      <c r="CD114" s="44">
        <f>IF(AND(CD93&gt;=1,CD93&lt;=10,CD110&gt;0),CD110*split_lo,0)</f>
        <v/>
      </c>
      <c r="CE114" s="44">
        <f>IF(AND(CE93&gt;=1,CE93&lt;=10,CE110&gt;0),CE110*split_lo,0)</f>
        <v/>
      </c>
      <c r="CF114" s="44">
        <f>IF(AND(CF93&gt;=1,CF93&lt;=10,CF110&gt;0),CF110*split_lo,0)</f>
        <v/>
      </c>
      <c r="CG114" s="44">
        <f>IF(AND(CG93&gt;=1,CG93&lt;=10,CG110&gt;0),CG110*split_lo,0)</f>
        <v/>
      </c>
      <c r="CH114" s="44">
        <f>IF(AND(CH93&gt;=1,CH93&lt;=10,CH110&gt;0),CH110*split_lo,0)</f>
        <v/>
      </c>
      <c r="CI114" s="44">
        <f>IF(AND(CI93&gt;=1,CI93&lt;=10,CI110&gt;0),CI110*split_lo,0)</f>
        <v/>
      </c>
      <c r="CJ114" s="44">
        <f>IF(AND(CJ93&gt;=1,CJ93&lt;=10,CJ110&gt;0),CJ110*split_lo,0)</f>
        <v/>
      </c>
      <c r="CK114" s="44">
        <f>IF(AND(CK93&gt;=1,CK93&lt;=10,CK110&gt;0),CK110*split_lo,0)</f>
        <v/>
      </c>
      <c r="CL114" s="44">
        <f>IF(AND(CL93&gt;=1,CL93&lt;=10,CL110&gt;0),CL110*split_lo,0)</f>
        <v/>
      </c>
      <c r="CM114" s="44">
        <f>IF(AND(CM93&gt;=1,CM93&lt;=10,CM110&gt;0),CM110*split_lo,0)</f>
        <v/>
      </c>
      <c r="CN114" s="44">
        <f>IF(AND(CN93&gt;=1,CN93&lt;=10,CN110&gt;0),CN110*split_lo,0)</f>
        <v/>
      </c>
      <c r="CO114" s="44">
        <f>IF(AND(CO93&gt;=1,CO93&lt;=10,CO110&gt;0),CO110*split_lo,0)</f>
        <v/>
      </c>
      <c r="CP114" s="44">
        <f>IF(AND(CP93&gt;=1,CP93&lt;=10,CP110&gt;0),CP110*split_lo,0)</f>
        <v/>
      </c>
      <c r="CQ114" s="44">
        <f>IF(AND(CQ93&gt;=1,CQ93&lt;=10,CQ110&gt;0),CQ110*split_lo,0)</f>
        <v/>
      </c>
      <c r="CR114" s="44">
        <f>IF(AND(CR93&gt;=1,CR93&lt;=10,CR110&gt;0),CR110*split_lo,0)</f>
        <v/>
      </c>
      <c r="CS114" s="44">
        <f>IF(AND(CS93&gt;=1,CS93&lt;=10,CS110&gt;0),CS110*split_lo,0)</f>
        <v/>
      </c>
      <c r="CT114" s="44">
        <f>IF(AND(CT93&gt;=1,CT93&lt;=10,CT110&gt;0),CT110*split_lo,0)</f>
        <v/>
      </c>
      <c r="CU114" s="44">
        <f>IF(AND(CU93&gt;=1,CU93&lt;=10,CU110&gt;0),CU110*split_lo,0)</f>
        <v/>
      </c>
      <c r="CV114" s="44">
        <f>IF(AND(CV93&gt;=1,CV93&lt;=10,CV110&gt;0),CV110*split_lo,0)</f>
        <v/>
      </c>
      <c r="CW114" s="44">
        <f>IF(AND(CW93&gt;=1,CW93&lt;=10,CW110&gt;0),CW110*split_lo,0)</f>
        <v/>
      </c>
      <c r="CX114" s="44">
        <f>IF(AND(CX93&gt;=1,CX93&lt;=10,CX110&gt;0),CX110*split_lo,0)</f>
        <v/>
      </c>
      <c r="CY114" s="44">
        <f>IF(AND(CY93&gt;=1,CY93&lt;=10,CY110&gt;0),CY110*split_lo,0)</f>
        <v/>
      </c>
      <c r="CZ114" s="44">
        <f>IF(AND(CZ93&gt;=1,CZ93&lt;=10,CZ110&gt;0),CZ110*split_lo,0)</f>
        <v/>
      </c>
      <c r="DA114" s="44">
        <f>IF(AND(DA93&gt;=1,DA93&lt;=10,DA110&gt;0),DA110*split_lo,0)</f>
        <v/>
      </c>
      <c r="DB114" s="44">
        <f>IF(AND(DB93&gt;=1,DB93&lt;=10,DB110&gt;0),DB110*split_lo,0)</f>
        <v/>
      </c>
      <c r="DC114" s="44">
        <f>IF(AND(DC93&gt;=1,DC93&lt;=10,DC110&gt;0),DC110*split_lo,0)</f>
        <v/>
      </c>
      <c r="DD114" s="44">
        <f>IF(AND(DD93&gt;=1,DD93&lt;=10,DD110&gt;0),DD110*split_lo,0)</f>
        <v/>
      </c>
      <c r="DE114" s="44">
        <f>IF(AND(DE93&gt;=1,DE93&lt;=10,DE110&gt;0),DE110*split_lo,0)</f>
        <v/>
      </c>
      <c r="DF114" s="44">
        <f>IF(AND(DF93&gt;=1,DF93&lt;=10,DF110&gt;0),DF110*split_lo,0)</f>
        <v/>
      </c>
      <c r="DG114" s="44">
        <f>IF(AND(DG93&gt;=1,DG93&lt;=10,DG110&gt;0),DG110*split_lo,0)</f>
        <v/>
      </c>
      <c r="DH114" s="44">
        <f>IF(AND(DH93&gt;=1,DH93&lt;=10,DH110&gt;0),DH110*split_lo,0)</f>
        <v/>
      </c>
      <c r="DI114" s="44">
        <f>IF(AND(DI93&gt;=1,DI93&lt;=10,DI110&gt;0),DI110*split_lo,0)</f>
        <v/>
      </c>
      <c r="DJ114" s="44">
        <f>IF(AND(DJ93&gt;=1,DJ93&lt;=10,DJ110&gt;0),DJ110*split_lo,0)</f>
        <v/>
      </c>
      <c r="DK114" s="44">
        <f>IF(AND(DK93&gt;=1,DK93&lt;=10,DK110&gt;0),DK110*split_lo,0)</f>
        <v/>
      </c>
      <c r="DL114" s="44">
        <f>IF(AND(DL93&gt;=1,DL93&lt;=10,DL110&gt;0),DL110*split_lo,0)</f>
        <v/>
      </c>
      <c r="DM114" s="44">
        <f>IF(AND(DM93&gt;=1,DM93&lt;=10,DM110&gt;0),DM110*split_lo,0)</f>
        <v/>
      </c>
      <c r="DN114" s="44">
        <f>IF(AND(DN93&gt;=1,DN93&lt;=10,DN110&gt;0),DN110*split_lo,0)</f>
        <v/>
      </c>
      <c r="DO114" s="44">
        <f>IF(AND(DO93&gt;=1,DO93&lt;=10,DO110&gt;0),DO110*split_lo,0)</f>
        <v/>
      </c>
      <c r="DP114" s="44">
        <f>IF(AND(DP93&gt;=1,DP93&lt;=10,DP110&gt;0),DP110*split_lo,0)</f>
        <v/>
      </c>
      <c r="DQ114" s="44">
        <f>IF(AND(DQ93&gt;=1,DQ93&lt;=10,DQ110&gt;0),DQ110*split_lo,0)</f>
        <v/>
      </c>
      <c r="DR114" s="44">
        <f>IF(AND(DR93&gt;=1,DR93&lt;=10,DR110&gt;0),DR110*split_lo,0)</f>
        <v/>
      </c>
      <c r="DS114" s="44">
        <f>IF(AND(DS93&gt;=1,DS93&lt;=10,DS110&gt;0),DS110*split_lo,0)</f>
        <v/>
      </c>
      <c r="DT114" s="44">
        <f>IF(AND(DT93&gt;=1,DT93&lt;=10,DT110&gt;0),DT110*split_lo,0)</f>
        <v/>
      </c>
      <c r="DU114" s="44">
        <f>IF(AND(DU93&gt;=1,DU93&lt;=10,DU110&gt;0),DU110*split_lo,0)</f>
        <v/>
      </c>
      <c r="DV114" s="44">
        <f>IF(AND(DV93&gt;=1,DV93&lt;=10,DV110&gt;0),DV110*split_lo,0)</f>
        <v/>
      </c>
      <c r="DW114" s="44">
        <f>IF(AND(DW93&gt;=1,DW93&lt;=10,DW110&gt;0),DW110*split_lo,0)</f>
        <v/>
      </c>
      <c r="DX114" s="44">
        <f>IF(AND(DX93&gt;=1,DX93&lt;=10,DX110&gt;0),DX110*split_lo,0)</f>
        <v/>
      </c>
      <c r="DY114" s="44">
        <f>IF(AND(DY93&gt;=1,DY93&lt;=10,DY110&gt;0),DY110*split_lo,0)</f>
        <v/>
      </c>
      <c r="DZ114" s="44">
        <f>IF(AND(DZ93&gt;=1,DZ93&lt;=10,DZ110&gt;0),DZ110*split_lo,0)</f>
        <v/>
      </c>
      <c r="EA114" s="44">
        <f>IF(AND(EA93&gt;=1,EA93&lt;=10,EA110&gt;0),EA110*split_lo,0)</f>
        <v/>
      </c>
      <c r="EB114" s="44">
        <f>IF(AND(EB93&gt;=1,EB93&lt;=10,EB110&gt;0),EB110*split_lo,0)</f>
        <v/>
      </c>
      <c r="EC114" s="44">
        <f>IF(AND(EC93&gt;=1,EC93&lt;=10,EC110&gt;0),EC110*split_lo,0)</f>
        <v/>
      </c>
      <c r="ED114" s="44">
        <f>IF(AND(ED93&gt;=1,ED93&lt;=10,ED110&gt;0),ED110*split_lo,0)</f>
        <v/>
      </c>
      <c r="EE114" s="44">
        <f>IF(AND(EE93&gt;=1,EE93&lt;=10,EE110&gt;0),EE110*split_lo,0)</f>
        <v/>
      </c>
      <c r="EF114" s="44">
        <f>IF(AND(EF93&gt;=1,EF93&lt;=10,EF110&gt;0),EF110*split_lo,0)</f>
        <v/>
      </c>
      <c r="EG114" s="44">
        <f>IF(AND(EG93&gt;=1,EG93&lt;=10,EG110&gt;0),EG110*split_lo,0)</f>
        <v/>
      </c>
      <c r="EH114" s="44">
        <f>IF(AND(EH93&gt;=1,EH93&lt;=10,EH110&gt;0),EH110*split_lo,0)</f>
        <v/>
      </c>
      <c r="EI114" s="44">
        <f>IF(AND(EI93&gt;=1,EI93&lt;=10,EI110&gt;0),EI110*split_lo,0)</f>
        <v/>
      </c>
      <c r="EJ114" s="44">
        <f>IF(AND(EJ93&gt;=1,EJ93&lt;=10,EJ110&gt;0),EJ110*split_lo,0)</f>
        <v/>
      </c>
      <c r="EK114" s="44">
        <f>IF(AND(EK93&gt;=1,EK93&lt;=10,EK110&gt;0),EK110*split_lo,0)</f>
        <v/>
      </c>
      <c r="EL114" s="44">
        <f>IF(AND(EL93&gt;=1,EL93&lt;=10,EL110&gt;0),EL110*split_lo,0)</f>
        <v/>
      </c>
      <c r="EM114" s="44">
        <f>IF(AND(EM93&gt;=1,EM93&lt;=10,EM110&gt;0),EM110*split_lo,0)</f>
        <v/>
      </c>
      <c r="EN114" s="44">
        <f>IF(AND(EN93&gt;=1,EN93&lt;=10,EN110&gt;0),EN110*split_lo,0)</f>
        <v/>
      </c>
      <c r="EO114" s="44">
        <f>IF(AND(EO93&gt;=1,EO93&lt;=10,EO110&gt;0),EO110*split_lo,0)</f>
        <v/>
      </c>
      <c r="EP114" s="44">
        <f>IF(AND(EP93&gt;=1,EP93&lt;=10,EP110&gt;0),EP110*split_lo,0)</f>
        <v/>
      </c>
      <c r="EQ114" s="44">
        <f>IF(AND(EQ93&gt;=1,EQ93&lt;=10,EQ110&gt;0),EQ110*split_lo,0)</f>
        <v/>
      </c>
      <c r="ER114" s="44">
        <f>IF(AND(ER93&gt;=1,ER93&lt;=10,ER110&gt;0),ER110*split_lo,0)</f>
        <v/>
      </c>
      <c r="ES114" s="44">
        <f>IF(AND(ES93&gt;=1,ES93&lt;=10,ES110&gt;0),ES110*split_lo,0)</f>
        <v/>
      </c>
      <c r="ET114" s="44">
        <f>IF(AND(ET93&gt;=1,ET93&lt;=10,ET110&gt;0),ET110*split_lo,0)</f>
        <v/>
      </c>
      <c r="EU114" s="44">
        <f>IF(AND(EU93&gt;=1,EU93&lt;=10,EU110&gt;0),EU110*split_lo,0)</f>
        <v/>
      </c>
      <c r="EV114" s="44">
        <f>IF(AND(EV93&gt;=1,EV93&lt;=10,EV110&gt;0),EV110*split_lo,0)</f>
        <v/>
      </c>
      <c r="EW114" s="44">
        <f>IF(AND(EW93&gt;=1,EW93&lt;=10,EW110&gt;0),EW110*split_lo,0)</f>
        <v/>
      </c>
      <c r="EX114" s="44">
        <f>IF(AND(EX93&gt;=1,EX93&lt;=10,EX110&gt;0),EX110*split_lo,0)</f>
        <v/>
      </c>
      <c r="EY114" s="44">
        <f>IF(AND(EY93&gt;=1,EY93&lt;=10,EY110&gt;0),EY110*split_lo,0)</f>
        <v/>
      </c>
      <c r="EZ114" s="44">
        <f>IF(AND(EZ93&gt;=1,EZ93&lt;=10,EZ110&gt;0),EZ110*split_lo,0)</f>
        <v/>
      </c>
      <c r="FA114" s="44">
        <f>IF(AND(FA93&gt;=1,FA93&lt;=10,FA110&gt;0),FA110*split_lo,0)</f>
        <v/>
      </c>
      <c r="FB114" s="44">
        <f>IF(AND(FB93&gt;=1,FB93&lt;=10,FB110&gt;0),FB110*split_lo,0)</f>
        <v/>
      </c>
      <c r="FC114" s="44">
        <f>IF(AND(FC93&gt;=1,FC93&lt;=10,FC110&gt;0),FC110*split_lo,0)</f>
        <v/>
      </c>
      <c r="FD114" s="44">
        <f>IF(AND(FD93&gt;=1,FD93&lt;=10,FD110&gt;0),FD110*split_lo,0)</f>
        <v/>
      </c>
      <c r="FE114" s="44">
        <f>IF(AND(FE93&gt;=1,FE93&lt;=10,FE110&gt;0),FE110*split_lo,0)</f>
        <v/>
      </c>
      <c r="FF114" s="44">
        <f>IF(AND(FF93&gt;=1,FF93&lt;=10,FF110&gt;0),FF110*split_lo,0)</f>
        <v/>
      </c>
      <c r="FG114" s="44">
        <f>IF(AND(FG93&gt;=1,FG93&lt;=10,FG110&gt;0),FG110*split_lo,0)</f>
        <v/>
      </c>
      <c r="FH114" s="44">
        <f>IF(AND(FH93&gt;=1,FH93&lt;=10,FH110&gt;0),FH110*split_lo,0)</f>
        <v/>
      </c>
      <c r="FI114" s="44">
        <f>IF(AND(FI93&gt;=1,FI93&lt;=10,FI110&gt;0),FI110*split_lo,0)</f>
        <v/>
      </c>
      <c r="FJ114" s="44">
        <f>IF(AND(FJ93&gt;=1,FJ93&lt;=10,FJ110&gt;0),FJ110*split_lo,0)</f>
        <v/>
      </c>
      <c r="FK114" s="44">
        <f>IF(AND(FK93&gt;=1,FK93&lt;=10,FK110&gt;0),FK110*split_lo,0)</f>
        <v/>
      </c>
      <c r="FL114" s="44">
        <f>IF(AND(FL93&gt;=1,FL93&lt;=10,FL110&gt;0),FL110*split_lo,0)</f>
        <v/>
      </c>
      <c r="FM114" s="44">
        <f>IF(AND(FM93&gt;=1,FM93&lt;=10,FM110&gt;0),FM110*split_lo,0)</f>
        <v/>
      </c>
      <c r="FN114" s="44">
        <f>IF(AND(FN93&gt;=1,FN93&lt;=10,FN110&gt;0),FN110*split_lo,0)</f>
        <v/>
      </c>
      <c r="FO114" s="44">
        <f>IF(AND(FO93&gt;=1,FO93&lt;=10,FO110&gt;0),FO110*split_lo,0)</f>
        <v/>
      </c>
      <c r="FP114" s="44">
        <f>IF(AND(FP93&gt;=1,FP93&lt;=10,FP110&gt;0),FP110*split_lo,0)</f>
        <v/>
      </c>
      <c r="FQ114" s="44">
        <f>IF(AND(FQ93&gt;=1,FQ93&lt;=10,FQ110&gt;0),FQ110*split_lo,0)</f>
        <v/>
      </c>
      <c r="FR114" s="44">
        <f>IF(AND(FR93&gt;=1,FR93&lt;=10,FR110&gt;0),FR110*split_lo,0)</f>
        <v/>
      </c>
      <c r="FS114" s="44">
        <f>IF(AND(FS93&gt;=1,FS93&lt;=10,FS110&gt;0),FS110*split_lo,0)</f>
        <v/>
      </c>
      <c r="FT114" s="44">
        <f>IF(AND(FT93&gt;=1,FT93&lt;=10,FT110&gt;0),FT110*split_lo,0)</f>
        <v/>
      </c>
      <c r="FU114" s="44">
        <f>IF(AND(FU93&gt;=1,FU93&lt;=10,FU110&gt;0),FU110*split_lo,0)</f>
        <v/>
      </c>
      <c r="FV114" s="44">
        <f>IF(AND(FV93&gt;=1,FV93&lt;=10,FV110&gt;0),FV110*split_lo,0)</f>
        <v/>
      </c>
      <c r="FW114" s="44">
        <f>IF(AND(FW93&gt;=1,FW93&lt;=10,FW110&gt;0),FW110*split_lo,0)</f>
        <v/>
      </c>
      <c r="FX114" s="44">
        <f>IF(AND(FX93&gt;=1,FX93&lt;=10,FX110&gt;0),FX110*split_lo,0)</f>
        <v/>
      </c>
      <c r="FY114" s="44">
        <f>IF(AND(FY93&gt;=1,FY93&lt;=10,FY110&gt;0),FY110*split_lo,0)</f>
        <v/>
      </c>
      <c r="FZ114" s="44">
        <f>IF(AND(FZ93&gt;=1,FZ93&lt;=10,FZ110&gt;0),FZ110*split_lo,0)</f>
        <v/>
      </c>
      <c r="GA114" s="44">
        <f>IF(AND(GA93&gt;=1,GA93&lt;=10,GA110&gt;0),GA110*split_lo,0)</f>
        <v/>
      </c>
      <c r="GB114" s="44">
        <f>IF(AND(GB93&gt;=1,GB93&lt;=10,GB110&gt;0),GB110*split_lo,0)</f>
        <v/>
      </c>
      <c r="GC114" s="44">
        <f>IF(AND(GC93&gt;=1,GC93&lt;=10,GC110&gt;0),GC110*split_lo,0)</f>
        <v/>
      </c>
      <c r="GD114" s="44">
        <f>IF(AND(GD93&gt;=1,GD93&lt;=10,GD110&gt;0),GD110*split_lo,0)</f>
        <v/>
      </c>
      <c r="GE114" s="44">
        <f>IF(AND(GE93&gt;=1,GE93&lt;=10,GE110&gt;0),GE110*split_lo,0)</f>
        <v/>
      </c>
      <c r="GF114" s="44">
        <f>IF(AND(GF93&gt;=1,GF93&lt;=10,GF110&gt;0),GF110*split_lo,0)</f>
        <v/>
      </c>
      <c r="GG114" s="44">
        <f>IF(AND(GG93&gt;=1,GG93&lt;=10,GG110&gt;0),GG110*split_lo,0)</f>
        <v/>
      </c>
      <c r="GH114" s="44">
        <f>IF(AND(GH93&gt;=1,GH93&lt;=10,GH110&gt;0),GH110*split_lo,0)</f>
        <v/>
      </c>
      <c r="GI114" s="44">
        <f>IF(AND(GI93&gt;=1,GI93&lt;=10,GI110&gt;0),GI110*split_lo,0)</f>
        <v/>
      </c>
      <c r="GJ114" s="44">
        <f>IF(AND(GJ93&gt;=1,GJ93&lt;=10,GJ110&gt;0),GJ110*split_lo,0)</f>
        <v/>
      </c>
      <c r="GK114" s="44">
        <f>IF(AND(GK93&gt;=1,GK93&lt;=10,GK110&gt;0),GK110*split_lo,0)</f>
        <v/>
      </c>
      <c r="GL114" s="44">
        <f>IF(AND(GL93&gt;=1,GL93&lt;=10,GL110&gt;0),GL110*split_lo,0)</f>
        <v/>
      </c>
      <c r="GM114" s="44">
        <f>IF(AND(GM93&gt;=1,GM93&lt;=10,GM110&gt;0),GM110*split_lo,0)</f>
        <v/>
      </c>
      <c r="GN114" s="44">
        <f>IF(AND(GN93&gt;=1,GN93&lt;=10,GN110&gt;0),GN110*split_lo,0)</f>
        <v/>
      </c>
      <c r="GO114" s="44">
        <f>IF(AND(GO93&gt;=1,GO93&lt;=10,GO110&gt;0),GO110*split_lo,0)</f>
        <v/>
      </c>
      <c r="GP114" s="44">
        <f>IF(AND(GP93&gt;=1,GP93&lt;=10,GP110&gt;0),GP110*split_lo,0)</f>
        <v/>
      </c>
      <c r="GQ114" s="44">
        <f>IF(AND(GQ93&gt;=1,GQ93&lt;=10,GQ110&gt;0),GQ110*split_lo,0)</f>
        <v/>
      </c>
      <c r="GR114" s="44">
        <f>IF(AND(GR93&gt;=1,GR93&lt;=10,GR110&gt;0),GR110*split_lo,0)</f>
        <v/>
      </c>
      <c r="GS114" s="44">
        <f>IF(AND(GS93&gt;=1,GS93&lt;=10,GS110&gt;0),GS110*split_lo,0)</f>
        <v/>
      </c>
      <c r="GT114" s="44">
        <f>IF(AND(GT93&gt;=1,GT93&lt;=10,GT110&gt;0),GT110*split_lo,0)</f>
        <v/>
      </c>
      <c r="GU114" s="44">
        <f>IF(AND(GU93&gt;=1,GU93&lt;=10,GU110&gt;0),GU110*split_lo,0)</f>
        <v/>
      </c>
      <c r="GV114" s="44">
        <f>IF(AND(GV93&gt;=1,GV93&lt;=10,GV110&gt;0),GV110*split_lo,0)</f>
        <v/>
      </c>
      <c r="GW114" s="44">
        <f>IF(AND(GW93&gt;=1,GW93&lt;=10,GW110&gt;0),GW110*split_lo,0)</f>
        <v/>
      </c>
      <c r="GX114" s="44">
        <f>IF(AND(GX93&gt;=1,GX93&lt;=10,GX110&gt;0),GX110*split_lo,0)</f>
        <v/>
      </c>
      <c r="GY114" s="44">
        <f>IF(AND(GY93&gt;=1,GY93&lt;=10,GY110&gt;0),GY110*split_lo,0)</f>
        <v/>
      </c>
      <c r="GZ114" s="44">
        <f>IF(AND(GZ93&gt;=1,GZ93&lt;=10,GZ110&gt;0),GZ110*split_lo,0)</f>
        <v/>
      </c>
      <c r="HA114" s="44">
        <f>IF(AND(HA93&gt;=1,HA93&lt;=10,HA110&gt;0),HA110*split_lo,0)</f>
        <v/>
      </c>
      <c r="HB114" s="44">
        <f>IF(AND(HB93&gt;=1,HB93&lt;=10,HB110&gt;0),HB110*split_lo,0)</f>
        <v/>
      </c>
      <c r="HC114" s="44">
        <f>IF(AND(HC93&gt;=1,HC93&lt;=10,HC110&gt;0),HC110*split_lo,0)</f>
        <v/>
      </c>
      <c r="HD114" s="44">
        <f>IF(AND(HD93&gt;=1,HD93&lt;=10,HD110&gt;0),HD110*split_lo,0)</f>
        <v/>
      </c>
      <c r="HE114" s="44">
        <f>IF(AND(HE93&gt;=1,HE93&lt;=10,HE110&gt;0),HE110*split_lo,0)</f>
        <v/>
      </c>
      <c r="HF114" s="44">
        <f>IF(AND(HF93&gt;=1,HF93&lt;=10,HF110&gt;0),HF110*split_lo,0)</f>
        <v/>
      </c>
      <c r="HG114" s="44">
        <f>IF(AND(HG93&gt;=1,HG93&lt;=10,HG110&gt;0),HG110*split_lo,0)</f>
        <v/>
      </c>
      <c r="HH114" s="44">
        <f>IF(AND(HH93&gt;=1,HH93&lt;=10,HH110&gt;0),HH110*split_lo,0)</f>
        <v/>
      </c>
      <c r="HI114" s="44">
        <f>IF(AND(HI93&gt;=1,HI93&lt;=10,HI110&gt;0),HI110*split_lo,0)</f>
        <v/>
      </c>
      <c r="HJ114" s="44">
        <f>IF(AND(HJ93&gt;=1,HJ93&lt;=10,HJ110&gt;0),HJ110*split_lo,0)</f>
        <v/>
      </c>
      <c r="HK114" s="44">
        <f>IF(AND(HK93&gt;=1,HK93&lt;=10,HK110&gt;0),HK110*split_lo,0)</f>
        <v/>
      </c>
      <c r="HL114" s="44">
        <f>IF(AND(HL93&gt;=1,HL93&lt;=10,HL110&gt;0),HL110*split_lo,0)</f>
        <v/>
      </c>
      <c r="HM114" s="44">
        <f>IF(AND(HM93&gt;=1,HM93&lt;=10,HM110&gt;0),HM110*split_lo,0)</f>
        <v/>
      </c>
      <c r="HN114" s="44">
        <f>IF(AND(HN93&gt;=1,HN93&lt;=10,HN110&gt;0),HN110*split_lo,0)</f>
        <v/>
      </c>
      <c r="HO114" s="44">
        <f>IF(AND(HO93&gt;=1,HO93&lt;=10,HO110&gt;0),HO110*split_lo,0)</f>
        <v/>
      </c>
      <c r="HP114" s="44">
        <f>IF(AND(HP93&gt;=1,HP93&lt;=10,HP110&gt;0),HP110*split_lo,0)</f>
        <v/>
      </c>
      <c r="HQ114" s="44">
        <f>IF(AND(HQ93&gt;=1,HQ93&lt;=10,HQ110&gt;0),HQ110*split_lo,0)</f>
        <v/>
      </c>
      <c r="HR114" s="44">
        <f>IF(AND(HR93&gt;=1,HR93&lt;=10,HR110&gt;0),HR110*split_lo,0)</f>
        <v/>
      </c>
      <c r="HS114" s="44">
        <f>IF(AND(HS93&gt;=1,HS93&lt;=10,HS110&gt;0),HS110*split_lo,0)</f>
        <v/>
      </c>
      <c r="HT114" s="44">
        <f>IF(AND(HT93&gt;=1,HT93&lt;=10,HT110&gt;0),HT110*split_lo,0)</f>
        <v/>
      </c>
      <c r="HU114" s="44">
        <f>IF(AND(HU93&gt;=1,HU93&lt;=10,HU110&gt;0),HU110*split_lo,0)</f>
        <v/>
      </c>
      <c r="HV114" s="44">
        <f>IF(AND(HV93&gt;=1,HV93&lt;=10,HV110&gt;0),HV110*split_lo,0)</f>
        <v/>
      </c>
      <c r="HW114" s="44">
        <f>IF(AND(HW93&gt;=1,HW93&lt;=10,HW110&gt;0),HW110*split_lo,0)</f>
        <v/>
      </c>
      <c r="HX114" s="44">
        <f>IF(AND(HX93&gt;=1,HX93&lt;=10,HX110&gt;0),HX110*split_lo,0)</f>
        <v/>
      </c>
      <c r="HY114" s="44">
        <f>IF(AND(HY93&gt;=1,HY93&lt;=10,HY110&gt;0),HY110*split_lo,0)</f>
        <v/>
      </c>
      <c r="HZ114" s="44">
        <f>IF(AND(HZ93&gt;=1,HZ93&lt;=10,HZ110&gt;0),HZ110*split_lo,0)</f>
        <v/>
      </c>
      <c r="IA114" s="44">
        <f>IF(AND(IA93&gt;=1,IA93&lt;=10,IA110&gt;0),IA110*split_lo,0)</f>
        <v/>
      </c>
      <c r="IB114" s="44">
        <f>IF(AND(IB93&gt;=1,IB93&lt;=10,IB110&gt;0),IB110*split_lo,0)</f>
        <v/>
      </c>
      <c r="IC114" s="44">
        <f>IF(AND(IC93&gt;=1,IC93&lt;=10,IC110&gt;0),IC110*split_lo,0)</f>
        <v/>
      </c>
      <c r="ID114" s="44">
        <f>IF(AND(ID93&gt;=1,ID93&lt;=10,ID110&gt;0),ID110*split_lo,0)</f>
        <v/>
      </c>
      <c r="IE114" s="44">
        <f>IF(AND(IE93&gt;=1,IE93&lt;=10,IE110&gt;0),IE110*split_lo,0)</f>
        <v/>
      </c>
      <c r="IF114" s="44">
        <f>IF(AND(IF93&gt;=1,IF93&lt;=10,IF110&gt;0),IF110*split_lo,0)</f>
        <v/>
      </c>
      <c r="IG114" s="44">
        <f>IF(AND(IG93&gt;=1,IG93&lt;=10,IG110&gt;0),IG110*split_lo,0)</f>
        <v/>
      </c>
      <c r="IH114" s="44">
        <f>IF(AND(IH93&gt;=1,IH93&lt;=10,IH110&gt;0),IH110*split_lo,0)</f>
        <v/>
      </c>
      <c r="II114" s="44">
        <f>IF(AND(II93&gt;=1,II93&lt;=10,II110&gt;0),II110*split_lo,0)</f>
        <v/>
      </c>
      <c r="IJ114" s="44">
        <f>IF(AND(IJ93&gt;=1,IJ93&lt;=10,IJ110&gt;0),IJ110*split_lo,0)</f>
        <v/>
      </c>
      <c r="IK114" s="44">
        <f>IF(AND(IK93&gt;=1,IK93&lt;=10,IK110&gt;0),IK110*split_lo,0)</f>
        <v/>
      </c>
      <c r="IL114" s="44">
        <f>IF(AND(IL93&gt;=1,IL93&lt;=10,IL110&gt;0),IL110*split_lo,0)</f>
        <v/>
      </c>
      <c r="IM114" s="44">
        <f>IF(AND(IM93&gt;=1,IM93&lt;=10,IM110&gt;0),IM110*split_lo,0)</f>
        <v/>
      </c>
      <c r="IN114" s="44">
        <f>IF(AND(IN93&gt;=1,IN93&lt;=10,IN110&gt;0),IN110*split_lo,0)</f>
        <v/>
      </c>
      <c r="IO114" s="44">
        <f>IF(AND(IO93&gt;=1,IO93&lt;=10,IO110&gt;0),IO110*split_lo,0)</f>
        <v/>
      </c>
      <c r="IP114" s="44">
        <f>IF(AND(IP93&gt;=1,IP93&lt;=10,IP110&gt;0),IP110*split_lo,0)</f>
        <v/>
      </c>
      <c r="IQ114" s="44">
        <f>IF(AND(IQ93&gt;=1,IQ93&lt;=10,IQ110&gt;0),IQ110*split_lo,0)</f>
        <v/>
      </c>
      <c r="IR114" s="44">
        <f>IF(AND(IR93&gt;=1,IR93&lt;=10,IR110&gt;0),IR110*split_lo,0)</f>
        <v/>
      </c>
      <c r="IS114" s="44">
        <f>IF(AND(IS93&gt;=1,IS93&lt;=10,IS110&gt;0),IS110*split_lo,0)</f>
        <v/>
      </c>
      <c r="IT114" s="44">
        <f>IF(AND(IT93&gt;=1,IT93&lt;=10,IT110&gt;0),IT110*split_lo,0)</f>
        <v/>
      </c>
      <c r="IU114" s="44">
        <f>IF(AND(IU93&gt;=1,IU93&lt;=10,IU110&gt;0),IU110*split_lo,0)</f>
        <v/>
      </c>
      <c r="IV114" s="44">
        <f>IF(AND(IV93&gt;=1,IV93&lt;=10,IV110&gt;0),IV110*split_lo,0)</f>
        <v/>
      </c>
      <c r="IW114" s="44">
        <f>IF(AND(IW93&gt;=1,IW93&lt;=10,IW110&gt;0),IW110*split_lo,0)</f>
        <v/>
      </c>
      <c r="IX114" s="44">
        <f>IF(AND(IX93&gt;=1,IX93&lt;=10,IX110&gt;0),IX110*split_lo,0)</f>
        <v/>
      </c>
      <c r="IY114" s="44">
        <f>IF(AND(IY93&gt;=1,IY93&lt;=10,IY110&gt;0),IY110*split_lo,0)</f>
        <v/>
      </c>
      <c r="IZ114" s="44">
        <f>IF(AND(IZ93&gt;=1,IZ93&lt;=10,IZ110&gt;0),IZ110*split_lo,0)</f>
        <v/>
      </c>
      <c r="JA114" s="44">
        <f>IF(AND(JA93&gt;=1,JA93&lt;=10,JA110&gt;0),JA110*split_lo,0)</f>
        <v/>
      </c>
      <c r="JB114" s="44">
        <f>IF(AND(JB93&gt;=1,JB93&lt;=10,JB110&gt;0),JB110*split_lo,0)</f>
        <v/>
      </c>
      <c r="JC114" s="44">
        <f>IF(AND(JC93&gt;=1,JC93&lt;=10,JC110&gt;0),JC110*split_lo,0)</f>
        <v/>
      </c>
      <c r="JD114" s="44">
        <f>IF(AND(JD93&gt;=1,JD93&lt;=10,JD110&gt;0),JD110*split_lo,0)</f>
        <v/>
      </c>
      <c r="JE114" s="44">
        <f>IF(AND(JE93&gt;=1,JE93&lt;=10,JE110&gt;0),JE110*split_lo,0)</f>
        <v/>
      </c>
      <c r="JF114" s="44">
        <f>IF(AND(JF93&gt;=1,JF93&lt;=10,JF110&gt;0),JF110*split_lo,0)</f>
        <v/>
      </c>
      <c r="JG114" s="44">
        <f>IF(AND(JG93&gt;=1,JG93&lt;=10,JG110&gt;0),JG110*split_lo,0)</f>
        <v/>
      </c>
      <c r="JH114" s="44">
        <f>IF(AND(JH93&gt;=1,JH93&lt;=10,JH110&gt;0),JH110*split_lo,0)</f>
        <v/>
      </c>
      <c r="JI114" s="44">
        <f>IF(AND(JI93&gt;=1,JI93&lt;=10,JI110&gt;0),JI110*split_lo,0)</f>
        <v/>
      </c>
      <c r="JJ114" s="44">
        <f>IF(AND(JJ93&gt;=1,JJ93&lt;=10,JJ110&gt;0),JJ110*split_lo,0)</f>
        <v/>
      </c>
      <c r="JK114" s="44">
        <f>IF(AND(JK93&gt;=1,JK93&lt;=10,JK110&gt;0),JK110*split_lo,0)</f>
        <v/>
      </c>
      <c r="JL114" s="44">
        <f>IF(AND(JL93&gt;=1,JL93&lt;=10,JL110&gt;0),JL110*split_lo,0)</f>
        <v/>
      </c>
      <c r="JM114" s="44">
        <f>IF(AND(JM93&gt;=1,JM93&lt;=10,JM110&gt;0),JM110*split_lo,0)</f>
        <v/>
      </c>
      <c r="JN114" s="44">
        <f>IF(AND(JN93&gt;=1,JN93&lt;=10,JN110&gt;0),JN110*split_lo,0)</f>
        <v/>
      </c>
      <c r="JO114" s="44">
        <f>IF(AND(JO93&gt;=1,JO93&lt;=10,JO110&gt;0),JO110*split_lo,0)</f>
        <v/>
      </c>
      <c r="JP114" s="44">
        <f>IF(AND(JP93&gt;=1,JP93&lt;=10,JP110&gt;0),JP110*split_lo,0)</f>
        <v/>
      </c>
      <c r="JQ114" s="44">
        <f>IF(AND(JQ93&gt;=1,JQ93&lt;=10,JQ110&gt;0),JQ110*split_lo,0)</f>
        <v/>
      </c>
      <c r="JR114" s="44">
        <f>IF(AND(JR93&gt;=1,JR93&lt;=10,JR110&gt;0),JR110*split_lo,0)</f>
        <v/>
      </c>
      <c r="JS114" s="44">
        <f>IF(AND(JS93&gt;=1,JS93&lt;=10,JS110&gt;0),JS110*split_lo,0)</f>
        <v/>
      </c>
      <c r="JT114" s="44">
        <f>IF(AND(JT93&gt;=1,JT93&lt;=10,JT110&gt;0),JT110*split_lo,0)</f>
        <v/>
      </c>
      <c r="JU114" s="44">
        <f>IF(AND(JU93&gt;=1,JU93&lt;=10,JU110&gt;0),JU110*split_lo,0)</f>
        <v/>
      </c>
      <c r="JV114" s="44">
        <f>IF(AND(JV93&gt;=1,JV93&lt;=10,JV110&gt;0),JV110*split_lo,0)</f>
        <v/>
      </c>
      <c r="JW114" s="44">
        <f>IF(AND(JW93&gt;=1,JW93&lt;=10,JW110&gt;0),JW110*split_lo,0)</f>
        <v/>
      </c>
      <c r="JX114" s="44">
        <f>IF(AND(JX93&gt;=1,JX93&lt;=10,JX110&gt;0),JX110*split_lo,0)</f>
        <v/>
      </c>
      <c r="JY114" s="44">
        <f>IF(AND(JY93&gt;=1,JY93&lt;=10,JY110&gt;0),JY110*split_lo,0)</f>
        <v/>
      </c>
      <c r="JZ114" s="44">
        <f>IF(AND(JZ93&gt;=1,JZ93&lt;=10,JZ110&gt;0),JZ110*split_lo,0)</f>
        <v/>
      </c>
      <c r="KA114" s="44">
        <f>IF(AND(KA93&gt;=1,KA93&lt;=10,KA110&gt;0),KA110*split_lo,0)</f>
        <v/>
      </c>
      <c r="KB114" s="44">
        <f>IF(AND(KB93&gt;=1,KB93&lt;=10,KB110&gt;0),KB110*split_lo,0)</f>
        <v/>
      </c>
      <c r="KC114" s="44">
        <f>IF(AND(KC93&gt;=1,KC93&lt;=10,KC110&gt;0),KC110*split_lo,0)</f>
        <v/>
      </c>
      <c r="KD114" s="44">
        <f>IF(AND(KD93&gt;=1,KD93&lt;=10,KD110&gt;0),KD110*split_lo,0)</f>
        <v/>
      </c>
      <c r="KE114" s="44">
        <f>IF(AND(KE93&gt;=1,KE93&lt;=10,KE110&gt;0),KE110*split_lo,0)</f>
        <v/>
      </c>
      <c r="KF114" s="44">
        <f>IF(AND(KF93&gt;=1,KF93&lt;=10,KF110&gt;0),KF110*split_lo,0)</f>
        <v/>
      </c>
      <c r="KG114" s="44">
        <f>IF(AND(KG93&gt;=1,KG93&lt;=10,KG110&gt;0),KG110*split_lo,0)</f>
        <v/>
      </c>
      <c r="KH114" s="44">
        <f>IF(AND(KH93&gt;=1,KH93&lt;=10,KH110&gt;0),KH110*split_lo,0)</f>
        <v/>
      </c>
      <c r="KI114" s="44">
        <f>IF(AND(KI93&gt;=1,KI93&lt;=10,KI110&gt;0),KI110*split_lo,0)</f>
        <v/>
      </c>
      <c r="KJ114" s="44">
        <f>IF(AND(KJ93&gt;=1,KJ93&lt;=10,KJ110&gt;0),KJ110*split_lo,0)</f>
        <v/>
      </c>
      <c r="KK114" s="44">
        <f>IF(AND(KK93&gt;=1,KK93&lt;=10,KK110&gt;0),KK110*split_lo,0)</f>
        <v/>
      </c>
      <c r="KL114" s="44">
        <f>IF(AND(KL93&gt;=1,KL93&lt;=10,KL110&gt;0),KL110*split_lo,0)</f>
        <v/>
      </c>
      <c r="KM114" s="44">
        <f>IF(AND(KM93&gt;=1,KM93&lt;=10,KM110&gt;0),KM110*split_lo,0)</f>
        <v/>
      </c>
      <c r="KN114" s="44">
        <f>IF(AND(KN93&gt;=1,KN93&lt;=10,KN110&gt;0),KN110*split_lo,0)</f>
        <v/>
      </c>
      <c r="KO114" s="44">
        <f>IF(AND(KO93&gt;=1,KO93&lt;=10,KO110&gt;0),KO110*split_lo,0)</f>
        <v/>
      </c>
      <c r="KP114" s="44">
        <f>IF(AND(KP93&gt;=1,KP93&lt;=10,KP110&gt;0),KP110*split_lo,0)</f>
        <v/>
      </c>
      <c r="KQ114" s="44">
        <f>IF(AND(KQ93&gt;=1,KQ93&lt;=10,KQ110&gt;0),KQ110*split_lo,0)</f>
        <v/>
      </c>
      <c r="KR114" s="44">
        <f>IF(AND(KR93&gt;=1,KR93&lt;=10,KR110&gt;0),KR110*split_lo,0)</f>
        <v/>
      </c>
      <c r="KS114" s="44">
        <f>IF(AND(KS93&gt;=1,KS93&lt;=10,KS110&gt;0),KS110*split_lo,0)</f>
        <v/>
      </c>
      <c r="KT114" s="44">
        <f>IF(AND(KT93&gt;=1,KT93&lt;=10,KT110&gt;0),KT110*split_lo,0)</f>
        <v/>
      </c>
      <c r="KU114" s="44">
        <f>IF(AND(KU93&gt;=1,KU93&lt;=10,KU110&gt;0),KU110*split_lo,0)</f>
        <v/>
      </c>
      <c r="KV114" s="44">
        <f>IF(AND(KV93&gt;=1,KV93&lt;=10,KV110&gt;0),KV110*split_lo,0)</f>
        <v/>
      </c>
      <c r="KW114" s="44">
        <f>IF(AND(KW93&gt;=1,KW93&lt;=10,KW110&gt;0),KW110*split_lo,0)</f>
        <v/>
      </c>
      <c r="KX114" s="44">
        <f>IF(AND(KX93&gt;=1,KX93&lt;=10,KX110&gt;0),KX110*split_lo,0)</f>
        <v/>
      </c>
      <c r="KY114" s="44">
        <f>IF(AND(KY93&gt;=1,KY93&lt;=10,KY110&gt;0),KY110*split_lo,0)</f>
        <v/>
      </c>
      <c r="KZ114" s="44">
        <f>IF(AND(KZ93&gt;=1,KZ93&lt;=10,KZ110&gt;0),KZ110*split_lo,0)</f>
        <v/>
      </c>
      <c r="LA114" s="44">
        <f>IF(AND(LA93&gt;=1,LA93&lt;=10,LA110&gt;0),LA110*split_lo,0)</f>
        <v/>
      </c>
      <c r="LB114" s="44">
        <f>IF(AND(LB93&gt;=1,LB93&lt;=10,LB110&gt;0),LB110*split_lo,0)</f>
        <v/>
      </c>
      <c r="LC114" s="44">
        <f>IF(AND(LC93&gt;=1,LC93&lt;=10,LC110&gt;0),LC110*split_lo,0)</f>
        <v/>
      </c>
      <c r="LD114" s="44">
        <f>IF(AND(LD93&gt;=1,LD93&lt;=10,LD110&gt;0),LD110*split_lo,0)</f>
        <v/>
      </c>
      <c r="LE114" s="44">
        <f>IF(AND(LE93&gt;=1,LE93&lt;=10,LE110&gt;0),LE110*split_lo,0)</f>
        <v/>
      </c>
      <c r="LF114" s="44">
        <f>IF(AND(LF93&gt;=1,LF93&lt;=10,LF110&gt;0),LF110*split_lo,0)</f>
        <v/>
      </c>
      <c r="LG114" s="44">
        <f>IF(AND(LG93&gt;=1,LG93&lt;=10,LG110&gt;0),LG110*split_lo,0)</f>
        <v/>
      </c>
      <c r="LH114" s="44">
        <f>IF(AND(LH93&gt;=1,LH93&lt;=10,LH110&gt;0),LH110*split_lo,0)</f>
        <v/>
      </c>
      <c r="LI114" s="44">
        <f>IF(AND(LI93&gt;=1,LI93&lt;=10,LI110&gt;0),LI110*split_lo,0)</f>
        <v/>
      </c>
      <c r="LJ114" s="44">
        <f>IF(AND(LJ93&gt;=1,LJ93&lt;=10,LJ110&gt;0),LJ110*split_lo,0)</f>
        <v/>
      </c>
      <c r="LK114" s="44">
        <f>IF(AND(LK93&gt;=1,LK93&lt;=10,LK110&gt;0),LK110*split_lo,0)</f>
        <v/>
      </c>
      <c r="LL114" s="44">
        <f>IF(AND(LL93&gt;=1,LL93&lt;=10,LL110&gt;0),LL110*split_lo,0)</f>
        <v/>
      </c>
      <c r="LM114" s="44">
        <f>IF(AND(LM93&gt;=1,LM93&lt;=10,LM110&gt;0),LM110*split_lo,0)</f>
        <v/>
      </c>
      <c r="LN114" s="44">
        <f>IF(AND(LN93&gt;=1,LN93&lt;=10,LN110&gt;0),LN110*split_lo,0)</f>
        <v/>
      </c>
      <c r="LO114" s="44">
        <f>IF(AND(LO93&gt;=1,LO93&lt;=10,LO110&gt;0),LO110*split_lo,0)</f>
        <v/>
      </c>
      <c r="LP114" s="44">
        <f>IF(AND(LP93&gt;=1,LP93&lt;=10,LP110&gt;0),LP110*split_lo,0)</f>
        <v/>
      </c>
      <c r="LQ114" s="44">
        <f>IF(AND(LQ93&gt;=1,LQ93&lt;=10,LQ110&gt;0),LQ110*split_lo,0)</f>
        <v/>
      </c>
      <c r="LR114" s="44">
        <f>IF(AND(LR93&gt;=1,LR93&lt;=10,LR110&gt;0),LR110*split_lo,0)</f>
        <v/>
      </c>
      <c r="LS114" s="44">
        <f>IF(AND(LS93&gt;=1,LS93&lt;=10,LS110&gt;0),LS110*split_lo,0)</f>
        <v/>
      </c>
      <c r="LT114" s="44">
        <f>IF(AND(LT93&gt;=1,LT93&lt;=10,LT110&gt;0),LT110*split_lo,0)</f>
        <v/>
      </c>
      <c r="LU114" s="44">
        <f>IF(AND(LU93&gt;=1,LU93&lt;=10,LU110&gt;0),LU110*split_lo,0)</f>
        <v/>
      </c>
      <c r="LV114" s="44">
        <f>IF(AND(LV93&gt;=1,LV93&lt;=10,LV110&gt;0),LV110*split_lo,0)</f>
        <v/>
      </c>
      <c r="LW114" s="44">
        <f>IF(AND(LW93&gt;=1,LW93&lt;=10,LW110&gt;0),LW110*split_lo,0)</f>
        <v/>
      </c>
      <c r="LX114" s="44">
        <f>IF(AND(LX93&gt;=1,LX93&lt;=10,LX110&gt;0),LX110*split_lo,0)</f>
        <v/>
      </c>
      <c r="LY114" s="44">
        <f>IF(AND(LY93&gt;=1,LY93&lt;=10,LY110&gt;0),LY110*split_lo,0)</f>
        <v/>
      </c>
      <c r="LZ114" s="44">
        <f>IF(AND(LZ93&gt;=1,LZ93&lt;=10,LZ110&gt;0),LZ110*split_lo,0)</f>
        <v/>
      </c>
      <c r="MA114" s="44">
        <f>IF(AND(MA93&gt;=1,MA93&lt;=10,MA110&gt;0),MA110*split_lo,0)</f>
        <v/>
      </c>
      <c r="MB114" s="44">
        <f>IF(AND(MB93&gt;=1,MB93&lt;=10,MB110&gt;0),MB110*split_lo,0)</f>
        <v/>
      </c>
      <c r="MC114" s="44">
        <f>IF(AND(MC93&gt;=1,MC93&lt;=10,MC110&gt;0),MC110*split_lo,0)</f>
        <v/>
      </c>
      <c r="MD114" s="44">
        <f>IF(AND(MD93&gt;=1,MD93&lt;=10,MD110&gt;0),MD110*split_lo,0)</f>
        <v/>
      </c>
      <c r="ME114" s="44">
        <f>IF(AND(ME93&gt;=1,ME93&lt;=10,ME110&gt;0),ME110*split_lo,0)</f>
        <v/>
      </c>
      <c r="MF114" s="44">
        <f>IF(AND(MF93&gt;=1,MF93&lt;=10,MF110&gt;0),MF110*split_lo,0)</f>
        <v/>
      </c>
      <c r="MG114" s="44">
        <f>IF(AND(MG93&gt;=1,MG93&lt;=10,MG110&gt;0),MG110*split_lo,0)</f>
        <v/>
      </c>
      <c r="MH114" s="44">
        <f>IF(AND(MH93&gt;=1,MH93&lt;=10,MH110&gt;0),MH110*split_lo,0)</f>
        <v/>
      </c>
      <c r="MI114" s="44">
        <f>IF(AND(MI93&gt;=1,MI93&lt;=10,MI110&gt;0),MI110*split_lo,0)</f>
        <v/>
      </c>
      <c r="MJ114" s="44">
        <f>IF(AND(MJ93&gt;=1,MJ93&lt;=10,MJ110&gt;0),MJ110*split_lo,0)</f>
        <v/>
      </c>
      <c r="MK114" s="44">
        <f>IF(AND(MK93&gt;=1,MK93&lt;=10,MK110&gt;0),MK110*split_lo,0)</f>
        <v/>
      </c>
      <c r="ML114" s="44">
        <f>IF(AND(ML93&gt;=1,ML93&lt;=10,ML110&gt;0),ML110*split_lo,0)</f>
        <v/>
      </c>
      <c r="MM114" s="44">
        <f>IF(AND(MM93&gt;=1,MM93&lt;=10,MM110&gt;0),MM110*split_lo,0)</f>
        <v/>
      </c>
      <c r="MN114" s="44">
        <f>IF(AND(MN93&gt;=1,MN93&lt;=10,MN110&gt;0),MN110*split_lo,0)</f>
        <v/>
      </c>
      <c r="MO114" s="44">
        <f>IF(AND(MO93&gt;=1,MO93&lt;=10,MO110&gt;0),MO110*split_lo,0)</f>
        <v/>
      </c>
      <c r="MP114" s="44">
        <f>IF(AND(MP93&gt;=1,MP93&lt;=10,MP110&gt;0),MP110*split_lo,0)</f>
        <v/>
      </c>
      <c r="MQ114" s="44">
        <f>IF(AND(MQ93&gt;=1,MQ93&lt;=10,MQ110&gt;0),MQ110*split_lo,0)</f>
        <v/>
      </c>
      <c r="MR114" s="44">
        <f>IF(AND(MR93&gt;=1,MR93&lt;=10,MR110&gt;0),MR110*split_lo,0)</f>
        <v/>
      </c>
      <c r="MS114" s="44">
        <f>IF(AND(MS93&gt;=1,MS93&lt;=10,MS110&gt;0),MS110*split_lo,0)</f>
        <v/>
      </c>
      <c r="MT114" s="44">
        <f>IF(AND(MT93&gt;=1,MT93&lt;=10,MT110&gt;0),MT110*split_lo,0)</f>
        <v/>
      </c>
      <c r="MU114" s="44">
        <f>IF(AND(MU93&gt;=1,MU93&lt;=10,MU110&gt;0),MU110*split_lo,0)</f>
        <v/>
      </c>
      <c r="MV114" s="44">
        <f>IF(AND(MV93&gt;=1,MV93&lt;=10,MV110&gt;0),MV110*split_lo,0)</f>
        <v/>
      </c>
      <c r="MW114" s="44">
        <f>IF(AND(MW93&gt;=1,MW93&lt;=10,MW110&gt;0),MW110*split_lo,0)</f>
        <v/>
      </c>
      <c r="MX114" s="44">
        <f>IF(AND(MX93&gt;=1,MX93&lt;=10,MX110&gt;0),MX110*split_lo,0)</f>
        <v/>
      </c>
      <c r="MY114" s="44">
        <f>IF(AND(MY93&gt;=1,MY93&lt;=10,MY110&gt;0),MY110*split_lo,0)</f>
        <v/>
      </c>
      <c r="MZ114" s="44">
        <f>IF(AND(MZ93&gt;=1,MZ93&lt;=10,MZ110&gt;0),MZ110*split_lo,0)</f>
        <v/>
      </c>
      <c r="NA114" s="44">
        <f>IF(AND(NA93&gt;=1,NA93&lt;=10,NA110&gt;0),NA110*split_lo,0)</f>
        <v/>
      </c>
      <c r="NB114" s="44">
        <f>IF(AND(NB93&gt;=1,NB93&lt;=10,NB110&gt;0),NB110*split_lo,0)</f>
        <v/>
      </c>
      <c r="NC114" s="44">
        <f>IF(AND(NC93&gt;=1,NC93&lt;=10,NC110&gt;0),NC110*split_lo,0)</f>
        <v/>
      </c>
      <c r="ND114" s="44">
        <f>IF(AND(ND93&gt;=1,ND93&lt;=10,ND110&gt;0),ND110*split_lo,0)</f>
        <v/>
      </c>
      <c r="NE114" s="44">
        <f>IF(AND(NE93&gt;=1,NE93&lt;=10,NE110&gt;0),NE110*split_lo,0)</f>
        <v/>
      </c>
      <c r="NF114" s="44">
        <f>IF(AND(NF93&gt;=1,NF93&lt;=10,NF110&gt;0),NF110*split_lo,0)</f>
        <v/>
      </c>
      <c r="NG114" s="44">
        <f>IF(AND(NG93&gt;=1,NG93&lt;=10,NG110&gt;0),NG110*split_lo,0)</f>
        <v/>
      </c>
      <c r="NH114" s="44">
        <f>IF(AND(NH93&gt;=1,NH93&lt;=10,NH110&gt;0),NH110*split_lo,0)</f>
        <v/>
      </c>
      <c r="NI114" s="44">
        <f>IF(AND(NI93&gt;=1,NI93&lt;=10,NI110&gt;0),NI110*split_lo,0)</f>
        <v/>
      </c>
      <c r="NJ114" s="44">
        <f>IF(AND(NJ93&gt;=1,NJ93&lt;=10,NJ110&gt;0),NJ110*split_lo,0)</f>
        <v/>
      </c>
      <c r="NK114" s="44">
        <f>IF(AND(NK93&gt;=1,NK93&lt;=10,NK110&gt;0),NK110*split_lo,0)</f>
        <v/>
      </c>
      <c r="NL114" s="44">
        <f>IF(AND(NL93&gt;=1,NL93&lt;=10,NL110&gt;0),NL110*split_lo,0)</f>
        <v/>
      </c>
      <c r="NM114" s="44">
        <f>IF(AND(NM93&gt;=1,NM93&lt;=10,NM110&gt;0),NM110*split_lo,0)</f>
        <v/>
      </c>
      <c r="NN114" s="44">
        <f>IF(AND(NN93&gt;=1,NN93&lt;=10,NN110&gt;0),NN110*split_lo,0)</f>
        <v/>
      </c>
      <c r="NO114" s="44">
        <f>IF(AND(NO93&gt;=1,NO93&lt;=10,NO110&gt;0),NO110*split_lo,0)</f>
        <v/>
      </c>
      <c r="NP114" s="44">
        <f>IF(AND(NP93&gt;=1,NP93&lt;=10,NP110&gt;0),NP110*split_lo,0)</f>
        <v/>
      </c>
      <c r="NQ114" s="44">
        <f>IF(AND(NQ93&gt;=1,NQ93&lt;=10,NQ110&gt;0),NQ110*split_lo,0)</f>
        <v/>
      </c>
      <c r="NR114" s="44">
        <f>IF(AND(NR93&gt;=1,NR93&lt;=10,NR110&gt;0),NR110*split_lo,0)</f>
        <v/>
      </c>
      <c r="NS114" s="44">
        <f>IF(AND(NS93&gt;=1,NS93&lt;=10,NS110&gt;0),NS110*split_lo,0)</f>
        <v/>
      </c>
      <c r="NT114" s="44">
        <f>IF(AND(NT93&gt;=1,NT93&lt;=10,NT110&gt;0),NT110*split_lo,0)</f>
        <v/>
      </c>
      <c r="NU114" s="44">
        <f>IF(AND(NU93&gt;=1,NU93&lt;=10,NU110&gt;0),NU110*split_lo,0)</f>
        <v/>
      </c>
      <c r="NV114" s="44">
        <f>IF(AND(NV93&gt;=1,NV93&lt;=10,NV110&gt;0),NV110*split_lo,0)</f>
        <v/>
      </c>
      <c r="NW114" s="44">
        <f>IF(AND(NW93&gt;=1,NW93&lt;=10,NW110&gt;0),NW110*split_lo,0)</f>
        <v/>
      </c>
      <c r="NX114" s="44">
        <f>IF(AND(NX93&gt;=1,NX93&lt;=10,NX110&gt;0),NX110*split_lo,0)</f>
        <v/>
      </c>
      <c r="NY114" s="44">
        <f>IF(AND(NY93&gt;=1,NY93&lt;=10,NY110&gt;0),NY110*split_lo,0)</f>
        <v/>
      </c>
      <c r="NZ114" s="44">
        <f>IF(AND(NZ93&gt;=1,NZ93&lt;=10,NZ110&gt;0),NZ110*split_lo,0)</f>
        <v/>
      </c>
      <c r="OA114" s="44">
        <f>IF(AND(OA93&gt;=1,OA93&lt;=10,OA110&gt;0),OA110*split_lo,0)</f>
        <v/>
      </c>
      <c r="OB114" s="44">
        <f>IF(AND(OB93&gt;=1,OB93&lt;=10,OB110&gt;0),OB110*split_lo,0)</f>
        <v/>
      </c>
      <c r="OC114" s="44">
        <f>IF(AND(OC93&gt;=1,OC93&lt;=10,OC110&gt;0),OC110*split_lo,0)</f>
        <v/>
      </c>
      <c r="OD114" s="44">
        <f>IF(AND(OD93&gt;=1,OD93&lt;=10,OD110&gt;0),OD110*split_lo,0)</f>
        <v/>
      </c>
      <c r="OE114" s="44">
        <f>IF(AND(OE93&gt;=1,OE93&lt;=10,OE110&gt;0),OE110*split_lo,0)</f>
        <v/>
      </c>
      <c r="OF114" s="44">
        <f>IF(AND(OF93&gt;=1,OF93&lt;=10,OF110&gt;0),OF110*split_lo,0)</f>
        <v/>
      </c>
      <c r="OG114" s="44">
        <f>IF(AND(OG93&gt;=1,OG93&lt;=10,OG110&gt;0),OG110*split_lo,0)</f>
        <v/>
      </c>
      <c r="OH114" s="44">
        <f>IF(AND(OH93&gt;=1,OH93&lt;=10,OH110&gt;0),OH110*split_lo,0)</f>
        <v/>
      </c>
      <c r="OI114" s="44">
        <f>IF(AND(OI93&gt;=1,OI93&lt;=10,OI110&gt;0),OI110*split_lo,0)</f>
        <v/>
      </c>
      <c r="OJ114" s="44">
        <f>IF(AND(OJ93&gt;=1,OJ93&lt;=10,OJ110&gt;0),OJ110*split_lo,0)</f>
        <v/>
      </c>
      <c r="OK114" s="44">
        <f>IF(AND(OK93&gt;=1,OK93&lt;=10,OK110&gt;0),OK110*split_lo,0)</f>
        <v/>
      </c>
      <c r="OL114" s="44">
        <f>IF(AND(OL93&gt;=1,OL93&lt;=10,OL110&gt;0),OL110*split_lo,0)</f>
        <v/>
      </c>
      <c r="OM114" s="44">
        <f>IF(AND(OM93&gt;=1,OM93&lt;=10,OM110&gt;0),OM110*split_lo,0)</f>
        <v/>
      </c>
      <c r="ON114" s="44">
        <f>IF(AND(ON93&gt;=1,ON93&lt;=10,ON110&gt;0),ON110*split_lo,0)</f>
        <v/>
      </c>
      <c r="OO114" s="44">
        <f>IF(AND(OO93&gt;=1,OO93&lt;=10,OO110&gt;0),OO110*split_lo,0)</f>
        <v/>
      </c>
      <c r="OP114" s="44">
        <f>IF(AND(OP93&gt;=1,OP93&lt;=10,OP110&gt;0),OP110*split_lo,0)</f>
        <v/>
      </c>
      <c r="OQ114" s="44">
        <f>IF(AND(OQ93&gt;=1,OQ93&lt;=10,OQ110&gt;0),OQ110*split_lo,0)</f>
        <v/>
      </c>
      <c r="OR114" s="44">
        <f>IF(AND(OR93&gt;=1,OR93&lt;=10,OR110&gt;0),OR110*split_lo,0)</f>
        <v/>
      </c>
      <c r="OS114" s="44">
        <f>IF(AND(OS93&gt;=1,OS93&lt;=10,OS110&gt;0),OS110*split_lo,0)</f>
        <v/>
      </c>
      <c r="OT114" s="44">
        <f>IF(AND(OT93&gt;=1,OT93&lt;=10,OT110&gt;0),OT110*split_lo,0)</f>
        <v/>
      </c>
      <c r="OU114" s="44">
        <f>IF(AND(OU93&gt;=1,OU93&lt;=10,OU110&gt;0),OU110*split_lo,0)</f>
        <v/>
      </c>
      <c r="OV114" s="44">
        <f>IF(AND(OV93&gt;=1,OV93&lt;=10,OV110&gt;0),OV110*split_lo,0)</f>
        <v/>
      </c>
      <c r="OW114" s="44">
        <f>IF(AND(OW93&gt;=1,OW93&lt;=10,OW110&gt;0),OW110*split_lo,0)</f>
        <v/>
      </c>
      <c r="OX114" s="44">
        <f>IF(AND(OX93&gt;=1,OX93&lt;=10,OX110&gt;0),OX110*split_lo,0)</f>
        <v/>
      </c>
      <c r="OY114" s="44">
        <f>IF(AND(OY93&gt;=1,OY93&lt;=10,OY110&gt;0),OY110*split_lo,0)</f>
        <v/>
      </c>
      <c r="OZ114" s="44">
        <f>IF(AND(OZ93&gt;=1,OZ93&lt;=10,OZ110&gt;0),OZ110*split_lo,0)</f>
        <v/>
      </c>
      <c r="PA114" s="44">
        <f>IF(AND(PA93&gt;=1,PA93&lt;=10,PA110&gt;0),PA110*split_lo,0)</f>
        <v/>
      </c>
      <c r="PB114" s="44">
        <f>IF(AND(PB93&gt;=1,PB93&lt;=10,PB110&gt;0),PB110*split_lo,0)</f>
        <v/>
      </c>
      <c r="PC114" s="44">
        <f>IF(AND(PC93&gt;=1,PC93&lt;=10,PC110&gt;0),PC110*split_lo,0)</f>
        <v/>
      </c>
      <c r="PD114" s="44">
        <f>IF(AND(PD93&gt;=1,PD93&lt;=10,PD110&gt;0),PD110*split_lo,0)</f>
        <v/>
      </c>
      <c r="PE114" s="44">
        <f>IF(AND(PE93&gt;=1,PE93&lt;=10,PE110&gt;0),PE110*split_lo,0)</f>
        <v/>
      </c>
      <c r="PF114" s="44">
        <f>IF(AND(PF93&gt;=1,PF93&lt;=10,PF110&gt;0),PF110*split_lo,0)</f>
        <v/>
      </c>
      <c r="PG114" s="44">
        <f>IF(AND(PG93&gt;=1,PG93&lt;=10,PG110&gt;0),PG110*split_lo,0)</f>
        <v/>
      </c>
      <c r="PH114" s="44">
        <f>IF(AND(PH93&gt;=1,PH93&lt;=10,PH110&gt;0),PH110*split_lo,0)</f>
        <v/>
      </c>
      <c r="PI114" s="44">
        <f>IF(AND(PI93&gt;=1,PI93&lt;=10,PI110&gt;0),PI110*split_lo,0)</f>
        <v/>
      </c>
      <c r="PJ114" s="44">
        <f>IF(AND(PJ93&gt;=1,PJ93&lt;=10,PJ110&gt;0),PJ110*split_lo,0)</f>
        <v/>
      </c>
      <c r="PK114" s="44">
        <f>IF(AND(PK93&gt;=1,PK93&lt;=10,PK110&gt;0),PK110*split_lo,0)</f>
        <v/>
      </c>
      <c r="PL114" s="44">
        <f>IF(AND(PL93&gt;=1,PL93&lt;=10,PL110&gt;0),PL110*split_lo,0)</f>
        <v/>
      </c>
      <c r="PM114" s="44">
        <f>IF(AND(PM93&gt;=1,PM93&lt;=10,PM110&gt;0),PM110*split_lo,0)</f>
        <v/>
      </c>
    </row>
    <row r="115">
      <c r="A115" s="9" t="inlineStr">
        <is>
          <t>BCH mezz accrual flag</t>
        </is>
      </c>
      <c r="B115" s="9" t="inlineStr">
        <is>
          <t>P2</t>
        </is>
      </c>
      <c r="D115" s="42">
        <f>IF(AND(D93&gt;=11,MOD(D$4-p2_stab,12)=1),1,0)</f>
        <v/>
      </c>
      <c r="E115" s="42">
        <f>IF(AND(E93&gt;=11,MOD(E$4-p2_stab,12)=1),1,0)</f>
        <v/>
      </c>
      <c r="F115" s="42">
        <f>IF(AND(F93&gt;=11,MOD(F$4-p2_stab,12)=1),1,0)</f>
        <v/>
      </c>
      <c r="G115" s="42">
        <f>IF(AND(G93&gt;=11,MOD(G$4-p2_stab,12)=1),1,0)</f>
        <v/>
      </c>
      <c r="H115" s="42">
        <f>IF(AND(H93&gt;=11,MOD(H$4-p2_stab,12)=1),1,0)</f>
        <v/>
      </c>
      <c r="I115" s="42">
        <f>IF(AND(I93&gt;=11,MOD(I$4-p2_stab,12)=1),1,0)</f>
        <v/>
      </c>
      <c r="J115" s="42">
        <f>IF(AND(J93&gt;=11,MOD(J$4-p2_stab,12)=1),1,0)</f>
        <v/>
      </c>
      <c r="K115" s="42">
        <f>IF(AND(K93&gt;=11,MOD(K$4-p2_stab,12)=1),1,0)</f>
        <v/>
      </c>
      <c r="L115" s="42">
        <f>IF(AND(L93&gt;=11,MOD(L$4-p2_stab,12)=1),1,0)</f>
        <v/>
      </c>
      <c r="M115" s="42">
        <f>IF(AND(M93&gt;=11,MOD(M$4-p2_stab,12)=1),1,0)</f>
        <v/>
      </c>
      <c r="N115" s="42">
        <f>IF(AND(N93&gt;=11,MOD(N$4-p2_stab,12)=1),1,0)</f>
        <v/>
      </c>
      <c r="O115" s="42">
        <f>IF(AND(O93&gt;=11,MOD(O$4-p2_stab,12)=1),1,0)</f>
        <v/>
      </c>
      <c r="P115" s="42">
        <f>IF(AND(P93&gt;=11,MOD(P$4-p2_stab,12)=1),1,0)</f>
        <v/>
      </c>
      <c r="Q115" s="42">
        <f>IF(AND(Q93&gt;=11,MOD(Q$4-p2_stab,12)=1),1,0)</f>
        <v/>
      </c>
      <c r="R115" s="42">
        <f>IF(AND(R93&gt;=11,MOD(R$4-p2_stab,12)=1),1,0)</f>
        <v/>
      </c>
      <c r="S115" s="42">
        <f>IF(AND(S93&gt;=11,MOD(S$4-p2_stab,12)=1),1,0)</f>
        <v/>
      </c>
      <c r="T115" s="42">
        <f>IF(AND(T93&gt;=11,MOD(T$4-p2_stab,12)=1),1,0)</f>
        <v/>
      </c>
      <c r="U115" s="42">
        <f>IF(AND(U93&gt;=11,MOD(U$4-p2_stab,12)=1),1,0)</f>
        <v/>
      </c>
      <c r="V115" s="42">
        <f>IF(AND(V93&gt;=11,MOD(V$4-p2_stab,12)=1),1,0)</f>
        <v/>
      </c>
      <c r="W115" s="42">
        <f>IF(AND(W93&gt;=11,MOD(W$4-p2_stab,12)=1),1,0)</f>
        <v/>
      </c>
      <c r="X115" s="42">
        <f>IF(AND(X93&gt;=11,MOD(X$4-p2_stab,12)=1),1,0)</f>
        <v/>
      </c>
      <c r="Y115" s="42">
        <f>IF(AND(Y93&gt;=11,MOD(Y$4-p2_stab,12)=1),1,0)</f>
        <v/>
      </c>
      <c r="Z115" s="42">
        <f>IF(AND(Z93&gt;=11,MOD(Z$4-p2_stab,12)=1),1,0)</f>
        <v/>
      </c>
      <c r="AA115" s="42">
        <f>IF(AND(AA93&gt;=11,MOD(AA$4-p2_stab,12)=1),1,0)</f>
        <v/>
      </c>
      <c r="AB115" s="42">
        <f>IF(AND(AB93&gt;=11,MOD(AB$4-p2_stab,12)=1),1,0)</f>
        <v/>
      </c>
      <c r="AC115" s="42">
        <f>IF(AND(AC93&gt;=11,MOD(AC$4-p2_stab,12)=1),1,0)</f>
        <v/>
      </c>
      <c r="AD115" s="42">
        <f>IF(AND(AD93&gt;=11,MOD(AD$4-p2_stab,12)=1),1,0)</f>
        <v/>
      </c>
      <c r="AE115" s="42">
        <f>IF(AND(AE93&gt;=11,MOD(AE$4-p2_stab,12)=1),1,0)</f>
        <v/>
      </c>
      <c r="AF115" s="42">
        <f>IF(AND(AF93&gt;=11,MOD(AF$4-p2_stab,12)=1),1,0)</f>
        <v/>
      </c>
      <c r="AG115" s="42">
        <f>IF(AND(AG93&gt;=11,MOD(AG$4-p2_stab,12)=1),1,0)</f>
        <v/>
      </c>
      <c r="AH115" s="42">
        <f>IF(AND(AH93&gt;=11,MOD(AH$4-p2_stab,12)=1),1,0)</f>
        <v/>
      </c>
      <c r="AI115" s="42">
        <f>IF(AND(AI93&gt;=11,MOD(AI$4-p2_stab,12)=1),1,0)</f>
        <v/>
      </c>
      <c r="AJ115" s="42">
        <f>IF(AND(AJ93&gt;=11,MOD(AJ$4-p2_stab,12)=1),1,0)</f>
        <v/>
      </c>
      <c r="AK115" s="42">
        <f>IF(AND(AK93&gt;=11,MOD(AK$4-p2_stab,12)=1),1,0)</f>
        <v/>
      </c>
      <c r="AL115" s="42">
        <f>IF(AND(AL93&gt;=11,MOD(AL$4-p2_stab,12)=1),1,0)</f>
        <v/>
      </c>
      <c r="AM115" s="42">
        <f>IF(AND(AM93&gt;=11,MOD(AM$4-p2_stab,12)=1),1,0)</f>
        <v/>
      </c>
      <c r="AN115" s="42">
        <f>IF(AND(AN93&gt;=11,MOD(AN$4-p2_stab,12)=1),1,0)</f>
        <v/>
      </c>
      <c r="AO115" s="42">
        <f>IF(AND(AO93&gt;=11,MOD(AO$4-p2_stab,12)=1),1,0)</f>
        <v/>
      </c>
      <c r="AP115" s="42">
        <f>IF(AND(AP93&gt;=11,MOD(AP$4-p2_stab,12)=1),1,0)</f>
        <v/>
      </c>
      <c r="AQ115" s="42">
        <f>IF(AND(AQ93&gt;=11,MOD(AQ$4-p2_stab,12)=1),1,0)</f>
        <v/>
      </c>
      <c r="AR115" s="42">
        <f>IF(AND(AR93&gt;=11,MOD(AR$4-p2_stab,12)=1),1,0)</f>
        <v/>
      </c>
      <c r="AS115" s="42">
        <f>IF(AND(AS93&gt;=11,MOD(AS$4-p2_stab,12)=1),1,0)</f>
        <v/>
      </c>
      <c r="AT115" s="42">
        <f>IF(AND(AT93&gt;=11,MOD(AT$4-p2_stab,12)=1),1,0)</f>
        <v/>
      </c>
      <c r="AU115" s="42">
        <f>IF(AND(AU93&gt;=11,MOD(AU$4-p2_stab,12)=1),1,0)</f>
        <v/>
      </c>
      <c r="AV115" s="42">
        <f>IF(AND(AV93&gt;=11,MOD(AV$4-p2_stab,12)=1),1,0)</f>
        <v/>
      </c>
      <c r="AW115" s="42">
        <f>IF(AND(AW93&gt;=11,MOD(AW$4-p2_stab,12)=1),1,0)</f>
        <v/>
      </c>
      <c r="AX115" s="42">
        <f>IF(AND(AX93&gt;=11,MOD(AX$4-p2_stab,12)=1),1,0)</f>
        <v/>
      </c>
      <c r="AY115" s="42">
        <f>IF(AND(AY93&gt;=11,MOD(AY$4-p2_stab,12)=1),1,0)</f>
        <v/>
      </c>
      <c r="AZ115" s="42">
        <f>IF(AND(AZ93&gt;=11,MOD(AZ$4-p2_stab,12)=1),1,0)</f>
        <v/>
      </c>
      <c r="BA115" s="42">
        <f>IF(AND(BA93&gt;=11,MOD(BA$4-p2_stab,12)=1),1,0)</f>
        <v/>
      </c>
      <c r="BB115" s="42">
        <f>IF(AND(BB93&gt;=11,MOD(BB$4-p2_stab,12)=1),1,0)</f>
        <v/>
      </c>
      <c r="BC115" s="42">
        <f>IF(AND(BC93&gt;=11,MOD(BC$4-p2_stab,12)=1),1,0)</f>
        <v/>
      </c>
      <c r="BD115" s="42">
        <f>IF(AND(BD93&gt;=11,MOD(BD$4-p2_stab,12)=1),1,0)</f>
        <v/>
      </c>
      <c r="BE115" s="42">
        <f>IF(AND(BE93&gt;=11,MOD(BE$4-p2_stab,12)=1),1,0)</f>
        <v/>
      </c>
      <c r="BF115" s="42">
        <f>IF(AND(BF93&gt;=11,MOD(BF$4-p2_stab,12)=1),1,0)</f>
        <v/>
      </c>
      <c r="BG115" s="42">
        <f>IF(AND(BG93&gt;=11,MOD(BG$4-p2_stab,12)=1),1,0)</f>
        <v/>
      </c>
      <c r="BH115" s="42">
        <f>IF(AND(BH93&gt;=11,MOD(BH$4-p2_stab,12)=1),1,0)</f>
        <v/>
      </c>
      <c r="BI115" s="42">
        <f>IF(AND(BI93&gt;=11,MOD(BI$4-p2_stab,12)=1),1,0)</f>
        <v/>
      </c>
      <c r="BJ115" s="42">
        <f>IF(AND(BJ93&gt;=11,MOD(BJ$4-p2_stab,12)=1),1,0)</f>
        <v/>
      </c>
      <c r="BK115" s="42">
        <f>IF(AND(BK93&gt;=11,MOD(BK$4-p2_stab,12)=1),1,0)</f>
        <v/>
      </c>
      <c r="BL115" s="42">
        <f>IF(AND(BL93&gt;=11,MOD(BL$4-p2_stab,12)=1),1,0)</f>
        <v/>
      </c>
      <c r="BM115" s="42">
        <f>IF(AND(BM93&gt;=11,MOD(BM$4-p2_stab,12)=1),1,0)</f>
        <v/>
      </c>
      <c r="BN115" s="42">
        <f>IF(AND(BN93&gt;=11,MOD(BN$4-p2_stab,12)=1),1,0)</f>
        <v/>
      </c>
      <c r="BO115" s="42">
        <f>IF(AND(BO93&gt;=11,MOD(BO$4-p2_stab,12)=1),1,0)</f>
        <v/>
      </c>
      <c r="BP115" s="42">
        <f>IF(AND(BP93&gt;=11,MOD(BP$4-p2_stab,12)=1),1,0)</f>
        <v/>
      </c>
      <c r="BQ115" s="42">
        <f>IF(AND(BQ93&gt;=11,MOD(BQ$4-p2_stab,12)=1),1,0)</f>
        <v/>
      </c>
      <c r="BR115" s="42">
        <f>IF(AND(BR93&gt;=11,MOD(BR$4-p2_stab,12)=1),1,0)</f>
        <v/>
      </c>
      <c r="BS115" s="42">
        <f>IF(AND(BS93&gt;=11,MOD(BS$4-p2_stab,12)=1),1,0)</f>
        <v/>
      </c>
      <c r="BT115" s="42">
        <f>IF(AND(BT93&gt;=11,MOD(BT$4-p2_stab,12)=1),1,0)</f>
        <v/>
      </c>
      <c r="BU115" s="42">
        <f>IF(AND(BU93&gt;=11,MOD(BU$4-p2_stab,12)=1),1,0)</f>
        <v/>
      </c>
      <c r="BV115" s="42">
        <f>IF(AND(BV93&gt;=11,MOD(BV$4-p2_stab,12)=1),1,0)</f>
        <v/>
      </c>
      <c r="BW115" s="42">
        <f>IF(AND(BW93&gt;=11,MOD(BW$4-p2_stab,12)=1),1,0)</f>
        <v/>
      </c>
      <c r="BX115" s="42">
        <f>IF(AND(BX93&gt;=11,MOD(BX$4-p2_stab,12)=1),1,0)</f>
        <v/>
      </c>
      <c r="BY115" s="42">
        <f>IF(AND(BY93&gt;=11,MOD(BY$4-p2_stab,12)=1),1,0)</f>
        <v/>
      </c>
      <c r="BZ115" s="42">
        <f>IF(AND(BZ93&gt;=11,MOD(BZ$4-p2_stab,12)=1),1,0)</f>
        <v/>
      </c>
      <c r="CA115" s="42">
        <f>IF(AND(CA93&gt;=11,MOD(CA$4-p2_stab,12)=1),1,0)</f>
        <v/>
      </c>
      <c r="CB115" s="42">
        <f>IF(AND(CB93&gt;=11,MOD(CB$4-p2_stab,12)=1),1,0)</f>
        <v/>
      </c>
      <c r="CC115" s="42">
        <f>IF(AND(CC93&gt;=11,MOD(CC$4-p2_stab,12)=1),1,0)</f>
        <v/>
      </c>
      <c r="CD115" s="42">
        <f>IF(AND(CD93&gt;=11,MOD(CD$4-p2_stab,12)=1),1,0)</f>
        <v/>
      </c>
      <c r="CE115" s="42">
        <f>IF(AND(CE93&gt;=11,MOD(CE$4-p2_stab,12)=1),1,0)</f>
        <v/>
      </c>
      <c r="CF115" s="42">
        <f>IF(AND(CF93&gt;=11,MOD(CF$4-p2_stab,12)=1),1,0)</f>
        <v/>
      </c>
      <c r="CG115" s="42">
        <f>IF(AND(CG93&gt;=11,MOD(CG$4-p2_stab,12)=1),1,0)</f>
        <v/>
      </c>
      <c r="CH115" s="42">
        <f>IF(AND(CH93&gt;=11,MOD(CH$4-p2_stab,12)=1),1,0)</f>
        <v/>
      </c>
      <c r="CI115" s="42">
        <f>IF(AND(CI93&gt;=11,MOD(CI$4-p2_stab,12)=1),1,0)</f>
        <v/>
      </c>
      <c r="CJ115" s="42">
        <f>IF(AND(CJ93&gt;=11,MOD(CJ$4-p2_stab,12)=1),1,0)</f>
        <v/>
      </c>
      <c r="CK115" s="42">
        <f>IF(AND(CK93&gt;=11,MOD(CK$4-p2_stab,12)=1),1,0)</f>
        <v/>
      </c>
      <c r="CL115" s="42">
        <f>IF(AND(CL93&gt;=11,MOD(CL$4-p2_stab,12)=1),1,0)</f>
        <v/>
      </c>
      <c r="CM115" s="42">
        <f>IF(AND(CM93&gt;=11,MOD(CM$4-p2_stab,12)=1),1,0)</f>
        <v/>
      </c>
      <c r="CN115" s="42">
        <f>IF(AND(CN93&gt;=11,MOD(CN$4-p2_stab,12)=1),1,0)</f>
        <v/>
      </c>
      <c r="CO115" s="42">
        <f>IF(AND(CO93&gt;=11,MOD(CO$4-p2_stab,12)=1),1,0)</f>
        <v/>
      </c>
      <c r="CP115" s="42">
        <f>IF(AND(CP93&gt;=11,MOD(CP$4-p2_stab,12)=1),1,0)</f>
        <v/>
      </c>
      <c r="CQ115" s="42">
        <f>IF(AND(CQ93&gt;=11,MOD(CQ$4-p2_stab,12)=1),1,0)</f>
        <v/>
      </c>
      <c r="CR115" s="42">
        <f>IF(AND(CR93&gt;=11,MOD(CR$4-p2_stab,12)=1),1,0)</f>
        <v/>
      </c>
      <c r="CS115" s="42">
        <f>IF(AND(CS93&gt;=11,MOD(CS$4-p2_stab,12)=1),1,0)</f>
        <v/>
      </c>
      <c r="CT115" s="42">
        <f>IF(AND(CT93&gt;=11,MOD(CT$4-p2_stab,12)=1),1,0)</f>
        <v/>
      </c>
      <c r="CU115" s="42">
        <f>IF(AND(CU93&gt;=11,MOD(CU$4-p2_stab,12)=1),1,0)</f>
        <v/>
      </c>
      <c r="CV115" s="42">
        <f>IF(AND(CV93&gt;=11,MOD(CV$4-p2_stab,12)=1),1,0)</f>
        <v/>
      </c>
      <c r="CW115" s="42">
        <f>IF(AND(CW93&gt;=11,MOD(CW$4-p2_stab,12)=1),1,0)</f>
        <v/>
      </c>
      <c r="CX115" s="42">
        <f>IF(AND(CX93&gt;=11,MOD(CX$4-p2_stab,12)=1),1,0)</f>
        <v/>
      </c>
      <c r="CY115" s="42">
        <f>IF(AND(CY93&gt;=11,MOD(CY$4-p2_stab,12)=1),1,0)</f>
        <v/>
      </c>
      <c r="CZ115" s="42">
        <f>IF(AND(CZ93&gt;=11,MOD(CZ$4-p2_stab,12)=1),1,0)</f>
        <v/>
      </c>
      <c r="DA115" s="42">
        <f>IF(AND(DA93&gt;=11,MOD(DA$4-p2_stab,12)=1),1,0)</f>
        <v/>
      </c>
      <c r="DB115" s="42">
        <f>IF(AND(DB93&gt;=11,MOD(DB$4-p2_stab,12)=1),1,0)</f>
        <v/>
      </c>
      <c r="DC115" s="42">
        <f>IF(AND(DC93&gt;=11,MOD(DC$4-p2_stab,12)=1),1,0)</f>
        <v/>
      </c>
      <c r="DD115" s="42">
        <f>IF(AND(DD93&gt;=11,MOD(DD$4-p2_stab,12)=1),1,0)</f>
        <v/>
      </c>
      <c r="DE115" s="42">
        <f>IF(AND(DE93&gt;=11,MOD(DE$4-p2_stab,12)=1),1,0)</f>
        <v/>
      </c>
      <c r="DF115" s="42">
        <f>IF(AND(DF93&gt;=11,MOD(DF$4-p2_stab,12)=1),1,0)</f>
        <v/>
      </c>
      <c r="DG115" s="42">
        <f>IF(AND(DG93&gt;=11,MOD(DG$4-p2_stab,12)=1),1,0)</f>
        <v/>
      </c>
      <c r="DH115" s="42">
        <f>IF(AND(DH93&gt;=11,MOD(DH$4-p2_stab,12)=1),1,0)</f>
        <v/>
      </c>
      <c r="DI115" s="42">
        <f>IF(AND(DI93&gt;=11,MOD(DI$4-p2_stab,12)=1),1,0)</f>
        <v/>
      </c>
      <c r="DJ115" s="42">
        <f>IF(AND(DJ93&gt;=11,MOD(DJ$4-p2_stab,12)=1),1,0)</f>
        <v/>
      </c>
      <c r="DK115" s="42">
        <f>IF(AND(DK93&gt;=11,MOD(DK$4-p2_stab,12)=1),1,0)</f>
        <v/>
      </c>
      <c r="DL115" s="42">
        <f>IF(AND(DL93&gt;=11,MOD(DL$4-p2_stab,12)=1),1,0)</f>
        <v/>
      </c>
      <c r="DM115" s="42">
        <f>IF(AND(DM93&gt;=11,MOD(DM$4-p2_stab,12)=1),1,0)</f>
        <v/>
      </c>
      <c r="DN115" s="42">
        <f>IF(AND(DN93&gt;=11,MOD(DN$4-p2_stab,12)=1),1,0)</f>
        <v/>
      </c>
      <c r="DO115" s="42">
        <f>IF(AND(DO93&gt;=11,MOD(DO$4-p2_stab,12)=1),1,0)</f>
        <v/>
      </c>
      <c r="DP115" s="42">
        <f>IF(AND(DP93&gt;=11,MOD(DP$4-p2_stab,12)=1),1,0)</f>
        <v/>
      </c>
      <c r="DQ115" s="42">
        <f>IF(AND(DQ93&gt;=11,MOD(DQ$4-p2_stab,12)=1),1,0)</f>
        <v/>
      </c>
      <c r="DR115" s="42">
        <f>IF(AND(DR93&gt;=11,MOD(DR$4-p2_stab,12)=1),1,0)</f>
        <v/>
      </c>
      <c r="DS115" s="42">
        <f>IF(AND(DS93&gt;=11,MOD(DS$4-p2_stab,12)=1),1,0)</f>
        <v/>
      </c>
      <c r="DT115" s="42">
        <f>IF(AND(DT93&gt;=11,MOD(DT$4-p2_stab,12)=1),1,0)</f>
        <v/>
      </c>
      <c r="DU115" s="42">
        <f>IF(AND(DU93&gt;=11,MOD(DU$4-p2_stab,12)=1),1,0)</f>
        <v/>
      </c>
      <c r="DV115" s="42">
        <f>IF(AND(DV93&gt;=11,MOD(DV$4-p2_stab,12)=1),1,0)</f>
        <v/>
      </c>
      <c r="DW115" s="42">
        <f>IF(AND(DW93&gt;=11,MOD(DW$4-p2_stab,12)=1),1,0)</f>
        <v/>
      </c>
      <c r="DX115" s="42">
        <f>IF(AND(DX93&gt;=11,MOD(DX$4-p2_stab,12)=1),1,0)</f>
        <v/>
      </c>
      <c r="DY115" s="42">
        <f>IF(AND(DY93&gt;=11,MOD(DY$4-p2_stab,12)=1),1,0)</f>
        <v/>
      </c>
      <c r="DZ115" s="42">
        <f>IF(AND(DZ93&gt;=11,MOD(DZ$4-p2_stab,12)=1),1,0)</f>
        <v/>
      </c>
      <c r="EA115" s="42">
        <f>IF(AND(EA93&gt;=11,MOD(EA$4-p2_stab,12)=1),1,0)</f>
        <v/>
      </c>
      <c r="EB115" s="42">
        <f>IF(AND(EB93&gt;=11,MOD(EB$4-p2_stab,12)=1),1,0)</f>
        <v/>
      </c>
      <c r="EC115" s="42">
        <f>IF(AND(EC93&gt;=11,MOD(EC$4-p2_stab,12)=1),1,0)</f>
        <v/>
      </c>
      <c r="ED115" s="42">
        <f>IF(AND(ED93&gt;=11,MOD(ED$4-p2_stab,12)=1),1,0)</f>
        <v/>
      </c>
      <c r="EE115" s="42">
        <f>IF(AND(EE93&gt;=11,MOD(EE$4-p2_stab,12)=1),1,0)</f>
        <v/>
      </c>
      <c r="EF115" s="42">
        <f>IF(AND(EF93&gt;=11,MOD(EF$4-p2_stab,12)=1),1,0)</f>
        <v/>
      </c>
      <c r="EG115" s="42">
        <f>IF(AND(EG93&gt;=11,MOD(EG$4-p2_stab,12)=1),1,0)</f>
        <v/>
      </c>
      <c r="EH115" s="42">
        <f>IF(AND(EH93&gt;=11,MOD(EH$4-p2_stab,12)=1),1,0)</f>
        <v/>
      </c>
      <c r="EI115" s="42">
        <f>IF(AND(EI93&gt;=11,MOD(EI$4-p2_stab,12)=1),1,0)</f>
        <v/>
      </c>
      <c r="EJ115" s="42">
        <f>IF(AND(EJ93&gt;=11,MOD(EJ$4-p2_stab,12)=1),1,0)</f>
        <v/>
      </c>
      <c r="EK115" s="42">
        <f>IF(AND(EK93&gt;=11,MOD(EK$4-p2_stab,12)=1),1,0)</f>
        <v/>
      </c>
      <c r="EL115" s="42">
        <f>IF(AND(EL93&gt;=11,MOD(EL$4-p2_stab,12)=1),1,0)</f>
        <v/>
      </c>
      <c r="EM115" s="42">
        <f>IF(AND(EM93&gt;=11,MOD(EM$4-p2_stab,12)=1),1,0)</f>
        <v/>
      </c>
      <c r="EN115" s="42">
        <f>IF(AND(EN93&gt;=11,MOD(EN$4-p2_stab,12)=1),1,0)</f>
        <v/>
      </c>
      <c r="EO115" s="42">
        <f>IF(AND(EO93&gt;=11,MOD(EO$4-p2_stab,12)=1),1,0)</f>
        <v/>
      </c>
      <c r="EP115" s="42">
        <f>IF(AND(EP93&gt;=11,MOD(EP$4-p2_stab,12)=1),1,0)</f>
        <v/>
      </c>
      <c r="EQ115" s="42">
        <f>IF(AND(EQ93&gt;=11,MOD(EQ$4-p2_stab,12)=1),1,0)</f>
        <v/>
      </c>
      <c r="ER115" s="42">
        <f>IF(AND(ER93&gt;=11,MOD(ER$4-p2_stab,12)=1),1,0)</f>
        <v/>
      </c>
      <c r="ES115" s="42">
        <f>IF(AND(ES93&gt;=11,MOD(ES$4-p2_stab,12)=1),1,0)</f>
        <v/>
      </c>
      <c r="ET115" s="42">
        <f>IF(AND(ET93&gt;=11,MOD(ET$4-p2_stab,12)=1),1,0)</f>
        <v/>
      </c>
      <c r="EU115" s="42">
        <f>IF(AND(EU93&gt;=11,MOD(EU$4-p2_stab,12)=1),1,0)</f>
        <v/>
      </c>
      <c r="EV115" s="42">
        <f>IF(AND(EV93&gt;=11,MOD(EV$4-p2_stab,12)=1),1,0)</f>
        <v/>
      </c>
      <c r="EW115" s="42">
        <f>IF(AND(EW93&gt;=11,MOD(EW$4-p2_stab,12)=1),1,0)</f>
        <v/>
      </c>
      <c r="EX115" s="42">
        <f>IF(AND(EX93&gt;=11,MOD(EX$4-p2_stab,12)=1),1,0)</f>
        <v/>
      </c>
      <c r="EY115" s="42">
        <f>IF(AND(EY93&gt;=11,MOD(EY$4-p2_stab,12)=1),1,0)</f>
        <v/>
      </c>
      <c r="EZ115" s="42">
        <f>IF(AND(EZ93&gt;=11,MOD(EZ$4-p2_stab,12)=1),1,0)</f>
        <v/>
      </c>
      <c r="FA115" s="42">
        <f>IF(AND(FA93&gt;=11,MOD(FA$4-p2_stab,12)=1),1,0)</f>
        <v/>
      </c>
      <c r="FB115" s="42">
        <f>IF(AND(FB93&gt;=11,MOD(FB$4-p2_stab,12)=1),1,0)</f>
        <v/>
      </c>
      <c r="FC115" s="42">
        <f>IF(AND(FC93&gt;=11,MOD(FC$4-p2_stab,12)=1),1,0)</f>
        <v/>
      </c>
      <c r="FD115" s="42">
        <f>IF(AND(FD93&gt;=11,MOD(FD$4-p2_stab,12)=1),1,0)</f>
        <v/>
      </c>
      <c r="FE115" s="42">
        <f>IF(AND(FE93&gt;=11,MOD(FE$4-p2_stab,12)=1),1,0)</f>
        <v/>
      </c>
      <c r="FF115" s="42">
        <f>IF(AND(FF93&gt;=11,MOD(FF$4-p2_stab,12)=1),1,0)</f>
        <v/>
      </c>
      <c r="FG115" s="42">
        <f>IF(AND(FG93&gt;=11,MOD(FG$4-p2_stab,12)=1),1,0)</f>
        <v/>
      </c>
      <c r="FH115" s="42">
        <f>IF(AND(FH93&gt;=11,MOD(FH$4-p2_stab,12)=1),1,0)</f>
        <v/>
      </c>
      <c r="FI115" s="42">
        <f>IF(AND(FI93&gt;=11,MOD(FI$4-p2_stab,12)=1),1,0)</f>
        <v/>
      </c>
      <c r="FJ115" s="42">
        <f>IF(AND(FJ93&gt;=11,MOD(FJ$4-p2_stab,12)=1),1,0)</f>
        <v/>
      </c>
      <c r="FK115" s="42">
        <f>IF(AND(FK93&gt;=11,MOD(FK$4-p2_stab,12)=1),1,0)</f>
        <v/>
      </c>
      <c r="FL115" s="42">
        <f>IF(AND(FL93&gt;=11,MOD(FL$4-p2_stab,12)=1),1,0)</f>
        <v/>
      </c>
      <c r="FM115" s="42">
        <f>IF(AND(FM93&gt;=11,MOD(FM$4-p2_stab,12)=1),1,0)</f>
        <v/>
      </c>
      <c r="FN115" s="42">
        <f>IF(AND(FN93&gt;=11,MOD(FN$4-p2_stab,12)=1),1,0)</f>
        <v/>
      </c>
      <c r="FO115" s="42">
        <f>IF(AND(FO93&gt;=11,MOD(FO$4-p2_stab,12)=1),1,0)</f>
        <v/>
      </c>
      <c r="FP115" s="42">
        <f>IF(AND(FP93&gt;=11,MOD(FP$4-p2_stab,12)=1),1,0)</f>
        <v/>
      </c>
      <c r="FQ115" s="42">
        <f>IF(AND(FQ93&gt;=11,MOD(FQ$4-p2_stab,12)=1),1,0)</f>
        <v/>
      </c>
      <c r="FR115" s="42">
        <f>IF(AND(FR93&gt;=11,MOD(FR$4-p2_stab,12)=1),1,0)</f>
        <v/>
      </c>
      <c r="FS115" s="42">
        <f>IF(AND(FS93&gt;=11,MOD(FS$4-p2_stab,12)=1),1,0)</f>
        <v/>
      </c>
      <c r="FT115" s="42">
        <f>IF(AND(FT93&gt;=11,MOD(FT$4-p2_stab,12)=1),1,0)</f>
        <v/>
      </c>
      <c r="FU115" s="42">
        <f>IF(AND(FU93&gt;=11,MOD(FU$4-p2_stab,12)=1),1,0)</f>
        <v/>
      </c>
      <c r="FV115" s="42">
        <f>IF(AND(FV93&gt;=11,MOD(FV$4-p2_stab,12)=1),1,0)</f>
        <v/>
      </c>
      <c r="FW115" s="42">
        <f>IF(AND(FW93&gt;=11,MOD(FW$4-p2_stab,12)=1),1,0)</f>
        <v/>
      </c>
      <c r="FX115" s="42">
        <f>IF(AND(FX93&gt;=11,MOD(FX$4-p2_stab,12)=1),1,0)</f>
        <v/>
      </c>
      <c r="FY115" s="42">
        <f>IF(AND(FY93&gt;=11,MOD(FY$4-p2_stab,12)=1),1,0)</f>
        <v/>
      </c>
      <c r="FZ115" s="42">
        <f>IF(AND(FZ93&gt;=11,MOD(FZ$4-p2_stab,12)=1),1,0)</f>
        <v/>
      </c>
      <c r="GA115" s="42">
        <f>IF(AND(GA93&gt;=11,MOD(GA$4-p2_stab,12)=1),1,0)</f>
        <v/>
      </c>
      <c r="GB115" s="42">
        <f>IF(AND(GB93&gt;=11,MOD(GB$4-p2_stab,12)=1),1,0)</f>
        <v/>
      </c>
      <c r="GC115" s="42">
        <f>IF(AND(GC93&gt;=11,MOD(GC$4-p2_stab,12)=1),1,0)</f>
        <v/>
      </c>
      <c r="GD115" s="42">
        <f>IF(AND(GD93&gt;=11,MOD(GD$4-p2_stab,12)=1),1,0)</f>
        <v/>
      </c>
      <c r="GE115" s="42">
        <f>IF(AND(GE93&gt;=11,MOD(GE$4-p2_stab,12)=1),1,0)</f>
        <v/>
      </c>
      <c r="GF115" s="42">
        <f>IF(AND(GF93&gt;=11,MOD(GF$4-p2_stab,12)=1),1,0)</f>
        <v/>
      </c>
      <c r="GG115" s="42">
        <f>IF(AND(GG93&gt;=11,MOD(GG$4-p2_stab,12)=1),1,0)</f>
        <v/>
      </c>
      <c r="GH115" s="42">
        <f>IF(AND(GH93&gt;=11,MOD(GH$4-p2_stab,12)=1),1,0)</f>
        <v/>
      </c>
      <c r="GI115" s="42">
        <f>IF(AND(GI93&gt;=11,MOD(GI$4-p2_stab,12)=1),1,0)</f>
        <v/>
      </c>
      <c r="GJ115" s="42">
        <f>IF(AND(GJ93&gt;=11,MOD(GJ$4-p2_stab,12)=1),1,0)</f>
        <v/>
      </c>
      <c r="GK115" s="42">
        <f>IF(AND(GK93&gt;=11,MOD(GK$4-p2_stab,12)=1),1,0)</f>
        <v/>
      </c>
      <c r="GL115" s="42">
        <f>IF(AND(GL93&gt;=11,MOD(GL$4-p2_stab,12)=1),1,0)</f>
        <v/>
      </c>
      <c r="GM115" s="42">
        <f>IF(AND(GM93&gt;=11,MOD(GM$4-p2_stab,12)=1),1,0)</f>
        <v/>
      </c>
      <c r="GN115" s="42">
        <f>IF(AND(GN93&gt;=11,MOD(GN$4-p2_stab,12)=1),1,0)</f>
        <v/>
      </c>
      <c r="GO115" s="42">
        <f>IF(AND(GO93&gt;=11,MOD(GO$4-p2_stab,12)=1),1,0)</f>
        <v/>
      </c>
      <c r="GP115" s="42">
        <f>IF(AND(GP93&gt;=11,MOD(GP$4-p2_stab,12)=1),1,0)</f>
        <v/>
      </c>
      <c r="GQ115" s="42">
        <f>IF(AND(GQ93&gt;=11,MOD(GQ$4-p2_stab,12)=1),1,0)</f>
        <v/>
      </c>
      <c r="GR115" s="42">
        <f>IF(AND(GR93&gt;=11,MOD(GR$4-p2_stab,12)=1),1,0)</f>
        <v/>
      </c>
      <c r="GS115" s="42">
        <f>IF(AND(GS93&gt;=11,MOD(GS$4-p2_stab,12)=1),1,0)</f>
        <v/>
      </c>
      <c r="GT115" s="42">
        <f>IF(AND(GT93&gt;=11,MOD(GT$4-p2_stab,12)=1),1,0)</f>
        <v/>
      </c>
      <c r="GU115" s="42">
        <f>IF(AND(GU93&gt;=11,MOD(GU$4-p2_stab,12)=1),1,0)</f>
        <v/>
      </c>
      <c r="GV115" s="42">
        <f>IF(AND(GV93&gt;=11,MOD(GV$4-p2_stab,12)=1),1,0)</f>
        <v/>
      </c>
      <c r="GW115" s="42">
        <f>IF(AND(GW93&gt;=11,MOD(GW$4-p2_stab,12)=1),1,0)</f>
        <v/>
      </c>
      <c r="GX115" s="42">
        <f>IF(AND(GX93&gt;=11,MOD(GX$4-p2_stab,12)=1),1,0)</f>
        <v/>
      </c>
      <c r="GY115" s="42">
        <f>IF(AND(GY93&gt;=11,MOD(GY$4-p2_stab,12)=1),1,0)</f>
        <v/>
      </c>
      <c r="GZ115" s="42">
        <f>IF(AND(GZ93&gt;=11,MOD(GZ$4-p2_stab,12)=1),1,0)</f>
        <v/>
      </c>
      <c r="HA115" s="42">
        <f>IF(AND(HA93&gt;=11,MOD(HA$4-p2_stab,12)=1),1,0)</f>
        <v/>
      </c>
      <c r="HB115" s="42">
        <f>IF(AND(HB93&gt;=11,MOD(HB$4-p2_stab,12)=1),1,0)</f>
        <v/>
      </c>
      <c r="HC115" s="42">
        <f>IF(AND(HC93&gt;=11,MOD(HC$4-p2_stab,12)=1),1,0)</f>
        <v/>
      </c>
      <c r="HD115" s="42">
        <f>IF(AND(HD93&gt;=11,MOD(HD$4-p2_stab,12)=1),1,0)</f>
        <v/>
      </c>
      <c r="HE115" s="42">
        <f>IF(AND(HE93&gt;=11,MOD(HE$4-p2_stab,12)=1),1,0)</f>
        <v/>
      </c>
      <c r="HF115" s="42">
        <f>IF(AND(HF93&gt;=11,MOD(HF$4-p2_stab,12)=1),1,0)</f>
        <v/>
      </c>
      <c r="HG115" s="42">
        <f>IF(AND(HG93&gt;=11,MOD(HG$4-p2_stab,12)=1),1,0)</f>
        <v/>
      </c>
      <c r="HH115" s="42">
        <f>IF(AND(HH93&gt;=11,MOD(HH$4-p2_stab,12)=1),1,0)</f>
        <v/>
      </c>
      <c r="HI115" s="42">
        <f>IF(AND(HI93&gt;=11,MOD(HI$4-p2_stab,12)=1),1,0)</f>
        <v/>
      </c>
      <c r="HJ115" s="42">
        <f>IF(AND(HJ93&gt;=11,MOD(HJ$4-p2_stab,12)=1),1,0)</f>
        <v/>
      </c>
      <c r="HK115" s="42">
        <f>IF(AND(HK93&gt;=11,MOD(HK$4-p2_stab,12)=1),1,0)</f>
        <v/>
      </c>
      <c r="HL115" s="42">
        <f>IF(AND(HL93&gt;=11,MOD(HL$4-p2_stab,12)=1),1,0)</f>
        <v/>
      </c>
      <c r="HM115" s="42">
        <f>IF(AND(HM93&gt;=11,MOD(HM$4-p2_stab,12)=1),1,0)</f>
        <v/>
      </c>
      <c r="HN115" s="42">
        <f>IF(AND(HN93&gt;=11,MOD(HN$4-p2_stab,12)=1),1,0)</f>
        <v/>
      </c>
      <c r="HO115" s="42">
        <f>IF(AND(HO93&gt;=11,MOD(HO$4-p2_stab,12)=1),1,0)</f>
        <v/>
      </c>
      <c r="HP115" s="42">
        <f>IF(AND(HP93&gt;=11,MOD(HP$4-p2_stab,12)=1),1,0)</f>
        <v/>
      </c>
      <c r="HQ115" s="42">
        <f>IF(AND(HQ93&gt;=11,MOD(HQ$4-p2_stab,12)=1),1,0)</f>
        <v/>
      </c>
      <c r="HR115" s="42">
        <f>IF(AND(HR93&gt;=11,MOD(HR$4-p2_stab,12)=1),1,0)</f>
        <v/>
      </c>
      <c r="HS115" s="42">
        <f>IF(AND(HS93&gt;=11,MOD(HS$4-p2_stab,12)=1),1,0)</f>
        <v/>
      </c>
      <c r="HT115" s="42">
        <f>IF(AND(HT93&gt;=11,MOD(HT$4-p2_stab,12)=1),1,0)</f>
        <v/>
      </c>
      <c r="HU115" s="42">
        <f>IF(AND(HU93&gt;=11,MOD(HU$4-p2_stab,12)=1),1,0)</f>
        <v/>
      </c>
      <c r="HV115" s="42">
        <f>IF(AND(HV93&gt;=11,MOD(HV$4-p2_stab,12)=1),1,0)</f>
        <v/>
      </c>
      <c r="HW115" s="42">
        <f>IF(AND(HW93&gt;=11,MOD(HW$4-p2_stab,12)=1),1,0)</f>
        <v/>
      </c>
      <c r="HX115" s="42">
        <f>IF(AND(HX93&gt;=11,MOD(HX$4-p2_stab,12)=1),1,0)</f>
        <v/>
      </c>
      <c r="HY115" s="42">
        <f>IF(AND(HY93&gt;=11,MOD(HY$4-p2_stab,12)=1),1,0)</f>
        <v/>
      </c>
      <c r="HZ115" s="42">
        <f>IF(AND(HZ93&gt;=11,MOD(HZ$4-p2_stab,12)=1),1,0)</f>
        <v/>
      </c>
      <c r="IA115" s="42">
        <f>IF(AND(IA93&gt;=11,MOD(IA$4-p2_stab,12)=1),1,0)</f>
        <v/>
      </c>
      <c r="IB115" s="42">
        <f>IF(AND(IB93&gt;=11,MOD(IB$4-p2_stab,12)=1),1,0)</f>
        <v/>
      </c>
      <c r="IC115" s="42">
        <f>IF(AND(IC93&gt;=11,MOD(IC$4-p2_stab,12)=1),1,0)</f>
        <v/>
      </c>
      <c r="ID115" s="42">
        <f>IF(AND(ID93&gt;=11,MOD(ID$4-p2_stab,12)=1),1,0)</f>
        <v/>
      </c>
      <c r="IE115" s="42">
        <f>IF(AND(IE93&gt;=11,MOD(IE$4-p2_stab,12)=1),1,0)</f>
        <v/>
      </c>
      <c r="IF115" s="42">
        <f>IF(AND(IF93&gt;=11,MOD(IF$4-p2_stab,12)=1),1,0)</f>
        <v/>
      </c>
      <c r="IG115" s="42">
        <f>IF(AND(IG93&gt;=11,MOD(IG$4-p2_stab,12)=1),1,0)</f>
        <v/>
      </c>
      <c r="IH115" s="42">
        <f>IF(AND(IH93&gt;=11,MOD(IH$4-p2_stab,12)=1),1,0)</f>
        <v/>
      </c>
      <c r="II115" s="42">
        <f>IF(AND(II93&gt;=11,MOD(II$4-p2_stab,12)=1),1,0)</f>
        <v/>
      </c>
      <c r="IJ115" s="42">
        <f>IF(AND(IJ93&gt;=11,MOD(IJ$4-p2_stab,12)=1),1,0)</f>
        <v/>
      </c>
      <c r="IK115" s="42">
        <f>IF(AND(IK93&gt;=11,MOD(IK$4-p2_stab,12)=1),1,0)</f>
        <v/>
      </c>
      <c r="IL115" s="42">
        <f>IF(AND(IL93&gt;=11,MOD(IL$4-p2_stab,12)=1),1,0)</f>
        <v/>
      </c>
      <c r="IM115" s="42">
        <f>IF(AND(IM93&gt;=11,MOD(IM$4-p2_stab,12)=1),1,0)</f>
        <v/>
      </c>
      <c r="IN115" s="42">
        <f>IF(AND(IN93&gt;=11,MOD(IN$4-p2_stab,12)=1),1,0)</f>
        <v/>
      </c>
      <c r="IO115" s="42">
        <f>IF(AND(IO93&gt;=11,MOD(IO$4-p2_stab,12)=1),1,0)</f>
        <v/>
      </c>
      <c r="IP115" s="42">
        <f>IF(AND(IP93&gt;=11,MOD(IP$4-p2_stab,12)=1),1,0)</f>
        <v/>
      </c>
      <c r="IQ115" s="42">
        <f>IF(AND(IQ93&gt;=11,MOD(IQ$4-p2_stab,12)=1),1,0)</f>
        <v/>
      </c>
      <c r="IR115" s="42">
        <f>IF(AND(IR93&gt;=11,MOD(IR$4-p2_stab,12)=1),1,0)</f>
        <v/>
      </c>
      <c r="IS115" s="42">
        <f>IF(AND(IS93&gt;=11,MOD(IS$4-p2_stab,12)=1),1,0)</f>
        <v/>
      </c>
      <c r="IT115" s="42">
        <f>IF(AND(IT93&gt;=11,MOD(IT$4-p2_stab,12)=1),1,0)</f>
        <v/>
      </c>
      <c r="IU115" s="42">
        <f>IF(AND(IU93&gt;=11,MOD(IU$4-p2_stab,12)=1),1,0)</f>
        <v/>
      </c>
      <c r="IV115" s="42">
        <f>IF(AND(IV93&gt;=11,MOD(IV$4-p2_stab,12)=1),1,0)</f>
        <v/>
      </c>
      <c r="IW115" s="42">
        <f>IF(AND(IW93&gt;=11,MOD(IW$4-p2_stab,12)=1),1,0)</f>
        <v/>
      </c>
      <c r="IX115" s="42">
        <f>IF(AND(IX93&gt;=11,MOD(IX$4-p2_stab,12)=1),1,0)</f>
        <v/>
      </c>
      <c r="IY115" s="42">
        <f>IF(AND(IY93&gt;=11,MOD(IY$4-p2_stab,12)=1),1,0)</f>
        <v/>
      </c>
      <c r="IZ115" s="42">
        <f>IF(AND(IZ93&gt;=11,MOD(IZ$4-p2_stab,12)=1),1,0)</f>
        <v/>
      </c>
      <c r="JA115" s="42">
        <f>IF(AND(JA93&gt;=11,MOD(JA$4-p2_stab,12)=1),1,0)</f>
        <v/>
      </c>
      <c r="JB115" s="42">
        <f>IF(AND(JB93&gt;=11,MOD(JB$4-p2_stab,12)=1),1,0)</f>
        <v/>
      </c>
      <c r="JC115" s="42">
        <f>IF(AND(JC93&gt;=11,MOD(JC$4-p2_stab,12)=1),1,0)</f>
        <v/>
      </c>
      <c r="JD115" s="42">
        <f>IF(AND(JD93&gt;=11,MOD(JD$4-p2_stab,12)=1),1,0)</f>
        <v/>
      </c>
      <c r="JE115" s="42">
        <f>IF(AND(JE93&gt;=11,MOD(JE$4-p2_stab,12)=1),1,0)</f>
        <v/>
      </c>
      <c r="JF115" s="42">
        <f>IF(AND(JF93&gt;=11,MOD(JF$4-p2_stab,12)=1),1,0)</f>
        <v/>
      </c>
      <c r="JG115" s="42">
        <f>IF(AND(JG93&gt;=11,MOD(JG$4-p2_stab,12)=1),1,0)</f>
        <v/>
      </c>
      <c r="JH115" s="42">
        <f>IF(AND(JH93&gt;=11,MOD(JH$4-p2_stab,12)=1),1,0)</f>
        <v/>
      </c>
      <c r="JI115" s="42">
        <f>IF(AND(JI93&gt;=11,MOD(JI$4-p2_stab,12)=1),1,0)</f>
        <v/>
      </c>
      <c r="JJ115" s="42">
        <f>IF(AND(JJ93&gt;=11,MOD(JJ$4-p2_stab,12)=1),1,0)</f>
        <v/>
      </c>
      <c r="JK115" s="42">
        <f>IF(AND(JK93&gt;=11,MOD(JK$4-p2_stab,12)=1),1,0)</f>
        <v/>
      </c>
      <c r="JL115" s="42">
        <f>IF(AND(JL93&gt;=11,MOD(JL$4-p2_stab,12)=1),1,0)</f>
        <v/>
      </c>
      <c r="JM115" s="42">
        <f>IF(AND(JM93&gt;=11,MOD(JM$4-p2_stab,12)=1),1,0)</f>
        <v/>
      </c>
      <c r="JN115" s="42">
        <f>IF(AND(JN93&gt;=11,MOD(JN$4-p2_stab,12)=1),1,0)</f>
        <v/>
      </c>
      <c r="JO115" s="42">
        <f>IF(AND(JO93&gt;=11,MOD(JO$4-p2_stab,12)=1),1,0)</f>
        <v/>
      </c>
      <c r="JP115" s="42">
        <f>IF(AND(JP93&gt;=11,MOD(JP$4-p2_stab,12)=1),1,0)</f>
        <v/>
      </c>
      <c r="JQ115" s="42">
        <f>IF(AND(JQ93&gt;=11,MOD(JQ$4-p2_stab,12)=1),1,0)</f>
        <v/>
      </c>
      <c r="JR115" s="42">
        <f>IF(AND(JR93&gt;=11,MOD(JR$4-p2_stab,12)=1),1,0)</f>
        <v/>
      </c>
      <c r="JS115" s="42">
        <f>IF(AND(JS93&gt;=11,MOD(JS$4-p2_stab,12)=1),1,0)</f>
        <v/>
      </c>
      <c r="JT115" s="42">
        <f>IF(AND(JT93&gt;=11,MOD(JT$4-p2_stab,12)=1),1,0)</f>
        <v/>
      </c>
      <c r="JU115" s="42">
        <f>IF(AND(JU93&gt;=11,MOD(JU$4-p2_stab,12)=1),1,0)</f>
        <v/>
      </c>
      <c r="JV115" s="42">
        <f>IF(AND(JV93&gt;=11,MOD(JV$4-p2_stab,12)=1),1,0)</f>
        <v/>
      </c>
      <c r="JW115" s="42">
        <f>IF(AND(JW93&gt;=11,MOD(JW$4-p2_stab,12)=1),1,0)</f>
        <v/>
      </c>
      <c r="JX115" s="42">
        <f>IF(AND(JX93&gt;=11,MOD(JX$4-p2_stab,12)=1),1,0)</f>
        <v/>
      </c>
      <c r="JY115" s="42">
        <f>IF(AND(JY93&gt;=11,MOD(JY$4-p2_stab,12)=1),1,0)</f>
        <v/>
      </c>
      <c r="JZ115" s="42">
        <f>IF(AND(JZ93&gt;=11,MOD(JZ$4-p2_stab,12)=1),1,0)</f>
        <v/>
      </c>
      <c r="KA115" s="42">
        <f>IF(AND(KA93&gt;=11,MOD(KA$4-p2_stab,12)=1),1,0)</f>
        <v/>
      </c>
      <c r="KB115" s="42">
        <f>IF(AND(KB93&gt;=11,MOD(KB$4-p2_stab,12)=1),1,0)</f>
        <v/>
      </c>
      <c r="KC115" s="42">
        <f>IF(AND(KC93&gt;=11,MOD(KC$4-p2_stab,12)=1),1,0)</f>
        <v/>
      </c>
      <c r="KD115" s="42">
        <f>IF(AND(KD93&gt;=11,MOD(KD$4-p2_stab,12)=1),1,0)</f>
        <v/>
      </c>
      <c r="KE115" s="42">
        <f>IF(AND(KE93&gt;=11,MOD(KE$4-p2_stab,12)=1),1,0)</f>
        <v/>
      </c>
      <c r="KF115" s="42">
        <f>IF(AND(KF93&gt;=11,MOD(KF$4-p2_stab,12)=1),1,0)</f>
        <v/>
      </c>
      <c r="KG115" s="42">
        <f>IF(AND(KG93&gt;=11,MOD(KG$4-p2_stab,12)=1),1,0)</f>
        <v/>
      </c>
      <c r="KH115" s="42">
        <f>IF(AND(KH93&gt;=11,MOD(KH$4-p2_stab,12)=1),1,0)</f>
        <v/>
      </c>
      <c r="KI115" s="42">
        <f>IF(AND(KI93&gt;=11,MOD(KI$4-p2_stab,12)=1),1,0)</f>
        <v/>
      </c>
      <c r="KJ115" s="42">
        <f>IF(AND(KJ93&gt;=11,MOD(KJ$4-p2_stab,12)=1),1,0)</f>
        <v/>
      </c>
      <c r="KK115" s="42">
        <f>IF(AND(KK93&gt;=11,MOD(KK$4-p2_stab,12)=1),1,0)</f>
        <v/>
      </c>
      <c r="KL115" s="42">
        <f>IF(AND(KL93&gt;=11,MOD(KL$4-p2_stab,12)=1),1,0)</f>
        <v/>
      </c>
      <c r="KM115" s="42">
        <f>IF(AND(KM93&gt;=11,MOD(KM$4-p2_stab,12)=1),1,0)</f>
        <v/>
      </c>
      <c r="KN115" s="42">
        <f>IF(AND(KN93&gt;=11,MOD(KN$4-p2_stab,12)=1),1,0)</f>
        <v/>
      </c>
      <c r="KO115" s="42">
        <f>IF(AND(KO93&gt;=11,MOD(KO$4-p2_stab,12)=1),1,0)</f>
        <v/>
      </c>
      <c r="KP115" s="42">
        <f>IF(AND(KP93&gt;=11,MOD(KP$4-p2_stab,12)=1),1,0)</f>
        <v/>
      </c>
      <c r="KQ115" s="42">
        <f>IF(AND(KQ93&gt;=11,MOD(KQ$4-p2_stab,12)=1),1,0)</f>
        <v/>
      </c>
      <c r="KR115" s="42">
        <f>IF(AND(KR93&gt;=11,MOD(KR$4-p2_stab,12)=1),1,0)</f>
        <v/>
      </c>
      <c r="KS115" s="42">
        <f>IF(AND(KS93&gt;=11,MOD(KS$4-p2_stab,12)=1),1,0)</f>
        <v/>
      </c>
      <c r="KT115" s="42">
        <f>IF(AND(KT93&gt;=11,MOD(KT$4-p2_stab,12)=1),1,0)</f>
        <v/>
      </c>
      <c r="KU115" s="42">
        <f>IF(AND(KU93&gt;=11,MOD(KU$4-p2_stab,12)=1),1,0)</f>
        <v/>
      </c>
      <c r="KV115" s="42">
        <f>IF(AND(KV93&gt;=11,MOD(KV$4-p2_stab,12)=1),1,0)</f>
        <v/>
      </c>
      <c r="KW115" s="42">
        <f>IF(AND(KW93&gt;=11,MOD(KW$4-p2_stab,12)=1),1,0)</f>
        <v/>
      </c>
      <c r="KX115" s="42">
        <f>IF(AND(KX93&gt;=11,MOD(KX$4-p2_stab,12)=1),1,0)</f>
        <v/>
      </c>
      <c r="KY115" s="42">
        <f>IF(AND(KY93&gt;=11,MOD(KY$4-p2_stab,12)=1),1,0)</f>
        <v/>
      </c>
      <c r="KZ115" s="42">
        <f>IF(AND(KZ93&gt;=11,MOD(KZ$4-p2_stab,12)=1),1,0)</f>
        <v/>
      </c>
      <c r="LA115" s="42">
        <f>IF(AND(LA93&gt;=11,MOD(LA$4-p2_stab,12)=1),1,0)</f>
        <v/>
      </c>
      <c r="LB115" s="42">
        <f>IF(AND(LB93&gt;=11,MOD(LB$4-p2_stab,12)=1),1,0)</f>
        <v/>
      </c>
      <c r="LC115" s="42">
        <f>IF(AND(LC93&gt;=11,MOD(LC$4-p2_stab,12)=1),1,0)</f>
        <v/>
      </c>
      <c r="LD115" s="42">
        <f>IF(AND(LD93&gt;=11,MOD(LD$4-p2_stab,12)=1),1,0)</f>
        <v/>
      </c>
      <c r="LE115" s="42">
        <f>IF(AND(LE93&gt;=11,MOD(LE$4-p2_stab,12)=1),1,0)</f>
        <v/>
      </c>
      <c r="LF115" s="42">
        <f>IF(AND(LF93&gt;=11,MOD(LF$4-p2_stab,12)=1),1,0)</f>
        <v/>
      </c>
      <c r="LG115" s="42">
        <f>IF(AND(LG93&gt;=11,MOD(LG$4-p2_stab,12)=1),1,0)</f>
        <v/>
      </c>
      <c r="LH115" s="42">
        <f>IF(AND(LH93&gt;=11,MOD(LH$4-p2_stab,12)=1),1,0)</f>
        <v/>
      </c>
      <c r="LI115" s="42">
        <f>IF(AND(LI93&gt;=11,MOD(LI$4-p2_stab,12)=1),1,0)</f>
        <v/>
      </c>
      <c r="LJ115" s="42">
        <f>IF(AND(LJ93&gt;=11,MOD(LJ$4-p2_stab,12)=1),1,0)</f>
        <v/>
      </c>
      <c r="LK115" s="42">
        <f>IF(AND(LK93&gt;=11,MOD(LK$4-p2_stab,12)=1),1,0)</f>
        <v/>
      </c>
      <c r="LL115" s="42">
        <f>IF(AND(LL93&gt;=11,MOD(LL$4-p2_stab,12)=1),1,0)</f>
        <v/>
      </c>
      <c r="LM115" s="42">
        <f>IF(AND(LM93&gt;=11,MOD(LM$4-p2_stab,12)=1),1,0)</f>
        <v/>
      </c>
      <c r="LN115" s="42">
        <f>IF(AND(LN93&gt;=11,MOD(LN$4-p2_stab,12)=1),1,0)</f>
        <v/>
      </c>
      <c r="LO115" s="42">
        <f>IF(AND(LO93&gt;=11,MOD(LO$4-p2_stab,12)=1),1,0)</f>
        <v/>
      </c>
      <c r="LP115" s="42">
        <f>IF(AND(LP93&gt;=11,MOD(LP$4-p2_stab,12)=1),1,0)</f>
        <v/>
      </c>
      <c r="LQ115" s="42">
        <f>IF(AND(LQ93&gt;=11,MOD(LQ$4-p2_stab,12)=1),1,0)</f>
        <v/>
      </c>
      <c r="LR115" s="42">
        <f>IF(AND(LR93&gt;=11,MOD(LR$4-p2_stab,12)=1),1,0)</f>
        <v/>
      </c>
      <c r="LS115" s="42">
        <f>IF(AND(LS93&gt;=11,MOD(LS$4-p2_stab,12)=1),1,0)</f>
        <v/>
      </c>
      <c r="LT115" s="42">
        <f>IF(AND(LT93&gt;=11,MOD(LT$4-p2_stab,12)=1),1,0)</f>
        <v/>
      </c>
      <c r="LU115" s="42">
        <f>IF(AND(LU93&gt;=11,MOD(LU$4-p2_stab,12)=1),1,0)</f>
        <v/>
      </c>
      <c r="LV115" s="42">
        <f>IF(AND(LV93&gt;=11,MOD(LV$4-p2_stab,12)=1),1,0)</f>
        <v/>
      </c>
      <c r="LW115" s="42">
        <f>IF(AND(LW93&gt;=11,MOD(LW$4-p2_stab,12)=1),1,0)</f>
        <v/>
      </c>
      <c r="LX115" s="42">
        <f>IF(AND(LX93&gt;=11,MOD(LX$4-p2_stab,12)=1),1,0)</f>
        <v/>
      </c>
      <c r="LY115" s="42">
        <f>IF(AND(LY93&gt;=11,MOD(LY$4-p2_stab,12)=1),1,0)</f>
        <v/>
      </c>
      <c r="LZ115" s="42">
        <f>IF(AND(LZ93&gt;=11,MOD(LZ$4-p2_stab,12)=1),1,0)</f>
        <v/>
      </c>
      <c r="MA115" s="42">
        <f>IF(AND(MA93&gt;=11,MOD(MA$4-p2_stab,12)=1),1,0)</f>
        <v/>
      </c>
      <c r="MB115" s="42">
        <f>IF(AND(MB93&gt;=11,MOD(MB$4-p2_stab,12)=1),1,0)</f>
        <v/>
      </c>
      <c r="MC115" s="42">
        <f>IF(AND(MC93&gt;=11,MOD(MC$4-p2_stab,12)=1),1,0)</f>
        <v/>
      </c>
      <c r="MD115" s="42">
        <f>IF(AND(MD93&gt;=11,MOD(MD$4-p2_stab,12)=1),1,0)</f>
        <v/>
      </c>
      <c r="ME115" s="42">
        <f>IF(AND(ME93&gt;=11,MOD(ME$4-p2_stab,12)=1),1,0)</f>
        <v/>
      </c>
      <c r="MF115" s="42">
        <f>IF(AND(MF93&gt;=11,MOD(MF$4-p2_stab,12)=1),1,0)</f>
        <v/>
      </c>
      <c r="MG115" s="42">
        <f>IF(AND(MG93&gt;=11,MOD(MG$4-p2_stab,12)=1),1,0)</f>
        <v/>
      </c>
      <c r="MH115" s="42">
        <f>IF(AND(MH93&gt;=11,MOD(MH$4-p2_stab,12)=1),1,0)</f>
        <v/>
      </c>
      <c r="MI115" s="42">
        <f>IF(AND(MI93&gt;=11,MOD(MI$4-p2_stab,12)=1),1,0)</f>
        <v/>
      </c>
      <c r="MJ115" s="42">
        <f>IF(AND(MJ93&gt;=11,MOD(MJ$4-p2_stab,12)=1),1,0)</f>
        <v/>
      </c>
      <c r="MK115" s="42">
        <f>IF(AND(MK93&gt;=11,MOD(MK$4-p2_stab,12)=1),1,0)</f>
        <v/>
      </c>
      <c r="ML115" s="42">
        <f>IF(AND(ML93&gt;=11,MOD(ML$4-p2_stab,12)=1),1,0)</f>
        <v/>
      </c>
      <c r="MM115" s="42">
        <f>IF(AND(MM93&gt;=11,MOD(MM$4-p2_stab,12)=1),1,0)</f>
        <v/>
      </c>
      <c r="MN115" s="42">
        <f>IF(AND(MN93&gt;=11,MOD(MN$4-p2_stab,12)=1),1,0)</f>
        <v/>
      </c>
      <c r="MO115" s="42">
        <f>IF(AND(MO93&gt;=11,MOD(MO$4-p2_stab,12)=1),1,0)</f>
        <v/>
      </c>
      <c r="MP115" s="42">
        <f>IF(AND(MP93&gt;=11,MOD(MP$4-p2_stab,12)=1),1,0)</f>
        <v/>
      </c>
      <c r="MQ115" s="42">
        <f>IF(AND(MQ93&gt;=11,MOD(MQ$4-p2_stab,12)=1),1,0)</f>
        <v/>
      </c>
      <c r="MR115" s="42">
        <f>IF(AND(MR93&gt;=11,MOD(MR$4-p2_stab,12)=1),1,0)</f>
        <v/>
      </c>
      <c r="MS115" s="42">
        <f>IF(AND(MS93&gt;=11,MOD(MS$4-p2_stab,12)=1),1,0)</f>
        <v/>
      </c>
      <c r="MT115" s="42">
        <f>IF(AND(MT93&gt;=11,MOD(MT$4-p2_stab,12)=1),1,0)</f>
        <v/>
      </c>
      <c r="MU115" s="42">
        <f>IF(AND(MU93&gt;=11,MOD(MU$4-p2_stab,12)=1),1,0)</f>
        <v/>
      </c>
      <c r="MV115" s="42">
        <f>IF(AND(MV93&gt;=11,MOD(MV$4-p2_stab,12)=1),1,0)</f>
        <v/>
      </c>
      <c r="MW115" s="42">
        <f>IF(AND(MW93&gt;=11,MOD(MW$4-p2_stab,12)=1),1,0)</f>
        <v/>
      </c>
      <c r="MX115" s="42">
        <f>IF(AND(MX93&gt;=11,MOD(MX$4-p2_stab,12)=1),1,0)</f>
        <v/>
      </c>
      <c r="MY115" s="42">
        <f>IF(AND(MY93&gt;=11,MOD(MY$4-p2_stab,12)=1),1,0)</f>
        <v/>
      </c>
      <c r="MZ115" s="42">
        <f>IF(AND(MZ93&gt;=11,MOD(MZ$4-p2_stab,12)=1),1,0)</f>
        <v/>
      </c>
      <c r="NA115" s="42">
        <f>IF(AND(NA93&gt;=11,MOD(NA$4-p2_stab,12)=1),1,0)</f>
        <v/>
      </c>
      <c r="NB115" s="42">
        <f>IF(AND(NB93&gt;=11,MOD(NB$4-p2_stab,12)=1),1,0)</f>
        <v/>
      </c>
      <c r="NC115" s="42">
        <f>IF(AND(NC93&gt;=11,MOD(NC$4-p2_stab,12)=1),1,0)</f>
        <v/>
      </c>
      <c r="ND115" s="42">
        <f>IF(AND(ND93&gt;=11,MOD(ND$4-p2_stab,12)=1),1,0)</f>
        <v/>
      </c>
      <c r="NE115" s="42">
        <f>IF(AND(NE93&gt;=11,MOD(NE$4-p2_stab,12)=1),1,0)</f>
        <v/>
      </c>
      <c r="NF115" s="42">
        <f>IF(AND(NF93&gt;=11,MOD(NF$4-p2_stab,12)=1),1,0)</f>
        <v/>
      </c>
      <c r="NG115" s="42">
        <f>IF(AND(NG93&gt;=11,MOD(NG$4-p2_stab,12)=1),1,0)</f>
        <v/>
      </c>
      <c r="NH115" s="42">
        <f>IF(AND(NH93&gt;=11,MOD(NH$4-p2_stab,12)=1),1,0)</f>
        <v/>
      </c>
      <c r="NI115" s="42">
        <f>IF(AND(NI93&gt;=11,MOD(NI$4-p2_stab,12)=1),1,0)</f>
        <v/>
      </c>
      <c r="NJ115" s="42">
        <f>IF(AND(NJ93&gt;=11,MOD(NJ$4-p2_stab,12)=1),1,0)</f>
        <v/>
      </c>
      <c r="NK115" s="42">
        <f>IF(AND(NK93&gt;=11,MOD(NK$4-p2_stab,12)=1),1,0)</f>
        <v/>
      </c>
      <c r="NL115" s="42">
        <f>IF(AND(NL93&gt;=11,MOD(NL$4-p2_stab,12)=1),1,0)</f>
        <v/>
      </c>
      <c r="NM115" s="42">
        <f>IF(AND(NM93&gt;=11,MOD(NM$4-p2_stab,12)=1),1,0)</f>
        <v/>
      </c>
      <c r="NN115" s="42">
        <f>IF(AND(NN93&gt;=11,MOD(NN$4-p2_stab,12)=1),1,0)</f>
        <v/>
      </c>
      <c r="NO115" s="42">
        <f>IF(AND(NO93&gt;=11,MOD(NO$4-p2_stab,12)=1),1,0)</f>
        <v/>
      </c>
      <c r="NP115" s="42">
        <f>IF(AND(NP93&gt;=11,MOD(NP$4-p2_stab,12)=1),1,0)</f>
        <v/>
      </c>
      <c r="NQ115" s="42">
        <f>IF(AND(NQ93&gt;=11,MOD(NQ$4-p2_stab,12)=1),1,0)</f>
        <v/>
      </c>
      <c r="NR115" s="42">
        <f>IF(AND(NR93&gt;=11,MOD(NR$4-p2_stab,12)=1),1,0)</f>
        <v/>
      </c>
      <c r="NS115" s="42">
        <f>IF(AND(NS93&gt;=11,MOD(NS$4-p2_stab,12)=1),1,0)</f>
        <v/>
      </c>
      <c r="NT115" s="42">
        <f>IF(AND(NT93&gt;=11,MOD(NT$4-p2_stab,12)=1),1,0)</f>
        <v/>
      </c>
      <c r="NU115" s="42">
        <f>IF(AND(NU93&gt;=11,MOD(NU$4-p2_stab,12)=1),1,0)</f>
        <v/>
      </c>
      <c r="NV115" s="42">
        <f>IF(AND(NV93&gt;=11,MOD(NV$4-p2_stab,12)=1),1,0)</f>
        <v/>
      </c>
      <c r="NW115" s="42">
        <f>IF(AND(NW93&gt;=11,MOD(NW$4-p2_stab,12)=1),1,0)</f>
        <v/>
      </c>
      <c r="NX115" s="42">
        <f>IF(AND(NX93&gt;=11,MOD(NX$4-p2_stab,12)=1),1,0)</f>
        <v/>
      </c>
      <c r="NY115" s="42">
        <f>IF(AND(NY93&gt;=11,MOD(NY$4-p2_stab,12)=1),1,0)</f>
        <v/>
      </c>
      <c r="NZ115" s="42">
        <f>IF(AND(NZ93&gt;=11,MOD(NZ$4-p2_stab,12)=1),1,0)</f>
        <v/>
      </c>
      <c r="OA115" s="42">
        <f>IF(AND(OA93&gt;=11,MOD(OA$4-p2_stab,12)=1),1,0)</f>
        <v/>
      </c>
      <c r="OB115" s="42">
        <f>IF(AND(OB93&gt;=11,MOD(OB$4-p2_stab,12)=1),1,0)</f>
        <v/>
      </c>
      <c r="OC115" s="42">
        <f>IF(AND(OC93&gt;=11,MOD(OC$4-p2_stab,12)=1),1,0)</f>
        <v/>
      </c>
      <c r="OD115" s="42">
        <f>IF(AND(OD93&gt;=11,MOD(OD$4-p2_stab,12)=1),1,0)</f>
        <v/>
      </c>
      <c r="OE115" s="42">
        <f>IF(AND(OE93&gt;=11,MOD(OE$4-p2_stab,12)=1),1,0)</f>
        <v/>
      </c>
      <c r="OF115" s="42">
        <f>IF(AND(OF93&gt;=11,MOD(OF$4-p2_stab,12)=1),1,0)</f>
        <v/>
      </c>
      <c r="OG115" s="42">
        <f>IF(AND(OG93&gt;=11,MOD(OG$4-p2_stab,12)=1),1,0)</f>
        <v/>
      </c>
      <c r="OH115" s="42">
        <f>IF(AND(OH93&gt;=11,MOD(OH$4-p2_stab,12)=1),1,0)</f>
        <v/>
      </c>
      <c r="OI115" s="42">
        <f>IF(AND(OI93&gt;=11,MOD(OI$4-p2_stab,12)=1),1,0)</f>
        <v/>
      </c>
      <c r="OJ115" s="42">
        <f>IF(AND(OJ93&gt;=11,MOD(OJ$4-p2_stab,12)=1),1,0)</f>
        <v/>
      </c>
      <c r="OK115" s="42">
        <f>IF(AND(OK93&gt;=11,MOD(OK$4-p2_stab,12)=1),1,0)</f>
        <v/>
      </c>
      <c r="OL115" s="42">
        <f>IF(AND(OL93&gt;=11,MOD(OL$4-p2_stab,12)=1),1,0)</f>
        <v/>
      </c>
      <c r="OM115" s="42">
        <f>IF(AND(OM93&gt;=11,MOD(OM$4-p2_stab,12)=1),1,0)</f>
        <v/>
      </c>
      <c r="ON115" s="42">
        <f>IF(AND(ON93&gt;=11,MOD(ON$4-p2_stab,12)=1),1,0)</f>
        <v/>
      </c>
      <c r="OO115" s="42">
        <f>IF(AND(OO93&gt;=11,MOD(OO$4-p2_stab,12)=1),1,0)</f>
        <v/>
      </c>
      <c r="OP115" s="42">
        <f>IF(AND(OP93&gt;=11,MOD(OP$4-p2_stab,12)=1),1,0)</f>
        <v/>
      </c>
      <c r="OQ115" s="42">
        <f>IF(AND(OQ93&gt;=11,MOD(OQ$4-p2_stab,12)=1),1,0)</f>
        <v/>
      </c>
      <c r="OR115" s="42">
        <f>IF(AND(OR93&gt;=11,MOD(OR$4-p2_stab,12)=1),1,0)</f>
        <v/>
      </c>
      <c r="OS115" s="42">
        <f>IF(AND(OS93&gt;=11,MOD(OS$4-p2_stab,12)=1),1,0)</f>
        <v/>
      </c>
      <c r="OT115" s="42">
        <f>IF(AND(OT93&gt;=11,MOD(OT$4-p2_stab,12)=1),1,0)</f>
        <v/>
      </c>
      <c r="OU115" s="42">
        <f>IF(AND(OU93&gt;=11,MOD(OU$4-p2_stab,12)=1),1,0)</f>
        <v/>
      </c>
      <c r="OV115" s="42">
        <f>IF(AND(OV93&gt;=11,MOD(OV$4-p2_stab,12)=1),1,0)</f>
        <v/>
      </c>
      <c r="OW115" s="42">
        <f>IF(AND(OW93&gt;=11,MOD(OW$4-p2_stab,12)=1),1,0)</f>
        <v/>
      </c>
      <c r="OX115" s="42">
        <f>IF(AND(OX93&gt;=11,MOD(OX$4-p2_stab,12)=1),1,0)</f>
        <v/>
      </c>
      <c r="OY115" s="42">
        <f>IF(AND(OY93&gt;=11,MOD(OY$4-p2_stab,12)=1),1,0)</f>
        <v/>
      </c>
      <c r="OZ115" s="42">
        <f>IF(AND(OZ93&gt;=11,MOD(OZ$4-p2_stab,12)=1),1,0)</f>
        <v/>
      </c>
      <c r="PA115" s="42">
        <f>IF(AND(PA93&gt;=11,MOD(PA$4-p2_stab,12)=1),1,0)</f>
        <v/>
      </c>
      <c r="PB115" s="42">
        <f>IF(AND(PB93&gt;=11,MOD(PB$4-p2_stab,12)=1),1,0)</f>
        <v/>
      </c>
      <c r="PC115" s="42">
        <f>IF(AND(PC93&gt;=11,MOD(PC$4-p2_stab,12)=1),1,0)</f>
        <v/>
      </c>
      <c r="PD115" s="42">
        <f>IF(AND(PD93&gt;=11,MOD(PD$4-p2_stab,12)=1),1,0)</f>
        <v/>
      </c>
      <c r="PE115" s="42">
        <f>IF(AND(PE93&gt;=11,MOD(PE$4-p2_stab,12)=1),1,0)</f>
        <v/>
      </c>
      <c r="PF115" s="42">
        <f>IF(AND(PF93&gt;=11,MOD(PF$4-p2_stab,12)=1),1,0)</f>
        <v/>
      </c>
      <c r="PG115" s="42">
        <f>IF(AND(PG93&gt;=11,MOD(PG$4-p2_stab,12)=1),1,0)</f>
        <v/>
      </c>
      <c r="PH115" s="42">
        <f>IF(AND(PH93&gt;=11,MOD(PH$4-p2_stab,12)=1),1,0)</f>
        <v/>
      </c>
      <c r="PI115" s="42">
        <f>IF(AND(PI93&gt;=11,MOD(PI$4-p2_stab,12)=1),1,0)</f>
        <v/>
      </c>
      <c r="PJ115" s="42">
        <f>IF(AND(PJ93&gt;=11,MOD(PJ$4-p2_stab,12)=1),1,0)</f>
        <v/>
      </c>
      <c r="PK115" s="42">
        <f>IF(AND(PK93&gt;=11,MOD(PK$4-p2_stab,12)=1),1,0)</f>
        <v/>
      </c>
      <c r="PL115" s="42">
        <f>IF(AND(PL93&gt;=11,MOD(PL$4-p2_stab,12)=1),1,0)</f>
        <v/>
      </c>
      <c r="PM115" s="42">
        <f>IF(AND(PM93&gt;=11,MOD(PM$4-p2_stab,12)=1),1,0)</f>
        <v/>
      </c>
    </row>
    <row r="116">
      <c r="A116" s="9" t="inlineStr">
        <is>
          <t>BCH mezz balance before sweep</t>
        </is>
      </c>
      <c r="B116" s="9" t="inlineStr">
        <is>
          <t>P2</t>
        </is>
      </c>
      <c r="D116" s="44">
        <f>0*(1+D115*mezz_rate)+D79</f>
        <v/>
      </c>
      <c r="E116" s="44">
        <f>D118*(1+E115*mezz_rate)+E79</f>
        <v/>
      </c>
      <c r="F116" s="44">
        <f>E118*(1+F115*mezz_rate)+F79</f>
        <v/>
      </c>
      <c r="G116" s="44">
        <f>F118*(1+G115*mezz_rate)+G79</f>
        <v/>
      </c>
      <c r="H116" s="44">
        <f>G118*(1+H115*mezz_rate)+H79</f>
        <v/>
      </c>
      <c r="I116" s="44">
        <f>H118*(1+I115*mezz_rate)+I79</f>
        <v/>
      </c>
      <c r="J116" s="44">
        <f>I118*(1+J115*mezz_rate)+J79</f>
        <v/>
      </c>
      <c r="K116" s="44">
        <f>J118*(1+K115*mezz_rate)+K79</f>
        <v/>
      </c>
      <c r="L116" s="44">
        <f>K118*(1+L115*mezz_rate)+L79</f>
        <v/>
      </c>
      <c r="M116" s="44">
        <f>L118*(1+M115*mezz_rate)+M79</f>
        <v/>
      </c>
      <c r="N116" s="44">
        <f>M118*(1+N115*mezz_rate)+N79</f>
        <v/>
      </c>
      <c r="O116" s="44">
        <f>N118*(1+O115*mezz_rate)+O79</f>
        <v/>
      </c>
      <c r="P116" s="44">
        <f>O118*(1+P115*mezz_rate)+P79</f>
        <v/>
      </c>
      <c r="Q116" s="44">
        <f>P118*(1+Q115*mezz_rate)+Q79</f>
        <v/>
      </c>
      <c r="R116" s="44">
        <f>Q118*(1+R115*mezz_rate)+R79</f>
        <v/>
      </c>
      <c r="S116" s="44">
        <f>R118*(1+S115*mezz_rate)+S79</f>
        <v/>
      </c>
      <c r="T116" s="44">
        <f>S118*(1+T115*mezz_rate)+T79</f>
        <v/>
      </c>
      <c r="U116" s="44">
        <f>T118*(1+U115*mezz_rate)+U79</f>
        <v/>
      </c>
      <c r="V116" s="44">
        <f>U118*(1+V115*mezz_rate)+V79</f>
        <v/>
      </c>
      <c r="W116" s="44">
        <f>V118*(1+W115*mezz_rate)+W79</f>
        <v/>
      </c>
      <c r="X116" s="44">
        <f>W118*(1+X115*mezz_rate)+X79</f>
        <v/>
      </c>
      <c r="Y116" s="44">
        <f>X118*(1+Y115*mezz_rate)+Y79</f>
        <v/>
      </c>
      <c r="Z116" s="44">
        <f>Y118*(1+Z115*mezz_rate)+Z79</f>
        <v/>
      </c>
      <c r="AA116" s="44">
        <f>Z118*(1+AA115*mezz_rate)+AA79</f>
        <v/>
      </c>
      <c r="AB116" s="44">
        <f>AA118*(1+AB115*mezz_rate)+AB79</f>
        <v/>
      </c>
      <c r="AC116" s="44">
        <f>AB118*(1+AC115*mezz_rate)+AC79</f>
        <v/>
      </c>
      <c r="AD116" s="44">
        <f>AC118*(1+AD115*mezz_rate)+AD79</f>
        <v/>
      </c>
      <c r="AE116" s="44">
        <f>AD118*(1+AE115*mezz_rate)+AE79</f>
        <v/>
      </c>
      <c r="AF116" s="44">
        <f>AE118*(1+AF115*mezz_rate)+AF79</f>
        <v/>
      </c>
      <c r="AG116" s="44">
        <f>AF118*(1+AG115*mezz_rate)+AG79</f>
        <v/>
      </c>
      <c r="AH116" s="44">
        <f>AG118*(1+AH115*mezz_rate)+AH79</f>
        <v/>
      </c>
      <c r="AI116" s="44">
        <f>AH118*(1+AI115*mezz_rate)+AI79</f>
        <v/>
      </c>
      <c r="AJ116" s="44">
        <f>AI118*(1+AJ115*mezz_rate)+AJ79</f>
        <v/>
      </c>
      <c r="AK116" s="44">
        <f>AJ118*(1+AK115*mezz_rate)+AK79</f>
        <v/>
      </c>
      <c r="AL116" s="44">
        <f>AK118*(1+AL115*mezz_rate)+AL79</f>
        <v/>
      </c>
      <c r="AM116" s="44">
        <f>AL118*(1+AM115*mezz_rate)+AM79</f>
        <v/>
      </c>
      <c r="AN116" s="44">
        <f>AM118*(1+AN115*mezz_rate)+AN79</f>
        <v/>
      </c>
      <c r="AO116" s="44">
        <f>AN118*(1+AO115*mezz_rate)+AO79</f>
        <v/>
      </c>
      <c r="AP116" s="44">
        <f>AO118*(1+AP115*mezz_rate)+AP79</f>
        <v/>
      </c>
      <c r="AQ116" s="44">
        <f>AP118*(1+AQ115*mezz_rate)+AQ79</f>
        <v/>
      </c>
      <c r="AR116" s="44">
        <f>AQ118*(1+AR115*mezz_rate)+AR79</f>
        <v/>
      </c>
      <c r="AS116" s="44">
        <f>AR118*(1+AS115*mezz_rate)+AS79</f>
        <v/>
      </c>
      <c r="AT116" s="44">
        <f>AS118*(1+AT115*mezz_rate)+AT79</f>
        <v/>
      </c>
      <c r="AU116" s="44">
        <f>AT118*(1+AU115*mezz_rate)+AU79</f>
        <v/>
      </c>
      <c r="AV116" s="44">
        <f>AU118*(1+AV115*mezz_rate)+AV79</f>
        <v/>
      </c>
      <c r="AW116" s="44">
        <f>AV118*(1+AW115*mezz_rate)+AW79</f>
        <v/>
      </c>
      <c r="AX116" s="44">
        <f>AW118*(1+AX115*mezz_rate)+AX79</f>
        <v/>
      </c>
      <c r="AY116" s="44">
        <f>AX118*(1+AY115*mezz_rate)+AY79</f>
        <v/>
      </c>
      <c r="AZ116" s="44">
        <f>AY118*(1+AZ115*mezz_rate)+AZ79</f>
        <v/>
      </c>
      <c r="BA116" s="44">
        <f>AZ118*(1+BA115*mezz_rate)+BA79</f>
        <v/>
      </c>
      <c r="BB116" s="44">
        <f>BA118*(1+BB115*mezz_rate)+BB79</f>
        <v/>
      </c>
      <c r="BC116" s="44">
        <f>BB118*(1+BC115*mezz_rate)+BC79</f>
        <v/>
      </c>
      <c r="BD116" s="44">
        <f>BC118*(1+BD115*mezz_rate)+BD79</f>
        <v/>
      </c>
      <c r="BE116" s="44">
        <f>BD118*(1+BE115*mezz_rate)+BE79</f>
        <v/>
      </c>
      <c r="BF116" s="44">
        <f>BE118*(1+BF115*mezz_rate)+BF79</f>
        <v/>
      </c>
      <c r="BG116" s="44">
        <f>BF118*(1+BG115*mezz_rate)+BG79</f>
        <v/>
      </c>
      <c r="BH116" s="44">
        <f>BG118*(1+BH115*mezz_rate)+BH79</f>
        <v/>
      </c>
      <c r="BI116" s="44">
        <f>BH118*(1+BI115*mezz_rate)+BI79</f>
        <v/>
      </c>
      <c r="BJ116" s="44">
        <f>BI118*(1+BJ115*mezz_rate)+BJ79</f>
        <v/>
      </c>
      <c r="BK116" s="44">
        <f>BJ118*(1+BK115*mezz_rate)+BK79</f>
        <v/>
      </c>
      <c r="BL116" s="44">
        <f>BK118*(1+BL115*mezz_rate)+BL79</f>
        <v/>
      </c>
      <c r="BM116" s="44">
        <f>BL118*(1+BM115*mezz_rate)+BM79</f>
        <v/>
      </c>
      <c r="BN116" s="44">
        <f>BM118*(1+BN115*mezz_rate)+BN79</f>
        <v/>
      </c>
      <c r="BO116" s="44">
        <f>BN118*(1+BO115*mezz_rate)+BO79</f>
        <v/>
      </c>
      <c r="BP116" s="44">
        <f>BO118*(1+BP115*mezz_rate)+BP79</f>
        <v/>
      </c>
      <c r="BQ116" s="44">
        <f>BP118*(1+BQ115*mezz_rate)+BQ79</f>
        <v/>
      </c>
      <c r="BR116" s="44">
        <f>BQ118*(1+BR115*mezz_rate)+BR79</f>
        <v/>
      </c>
      <c r="BS116" s="44">
        <f>BR118*(1+BS115*mezz_rate)+BS79</f>
        <v/>
      </c>
      <c r="BT116" s="44">
        <f>BS118*(1+BT115*mezz_rate)+BT79</f>
        <v/>
      </c>
      <c r="BU116" s="44">
        <f>BT118*(1+BU115*mezz_rate)+BU79</f>
        <v/>
      </c>
      <c r="BV116" s="44">
        <f>BU118*(1+BV115*mezz_rate)+BV79</f>
        <v/>
      </c>
      <c r="BW116" s="44">
        <f>BV118*(1+BW115*mezz_rate)+BW79</f>
        <v/>
      </c>
      <c r="BX116" s="44">
        <f>BW118*(1+BX115*mezz_rate)+BX79</f>
        <v/>
      </c>
      <c r="BY116" s="44">
        <f>BX118*(1+BY115*mezz_rate)+BY79</f>
        <v/>
      </c>
      <c r="BZ116" s="44">
        <f>BY118*(1+BZ115*mezz_rate)+BZ79</f>
        <v/>
      </c>
      <c r="CA116" s="44">
        <f>BZ118*(1+CA115*mezz_rate)+CA79</f>
        <v/>
      </c>
      <c r="CB116" s="44">
        <f>CA118*(1+CB115*mezz_rate)+CB79</f>
        <v/>
      </c>
      <c r="CC116" s="44">
        <f>CB118*(1+CC115*mezz_rate)+CC79</f>
        <v/>
      </c>
      <c r="CD116" s="44">
        <f>CC118*(1+CD115*mezz_rate)+CD79</f>
        <v/>
      </c>
      <c r="CE116" s="44">
        <f>CD118*(1+CE115*mezz_rate)+CE79</f>
        <v/>
      </c>
      <c r="CF116" s="44">
        <f>CE118*(1+CF115*mezz_rate)+CF79</f>
        <v/>
      </c>
      <c r="CG116" s="44">
        <f>CF118*(1+CG115*mezz_rate)+CG79</f>
        <v/>
      </c>
      <c r="CH116" s="44">
        <f>CG118*(1+CH115*mezz_rate)+CH79</f>
        <v/>
      </c>
      <c r="CI116" s="44">
        <f>CH118*(1+CI115*mezz_rate)+CI79</f>
        <v/>
      </c>
      <c r="CJ116" s="44">
        <f>CI118*(1+CJ115*mezz_rate)+CJ79</f>
        <v/>
      </c>
      <c r="CK116" s="44">
        <f>CJ118*(1+CK115*mezz_rate)+CK79</f>
        <v/>
      </c>
      <c r="CL116" s="44">
        <f>CK118*(1+CL115*mezz_rate)+CL79</f>
        <v/>
      </c>
      <c r="CM116" s="44">
        <f>CL118*(1+CM115*mezz_rate)+CM79</f>
        <v/>
      </c>
      <c r="CN116" s="44">
        <f>CM118*(1+CN115*mezz_rate)+CN79</f>
        <v/>
      </c>
      <c r="CO116" s="44">
        <f>CN118*(1+CO115*mezz_rate)+CO79</f>
        <v/>
      </c>
      <c r="CP116" s="44">
        <f>CO118*(1+CP115*mezz_rate)+CP79</f>
        <v/>
      </c>
      <c r="CQ116" s="44">
        <f>CP118*(1+CQ115*mezz_rate)+CQ79</f>
        <v/>
      </c>
      <c r="CR116" s="44">
        <f>CQ118*(1+CR115*mezz_rate)+CR79</f>
        <v/>
      </c>
      <c r="CS116" s="44">
        <f>CR118*(1+CS115*mezz_rate)+CS79</f>
        <v/>
      </c>
      <c r="CT116" s="44">
        <f>CS118*(1+CT115*mezz_rate)+CT79</f>
        <v/>
      </c>
      <c r="CU116" s="44">
        <f>CT118*(1+CU115*mezz_rate)+CU79</f>
        <v/>
      </c>
      <c r="CV116" s="44">
        <f>CU118*(1+CV115*mezz_rate)+CV79</f>
        <v/>
      </c>
      <c r="CW116" s="44">
        <f>CV118*(1+CW115*mezz_rate)+CW79</f>
        <v/>
      </c>
      <c r="CX116" s="44">
        <f>CW118*(1+CX115*mezz_rate)+CX79</f>
        <v/>
      </c>
      <c r="CY116" s="44">
        <f>CX118*(1+CY115*mezz_rate)+CY79</f>
        <v/>
      </c>
      <c r="CZ116" s="44">
        <f>CY118*(1+CZ115*mezz_rate)+CZ79</f>
        <v/>
      </c>
      <c r="DA116" s="44">
        <f>CZ118*(1+DA115*mezz_rate)+DA79</f>
        <v/>
      </c>
      <c r="DB116" s="44">
        <f>DA118*(1+DB115*mezz_rate)+DB79</f>
        <v/>
      </c>
      <c r="DC116" s="44">
        <f>DB118*(1+DC115*mezz_rate)+DC79</f>
        <v/>
      </c>
      <c r="DD116" s="44">
        <f>DC118*(1+DD115*mezz_rate)+DD79</f>
        <v/>
      </c>
      <c r="DE116" s="44">
        <f>DD118*(1+DE115*mezz_rate)+DE79</f>
        <v/>
      </c>
      <c r="DF116" s="44">
        <f>DE118*(1+DF115*mezz_rate)+DF79</f>
        <v/>
      </c>
      <c r="DG116" s="44">
        <f>DF118*(1+DG115*mezz_rate)+DG79</f>
        <v/>
      </c>
      <c r="DH116" s="44">
        <f>DG118*(1+DH115*mezz_rate)+DH79</f>
        <v/>
      </c>
      <c r="DI116" s="44">
        <f>DH118*(1+DI115*mezz_rate)+DI79</f>
        <v/>
      </c>
      <c r="DJ116" s="44">
        <f>DI118*(1+DJ115*mezz_rate)+DJ79</f>
        <v/>
      </c>
      <c r="DK116" s="44">
        <f>DJ118*(1+DK115*mezz_rate)+DK79</f>
        <v/>
      </c>
      <c r="DL116" s="44">
        <f>DK118*(1+DL115*mezz_rate)+DL79</f>
        <v/>
      </c>
      <c r="DM116" s="44">
        <f>DL118*(1+DM115*mezz_rate)+DM79</f>
        <v/>
      </c>
      <c r="DN116" s="44">
        <f>DM118*(1+DN115*mezz_rate)+DN79</f>
        <v/>
      </c>
      <c r="DO116" s="44">
        <f>DN118*(1+DO115*mezz_rate)+DO79</f>
        <v/>
      </c>
      <c r="DP116" s="44">
        <f>DO118*(1+DP115*mezz_rate)+DP79</f>
        <v/>
      </c>
      <c r="DQ116" s="44">
        <f>DP118*(1+DQ115*mezz_rate)+DQ79</f>
        <v/>
      </c>
      <c r="DR116" s="44">
        <f>DQ118*(1+DR115*mezz_rate)+DR79</f>
        <v/>
      </c>
      <c r="DS116" s="44">
        <f>DR118*(1+DS115*mezz_rate)+DS79</f>
        <v/>
      </c>
      <c r="DT116" s="44">
        <f>DS118*(1+DT115*mezz_rate)+DT79</f>
        <v/>
      </c>
      <c r="DU116" s="44">
        <f>DT118*(1+DU115*mezz_rate)+DU79</f>
        <v/>
      </c>
      <c r="DV116" s="44">
        <f>DU118*(1+DV115*mezz_rate)+DV79</f>
        <v/>
      </c>
      <c r="DW116" s="44">
        <f>DV118*(1+DW115*mezz_rate)+DW79</f>
        <v/>
      </c>
      <c r="DX116" s="44">
        <f>DW118*(1+DX115*mezz_rate)+DX79</f>
        <v/>
      </c>
      <c r="DY116" s="44">
        <f>DX118*(1+DY115*mezz_rate)+DY79</f>
        <v/>
      </c>
      <c r="DZ116" s="44">
        <f>DY118*(1+DZ115*mezz_rate)+DZ79</f>
        <v/>
      </c>
      <c r="EA116" s="44">
        <f>DZ118*(1+EA115*mezz_rate)+EA79</f>
        <v/>
      </c>
      <c r="EB116" s="44">
        <f>EA118*(1+EB115*mezz_rate)+EB79</f>
        <v/>
      </c>
      <c r="EC116" s="44">
        <f>EB118*(1+EC115*mezz_rate)+EC79</f>
        <v/>
      </c>
      <c r="ED116" s="44">
        <f>EC118*(1+ED115*mezz_rate)+ED79</f>
        <v/>
      </c>
      <c r="EE116" s="44">
        <f>ED118*(1+EE115*mezz_rate)+EE79</f>
        <v/>
      </c>
      <c r="EF116" s="44">
        <f>EE118*(1+EF115*mezz_rate)+EF79</f>
        <v/>
      </c>
      <c r="EG116" s="44">
        <f>EF118*(1+EG115*mezz_rate)+EG79</f>
        <v/>
      </c>
      <c r="EH116" s="44">
        <f>EG118*(1+EH115*mezz_rate)+EH79</f>
        <v/>
      </c>
      <c r="EI116" s="44">
        <f>EH118*(1+EI115*mezz_rate)+EI79</f>
        <v/>
      </c>
      <c r="EJ116" s="44">
        <f>EI118*(1+EJ115*mezz_rate)+EJ79</f>
        <v/>
      </c>
      <c r="EK116" s="44">
        <f>EJ118*(1+EK115*mezz_rate)+EK79</f>
        <v/>
      </c>
      <c r="EL116" s="44">
        <f>EK118*(1+EL115*mezz_rate)+EL79</f>
        <v/>
      </c>
      <c r="EM116" s="44">
        <f>EL118*(1+EM115*mezz_rate)+EM79</f>
        <v/>
      </c>
      <c r="EN116" s="44">
        <f>EM118*(1+EN115*mezz_rate)+EN79</f>
        <v/>
      </c>
      <c r="EO116" s="44">
        <f>EN118*(1+EO115*mezz_rate)+EO79</f>
        <v/>
      </c>
      <c r="EP116" s="44">
        <f>EO118*(1+EP115*mezz_rate)+EP79</f>
        <v/>
      </c>
      <c r="EQ116" s="44">
        <f>EP118*(1+EQ115*mezz_rate)+EQ79</f>
        <v/>
      </c>
      <c r="ER116" s="44">
        <f>EQ118*(1+ER115*mezz_rate)+ER79</f>
        <v/>
      </c>
      <c r="ES116" s="44">
        <f>ER118*(1+ES115*mezz_rate)+ES79</f>
        <v/>
      </c>
      <c r="ET116" s="44">
        <f>ES118*(1+ET115*mezz_rate)+ET79</f>
        <v/>
      </c>
      <c r="EU116" s="44">
        <f>ET118*(1+EU115*mezz_rate)+EU79</f>
        <v/>
      </c>
      <c r="EV116" s="44">
        <f>EU118*(1+EV115*mezz_rate)+EV79</f>
        <v/>
      </c>
      <c r="EW116" s="44">
        <f>EV118*(1+EW115*mezz_rate)+EW79</f>
        <v/>
      </c>
      <c r="EX116" s="44">
        <f>EW118*(1+EX115*mezz_rate)+EX79</f>
        <v/>
      </c>
      <c r="EY116" s="44">
        <f>EX118*(1+EY115*mezz_rate)+EY79</f>
        <v/>
      </c>
      <c r="EZ116" s="44">
        <f>EY118*(1+EZ115*mezz_rate)+EZ79</f>
        <v/>
      </c>
      <c r="FA116" s="44">
        <f>EZ118*(1+FA115*mezz_rate)+FA79</f>
        <v/>
      </c>
      <c r="FB116" s="44">
        <f>FA118*(1+FB115*mezz_rate)+FB79</f>
        <v/>
      </c>
      <c r="FC116" s="44">
        <f>FB118*(1+FC115*mezz_rate)+FC79</f>
        <v/>
      </c>
      <c r="FD116" s="44">
        <f>FC118*(1+FD115*mezz_rate)+FD79</f>
        <v/>
      </c>
      <c r="FE116" s="44">
        <f>FD118*(1+FE115*mezz_rate)+FE79</f>
        <v/>
      </c>
      <c r="FF116" s="44">
        <f>FE118*(1+FF115*mezz_rate)+FF79</f>
        <v/>
      </c>
      <c r="FG116" s="44">
        <f>FF118*(1+FG115*mezz_rate)+FG79</f>
        <v/>
      </c>
      <c r="FH116" s="44">
        <f>FG118*(1+FH115*mezz_rate)+FH79</f>
        <v/>
      </c>
      <c r="FI116" s="44">
        <f>FH118*(1+FI115*mezz_rate)+FI79</f>
        <v/>
      </c>
      <c r="FJ116" s="44">
        <f>FI118*(1+FJ115*mezz_rate)+FJ79</f>
        <v/>
      </c>
      <c r="FK116" s="44">
        <f>FJ118*(1+FK115*mezz_rate)+FK79</f>
        <v/>
      </c>
      <c r="FL116" s="44">
        <f>FK118*(1+FL115*mezz_rate)+FL79</f>
        <v/>
      </c>
      <c r="FM116" s="44">
        <f>FL118*(1+FM115*mezz_rate)+FM79</f>
        <v/>
      </c>
      <c r="FN116" s="44">
        <f>FM118*(1+FN115*mezz_rate)+FN79</f>
        <v/>
      </c>
      <c r="FO116" s="44">
        <f>FN118*(1+FO115*mezz_rate)+FO79</f>
        <v/>
      </c>
      <c r="FP116" s="44">
        <f>FO118*(1+FP115*mezz_rate)+FP79</f>
        <v/>
      </c>
      <c r="FQ116" s="44">
        <f>FP118*(1+FQ115*mezz_rate)+FQ79</f>
        <v/>
      </c>
      <c r="FR116" s="44">
        <f>FQ118*(1+FR115*mezz_rate)+FR79</f>
        <v/>
      </c>
      <c r="FS116" s="44">
        <f>FR118*(1+FS115*mezz_rate)+FS79</f>
        <v/>
      </c>
      <c r="FT116" s="44">
        <f>FS118*(1+FT115*mezz_rate)+FT79</f>
        <v/>
      </c>
      <c r="FU116" s="44">
        <f>FT118*(1+FU115*mezz_rate)+FU79</f>
        <v/>
      </c>
      <c r="FV116" s="44">
        <f>FU118*(1+FV115*mezz_rate)+FV79</f>
        <v/>
      </c>
      <c r="FW116" s="44">
        <f>FV118*(1+FW115*mezz_rate)+FW79</f>
        <v/>
      </c>
      <c r="FX116" s="44">
        <f>FW118*(1+FX115*mezz_rate)+FX79</f>
        <v/>
      </c>
      <c r="FY116" s="44">
        <f>FX118*(1+FY115*mezz_rate)+FY79</f>
        <v/>
      </c>
      <c r="FZ116" s="44">
        <f>FY118*(1+FZ115*mezz_rate)+FZ79</f>
        <v/>
      </c>
      <c r="GA116" s="44">
        <f>FZ118*(1+GA115*mezz_rate)+GA79</f>
        <v/>
      </c>
      <c r="GB116" s="44">
        <f>GA118*(1+GB115*mezz_rate)+GB79</f>
        <v/>
      </c>
      <c r="GC116" s="44">
        <f>GB118*(1+GC115*mezz_rate)+GC79</f>
        <v/>
      </c>
      <c r="GD116" s="44">
        <f>GC118*(1+GD115*mezz_rate)+GD79</f>
        <v/>
      </c>
      <c r="GE116" s="44">
        <f>GD118*(1+GE115*mezz_rate)+GE79</f>
        <v/>
      </c>
      <c r="GF116" s="44">
        <f>GE118*(1+GF115*mezz_rate)+GF79</f>
        <v/>
      </c>
      <c r="GG116" s="44">
        <f>GF118*(1+GG115*mezz_rate)+GG79</f>
        <v/>
      </c>
      <c r="GH116" s="44">
        <f>GG118*(1+GH115*mezz_rate)+GH79</f>
        <v/>
      </c>
      <c r="GI116" s="44">
        <f>GH118*(1+GI115*mezz_rate)+GI79</f>
        <v/>
      </c>
      <c r="GJ116" s="44">
        <f>GI118*(1+GJ115*mezz_rate)+GJ79</f>
        <v/>
      </c>
      <c r="GK116" s="44">
        <f>GJ118*(1+GK115*mezz_rate)+GK79</f>
        <v/>
      </c>
      <c r="GL116" s="44">
        <f>GK118*(1+GL115*mezz_rate)+GL79</f>
        <v/>
      </c>
      <c r="GM116" s="44">
        <f>GL118*(1+GM115*mezz_rate)+GM79</f>
        <v/>
      </c>
      <c r="GN116" s="44">
        <f>GM118*(1+GN115*mezz_rate)+GN79</f>
        <v/>
      </c>
      <c r="GO116" s="44">
        <f>GN118*(1+GO115*mezz_rate)+GO79</f>
        <v/>
      </c>
      <c r="GP116" s="44">
        <f>GO118*(1+GP115*mezz_rate)+GP79</f>
        <v/>
      </c>
      <c r="GQ116" s="44">
        <f>GP118*(1+GQ115*mezz_rate)+GQ79</f>
        <v/>
      </c>
      <c r="GR116" s="44">
        <f>GQ118*(1+GR115*mezz_rate)+GR79</f>
        <v/>
      </c>
      <c r="GS116" s="44">
        <f>GR118*(1+GS115*mezz_rate)+GS79</f>
        <v/>
      </c>
      <c r="GT116" s="44">
        <f>GS118*(1+GT115*mezz_rate)+GT79</f>
        <v/>
      </c>
      <c r="GU116" s="44">
        <f>GT118*(1+GU115*mezz_rate)+GU79</f>
        <v/>
      </c>
      <c r="GV116" s="44">
        <f>GU118*(1+GV115*mezz_rate)+GV79</f>
        <v/>
      </c>
      <c r="GW116" s="44">
        <f>GV118*(1+GW115*mezz_rate)+GW79</f>
        <v/>
      </c>
      <c r="GX116" s="44">
        <f>GW118*(1+GX115*mezz_rate)+GX79</f>
        <v/>
      </c>
      <c r="GY116" s="44">
        <f>GX118*(1+GY115*mezz_rate)+GY79</f>
        <v/>
      </c>
      <c r="GZ116" s="44">
        <f>GY118*(1+GZ115*mezz_rate)+GZ79</f>
        <v/>
      </c>
      <c r="HA116" s="44">
        <f>GZ118*(1+HA115*mezz_rate)+HA79</f>
        <v/>
      </c>
      <c r="HB116" s="44">
        <f>HA118*(1+HB115*mezz_rate)+HB79</f>
        <v/>
      </c>
      <c r="HC116" s="44">
        <f>HB118*(1+HC115*mezz_rate)+HC79</f>
        <v/>
      </c>
      <c r="HD116" s="44">
        <f>HC118*(1+HD115*mezz_rate)+HD79</f>
        <v/>
      </c>
      <c r="HE116" s="44">
        <f>HD118*(1+HE115*mezz_rate)+HE79</f>
        <v/>
      </c>
      <c r="HF116" s="44">
        <f>HE118*(1+HF115*mezz_rate)+HF79</f>
        <v/>
      </c>
      <c r="HG116" s="44">
        <f>HF118*(1+HG115*mezz_rate)+HG79</f>
        <v/>
      </c>
      <c r="HH116" s="44">
        <f>HG118*(1+HH115*mezz_rate)+HH79</f>
        <v/>
      </c>
      <c r="HI116" s="44">
        <f>HH118*(1+HI115*mezz_rate)+HI79</f>
        <v/>
      </c>
      <c r="HJ116" s="44">
        <f>HI118*(1+HJ115*mezz_rate)+HJ79</f>
        <v/>
      </c>
      <c r="HK116" s="44">
        <f>HJ118*(1+HK115*mezz_rate)+HK79</f>
        <v/>
      </c>
      <c r="HL116" s="44">
        <f>HK118*(1+HL115*mezz_rate)+HL79</f>
        <v/>
      </c>
      <c r="HM116" s="44">
        <f>HL118*(1+HM115*mezz_rate)+HM79</f>
        <v/>
      </c>
      <c r="HN116" s="44">
        <f>HM118*(1+HN115*mezz_rate)+HN79</f>
        <v/>
      </c>
      <c r="HO116" s="44">
        <f>HN118*(1+HO115*mezz_rate)+HO79</f>
        <v/>
      </c>
      <c r="HP116" s="44">
        <f>HO118*(1+HP115*mezz_rate)+HP79</f>
        <v/>
      </c>
      <c r="HQ116" s="44">
        <f>HP118*(1+HQ115*mezz_rate)+HQ79</f>
        <v/>
      </c>
      <c r="HR116" s="44">
        <f>HQ118*(1+HR115*mezz_rate)+HR79</f>
        <v/>
      </c>
      <c r="HS116" s="44">
        <f>HR118*(1+HS115*mezz_rate)+HS79</f>
        <v/>
      </c>
      <c r="HT116" s="44">
        <f>HS118*(1+HT115*mezz_rate)+HT79</f>
        <v/>
      </c>
      <c r="HU116" s="44">
        <f>HT118*(1+HU115*mezz_rate)+HU79</f>
        <v/>
      </c>
      <c r="HV116" s="44">
        <f>HU118*(1+HV115*mezz_rate)+HV79</f>
        <v/>
      </c>
      <c r="HW116" s="44">
        <f>HV118*(1+HW115*mezz_rate)+HW79</f>
        <v/>
      </c>
      <c r="HX116" s="44">
        <f>HW118*(1+HX115*mezz_rate)+HX79</f>
        <v/>
      </c>
      <c r="HY116" s="44">
        <f>HX118*(1+HY115*mezz_rate)+HY79</f>
        <v/>
      </c>
      <c r="HZ116" s="44">
        <f>HY118*(1+HZ115*mezz_rate)+HZ79</f>
        <v/>
      </c>
      <c r="IA116" s="44">
        <f>HZ118*(1+IA115*mezz_rate)+IA79</f>
        <v/>
      </c>
      <c r="IB116" s="44">
        <f>IA118*(1+IB115*mezz_rate)+IB79</f>
        <v/>
      </c>
      <c r="IC116" s="44">
        <f>IB118*(1+IC115*mezz_rate)+IC79</f>
        <v/>
      </c>
      <c r="ID116" s="44">
        <f>IC118*(1+ID115*mezz_rate)+ID79</f>
        <v/>
      </c>
      <c r="IE116" s="44">
        <f>ID118*(1+IE115*mezz_rate)+IE79</f>
        <v/>
      </c>
      <c r="IF116" s="44">
        <f>IE118*(1+IF115*mezz_rate)+IF79</f>
        <v/>
      </c>
      <c r="IG116" s="44">
        <f>IF118*(1+IG115*mezz_rate)+IG79</f>
        <v/>
      </c>
      <c r="IH116" s="44">
        <f>IG118*(1+IH115*mezz_rate)+IH79</f>
        <v/>
      </c>
      <c r="II116" s="44">
        <f>IH118*(1+II115*mezz_rate)+II79</f>
        <v/>
      </c>
      <c r="IJ116" s="44">
        <f>II118*(1+IJ115*mezz_rate)+IJ79</f>
        <v/>
      </c>
      <c r="IK116" s="44">
        <f>IJ118*(1+IK115*mezz_rate)+IK79</f>
        <v/>
      </c>
      <c r="IL116" s="44">
        <f>IK118*(1+IL115*mezz_rate)+IL79</f>
        <v/>
      </c>
      <c r="IM116" s="44">
        <f>IL118*(1+IM115*mezz_rate)+IM79</f>
        <v/>
      </c>
      <c r="IN116" s="44">
        <f>IM118*(1+IN115*mezz_rate)+IN79</f>
        <v/>
      </c>
      <c r="IO116" s="44">
        <f>IN118*(1+IO115*mezz_rate)+IO79</f>
        <v/>
      </c>
      <c r="IP116" s="44">
        <f>IO118*(1+IP115*mezz_rate)+IP79</f>
        <v/>
      </c>
      <c r="IQ116" s="44">
        <f>IP118*(1+IQ115*mezz_rate)+IQ79</f>
        <v/>
      </c>
      <c r="IR116" s="44">
        <f>IQ118*(1+IR115*mezz_rate)+IR79</f>
        <v/>
      </c>
      <c r="IS116" s="44">
        <f>IR118*(1+IS115*mezz_rate)+IS79</f>
        <v/>
      </c>
      <c r="IT116" s="44">
        <f>IS118*(1+IT115*mezz_rate)+IT79</f>
        <v/>
      </c>
      <c r="IU116" s="44">
        <f>IT118*(1+IU115*mezz_rate)+IU79</f>
        <v/>
      </c>
      <c r="IV116" s="44">
        <f>IU118*(1+IV115*mezz_rate)+IV79</f>
        <v/>
      </c>
      <c r="IW116" s="44">
        <f>IV118*(1+IW115*mezz_rate)+IW79</f>
        <v/>
      </c>
      <c r="IX116" s="44">
        <f>IW118*(1+IX115*mezz_rate)+IX79</f>
        <v/>
      </c>
      <c r="IY116" s="44">
        <f>IX118*(1+IY115*mezz_rate)+IY79</f>
        <v/>
      </c>
      <c r="IZ116" s="44">
        <f>IY118*(1+IZ115*mezz_rate)+IZ79</f>
        <v/>
      </c>
      <c r="JA116" s="44">
        <f>IZ118*(1+JA115*mezz_rate)+JA79</f>
        <v/>
      </c>
      <c r="JB116" s="44">
        <f>JA118*(1+JB115*mezz_rate)+JB79</f>
        <v/>
      </c>
      <c r="JC116" s="44">
        <f>JB118*(1+JC115*mezz_rate)+JC79</f>
        <v/>
      </c>
      <c r="JD116" s="44">
        <f>JC118*(1+JD115*mezz_rate)+JD79</f>
        <v/>
      </c>
      <c r="JE116" s="44">
        <f>JD118*(1+JE115*mezz_rate)+JE79</f>
        <v/>
      </c>
      <c r="JF116" s="44">
        <f>JE118*(1+JF115*mezz_rate)+JF79</f>
        <v/>
      </c>
      <c r="JG116" s="44">
        <f>JF118*(1+JG115*mezz_rate)+JG79</f>
        <v/>
      </c>
      <c r="JH116" s="44">
        <f>JG118*(1+JH115*mezz_rate)+JH79</f>
        <v/>
      </c>
      <c r="JI116" s="44">
        <f>JH118*(1+JI115*mezz_rate)+JI79</f>
        <v/>
      </c>
      <c r="JJ116" s="44">
        <f>JI118*(1+JJ115*mezz_rate)+JJ79</f>
        <v/>
      </c>
      <c r="JK116" s="44">
        <f>JJ118*(1+JK115*mezz_rate)+JK79</f>
        <v/>
      </c>
      <c r="JL116" s="44">
        <f>JK118*(1+JL115*mezz_rate)+JL79</f>
        <v/>
      </c>
      <c r="JM116" s="44">
        <f>JL118*(1+JM115*mezz_rate)+JM79</f>
        <v/>
      </c>
      <c r="JN116" s="44">
        <f>JM118*(1+JN115*mezz_rate)+JN79</f>
        <v/>
      </c>
      <c r="JO116" s="44">
        <f>JN118*(1+JO115*mezz_rate)+JO79</f>
        <v/>
      </c>
      <c r="JP116" s="44">
        <f>JO118*(1+JP115*mezz_rate)+JP79</f>
        <v/>
      </c>
      <c r="JQ116" s="44">
        <f>JP118*(1+JQ115*mezz_rate)+JQ79</f>
        <v/>
      </c>
      <c r="JR116" s="44">
        <f>JQ118*(1+JR115*mezz_rate)+JR79</f>
        <v/>
      </c>
      <c r="JS116" s="44">
        <f>JR118*(1+JS115*mezz_rate)+JS79</f>
        <v/>
      </c>
      <c r="JT116" s="44">
        <f>JS118*(1+JT115*mezz_rate)+JT79</f>
        <v/>
      </c>
      <c r="JU116" s="44">
        <f>JT118*(1+JU115*mezz_rate)+JU79</f>
        <v/>
      </c>
      <c r="JV116" s="44">
        <f>JU118*(1+JV115*mezz_rate)+JV79</f>
        <v/>
      </c>
      <c r="JW116" s="44">
        <f>JV118*(1+JW115*mezz_rate)+JW79</f>
        <v/>
      </c>
      <c r="JX116" s="44">
        <f>JW118*(1+JX115*mezz_rate)+JX79</f>
        <v/>
      </c>
      <c r="JY116" s="44">
        <f>JX118*(1+JY115*mezz_rate)+JY79</f>
        <v/>
      </c>
      <c r="JZ116" s="44">
        <f>JY118*(1+JZ115*mezz_rate)+JZ79</f>
        <v/>
      </c>
      <c r="KA116" s="44">
        <f>JZ118*(1+KA115*mezz_rate)+KA79</f>
        <v/>
      </c>
      <c r="KB116" s="44">
        <f>KA118*(1+KB115*mezz_rate)+KB79</f>
        <v/>
      </c>
      <c r="KC116" s="44">
        <f>KB118*(1+KC115*mezz_rate)+KC79</f>
        <v/>
      </c>
      <c r="KD116" s="44">
        <f>KC118*(1+KD115*mezz_rate)+KD79</f>
        <v/>
      </c>
      <c r="KE116" s="44">
        <f>KD118*(1+KE115*mezz_rate)+KE79</f>
        <v/>
      </c>
      <c r="KF116" s="44">
        <f>KE118*(1+KF115*mezz_rate)+KF79</f>
        <v/>
      </c>
      <c r="KG116" s="44">
        <f>KF118*(1+KG115*mezz_rate)+KG79</f>
        <v/>
      </c>
      <c r="KH116" s="44">
        <f>KG118*(1+KH115*mezz_rate)+KH79</f>
        <v/>
      </c>
      <c r="KI116" s="44">
        <f>KH118*(1+KI115*mezz_rate)+KI79</f>
        <v/>
      </c>
      <c r="KJ116" s="44">
        <f>KI118*(1+KJ115*mezz_rate)+KJ79</f>
        <v/>
      </c>
      <c r="KK116" s="44">
        <f>KJ118*(1+KK115*mezz_rate)+KK79</f>
        <v/>
      </c>
      <c r="KL116" s="44">
        <f>KK118*(1+KL115*mezz_rate)+KL79</f>
        <v/>
      </c>
      <c r="KM116" s="44">
        <f>KL118*(1+KM115*mezz_rate)+KM79</f>
        <v/>
      </c>
      <c r="KN116" s="44">
        <f>KM118*(1+KN115*mezz_rate)+KN79</f>
        <v/>
      </c>
      <c r="KO116" s="44">
        <f>KN118*(1+KO115*mezz_rate)+KO79</f>
        <v/>
      </c>
      <c r="KP116" s="44">
        <f>KO118*(1+KP115*mezz_rate)+KP79</f>
        <v/>
      </c>
      <c r="KQ116" s="44">
        <f>KP118*(1+KQ115*mezz_rate)+KQ79</f>
        <v/>
      </c>
      <c r="KR116" s="44">
        <f>KQ118*(1+KR115*mezz_rate)+KR79</f>
        <v/>
      </c>
      <c r="KS116" s="44">
        <f>KR118*(1+KS115*mezz_rate)+KS79</f>
        <v/>
      </c>
      <c r="KT116" s="44">
        <f>KS118*(1+KT115*mezz_rate)+KT79</f>
        <v/>
      </c>
      <c r="KU116" s="44">
        <f>KT118*(1+KU115*mezz_rate)+KU79</f>
        <v/>
      </c>
      <c r="KV116" s="44">
        <f>KU118*(1+KV115*mezz_rate)+KV79</f>
        <v/>
      </c>
      <c r="KW116" s="44">
        <f>KV118*(1+KW115*mezz_rate)+KW79</f>
        <v/>
      </c>
      <c r="KX116" s="44">
        <f>KW118*(1+KX115*mezz_rate)+KX79</f>
        <v/>
      </c>
      <c r="KY116" s="44">
        <f>KX118*(1+KY115*mezz_rate)+KY79</f>
        <v/>
      </c>
      <c r="KZ116" s="44">
        <f>KY118*(1+KZ115*mezz_rate)+KZ79</f>
        <v/>
      </c>
      <c r="LA116" s="44">
        <f>KZ118*(1+LA115*mezz_rate)+LA79</f>
        <v/>
      </c>
      <c r="LB116" s="44">
        <f>LA118*(1+LB115*mezz_rate)+LB79</f>
        <v/>
      </c>
      <c r="LC116" s="44">
        <f>LB118*(1+LC115*mezz_rate)+LC79</f>
        <v/>
      </c>
      <c r="LD116" s="44">
        <f>LC118*(1+LD115*mezz_rate)+LD79</f>
        <v/>
      </c>
      <c r="LE116" s="44">
        <f>LD118*(1+LE115*mezz_rate)+LE79</f>
        <v/>
      </c>
      <c r="LF116" s="44">
        <f>LE118*(1+LF115*mezz_rate)+LF79</f>
        <v/>
      </c>
      <c r="LG116" s="44">
        <f>LF118*(1+LG115*mezz_rate)+LG79</f>
        <v/>
      </c>
      <c r="LH116" s="44">
        <f>LG118*(1+LH115*mezz_rate)+LH79</f>
        <v/>
      </c>
      <c r="LI116" s="44">
        <f>LH118*(1+LI115*mezz_rate)+LI79</f>
        <v/>
      </c>
      <c r="LJ116" s="44">
        <f>LI118*(1+LJ115*mezz_rate)+LJ79</f>
        <v/>
      </c>
      <c r="LK116" s="44">
        <f>LJ118*(1+LK115*mezz_rate)+LK79</f>
        <v/>
      </c>
      <c r="LL116" s="44">
        <f>LK118*(1+LL115*mezz_rate)+LL79</f>
        <v/>
      </c>
      <c r="LM116" s="44">
        <f>LL118*(1+LM115*mezz_rate)+LM79</f>
        <v/>
      </c>
      <c r="LN116" s="44">
        <f>LM118*(1+LN115*mezz_rate)+LN79</f>
        <v/>
      </c>
      <c r="LO116" s="44">
        <f>LN118*(1+LO115*mezz_rate)+LO79</f>
        <v/>
      </c>
      <c r="LP116" s="44">
        <f>LO118*(1+LP115*mezz_rate)+LP79</f>
        <v/>
      </c>
      <c r="LQ116" s="44">
        <f>LP118*(1+LQ115*mezz_rate)+LQ79</f>
        <v/>
      </c>
      <c r="LR116" s="44">
        <f>LQ118*(1+LR115*mezz_rate)+LR79</f>
        <v/>
      </c>
      <c r="LS116" s="44">
        <f>LR118*(1+LS115*mezz_rate)+LS79</f>
        <v/>
      </c>
      <c r="LT116" s="44">
        <f>LS118*(1+LT115*mezz_rate)+LT79</f>
        <v/>
      </c>
      <c r="LU116" s="44">
        <f>LT118*(1+LU115*mezz_rate)+LU79</f>
        <v/>
      </c>
      <c r="LV116" s="44">
        <f>LU118*(1+LV115*mezz_rate)+LV79</f>
        <v/>
      </c>
      <c r="LW116" s="44">
        <f>LV118*(1+LW115*mezz_rate)+LW79</f>
        <v/>
      </c>
      <c r="LX116" s="44">
        <f>LW118*(1+LX115*mezz_rate)+LX79</f>
        <v/>
      </c>
      <c r="LY116" s="44">
        <f>LX118*(1+LY115*mezz_rate)+LY79</f>
        <v/>
      </c>
      <c r="LZ116" s="44">
        <f>LY118*(1+LZ115*mezz_rate)+LZ79</f>
        <v/>
      </c>
      <c r="MA116" s="44">
        <f>LZ118*(1+MA115*mezz_rate)+MA79</f>
        <v/>
      </c>
      <c r="MB116" s="44">
        <f>MA118*(1+MB115*mezz_rate)+MB79</f>
        <v/>
      </c>
      <c r="MC116" s="44">
        <f>MB118*(1+MC115*mezz_rate)+MC79</f>
        <v/>
      </c>
      <c r="MD116" s="44">
        <f>MC118*(1+MD115*mezz_rate)+MD79</f>
        <v/>
      </c>
      <c r="ME116" s="44">
        <f>MD118*(1+ME115*mezz_rate)+ME79</f>
        <v/>
      </c>
      <c r="MF116" s="44">
        <f>ME118*(1+MF115*mezz_rate)+MF79</f>
        <v/>
      </c>
      <c r="MG116" s="44">
        <f>MF118*(1+MG115*mezz_rate)+MG79</f>
        <v/>
      </c>
      <c r="MH116" s="44">
        <f>MG118*(1+MH115*mezz_rate)+MH79</f>
        <v/>
      </c>
      <c r="MI116" s="44">
        <f>MH118*(1+MI115*mezz_rate)+MI79</f>
        <v/>
      </c>
      <c r="MJ116" s="44">
        <f>MI118*(1+MJ115*mezz_rate)+MJ79</f>
        <v/>
      </c>
      <c r="MK116" s="44">
        <f>MJ118*(1+MK115*mezz_rate)+MK79</f>
        <v/>
      </c>
      <c r="ML116" s="44">
        <f>MK118*(1+ML115*mezz_rate)+ML79</f>
        <v/>
      </c>
      <c r="MM116" s="44">
        <f>ML118*(1+MM115*mezz_rate)+MM79</f>
        <v/>
      </c>
      <c r="MN116" s="44">
        <f>MM118*(1+MN115*mezz_rate)+MN79</f>
        <v/>
      </c>
      <c r="MO116" s="44">
        <f>MN118*(1+MO115*mezz_rate)+MO79</f>
        <v/>
      </c>
      <c r="MP116" s="44">
        <f>MO118*(1+MP115*mezz_rate)+MP79</f>
        <v/>
      </c>
      <c r="MQ116" s="44">
        <f>MP118*(1+MQ115*mezz_rate)+MQ79</f>
        <v/>
      </c>
      <c r="MR116" s="44">
        <f>MQ118*(1+MR115*mezz_rate)+MR79</f>
        <v/>
      </c>
      <c r="MS116" s="44">
        <f>MR118*(1+MS115*mezz_rate)+MS79</f>
        <v/>
      </c>
      <c r="MT116" s="44">
        <f>MS118*(1+MT115*mezz_rate)+MT79</f>
        <v/>
      </c>
      <c r="MU116" s="44">
        <f>MT118*(1+MU115*mezz_rate)+MU79</f>
        <v/>
      </c>
      <c r="MV116" s="44">
        <f>MU118*(1+MV115*mezz_rate)+MV79</f>
        <v/>
      </c>
      <c r="MW116" s="44">
        <f>MV118*(1+MW115*mezz_rate)+MW79</f>
        <v/>
      </c>
      <c r="MX116" s="44">
        <f>MW118*(1+MX115*mezz_rate)+MX79</f>
        <v/>
      </c>
      <c r="MY116" s="44">
        <f>MX118*(1+MY115*mezz_rate)+MY79</f>
        <v/>
      </c>
      <c r="MZ116" s="44">
        <f>MY118*(1+MZ115*mezz_rate)+MZ79</f>
        <v/>
      </c>
      <c r="NA116" s="44">
        <f>MZ118*(1+NA115*mezz_rate)+NA79</f>
        <v/>
      </c>
      <c r="NB116" s="44">
        <f>NA118*(1+NB115*mezz_rate)+NB79</f>
        <v/>
      </c>
      <c r="NC116" s="44">
        <f>NB118*(1+NC115*mezz_rate)+NC79</f>
        <v/>
      </c>
      <c r="ND116" s="44">
        <f>NC118*(1+ND115*mezz_rate)+ND79</f>
        <v/>
      </c>
      <c r="NE116" s="44">
        <f>ND118*(1+NE115*mezz_rate)+NE79</f>
        <v/>
      </c>
      <c r="NF116" s="44">
        <f>NE118*(1+NF115*mezz_rate)+NF79</f>
        <v/>
      </c>
      <c r="NG116" s="44">
        <f>NF118*(1+NG115*mezz_rate)+NG79</f>
        <v/>
      </c>
      <c r="NH116" s="44">
        <f>NG118*(1+NH115*mezz_rate)+NH79</f>
        <v/>
      </c>
      <c r="NI116" s="44">
        <f>NH118*(1+NI115*mezz_rate)+NI79</f>
        <v/>
      </c>
      <c r="NJ116" s="44">
        <f>NI118*(1+NJ115*mezz_rate)+NJ79</f>
        <v/>
      </c>
      <c r="NK116" s="44">
        <f>NJ118*(1+NK115*mezz_rate)+NK79</f>
        <v/>
      </c>
      <c r="NL116" s="44">
        <f>NK118*(1+NL115*mezz_rate)+NL79</f>
        <v/>
      </c>
      <c r="NM116" s="44">
        <f>NL118*(1+NM115*mezz_rate)+NM79</f>
        <v/>
      </c>
      <c r="NN116" s="44">
        <f>NM118*(1+NN115*mezz_rate)+NN79</f>
        <v/>
      </c>
      <c r="NO116" s="44">
        <f>NN118*(1+NO115*mezz_rate)+NO79</f>
        <v/>
      </c>
      <c r="NP116" s="44">
        <f>NO118*(1+NP115*mezz_rate)+NP79</f>
        <v/>
      </c>
      <c r="NQ116" s="44">
        <f>NP118*(1+NQ115*mezz_rate)+NQ79</f>
        <v/>
      </c>
      <c r="NR116" s="44">
        <f>NQ118*(1+NR115*mezz_rate)+NR79</f>
        <v/>
      </c>
      <c r="NS116" s="44">
        <f>NR118*(1+NS115*mezz_rate)+NS79</f>
        <v/>
      </c>
      <c r="NT116" s="44">
        <f>NS118*(1+NT115*mezz_rate)+NT79</f>
        <v/>
      </c>
      <c r="NU116" s="44">
        <f>NT118*(1+NU115*mezz_rate)+NU79</f>
        <v/>
      </c>
      <c r="NV116" s="44">
        <f>NU118*(1+NV115*mezz_rate)+NV79</f>
        <v/>
      </c>
      <c r="NW116" s="44">
        <f>NV118*(1+NW115*mezz_rate)+NW79</f>
        <v/>
      </c>
      <c r="NX116" s="44">
        <f>NW118*(1+NX115*mezz_rate)+NX79</f>
        <v/>
      </c>
      <c r="NY116" s="44">
        <f>NX118*(1+NY115*mezz_rate)+NY79</f>
        <v/>
      </c>
      <c r="NZ116" s="44">
        <f>NY118*(1+NZ115*mezz_rate)+NZ79</f>
        <v/>
      </c>
      <c r="OA116" s="44">
        <f>NZ118*(1+OA115*mezz_rate)+OA79</f>
        <v/>
      </c>
      <c r="OB116" s="44">
        <f>OA118*(1+OB115*mezz_rate)+OB79</f>
        <v/>
      </c>
      <c r="OC116" s="44">
        <f>OB118*(1+OC115*mezz_rate)+OC79</f>
        <v/>
      </c>
      <c r="OD116" s="44">
        <f>OC118*(1+OD115*mezz_rate)+OD79</f>
        <v/>
      </c>
      <c r="OE116" s="44">
        <f>OD118*(1+OE115*mezz_rate)+OE79</f>
        <v/>
      </c>
      <c r="OF116" s="44">
        <f>OE118*(1+OF115*mezz_rate)+OF79</f>
        <v/>
      </c>
      <c r="OG116" s="44">
        <f>OF118*(1+OG115*mezz_rate)+OG79</f>
        <v/>
      </c>
      <c r="OH116" s="44">
        <f>OG118*(1+OH115*mezz_rate)+OH79</f>
        <v/>
      </c>
      <c r="OI116" s="44">
        <f>OH118*(1+OI115*mezz_rate)+OI79</f>
        <v/>
      </c>
      <c r="OJ116" s="44">
        <f>OI118*(1+OJ115*mezz_rate)+OJ79</f>
        <v/>
      </c>
      <c r="OK116" s="44">
        <f>OJ118*(1+OK115*mezz_rate)+OK79</f>
        <v/>
      </c>
      <c r="OL116" s="44">
        <f>OK118*(1+OL115*mezz_rate)+OL79</f>
        <v/>
      </c>
      <c r="OM116" s="44">
        <f>OL118*(1+OM115*mezz_rate)+OM79</f>
        <v/>
      </c>
      <c r="ON116" s="44">
        <f>OM118*(1+ON115*mezz_rate)+ON79</f>
        <v/>
      </c>
      <c r="OO116" s="44">
        <f>ON118*(1+OO115*mezz_rate)+OO79</f>
        <v/>
      </c>
      <c r="OP116" s="44">
        <f>OO118*(1+OP115*mezz_rate)+OP79</f>
        <v/>
      </c>
      <c r="OQ116" s="44">
        <f>OP118*(1+OQ115*mezz_rate)+OQ79</f>
        <v/>
      </c>
      <c r="OR116" s="44">
        <f>OQ118*(1+OR115*mezz_rate)+OR79</f>
        <v/>
      </c>
      <c r="OS116" s="44">
        <f>OR118*(1+OS115*mezz_rate)+OS79</f>
        <v/>
      </c>
      <c r="OT116" s="44">
        <f>OS118*(1+OT115*mezz_rate)+OT79</f>
        <v/>
      </c>
      <c r="OU116" s="44">
        <f>OT118*(1+OU115*mezz_rate)+OU79</f>
        <v/>
      </c>
      <c r="OV116" s="44">
        <f>OU118*(1+OV115*mezz_rate)+OV79</f>
        <v/>
      </c>
      <c r="OW116" s="44">
        <f>OV118*(1+OW115*mezz_rate)+OW79</f>
        <v/>
      </c>
      <c r="OX116" s="44">
        <f>OW118*(1+OX115*mezz_rate)+OX79</f>
        <v/>
      </c>
      <c r="OY116" s="44">
        <f>OX118*(1+OY115*mezz_rate)+OY79</f>
        <v/>
      </c>
      <c r="OZ116" s="44">
        <f>OY118*(1+OZ115*mezz_rate)+OZ79</f>
        <v/>
      </c>
      <c r="PA116" s="44">
        <f>OZ118*(1+PA115*mezz_rate)+PA79</f>
        <v/>
      </c>
      <c r="PB116" s="44">
        <f>PA118*(1+PB115*mezz_rate)+PB79</f>
        <v/>
      </c>
      <c r="PC116" s="44">
        <f>PB118*(1+PC115*mezz_rate)+PC79</f>
        <v/>
      </c>
      <c r="PD116" s="44">
        <f>PC118*(1+PD115*mezz_rate)+PD79</f>
        <v/>
      </c>
      <c r="PE116" s="44">
        <f>PD118*(1+PE115*mezz_rate)+PE79</f>
        <v/>
      </c>
      <c r="PF116" s="44">
        <f>PE118*(1+PF115*mezz_rate)+PF79</f>
        <v/>
      </c>
      <c r="PG116" s="44">
        <f>PF118*(1+PG115*mezz_rate)+PG79</f>
        <v/>
      </c>
      <c r="PH116" s="44">
        <f>PG118*(1+PH115*mezz_rate)+PH79</f>
        <v/>
      </c>
      <c r="PI116" s="44">
        <f>PH118*(1+PI115*mezz_rate)+PI79</f>
        <v/>
      </c>
      <c r="PJ116" s="44">
        <f>PI118*(1+PJ115*mezz_rate)+PJ79</f>
        <v/>
      </c>
      <c r="PK116" s="44">
        <f>PJ118*(1+PK115*mezz_rate)+PK79</f>
        <v/>
      </c>
      <c r="PL116" s="44">
        <f>PK118*(1+PL115*mezz_rate)+PL79</f>
        <v/>
      </c>
      <c r="PM116" s="44">
        <f>PL118*(1+PM115*mezz_rate)+PM79</f>
        <v/>
      </c>
    </row>
    <row r="117">
      <c r="A117" s="9" t="inlineStr">
        <is>
          <t>BCH mezz sweep (Yrs 11-20, 60% seat)</t>
        </is>
      </c>
      <c r="B117" s="9" t="inlineStr">
        <is>
          <t>P2</t>
        </is>
      </c>
      <c r="C117" s="43">
        <f>SUM(D117:PM117)</f>
        <v/>
      </c>
      <c r="D117" s="44">
        <f>IF(AND(D93&gt;=11,D93&lt;=20),MIN(MAX(D110*split_lo,0),D116),0)</f>
        <v/>
      </c>
      <c r="E117" s="44">
        <f>IF(AND(E93&gt;=11,E93&lt;=20),MIN(MAX(E110*split_lo,0),E116),0)</f>
        <v/>
      </c>
      <c r="F117" s="44">
        <f>IF(AND(F93&gt;=11,F93&lt;=20),MIN(MAX(F110*split_lo,0),F116),0)</f>
        <v/>
      </c>
      <c r="G117" s="44">
        <f>IF(AND(G93&gt;=11,G93&lt;=20),MIN(MAX(G110*split_lo,0),G116),0)</f>
        <v/>
      </c>
      <c r="H117" s="44">
        <f>IF(AND(H93&gt;=11,H93&lt;=20),MIN(MAX(H110*split_lo,0),H116),0)</f>
        <v/>
      </c>
      <c r="I117" s="44">
        <f>IF(AND(I93&gt;=11,I93&lt;=20),MIN(MAX(I110*split_lo,0),I116),0)</f>
        <v/>
      </c>
      <c r="J117" s="44">
        <f>IF(AND(J93&gt;=11,J93&lt;=20),MIN(MAX(J110*split_lo,0),J116),0)</f>
        <v/>
      </c>
      <c r="K117" s="44">
        <f>IF(AND(K93&gt;=11,K93&lt;=20),MIN(MAX(K110*split_lo,0),K116),0)</f>
        <v/>
      </c>
      <c r="L117" s="44">
        <f>IF(AND(L93&gt;=11,L93&lt;=20),MIN(MAX(L110*split_lo,0),L116),0)</f>
        <v/>
      </c>
      <c r="M117" s="44">
        <f>IF(AND(M93&gt;=11,M93&lt;=20),MIN(MAX(M110*split_lo,0),M116),0)</f>
        <v/>
      </c>
      <c r="N117" s="44">
        <f>IF(AND(N93&gt;=11,N93&lt;=20),MIN(MAX(N110*split_lo,0),N116),0)</f>
        <v/>
      </c>
      <c r="O117" s="44">
        <f>IF(AND(O93&gt;=11,O93&lt;=20),MIN(MAX(O110*split_lo,0),O116),0)</f>
        <v/>
      </c>
      <c r="P117" s="44">
        <f>IF(AND(P93&gt;=11,P93&lt;=20),MIN(MAX(P110*split_lo,0),P116),0)</f>
        <v/>
      </c>
      <c r="Q117" s="44">
        <f>IF(AND(Q93&gt;=11,Q93&lt;=20),MIN(MAX(Q110*split_lo,0),Q116),0)</f>
        <v/>
      </c>
      <c r="R117" s="44">
        <f>IF(AND(R93&gt;=11,R93&lt;=20),MIN(MAX(R110*split_lo,0),R116),0)</f>
        <v/>
      </c>
      <c r="S117" s="44">
        <f>IF(AND(S93&gt;=11,S93&lt;=20),MIN(MAX(S110*split_lo,0),S116),0)</f>
        <v/>
      </c>
      <c r="T117" s="44">
        <f>IF(AND(T93&gt;=11,T93&lt;=20),MIN(MAX(T110*split_lo,0),T116),0)</f>
        <v/>
      </c>
      <c r="U117" s="44">
        <f>IF(AND(U93&gt;=11,U93&lt;=20),MIN(MAX(U110*split_lo,0),U116),0)</f>
        <v/>
      </c>
      <c r="V117" s="44">
        <f>IF(AND(V93&gt;=11,V93&lt;=20),MIN(MAX(V110*split_lo,0),V116),0)</f>
        <v/>
      </c>
      <c r="W117" s="44">
        <f>IF(AND(W93&gt;=11,W93&lt;=20),MIN(MAX(W110*split_lo,0),W116),0)</f>
        <v/>
      </c>
      <c r="X117" s="44">
        <f>IF(AND(X93&gt;=11,X93&lt;=20),MIN(MAX(X110*split_lo,0),X116),0)</f>
        <v/>
      </c>
      <c r="Y117" s="44">
        <f>IF(AND(Y93&gt;=11,Y93&lt;=20),MIN(MAX(Y110*split_lo,0),Y116),0)</f>
        <v/>
      </c>
      <c r="Z117" s="44">
        <f>IF(AND(Z93&gt;=11,Z93&lt;=20),MIN(MAX(Z110*split_lo,0),Z116),0)</f>
        <v/>
      </c>
      <c r="AA117" s="44">
        <f>IF(AND(AA93&gt;=11,AA93&lt;=20),MIN(MAX(AA110*split_lo,0),AA116),0)</f>
        <v/>
      </c>
      <c r="AB117" s="44">
        <f>IF(AND(AB93&gt;=11,AB93&lt;=20),MIN(MAX(AB110*split_lo,0),AB116),0)</f>
        <v/>
      </c>
      <c r="AC117" s="44">
        <f>IF(AND(AC93&gt;=11,AC93&lt;=20),MIN(MAX(AC110*split_lo,0),AC116),0)</f>
        <v/>
      </c>
      <c r="AD117" s="44">
        <f>IF(AND(AD93&gt;=11,AD93&lt;=20),MIN(MAX(AD110*split_lo,0),AD116),0)</f>
        <v/>
      </c>
      <c r="AE117" s="44">
        <f>IF(AND(AE93&gt;=11,AE93&lt;=20),MIN(MAX(AE110*split_lo,0),AE116),0)</f>
        <v/>
      </c>
      <c r="AF117" s="44">
        <f>IF(AND(AF93&gt;=11,AF93&lt;=20),MIN(MAX(AF110*split_lo,0),AF116),0)</f>
        <v/>
      </c>
      <c r="AG117" s="44">
        <f>IF(AND(AG93&gt;=11,AG93&lt;=20),MIN(MAX(AG110*split_lo,0),AG116),0)</f>
        <v/>
      </c>
      <c r="AH117" s="44">
        <f>IF(AND(AH93&gt;=11,AH93&lt;=20),MIN(MAX(AH110*split_lo,0),AH116),0)</f>
        <v/>
      </c>
      <c r="AI117" s="44">
        <f>IF(AND(AI93&gt;=11,AI93&lt;=20),MIN(MAX(AI110*split_lo,0),AI116),0)</f>
        <v/>
      </c>
      <c r="AJ117" s="44">
        <f>IF(AND(AJ93&gt;=11,AJ93&lt;=20),MIN(MAX(AJ110*split_lo,0),AJ116),0)</f>
        <v/>
      </c>
      <c r="AK117" s="44">
        <f>IF(AND(AK93&gt;=11,AK93&lt;=20),MIN(MAX(AK110*split_lo,0),AK116),0)</f>
        <v/>
      </c>
      <c r="AL117" s="44">
        <f>IF(AND(AL93&gt;=11,AL93&lt;=20),MIN(MAX(AL110*split_lo,0),AL116),0)</f>
        <v/>
      </c>
      <c r="AM117" s="44">
        <f>IF(AND(AM93&gt;=11,AM93&lt;=20),MIN(MAX(AM110*split_lo,0),AM116),0)</f>
        <v/>
      </c>
      <c r="AN117" s="44">
        <f>IF(AND(AN93&gt;=11,AN93&lt;=20),MIN(MAX(AN110*split_lo,0),AN116),0)</f>
        <v/>
      </c>
      <c r="AO117" s="44">
        <f>IF(AND(AO93&gt;=11,AO93&lt;=20),MIN(MAX(AO110*split_lo,0),AO116),0)</f>
        <v/>
      </c>
      <c r="AP117" s="44">
        <f>IF(AND(AP93&gt;=11,AP93&lt;=20),MIN(MAX(AP110*split_lo,0),AP116),0)</f>
        <v/>
      </c>
      <c r="AQ117" s="44">
        <f>IF(AND(AQ93&gt;=11,AQ93&lt;=20),MIN(MAX(AQ110*split_lo,0),AQ116),0)</f>
        <v/>
      </c>
      <c r="AR117" s="44">
        <f>IF(AND(AR93&gt;=11,AR93&lt;=20),MIN(MAX(AR110*split_lo,0),AR116),0)</f>
        <v/>
      </c>
      <c r="AS117" s="44">
        <f>IF(AND(AS93&gt;=11,AS93&lt;=20),MIN(MAX(AS110*split_lo,0),AS116),0)</f>
        <v/>
      </c>
      <c r="AT117" s="44">
        <f>IF(AND(AT93&gt;=11,AT93&lt;=20),MIN(MAX(AT110*split_lo,0),AT116),0)</f>
        <v/>
      </c>
      <c r="AU117" s="44">
        <f>IF(AND(AU93&gt;=11,AU93&lt;=20),MIN(MAX(AU110*split_lo,0),AU116),0)</f>
        <v/>
      </c>
      <c r="AV117" s="44">
        <f>IF(AND(AV93&gt;=11,AV93&lt;=20),MIN(MAX(AV110*split_lo,0),AV116),0)</f>
        <v/>
      </c>
      <c r="AW117" s="44">
        <f>IF(AND(AW93&gt;=11,AW93&lt;=20),MIN(MAX(AW110*split_lo,0),AW116),0)</f>
        <v/>
      </c>
      <c r="AX117" s="44">
        <f>IF(AND(AX93&gt;=11,AX93&lt;=20),MIN(MAX(AX110*split_lo,0),AX116),0)</f>
        <v/>
      </c>
      <c r="AY117" s="44">
        <f>IF(AND(AY93&gt;=11,AY93&lt;=20),MIN(MAX(AY110*split_lo,0),AY116),0)</f>
        <v/>
      </c>
      <c r="AZ117" s="44">
        <f>IF(AND(AZ93&gt;=11,AZ93&lt;=20),MIN(MAX(AZ110*split_lo,0),AZ116),0)</f>
        <v/>
      </c>
      <c r="BA117" s="44">
        <f>IF(AND(BA93&gt;=11,BA93&lt;=20),MIN(MAX(BA110*split_lo,0),BA116),0)</f>
        <v/>
      </c>
      <c r="BB117" s="44">
        <f>IF(AND(BB93&gt;=11,BB93&lt;=20),MIN(MAX(BB110*split_lo,0),BB116),0)</f>
        <v/>
      </c>
      <c r="BC117" s="44">
        <f>IF(AND(BC93&gt;=11,BC93&lt;=20),MIN(MAX(BC110*split_lo,0),BC116),0)</f>
        <v/>
      </c>
      <c r="BD117" s="44">
        <f>IF(AND(BD93&gt;=11,BD93&lt;=20),MIN(MAX(BD110*split_lo,0),BD116),0)</f>
        <v/>
      </c>
      <c r="BE117" s="44">
        <f>IF(AND(BE93&gt;=11,BE93&lt;=20),MIN(MAX(BE110*split_lo,0),BE116),0)</f>
        <v/>
      </c>
      <c r="BF117" s="44">
        <f>IF(AND(BF93&gt;=11,BF93&lt;=20),MIN(MAX(BF110*split_lo,0),BF116),0)</f>
        <v/>
      </c>
      <c r="BG117" s="44">
        <f>IF(AND(BG93&gt;=11,BG93&lt;=20),MIN(MAX(BG110*split_lo,0),BG116),0)</f>
        <v/>
      </c>
      <c r="BH117" s="44">
        <f>IF(AND(BH93&gt;=11,BH93&lt;=20),MIN(MAX(BH110*split_lo,0),BH116),0)</f>
        <v/>
      </c>
      <c r="BI117" s="44">
        <f>IF(AND(BI93&gt;=11,BI93&lt;=20),MIN(MAX(BI110*split_lo,0),BI116),0)</f>
        <v/>
      </c>
      <c r="BJ117" s="44">
        <f>IF(AND(BJ93&gt;=11,BJ93&lt;=20),MIN(MAX(BJ110*split_lo,0),BJ116),0)</f>
        <v/>
      </c>
      <c r="BK117" s="44">
        <f>IF(AND(BK93&gt;=11,BK93&lt;=20),MIN(MAX(BK110*split_lo,0),BK116),0)</f>
        <v/>
      </c>
      <c r="BL117" s="44">
        <f>IF(AND(BL93&gt;=11,BL93&lt;=20),MIN(MAX(BL110*split_lo,0),BL116),0)</f>
        <v/>
      </c>
      <c r="BM117" s="44">
        <f>IF(AND(BM93&gt;=11,BM93&lt;=20),MIN(MAX(BM110*split_lo,0),BM116),0)</f>
        <v/>
      </c>
      <c r="BN117" s="44">
        <f>IF(AND(BN93&gt;=11,BN93&lt;=20),MIN(MAX(BN110*split_lo,0),BN116),0)</f>
        <v/>
      </c>
      <c r="BO117" s="44">
        <f>IF(AND(BO93&gt;=11,BO93&lt;=20),MIN(MAX(BO110*split_lo,0),BO116),0)</f>
        <v/>
      </c>
      <c r="BP117" s="44">
        <f>IF(AND(BP93&gt;=11,BP93&lt;=20),MIN(MAX(BP110*split_lo,0),BP116),0)</f>
        <v/>
      </c>
      <c r="BQ117" s="44">
        <f>IF(AND(BQ93&gt;=11,BQ93&lt;=20),MIN(MAX(BQ110*split_lo,0),BQ116),0)</f>
        <v/>
      </c>
      <c r="BR117" s="44">
        <f>IF(AND(BR93&gt;=11,BR93&lt;=20),MIN(MAX(BR110*split_lo,0),BR116),0)</f>
        <v/>
      </c>
      <c r="BS117" s="44">
        <f>IF(AND(BS93&gt;=11,BS93&lt;=20),MIN(MAX(BS110*split_lo,0),BS116),0)</f>
        <v/>
      </c>
      <c r="BT117" s="44">
        <f>IF(AND(BT93&gt;=11,BT93&lt;=20),MIN(MAX(BT110*split_lo,0),BT116),0)</f>
        <v/>
      </c>
      <c r="BU117" s="44">
        <f>IF(AND(BU93&gt;=11,BU93&lt;=20),MIN(MAX(BU110*split_lo,0),BU116),0)</f>
        <v/>
      </c>
      <c r="BV117" s="44">
        <f>IF(AND(BV93&gt;=11,BV93&lt;=20),MIN(MAX(BV110*split_lo,0),BV116),0)</f>
        <v/>
      </c>
      <c r="BW117" s="44">
        <f>IF(AND(BW93&gt;=11,BW93&lt;=20),MIN(MAX(BW110*split_lo,0),BW116),0)</f>
        <v/>
      </c>
      <c r="BX117" s="44">
        <f>IF(AND(BX93&gt;=11,BX93&lt;=20),MIN(MAX(BX110*split_lo,0),BX116),0)</f>
        <v/>
      </c>
      <c r="BY117" s="44">
        <f>IF(AND(BY93&gt;=11,BY93&lt;=20),MIN(MAX(BY110*split_lo,0),BY116),0)</f>
        <v/>
      </c>
      <c r="BZ117" s="44">
        <f>IF(AND(BZ93&gt;=11,BZ93&lt;=20),MIN(MAX(BZ110*split_lo,0),BZ116),0)</f>
        <v/>
      </c>
      <c r="CA117" s="44">
        <f>IF(AND(CA93&gt;=11,CA93&lt;=20),MIN(MAX(CA110*split_lo,0),CA116),0)</f>
        <v/>
      </c>
      <c r="CB117" s="44">
        <f>IF(AND(CB93&gt;=11,CB93&lt;=20),MIN(MAX(CB110*split_lo,0),CB116),0)</f>
        <v/>
      </c>
      <c r="CC117" s="44">
        <f>IF(AND(CC93&gt;=11,CC93&lt;=20),MIN(MAX(CC110*split_lo,0),CC116),0)</f>
        <v/>
      </c>
      <c r="CD117" s="44">
        <f>IF(AND(CD93&gt;=11,CD93&lt;=20),MIN(MAX(CD110*split_lo,0),CD116),0)</f>
        <v/>
      </c>
      <c r="CE117" s="44">
        <f>IF(AND(CE93&gt;=11,CE93&lt;=20),MIN(MAX(CE110*split_lo,0),CE116),0)</f>
        <v/>
      </c>
      <c r="CF117" s="44">
        <f>IF(AND(CF93&gt;=11,CF93&lt;=20),MIN(MAX(CF110*split_lo,0),CF116),0)</f>
        <v/>
      </c>
      <c r="CG117" s="44">
        <f>IF(AND(CG93&gt;=11,CG93&lt;=20),MIN(MAX(CG110*split_lo,0),CG116),0)</f>
        <v/>
      </c>
      <c r="CH117" s="44">
        <f>IF(AND(CH93&gt;=11,CH93&lt;=20),MIN(MAX(CH110*split_lo,0),CH116),0)</f>
        <v/>
      </c>
      <c r="CI117" s="44">
        <f>IF(AND(CI93&gt;=11,CI93&lt;=20),MIN(MAX(CI110*split_lo,0),CI116),0)</f>
        <v/>
      </c>
      <c r="CJ117" s="44">
        <f>IF(AND(CJ93&gt;=11,CJ93&lt;=20),MIN(MAX(CJ110*split_lo,0),CJ116),0)</f>
        <v/>
      </c>
      <c r="CK117" s="44">
        <f>IF(AND(CK93&gt;=11,CK93&lt;=20),MIN(MAX(CK110*split_lo,0),CK116),0)</f>
        <v/>
      </c>
      <c r="CL117" s="44">
        <f>IF(AND(CL93&gt;=11,CL93&lt;=20),MIN(MAX(CL110*split_lo,0),CL116),0)</f>
        <v/>
      </c>
      <c r="CM117" s="44">
        <f>IF(AND(CM93&gt;=11,CM93&lt;=20),MIN(MAX(CM110*split_lo,0),CM116),0)</f>
        <v/>
      </c>
      <c r="CN117" s="44">
        <f>IF(AND(CN93&gt;=11,CN93&lt;=20),MIN(MAX(CN110*split_lo,0),CN116),0)</f>
        <v/>
      </c>
      <c r="CO117" s="44">
        <f>IF(AND(CO93&gt;=11,CO93&lt;=20),MIN(MAX(CO110*split_lo,0),CO116),0)</f>
        <v/>
      </c>
      <c r="CP117" s="44">
        <f>IF(AND(CP93&gt;=11,CP93&lt;=20),MIN(MAX(CP110*split_lo,0),CP116),0)</f>
        <v/>
      </c>
      <c r="CQ117" s="44">
        <f>IF(AND(CQ93&gt;=11,CQ93&lt;=20),MIN(MAX(CQ110*split_lo,0),CQ116),0)</f>
        <v/>
      </c>
      <c r="CR117" s="44">
        <f>IF(AND(CR93&gt;=11,CR93&lt;=20),MIN(MAX(CR110*split_lo,0),CR116),0)</f>
        <v/>
      </c>
      <c r="CS117" s="44">
        <f>IF(AND(CS93&gt;=11,CS93&lt;=20),MIN(MAX(CS110*split_lo,0),CS116),0)</f>
        <v/>
      </c>
      <c r="CT117" s="44">
        <f>IF(AND(CT93&gt;=11,CT93&lt;=20),MIN(MAX(CT110*split_lo,0),CT116),0)</f>
        <v/>
      </c>
      <c r="CU117" s="44">
        <f>IF(AND(CU93&gt;=11,CU93&lt;=20),MIN(MAX(CU110*split_lo,0),CU116),0)</f>
        <v/>
      </c>
      <c r="CV117" s="44">
        <f>IF(AND(CV93&gt;=11,CV93&lt;=20),MIN(MAX(CV110*split_lo,0),CV116),0)</f>
        <v/>
      </c>
      <c r="CW117" s="44">
        <f>IF(AND(CW93&gt;=11,CW93&lt;=20),MIN(MAX(CW110*split_lo,0),CW116),0)</f>
        <v/>
      </c>
      <c r="CX117" s="44">
        <f>IF(AND(CX93&gt;=11,CX93&lt;=20),MIN(MAX(CX110*split_lo,0),CX116),0)</f>
        <v/>
      </c>
      <c r="CY117" s="44">
        <f>IF(AND(CY93&gt;=11,CY93&lt;=20),MIN(MAX(CY110*split_lo,0),CY116),0)</f>
        <v/>
      </c>
      <c r="CZ117" s="44">
        <f>IF(AND(CZ93&gt;=11,CZ93&lt;=20),MIN(MAX(CZ110*split_lo,0),CZ116),0)</f>
        <v/>
      </c>
      <c r="DA117" s="44">
        <f>IF(AND(DA93&gt;=11,DA93&lt;=20),MIN(MAX(DA110*split_lo,0),DA116),0)</f>
        <v/>
      </c>
      <c r="DB117" s="44">
        <f>IF(AND(DB93&gt;=11,DB93&lt;=20),MIN(MAX(DB110*split_lo,0),DB116),0)</f>
        <v/>
      </c>
      <c r="DC117" s="44">
        <f>IF(AND(DC93&gt;=11,DC93&lt;=20),MIN(MAX(DC110*split_lo,0),DC116),0)</f>
        <v/>
      </c>
      <c r="DD117" s="44">
        <f>IF(AND(DD93&gt;=11,DD93&lt;=20),MIN(MAX(DD110*split_lo,0),DD116),0)</f>
        <v/>
      </c>
      <c r="DE117" s="44">
        <f>IF(AND(DE93&gt;=11,DE93&lt;=20),MIN(MAX(DE110*split_lo,0),DE116),0)</f>
        <v/>
      </c>
      <c r="DF117" s="44">
        <f>IF(AND(DF93&gt;=11,DF93&lt;=20),MIN(MAX(DF110*split_lo,0),DF116),0)</f>
        <v/>
      </c>
      <c r="DG117" s="44">
        <f>IF(AND(DG93&gt;=11,DG93&lt;=20),MIN(MAX(DG110*split_lo,0),DG116),0)</f>
        <v/>
      </c>
      <c r="DH117" s="44">
        <f>IF(AND(DH93&gt;=11,DH93&lt;=20),MIN(MAX(DH110*split_lo,0),DH116),0)</f>
        <v/>
      </c>
      <c r="DI117" s="44">
        <f>IF(AND(DI93&gt;=11,DI93&lt;=20),MIN(MAX(DI110*split_lo,0),DI116),0)</f>
        <v/>
      </c>
      <c r="DJ117" s="44">
        <f>IF(AND(DJ93&gt;=11,DJ93&lt;=20),MIN(MAX(DJ110*split_lo,0),DJ116),0)</f>
        <v/>
      </c>
      <c r="DK117" s="44">
        <f>IF(AND(DK93&gt;=11,DK93&lt;=20),MIN(MAX(DK110*split_lo,0),DK116),0)</f>
        <v/>
      </c>
      <c r="DL117" s="44">
        <f>IF(AND(DL93&gt;=11,DL93&lt;=20),MIN(MAX(DL110*split_lo,0),DL116),0)</f>
        <v/>
      </c>
      <c r="DM117" s="44">
        <f>IF(AND(DM93&gt;=11,DM93&lt;=20),MIN(MAX(DM110*split_lo,0),DM116),0)</f>
        <v/>
      </c>
      <c r="DN117" s="44">
        <f>IF(AND(DN93&gt;=11,DN93&lt;=20),MIN(MAX(DN110*split_lo,0),DN116),0)</f>
        <v/>
      </c>
      <c r="DO117" s="44">
        <f>IF(AND(DO93&gt;=11,DO93&lt;=20),MIN(MAX(DO110*split_lo,0),DO116),0)</f>
        <v/>
      </c>
      <c r="DP117" s="44">
        <f>IF(AND(DP93&gt;=11,DP93&lt;=20),MIN(MAX(DP110*split_lo,0),DP116),0)</f>
        <v/>
      </c>
      <c r="DQ117" s="44">
        <f>IF(AND(DQ93&gt;=11,DQ93&lt;=20),MIN(MAX(DQ110*split_lo,0),DQ116),0)</f>
        <v/>
      </c>
      <c r="DR117" s="44">
        <f>IF(AND(DR93&gt;=11,DR93&lt;=20),MIN(MAX(DR110*split_lo,0),DR116),0)</f>
        <v/>
      </c>
      <c r="DS117" s="44">
        <f>IF(AND(DS93&gt;=11,DS93&lt;=20),MIN(MAX(DS110*split_lo,0),DS116),0)</f>
        <v/>
      </c>
      <c r="DT117" s="44">
        <f>IF(AND(DT93&gt;=11,DT93&lt;=20),MIN(MAX(DT110*split_lo,0),DT116),0)</f>
        <v/>
      </c>
      <c r="DU117" s="44">
        <f>IF(AND(DU93&gt;=11,DU93&lt;=20),MIN(MAX(DU110*split_lo,0),DU116),0)</f>
        <v/>
      </c>
      <c r="DV117" s="44">
        <f>IF(AND(DV93&gt;=11,DV93&lt;=20),MIN(MAX(DV110*split_lo,0),DV116),0)</f>
        <v/>
      </c>
      <c r="DW117" s="44">
        <f>IF(AND(DW93&gt;=11,DW93&lt;=20),MIN(MAX(DW110*split_lo,0),DW116),0)</f>
        <v/>
      </c>
      <c r="DX117" s="44">
        <f>IF(AND(DX93&gt;=11,DX93&lt;=20),MIN(MAX(DX110*split_lo,0),DX116),0)</f>
        <v/>
      </c>
      <c r="DY117" s="44">
        <f>IF(AND(DY93&gt;=11,DY93&lt;=20),MIN(MAX(DY110*split_lo,0),DY116),0)</f>
        <v/>
      </c>
      <c r="DZ117" s="44">
        <f>IF(AND(DZ93&gt;=11,DZ93&lt;=20),MIN(MAX(DZ110*split_lo,0),DZ116),0)</f>
        <v/>
      </c>
      <c r="EA117" s="44">
        <f>IF(AND(EA93&gt;=11,EA93&lt;=20),MIN(MAX(EA110*split_lo,0),EA116),0)</f>
        <v/>
      </c>
      <c r="EB117" s="44">
        <f>IF(AND(EB93&gt;=11,EB93&lt;=20),MIN(MAX(EB110*split_lo,0),EB116),0)</f>
        <v/>
      </c>
      <c r="EC117" s="44">
        <f>IF(AND(EC93&gt;=11,EC93&lt;=20),MIN(MAX(EC110*split_lo,0),EC116),0)</f>
        <v/>
      </c>
      <c r="ED117" s="44">
        <f>IF(AND(ED93&gt;=11,ED93&lt;=20),MIN(MAX(ED110*split_lo,0),ED116),0)</f>
        <v/>
      </c>
      <c r="EE117" s="44">
        <f>IF(AND(EE93&gt;=11,EE93&lt;=20),MIN(MAX(EE110*split_lo,0),EE116),0)</f>
        <v/>
      </c>
      <c r="EF117" s="44">
        <f>IF(AND(EF93&gt;=11,EF93&lt;=20),MIN(MAX(EF110*split_lo,0),EF116),0)</f>
        <v/>
      </c>
      <c r="EG117" s="44">
        <f>IF(AND(EG93&gt;=11,EG93&lt;=20),MIN(MAX(EG110*split_lo,0),EG116),0)</f>
        <v/>
      </c>
      <c r="EH117" s="44">
        <f>IF(AND(EH93&gt;=11,EH93&lt;=20),MIN(MAX(EH110*split_lo,0),EH116),0)</f>
        <v/>
      </c>
      <c r="EI117" s="44">
        <f>IF(AND(EI93&gt;=11,EI93&lt;=20),MIN(MAX(EI110*split_lo,0),EI116),0)</f>
        <v/>
      </c>
      <c r="EJ117" s="44">
        <f>IF(AND(EJ93&gt;=11,EJ93&lt;=20),MIN(MAX(EJ110*split_lo,0),EJ116),0)</f>
        <v/>
      </c>
      <c r="EK117" s="44">
        <f>IF(AND(EK93&gt;=11,EK93&lt;=20),MIN(MAX(EK110*split_lo,0),EK116),0)</f>
        <v/>
      </c>
      <c r="EL117" s="44">
        <f>IF(AND(EL93&gt;=11,EL93&lt;=20),MIN(MAX(EL110*split_lo,0),EL116),0)</f>
        <v/>
      </c>
      <c r="EM117" s="44">
        <f>IF(AND(EM93&gt;=11,EM93&lt;=20),MIN(MAX(EM110*split_lo,0),EM116),0)</f>
        <v/>
      </c>
      <c r="EN117" s="44">
        <f>IF(AND(EN93&gt;=11,EN93&lt;=20),MIN(MAX(EN110*split_lo,0),EN116),0)</f>
        <v/>
      </c>
      <c r="EO117" s="44">
        <f>IF(AND(EO93&gt;=11,EO93&lt;=20),MIN(MAX(EO110*split_lo,0),EO116),0)</f>
        <v/>
      </c>
      <c r="EP117" s="44">
        <f>IF(AND(EP93&gt;=11,EP93&lt;=20),MIN(MAX(EP110*split_lo,0),EP116),0)</f>
        <v/>
      </c>
      <c r="EQ117" s="44">
        <f>IF(AND(EQ93&gt;=11,EQ93&lt;=20),MIN(MAX(EQ110*split_lo,0),EQ116),0)</f>
        <v/>
      </c>
      <c r="ER117" s="44">
        <f>IF(AND(ER93&gt;=11,ER93&lt;=20),MIN(MAX(ER110*split_lo,0),ER116),0)</f>
        <v/>
      </c>
      <c r="ES117" s="44">
        <f>IF(AND(ES93&gt;=11,ES93&lt;=20),MIN(MAX(ES110*split_lo,0),ES116),0)</f>
        <v/>
      </c>
      <c r="ET117" s="44">
        <f>IF(AND(ET93&gt;=11,ET93&lt;=20),MIN(MAX(ET110*split_lo,0),ET116),0)</f>
        <v/>
      </c>
      <c r="EU117" s="44">
        <f>IF(AND(EU93&gt;=11,EU93&lt;=20),MIN(MAX(EU110*split_lo,0),EU116),0)</f>
        <v/>
      </c>
      <c r="EV117" s="44">
        <f>IF(AND(EV93&gt;=11,EV93&lt;=20),MIN(MAX(EV110*split_lo,0),EV116),0)</f>
        <v/>
      </c>
      <c r="EW117" s="44">
        <f>IF(AND(EW93&gt;=11,EW93&lt;=20),MIN(MAX(EW110*split_lo,0),EW116),0)</f>
        <v/>
      </c>
      <c r="EX117" s="44">
        <f>IF(AND(EX93&gt;=11,EX93&lt;=20),MIN(MAX(EX110*split_lo,0),EX116),0)</f>
        <v/>
      </c>
      <c r="EY117" s="44">
        <f>IF(AND(EY93&gt;=11,EY93&lt;=20),MIN(MAX(EY110*split_lo,0),EY116),0)</f>
        <v/>
      </c>
      <c r="EZ117" s="44">
        <f>IF(AND(EZ93&gt;=11,EZ93&lt;=20),MIN(MAX(EZ110*split_lo,0),EZ116),0)</f>
        <v/>
      </c>
      <c r="FA117" s="44">
        <f>IF(AND(FA93&gt;=11,FA93&lt;=20),MIN(MAX(FA110*split_lo,0),FA116),0)</f>
        <v/>
      </c>
      <c r="FB117" s="44">
        <f>IF(AND(FB93&gt;=11,FB93&lt;=20),MIN(MAX(FB110*split_lo,0),FB116),0)</f>
        <v/>
      </c>
      <c r="FC117" s="44">
        <f>IF(AND(FC93&gt;=11,FC93&lt;=20),MIN(MAX(FC110*split_lo,0),FC116),0)</f>
        <v/>
      </c>
      <c r="FD117" s="44">
        <f>IF(AND(FD93&gt;=11,FD93&lt;=20),MIN(MAX(FD110*split_lo,0),FD116),0)</f>
        <v/>
      </c>
      <c r="FE117" s="44">
        <f>IF(AND(FE93&gt;=11,FE93&lt;=20),MIN(MAX(FE110*split_lo,0),FE116),0)</f>
        <v/>
      </c>
      <c r="FF117" s="44">
        <f>IF(AND(FF93&gt;=11,FF93&lt;=20),MIN(MAX(FF110*split_lo,0),FF116),0)</f>
        <v/>
      </c>
      <c r="FG117" s="44">
        <f>IF(AND(FG93&gt;=11,FG93&lt;=20),MIN(MAX(FG110*split_lo,0),FG116),0)</f>
        <v/>
      </c>
      <c r="FH117" s="44">
        <f>IF(AND(FH93&gt;=11,FH93&lt;=20),MIN(MAX(FH110*split_lo,0),FH116),0)</f>
        <v/>
      </c>
      <c r="FI117" s="44">
        <f>IF(AND(FI93&gt;=11,FI93&lt;=20),MIN(MAX(FI110*split_lo,0),FI116),0)</f>
        <v/>
      </c>
      <c r="FJ117" s="44">
        <f>IF(AND(FJ93&gt;=11,FJ93&lt;=20),MIN(MAX(FJ110*split_lo,0),FJ116),0)</f>
        <v/>
      </c>
      <c r="FK117" s="44">
        <f>IF(AND(FK93&gt;=11,FK93&lt;=20),MIN(MAX(FK110*split_lo,0),FK116),0)</f>
        <v/>
      </c>
      <c r="FL117" s="44">
        <f>IF(AND(FL93&gt;=11,FL93&lt;=20),MIN(MAX(FL110*split_lo,0),FL116),0)</f>
        <v/>
      </c>
      <c r="FM117" s="44">
        <f>IF(AND(FM93&gt;=11,FM93&lt;=20),MIN(MAX(FM110*split_lo,0),FM116),0)</f>
        <v/>
      </c>
      <c r="FN117" s="44">
        <f>IF(AND(FN93&gt;=11,FN93&lt;=20),MIN(MAX(FN110*split_lo,0),FN116),0)</f>
        <v/>
      </c>
      <c r="FO117" s="44">
        <f>IF(AND(FO93&gt;=11,FO93&lt;=20),MIN(MAX(FO110*split_lo,0),FO116),0)</f>
        <v/>
      </c>
      <c r="FP117" s="44">
        <f>IF(AND(FP93&gt;=11,FP93&lt;=20),MIN(MAX(FP110*split_lo,0),FP116),0)</f>
        <v/>
      </c>
      <c r="FQ117" s="44">
        <f>IF(AND(FQ93&gt;=11,FQ93&lt;=20),MIN(MAX(FQ110*split_lo,0),FQ116),0)</f>
        <v/>
      </c>
      <c r="FR117" s="44">
        <f>IF(AND(FR93&gt;=11,FR93&lt;=20),MIN(MAX(FR110*split_lo,0),FR116),0)</f>
        <v/>
      </c>
      <c r="FS117" s="44">
        <f>IF(AND(FS93&gt;=11,FS93&lt;=20),MIN(MAX(FS110*split_lo,0),FS116),0)</f>
        <v/>
      </c>
      <c r="FT117" s="44">
        <f>IF(AND(FT93&gt;=11,FT93&lt;=20),MIN(MAX(FT110*split_lo,0),FT116),0)</f>
        <v/>
      </c>
      <c r="FU117" s="44">
        <f>IF(AND(FU93&gt;=11,FU93&lt;=20),MIN(MAX(FU110*split_lo,0),FU116),0)</f>
        <v/>
      </c>
      <c r="FV117" s="44">
        <f>IF(AND(FV93&gt;=11,FV93&lt;=20),MIN(MAX(FV110*split_lo,0),FV116),0)</f>
        <v/>
      </c>
      <c r="FW117" s="44">
        <f>IF(AND(FW93&gt;=11,FW93&lt;=20),MIN(MAX(FW110*split_lo,0),FW116),0)</f>
        <v/>
      </c>
      <c r="FX117" s="44">
        <f>IF(AND(FX93&gt;=11,FX93&lt;=20),MIN(MAX(FX110*split_lo,0),FX116),0)</f>
        <v/>
      </c>
      <c r="FY117" s="44">
        <f>IF(AND(FY93&gt;=11,FY93&lt;=20),MIN(MAX(FY110*split_lo,0),FY116),0)</f>
        <v/>
      </c>
      <c r="FZ117" s="44">
        <f>IF(AND(FZ93&gt;=11,FZ93&lt;=20),MIN(MAX(FZ110*split_lo,0),FZ116),0)</f>
        <v/>
      </c>
      <c r="GA117" s="44">
        <f>IF(AND(GA93&gt;=11,GA93&lt;=20),MIN(MAX(GA110*split_lo,0),GA116),0)</f>
        <v/>
      </c>
      <c r="GB117" s="44">
        <f>IF(AND(GB93&gt;=11,GB93&lt;=20),MIN(MAX(GB110*split_lo,0),GB116),0)</f>
        <v/>
      </c>
      <c r="GC117" s="44">
        <f>IF(AND(GC93&gt;=11,GC93&lt;=20),MIN(MAX(GC110*split_lo,0),GC116),0)</f>
        <v/>
      </c>
      <c r="GD117" s="44">
        <f>IF(AND(GD93&gt;=11,GD93&lt;=20),MIN(MAX(GD110*split_lo,0),GD116),0)</f>
        <v/>
      </c>
      <c r="GE117" s="44">
        <f>IF(AND(GE93&gt;=11,GE93&lt;=20),MIN(MAX(GE110*split_lo,0),GE116),0)</f>
        <v/>
      </c>
      <c r="GF117" s="44">
        <f>IF(AND(GF93&gt;=11,GF93&lt;=20),MIN(MAX(GF110*split_lo,0),GF116),0)</f>
        <v/>
      </c>
      <c r="GG117" s="44">
        <f>IF(AND(GG93&gt;=11,GG93&lt;=20),MIN(MAX(GG110*split_lo,0),GG116),0)</f>
        <v/>
      </c>
      <c r="GH117" s="44">
        <f>IF(AND(GH93&gt;=11,GH93&lt;=20),MIN(MAX(GH110*split_lo,0),GH116),0)</f>
        <v/>
      </c>
      <c r="GI117" s="44">
        <f>IF(AND(GI93&gt;=11,GI93&lt;=20),MIN(MAX(GI110*split_lo,0),GI116),0)</f>
        <v/>
      </c>
      <c r="GJ117" s="44">
        <f>IF(AND(GJ93&gt;=11,GJ93&lt;=20),MIN(MAX(GJ110*split_lo,0),GJ116),0)</f>
        <v/>
      </c>
      <c r="GK117" s="44">
        <f>IF(AND(GK93&gt;=11,GK93&lt;=20),MIN(MAX(GK110*split_lo,0),GK116),0)</f>
        <v/>
      </c>
      <c r="GL117" s="44">
        <f>IF(AND(GL93&gt;=11,GL93&lt;=20),MIN(MAX(GL110*split_lo,0),GL116),0)</f>
        <v/>
      </c>
      <c r="GM117" s="44">
        <f>IF(AND(GM93&gt;=11,GM93&lt;=20),MIN(MAX(GM110*split_lo,0),GM116),0)</f>
        <v/>
      </c>
      <c r="GN117" s="44">
        <f>IF(AND(GN93&gt;=11,GN93&lt;=20),MIN(MAX(GN110*split_lo,0),GN116),0)</f>
        <v/>
      </c>
      <c r="GO117" s="44">
        <f>IF(AND(GO93&gt;=11,GO93&lt;=20),MIN(MAX(GO110*split_lo,0),GO116),0)</f>
        <v/>
      </c>
      <c r="GP117" s="44">
        <f>IF(AND(GP93&gt;=11,GP93&lt;=20),MIN(MAX(GP110*split_lo,0),GP116),0)</f>
        <v/>
      </c>
      <c r="GQ117" s="44">
        <f>IF(AND(GQ93&gt;=11,GQ93&lt;=20),MIN(MAX(GQ110*split_lo,0),GQ116),0)</f>
        <v/>
      </c>
      <c r="GR117" s="44">
        <f>IF(AND(GR93&gt;=11,GR93&lt;=20),MIN(MAX(GR110*split_lo,0),GR116),0)</f>
        <v/>
      </c>
      <c r="GS117" s="44">
        <f>IF(AND(GS93&gt;=11,GS93&lt;=20),MIN(MAX(GS110*split_lo,0),GS116),0)</f>
        <v/>
      </c>
      <c r="GT117" s="44">
        <f>IF(AND(GT93&gt;=11,GT93&lt;=20),MIN(MAX(GT110*split_lo,0),GT116),0)</f>
        <v/>
      </c>
      <c r="GU117" s="44">
        <f>IF(AND(GU93&gt;=11,GU93&lt;=20),MIN(MAX(GU110*split_lo,0),GU116),0)</f>
        <v/>
      </c>
      <c r="GV117" s="44">
        <f>IF(AND(GV93&gt;=11,GV93&lt;=20),MIN(MAX(GV110*split_lo,0),GV116),0)</f>
        <v/>
      </c>
      <c r="GW117" s="44">
        <f>IF(AND(GW93&gt;=11,GW93&lt;=20),MIN(MAX(GW110*split_lo,0),GW116),0)</f>
        <v/>
      </c>
      <c r="GX117" s="44">
        <f>IF(AND(GX93&gt;=11,GX93&lt;=20),MIN(MAX(GX110*split_lo,0),GX116),0)</f>
        <v/>
      </c>
      <c r="GY117" s="44">
        <f>IF(AND(GY93&gt;=11,GY93&lt;=20),MIN(MAX(GY110*split_lo,0),GY116),0)</f>
        <v/>
      </c>
      <c r="GZ117" s="44">
        <f>IF(AND(GZ93&gt;=11,GZ93&lt;=20),MIN(MAX(GZ110*split_lo,0),GZ116),0)</f>
        <v/>
      </c>
      <c r="HA117" s="44">
        <f>IF(AND(HA93&gt;=11,HA93&lt;=20),MIN(MAX(HA110*split_lo,0),HA116),0)</f>
        <v/>
      </c>
      <c r="HB117" s="44">
        <f>IF(AND(HB93&gt;=11,HB93&lt;=20),MIN(MAX(HB110*split_lo,0),HB116),0)</f>
        <v/>
      </c>
      <c r="HC117" s="44">
        <f>IF(AND(HC93&gt;=11,HC93&lt;=20),MIN(MAX(HC110*split_lo,0),HC116),0)</f>
        <v/>
      </c>
      <c r="HD117" s="44">
        <f>IF(AND(HD93&gt;=11,HD93&lt;=20),MIN(MAX(HD110*split_lo,0),HD116),0)</f>
        <v/>
      </c>
      <c r="HE117" s="44">
        <f>IF(AND(HE93&gt;=11,HE93&lt;=20),MIN(MAX(HE110*split_lo,0),HE116),0)</f>
        <v/>
      </c>
      <c r="HF117" s="44">
        <f>IF(AND(HF93&gt;=11,HF93&lt;=20),MIN(MAX(HF110*split_lo,0),HF116),0)</f>
        <v/>
      </c>
      <c r="HG117" s="44">
        <f>IF(AND(HG93&gt;=11,HG93&lt;=20),MIN(MAX(HG110*split_lo,0),HG116),0)</f>
        <v/>
      </c>
      <c r="HH117" s="44">
        <f>IF(AND(HH93&gt;=11,HH93&lt;=20),MIN(MAX(HH110*split_lo,0),HH116),0)</f>
        <v/>
      </c>
      <c r="HI117" s="44">
        <f>IF(AND(HI93&gt;=11,HI93&lt;=20),MIN(MAX(HI110*split_lo,0),HI116),0)</f>
        <v/>
      </c>
      <c r="HJ117" s="44">
        <f>IF(AND(HJ93&gt;=11,HJ93&lt;=20),MIN(MAX(HJ110*split_lo,0),HJ116),0)</f>
        <v/>
      </c>
      <c r="HK117" s="44">
        <f>IF(AND(HK93&gt;=11,HK93&lt;=20),MIN(MAX(HK110*split_lo,0),HK116),0)</f>
        <v/>
      </c>
      <c r="HL117" s="44">
        <f>IF(AND(HL93&gt;=11,HL93&lt;=20),MIN(MAX(HL110*split_lo,0),HL116),0)</f>
        <v/>
      </c>
      <c r="HM117" s="44">
        <f>IF(AND(HM93&gt;=11,HM93&lt;=20),MIN(MAX(HM110*split_lo,0),HM116),0)</f>
        <v/>
      </c>
      <c r="HN117" s="44">
        <f>IF(AND(HN93&gt;=11,HN93&lt;=20),MIN(MAX(HN110*split_lo,0),HN116),0)</f>
        <v/>
      </c>
      <c r="HO117" s="44">
        <f>IF(AND(HO93&gt;=11,HO93&lt;=20),MIN(MAX(HO110*split_lo,0),HO116),0)</f>
        <v/>
      </c>
      <c r="HP117" s="44">
        <f>IF(AND(HP93&gt;=11,HP93&lt;=20),MIN(MAX(HP110*split_lo,0),HP116),0)</f>
        <v/>
      </c>
      <c r="HQ117" s="44">
        <f>IF(AND(HQ93&gt;=11,HQ93&lt;=20),MIN(MAX(HQ110*split_lo,0),HQ116),0)</f>
        <v/>
      </c>
      <c r="HR117" s="44">
        <f>IF(AND(HR93&gt;=11,HR93&lt;=20),MIN(MAX(HR110*split_lo,0),HR116),0)</f>
        <v/>
      </c>
      <c r="HS117" s="44">
        <f>IF(AND(HS93&gt;=11,HS93&lt;=20),MIN(MAX(HS110*split_lo,0),HS116),0)</f>
        <v/>
      </c>
      <c r="HT117" s="44">
        <f>IF(AND(HT93&gt;=11,HT93&lt;=20),MIN(MAX(HT110*split_lo,0),HT116),0)</f>
        <v/>
      </c>
      <c r="HU117" s="44">
        <f>IF(AND(HU93&gt;=11,HU93&lt;=20),MIN(MAX(HU110*split_lo,0),HU116),0)</f>
        <v/>
      </c>
      <c r="HV117" s="44">
        <f>IF(AND(HV93&gt;=11,HV93&lt;=20),MIN(MAX(HV110*split_lo,0),HV116),0)</f>
        <v/>
      </c>
      <c r="HW117" s="44">
        <f>IF(AND(HW93&gt;=11,HW93&lt;=20),MIN(MAX(HW110*split_lo,0),HW116),0)</f>
        <v/>
      </c>
      <c r="HX117" s="44">
        <f>IF(AND(HX93&gt;=11,HX93&lt;=20),MIN(MAX(HX110*split_lo,0),HX116),0)</f>
        <v/>
      </c>
      <c r="HY117" s="44">
        <f>IF(AND(HY93&gt;=11,HY93&lt;=20),MIN(MAX(HY110*split_lo,0),HY116),0)</f>
        <v/>
      </c>
      <c r="HZ117" s="44">
        <f>IF(AND(HZ93&gt;=11,HZ93&lt;=20),MIN(MAX(HZ110*split_lo,0),HZ116),0)</f>
        <v/>
      </c>
      <c r="IA117" s="44">
        <f>IF(AND(IA93&gt;=11,IA93&lt;=20),MIN(MAX(IA110*split_lo,0),IA116),0)</f>
        <v/>
      </c>
      <c r="IB117" s="44">
        <f>IF(AND(IB93&gt;=11,IB93&lt;=20),MIN(MAX(IB110*split_lo,0),IB116),0)</f>
        <v/>
      </c>
      <c r="IC117" s="44">
        <f>IF(AND(IC93&gt;=11,IC93&lt;=20),MIN(MAX(IC110*split_lo,0),IC116),0)</f>
        <v/>
      </c>
      <c r="ID117" s="44">
        <f>IF(AND(ID93&gt;=11,ID93&lt;=20),MIN(MAX(ID110*split_lo,0),ID116),0)</f>
        <v/>
      </c>
      <c r="IE117" s="44">
        <f>IF(AND(IE93&gt;=11,IE93&lt;=20),MIN(MAX(IE110*split_lo,0),IE116),0)</f>
        <v/>
      </c>
      <c r="IF117" s="44">
        <f>IF(AND(IF93&gt;=11,IF93&lt;=20),MIN(MAX(IF110*split_lo,0),IF116),0)</f>
        <v/>
      </c>
      <c r="IG117" s="44">
        <f>IF(AND(IG93&gt;=11,IG93&lt;=20),MIN(MAX(IG110*split_lo,0),IG116),0)</f>
        <v/>
      </c>
      <c r="IH117" s="44">
        <f>IF(AND(IH93&gt;=11,IH93&lt;=20),MIN(MAX(IH110*split_lo,0),IH116),0)</f>
        <v/>
      </c>
      <c r="II117" s="44">
        <f>IF(AND(II93&gt;=11,II93&lt;=20),MIN(MAX(II110*split_lo,0),II116),0)</f>
        <v/>
      </c>
      <c r="IJ117" s="44">
        <f>IF(AND(IJ93&gt;=11,IJ93&lt;=20),MIN(MAX(IJ110*split_lo,0),IJ116),0)</f>
        <v/>
      </c>
      <c r="IK117" s="44">
        <f>IF(AND(IK93&gt;=11,IK93&lt;=20),MIN(MAX(IK110*split_lo,0),IK116),0)</f>
        <v/>
      </c>
      <c r="IL117" s="44">
        <f>IF(AND(IL93&gt;=11,IL93&lt;=20),MIN(MAX(IL110*split_lo,0),IL116),0)</f>
        <v/>
      </c>
      <c r="IM117" s="44">
        <f>IF(AND(IM93&gt;=11,IM93&lt;=20),MIN(MAX(IM110*split_lo,0),IM116),0)</f>
        <v/>
      </c>
      <c r="IN117" s="44">
        <f>IF(AND(IN93&gt;=11,IN93&lt;=20),MIN(MAX(IN110*split_lo,0),IN116),0)</f>
        <v/>
      </c>
      <c r="IO117" s="44">
        <f>IF(AND(IO93&gt;=11,IO93&lt;=20),MIN(MAX(IO110*split_lo,0),IO116),0)</f>
        <v/>
      </c>
      <c r="IP117" s="44">
        <f>IF(AND(IP93&gt;=11,IP93&lt;=20),MIN(MAX(IP110*split_lo,0),IP116),0)</f>
        <v/>
      </c>
      <c r="IQ117" s="44">
        <f>IF(AND(IQ93&gt;=11,IQ93&lt;=20),MIN(MAX(IQ110*split_lo,0),IQ116),0)</f>
        <v/>
      </c>
      <c r="IR117" s="44">
        <f>IF(AND(IR93&gt;=11,IR93&lt;=20),MIN(MAX(IR110*split_lo,0),IR116),0)</f>
        <v/>
      </c>
      <c r="IS117" s="44">
        <f>IF(AND(IS93&gt;=11,IS93&lt;=20),MIN(MAX(IS110*split_lo,0),IS116),0)</f>
        <v/>
      </c>
      <c r="IT117" s="44">
        <f>IF(AND(IT93&gt;=11,IT93&lt;=20),MIN(MAX(IT110*split_lo,0),IT116),0)</f>
        <v/>
      </c>
      <c r="IU117" s="44">
        <f>IF(AND(IU93&gt;=11,IU93&lt;=20),MIN(MAX(IU110*split_lo,0),IU116),0)</f>
        <v/>
      </c>
      <c r="IV117" s="44">
        <f>IF(AND(IV93&gt;=11,IV93&lt;=20),MIN(MAX(IV110*split_lo,0),IV116),0)</f>
        <v/>
      </c>
      <c r="IW117" s="44">
        <f>IF(AND(IW93&gt;=11,IW93&lt;=20),MIN(MAX(IW110*split_lo,0),IW116),0)</f>
        <v/>
      </c>
      <c r="IX117" s="44">
        <f>IF(AND(IX93&gt;=11,IX93&lt;=20),MIN(MAX(IX110*split_lo,0),IX116),0)</f>
        <v/>
      </c>
      <c r="IY117" s="44">
        <f>IF(AND(IY93&gt;=11,IY93&lt;=20),MIN(MAX(IY110*split_lo,0),IY116),0)</f>
        <v/>
      </c>
      <c r="IZ117" s="44">
        <f>IF(AND(IZ93&gt;=11,IZ93&lt;=20),MIN(MAX(IZ110*split_lo,0),IZ116),0)</f>
        <v/>
      </c>
      <c r="JA117" s="44">
        <f>IF(AND(JA93&gt;=11,JA93&lt;=20),MIN(MAX(JA110*split_lo,0),JA116),0)</f>
        <v/>
      </c>
      <c r="JB117" s="44">
        <f>IF(AND(JB93&gt;=11,JB93&lt;=20),MIN(MAX(JB110*split_lo,0),JB116),0)</f>
        <v/>
      </c>
      <c r="JC117" s="44">
        <f>IF(AND(JC93&gt;=11,JC93&lt;=20),MIN(MAX(JC110*split_lo,0),JC116),0)</f>
        <v/>
      </c>
      <c r="JD117" s="44">
        <f>IF(AND(JD93&gt;=11,JD93&lt;=20),MIN(MAX(JD110*split_lo,0),JD116),0)</f>
        <v/>
      </c>
      <c r="JE117" s="44">
        <f>IF(AND(JE93&gt;=11,JE93&lt;=20),MIN(MAX(JE110*split_lo,0),JE116),0)</f>
        <v/>
      </c>
      <c r="JF117" s="44">
        <f>IF(AND(JF93&gt;=11,JF93&lt;=20),MIN(MAX(JF110*split_lo,0),JF116),0)</f>
        <v/>
      </c>
      <c r="JG117" s="44">
        <f>IF(AND(JG93&gt;=11,JG93&lt;=20),MIN(MAX(JG110*split_lo,0),JG116),0)</f>
        <v/>
      </c>
      <c r="JH117" s="44">
        <f>IF(AND(JH93&gt;=11,JH93&lt;=20),MIN(MAX(JH110*split_lo,0),JH116),0)</f>
        <v/>
      </c>
      <c r="JI117" s="44">
        <f>IF(AND(JI93&gt;=11,JI93&lt;=20),MIN(MAX(JI110*split_lo,0),JI116),0)</f>
        <v/>
      </c>
      <c r="JJ117" s="44">
        <f>IF(AND(JJ93&gt;=11,JJ93&lt;=20),MIN(MAX(JJ110*split_lo,0),JJ116),0)</f>
        <v/>
      </c>
      <c r="JK117" s="44">
        <f>IF(AND(JK93&gt;=11,JK93&lt;=20),MIN(MAX(JK110*split_lo,0),JK116),0)</f>
        <v/>
      </c>
      <c r="JL117" s="44">
        <f>IF(AND(JL93&gt;=11,JL93&lt;=20),MIN(MAX(JL110*split_lo,0),JL116),0)</f>
        <v/>
      </c>
      <c r="JM117" s="44">
        <f>IF(AND(JM93&gt;=11,JM93&lt;=20),MIN(MAX(JM110*split_lo,0),JM116),0)</f>
        <v/>
      </c>
      <c r="JN117" s="44">
        <f>IF(AND(JN93&gt;=11,JN93&lt;=20),MIN(MAX(JN110*split_lo,0),JN116),0)</f>
        <v/>
      </c>
      <c r="JO117" s="44">
        <f>IF(AND(JO93&gt;=11,JO93&lt;=20),MIN(MAX(JO110*split_lo,0),JO116),0)</f>
        <v/>
      </c>
      <c r="JP117" s="44">
        <f>IF(AND(JP93&gt;=11,JP93&lt;=20),MIN(MAX(JP110*split_lo,0),JP116),0)</f>
        <v/>
      </c>
      <c r="JQ117" s="44">
        <f>IF(AND(JQ93&gt;=11,JQ93&lt;=20),MIN(MAX(JQ110*split_lo,0),JQ116),0)</f>
        <v/>
      </c>
      <c r="JR117" s="44">
        <f>IF(AND(JR93&gt;=11,JR93&lt;=20),MIN(MAX(JR110*split_lo,0),JR116),0)</f>
        <v/>
      </c>
      <c r="JS117" s="44">
        <f>IF(AND(JS93&gt;=11,JS93&lt;=20),MIN(MAX(JS110*split_lo,0),JS116),0)</f>
        <v/>
      </c>
      <c r="JT117" s="44">
        <f>IF(AND(JT93&gt;=11,JT93&lt;=20),MIN(MAX(JT110*split_lo,0),JT116),0)</f>
        <v/>
      </c>
      <c r="JU117" s="44">
        <f>IF(AND(JU93&gt;=11,JU93&lt;=20),MIN(MAX(JU110*split_lo,0),JU116),0)</f>
        <v/>
      </c>
      <c r="JV117" s="44">
        <f>IF(AND(JV93&gt;=11,JV93&lt;=20),MIN(MAX(JV110*split_lo,0),JV116),0)</f>
        <v/>
      </c>
      <c r="JW117" s="44">
        <f>IF(AND(JW93&gt;=11,JW93&lt;=20),MIN(MAX(JW110*split_lo,0),JW116),0)</f>
        <v/>
      </c>
      <c r="JX117" s="44">
        <f>IF(AND(JX93&gt;=11,JX93&lt;=20),MIN(MAX(JX110*split_lo,0),JX116),0)</f>
        <v/>
      </c>
      <c r="JY117" s="44">
        <f>IF(AND(JY93&gt;=11,JY93&lt;=20),MIN(MAX(JY110*split_lo,0),JY116),0)</f>
        <v/>
      </c>
      <c r="JZ117" s="44">
        <f>IF(AND(JZ93&gt;=11,JZ93&lt;=20),MIN(MAX(JZ110*split_lo,0),JZ116),0)</f>
        <v/>
      </c>
      <c r="KA117" s="44">
        <f>IF(AND(KA93&gt;=11,KA93&lt;=20),MIN(MAX(KA110*split_lo,0),KA116),0)</f>
        <v/>
      </c>
      <c r="KB117" s="44">
        <f>IF(AND(KB93&gt;=11,KB93&lt;=20),MIN(MAX(KB110*split_lo,0),KB116),0)</f>
        <v/>
      </c>
      <c r="KC117" s="44">
        <f>IF(AND(KC93&gt;=11,KC93&lt;=20),MIN(MAX(KC110*split_lo,0),KC116),0)</f>
        <v/>
      </c>
      <c r="KD117" s="44">
        <f>IF(AND(KD93&gt;=11,KD93&lt;=20),MIN(MAX(KD110*split_lo,0),KD116),0)</f>
        <v/>
      </c>
      <c r="KE117" s="44">
        <f>IF(AND(KE93&gt;=11,KE93&lt;=20),MIN(MAX(KE110*split_lo,0),KE116),0)</f>
        <v/>
      </c>
      <c r="KF117" s="44">
        <f>IF(AND(KF93&gt;=11,KF93&lt;=20),MIN(MAX(KF110*split_lo,0),KF116),0)</f>
        <v/>
      </c>
      <c r="KG117" s="44">
        <f>IF(AND(KG93&gt;=11,KG93&lt;=20),MIN(MAX(KG110*split_lo,0),KG116),0)</f>
        <v/>
      </c>
      <c r="KH117" s="44">
        <f>IF(AND(KH93&gt;=11,KH93&lt;=20),MIN(MAX(KH110*split_lo,0),KH116),0)</f>
        <v/>
      </c>
      <c r="KI117" s="44">
        <f>IF(AND(KI93&gt;=11,KI93&lt;=20),MIN(MAX(KI110*split_lo,0),KI116),0)</f>
        <v/>
      </c>
      <c r="KJ117" s="44">
        <f>IF(AND(KJ93&gt;=11,KJ93&lt;=20),MIN(MAX(KJ110*split_lo,0),KJ116),0)</f>
        <v/>
      </c>
      <c r="KK117" s="44">
        <f>IF(AND(KK93&gt;=11,KK93&lt;=20),MIN(MAX(KK110*split_lo,0),KK116),0)</f>
        <v/>
      </c>
      <c r="KL117" s="44">
        <f>IF(AND(KL93&gt;=11,KL93&lt;=20),MIN(MAX(KL110*split_lo,0),KL116),0)</f>
        <v/>
      </c>
      <c r="KM117" s="44">
        <f>IF(AND(KM93&gt;=11,KM93&lt;=20),MIN(MAX(KM110*split_lo,0),KM116),0)</f>
        <v/>
      </c>
      <c r="KN117" s="44">
        <f>IF(AND(KN93&gt;=11,KN93&lt;=20),MIN(MAX(KN110*split_lo,0),KN116),0)</f>
        <v/>
      </c>
      <c r="KO117" s="44">
        <f>IF(AND(KO93&gt;=11,KO93&lt;=20),MIN(MAX(KO110*split_lo,0),KO116),0)</f>
        <v/>
      </c>
      <c r="KP117" s="44">
        <f>IF(AND(KP93&gt;=11,KP93&lt;=20),MIN(MAX(KP110*split_lo,0),KP116),0)</f>
        <v/>
      </c>
      <c r="KQ117" s="44">
        <f>IF(AND(KQ93&gt;=11,KQ93&lt;=20),MIN(MAX(KQ110*split_lo,0),KQ116),0)</f>
        <v/>
      </c>
      <c r="KR117" s="44">
        <f>IF(AND(KR93&gt;=11,KR93&lt;=20),MIN(MAX(KR110*split_lo,0),KR116),0)</f>
        <v/>
      </c>
      <c r="KS117" s="44">
        <f>IF(AND(KS93&gt;=11,KS93&lt;=20),MIN(MAX(KS110*split_lo,0),KS116),0)</f>
        <v/>
      </c>
      <c r="KT117" s="44">
        <f>IF(AND(KT93&gt;=11,KT93&lt;=20),MIN(MAX(KT110*split_lo,0),KT116),0)</f>
        <v/>
      </c>
      <c r="KU117" s="44">
        <f>IF(AND(KU93&gt;=11,KU93&lt;=20),MIN(MAX(KU110*split_lo,0),KU116),0)</f>
        <v/>
      </c>
      <c r="KV117" s="44">
        <f>IF(AND(KV93&gt;=11,KV93&lt;=20),MIN(MAX(KV110*split_lo,0),KV116),0)</f>
        <v/>
      </c>
      <c r="KW117" s="44">
        <f>IF(AND(KW93&gt;=11,KW93&lt;=20),MIN(MAX(KW110*split_lo,0),KW116),0)</f>
        <v/>
      </c>
      <c r="KX117" s="44">
        <f>IF(AND(KX93&gt;=11,KX93&lt;=20),MIN(MAX(KX110*split_lo,0),KX116),0)</f>
        <v/>
      </c>
      <c r="KY117" s="44">
        <f>IF(AND(KY93&gt;=11,KY93&lt;=20),MIN(MAX(KY110*split_lo,0),KY116),0)</f>
        <v/>
      </c>
      <c r="KZ117" s="44">
        <f>IF(AND(KZ93&gt;=11,KZ93&lt;=20),MIN(MAX(KZ110*split_lo,0),KZ116),0)</f>
        <v/>
      </c>
      <c r="LA117" s="44">
        <f>IF(AND(LA93&gt;=11,LA93&lt;=20),MIN(MAX(LA110*split_lo,0),LA116),0)</f>
        <v/>
      </c>
      <c r="LB117" s="44">
        <f>IF(AND(LB93&gt;=11,LB93&lt;=20),MIN(MAX(LB110*split_lo,0),LB116),0)</f>
        <v/>
      </c>
      <c r="LC117" s="44">
        <f>IF(AND(LC93&gt;=11,LC93&lt;=20),MIN(MAX(LC110*split_lo,0),LC116),0)</f>
        <v/>
      </c>
      <c r="LD117" s="44">
        <f>IF(AND(LD93&gt;=11,LD93&lt;=20),MIN(MAX(LD110*split_lo,0),LD116),0)</f>
        <v/>
      </c>
      <c r="LE117" s="44">
        <f>IF(AND(LE93&gt;=11,LE93&lt;=20),MIN(MAX(LE110*split_lo,0),LE116),0)</f>
        <v/>
      </c>
      <c r="LF117" s="44">
        <f>IF(AND(LF93&gt;=11,LF93&lt;=20),MIN(MAX(LF110*split_lo,0),LF116),0)</f>
        <v/>
      </c>
      <c r="LG117" s="44">
        <f>IF(AND(LG93&gt;=11,LG93&lt;=20),MIN(MAX(LG110*split_lo,0),LG116),0)</f>
        <v/>
      </c>
      <c r="LH117" s="44">
        <f>IF(AND(LH93&gt;=11,LH93&lt;=20),MIN(MAX(LH110*split_lo,0),LH116),0)</f>
        <v/>
      </c>
      <c r="LI117" s="44">
        <f>IF(AND(LI93&gt;=11,LI93&lt;=20),MIN(MAX(LI110*split_lo,0),LI116),0)</f>
        <v/>
      </c>
      <c r="LJ117" s="44">
        <f>IF(AND(LJ93&gt;=11,LJ93&lt;=20),MIN(MAX(LJ110*split_lo,0),LJ116),0)</f>
        <v/>
      </c>
      <c r="LK117" s="44">
        <f>IF(AND(LK93&gt;=11,LK93&lt;=20),MIN(MAX(LK110*split_lo,0),LK116),0)</f>
        <v/>
      </c>
      <c r="LL117" s="44">
        <f>IF(AND(LL93&gt;=11,LL93&lt;=20),MIN(MAX(LL110*split_lo,0),LL116),0)</f>
        <v/>
      </c>
      <c r="LM117" s="44">
        <f>IF(AND(LM93&gt;=11,LM93&lt;=20),MIN(MAX(LM110*split_lo,0),LM116),0)</f>
        <v/>
      </c>
      <c r="LN117" s="44">
        <f>IF(AND(LN93&gt;=11,LN93&lt;=20),MIN(MAX(LN110*split_lo,0),LN116),0)</f>
        <v/>
      </c>
      <c r="LO117" s="44">
        <f>IF(AND(LO93&gt;=11,LO93&lt;=20),MIN(MAX(LO110*split_lo,0),LO116),0)</f>
        <v/>
      </c>
      <c r="LP117" s="44">
        <f>IF(AND(LP93&gt;=11,LP93&lt;=20),MIN(MAX(LP110*split_lo,0),LP116),0)</f>
        <v/>
      </c>
      <c r="LQ117" s="44">
        <f>IF(AND(LQ93&gt;=11,LQ93&lt;=20),MIN(MAX(LQ110*split_lo,0),LQ116),0)</f>
        <v/>
      </c>
      <c r="LR117" s="44">
        <f>IF(AND(LR93&gt;=11,LR93&lt;=20),MIN(MAX(LR110*split_lo,0),LR116),0)</f>
        <v/>
      </c>
      <c r="LS117" s="44">
        <f>IF(AND(LS93&gt;=11,LS93&lt;=20),MIN(MAX(LS110*split_lo,0),LS116),0)</f>
        <v/>
      </c>
      <c r="LT117" s="44">
        <f>IF(AND(LT93&gt;=11,LT93&lt;=20),MIN(MAX(LT110*split_lo,0),LT116),0)</f>
        <v/>
      </c>
      <c r="LU117" s="44">
        <f>IF(AND(LU93&gt;=11,LU93&lt;=20),MIN(MAX(LU110*split_lo,0),LU116),0)</f>
        <v/>
      </c>
      <c r="LV117" s="44">
        <f>IF(AND(LV93&gt;=11,LV93&lt;=20),MIN(MAX(LV110*split_lo,0),LV116),0)</f>
        <v/>
      </c>
      <c r="LW117" s="44">
        <f>IF(AND(LW93&gt;=11,LW93&lt;=20),MIN(MAX(LW110*split_lo,0),LW116),0)</f>
        <v/>
      </c>
      <c r="LX117" s="44">
        <f>IF(AND(LX93&gt;=11,LX93&lt;=20),MIN(MAX(LX110*split_lo,0),LX116),0)</f>
        <v/>
      </c>
      <c r="LY117" s="44">
        <f>IF(AND(LY93&gt;=11,LY93&lt;=20),MIN(MAX(LY110*split_lo,0),LY116),0)</f>
        <v/>
      </c>
      <c r="LZ117" s="44">
        <f>IF(AND(LZ93&gt;=11,LZ93&lt;=20),MIN(MAX(LZ110*split_lo,0),LZ116),0)</f>
        <v/>
      </c>
      <c r="MA117" s="44">
        <f>IF(AND(MA93&gt;=11,MA93&lt;=20),MIN(MAX(MA110*split_lo,0),MA116),0)</f>
        <v/>
      </c>
      <c r="MB117" s="44">
        <f>IF(AND(MB93&gt;=11,MB93&lt;=20),MIN(MAX(MB110*split_lo,0),MB116),0)</f>
        <v/>
      </c>
      <c r="MC117" s="44">
        <f>IF(AND(MC93&gt;=11,MC93&lt;=20),MIN(MAX(MC110*split_lo,0),MC116),0)</f>
        <v/>
      </c>
      <c r="MD117" s="44">
        <f>IF(AND(MD93&gt;=11,MD93&lt;=20),MIN(MAX(MD110*split_lo,0),MD116),0)</f>
        <v/>
      </c>
      <c r="ME117" s="44">
        <f>IF(AND(ME93&gt;=11,ME93&lt;=20),MIN(MAX(ME110*split_lo,0),ME116),0)</f>
        <v/>
      </c>
      <c r="MF117" s="44">
        <f>IF(AND(MF93&gt;=11,MF93&lt;=20),MIN(MAX(MF110*split_lo,0),MF116),0)</f>
        <v/>
      </c>
      <c r="MG117" s="44">
        <f>IF(AND(MG93&gt;=11,MG93&lt;=20),MIN(MAX(MG110*split_lo,0),MG116),0)</f>
        <v/>
      </c>
      <c r="MH117" s="44">
        <f>IF(AND(MH93&gt;=11,MH93&lt;=20),MIN(MAX(MH110*split_lo,0),MH116),0)</f>
        <v/>
      </c>
      <c r="MI117" s="44">
        <f>IF(AND(MI93&gt;=11,MI93&lt;=20),MIN(MAX(MI110*split_lo,0),MI116),0)</f>
        <v/>
      </c>
      <c r="MJ117" s="44">
        <f>IF(AND(MJ93&gt;=11,MJ93&lt;=20),MIN(MAX(MJ110*split_lo,0),MJ116),0)</f>
        <v/>
      </c>
      <c r="MK117" s="44">
        <f>IF(AND(MK93&gt;=11,MK93&lt;=20),MIN(MAX(MK110*split_lo,0),MK116),0)</f>
        <v/>
      </c>
      <c r="ML117" s="44">
        <f>IF(AND(ML93&gt;=11,ML93&lt;=20),MIN(MAX(ML110*split_lo,0),ML116),0)</f>
        <v/>
      </c>
      <c r="MM117" s="44">
        <f>IF(AND(MM93&gt;=11,MM93&lt;=20),MIN(MAX(MM110*split_lo,0),MM116),0)</f>
        <v/>
      </c>
      <c r="MN117" s="44">
        <f>IF(AND(MN93&gt;=11,MN93&lt;=20),MIN(MAX(MN110*split_lo,0),MN116),0)</f>
        <v/>
      </c>
      <c r="MO117" s="44">
        <f>IF(AND(MO93&gt;=11,MO93&lt;=20),MIN(MAX(MO110*split_lo,0),MO116),0)</f>
        <v/>
      </c>
      <c r="MP117" s="44">
        <f>IF(AND(MP93&gt;=11,MP93&lt;=20),MIN(MAX(MP110*split_lo,0),MP116),0)</f>
        <v/>
      </c>
      <c r="MQ117" s="44">
        <f>IF(AND(MQ93&gt;=11,MQ93&lt;=20),MIN(MAX(MQ110*split_lo,0),MQ116),0)</f>
        <v/>
      </c>
      <c r="MR117" s="44">
        <f>IF(AND(MR93&gt;=11,MR93&lt;=20),MIN(MAX(MR110*split_lo,0),MR116),0)</f>
        <v/>
      </c>
      <c r="MS117" s="44">
        <f>IF(AND(MS93&gt;=11,MS93&lt;=20),MIN(MAX(MS110*split_lo,0),MS116),0)</f>
        <v/>
      </c>
      <c r="MT117" s="44">
        <f>IF(AND(MT93&gt;=11,MT93&lt;=20),MIN(MAX(MT110*split_lo,0),MT116),0)</f>
        <v/>
      </c>
      <c r="MU117" s="44">
        <f>IF(AND(MU93&gt;=11,MU93&lt;=20),MIN(MAX(MU110*split_lo,0),MU116),0)</f>
        <v/>
      </c>
      <c r="MV117" s="44">
        <f>IF(AND(MV93&gt;=11,MV93&lt;=20),MIN(MAX(MV110*split_lo,0),MV116),0)</f>
        <v/>
      </c>
      <c r="MW117" s="44">
        <f>IF(AND(MW93&gt;=11,MW93&lt;=20),MIN(MAX(MW110*split_lo,0),MW116),0)</f>
        <v/>
      </c>
      <c r="MX117" s="44">
        <f>IF(AND(MX93&gt;=11,MX93&lt;=20),MIN(MAX(MX110*split_lo,0),MX116),0)</f>
        <v/>
      </c>
      <c r="MY117" s="44">
        <f>IF(AND(MY93&gt;=11,MY93&lt;=20),MIN(MAX(MY110*split_lo,0),MY116),0)</f>
        <v/>
      </c>
      <c r="MZ117" s="44">
        <f>IF(AND(MZ93&gt;=11,MZ93&lt;=20),MIN(MAX(MZ110*split_lo,0),MZ116),0)</f>
        <v/>
      </c>
      <c r="NA117" s="44">
        <f>IF(AND(NA93&gt;=11,NA93&lt;=20),MIN(MAX(NA110*split_lo,0),NA116),0)</f>
        <v/>
      </c>
      <c r="NB117" s="44">
        <f>IF(AND(NB93&gt;=11,NB93&lt;=20),MIN(MAX(NB110*split_lo,0),NB116),0)</f>
        <v/>
      </c>
      <c r="NC117" s="44">
        <f>IF(AND(NC93&gt;=11,NC93&lt;=20),MIN(MAX(NC110*split_lo,0),NC116),0)</f>
        <v/>
      </c>
      <c r="ND117" s="44">
        <f>IF(AND(ND93&gt;=11,ND93&lt;=20),MIN(MAX(ND110*split_lo,0),ND116),0)</f>
        <v/>
      </c>
      <c r="NE117" s="44">
        <f>IF(AND(NE93&gt;=11,NE93&lt;=20),MIN(MAX(NE110*split_lo,0),NE116),0)</f>
        <v/>
      </c>
      <c r="NF117" s="44">
        <f>IF(AND(NF93&gt;=11,NF93&lt;=20),MIN(MAX(NF110*split_lo,0),NF116),0)</f>
        <v/>
      </c>
      <c r="NG117" s="44">
        <f>IF(AND(NG93&gt;=11,NG93&lt;=20),MIN(MAX(NG110*split_lo,0),NG116),0)</f>
        <v/>
      </c>
      <c r="NH117" s="44">
        <f>IF(AND(NH93&gt;=11,NH93&lt;=20),MIN(MAX(NH110*split_lo,0),NH116),0)</f>
        <v/>
      </c>
      <c r="NI117" s="44">
        <f>IF(AND(NI93&gt;=11,NI93&lt;=20),MIN(MAX(NI110*split_lo,0),NI116),0)</f>
        <v/>
      </c>
      <c r="NJ117" s="44">
        <f>IF(AND(NJ93&gt;=11,NJ93&lt;=20),MIN(MAX(NJ110*split_lo,0),NJ116),0)</f>
        <v/>
      </c>
      <c r="NK117" s="44">
        <f>IF(AND(NK93&gt;=11,NK93&lt;=20),MIN(MAX(NK110*split_lo,0),NK116),0)</f>
        <v/>
      </c>
      <c r="NL117" s="44">
        <f>IF(AND(NL93&gt;=11,NL93&lt;=20),MIN(MAX(NL110*split_lo,0),NL116),0)</f>
        <v/>
      </c>
      <c r="NM117" s="44">
        <f>IF(AND(NM93&gt;=11,NM93&lt;=20),MIN(MAX(NM110*split_lo,0),NM116),0)</f>
        <v/>
      </c>
      <c r="NN117" s="44">
        <f>IF(AND(NN93&gt;=11,NN93&lt;=20),MIN(MAX(NN110*split_lo,0),NN116),0)</f>
        <v/>
      </c>
      <c r="NO117" s="44">
        <f>IF(AND(NO93&gt;=11,NO93&lt;=20),MIN(MAX(NO110*split_lo,0),NO116),0)</f>
        <v/>
      </c>
      <c r="NP117" s="44">
        <f>IF(AND(NP93&gt;=11,NP93&lt;=20),MIN(MAX(NP110*split_lo,0),NP116),0)</f>
        <v/>
      </c>
      <c r="NQ117" s="44">
        <f>IF(AND(NQ93&gt;=11,NQ93&lt;=20),MIN(MAX(NQ110*split_lo,0),NQ116),0)</f>
        <v/>
      </c>
      <c r="NR117" s="44">
        <f>IF(AND(NR93&gt;=11,NR93&lt;=20),MIN(MAX(NR110*split_lo,0),NR116),0)</f>
        <v/>
      </c>
      <c r="NS117" s="44">
        <f>IF(AND(NS93&gt;=11,NS93&lt;=20),MIN(MAX(NS110*split_lo,0),NS116),0)</f>
        <v/>
      </c>
      <c r="NT117" s="44">
        <f>IF(AND(NT93&gt;=11,NT93&lt;=20),MIN(MAX(NT110*split_lo,0),NT116),0)</f>
        <v/>
      </c>
      <c r="NU117" s="44">
        <f>IF(AND(NU93&gt;=11,NU93&lt;=20),MIN(MAX(NU110*split_lo,0),NU116),0)</f>
        <v/>
      </c>
      <c r="NV117" s="44">
        <f>IF(AND(NV93&gt;=11,NV93&lt;=20),MIN(MAX(NV110*split_lo,0),NV116),0)</f>
        <v/>
      </c>
      <c r="NW117" s="44">
        <f>IF(AND(NW93&gt;=11,NW93&lt;=20),MIN(MAX(NW110*split_lo,0),NW116),0)</f>
        <v/>
      </c>
      <c r="NX117" s="44">
        <f>IF(AND(NX93&gt;=11,NX93&lt;=20),MIN(MAX(NX110*split_lo,0),NX116),0)</f>
        <v/>
      </c>
      <c r="NY117" s="44">
        <f>IF(AND(NY93&gt;=11,NY93&lt;=20),MIN(MAX(NY110*split_lo,0),NY116),0)</f>
        <v/>
      </c>
      <c r="NZ117" s="44">
        <f>IF(AND(NZ93&gt;=11,NZ93&lt;=20),MIN(MAX(NZ110*split_lo,0),NZ116),0)</f>
        <v/>
      </c>
      <c r="OA117" s="44">
        <f>IF(AND(OA93&gt;=11,OA93&lt;=20),MIN(MAX(OA110*split_lo,0),OA116),0)</f>
        <v/>
      </c>
      <c r="OB117" s="44">
        <f>IF(AND(OB93&gt;=11,OB93&lt;=20),MIN(MAX(OB110*split_lo,0),OB116),0)</f>
        <v/>
      </c>
      <c r="OC117" s="44">
        <f>IF(AND(OC93&gt;=11,OC93&lt;=20),MIN(MAX(OC110*split_lo,0),OC116),0)</f>
        <v/>
      </c>
      <c r="OD117" s="44">
        <f>IF(AND(OD93&gt;=11,OD93&lt;=20),MIN(MAX(OD110*split_lo,0),OD116),0)</f>
        <v/>
      </c>
      <c r="OE117" s="44">
        <f>IF(AND(OE93&gt;=11,OE93&lt;=20),MIN(MAX(OE110*split_lo,0),OE116),0)</f>
        <v/>
      </c>
      <c r="OF117" s="44">
        <f>IF(AND(OF93&gt;=11,OF93&lt;=20),MIN(MAX(OF110*split_lo,0),OF116),0)</f>
        <v/>
      </c>
      <c r="OG117" s="44">
        <f>IF(AND(OG93&gt;=11,OG93&lt;=20),MIN(MAX(OG110*split_lo,0),OG116),0)</f>
        <v/>
      </c>
      <c r="OH117" s="44">
        <f>IF(AND(OH93&gt;=11,OH93&lt;=20),MIN(MAX(OH110*split_lo,0),OH116),0)</f>
        <v/>
      </c>
      <c r="OI117" s="44">
        <f>IF(AND(OI93&gt;=11,OI93&lt;=20),MIN(MAX(OI110*split_lo,0),OI116),0)</f>
        <v/>
      </c>
      <c r="OJ117" s="44">
        <f>IF(AND(OJ93&gt;=11,OJ93&lt;=20),MIN(MAX(OJ110*split_lo,0),OJ116),0)</f>
        <v/>
      </c>
      <c r="OK117" s="44">
        <f>IF(AND(OK93&gt;=11,OK93&lt;=20),MIN(MAX(OK110*split_lo,0),OK116),0)</f>
        <v/>
      </c>
      <c r="OL117" s="44">
        <f>IF(AND(OL93&gt;=11,OL93&lt;=20),MIN(MAX(OL110*split_lo,0),OL116),0)</f>
        <v/>
      </c>
      <c r="OM117" s="44">
        <f>IF(AND(OM93&gt;=11,OM93&lt;=20),MIN(MAX(OM110*split_lo,0),OM116),0)</f>
        <v/>
      </c>
      <c r="ON117" s="44">
        <f>IF(AND(ON93&gt;=11,ON93&lt;=20),MIN(MAX(ON110*split_lo,0),ON116),0)</f>
        <v/>
      </c>
      <c r="OO117" s="44">
        <f>IF(AND(OO93&gt;=11,OO93&lt;=20),MIN(MAX(OO110*split_lo,0),OO116),0)</f>
        <v/>
      </c>
      <c r="OP117" s="44">
        <f>IF(AND(OP93&gt;=11,OP93&lt;=20),MIN(MAX(OP110*split_lo,0),OP116),0)</f>
        <v/>
      </c>
      <c r="OQ117" s="44">
        <f>IF(AND(OQ93&gt;=11,OQ93&lt;=20),MIN(MAX(OQ110*split_lo,0),OQ116),0)</f>
        <v/>
      </c>
      <c r="OR117" s="44">
        <f>IF(AND(OR93&gt;=11,OR93&lt;=20),MIN(MAX(OR110*split_lo,0),OR116),0)</f>
        <v/>
      </c>
      <c r="OS117" s="44">
        <f>IF(AND(OS93&gt;=11,OS93&lt;=20),MIN(MAX(OS110*split_lo,0),OS116),0)</f>
        <v/>
      </c>
      <c r="OT117" s="44">
        <f>IF(AND(OT93&gt;=11,OT93&lt;=20),MIN(MAX(OT110*split_lo,0),OT116),0)</f>
        <v/>
      </c>
      <c r="OU117" s="44">
        <f>IF(AND(OU93&gt;=11,OU93&lt;=20),MIN(MAX(OU110*split_lo,0),OU116),0)</f>
        <v/>
      </c>
      <c r="OV117" s="44">
        <f>IF(AND(OV93&gt;=11,OV93&lt;=20),MIN(MAX(OV110*split_lo,0),OV116),0)</f>
        <v/>
      </c>
      <c r="OW117" s="44">
        <f>IF(AND(OW93&gt;=11,OW93&lt;=20),MIN(MAX(OW110*split_lo,0),OW116),0)</f>
        <v/>
      </c>
      <c r="OX117" s="44">
        <f>IF(AND(OX93&gt;=11,OX93&lt;=20),MIN(MAX(OX110*split_lo,0),OX116),0)</f>
        <v/>
      </c>
      <c r="OY117" s="44">
        <f>IF(AND(OY93&gt;=11,OY93&lt;=20),MIN(MAX(OY110*split_lo,0),OY116),0)</f>
        <v/>
      </c>
      <c r="OZ117" s="44">
        <f>IF(AND(OZ93&gt;=11,OZ93&lt;=20),MIN(MAX(OZ110*split_lo,0),OZ116),0)</f>
        <v/>
      </c>
      <c r="PA117" s="44">
        <f>IF(AND(PA93&gt;=11,PA93&lt;=20),MIN(MAX(PA110*split_lo,0),PA116),0)</f>
        <v/>
      </c>
      <c r="PB117" s="44">
        <f>IF(AND(PB93&gt;=11,PB93&lt;=20),MIN(MAX(PB110*split_lo,0),PB116),0)</f>
        <v/>
      </c>
      <c r="PC117" s="44">
        <f>IF(AND(PC93&gt;=11,PC93&lt;=20),MIN(MAX(PC110*split_lo,0),PC116),0)</f>
        <v/>
      </c>
      <c r="PD117" s="44">
        <f>IF(AND(PD93&gt;=11,PD93&lt;=20),MIN(MAX(PD110*split_lo,0),PD116),0)</f>
        <v/>
      </c>
      <c r="PE117" s="44">
        <f>IF(AND(PE93&gt;=11,PE93&lt;=20),MIN(MAX(PE110*split_lo,0),PE116),0)</f>
        <v/>
      </c>
      <c r="PF117" s="44">
        <f>IF(AND(PF93&gt;=11,PF93&lt;=20),MIN(MAX(PF110*split_lo,0),PF116),0)</f>
        <v/>
      </c>
      <c r="PG117" s="44">
        <f>IF(AND(PG93&gt;=11,PG93&lt;=20),MIN(MAX(PG110*split_lo,0),PG116),0)</f>
        <v/>
      </c>
      <c r="PH117" s="44">
        <f>IF(AND(PH93&gt;=11,PH93&lt;=20),MIN(MAX(PH110*split_lo,0),PH116),0)</f>
        <v/>
      </c>
      <c r="PI117" s="44">
        <f>IF(AND(PI93&gt;=11,PI93&lt;=20),MIN(MAX(PI110*split_lo,0),PI116),0)</f>
        <v/>
      </c>
      <c r="PJ117" s="44">
        <f>IF(AND(PJ93&gt;=11,PJ93&lt;=20),MIN(MAX(PJ110*split_lo,0),PJ116),0)</f>
        <v/>
      </c>
      <c r="PK117" s="44">
        <f>IF(AND(PK93&gt;=11,PK93&lt;=20),MIN(MAX(PK110*split_lo,0),PK116),0)</f>
        <v/>
      </c>
      <c r="PL117" s="44">
        <f>IF(AND(PL93&gt;=11,PL93&lt;=20),MIN(MAX(PL110*split_lo,0),PL116),0)</f>
        <v/>
      </c>
      <c r="PM117" s="44">
        <f>IF(AND(PM93&gt;=11,PM93&lt;=20),MIN(MAX(PM110*split_lo,0),PM116),0)</f>
        <v/>
      </c>
    </row>
    <row r="118">
      <c r="A118" s="9" t="inlineStr">
        <is>
          <t>BCH mezz balance</t>
        </is>
      </c>
      <c r="B118" s="9" t="inlineStr">
        <is>
          <t>P2</t>
        </is>
      </c>
      <c r="D118" s="44">
        <f>D116-D117</f>
        <v/>
      </c>
      <c r="E118" s="44">
        <f>E116-E117</f>
        <v/>
      </c>
      <c r="F118" s="44">
        <f>F116-F117</f>
        <v/>
      </c>
      <c r="G118" s="44">
        <f>G116-G117</f>
        <v/>
      </c>
      <c r="H118" s="44">
        <f>H116-H117</f>
        <v/>
      </c>
      <c r="I118" s="44">
        <f>I116-I117</f>
        <v/>
      </c>
      <c r="J118" s="44">
        <f>J116-J117</f>
        <v/>
      </c>
      <c r="K118" s="44">
        <f>K116-K117</f>
        <v/>
      </c>
      <c r="L118" s="44">
        <f>L116-L117</f>
        <v/>
      </c>
      <c r="M118" s="44">
        <f>M116-M117</f>
        <v/>
      </c>
      <c r="N118" s="44">
        <f>N116-N117</f>
        <v/>
      </c>
      <c r="O118" s="44">
        <f>O116-O117</f>
        <v/>
      </c>
      <c r="P118" s="44">
        <f>P116-P117</f>
        <v/>
      </c>
      <c r="Q118" s="44">
        <f>Q116-Q117</f>
        <v/>
      </c>
      <c r="R118" s="44">
        <f>R116-R117</f>
        <v/>
      </c>
      <c r="S118" s="44">
        <f>S116-S117</f>
        <v/>
      </c>
      <c r="T118" s="44">
        <f>T116-T117</f>
        <v/>
      </c>
      <c r="U118" s="44">
        <f>U116-U117</f>
        <v/>
      </c>
      <c r="V118" s="44">
        <f>V116-V117</f>
        <v/>
      </c>
      <c r="W118" s="44">
        <f>W116-W117</f>
        <v/>
      </c>
      <c r="X118" s="44">
        <f>X116-X117</f>
        <v/>
      </c>
      <c r="Y118" s="44">
        <f>Y116-Y117</f>
        <v/>
      </c>
      <c r="Z118" s="44">
        <f>Z116-Z117</f>
        <v/>
      </c>
      <c r="AA118" s="44">
        <f>AA116-AA117</f>
        <v/>
      </c>
      <c r="AB118" s="44">
        <f>AB116-AB117</f>
        <v/>
      </c>
      <c r="AC118" s="44">
        <f>AC116-AC117</f>
        <v/>
      </c>
      <c r="AD118" s="44">
        <f>AD116-AD117</f>
        <v/>
      </c>
      <c r="AE118" s="44">
        <f>AE116-AE117</f>
        <v/>
      </c>
      <c r="AF118" s="44">
        <f>AF116-AF117</f>
        <v/>
      </c>
      <c r="AG118" s="44">
        <f>AG116-AG117</f>
        <v/>
      </c>
      <c r="AH118" s="44">
        <f>AH116-AH117</f>
        <v/>
      </c>
      <c r="AI118" s="44">
        <f>AI116-AI117</f>
        <v/>
      </c>
      <c r="AJ118" s="44">
        <f>AJ116-AJ117</f>
        <v/>
      </c>
      <c r="AK118" s="44">
        <f>AK116-AK117</f>
        <v/>
      </c>
      <c r="AL118" s="44">
        <f>AL116-AL117</f>
        <v/>
      </c>
      <c r="AM118" s="44">
        <f>AM116-AM117</f>
        <v/>
      </c>
      <c r="AN118" s="44">
        <f>AN116-AN117</f>
        <v/>
      </c>
      <c r="AO118" s="44">
        <f>AO116-AO117</f>
        <v/>
      </c>
      <c r="AP118" s="44">
        <f>AP116-AP117</f>
        <v/>
      </c>
      <c r="AQ118" s="44">
        <f>AQ116-AQ117</f>
        <v/>
      </c>
      <c r="AR118" s="44">
        <f>AR116-AR117</f>
        <v/>
      </c>
      <c r="AS118" s="44">
        <f>AS116-AS117</f>
        <v/>
      </c>
      <c r="AT118" s="44">
        <f>AT116-AT117</f>
        <v/>
      </c>
      <c r="AU118" s="44">
        <f>AU116-AU117</f>
        <v/>
      </c>
      <c r="AV118" s="44">
        <f>AV116-AV117</f>
        <v/>
      </c>
      <c r="AW118" s="44">
        <f>AW116-AW117</f>
        <v/>
      </c>
      <c r="AX118" s="44">
        <f>AX116-AX117</f>
        <v/>
      </c>
      <c r="AY118" s="44">
        <f>AY116-AY117</f>
        <v/>
      </c>
      <c r="AZ118" s="44">
        <f>AZ116-AZ117</f>
        <v/>
      </c>
      <c r="BA118" s="44">
        <f>BA116-BA117</f>
        <v/>
      </c>
      <c r="BB118" s="44">
        <f>BB116-BB117</f>
        <v/>
      </c>
      <c r="BC118" s="44">
        <f>BC116-BC117</f>
        <v/>
      </c>
      <c r="BD118" s="44">
        <f>BD116-BD117</f>
        <v/>
      </c>
      <c r="BE118" s="44">
        <f>BE116-BE117</f>
        <v/>
      </c>
      <c r="BF118" s="44">
        <f>BF116-BF117</f>
        <v/>
      </c>
      <c r="BG118" s="44">
        <f>BG116-BG117</f>
        <v/>
      </c>
      <c r="BH118" s="44">
        <f>BH116-BH117</f>
        <v/>
      </c>
      <c r="BI118" s="44">
        <f>BI116-BI117</f>
        <v/>
      </c>
      <c r="BJ118" s="44">
        <f>BJ116-BJ117</f>
        <v/>
      </c>
      <c r="BK118" s="44">
        <f>BK116-BK117</f>
        <v/>
      </c>
      <c r="BL118" s="44">
        <f>BL116-BL117</f>
        <v/>
      </c>
      <c r="BM118" s="44">
        <f>BM116-BM117</f>
        <v/>
      </c>
      <c r="BN118" s="44">
        <f>BN116-BN117</f>
        <v/>
      </c>
      <c r="BO118" s="44">
        <f>BO116-BO117</f>
        <v/>
      </c>
      <c r="BP118" s="44">
        <f>BP116-BP117</f>
        <v/>
      </c>
      <c r="BQ118" s="44">
        <f>BQ116-BQ117</f>
        <v/>
      </c>
      <c r="BR118" s="44">
        <f>BR116-BR117</f>
        <v/>
      </c>
      <c r="BS118" s="44">
        <f>BS116-BS117</f>
        <v/>
      </c>
      <c r="BT118" s="44">
        <f>BT116-BT117</f>
        <v/>
      </c>
      <c r="BU118" s="44">
        <f>BU116-BU117</f>
        <v/>
      </c>
      <c r="BV118" s="44">
        <f>BV116-BV117</f>
        <v/>
      </c>
      <c r="BW118" s="44">
        <f>BW116-BW117</f>
        <v/>
      </c>
      <c r="BX118" s="44">
        <f>BX116-BX117</f>
        <v/>
      </c>
      <c r="BY118" s="44">
        <f>BY116-BY117</f>
        <v/>
      </c>
      <c r="BZ118" s="44">
        <f>BZ116-BZ117</f>
        <v/>
      </c>
      <c r="CA118" s="44">
        <f>CA116-CA117</f>
        <v/>
      </c>
      <c r="CB118" s="44">
        <f>CB116-CB117</f>
        <v/>
      </c>
      <c r="CC118" s="44">
        <f>CC116-CC117</f>
        <v/>
      </c>
      <c r="CD118" s="44">
        <f>CD116-CD117</f>
        <v/>
      </c>
      <c r="CE118" s="44">
        <f>CE116-CE117</f>
        <v/>
      </c>
      <c r="CF118" s="44">
        <f>CF116-CF117</f>
        <v/>
      </c>
      <c r="CG118" s="44">
        <f>CG116-CG117</f>
        <v/>
      </c>
      <c r="CH118" s="44">
        <f>CH116-CH117</f>
        <v/>
      </c>
      <c r="CI118" s="44">
        <f>CI116-CI117</f>
        <v/>
      </c>
      <c r="CJ118" s="44">
        <f>CJ116-CJ117</f>
        <v/>
      </c>
      <c r="CK118" s="44">
        <f>CK116-CK117</f>
        <v/>
      </c>
      <c r="CL118" s="44">
        <f>CL116-CL117</f>
        <v/>
      </c>
      <c r="CM118" s="44">
        <f>CM116-CM117</f>
        <v/>
      </c>
      <c r="CN118" s="44">
        <f>CN116-CN117</f>
        <v/>
      </c>
      <c r="CO118" s="44">
        <f>CO116-CO117</f>
        <v/>
      </c>
      <c r="CP118" s="44">
        <f>CP116-CP117</f>
        <v/>
      </c>
      <c r="CQ118" s="44">
        <f>CQ116-CQ117</f>
        <v/>
      </c>
      <c r="CR118" s="44">
        <f>CR116-CR117</f>
        <v/>
      </c>
      <c r="CS118" s="44">
        <f>CS116-CS117</f>
        <v/>
      </c>
      <c r="CT118" s="44">
        <f>CT116-CT117</f>
        <v/>
      </c>
      <c r="CU118" s="44">
        <f>CU116-CU117</f>
        <v/>
      </c>
      <c r="CV118" s="44">
        <f>CV116-CV117</f>
        <v/>
      </c>
      <c r="CW118" s="44">
        <f>CW116-CW117</f>
        <v/>
      </c>
      <c r="CX118" s="44">
        <f>CX116-CX117</f>
        <v/>
      </c>
      <c r="CY118" s="44">
        <f>CY116-CY117</f>
        <v/>
      </c>
      <c r="CZ118" s="44">
        <f>CZ116-CZ117</f>
        <v/>
      </c>
      <c r="DA118" s="44">
        <f>DA116-DA117</f>
        <v/>
      </c>
      <c r="DB118" s="44">
        <f>DB116-DB117</f>
        <v/>
      </c>
      <c r="DC118" s="44">
        <f>DC116-DC117</f>
        <v/>
      </c>
      <c r="DD118" s="44">
        <f>DD116-DD117</f>
        <v/>
      </c>
      <c r="DE118" s="44">
        <f>DE116-DE117</f>
        <v/>
      </c>
      <c r="DF118" s="44">
        <f>DF116-DF117</f>
        <v/>
      </c>
      <c r="DG118" s="44">
        <f>DG116-DG117</f>
        <v/>
      </c>
      <c r="DH118" s="44">
        <f>DH116-DH117</f>
        <v/>
      </c>
      <c r="DI118" s="44">
        <f>DI116-DI117</f>
        <v/>
      </c>
      <c r="DJ118" s="44">
        <f>DJ116-DJ117</f>
        <v/>
      </c>
      <c r="DK118" s="44">
        <f>DK116-DK117</f>
        <v/>
      </c>
      <c r="DL118" s="44">
        <f>DL116-DL117</f>
        <v/>
      </c>
      <c r="DM118" s="44">
        <f>DM116-DM117</f>
        <v/>
      </c>
      <c r="DN118" s="44">
        <f>DN116-DN117</f>
        <v/>
      </c>
      <c r="DO118" s="44">
        <f>DO116-DO117</f>
        <v/>
      </c>
      <c r="DP118" s="44">
        <f>DP116-DP117</f>
        <v/>
      </c>
      <c r="DQ118" s="44">
        <f>DQ116-DQ117</f>
        <v/>
      </c>
      <c r="DR118" s="44">
        <f>DR116-DR117</f>
        <v/>
      </c>
      <c r="DS118" s="44">
        <f>DS116-DS117</f>
        <v/>
      </c>
      <c r="DT118" s="44">
        <f>DT116-DT117</f>
        <v/>
      </c>
      <c r="DU118" s="44">
        <f>DU116-DU117</f>
        <v/>
      </c>
      <c r="DV118" s="44">
        <f>DV116-DV117</f>
        <v/>
      </c>
      <c r="DW118" s="44">
        <f>DW116-DW117</f>
        <v/>
      </c>
      <c r="DX118" s="44">
        <f>DX116-DX117</f>
        <v/>
      </c>
      <c r="DY118" s="44">
        <f>DY116-DY117</f>
        <v/>
      </c>
      <c r="DZ118" s="44">
        <f>DZ116-DZ117</f>
        <v/>
      </c>
      <c r="EA118" s="44">
        <f>EA116-EA117</f>
        <v/>
      </c>
      <c r="EB118" s="44">
        <f>EB116-EB117</f>
        <v/>
      </c>
      <c r="EC118" s="44">
        <f>EC116-EC117</f>
        <v/>
      </c>
      <c r="ED118" s="44">
        <f>ED116-ED117</f>
        <v/>
      </c>
      <c r="EE118" s="44">
        <f>EE116-EE117</f>
        <v/>
      </c>
      <c r="EF118" s="44">
        <f>EF116-EF117</f>
        <v/>
      </c>
      <c r="EG118" s="44">
        <f>EG116-EG117</f>
        <v/>
      </c>
      <c r="EH118" s="44">
        <f>EH116-EH117</f>
        <v/>
      </c>
      <c r="EI118" s="44">
        <f>EI116-EI117</f>
        <v/>
      </c>
      <c r="EJ118" s="44">
        <f>EJ116-EJ117</f>
        <v/>
      </c>
      <c r="EK118" s="44">
        <f>EK116-EK117</f>
        <v/>
      </c>
      <c r="EL118" s="44">
        <f>EL116-EL117</f>
        <v/>
      </c>
      <c r="EM118" s="44">
        <f>EM116-EM117</f>
        <v/>
      </c>
      <c r="EN118" s="44">
        <f>EN116-EN117</f>
        <v/>
      </c>
      <c r="EO118" s="44">
        <f>EO116-EO117</f>
        <v/>
      </c>
      <c r="EP118" s="44">
        <f>EP116-EP117</f>
        <v/>
      </c>
      <c r="EQ118" s="44">
        <f>EQ116-EQ117</f>
        <v/>
      </c>
      <c r="ER118" s="44">
        <f>ER116-ER117</f>
        <v/>
      </c>
      <c r="ES118" s="44">
        <f>ES116-ES117</f>
        <v/>
      </c>
      <c r="ET118" s="44">
        <f>ET116-ET117</f>
        <v/>
      </c>
      <c r="EU118" s="44">
        <f>EU116-EU117</f>
        <v/>
      </c>
      <c r="EV118" s="44">
        <f>EV116-EV117</f>
        <v/>
      </c>
      <c r="EW118" s="44">
        <f>EW116-EW117</f>
        <v/>
      </c>
      <c r="EX118" s="44">
        <f>EX116-EX117</f>
        <v/>
      </c>
      <c r="EY118" s="44">
        <f>EY116-EY117</f>
        <v/>
      </c>
      <c r="EZ118" s="44">
        <f>EZ116-EZ117</f>
        <v/>
      </c>
      <c r="FA118" s="44">
        <f>FA116-FA117</f>
        <v/>
      </c>
      <c r="FB118" s="44">
        <f>FB116-FB117</f>
        <v/>
      </c>
      <c r="FC118" s="44">
        <f>FC116-FC117</f>
        <v/>
      </c>
      <c r="FD118" s="44">
        <f>FD116-FD117</f>
        <v/>
      </c>
      <c r="FE118" s="44">
        <f>FE116-FE117</f>
        <v/>
      </c>
      <c r="FF118" s="44">
        <f>FF116-FF117</f>
        <v/>
      </c>
      <c r="FG118" s="44">
        <f>FG116-FG117</f>
        <v/>
      </c>
      <c r="FH118" s="44">
        <f>FH116-FH117</f>
        <v/>
      </c>
      <c r="FI118" s="44">
        <f>FI116-FI117</f>
        <v/>
      </c>
      <c r="FJ118" s="44">
        <f>FJ116-FJ117</f>
        <v/>
      </c>
      <c r="FK118" s="44">
        <f>FK116-FK117</f>
        <v/>
      </c>
      <c r="FL118" s="44">
        <f>FL116-FL117</f>
        <v/>
      </c>
      <c r="FM118" s="44">
        <f>FM116-FM117</f>
        <v/>
      </c>
      <c r="FN118" s="44">
        <f>FN116-FN117</f>
        <v/>
      </c>
      <c r="FO118" s="44">
        <f>FO116-FO117</f>
        <v/>
      </c>
      <c r="FP118" s="44">
        <f>FP116-FP117</f>
        <v/>
      </c>
      <c r="FQ118" s="44">
        <f>FQ116-FQ117</f>
        <v/>
      </c>
      <c r="FR118" s="44">
        <f>FR116-FR117</f>
        <v/>
      </c>
      <c r="FS118" s="44">
        <f>FS116-FS117</f>
        <v/>
      </c>
      <c r="FT118" s="44">
        <f>FT116-FT117</f>
        <v/>
      </c>
      <c r="FU118" s="44">
        <f>FU116-FU117</f>
        <v/>
      </c>
      <c r="FV118" s="44">
        <f>FV116-FV117</f>
        <v/>
      </c>
      <c r="FW118" s="44">
        <f>FW116-FW117</f>
        <v/>
      </c>
      <c r="FX118" s="44">
        <f>FX116-FX117</f>
        <v/>
      </c>
      <c r="FY118" s="44">
        <f>FY116-FY117</f>
        <v/>
      </c>
      <c r="FZ118" s="44">
        <f>FZ116-FZ117</f>
        <v/>
      </c>
      <c r="GA118" s="44">
        <f>GA116-GA117</f>
        <v/>
      </c>
      <c r="GB118" s="44">
        <f>GB116-GB117</f>
        <v/>
      </c>
      <c r="GC118" s="44">
        <f>GC116-GC117</f>
        <v/>
      </c>
      <c r="GD118" s="44">
        <f>GD116-GD117</f>
        <v/>
      </c>
      <c r="GE118" s="44">
        <f>GE116-GE117</f>
        <v/>
      </c>
      <c r="GF118" s="44">
        <f>GF116-GF117</f>
        <v/>
      </c>
      <c r="GG118" s="44">
        <f>GG116-GG117</f>
        <v/>
      </c>
      <c r="GH118" s="44">
        <f>GH116-GH117</f>
        <v/>
      </c>
      <c r="GI118" s="44">
        <f>GI116-GI117</f>
        <v/>
      </c>
      <c r="GJ118" s="44">
        <f>GJ116-GJ117</f>
        <v/>
      </c>
      <c r="GK118" s="44">
        <f>GK116-GK117</f>
        <v/>
      </c>
      <c r="GL118" s="44">
        <f>GL116-GL117</f>
        <v/>
      </c>
      <c r="GM118" s="44">
        <f>GM116-GM117</f>
        <v/>
      </c>
      <c r="GN118" s="44">
        <f>GN116-GN117</f>
        <v/>
      </c>
      <c r="GO118" s="44">
        <f>GO116-GO117</f>
        <v/>
      </c>
      <c r="GP118" s="44">
        <f>GP116-GP117</f>
        <v/>
      </c>
      <c r="GQ118" s="44">
        <f>GQ116-GQ117</f>
        <v/>
      </c>
      <c r="GR118" s="44">
        <f>GR116-GR117</f>
        <v/>
      </c>
      <c r="GS118" s="44">
        <f>GS116-GS117</f>
        <v/>
      </c>
      <c r="GT118" s="44">
        <f>GT116-GT117</f>
        <v/>
      </c>
      <c r="GU118" s="44">
        <f>GU116-GU117</f>
        <v/>
      </c>
      <c r="GV118" s="44">
        <f>GV116-GV117</f>
        <v/>
      </c>
      <c r="GW118" s="44">
        <f>GW116-GW117</f>
        <v/>
      </c>
      <c r="GX118" s="44">
        <f>GX116-GX117</f>
        <v/>
      </c>
      <c r="GY118" s="44">
        <f>GY116-GY117</f>
        <v/>
      </c>
      <c r="GZ118" s="44">
        <f>GZ116-GZ117</f>
        <v/>
      </c>
      <c r="HA118" s="44">
        <f>HA116-HA117</f>
        <v/>
      </c>
      <c r="HB118" s="44">
        <f>HB116-HB117</f>
        <v/>
      </c>
      <c r="HC118" s="44">
        <f>HC116-HC117</f>
        <v/>
      </c>
      <c r="HD118" s="44">
        <f>HD116-HD117</f>
        <v/>
      </c>
      <c r="HE118" s="44">
        <f>HE116-HE117</f>
        <v/>
      </c>
      <c r="HF118" s="44">
        <f>HF116-HF117</f>
        <v/>
      </c>
      <c r="HG118" s="44">
        <f>HG116-HG117</f>
        <v/>
      </c>
      <c r="HH118" s="44">
        <f>HH116-HH117</f>
        <v/>
      </c>
      <c r="HI118" s="44">
        <f>HI116-HI117</f>
        <v/>
      </c>
      <c r="HJ118" s="44">
        <f>HJ116-HJ117</f>
        <v/>
      </c>
      <c r="HK118" s="44">
        <f>HK116-HK117</f>
        <v/>
      </c>
      <c r="HL118" s="44">
        <f>HL116-HL117</f>
        <v/>
      </c>
      <c r="HM118" s="44">
        <f>HM116-HM117</f>
        <v/>
      </c>
      <c r="HN118" s="44">
        <f>HN116-HN117</f>
        <v/>
      </c>
      <c r="HO118" s="44">
        <f>HO116-HO117</f>
        <v/>
      </c>
      <c r="HP118" s="44">
        <f>HP116-HP117</f>
        <v/>
      </c>
      <c r="HQ118" s="44">
        <f>HQ116-HQ117</f>
        <v/>
      </c>
      <c r="HR118" s="44">
        <f>HR116-HR117</f>
        <v/>
      </c>
      <c r="HS118" s="44">
        <f>HS116-HS117</f>
        <v/>
      </c>
      <c r="HT118" s="44">
        <f>HT116-HT117</f>
        <v/>
      </c>
      <c r="HU118" s="44">
        <f>HU116-HU117</f>
        <v/>
      </c>
      <c r="HV118" s="44">
        <f>HV116-HV117</f>
        <v/>
      </c>
      <c r="HW118" s="44">
        <f>HW116-HW117</f>
        <v/>
      </c>
      <c r="HX118" s="44">
        <f>HX116-HX117</f>
        <v/>
      </c>
      <c r="HY118" s="44">
        <f>HY116-HY117</f>
        <v/>
      </c>
      <c r="HZ118" s="44">
        <f>HZ116-HZ117</f>
        <v/>
      </c>
      <c r="IA118" s="44">
        <f>IA116-IA117</f>
        <v/>
      </c>
      <c r="IB118" s="44">
        <f>IB116-IB117</f>
        <v/>
      </c>
      <c r="IC118" s="44">
        <f>IC116-IC117</f>
        <v/>
      </c>
      <c r="ID118" s="44">
        <f>ID116-ID117</f>
        <v/>
      </c>
      <c r="IE118" s="44">
        <f>IE116-IE117</f>
        <v/>
      </c>
      <c r="IF118" s="44">
        <f>IF116-IF117</f>
        <v/>
      </c>
      <c r="IG118" s="44">
        <f>IG116-IG117</f>
        <v/>
      </c>
      <c r="IH118" s="44">
        <f>IH116-IH117</f>
        <v/>
      </c>
      <c r="II118" s="44">
        <f>II116-II117</f>
        <v/>
      </c>
      <c r="IJ118" s="44">
        <f>IJ116-IJ117</f>
        <v/>
      </c>
      <c r="IK118" s="44">
        <f>IK116-IK117</f>
        <v/>
      </c>
      <c r="IL118" s="44">
        <f>IL116-IL117</f>
        <v/>
      </c>
      <c r="IM118" s="44">
        <f>IM116-IM117</f>
        <v/>
      </c>
      <c r="IN118" s="44">
        <f>IN116-IN117</f>
        <v/>
      </c>
      <c r="IO118" s="44">
        <f>IO116-IO117</f>
        <v/>
      </c>
      <c r="IP118" s="44">
        <f>IP116-IP117</f>
        <v/>
      </c>
      <c r="IQ118" s="44">
        <f>IQ116-IQ117</f>
        <v/>
      </c>
      <c r="IR118" s="44">
        <f>IR116-IR117</f>
        <v/>
      </c>
      <c r="IS118" s="44">
        <f>IS116-IS117</f>
        <v/>
      </c>
      <c r="IT118" s="44">
        <f>IT116-IT117</f>
        <v/>
      </c>
      <c r="IU118" s="44">
        <f>IU116-IU117</f>
        <v/>
      </c>
      <c r="IV118" s="44">
        <f>IV116-IV117</f>
        <v/>
      </c>
      <c r="IW118" s="44">
        <f>IW116-IW117</f>
        <v/>
      </c>
      <c r="IX118" s="44">
        <f>IX116-IX117</f>
        <v/>
      </c>
      <c r="IY118" s="44">
        <f>IY116-IY117</f>
        <v/>
      </c>
      <c r="IZ118" s="44">
        <f>IZ116-IZ117</f>
        <v/>
      </c>
      <c r="JA118" s="44">
        <f>JA116-JA117</f>
        <v/>
      </c>
      <c r="JB118" s="44">
        <f>JB116-JB117</f>
        <v/>
      </c>
      <c r="JC118" s="44">
        <f>JC116-JC117</f>
        <v/>
      </c>
      <c r="JD118" s="44">
        <f>JD116-JD117</f>
        <v/>
      </c>
      <c r="JE118" s="44">
        <f>JE116-JE117</f>
        <v/>
      </c>
      <c r="JF118" s="44">
        <f>JF116-JF117</f>
        <v/>
      </c>
      <c r="JG118" s="44">
        <f>JG116-JG117</f>
        <v/>
      </c>
      <c r="JH118" s="44">
        <f>JH116-JH117</f>
        <v/>
      </c>
      <c r="JI118" s="44">
        <f>JI116-JI117</f>
        <v/>
      </c>
      <c r="JJ118" s="44">
        <f>JJ116-JJ117</f>
        <v/>
      </c>
      <c r="JK118" s="44">
        <f>JK116-JK117</f>
        <v/>
      </c>
      <c r="JL118" s="44">
        <f>JL116-JL117</f>
        <v/>
      </c>
      <c r="JM118" s="44">
        <f>JM116-JM117</f>
        <v/>
      </c>
      <c r="JN118" s="44">
        <f>JN116-JN117</f>
        <v/>
      </c>
      <c r="JO118" s="44">
        <f>JO116-JO117</f>
        <v/>
      </c>
      <c r="JP118" s="44">
        <f>JP116-JP117</f>
        <v/>
      </c>
      <c r="JQ118" s="44">
        <f>JQ116-JQ117</f>
        <v/>
      </c>
      <c r="JR118" s="44">
        <f>JR116-JR117</f>
        <v/>
      </c>
      <c r="JS118" s="44">
        <f>JS116-JS117</f>
        <v/>
      </c>
      <c r="JT118" s="44">
        <f>JT116-JT117</f>
        <v/>
      </c>
      <c r="JU118" s="44">
        <f>JU116-JU117</f>
        <v/>
      </c>
      <c r="JV118" s="44">
        <f>JV116-JV117</f>
        <v/>
      </c>
      <c r="JW118" s="44">
        <f>JW116-JW117</f>
        <v/>
      </c>
      <c r="JX118" s="44">
        <f>JX116-JX117</f>
        <v/>
      </c>
      <c r="JY118" s="44">
        <f>JY116-JY117</f>
        <v/>
      </c>
      <c r="JZ118" s="44">
        <f>JZ116-JZ117</f>
        <v/>
      </c>
      <c r="KA118" s="44">
        <f>KA116-KA117</f>
        <v/>
      </c>
      <c r="KB118" s="44">
        <f>KB116-KB117</f>
        <v/>
      </c>
      <c r="KC118" s="44">
        <f>KC116-KC117</f>
        <v/>
      </c>
      <c r="KD118" s="44">
        <f>KD116-KD117</f>
        <v/>
      </c>
      <c r="KE118" s="44">
        <f>KE116-KE117</f>
        <v/>
      </c>
      <c r="KF118" s="44">
        <f>KF116-KF117</f>
        <v/>
      </c>
      <c r="KG118" s="44">
        <f>KG116-KG117</f>
        <v/>
      </c>
      <c r="KH118" s="44">
        <f>KH116-KH117</f>
        <v/>
      </c>
      <c r="KI118" s="44">
        <f>KI116-KI117</f>
        <v/>
      </c>
      <c r="KJ118" s="44">
        <f>KJ116-KJ117</f>
        <v/>
      </c>
      <c r="KK118" s="44">
        <f>KK116-KK117</f>
        <v/>
      </c>
      <c r="KL118" s="44">
        <f>KL116-KL117</f>
        <v/>
      </c>
      <c r="KM118" s="44">
        <f>KM116-KM117</f>
        <v/>
      </c>
      <c r="KN118" s="44">
        <f>KN116-KN117</f>
        <v/>
      </c>
      <c r="KO118" s="44">
        <f>KO116-KO117</f>
        <v/>
      </c>
      <c r="KP118" s="44">
        <f>KP116-KP117</f>
        <v/>
      </c>
      <c r="KQ118" s="44">
        <f>KQ116-KQ117</f>
        <v/>
      </c>
      <c r="KR118" s="44">
        <f>KR116-KR117</f>
        <v/>
      </c>
      <c r="KS118" s="44">
        <f>KS116-KS117</f>
        <v/>
      </c>
      <c r="KT118" s="44">
        <f>KT116-KT117</f>
        <v/>
      </c>
      <c r="KU118" s="44">
        <f>KU116-KU117</f>
        <v/>
      </c>
      <c r="KV118" s="44">
        <f>KV116-KV117</f>
        <v/>
      </c>
      <c r="KW118" s="44">
        <f>KW116-KW117</f>
        <v/>
      </c>
      <c r="KX118" s="44">
        <f>KX116-KX117</f>
        <v/>
      </c>
      <c r="KY118" s="44">
        <f>KY116-KY117</f>
        <v/>
      </c>
      <c r="KZ118" s="44">
        <f>KZ116-KZ117</f>
        <v/>
      </c>
      <c r="LA118" s="44">
        <f>LA116-LA117</f>
        <v/>
      </c>
      <c r="LB118" s="44">
        <f>LB116-LB117</f>
        <v/>
      </c>
      <c r="LC118" s="44">
        <f>LC116-LC117</f>
        <v/>
      </c>
      <c r="LD118" s="44">
        <f>LD116-LD117</f>
        <v/>
      </c>
      <c r="LE118" s="44">
        <f>LE116-LE117</f>
        <v/>
      </c>
      <c r="LF118" s="44">
        <f>LF116-LF117</f>
        <v/>
      </c>
      <c r="LG118" s="44">
        <f>LG116-LG117</f>
        <v/>
      </c>
      <c r="LH118" s="44">
        <f>LH116-LH117</f>
        <v/>
      </c>
      <c r="LI118" s="44">
        <f>LI116-LI117</f>
        <v/>
      </c>
      <c r="LJ118" s="44">
        <f>LJ116-LJ117</f>
        <v/>
      </c>
      <c r="LK118" s="44">
        <f>LK116-LK117</f>
        <v/>
      </c>
      <c r="LL118" s="44">
        <f>LL116-LL117</f>
        <v/>
      </c>
      <c r="LM118" s="44">
        <f>LM116-LM117</f>
        <v/>
      </c>
      <c r="LN118" s="44">
        <f>LN116-LN117</f>
        <v/>
      </c>
      <c r="LO118" s="44">
        <f>LO116-LO117</f>
        <v/>
      </c>
      <c r="LP118" s="44">
        <f>LP116-LP117</f>
        <v/>
      </c>
      <c r="LQ118" s="44">
        <f>LQ116-LQ117</f>
        <v/>
      </c>
      <c r="LR118" s="44">
        <f>LR116-LR117</f>
        <v/>
      </c>
      <c r="LS118" s="44">
        <f>LS116-LS117</f>
        <v/>
      </c>
      <c r="LT118" s="44">
        <f>LT116-LT117</f>
        <v/>
      </c>
      <c r="LU118" s="44">
        <f>LU116-LU117</f>
        <v/>
      </c>
      <c r="LV118" s="44">
        <f>LV116-LV117</f>
        <v/>
      </c>
      <c r="LW118" s="44">
        <f>LW116-LW117</f>
        <v/>
      </c>
      <c r="LX118" s="44">
        <f>LX116-LX117</f>
        <v/>
      </c>
      <c r="LY118" s="44">
        <f>LY116-LY117</f>
        <v/>
      </c>
      <c r="LZ118" s="44">
        <f>LZ116-LZ117</f>
        <v/>
      </c>
      <c r="MA118" s="44">
        <f>MA116-MA117</f>
        <v/>
      </c>
      <c r="MB118" s="44">
        <f>MB116-MB117</f>
        <v/>
      </c>
      <c r="MC118" s="44">
        <f>MC116-MC117</f>
        <v/>
      </c>
      <c r="MD118" s="44">
        <f>MD116-MD117</f>
        <v/>
      </c>
      <c r="ME118" s="44">
        <f>ME116-ME117</f>
        <v/>
      </c>
      <c r="MF118" s="44">
        <f>MF116-MF117</f>
        <v/>
      </c>
      <c r="MG118" s="44">
        <f>MG116-MG117</f>
        <v/>
      </c>
      <c r="MH118" s="44">
        <f>MH116-MH117</f>
        <v/>
      </c>
      <c r="MI118" s="44">
        <f>MI116-MI117</f>
        <v/>
      </c>
      <c r="MJ118" s="44">
        <f>MJ116-MJ117</f>
        <v/>
      </c>
      <c r="MK118" s="44">
        <f>MK116-MK117</f>
        <v/>
      </c>
      <c r="ML118" s="44">
        <f>ML116-ML117</f>
        <v/>
      </c>
      <c r="MM118" s="44">
        <f>MM116-MM117</f>
        <v/>
      </c>
      <c r="MN118" s="44">
        <f>MN116-MN117</f>
        <v/>
      </c>
      <c r="MO118" s="44">
        <f>MO116-MO117</f>
        <v/>
      </c>
      <c r="MP118" s="44">
        <f>MP116-MP117</f>
        <v/>
      </c>
      <c r="MQ118" s="44">
        <f>MQ116-MQ117</f>
        <v/>
      </c>
      <c r="MR118" s="44">
        <f>MR116-MR117</f>
        <v/>
      </c>
      <c r="MS118" s="44">
        <f>MS116-MS117</f>
        <v/>
      </c>
      <c r="MT118" s="44">
        <f>MT116-MT117</f>
        <v/>
      </c>
      <c r="MU118" s="44">
        <f>MU116-MU117</f>
        <v/>
      </c>
      <c r="MV118" s="44">
        <f>MV116-MV117</f>
        <v/>
      </c>
      <c r="MW118" s="44">
        <f>MW116-MW117</f>
        <v/>
      </c>
      <c r="MX118" s="44">
        <f>MX116-MX117</f>
        <v/>
      </c>
      <c r="MY118" s="44">
        <f>MY116-MY117</f>
        <v/>
      </c>
      <c r="MZ118" s="44">
        <f>MZ116-MZ117</f>
        <v/>
      </c>
      <c r="NA118" s="44">
        <f>NA116-NA117</f>
        <v/>
      </c>
      <c r="NB118" s="44">
        <f>NB116-NB117</f>
        <v/>
      </c>
      <c r="NC118" s="44">
        <f>NC116-NC117</f>
        <v/>
      </c>
      <c r="ND118" s="44">
        <f>ND116-ND117</f>
        <v/>
      </c>
      <c r="NE118" s="44">
        <f>NE116-NE117</f>
        <v/>
      </c>
      <c r="NF118" s="44">
        <f>NF116-NF117</f>
        <v/>
      </c>
      <c r="NG118" s="44">
        <f>NG116-NG117</f>
        <v/>
      </c>
      <c r="NH118" s="44">
        <f>NH116-NH117</f>
        <v/>
      </c>
      <c r="NI118" s="44">
        <f>NI116-NI117</f>
        <v/>
      </c>
      <c r="NJ118" s="44">
        <f>NJ116-NJ117</f>
        <v/>
      </c>
      <c r="NK118" s="44">
        <f>NK116-NK117</f>
        <v/>
      </c>
      <c r="NL118" s="44">
        <f>NL116-NL117</f>
        <v/>
      </c>
      <c r="NM118" s="44">
        <f>NM116-NM117</f>
        <v/>
      </c>
      <c r="NN118" s="44">
        <f>NN116-NN117</f>
        <v/>
      </c>
      <c r="NO118" s="44">
        <f>NO116-NO117</f>
        <v/>
      </c>
      <c r="NP118" s="44">
        <f>NP116-NP117</f>
        <v/>
      </c>
      <c r="NQ118" s="44">
        <f>NQ116-NQ117</f>
        <v/>
      </c>
      <c r="NR118" s="44">
        <f>NR116-NR117</f>
        <v/>
      </c>
      <c r="NS118" s="44">
        <f>NS116-NS117</f>
        <v/>
      </c>
      <c r="NT118" s="44">
        <f>NT116-NT117</f>
        <v/>
      </c>
      <c r="NU118" s="44">
        <f>NU116-NU117</f>
        <v/>
      </c>
      <c r="NV118" s="44">
        <f>NV116-NV117</f>
        <v/>
      </c>
      <c r="NW118" s="44">
        <f>NW116-NW117</f>
        <v/>
      </c>
      <c r="NX118" s="44">
        <f>NX116-NX117</f>
        <v/>
      </c>
      <c r="NY118" s="44">
        <f>NY116-NY117</f>
        <v/>
      </c>
      <c r="NZ118" s="44">
        <f>NZ116-NZ117</f>
        <v/>
      </c>
      <c r="OA118" s="44">
        <f>OA116-OA117</f>
        <v/>
      </c>
      <c r="OB118" s="44">
        <f>OB116-OB117</f>
        <v/>
      </c>
      <c r="OC118" s="44">
        <f>OC116-OC117</f>
        <v/>
      </c>
      <c r="OD118" s="44">
        <f>OD116-OD117</f>
        <v/>
      </c>
      <c r="OE118" s="44">
        <f>OE116-OE117</f>
        <v/>
      </c>
      <c r="OF118" s="44">
        <f>OF116-OF117</f>
        <v/>
      </c>
      <c r="OG118" s="44">
        <f>OG116-OG117</f>
        <v/>
      </c>
      <c r="OH118" s="44">
        <f>OH116-OH117</f>
        <v/>
      </c>
      <c r="OI118" s="44">
        <f>OI116-OI117</f>
        <v/>
      </c>
      <c r="OJ118" s="44">
        <f>OJ116-OJ117</f>
        <v/>
      </c>
      <c r="OK118" s="44">
        <f>OK116-OK117</f>
        <v/>
      </c>
      <c r="OL118" s="44">
        <f>OL116-OL117</f>
        <v/>
      </c>
      <c r="OM118" s="44">
        <f>OM116-OM117</f>
        <v/>
      </c>
      <c r="ON118" s="44">
        <f>ON116-ON117</f>
        <v/>
      </c>
      <c r="OO118" s="44">
        <f>OO116-OO117</f>
        <v/>
      </c>
      <c r="OP118" s="44">
        <f>OP116-OP117</f>
        <v/>
      </c>
      <c r="OQ118" s="44">
        <f>OQ116-OQ117</f>
        <v/>
      </c>
      <c r="OR118" s="44">
        <f>OR116-OR117</f>
        <v/>
      </c>
      <c r="OS118" s="44">
        <f>OS116-OS117</f>
        <v/>
      </c>
      <c r="OT118" s="44">
        <f>OT116-OT117</f>
        <v/>
      </c>
      <c r="OU118" s="44">
        <f>OU116-OU117</f>
        <v/>
      </c>
      <c r="OV118" s="44">
        <f>OV116-OV117</f>
        <v/>
      </c>
      <c r="OW118" s="44">
        <f>OW116-OW117</f>
        <v/>
      </c>
      <c r="OX118" s="44">
        <f>OX116-OX117</f>
        <v/>
      </c>
      <c r="OY118" s="44">
        <f>OY116-OY117</f>
        <v/>
      </c>
      <c r="OZ118" s="44">
        <f>OZ116-OZ117</f>
        <v/>
      </c>
      <c r="PA118" s="44">
        <f>PA116-PA117</f>
        <v/>
      </c>
      <c r="PB118" s="44">
        <f>PB116-PB117</f>
        <v/>
      </c>
      <c r="PC118" s="44">
        <f>PC116-PC117</f>
        <v/>
      </c>
      <c r="PD118" s="44">
        <f>PD116-PD117</f>
        <v/>
      </c>
      <c r="PE118" s="44">
        <f>PE116-PE117</f>
        <v/>
      </c>
      <c r="PF118" s="44">
        <f>PF116-PF117</f>
        <v/>
      </c>
      <c r="PG118" s="44">
        <f>PG116-PG117</f>
        <v/>
      </c>
      <c r="PH118" s="44">
        <f>PH116-PH117</f>
        <v/>
      </c>
      <c r="PI118" s="44">
        <f>PI116-PI117</f>
        <v/>
      </c>
      <c r="PJ118" s="44">
        <f>PJ116-PJ117</f>
        <v/>
      </c>
      <c r="PK118" s="44">
        <f>PK116-PK117</f>
        <v/>
      </c>
      <c r="PL118" s="44">
        <f>PL116-PL117</f>
        <v/>
      </c>
      <c r="PM118" s="44">
        <f>PM116-PM117</f>
        <v/>
      </c>
    </row>
    <row r="119">
      <c r="A119" s="5" t="inlineStr">
        <is>
          <t>Non-profit net cash flow</t>
        </is>
      </c>
      <c r="B119" s="9" t="inlineStr">
        <is>
          <t>P2</t>
        </is>
      </c>
      <c r="C119" s="43">
        <f>SUM(D119:PM119)</f>
        <v/>
      </c>
      <c r="D119" s="45">
        <f>IF(D93=0,D110+D111,IF(D93&lt;=10,D110-D114,D110-D117))</f>
        <v/>
      </c>
      <c r="E119" s="45">
        <f>IF(E93=0,E110+E111,IF(E93&lt;=10,E110-E114,E110-E117))</f>
        <v/>
      </c>
      <c r="F119" s="45">
        <f>IF(F93=0,F110+F111,IF(F93&lt;=10,F110-F114,F110-F117))</f>
        <v/>
      </c>
      <c r="G119" s="45">
        <f>IF(G93=0,G110+G111,IF(G93&lt;=10,G110-G114,G110-G117))</f>
        <v/>
      </c>
      <c r="H119" s="45">
        <f>IF(H93=0,H110+H111,IF(H93&lt;=10,H110-H114,H110-H117))</f>
        <v/>
      </c>
      <c r="I119" s="45">
        <f>IF(I93=0,I110+I111,IF(I93&lt;=10,I110-I114,I110-I117))</f>
        <v/>
      </c>
      <c r="J119" s="45">
        <f>IF(J93=0,J110+J111,IF(J93&lt;=10,J110-J114,J110-J117))</f>
        <v/>
      </c>
      <c r="K119" s="45">
        <f>IF(K93=0,K110+K111,IF(K93&lt;=10,K110-K114,K110-K117))</f>
        <v/>
      </c>
      <c r="L119" s="45">
        <f>IF(L93=0,L110+L111,IF(L93&lt;=10,L110-L114,L110-L117))</f>
        <v/>
      </c>
      <c r="M119" s="45">
        <f>IF(M93=0,M110+M111,IF(M93&lt;=10,M110-M114,M110-M117))</f>
        <v/>
      </c>
      <c r="N119" s="45">
        <f>IF(N93=0,N110+N111,IF(N93&lt;=10,N110-N114,N110-N117))</f>
        <v/>
      </c>
      <c r="O119" s="45">
        <f>IF(O93=0,O110+O111,IF(O93&lt;=10,O110-O114,O110-O117))</f>
        <v/>
      </c>
      <c r="P119" s="45">
        <f>IF(P93=0,P110+P111,IF(P93&lt;=10,P110-P114,P110-P117))</f>
        <v/>
      </c>
      <c r="Q119" s="45">
        <f>IF(Q93=0,Q110+Q111,IF(Q93&lt;=10,Q110-Q114,Q110-Q117))</f>
        <v/>
      </c>
      <c r="R119" s="45">
        <f>IF(R93=0,R110+R111,IF(R93&lt;=10,R110-R114,R110-R117))</f>
        <v/>
      </c>
      <c r="S119" s="45">
        <f>IF(S93=0,S110+S111,IF(S93&lt;=10,S110-S114,S110-S117))</f>
        <v/>
      </c>
      <c r="T119" s="45">
        <f>IF(T93=0,T110+T111,IF(T93&lt;=10,T110-T114,T110-T117))</f>
        <v/>
      </c>
      <c r="U119" s="45">
        <f>IF(U93=0,U110+U111,IF(U93&lt;=10,U110-U114,U110-U117))</f>
        <v/>
      </c>
      <c r="V119" s="45">
        <f>IF(V93=0,V110+V111,IF(V93&lt;=10,V110-V114,V110-V117))</f>
        <v/>
      </c>
      <c r="W119" s="45">
        <f>IF(W93=0,W110+W111,IF(W93&lt;=10,W110-W114,W110-W117))</f>
        <v/>
      </c>
      <c r="X119" s="45">
        <f>IF(X93=0,X110+X111,IF(X93&lt;=10,X110-X114,X110-X117))</f>
        <v/>
      </c>
      <c r="Y119" s="45">
        <f>IF(Y93=0,Y110+Y111,IF(Y93&lt;=10,Y110-Y114,Y110-Y117))</f>
        <v/>
      </c>
      <c r="Z119" s="45">
        <f>IF(Z93=0,Z110+Z111,IF(Z93&lt;=10,Z110-Z114,Z110-Z117))</f>
        <v/>
      </c>
      <c r="AA119" s="45">
        <f>IF(AA93=0,AA110+AA111,IF(AA93&lt;=10,AA110-AA114,AA110-AA117))</f>
        <v/>
      </c>
      <c r="AB119" s="45">
        <f>IF(AB93=0,AB110+AB111,IF(AB93&lt;=10,AB110-AB114,AB110-AB117))</f>
        <v/>
      </c>
      <c r="AC119" s="45">
        <f>IF(AC93=0,AC110+AC111,IF(AC93&lt;=10,AC110-AC114,AC110-AC117))</f>
        <v/>
      </c>
      <c r="AD119" s="45">
        <f>IF(AD93=0,AD110+AD111,IF(AD93&lt;=10,AD110-AD114,AD110-AD117))</f>
        <v/>
      </c>
      <c r="AE119" s="45">
        <f>IF(AE93=0,AE110+AE111,IF(AE93&lt;=10,AE110-AE114,AE110-AE117))</f>
        <v/>
      </c>
      <c r="AF119" s="45">
        <f>IF(AF93=0,AF110+AF111,IF(AF93&lt;=10,AF110-AF114,AF110-AF117))</f>
        <v/>
      </c>
      <c r="AG119" s="45">
        <f>IF(AG93=0,AG110+AG111,IF(AG93&lt;=10,AG110-AG114,AG110-AG117))</f>
        <v/>
      </c>
      <c r="AH119" s="45">
        <f>IF(AH93=0,AH110+AH111,IF(AH93&lt;=10,AH110-AH114,AH110-AH117))</f>
        <v/>
      </c>
      <c r="AI119" s="45">
        <f>IF(AI93=0,AI110+AI111,IF(AI93&lt;=10,AI110-AI114,AI110-AI117))</f>
        <v/>
      </c>
      <c r="AJ119" s="45">
        <f>IF(AJ93=0,AJ110+AJ111,IF(AJ93&lt;=10,AJ110-AJ114,AJ110-AJ117))</f>
        <v/>
      </c>
      <c r="AK119" s="45">
        <f>IF(AK93=0,AK110+AK111,IF(AK93&lt;=10,AK110-AK114,AK110-AK117))</f>
        <v/>
      </c>
      <c r="AL119" s="45">
        <f>IF(AL93=0,AL110+AL111,IF(AL93&lt;=10,AL110-AL114,AL110-AL117))</f>
        <v/>
      </c>
      <c r="AM119" s="45">
        <f>IF(AM93=0,AM110+AM111,IF(AM93&lt;=10,AM110-AM114,AM110-AM117))</f>
        <v/>
      </c>
      <c r="AN119" s="45">
        <f>IF(AN93=0,AN110+AN111,IF(AN93&lt;=10,AN110-AN114,AN110-AN117))</f>
        <v/>
      </c>
      <c r="AO119" s="45">
        <f>IF(AO93=0,AO110+AO111,IF(AO93&lt;=10,AO110-AO114,AO110-AO117))</f>
        <v/>
      </c>
      <c r="AP119" s="45">
        <f>IF(AP93=0,AP110+AP111,IF(AP93&lt;=10,AP110-AP114,AP110-AP117))</f>
        <v/>
      </c>
      <c r="AQ119" s="45">
        <f>IF(AQ93=0,AQ110+AQ111,IF(AQ93&lt;=10,AQ110-AQ114,AQ110-AQ117))</f>
        <v/>
      </c>
      <c r="AR119" s="45">
        <f>IF(AR93=0,AR110+AR111,IF(AR93&lt;=10,AR110-AR114,AR110-AR117))</f>
        <v/>
      </c>
      <c r="AS119" s="45">
        <f>IF(AS93=0,AS110+AS111,IF(AS93&lt;=10,AS110-AS114,AS110-AS117))</f>
        <v/>
      </c>
      <c r="AT119" s="45">
        <f>IF(AT93=0,AT110+AT111,IF(AT93&lt;=10,AT110-AT114,AT110-AT117))</f>
        <v/>
      </c>
      <c r="AU119" s="45">
        <f>IF(AU93=0,AU110+AU111,IF(AU93&lt;=10,AU110-AU114,AU110-AU117))</f>
        <v/>
      </c>
      <c r="AV119" s="45">
        <f>IF(AV93=0,AV110+AV111,IF(AV93&lt;=10,AV110-AV114,AV110-AV117))</f>
        <v/>
      </c>
      <c r="AW119" s="45">
        <f>IF(AW93=0,AW110+AW111,IF(AW93&lt;=10,AW110-AW114,AW110-AW117))</f>
        <v/>
      </c>
      <c r="AX119" s="45">
        <f>IF(AX93=0,AX110+AX111,IF(AX93&lt;=10,AX110-AX114,AX110-AX117))</f>
        <v/>
      </c>
      <c r="AY119" s="45">
        <f>IF(AY93=0,AY110+AY111,IF(AY93&lt;=10,AY110-AY114,AY110-AY117))</f>
        <v/>
      </c>
      <c r="AZ119" s="45">
        <f>IF(AZ93=0,AZ110+AZ111,IF(AZ93&lt;=10,AZ110-AZ114,AZ110-AZ117))</f>
        <v/>
      </c>
      <c r="BA119" s="45">
        <f>IF(BA93=0,BA110+BA111,IF(BA93&lt;=10,BA110-BA114,BA110-BA117))</f>
        <v/>
      </c>
      <c r="BB119" s="45">
        <f>IF(BB93=0,BB110+BB111,IF(BB93&lt;=10,BB110-BB114,BB110-BB117))</f>
        <v/>
      </c>
      <c r="BC119" s="45">
        <f>IF(BC93=0,BC110+BC111,IF(BC93&lt;=10,BC110-BC114,BC110-BC117))</f>
        <v/>
      </c>
      <c r="BD119" s="45">
        <f>IF(BD93=0,BD110+BD111,IF(BD93&lt;=10,BD110-BD114,BD110-BD117))</f>
        <v/>
      </c>
      <c r="BE119" s="45">
        <f>IF(BE93=0,BE110+BE111,IF(BE93&lt;=10,BE110-BE114,BE110-BE117))</f>
        <v/>
      </c>
      <c r="BF119" s="45">
        <f>IF(BF93=0,BF110+BF111,IF(BF93&lt;=10,BF110-BF114,BF110-BF117))</f>
        <v/>
      </c>
      <c r="BG119" s="45">
        <f>IF(BG93=0,BG110+BG111,IF(BG93&lt;=10,BG110-BG114,BG110-BG117))</f>
        <v/>
      </c>
      <c r="BH119" s="45">
        <f>IF(BH93=0,BH110+BH111,IF(BH93&lt;=10,BH110-BH114,BH110-BH117))</f>
        <v/>
      </c>
      <c r="BI119" s="45">
        <f>IF(BI93=0,BI110+BI111,IF(BI93&lt;=10,BI110-BI114,BI110-BI117))</f>
        <v/>
      </c>
      <c r="BJ119" s="45">
        <f>IF(BJ93=0,BJ110+BJ111,IF(BJ93&lt;=10,BJ110-BJ114,BJ110-BJ117))</f>
        <v/>
      </c>
      <c r="BK119" s="45">
        <f>IF(BK93=0,BK110+BK111,IF(BK93&lt;=10,BK110-BK114,BK110-BK117))</f>
        <v/>
      </c>
      <c r="BL119" s="45">
        <f>IF(BL93=0,BL110+BL111,IF(BL93&lt;=10,BL110-BL114,BL110-BL117))</f>
        <v/>
      </c>
      <c r="BM119" s="45">
        <f>IF(BM93=0,BM110+BM111,IF(BM93&lt;=10,BM110-BM114,BM110-BM117))</f>
        <v/>
      </c>
      <c r="BN119" s="45">
        <f>IF(BN93=0,BN110+BN111,IF(BN93&lt;=10,BN110-BN114,BN110-BN117))</f>
        <v/>
      </c>
      <c r="BO119" s="45">
        <f>IF(BO93=0,BO110+BO111,IF(BO93&lt;=10,BO110-BO114,BO110-BO117))</f>
        <v/>
      </c>
      <c r="BP119" s="45">
        <f>IF(BP93=0,BP110+BP111,IF(BP93&lt;=10,BP110-BP114,BP110-BP117))</f>
        <v/>
      </c>
      <c r="BQ119" s="45">
        <f>IF(BQ93=0,BQ110+BQ111,IF(BQ93&lt;=10,BQ110-BQ114,BQ110-BQ117))</f>
        <v/>
      </c>
      <c r="BR119" s="45">
        <f>IF(BR93=0,BR110+BR111,IF(BR93&lt;=10,BR110-BR114,BR110-BR117))</f>
        <v/>
      </c>
      <c r="BS119" s="45">
        <f>IF(BS93=0,BS110+BS111,IF(BS93&lt;=10,BS110-BS114,BS110-BS117))</f>
        <v/>
      </c>
      <c r="BT119" s="45">
        <f>IF(BT93=0,BT110+BT111,IF(BT93&lt;=10,BT110-BT114,BT110-BT117))</f>
        <v/>
      </c>
      <c r="BU119" s="45">
        <f>IF(BU93=0,BU110+BU111,IF(BU93&lt;=10,BU110-BU114,BU110-BU117))</f>
        <v/>
      </c>
      <c r="BV119" s="45">
        <f>IF(BV93=0,BV110+BV111,IF(BV93&lt;=10,BV110-BV114,BV110-BV117))</f>
        <v/>
      </c>
      <c r="BW119" s="45">
        <f>IF(BW93=0,BW110+BW111,IF(BW93&lt;=10,BW110-BW114,BW110-BW117))</f>
        <v/>
      </c>
      <c r="BX119" s="45">
        <f>IF(BX93=0,BX110+BX111,IF(BX93&lt;=10,BX110-BX114,BX110-BX117))</f>
        <v/>
      </c>
      <c r="BY119" s="45">
        <f>IF(BY93=0,BY110+BY111,IF(BY93&lt;=10,BY110-BY114,BY110-BY117))</f>
        <v/>
      </c>
      <c r="BZ119" s="45">
        <f>IF(BZ93=0,BZ110+BZ111,IF(BZ93&lt;=10,BZ110-BZ114,BZ110-BZ117))</f>
        <v/>
      </c>
      <c r="CA119" s="45">
        <f>IF(CA93=0,CA110+CA111,IF(CA93&lt;=10,CA110-CA114,CA110-CA117))</f>
        <v/>
      </c>
      <c r="CB119" s="45">
        <f>IF(CB93=0,CB110+CB111,IF(CB93&lt;=10,CB110-CB114,CB110-CB117))</f>
        <v/>
      </c>
      <c r="CC119" s="45">
        <f>IF(CC93=0,CC110+CC111,IF(CC93&lt;=10,CC110-CC114,CC110-CC117))</f>
        <v/>
      </c>
      <c r="CD119" s="45">
        <f>IF(CD93=0,CD110+CD111,IF(CD93&lt;=10,CD110-CD114,CD110-CD117))</f>
        <v/>
      </c>
      <c r="CE119" s="45">
        <f>IF(CE93=0,CE110+CE111,IF(CE93&lt;=10,CE110-CE114,CE110-CE117))</f>
        <v/>
      </c>
      <c r="CF119" s="45">
        <f>IF(CF93=0,CF110+CF111,IF(CF93&lt;=10,CF110-CF114,CF110-CF117))</f>
        <v/>
      </c>
      <c r="CG119" s="45">
        <f>IF(CG93=0,CG110+CG111,IF(CG93&lt;=10,CG110-CG114,CG110-CG117))</f>
        <v/>
      </c>
      <c r="CH119" s="45">
        <f>IF(CH93=0,CH110+CH111,IF(CH93&lt;=10,CH110-CH114,CH110-CH117))</f>
        <v/>
      </c>
      <c r="CI119" s="45">
        <f>IF(CI93=0,CI110+CI111,IF(CI93&lt;=10,CI110-CI114,CI110-CI117))</f>
        <v/>
      </c>
      <c r="CJ119" s="45">
        <f>IF(CJ93=0,CJ110+CJ111,IF(CJ93&lt;=10,CJ110-CJ114,CJ110-CJ117))</f>
        <v/>
      </c>
      <c r="CK119" s="45">
        <f>IF(CK93=0,CK110+CK111,IF(CK93&lt;=10,CK110-CK114,CK110-CK117))</f>
        <v/>
      </c>
      <c r="CL119" s="45">
        <f>IF(CL93=0,CL110+CL111,IF(CL93&lt;=10,CL110-CL114,CL110-CL117))</f>
        <v/>
      </c>
      <c r="CM119" s="45">
        <f>IF(CM93=0,CM110+CM111,IF(CM93&lt;=10,CM110-CM114,CM110-CM117))</f>
        <v/>
      </c>
      <c r="CN119" s="45">
        <f>IF(CN93=0,CN110+CN111,IF(CN93&lt;=10,CN110-CN114,CN110-CN117))</f>
        <v/>
      </c>
      <c r="CO119" s="45">
        <f>IF(CO93=0,CO110+CO111,IF(CO93&lt;=10,CO110-CO114,CO110-CO117))</f>
        <v/>
      </c>
      <c r="CP119" s="45">
        <f>IF(CP93=0,CP110+CP111,IF(CP93&lt;=10,CP110-CP114,CP110-CP117))</f>
        <v/>
      </c>
      <c r="CQ119" s="45">
        <f>IF(CQ93=0,CQ110+CQ111,IF(CQ93&lt;=10,CQ110-CQ114,CQ110-CQ117))</f>
        <v/>
      </c>
      <c r="CR119" s="45">
        <f>IF(CR93=0,CR110+CR111,IF(CR93&lt;=10,CR110-CR114,CR110-CR117))</f>
        <v/>
      </c>
      <c r="CS119" s="45">
        <f>IF(CS93=0,CS110+CS111,IF(CS93&lt;=10,CS110-CS114,CS110-CS117))</f>
        <v/>
      </c>
      <c r="CT119" s="45">
        <f>IF(CT93=0,CT110+CT111,IF(CT93&lt;=10,CT110-CT114,CT110-CT117))</f>
        <v/>
      </c>
      <c r="CU119" s="45">
        <f>IF(CU93=0,CU110+CU111,IF(CU93&lt;=10,CU110-CU114,CU110-CU117))</f>
        <v/>
      </c>
      <c r="CV119" s="45">
        <f>IF(CV93=0,CV110+CV111,IF(CV93&lt;=10,CV110-CV114,CV110-CV117))</f>
        <v/>
      </c>
      <c r="CW119" s="45">
        <f>IF(CW93=0,CW110+CW111,IF(CW93&lt;=10,CW110-CW114,CW110-CW117))</f>
        <v/>
      </c>
      <c r="CX119" s="45">
        <f>IF(CX93=0,CX110+CX111,IF(CX93&lt;=10,CX110-CX114,CX110-CX117))</f>
        <v/>
      </c>
      <c r="CY119" s="45">
        <f>IF(CY93=0,CY110+CY111,IF(CY93&lt;=10,CY110-CY114,CY110-CY117))</f>
        <v/>
      </c>
      <c r="CZ119" s="45">
        <f>IF(CZ93=0,CZ110+CZ111,IF(CZ93&lt;=10,CZ110-CZ114,CZ110-CZ117))</f>
        <v/>
      </c>
      <c r="DA119" s="45">
        <f>IF(DA93=0,DA110+DA111,IF(DA93&lt;=10,DA110-DA114,DA110-DA117))</f>
        <v/>
      </c>
      <c r="DB119" s="45">
        <f>IF(DB93=0,DB110+DB111,IF(DB93&lt;=10,DB110-DB114,DB110-DB117))</f>
        <v/>
      </c>
      <c r="DC119" s="45">
        <f>IF(DC93=0,DC110+DC111,IF(DC93&lt;=10,DC110-DC114,DC110-DC117))</f>
        <v/>
      </c>
      <c r="DD119" s="45">
        <f>IF(DD93=0,DD110+DD111,IF(DD93&lt;=10,DD110-DD114,DD110-DD117))</f>
        <v/>
      </c>
      <c r="DE119" s="45">
        <f>IF(DE93=0,DE110+DE111,IF(DE93&lt;=10,DE110-DE114,DE110-DE117))</f>
        <v/>
      </c>
      <c r="DF119" s="45">
        <f>IF(DF93=0,DF110+DF111,IF(DF93&lt;=10,DF110-DF114,DF110-DF117))</f>
        <v/>
      </c>
      <c r="DG119" s="45">
        <f>IF(DG93=0,DG110+DG111,IF(DG93&lt;=10,DG110-DG114,DG110-DG117))</f>
        <v/>
      </c>
      <c r="DH119" s="45">
        <f>IF(DH93=0,DH110+DH111,IF(DH93&lt;=10,DH110-DH114,DH110-DH117))</f>
        <v/>
      </c>
      <c r="DI119" s="45">
        <f>IF(DI93=0,DI110+DI111,IF(DI93&lt;=10,DI110-DI114,DI110-DI117))</f>
        <v/>
      </c>
      <c r="DJ119" s="45">
        <f>IF(DJ93=0,DJ110+DJ111,IF(DJ93&lt;=10,DJ110-DJ114,DJ110-DJ117))</f>
        <v/>
      </c>
      <c r="DK119" s="45">
        <f>IF(DK93=0,DK110+DK111,IF(DK93&lt;=10,DK110-DK114,DK110-DK117))</f>
        <v/>
      </c>
      <c r="DL119" s="45">
        <f>IF(DL93=0,DL110+DL111,IF(DL93&lt;=10,DL110-DL114,DL110-DL117))</f>
        <v/>
      </c>
      <c r="DM119" s="45">
        <f>IF(DM93=0,DM110+DM111,IF(DM93&lt;=10,DM110-DM114,DM110-DM117))</f>
        <v/>
      </c>
      <c r="DN119" s="45">
        <f>IF(DN93=0,DN110+DN111,IF(DN93&lt;=10,DN110-DN114,DN110-DN117))</f>
        <v/>
      </c>
      <c r="DO119" s="45">
        <f>IF(DO93=0,DO110+DO111,IF(DO93&lt;=10,DO110-DO114,DO110-DO117))</f>
        <v/>
      </c>
      <c r="DP119" s="45">
        <f>IF(DP93=0,DP110+DP111,IF(DP93&lt;=10,DP110-DP114,DP110-DP117))</f>
        <v/>
      </c>
      <c r="DQ119" s="45">
        <f>IF(DQ93=0,DQ110+DQ111,IF(DQ93&lt;=10,DQ110-DQ114,DQ110-DQ117))</f>
        <v/>
      </c>
      <c r="DR119" s="45">
        <f>IF(DR93=0,DR110+DR111,IF(DR93&lt;=10,DR110-DR114,DR110-DR117))</f>
        <v/>
      </c>
      <c r="DS119" s="45">
        <f>IF(DS93=0,DS110+DS111,IF(DS93&lt;=10,DS110-DS114,DS110-DS117))</f>
        <v/>
      </c>
      <c r="DT119" s="45">
        <f>IF(DT93=0,DT110+DT111,IF(DT93&lt;=10,DT110-DT114,DT110-DT117))</f>
        <v/>
      </c>
      <c r="DU119" s="45">
        <f>IF(DU93=0,DU110+DU111,IF(DU93&lt;=10,DU110-DU114,DU110-DU117))</f>
        <v/>
      </c>
      <c r="DV119" s="45">
        <f>IF(DV93=0,DV110+DV111,IF(DV93&lt;=10,DV110-DV114,DV110-DV117))</f>
        <v/>
      </c>
      <c r="DW119" s="45">
        <f>IF(DW93=0,DW110+DW111,IF(DW93&lt;=10,DW110-DW114,DW110-DW117))</f>
        <v/>
      </c>
      <c r="DX119" s="45">
        <f>IF(DX93=0,DX110+DX111,IF(DX93&lt;=10,DX110-DX114,DX110-DX117))</f>
        <v/>
      </c>
      <c r="DY119" s="45">
        <f>IF(DY93=0,DY110+DY111,IF(DY93&lt;=10,DY110-DY114,DY110-DY117))</f>
        <v/>
      </c>
      <c r="DZ119" s="45">
        <f>IF(DZ93=0,DZ110+DZ111,IF(DZ93&lt;=10,DZ110-DZ114,DZ110-DZ117))</f>
        <v/>
      </c>
      <c r="EA119" s="45">
        <f>IF(EA93=0,EA110+EA111,IF(EA93&lt;=10,EA110-EA114,EA110-EA117))</f>
        <v/>
      </c>
      <c r="EB119" s="45">
        <f>IF(EB93=0,EB110+EB111,IF(EB93&lt;=10,EB110-EB114,EB110-EB117))</f>
        <v/>
      </c>
      <c r="EC119" s="45">
        <f>IF(EC93=0,EC110+EC111,IF(EC93&lt;=10,EC110-EC114,EC110-EC117))</f>
        <v/>
      </c>
      <c r="ED119" s="45">
        <f>IF(ED93=0,ED110+ED111,IF(ED93&lt;=10,ED110-ED114,ED110-ED117))</f>
        <v/>
      </c>
      <c r="EE119" s="45">
        <f>IF(EE93=0,EE110+EE111,IF(EE93&lt;=10,EE110-EE114,EE110-EE117))</f>
        <v/>
      </c>
      <c r="EF119" s="45">
        <f>IF(EF93=0,EF110+EF111,IF(EF93&lt;=10,EF110-EF114,EF110-EF117))</f>
        <v/>
      </c>
      <c r="EG119" s="45">
        <f>IF(EG93=0,EG110+EG111,IF(EG93&lt;=10,EG110-EG114,EG110-EG117))</f>
        <v/>
      </c>
      <c r="EH119" s="45">
        <f>IF(EH93=0,EH110+EH111,IF(EH93&lt;=10,EH110-EH114,EH110-EH117))</f>
        <v/>
      </c>
      <c r="EI119" s="45">
        <f>IF(EI93=0,EI110+EI111,IF(EI93&lt;=10,EI110-EI114,EI110-EI117))</f>
        <v/>
      </c>
      <c r="EJ119" s="45">
        <f>IF(EJ93=0,EJ110+EJ111,IF(EJ93&lt;=10,EJ110-EJ114,EJ110-EJ117))</f>
        <v/>
      </c>
      <c r="EK119" s="45">
        <f>IF(EK93=0,EK110+EK111,IF(EK93&lt;=10,EK110-EK114,EK110-EK117))</f>
        <v/>
      </c>
      <c r="EL119" s="45">
        <f>IF(EL93=0,EL110+EL111,IF(EL93&lt;=10,EL110-EL114,EL110-EL117))</f>
        <v/>
      </c>
      <c r="EM119" s="45">
        <f>IF(EM93=0,EM110+EM111,IF(EM93&lt;=10,EM110-EM114,EM110-EM117))</f>
        <v/>
      </c>
      <c r="EN119" s="45">
        <f>IF(EN93=0,EN110+EN111,IF(EN93&lt;=10,EN110-EN114,EN110-EN117))</f>
        <v/>
      </c>
      <c r="EO119" s="45">
        <f>IF(EO93=0,EO110+EO111,IF(EO93&lt;=10,EO110-EO114,EO110-EO117))</f>
        <v/>
      </c>
      <c r="EP119" s="45">
        <f>IF(EP93=0,EP110+EP111,IF(EP93&lt;=10,EP110-EP114,EP110-EP117))</f>
        <v/>
      </c>
      <c r="EQ119" s="45">
        <f>IF(EQ93=0,EQ110+EQ111,IF(EQ93&lt;=10,EQ110-EQ114,EQ110-EQ117))</f>
        <v/>
      </c>
      <c r="ER119" s="45">
        <f>IF(ER93=0,ER110+ER111,IF(ER93&lt;=10,ER110-ER114,ER110-ER117))</f>
        <v/>
      </c>
      <c r="ES119" s="45">
        <f>IF(ES93=0,ES110+ES111,IF(ES93&lt;=10,ES110-ES114,ES110-ES117))</f>
        <v/>
      </c>
      <c r="ET119" s="45">
        <f>IF(ET93=0,ET110+ET111,IF(ET93&lt;=10,ET110-ET114,ET110-ET117))</f>
        <v/>
      </c>
      <c r="EU119" s="45">
        <f>IF(EU93=0,EU110+EU111,IF(EU93&lt;=10,EU110-EU114,EU110-EU117))</f>
        <v/>
      </c>
      <c r="EV119" s="45">
        <f>IF(EV93=0,EV110+EV111,IF(EV93&lt;=10,EV110-EV114,EV110-EV117))</f>
        <v/>
      </c>
      <c r="EW119" s="45">
        <f>IF(EW93=0,EW110+EW111,IF(EW93&lt;=10,EW110-EW114,EW110-EW117))</f>
        <v/>
      </c>
      <c r="EX119" s="45">
        <f>IF(EX93=0,EX110+EX111,IF(EX93&lt;=10,EX110-EX114,EX110-EX117))</f>
        <v/>
      </c>
      <c r="EY119" s="45">
        <f>IF(EY93=0,EY110+EY111,IF(EY93&lt;=10,EY110-EY114,EY110-EY117))</f>
        <v/>
      </c>
      <c r="EZ119" s="45">
        <f>IF(EZ93=0,EZ110+EZ111,IF(EZ93&lt;=10,EZ110-EZ114,EZ110-EZ117))</f>
        <v/>
      </c>
      <c r="FA119" s="45">
        <f>IF(FA93=0,FA110+FA111,IF(FA93&lt;=10,FA110-FA114,FA110-FA117))</f>
        <v/>
      </c>
      <c r="FB119" s="45">
        <f>IF(FB93=0,FB110+FB111,IF(FB93&lt;=10,FB110-FB114,FB110-FB117))</f>
        <v/>
      </c>
      <c r="FC119" s="45">
        <f>IF(FC93=0,FC110+FC111,IF(FC93&lt;=10,FC110-FC114,FC110-FC117))</f>
        <v/>
      </c>
      <c r="FD119" s="45">
        <f>IF(FD93=0,FD110+FD111,IF(FD93&lt;=10,FD110-FD114,FD110-FD117))</f>
        <v/>
      </c>
      <c r="FE119" s="45">
        <f>IF(FE93=0,FE110+FE111,IF(FE93&lt;=10,FE110-FE114,FE110-FE117))</f>
        <v/>
      </c>
      <c r="FF119" s="45">
        <f>IF(FF93=0,FF110+FF111,IF(FF93&lt;=10,FF110-FF114,FF110-FF117))</f>
        <v/>
      </c>
      <c r="FG119" s="45">
        <f>IF(FG93=0,FG110+FG111,IF(FG93&lt;=10,FG110-FG114,FG110-FG117))</f>
        <v/>
      </c>
      <c r="FH119" s="45">
        <f>IF(FH93=0,FH110+FH111,IF(FH93&lt;=10,FH110-FH114,FH110-FH117))</f>
        <v/>
      </c>
      <c r="FI119" s="45">
        <f>IF(FI93=0,FI110+FI111,IF(FI93&lt;=10,FI110-FI114,FI110-FI117))</f>
        <v/>
      </c>
      <c r="FJ119" s="45">
        <f>IF(FJ93=0,FJ110+FJ111,IF(FJ93&lt;=10,FJ110-FJ114,FJ110-FJ117))</f>
        <v/>
      </c>
      <c r="FK119" s="45">
        <f>IF(FK93=0,FK110+FK111,IF(FK93&lt;=10,FK110-FK114,FK110-FK117))</f>
        <v/>
      </c>
      <c r="FL119" s="45">
        <f>IF(FL93=0,FL110+FL111,IF(FL93&lt;=10,FL110-FL114,FL110-FL117))</f>
        <v/>
      </c>
      <c r="FM119" s="45">
        <f>IF(FM93=0,FM110+FM111,IF(FM93&lt;=10,FM110-FM114,FM110-FM117))</f>
        <v/>
      </c>
      <c r="FN119" s="45">
        <f>IF(FN93=0,FN110+FN111,IF(FN93&lt;=10,FN110-FN114,FN110-FN117))</f>
        <v/>
      </c>
      <c r="FO119" s="45">
        <f>IF(FO93=0,FO110+FO111,IF(FO93&lt;=10,FO110-FO114,FO110-FO117))</f>
        <v/>
      </c>
      <c r="FP119" s="45">
        <f>IF(FP93=0,FP110+FP111,IF(FP93&lt;=10,FP110-FP114,FP110-FP117))</f>
        <v/>
      </c>
      <c r="FQ119" s="45">
        <f>IF(FQ93=0,FQ110+FQ111,IF(FQ93&lt;=10,FQ110-FQ114,FQ110-FQ117))</f>
        <v/>
      </c>
      <c r="FR119" s="45">
        <f>IF(FR93=0,FR110+FR111,IF(FR93&lt;=10,FR110-FR114,FR110-FR117))</f>
        <v/>
      </c>
      <c r="FS119" s="45">
        <f>IF(FS93=0,FS110+FS111,IF(FS93&lt;=10,FS110-FS114,FS110-FS117))</f>
        <v/>
      </c>
      <c r="FT119" s="45">
        <f>IF(FT93=0,FT110+FT111,IF(FT93&lt;=10,FT110-FT114,FT110-FT117))</f>
        <v/>
      </c>
      <c r="FU119" s="45">
        <f>IF(FU93=0,FU110+FU111,IF(FU93&lt;=10,FU110-FU114,FU110-FU117))</f>
        <v/>
      </c>
      <c r="FV119" s="45">
        <f>IF(FV93=0,FV110+FV111,IF(FV93&lt;=10,FV110-FV114,FV110-FV117))</f>
        <v/>
      </c>
      <c r="FW119" s="45">
        <f>IF(FW93=0,FW110+FW111,IF(FW93&lt;=10,FW110-FW114,FW110-FW117))</f>
        <v/>
      </c>
      <c r="FX119" s="45">
        <f>IF(FX93=0,FX110+FX111,IF(FX93&lt;=10,FX110-FX114,FX110-FX117))</f>
        <v/>
      </c>
      <c r="FY119" s="45">
        <f>IF(FY93=0,FY110+FY111,IF(FY93&lt;=10,FY110-FY114,FY110-FY117))</f>
        <v/>
      </c>
      <c r="FZ119" s="45">
        <f>IF(FZ93=0,FZ110+FZ111,IF(FZ93&lt;=10,FZ110-FZ114,FZ110-FZ117))</f>
        <v/>
      </c>
      <c r="GA119" s="45">
        <f>IF(GA93=0,GA110+GA111,IF(GA93&lt;=10,GA110-GA114,GA110-GA117))</f>
        <v/>
      </c>
      <c r="GB119" s="45">
        <f>IF(GB93=0,GB110+GB111,IF(GB93&lt;=10,GB110-GB114,GB110-GB117))</f>
        <v/>
      </c>
      <c r="GC119" s="45">
        <f>IF(GC93=0,GC110+GC111,IF(GC93&lt;=10,GC110-GC114,GC110-GC117))</f>
        <v/>
      </c>
      <c r="GD119" s="45">
        <f>IF(GD93=0,GD110+GD111,IF(GD93&lt;=10,GD110-GD114,GD110-GD117))</f>
        <v/>
      </c>
      <c r="GE119" s="45">
        <f>IF(GE93=0,GE110+GE111,IF(GE93&lt;=10,GE110-GE114,GE110-GE117))</f>
        <v/>
      </c>
      <c r="GF119" s="45">
        <f>IF(GF93=0,GF110+GF111,IF(GF93&lt;=10,GF110-GF114,GF110-GF117))</f>
        <v/>
      </c>
      <c r="GG119" s="45">
        <f>IF(GG93=0,GG110+GG111,IF(GG93&lt;=10,GG110-GG114,GG110-GG117))</f>
        <v/>
      </c>
      <c r="GH119" s="45">
        <f>IF(GH93=0,GH110+GH111,IF(GH93&lt;=10,GH110-GH114,GH110-GH117))</f>
        <v/>
      </c>
      <c r="GI119" s="45">
        <f>IF(GI93=0,GI110+GI111,IF(GI93&lt;=10,GI110-GI114,GI110-GI117))</f>
        <v/>
      </c>
      <c r="GJ119" s="45">
        <f>IF(GJ93=0,GJ110+GJ111,IF(GJ93&lt;=10,GJ110-GJ114,GJ110-GJ117))</f>
        <v/>
      </c>
      <c r="GK119" s="45">
        <f>IF(GK93=0,GK110+GK111,IF(GK93&lt;=10,GK110-GK114,GK110-GK117))</f>
        <v/>
      </c>
      <c r="GL119" s="45">
        <f>IF(GL93=0,GL110+GL111,IF(GL93&lt;=10,GL110-GL114,GL110-GL117))</f>
        <v/>
      </c>
      <c r="GM119" s="45">
        <f>IF(GM93=0,GM110+GM111,IF(GM93&lt;=10,GM110-GM114,GM110-GM117))</f>
        <v/>
      </c>
      <c r="GN119" s="45">
        <f>IF(GN93=0,GN110+GN111,IF(GN93&lt;=10,GN110-GN114,GN110-GN117))</f>
        <v/>
      </c>
      <c r="GO119" s="45">
        <f>IF(GO93=0,GO110+GO111,IF(GO93&lt;=10,GO110-GO114,GO110-GO117))</f>
        <v/>
      </c>
      <c r="GP119" s="45">
        <f>IF(GP93=0,GP110+GP111,IF(GP93&lt;=10,GP110-GP114,GP110-GP117))</f>
        <v/>
      </c>
      <c r="GQ119" s="45">
        <f>IF(GQ93=0,GQ110+GQ111,IF(GQ93&lt;=10,GQ110-GQ114,GQ110-GQ117))</f>
        <v/>
      </c>
      <c r="GR119" s="45">
        <f>IF(GR93=0,GR110+GR111,IF(GR93&lt;=10,GR110-GR114,GR110-GR117))</f>
        <v/>
      </c>
      <c r="GS119" s="45">
        <f>IF(GS93=0,GS110+GS111,IF(GS93&lt;=10,GS110-GS114,GS110-GS117))</f>
        <v/>
      </c>
      <c r="GT119" s="45">
        <f>IF(GT93=0,GT110+GT111,IF(GT93&lt;=10,GT110-GT114,GT110-GT117))</f>
        <v/>
      </c>
      <c r="GU119" s="45">
        <f>IF(GU93=0,GU110+GU111,IF(GU93&lt;=10,GU110-GU114,GU110-GU117))</f>
        <v/>
      </c>
      <c r="GV119" s="45">
        <f>IF(GV93=0,GV110+GV111,IF(GV93&lt;=10,GV110-GV114,GV110-GV117))</f>
        <v/>
      </c>
      <c r="GW119" s="45">
        <f>IF(GW93=0,GW110+GW111,IF(GW93&lt;=10,GW110-GW114,GW110-GW117))</f>
        <v/>
      </c>
      <c r="GX119" s="45">
        <f>IF(GX93=0,GX110+GX111,IF(GX93&lt;=10,GX110-GX114,GX110-GX117))</f>
        <v/>
      </c>
      <c r="GY119" s="45">
        <f>IF(GY93=0,GY110+GY111,IF(GY93&lt;=10,GY110-GY114,GY110-GY117))</f>
        <v/>
      </c>
      <c r="GZ119" s="45">
        <f>IF(GZ93=0,GZ110+GZ111,IF(GZ93&lt;=10,GZ110-GZ114,GZ110-GZ117))</f>
        <v/>
      </c>
      <c r="HA119" s="45">
        <f>IF(HA93=0,HA110+HA111,IF(HA93&lt;=10,HA110-HA114,HA110-HA117))</f>
        <v/>
      </c>
      <c r="HB119" s="45">
        <f>IF(HB93=0,HB110+HB111,IF(HB93&lt;=10,HB110-HB114,HB110-HB117))</f>
        <v/>
      </c>
      <c r="HC119" s="45">
        <f>IF(HC93=0,HC110+HC111,IF(HC93&lt;=10,HC110-HC114,HC110-HC117))</f>
        <v/>
      </c>
      <c r="HD119" s="45">
        <f>IF(HD93=0,HD110+HD111,IF(HD93&lt;=10,HD110-HD114,HD110-HD117))</f>
        <v/>
      </c>
      <c r="HE119" s="45">
        <f>IF(HE93=0,HE110+HE111,IF(HE93&lt;=10,HE110-HE114,HE110-HE117))</f>
        <v/>
      </c>
      <c r="HF119" s="45">
        <f>IF(HF93=0,HF110+HF111,IF(HF93&lt;=10,HF110-HF114,HF110-HF117))</f>
        <v/>
      </c>
      <c r="HG119" s="45">
        <f>IF(HG93=0,HG110+HG111,IF(HG93&lt;=10,HG110-HG114,HG110-HG117))</f>
        <v/>
      </c>
      <c r="HH119" s="45">
        <f>IF(HH93=0,HH110+HH111,IF(HH93&lt;=10,HH110-HH114,HH110-HH117))</f>
        <v/>
      </c>
      <c r="HI119" s="45">
        <f>IF(HI93=0,HI110+HI111,IF(HI93&lt;=10,HI110-HI114,HI110-HI117))</f>
        <v/>
      </c>
      <c r="HJ119" s="45">
        <f>IF(HJ93=0,HJ110+HJ111,IF(HJ93&lt;=10,HJ110-HJ114,HJ110-HJ117))</f>
        <v/>
      </c>
      <c r="HK119" s="45">
        <f>IF(HK93=0,HK110+HK111,IF(HK93&lt;=10,HK110-HK114,HK110-HK117))</f>
        <v/>
      </c>
      <c r="HL119" s="45">
        <f>IF(HL93=0,HL110+HL111,IF(HL93&lt;=10,HL110-HL114,HL110-HL117))</f>
        <v/>
      </c>
      <c r="HM119" s="45">
        <f>IF(HM93=0,HM110+HM111,IF(HM93&lt;=10,HM110-HM114,HM110-HM117))</f>
        <v/>
      </c>
      <c r="HN119" s="45">
        <f>IF(HN93=0,HN110+HN111,IF(HN93&lt;=10,HN110-HN114,HN110-HN117))</f>
        <v/>
      </c>
      <c r="HO119" s="45">
        <f>IF(HO93=0,HO110+HO111,IF(HO93&lt;=10,HO110-HO114,HO110-HO117))</f>
        <v/>
      </c>
      <c r="HP119" s="45">
        <f>IF(HP93=0,HP110+HP111,IF(HP93&lt;=10,HP110-HP114,HP110-HP117))</f>
        <v/>
      </c>
      <c r="HQ119" s="45">
        <f>IF(HQ93=0,HQ110+HQ111,IF(HQ93&lt;=10,HQ110-HQ114,HQ110-HQ117))</f>
        <v/>
      </c>
      <c r="HR119" s="45">
        <f>IF(HR93=0,HR110+HR111,IF(HR93&lt;=10,HR110-HR114,HR110-HR117))</f>
        <v/>
      </c>
      <c r="HS119" s="45">
        <f>IF(HS93=0,HS110+HS111,IF(HS93&lt;=10,HS110-HS114,HS110-HS117))</f>
        <v/>
      </c>
      <c r="HT119" s="45">
        <f>IF(HT93=0,HT110+HT111,IF(HT93&lt;=10,HT110-HT114,HT110-HT117))</f>
        <v/>
      </c>
      <c r="HU119" s="45">
        <f>IF(HU93=0,HU110+HU111,IF(HU93&lt;=10,HU110-HU114,HU110-HU117))</f>
        <v/>
      </c>
      <c r="HV119" s="45">
        <f>IF(HV93=0,HV110+HV111,IF(HV93&lt;=10,HV110-HV114,HV110-HV117))</f>
        <v/>
      </c>
      <c r="HW119" s="45">
        <f>IF(HW93=0,HW110+HW111,IF(HW93&lt;=10,HW110-HW114,HW110-HW117))</f>
        <v/>
      </c>
      <c r="HX119" s="45">
        <f>IF(HX93=0,HX110+HX111,IF(HX93&lt;=10,HX110-HX114,HX110-HX117))</f>
        <v/>
      </c>
      <c r="HY119" s="45">
        <f>IF(HY93=0,HY110+HY111,IF(HY93&lt;=10,HY110-HY114,HY110-HY117))</f>
        <v/>
      </c>
      <c r="HZ119" s="45">
        <f>IF(HZ93=0,HZ110+HZ111,IF(HZ93&lt;=10,HZ110-HZ114,HZ110-HZ117))</f>
        <v/>
      </c>
      <c r="IA119" s="45">
        <f>IF(IA93=0,IA110+IA111,IF(IA93&lt;=10,IA110-IA114,IA110-IA117))</f>
        <v/>
      </c>
      <c r="IB119" s="45">
        <f>IF(IB93=0,IB110+IB111,IF(IB93&lt;=10,IB110-IB114,IB110-IB117))</f>
        <v/>
      </c>
      <c r="IC119" s="45">
        <f>IF(IC93=0,IC110+IC111,IF(IC93&lt;=10,IC110-IC114,IC110-IC117))</f>
        <v/>
      </c>
      <c r="ID119" s="45">
        <f>IF(ID93=0,ID110+ID111,IF(ID93&lt;=10,ID110-ID114,ID110-ID117))</f>
        <v/>
      </c>
      <c r="IE119" s="45">
        <f>IF(IE93=0,IE110+IE111,IF(IE93&lt;=10,IE110-IE114,IE110-IE117))</f>
        <v/>
      </c>
      <c r="IF119" s="45">
        <f>IF(IF93=0,IF110+IF111,IF(IF93&lt;=10,IF110-IF114,IF110-IF117))</f>
        <v/>
      </c>
      <c r="IG119" s="45">
        <f>IF(IG93=0,IG110+IG111,IF(IG93&lt;=10,IG110-IG114,IG110-IG117))</f>
        <v/>
      </c>
      <c r="IH119" s="45">
        <f>IF(IH93=0,IH110+IH111,IF(IH93&lt;=10,IH110-IH114,IH110-IH117))</f>
        <v/>
      </c>
      <c r="II119" s="45">
        <f>IF(II93=0,II110+II111,IF(II93&lt;=10,II110-II114,II110-II117))</f>
        <v/>
      </c>
      <c r="IJ119" s="45">
        <f>IF(IJ93=0,IJ110+IJ111,IF(IJ93&lt;=10,IJ110-IJ114,IJ110-IJ117))</f>
        <v/>
      </c>
      <c r="IK119" s="45">
        <f>IF(IK93=0,IK110+IK111,IF(IK93&lt;=10,IK110-IK114,IK110-IK117))</f>
        <v/>
      </c>
      <c r="IL119" s="45">
        <f>IF(IL93=0,IL110+IL111,IF(IL93&lt;=10,IL110-IL114,IL110-IL117))</f>
        <v/>
      </c>
      <c r="IM119" s="45">
        <f>IF(IM93=0,IM110+IM111,IF(IM93&lt;=10,IM110-IM114,IM110-IM117))</f>
        <v/>
      </c>
      <c r="IN119" s="45">
        <f>IF(IN93=0,IN110+IN111,IF(IN93&lt;=10,IN110-IN114,IN110-IN117))</f>
        <v/>
      </c>
      <c r="IO119" s="45">
        <f>IF(IO93=0,IO110+IO111,IF(IO93&lt;=10,IO110-IO114,IO110-IO117))</f>
        <v/>
      </c>
      <c r="IP119" s="45">
        <f>IF(IP93=0,IP110+IP111,IF(IP93&lt;=10,IP110-IP114,IP110-IP117))</f>
        <v/>
      </c>
      <c r="IQ119" s="45">
        <f>IF(IQ93=0,IQ110+IQ111,IF(IQ93&lt;=10,IQ110-IQ114,IQ110-IQ117))</f>
        <v/>
      </c>
      <c r="IR119" s="45">
        <f>IF(IR93=0,IR110+IR111,IF(IR93&lt;=10,IR110-IR114,IR110-IR117))</f>
        <v/>
      </c>
      <c r="IS119" s="45">
        <f>IF(IS93=0,IS110+IS111,IF(IS93&lt;=10,IS110-IS114,IS110-IS117))</f>
        <v/>
      </c>
      <c r="IT119" s="45">
        <f>IF(IT93=0,IT110+IT111,IF(IT93&lt;=10,IT110-IT114,IT110-IT117))</f>
        <v/>
      </c>
      <c r="IU119" s="45">
        <f>IF(IU93=0,IU110+IU111,IF(IU93&lt;=10,IU110-IU114,IU110-IU117))</f>
        <v/>
      </c>
      <c r="IV119" s="45">
        <f>IF(IV93=0,IV110+IV111,IF(IV93&lt;=10,IV110-IV114,IV110-IV117))</f>
        <v/>
      </c>
      <c r="IW119" s="45">
        <f>IF(IW93=0,IW110+IW111,IF(IW93&lt;=10,IW110-IW114,IW110-IW117))</f>
        <v/>
      </c>
      <c r="IX119" s="45">
        <f>IF(IX93=0,IX110+IX111,IF(IX93&lt;=10,IX110-IX114,IX110-IX117))</f>
        <v/>
      </c>
      <c r="IY119" s="45">
        <f>IF(IY93=0,IY110+IY111,IF(IY93&lt;=10,IY110-IY114,IY110-IY117))</f>
        <v/>
      </c>
      <c r="IZ119" s="45">
        <f>IF(IZ93=0,IZ110+IZ111,IF(IZ93&lt;=10,IZ110-IZ114,IZ110-IZ117))</f>
        <v/>
      </c>
      <c r="JA119" s="45">
        <f>IF(JA93=0,JA110+JA111,IF(JA93&lt;=10,JA110-JA114,JA110-JA117))</f>
        <v/>
      </c>
      <c r="JB119" s="45">
        <f>IF(JB93=0,JB110+JB111,IF(JB93&lt;=10,JB110-JB114,JB110-JB117))</f>
        <v/>
      </c>
      <c r="JC119" s="45">
        <f>IF(JC93=0,JC110+JC111,IF(JC93&lt;=10,JC110-JC114,JC110-JC117))</f>
        <v/>
      </c>
      <c r="JD119" s="45">
        <f>IF(JD93=0,JD110+JD111,IF(JD93&lt;=10,JD110-JD114,JD110-JD117))</f>
        <v/>
      </c>
      <c r="JE119" s="45">
        <f>IF(JE93=0,JE110+JE111,IF(JE93&lt;=10,JE110-JE114,JE110-JE117))</f>
        <v/>
      </c>
      <c r="JF119" s="45">
        <f>IF(JF93=0,JF110+JF111,IF(JF93&lt;=10,JF110-JF114,JF110-JF117))</f>
        <v/>
      </c>
      <c r="JG119" s="45">
        <f>IF(JG93=0,JG110+JG111,IF(JG93&lt;=10,JG110-JG114,JG110-JG117))</f>
        <v/>
      </c>
      <c r="JH119" s="45">
        <f>IF(JH93=0,JH110+JH111,IF(JH93&lt;=10,JH110-JH114,JH110-JH117))</f>
        <v/>
      </c>
      <c r="JI119" s="45">
        <f>IF(JI93=0,JI110+JI111,IF(JI93&lt;=10,JI110-JI114,JI110-JI117))</f>
        <v/>
      </c>
      <c r="JJ119" s="45">
        <f>IF(JJ93=0,JJ110+JJ111,IF(JJ93&lt;=10,JJ110-JJ114,JJ110-JJ117))</f>
        <v/>
      </c>
      <c r="JK119" s="45">
        <f>IF(JK93=0,JK110+JK111,IF(JK93&lt;=10,JK110-JK114,JK110-JK117))</f>
        <v/>
      </c>
      <c r="JL119" s="45">
        <f>IF(JL93=0,JL110+JL111,IF(JL93&lt;=10,JL110-JL114,JL110-JL117))</f>
        <v/>
      </c>
      <c r="JM119" s="45">
        <f>IF(JM93=0,JM110+JM111,IF(JM93&lt;=10,JM110-JM114,JM110-JM117))</f>
        <v/>
      </c>
      <c r="JN119" s="45">
        <f>IF(JN93=0,JN110+JN111,IF(JN93&lt;=10,JN110-JN114,JN110-JN117))</f>
        <v/>
      </c>
      <c r="JO119" s="45">
        <f>IF(JO93=0,JO110+JO111,IF(JO93&lt;=10,JO110-JO114,JO110-JO117))</f>
        <v/>
      </c>
      <c r="JP119" s="45">
        <f>IF(JP93=0,JP110+JP111,IF(JP93&lt;=10,JP110-JP114,JP110-JP117))</f>
        <v/>
      </c>
      <c r="JQ119" s="45">
        <f>IF(JQ93=0,JQ110+JQ111,IF(JQ93&lt;=10,JQ110-JQ114,JQ110-JQ117))</f>
        <v/>
      </c>
      <c r="JR119" s="45">
        <f>IF(JR93=0,JR110+JR111,IF(JR93&lt;=10,JR110-JR114,JR110-JR117))</f>
        <v/>
      </c>
      <c r="JS119" s="45">
        <f>IF(JS93=0,JS110+JS111,IF(JS93&lt;=10,JS110-JS114,JS110-JS117))</f>
        <v/>
      </c>
      <c r="JT119" s="45">
        <f>IF(JT93=0,JT110+JT111,IF(JT93&lt;=10,JT110-JT114,JT110-JT117))</f>
        <v/>
      </c>
      <c r="JU119" s="45">
        <f>IF(JU93=0,JU110+JU111,IF(JU93&lt;=10,JU110-JU114,JU110-JU117))</f>
        <v/>
      </c>
      <c r="JV119" s="45">
        <f>IF(JV93=0,JV110+JV111,IF(JV93&lt;=10,JV110-JV114,JV110-JV117))</f>
        <v/>
      </c>
      <c r="JW119" s="45">
        <f>IF(JW93=0,JW110+JW111,IF(JW93&lt;=10,JW110-JW114,JW110-JW117))</f>
        <v/>
      </c>
      <c r="JX119" s="45">
        <f>IF(JX93=0,JX110+JX111,IF(JX93&lt;=10,JX110-JX114,JX110-JX117))</f>
        <v/>
      </c>
      <c r="JY119" s="45">
        <f>IF(JY93=0,JY110+JY111,IF(JY93&lt;=10,JY110-JY114,JY110-JY117))</f>
        <v/>
      </c>
      <c r="JZ119" s="45">
        <f>IF(JZ93=0,JZ110+JZ111,IF(JZ93&lt;=10,JZ110-JZ114,JZ110-JZ117))</f>
        <v/>
      </c>
      <c r="KA119" s="45">
        <f>IF(KA93=0,KA110+KA111,IF(KA93&lt;=10,KA110-KA114,KA110-KA117))</f>
        <v/>
      </c>
      <c r="KB119" s="45">
        <f>IF(KB93=0,KB110+KB111,IF(KB93&lt;=10,KB110-KB114,KB110-KB117))</f>
        <v/>
      </c>
      <c r="KC119" s="45">
        <f>IF(KC93=0,KC110+KC111,IF(KC93&lt;=10,KC110-KC114,KC110-KC117))</f>
        <v/>
      </c>
      <c r="KD119" s="45">
        <f>IF(KD93=0,KD110+KD111,IF(KD93&lt;=10,KD110-KD114,KD110-KD117))</f>
        <v/>
      </c>
      <c r="KE119" s="45">
        <f>IF(KE93=0,KE110+KE111,IF(KE93&lt;=10,KE110-KE114,KE110-KE117))</f>
        <v/>
      </c>
      <c r="KF119" s="45">
        <f>IF(KF93=0,KF110+KF111,IF(KF93&lt;=10,KF110-KF114,KF110-KF117))</f>
        <v/>
      </c>
      <c r="KG119" s="45">
        <f>IF(KG93=0,KG110+KG111,IF(KG93&lt;=10,KG110-KG114,KG110-KG117))</f>
        <v/>
      </c>
      <c r="KH119" s="45">
        <f>IF(KH93=0,KH110+KH111,IF(KH93&lt;=10,KH110-KH114,KH110-KH117))</f>
        <v/>
      </c>
      <c r="KI119" s="45">
        <f>IF(KI93=0,KI110+KI111,IF(KI93&lt;=10,KI110-KI114,KI110-KI117))</f>
        <v/>
      </c>
      <c r="KJ119" s="45">
        <f>IF(KJ93=0,KJ110+KJ111,IF(KJ93&lt;=10,KJ110-KJ114,KJ110-KJ117))</f>
        <v/>
      </c>
      <c r="KK119" s="45">
        <f>IF(KK93=0,KK110+KK111,IF(KK93&lt;=10,KK110-KK114,KK110-KK117))</f>
        <v/>
      </c>
      <c r="KL119" s="45">
        <f>IF(KL93=0,KL110+KL111,IF(KL93&lt;=10,KL110-KL114,KL110-KL117))</f>
        <v/>
      </c>
      <c r="KM119" s="45">
        <f>IF(KM93=0,KM110+KM111,IF(KM93&lt;=10,KM110-KM114,KM110-KM117))</f>
        <v/>
      </c>
      <c r="KN119" s="45">
        <f>IF(KN93=0,KN110+KN111,IF(KN93&lt;=10,KN110-KN114,KN110-KN117))</f>
        <v/>
      </c>
      <c r="KO119" s="45">
        <f>IF(KO93=0,KO110+KO111,IF(KO93&lt;=10,KO110-KO114,KO110-KO117))</f>
        <v/>
      </c>
      <c r="KP119" s="45">
        <f>IF(KP93=0,KP110+KP111,IF(KP93&lt;=10,KP110-KP114,KP110-KP117))</f>
        <v/>
      </c>
      <c r="KQ119" s="45">
        <f>IF(KQ93=0,KQ110+KQ111,IF(KQ93&lt;=10,KQ110-KQ114,KQ110-KQ117))</f>
        <v/>
      </c>
      <c r="KR119" s="45">
        <f>IF(KR93=0,KR110+KR111,IF(KR93&lt;=10,KR110-KR114,KR110-KR117))</f>
        <v/>
      </c>
      <c r="KS119" s="45">
        <f>IF(KS93=0,KS110+KS111,IF(KS93&lt;=10,KS110-KS114,KS110-KS117))</f>
        <v/>
      </c>
      <c r="KT119" s="45">
        <f>IF(KT93=0,KT110+KT111,IF(KT93&lt;=10,KT110-KT114,KT110-KT117))</f>
        <v/>
      </c>
      <c r="KU119" s="45">
        <f>IF(KU93=0,KU110+KU111,IF(KU93&lt;=10,KU110-KU114,KU110-KU117))</f>
        <v/>
      </c>
      <c r="KV119" s="45">
        <f>IF(KV93=0,KV110+KV111,IF(KV93&lt;=10,KV110-KV114,KV110-KV117))</f>
        <v/>
      </c>
      <c r="KW119" s="45">
        <f>IF(KW93=0,KW110+KW111,IF(KW93&lt;=10,KW110-KW114,KW110-KW117))</f>
        <v/>
      </c>
      <c r="KX119" s="45">
        <f>IF(KX93=0,KX110+KX111,IF(KX93&lt;=10,KX110-KX114,KX110-KX117))</f>
        <v/>
      </c>
      <c r="KY119" s="45">
        <f>IF(KY93=0,KY110+KY111,IF(KY93&lt;=10,KY110-KY114,KY110-KY117))</f>
        <v/>
      </c>
      <c r="KZ119" s="45">
        <f>IF(KZ93=0,KZ110+KZ111,IF(KZ93&lt;=10,KZ110-KZ114,KZ110-KZ117))</f>
        <v/>
      </c>
      <c r="LA119" s="45">
        <f>IF(LA93=0,LA110+LA111,IF(LA93&lt;=10,LA110-LA114,LA110-LA117))</f>
        <v/>
      </c>
      <c r="LB119" s="45">
        <f>IF(LB93=0,LB110+LB111,IF(LB93&lt;=10,LB110-LB114,LB110-LB117))</f>
        <v/>
      </c>
      <c r="LC119" s="45">
        <f>IF(LC93=0,LC110+LC111,IF(LC93&lt;=10,LC110-LC114,LC110-LC117))</f>
        <v/>
      </c>
      <c r="LD119" s="45">
        <f>IF(LD93=0,LD110+LD111,IF(LD93&lt;=10,LD110-LD114,LD110-LD117))</f>
        <v/>
      </c>
      <c r="LE119" s="45">
        <f>IF(LE93=0,LE110+LE111,IF(LE93&lt;=10,LE110-LE114,LE110-LE117))</f>
        <v/>
      </c>
      <c r="LF119" s="45">
        <f>IF(LF93=0,LF110+LF111,IF(LF93&lt;=10,LF110-LF114,LF110-LF117))</f>
        <v/>
      </c>
      <c r="LG119" s="45">
        <f>IF(LG93=0,LG110+LG111,IF(LG93&lt;=10,LG110-LG114,LG110-LG117))</f>
        <v/>
      </c>
      <c r="LH119" s="45">
        <f>IF(LH93=0,LH110+LH111,IF(LH93&lt;=10,LH110-LH114,LH110-LH117))</f>
        <v/>
      </c>
      <c r="LI119" s="45">
        <f>IF(LI93=0,LI110+LI111,IF(LI93&lt;=10,LI110-LI114,LI110-LI117))</f>
        <v/>
      </c>
      <c r="LJ119" s="45">
        <f>IF(LJ93=0,LJ110+LJ111,IF(LJ93&lt;=10,LJ110-LJ114,LJ110-LJ117))</f>
        <v/>
      </c>
      <c r="LK119" s="45">
        <f>IF(LK93=0,LK110+LK111,IF(LK93&lt;=10,LK110-LK114,LK110-LK117))</f>
        <v/>
      </c>
      <c r="LL119" s="45">
        <f>IF(LL93=0,LL110+LL111,IF(LL93&lt;=10,LL110-LL114,LL110-LL117))</f>
        <v/>
      </c>
      <c r="LM119" s="45">
        <f>IF(LM93=0,LM110+LM111,IF(LM93&lt;=10,LM110-LM114,LM110-LM117))</f>
        <v/>
      </c>
      <c r="LN119" s="45">
        <f>IF(LN93=0,LN110+LN111,IF(LN93&lt;=10,LN110-LN114,LN110-LN117))</f>
        <v/>
      </c>
      <c r="LO119" s="45">
        <f>IF(LO93=0,LO110+LO111,IF(LO93&lt;=10,LO110-LO114,LO110-LO117))</f>
        <v/>
      </c>
      <c r="LP119" s="45">
        <f>IF(LP93=0,LP110+LP111,IF(LP93&lt;=10,LP110-LP114,LP110-LP117))</f>
        <v/>
      </c>
      <c r="LQ119" s="45">
        <f>IF(LQ93=0,LQ110+LQ111,IF(LQ93&lt;=10,LQ110-LQ114,LQ110-LQ117))</f>
        <v/>
      </c>
      <c r="LR119" s="45">
        <f>IF(LR93=0,LR110+LR111,IF(LR93&lt;=10,LR110-LR114,LR110-LR117))</f>
        <v/>
      </c>
      <c r="LS119" s="45">
        <f>IF(LS93=0,LS110+LS111,IF(LS93&lt;=10,LS110-LS114,LS110-LS117))</f>
        <v/>
      </c>
      <c r="LT119" s="45">
        <f>IF(LT93=0,LT110+LT111,IF(LT93&lt;=10,LT110-LT114,LT110-LT117))</f>
        <v/>
      </c>
      <c r="LU119" s="45">
        <f>IF(LU93=0,LU110+LU111,IF(LU93&lt;=10,LU110-LU114,LU110-LU117))</f>
        <v/>
      </c>
      <c r="LV119" s="45">
        <f>IF(LV93=0,LV110+LV111,IF(LV93&lt;=10,LV110-LV114,LV110-LV117))</f>
        <v/>
      </c>
      <c r="LW119" s="45">
        <f>IF(LW93=0,LW110+LW111,IF(LW93&lt;=10,LW110-LW114,LW110-LW117))</f>
        <v/>
      </c>
      <c r="LX119" s="45">
        <f>IF(LX93=0,LX110+LX111,IF(LX93&lt;=10,LX110-LX114,LX110-LX117))</f>
        <v/>
      </c>
      <c r="LY119" s="45">
        <f>IF(LY93=0,LY110+LY111,IF(LY93&lt;=10,LY110-LY114,LY110-LY117))</f>
        <v/>
      </c>
      <c r="LZ119" s="45">
        <f>IF(LZ93=0,LZ110+LZ111,IF(LZ93&lt;=10,LZ110-LZ114,LZ110-LZ117))</f>
        <v/>
      </c>
      <c r="MA119" s="45">
        <f>IF(MA93=0,MA110+MA111,IF(MA93&lt;=10,MA110-MA114,MA110-MA117))</f>
        <v/>
      </c>
      <c r="MB119" s="45">
        <f>IF(MB93=0,MB110+MB111,IF(MB93&lt;=10,MB110-MB114,MB110-MB117))</f>
        <v/>
      </c>
      <c r="MC119" s="45">
        <f>IF(MC93=0,MC110+MC111,IF(MC93&lt;=10,MC110-MC114,MC110-MC117))</f>
        <v/>
      </c>
      <c r="MD119" s="45">
        <f>IF(MD93=0,MD110+MD111,IF(MD93&lt;=10,MD110-MD114,MD110-MD117))</f>
        <v/>
      </c>
      <c r="ME119" s="45">
        <f>IF(ME93=0,ME110+ME111,IF(ME93&lt;=10,ME110-ME114,ME110-ME117))</f>
        <v/>
      </c>
      <c r="MF119" s="45">
        <f>IF(MF93=0,MF110+MF111,IF(MF93&lt;=10,MF110-MF114,MF110-MF117))</f>
        <v/>
      </c>
      <c r="MG119" s="45">
        <f>IF(MG93=0,MG110+MG111,IF(MG93&lt;=10,MG110-MG114,MG110-MG117))</f>
        <v/>
      </c>
      <c r="MH119" s="45">
        <f>IF(MH93=0,MH110+MH111,IF(MH93&lt;=10,MH110-MH114,MH110-MH117))</f>
        <v/>
      </c>
      <c r="MI119" s="45">
        <f>IF(MI93=0,MI110+MI111,IF(MI93&lt;=10,MI110-MI114,MI110-MI117))</f>
        <v/>
      </c>
      <c r="MJ119" s="45">
        <f>IF(MJ93=0,MJ110+MJ111,IF(MJ93&lt;=10,MJ110-MJ114,MJ110-MJ117))</f>
        <v/>
      </c>
      <c r="MK119" s="45">
        <f>IF(MK93=0,MK110+MK111,IF(MK93&lt;=10,MK110-MK114,MK110-MK117))</f>
        <v/>
      </c>
      <c r="ML119" s="45">
        <f>IF(ML93=0,ML110+ML111,IF(ML93&lt;=10,ML110-ML114,ML110-ML117))</f>
        <v/>
      </c>
      <c r="MM119" s="45">
        <f>IF(MM93=0,MM110+MM111,IF(MM93&lt;=10,MM110-MM114,MM110-MM117))</f>
        <v/>
      </c>
      <c r="MN119" s="45">
        <f>IF(MN93=0,MN110+MN111,IF(MN93&lt;=10,MN110-MN114,MN110-MN117))</f>
        <v/>
      </c>
      <c r="MO119" s="45">
        <f>IF(MO93=0,MO110+MO111,IF(MO93&lt;=10,MO110-MO114,MO110-MO117))</f>
        <v/>
      </c>
      <c r="MP119" s="45">
        <f>IF(MP93=0,MP110+MP111,IF(MP93&lt;=10,MP110-MP114,MP110-MP117))</f>
        <v/>
      </c>
      <c r="MQ119" s="45">
        <f>IF(MQ93=0,MQ110+MQ111,IF(MQ93&lt;=10,MQ110-MQ114,MQ110-MQ117))</f>
        <v/>
      </c>
      <c r="MR119" s="45">
        <f>IF(MR93=0,MR110+MR111,IF(MR93&lt;=10,MR110-MR114,MR110-MR117))</f>
        <v/>
      </c>
      <c r="MS119" s="45">
        <f>IF(MS93=0,MS110+MS111,IF(MS93&lt;=10,MS110-MS114,MS110-MS117))</f>
        <v/>
      </c>
      <c r="MT119" s="45">
        <f>IF(MT93=0,MT110+MT111,IF(MT93&lt;=10,MT110-MT114,MT110-MT117))</f>
        <v/>
      </c>
      <c r="MU119" s="45">
        <f>IF(MU93=0,MU110+MU111,IF(MU93&lt;=10,MU110-MU114,MU110-MU117))</f>
        <v/>
      </c>
      <c r="MV119" s="45">
        <f>IF(MV93=0,MV110+MV111,IF(MV93&lt;=10,MV110-MV114,MV110-MV117))</f>
        <v/>
      </c>
      <c r="MW119" s="45">
        <f>IF(MW93=0,MW110+MW111,IF(MW93&lt;=10,MW110-MW114,MW110-MW117))</f>
        <v/>
      </c>
      <c r="MX119" s="45">
        <f>IF(MX93=0,MX110+MX111,IF(MX93&lt;=10,MX110-MX114,MX110-MX117))</f>
        <v/>
      </c>
      <c r="MY119" s="45">
        <f>IF(MY93=0,MY110+MY111,IF(MY93&lt;=10,MY110-MY114,MY110-MY117))</f>
        <v/>
      </c>
      <c r="MZ119" s="45">
        <f>IF(MZ93=0,MZ110+MZ111,IF(MZ93&lt;=10,MZ110-MZ114,MZ110-MZ117))</f>
        <v/>
      </c>
      <c r="NA119" s="45">
        <f>IF(NA93=0,NA110+NA111,IF(NA93&lt;=10,NA110-NA114,NA110-NA117))</f>
        <v/>
      </c>
      <c r="NB119" s="45">
        <f>IF(NB93=0,NB110+NB111,IF(NB93&lt;=10,NB110-NB114,NB110-NB117))</f>
        <v/>
      </c>
      <c r="NC119" s="45">
        <f>IF(NC93=0,NC110+NC111,IF(NC93&lt;=10,NC110-NC114,NC110-NC117))</f>
        <v/>
      </c>
      <c r="ND119" s="45">
        <f>IF(ND93=0,ND110+ND111,IF(ND93&lt;=10,ND110-ND114,ND110-ND117))</f>
        <v/>
      </c>
      <c r="NE119" s="45">
        <f>IF(NE93=0,NE110+NE111,IF(NE93&lt;=10,NE110-NE114,NE110-NE117))</f>
        <v/>
      </c>
      <c r="NF119" s="45">
        <f>IF(NF93=0,NF110+NF111,IF(NF93&lt;=10,NF110-NF114,NF110-NF117))</f>
        <v/>
      </c>
      <c r="NG119" s="45">
        <f>IF(NG93=0,NG110+NG111,IF(NG93&lt;=10,NG110-NG114,NG110-NG117))</f>
        <v/>
      </c>
      <c r="NH119" s="45">
        <f>IF(NH93=0,NH110+NH111,IF(NH93&lt;=10,NH110-NH114,NH110-NH117))</f>
        <v/>
      </c>
      <c r="NI119" s="45">
        <f>IF(NI93=0,NI110+NI111,IF(NI93&lt;=10,NI110-NI114,NI110-NI117))</f>
        <v/>
      </c>
      <c r="NJ119" s="45">
        <f>IF(NJ93=0,NJ110+NJ111,IF(NJ93&lt;=10,NJ110-NJ114,NJ110-NJ117))</f>
        <v/>
      </c>
      <c r="NK119" s="45">
        <f>IF(NK93=0,NK110+NK111,IF(NK93&lt;=10,NK110-NK114,NK110-NK117))</f>
        <v/>
      </c>
      <c r="NL119" s="45">
        <f>IF(NL93=0,NL110+NL111,IF(NL93&lt;=10,NL110-NL114,NL110-NL117))</f>
        <v/>
      </c>
      <c r="NM119" s="45">
        <f>IF(NM93=0,NM110+NM111,IF(NM93&lt;=10,NM110-NM114,NM110-NM117))</f>
        <v/>
      </c>
      <c r="NN119" s="45">
        <f>IF(NN93=0,NN110+NN111,IF(NN93&lt;=10,NN110-NN114,NN110-NN117))</f>
        <v/>
      </c>
      <c r="NO119" s="45">
        <f>IF(NO93=0,NO110+NO111,IF(NO93&lt;=10,NO110-NO114,NO110-NO117))</f>
        <v/>
      </c>
      <c r="NP119" s="45">
        <f>IF(NP93=0,NP110+NP111,IF(NP93&lt;=10,NP110-NP114,NP110-NP117))</f>
        <v/>
      </c>
      <c r="NQ119" s="45">
        <f>IF(NQ93=0,NQ110+NQ111,IF(NQ93&lt;=10,NQ110-NQ114,NQ110-NQ117))</f>
        <v/>
      </c>
      <c r="NR119" s="45">
        <f>IF(NR93=0,NR110+NR111,IF(NR93&lt;=10,NR110-NR114,NR110-NR117))</f>
        <v/>
      </c>
      <c r="NS119" s="45">
        <f>IF(NS93=0,NS110+NS111,IF(NS93&lt;=10,NS110-NS114,NS110-NS117))</f>
        <v/>
      </c>
      <c r="NT119" s="45">
        <f>IF(NT93=0,NT110+NT111,IF(NT93&lt;=10,NT110-NT114,NT110-NT117))</f>
        <v/>
      </c>
      <c r="NU119" s="45">
        <f>IF(NU93=0,NU110+NU111,IF(NU93&lt;=10,NU110-NU114,NU110-NU117))</f>
        <v/>
      </c>
      <c r="NV119" s="45">
        <f>IF(NV93=0,NV110+NV111,IF(NV93&lt;=10,NV110-NV114,NV110-NV117))</f>
        <v/>
      </c>
      <c r="NW119" s="45">
        <f>IF(NW93=0,NW110+NW111,IF(NW93&lt;=10,NW110-NW114,NW110-NW117))</f>
        <v/>
      </c>
      <c r="NX119" s="45">
        <f>IF(NX93=0,NX110+NX111,IF(NX93&lt;=10,NX110-NX114,NX110-NX117))</f>
        <v/>
      </c>
      <c r="NY119" s="45">
        <f>IF(NY93=0,NY110+NY111,IF(NY93&lt;=10,NY110-NY114,NY110-NY117))</f>
        <v/>
      </c>
      <c r="NZ119" s="45">
        <f>IF(NZ93=0,NZ110+NZ111,IF(NZ93&lt;=10,NZ110-NZ114,NZ110-NZ117))</f>
        <v/>
      </c>
      <c r="OA119" s="45">
        <f>IF(OA93=0,OA110+OA111,IF(OA93&lt;=10,OA110-OA114,OA110-OA117))</f>
        <v/>
      </c>
      <c r="OB119" s="45">
        <f>IF(OB93=0,OB110+OB111,IF(OB93&lt;=10,OB110-OB114,OB110-OB117))</f>
        <v/>
      </c>
      <c r="OC119" s="45">
        <f>IF(OC93=0,OC110+OC111,IF(OC93&lt;=10,OC110-OC114,OC110-OC117))</f>
        <v/>
      </c>
      <c r="OD119" s="45">
        <f>IF(OD93=0,OD110+OD111,IF(OD93&lt;=10,OD110-OD114,OD110-OD117))</f>
        <v/>
      </c>
      <c r="OE119" s="45">
        <f>IF(OE93=0,OE110+OE111,IF(OE93&lt;=10,OE110-OE114,OE110-OE117))</f>
        <v/>
      </c>
      <c r="OF119" s="45">
        <f>IF(OF93=0,OF110+OF111,IF(OF93&lt;=10,OF110-OF114,OF110-OF117))</f>
        <v/>
      </c>
      <c r="OG119" s="45">
        <f>IF(OG93=0,OG110+OG111,IF(OG93&lt;=10,OG110-OG114,OG110-OG117))</f>
        <v/>
      </c>
      <c r="OH119" s="45">
        <f>IF(OH93=0,OH110+OH111,IF(OH93&lt;=10,OH110-OH114,OH110-OH117))</f>
        <v/>
      </c>
      <c r="OI119" s="45">
        <f>IF(OI93=0,OI110+OI111,IF(OI93&lt;=10,OI110-OI114,OI110-OI117))</f>
        <v/>
      </c>
      <c r="OJ119" s="45">
        <f>IF(OJ93=0,OJ110+OJ111,IF(OJ93&lt;=10,OJ110-OJ114,OJ110-OJ117))</f>
        <v/>
      </c>
      <c r="OK119" s="45">
        <f>IF(OK93=0,OK110+OK111,IF(OK93&lt;=10,OK110-OK114,OK110-OK117))</f>
        <v/>
      </c>
      <c r="OL119" s="45">
        <f>IF(OL93=0,OL110+OL111,IF(OL93&lt;=10,OL110-OL114,OL110-OL117))</f>
        <v/>
      </c>
      <c r="OM119" s="45">
        <f>IF(OM93=0,OM110+OM111,IF(OM93&lt;=10,OM110-OM114,OM110-OM117))</f>
        <v/>
      </c>
      <c r="ON119" s="45">
        <f>IF(ON93=0,ON110+ON111,IF(ON93&lt;=10,ON110-ON114,ON110-ON117))</f>
        <v/>
      </c>
      <c r="OO119" s="45">
        <f>IF(OO93=0,OO110+OO111,IF(OO93&lt;=10,OO110-OO114,OO110-OO117))</f>
        <v/>
      </c>
      <c r="OP119" s="45">
        <f>IF(OP93=0,OP110+OP111,IF(OP93&lt;=10,OP110-OP114,OP110-OP117))</f>
        <v/>
      </c>
      <c r="OQ119" s="45">
        <f>IF(OQ93=0,OQ110+OQ111,IF(OQ93&lt;=10,OQ110-OQ114,OQ110-OQ117))</f>
        <v/>
      </c>
      <c r="OR119" s="45">
        <f>IF(OR93=0,OR110+OR111,IF(OR93&lt;=10,OR110-OR114,OR110-OR117))</f>
        <v/>
      </c>
      <c r="OS119" s="45">
        <f>IF(OS93=0,OS110+OS111,IF(OS93&lt;=10,OS110-OS114,OS110-OS117))</f>
        <v/>
      </c>
      <c r="OT119" s="45">
        <f>IF(OT93=0,OT110+OT111,IF(OT93&lt;=10,OT110-OT114,OT110-OT117))</f>
        <v/>
      </c>
      <c r="OU119" s="45">
        <f>IF(OU93=0,OU110+OU111,IF(OU93&lt;=10,OU110-OU114,OU110-OU117))</f>
        <v/>
      </c>
      <c r="OV119" s="45">
        <f>IF(OV93=0,OV110+OV111,IF(OV93&lt;=10,OV110-OV114,OV110-OV117))</f>
        <v/>
      </c>
      <c r="OW119" s="45">
        <f>IF(OW93=0,OW110+OW111,IF(OW93&lt;=10,OW110-OW114,OW110-OW117))</f>
        <v/>
      </c>
      <c r="OX119" s="45">
        <f>IF(OX93=0,OX110+OX111,IF(OX93&lt;=10,OX110-OX114,OX110-OX117))</f>
        <v/>
      </c>
      <c r="OY119" s="45">
        <f>IF(OY93=0,OY110+OY111,IF(OY93&lt;=10,OY110-OY114,OY110-OY117))</f>
        <v/>
      </c>
      <c r="OZ119" s="45">
        <f>IF(OZ93=0,OZ110+OZ111,IF(OZ93&lt;=10,OZ110-OZ114,OZ110-OZ117))</f>
        <v/>
      </c>
      <c r="PA119" s="45">
        <f>IF(PA93=0,PA110+PA111,IF(PA93&lt;=10,PA110-PA114,PA110-PA117))</f>
        <v/>
      </c>
      <c r="PB119" s="45">
        <f>IF(PB93=0,PB110+PB111,IF(PB93&lt;=10,PB110-PB114,PB110-PB117))</f>
        <v/>
      </c>
      <c r="PC119" s="45">
        <f>IF(PC93=0,PC110+PC111,IF(PC93&lt;=10,PC110-PC114,PC110-PC117))</f>
        <v/>
      </c>
      <c r="PD119" s="45">
        <f>IF(PD93=0,PD110+PD111,IF(PD93&lt;=10,PD110-PD114,PD110-PD117))</f>
        <v/>
      </c>
      <c r="PE119" s="45">
        <f>IF(PE93=0,PE110+PE111,IF(PE93&lt;=10,PE110-PE114,PE110-PE117))</f>
        <v/>
      </c>
      <c r="PF119" s="45">
        <f>IF(PF93=0,PF110+PF111,IF(PF93&lt;=10,PF110-PF114,PF110-PF117))</f>
        <v/>
      </c>
      <c r="PG119" s="45">
        <f>IF(PG93=0,PG110+PG111,IF(PG93&lt;=10,PG110-PG114,PG110-PG117))</f>
        <v/>
      </c>
      <c r="PH119" s="45">
        <f>IF(PH93=0,PH110+PH111,IF(PH93&lt;=10,PH110-PH114,PH110-PH117))</f>
        <v/>
      </c>
      <c r="PI119" s="45">
        <f>IF(PI93=0,PI110+PI111,IF(PI93&lt;=10,PI110-PI114,PI110-PI117))</f>
        <v/>
      </c>
      <c r="PJ119" s="45">
        <f>IF(PJ93=0,PJ110+PJ111,IF(PJ93&lt;=10,PJ110-PJ114,PJ110-PJ117))</f>
        <v/>
      </c>
      <c r="PK119" s="45">
        <f>IF(PK93=0,PK110+PK111,IF(PK93&lt;=10,PK110-PK114,PK110-PK117))</f>
        <v/>
      </c>
      <c r="PL119" s="45">
        <f>IF(PL93=0,PL110+PL111,IF(PL93&lt;=10,PL110-PL114,PL110-PL117))</f>
        <v/>
      </c>
      <c r="PM119" s="45">
        <f>IF(PM93=0,PM110+PM111,IF(PM93&lt;=10,PM110-PM114,PM110-PM117))</f>
        <v/>
      </c>
    </row>
    <row r="120">
      <c r="A120" s="9" t="inlineStr">
        <is>
          <t>Existing site NOI retained</t>
        </is>
      </c>
      <c r="B120" s="9" t="inlineStr">
        <is>
          <t>P2</t>
        </is>
      </c>
      <c r="C120" s="43">
        <f>SUM(D120:PM120)</f>
        <v/>
      </c>
      <c r="D120" s="44">
        <f>0</f>
        <v/>
      </c>
      <c r="E120" s="44">
        <f>0</f>
        <v/>
      </c>
      <c r="F120" s="44">
        <f>0</f>
        <v/>
      </c>
      <c r="G120" s="44">
        <f>0</f>
        <v/>
      </c>
      <c r="H120" s="44">
        <f>0</f>
        <v/>
      </c>
      <c r="I120" s="44">
        <f>0</f>
        <v/>
      </c>
      <c r="J120" s="44">
        <f>0</f>
        <v/>
      </c>
      <c r="K120" s="44">
        <f>0</f>
        <v/>
      </c>
      <c r="L120" s="44">
        <f>0</f>
        <v/>
      </c>
      <c r="M120" s="44">
        <f>0</f>
        <v/>
      </c>
      <c r="N120" s="44">
        <f>0</f>
        <v/>
      </c>
      <c r="O120" s="44">
        <f>0</f>
        <v/>
      </c>
      <c r="P120" s="44">
        <f>0</f>
        <v/>
      </c>
      <c r="Q120" s="44">
        <f>0</f>
        <v/>
      </c>
      <c r="R120" s="44">
        <f>0</f>
        <v/>
      </c>
      <c r="S120" s="44">
        <f>0</f>
        <v/>
      </c>
      <c r="T120" s="44">
        <f>0</f>
        <v/>
      </c>
      <c r="U120" s="44">
        <f>0</f>
        <v/>
      </c>
      <c r="V120" s="44">
        <f>0</f>
        <v/>
      </c>
      <c r="W120" s="44">
        <f>0</f>
        <v/>
      </c>
      <c r="X120" s="44">
        <f>0</f>
        <v/>
      </c>
      <c r="Y120" s="44">
        <f>0</f>
        <v/>
      </c>
      <c r="Z120" s="44">
        <f>0</f>
        <v/>
      </c>
      <c r="AA120" s="44">
        <f>0</f>
        <v/>
      </c>
      <c r="AB120" s="44">
        <f>0</f>
        <v/>
      </c>
      <c r="AC120" s="44">
        <f>0</f>
        <v/>
      </c>
      <c r="AD120" s="44">
        <f>0</f>
        <v/>
      </c>
      <c r="AE120" s="44">
        <f>0</f>
        <v/>
      </c>
      <c r="AF120" s="44">
        <f>0</f>
        <v/>
      </c>
      <c r="AG120" s="44">
        <f>0</f>
        <v/>
      </c>
      <c r="AH120" s="44">
        <f>0</f>
        <v/>
      </c>
      <c r="AI120" s="44">
        <f>0</f>
        <v/>
      </c>
      <c r="AJ120" s="44">
        <f>0</f>
        <v/>
      </c>
      <c r="AK120" s="44">
        <f>0</f>
        <v/>
      </c>
      <c r="AL120" s="44">
        <f>0</f>
        <v/>
      </c>
      <c r="AM120" s="44">
        <f>0</f>
        <v/>
      </c>
      <c r="AN120" s="44">
        <f>0</f>
        <v/>
      </c>
      <c r="AO120" s="44">
        <f>0</f>
        <v/>
      </c>
      <c r="AP120" s="44">
        <f>0</f>
        <v/>
      </c>
      <c r="AQ120" s="44">
        <f>0</f>
        <v/>
      </c>
      <c r="AR120" s="44">
        <f>0</f>
        <v/>
      </c>
      <c r="AS120" s="44">
        <f>0</f>
        <v/>
      </c>
      <c r="AT120" s="44">
        <f>0</f>
        <v/>
      </c>
      <c r="AU120" s="44">
        <f>0</f>
        <v/>
      </c>
      <c r="AV120" s="44">
        <f>0</f>
        <v/>
      </c>
      <c r="AW120" s="44">
        <f>0</f>
        <v/>
      </c>
      <c r="AX120" s="44">
        <f>0</f>
        <v/>
      </c>
      <c r="AY120" s="44">
        <f>0</f>
        <v/>
      </c>
      <c r="AZ120" s="44">
        <f>0</f>
        <v/>
      </c>
      <c r="BA120" s="44">
        <f>0</f>
        <v/>
      </c>
      <c r="BB120" s="44">
        <f>0</f>
        <v/>
      </c>
      <c r="BC120" s="44">
        <f>0</f>
        <v/>
      </c>
      <c r="BD120" s="44">
        <f>0</f>
        <v/>
      </c>
      <c r="BE120" s="44">
        <f>0</f>
        <v/>
      </c>
      <c r="BF120" s="44">
        <f>0</f>
        <v/>
      </c>
      <c r="BG120" s="44">
        <f>0</f>
        <v/>
      </c>
      <c r="BH120" s="44">
        <f>0</f>
        <v/>
      </c>
      <c r="BI120" s="44">
        <f>0</f>
        <v/>
      </c>
      <c r="BJ120" s="44">
        <f>0</f>
        <v/>
      </c>
      <c r="BK120" s="44">
        <f>0</f>
        <v/>
      </c>
      <c r="BL120" s="44">
        <f>0</f>
        <v/>
      </c>
      <c r="BM120" s="44">
        <f>0</f>
        <v/>
      </c>
      <c r="BN120" s="44">
        <f>0</f>
        <v/>
      </c>
      <c r="BO120" s="44">
        <f>0</f>
        <v/>
      </c>
      <c r="BP120" s="44">
        <f>0</f>
        <v/>
      </c>
      <c r="BQ120" s="44">
        <f>0</f>
        <v/>
      </c>
      <c r="BR120" s="44">
        <f>0</f>
        <v/>
      </c>
      <c r="BS120" s="44">
        <f>0</f>
        <v/>
      </c>
      <c r="BT120" s="44">
        <f>0</f>
        <v/>
      </c>
      <c r="BU120" s="44">
        <f>0</f>
        <v/>
      </c>
      <c r="BV120" s="44">
        <f>0</f>
        <v/>
      </c>
      <c r="BW120" s="44">
        <f>0</f>
        <v/>
      </c>
      <c r="BX120" s="44">
        <f>0</f>
        <v/>
      </c>
      <c r="BY120" s="44">
        <f>0</f>
        <v/>
      </c>
      <c r="BZ120" s="44">
        <f>0</f>
        <v/>
      </c>
      <c r="CA120" s="44">
        <f>0</f>
        <v/>
      </c>
      <c r="CB120" s="44">
        <f>0</f>
        <v/>
      </c>
      <c r="CC120" s="44">
        <f>0</f>
        <v/>
      </c>
      <c r="CD120" s="44">
        <f>0</f>
        <v/>
      </c>
      <c r="CE120" s="44">
        <f>0</f>
        <v/>
      </c>
      <c r="CF120" s="44">
        <f>0</f>
        <v/>
      </c>
      <c r="CG120" s="44">
        <f>0</f>
        <v/>
      </c>
      <c r="CH120" s="44">
        <f>0</f>
        <v/>
      </c>
      <c r="CI120" s="44">
        <f>0</f>
        <v/>
      </c>
      <c r="CJ120" s="44">
        <f>0</f>
        <v/>
      </c>
      <c r="CK120" s="44">
        <f>0</f>
        <v/>
      </c>
      <c r="CL120" s="44">
        <f>0</f>
        <v/>
      </c>
      <c r="CM120" s="44">
        <f>0</f>
        <v/>
      </c>
      <c r="CN120" s="44">
        <f>0</f>
        <v/>
      </c>
      <c r="CO120" s="44">
        <f>0</f>
        <v/>
      </c>
      <c r="CP120" s="44">
        <f>0</f>
        <v/>
      </c>
      <c r="CQ120" s="44">
        <f>0</f>
        <v/>
      </c>
      <c r="CR120" s="44">
        <f>0</f>
        <v/>
      </c>
      <c r="CS120" s="44">
        <f>0</f>
        <v/>
      </c>
      <c r="CT120" s="44">
        <f>0</f>
        <v/>
      </c>
      <c r="CU120" s="44">
        <f>0</f>
        <v/>
      </c>
      <c r="CV120" s="44">
        <f>0</f>
        <v/>
      </c>
      <c r="CW120" s="44">
        <f>0</f>
        <v/>
      </c>
      <c r="CX120" s="44">
        <f>0</f>
        <v/>
      </c>
      <c r="CY120" s="44">
        <f>0</f>
        <v/>
      </c>
      <c r="CZ120" s="44">
        <f>0</f>
        <v/>
      </c>
      <c r="DA120" s="44">
        <f>0</f>
        <v/>
      </c>
      <c r="DB120" s="44">
        <f>0</f>
        <v/>
      </c>
      <c r="DC120" s="44">
        <f>0</f>
        <v/>
      </c>
      <c r="DD120" s="44">
        <f>0</f>
        <v/>
      </c>
      <c r="DE120" s="44">
        <f>0</f>
        <v/>
      </c>
      <c r="DF120" s="44">
        <f>0</f>
        <v/>
      </c>
      <c r="DG120" s="44">
        <f>0</f>
        <v/>
      </c>
      <c r="DH120" s="44">
        <f>0</f>
        <v/>
      </c>
      <c r="DI120" s="44">
        <f>0</f>
        <v/>
      </c>
      <c r="DJ120" s="44">
        <f>0</f>
        <v/>
      </c>
      <c r="DK120" s="44">
        <f>0</f>
        <v/>
      </c>
      <c r="DL120" s="44">
        <f>0</f>
        <v/>
      </c>
      <c r="DM120" s="44">
        <f>0</f>
        <v/>
      </c>
      <c r="DN120" s="44">
        <f>0</f>
        <v/>
      </c>
      <c r="DO120" s="44">
        <f>0</f>
        <v/>
      </c>
      <c r="DP120" s="44">
        <f>0</f>
        <v/>
      </c>
      <c r="DQ120" s="44">
        <f>0</f>
        <v/>
      </c>
      <c r="DR120" s="44">
        <f>0</f>
        <v/>
      </c>
      <c r="DS120" s="44">
        <f>0</f>
        <v/>
      </c>
      <c r="DT120" s="44">
        <f>0</f>
        <v/>
      </c>
      <c r="DU120" s="44">
        <f>0</f>
        <v/>
      </c>
      <c r="DV120" s="44">
        <f>0</f>
        <v/>
      </c>
      <c r="DW120" s="44">
        <f>0</f>
        <v/>
      </c>
      <c r="DX120" s="44">
        <f>0</f>
        <v/>
      </c>
      <c r="DY120" s="44">
        <f>0</f>
        <v/>
      </c>
      <c r="DZ120" s="44">
        <f>0</f>
        <v/>
      </c>
      <c r="EA120" s="44">
        <f>0</f>
        <v/>
      </c>
      <c r="EB120" s="44">
        <f>0</f>
        <v/>
      </c>
      <c r="EC120" s="44">
        <f>0</f>
        <v/>
      </c>
      <c r="ED120" s="44">
        <f>0</f>
        <v/>
      </c>
      <c r="EE120" s="44">
        <f>0</f>
        <v/>
      </c>
      <c r="EF120" s="44">
        <f>0</f>
        <v/>
      </c>
      <c r="EG120" s="44">
        <f>0</f>
        <v/>
      </c>
      <c r="EH120" s="44">
        <f>0</f>
        <v/>
      </c>
      <c r="EI120" s="44">
        <f>0</f>
        <v/>
      </c>
      <c r="EJ120" s="44">
        <f>0</f>
        <v/>
      </c>
      <c r="EK120" s="44">
        <f>0</f>
        <v/>
      </c>
      <c r="EL120" s="44">
        <f>0</f>
        <v/>
      </c>
      <c r="EM120" s="44">
        <f>0</f>
        <v/>
      </c>
      <c r="EN120" s="44">
        <f>0</f>
        <v/>
      </c>
      <c r="EO120" s="44">
        <f>0</f>
        <v/>
      </c>
      <c r="EP120" s="44">
        <f>0</f>
        <v/>
      </c>
      <c r="EQ120" s="44">
        <f>0</f>
        <v/>
      </c>
      <c r="ER120" s="44">
        <f>0</f>
        <v/>
      </c>
      <c r="ES120" s="44">
        <f>0</f>
        <v/>
      </c>
      <c r="ET120" s="44">
        <f>0</f>
        <v/>
      </c>
      <c r="EU120" s="44">
        <f>0</f>
        <v/>
      </c>
      <c r="EV120" s="44">
        <f>0</f>
        <v/>
      </c>
      <c r="EW120" s="44">
        <f>0</f>
        <v/>
      </c>
      <c r="EX120" s="44">
        <f>0</f>
        <v/>
      </c>
      <c r="EY120" s="44">
        <f>0</f>
        <v/>
      </c>
      <c r="EZ120" s="44">
        <f>0</f>
        <v/>
      </c>
      <c r="FA120" s="44">
        <f>0</f>
        <v/>
      </c>
      <c r="FB120" s="44">
        <f>0</f>
        <v/>
      </c>
      <c r="FC120" s="44">
        <f>0</f>
        <v/>
      </c>
      <c r="FD120" s="44">
        <f>0</f>
        <v/>
      </c>
      <c r="FE120" s="44">
        <f>0</f>
        <v/>
      </c>
      <c r="FF120" s="44">
        <f>0</f>
        <v/>
      </c>
      <c r="FG120" s="44">
        <f>0</f>
        <v/>
      </c>
      <c r="FH120" s="44">
        <f>0</f>
        <v/>
      </c>
      <c r="FI120" s="44">
        <f>0</f>
        <v/>
      </c>
      <c r="FJ120" s="44">
        <f>0</f>
        <v/>
      </c>
      <c r="FK120" s="44">
        <f>0</f>
        <v/>
      </c>
      <c r="FL120" s="44">
        <f>0</f>
        <v/>
      </c>
      <c r="FM120" s="44">
        <f>0</f>
        <v/>
      </c>
      <c r="FN120" s="44">
        <f>0</f>
        <v/>
      </c>
      <c r="FO120" s="44">
        <f>0</f>
        <v/>
      </c>
      <c r="FP120" s="44">
        <f>0</f>
        <v/>
      </c>
      <c r="FQ120" s="44">
        <f>0</f>
        <v/>
      </c>
      <c r="FR120" s="44">
        <f>0</f>
        <v/>
      </c>
      <c r="FS120" s="44">
        <f>0</f>
        <v/>
      </c>
      <c r="FT120" s="44">
        <f>0</f>
        <v/>
      </c>
      <c r="FU120" s="44">
        <f>0</f>
        <v/>
      </c>
      <c r="FV120" s="44">
        <f>0</f>
        <v/>
      </c>
      <c r="FW120" s="44">
        <f>0</f>
        <v/>
      </c>
      <c r="FX120" s="44">
        <f>0</f>
        <v/>
      </c>
      <c r="FY120" s="44">
        <f>0</f>
        <v/>
      </c>
      <c r="FZ120" s="44">
        <f>0</f>
        <v/>
      </c>
      <c r="GA120" s="44">
        <f>0</f>
        <v/>
      </c>
      <c r="GB120" s="44">
        <f>0</f>
        <v/>
      </c>
      <c r="GC120" s="44">
        <f>0</f>
        <v/>
      </c>
      <c r="GD120" s="44">
        <f>0</f>
        <v/>
      </c>
      <c r="GE120" s="44">
        <f>0</f>
        <v/>
      </c>
      <c r="GF120" s="44">
        <f>0</f>
        <v/>
      </c>
      <c r="GG120" s="44">
        <f>0</f>
        <v/>
      </c>
      <c r="GH120" s="44">
        <f>0</f>
        <v/>
      </c>
      <c r="GI120" s="44">
        <f>0</f>
        <v/>
      </c>
      <c r="GJ120" s="44">
        <f>0</f>
        <v/>
      </c>
      <c r="GK120" s="44">
        <f>0</f>
        <v/>
      </c>
      <c r="GL120" s="44">
        <f>0</f>
        <v/>
      </c>
      <c r="GM120" s="44">
        <f>0</f>
        <v/>
      </c>
      <c r="GN120" s="44">
        <f>0</f>
        <v/>
      </c>
      <c r="GO120" s="44">
        <f>0</f>
        <v/>
      </c>
      <c r="GP120" s="44">
        <f>0</f>
        <v/>
      </c>
      <c r="GQ120" s="44">
        <f>0</f>
        <v/>
      </c>
      <c r="GR120" s="44">
        <f>0</f>
        <v/>
      </c>
      <c r="GS120" s="44">
        <f>0</f>
        <v/>
      </c>
      <c r="GT120" s="44">
        <f>0</f>
        <v/>
      </c>
      <c r="GU120" s="44">
        <f>0</f>
        <v/>
      </c>
      <c r="GV120" s="44">
        <f>0</f>
        <v/>
      </c>
      <c r="GW120" s="44">
        <f>0</f>
        <v/>
      </c>
      <c r="GX120" s="44">
        <f>0</f>
        <v/>
      </c>
      <c r="GY120" s="44">
        <f>0</f>
        <v/>
      </c>
      <c r="GZ120" s="44">
        <f>0</f>
        <v/>
      </c>
      <c r="HA120" s="44">
        <f>0</f>
        <v/>
      </c>
      <c r="HB120" s="44">
        <f>0</f>
        <v/>
      </c>
      <c r="HC120" s="44">
        <f>0</f>
        <v/>
      </c>
      <c r="HD120" s="44">
        <f>0</f>
        <v/>
      </c>
      <c r="HE120" s="44">
        <f>0</f>
        <v/>
      </c>
      <c r="HF120" s="44">
        <f>0</f>
        <v/>
      </c>
      <c r="HG120" s="44">
        <f>0</f>
        <v/>
      </c>
      <c r="HH120" s="44">
        <f>0</f>
        <v/>
      </c>
      <c r="HI120" s="44">
        <f>0</f>
        <v/>
      </c>
      <c r="HJ120" s="44">
        <f>0</f>
        <v/>
      </c>
      <c r="HK120" s="44">
        <f>0</f>
        <v/>
      </c>
      <c r="HL120" s="44">
        <f>0</f>
        <v/>
      </c>
      <c r="HM120" s="44">
        <f>0</f>
        <v/>
      </c>
      <c r="HN120" s="44">
        <f>0</f>
        <v/>
      </c>
      <c r="HO120" s="44">
        <f>0</f>
        <v/>
      </c>
      <c r="HP120" s="44">
        <f>0</f>
        <v/>
      </c>
      <c r="HQ120" s="44">
        <f>0</f>
        <v/>
      </c>
      <c r="HR120" s="44">
        <f>0</f>
        <v/>
      </c>
      <c r="HS120" s="44">
        <f>0</f>
        <v/>
      </c>
      <c r="HT120" s="44">
        <f>0</f>
        <v/>
      </c>
      <c r="HU120" s="44">
        <f>0</f>
        <v/>
      </c>
      <c r="HV120" s="44">
        <f>0</f>
        <v/>
      </c>
      <c r="HW120" s="44">
        <f>0</f>
        <v/>
      </c>
      <c r="HX120" s="44">
        <f>0</f>
        <v/>
      </c>
      <c r="HY120" s="44">
        <f>0</f>
        <v/>
      </c>
      <c r="HZ120" s="44">
        <f>0</f>
        <v/>
      </c>
      <c r="IA120" s="44">
        <f>0</f>
        <v/>
      </c>
      <c r="IB120" s="44">
        <f>0</f>
        <v/>
      </c>
      <c r="IC120" s="44">
        <f>0</f>
        <v/>
      </c>
      <c r="ID120" s="44">
        <f>0</f>
        <v/>
      </c>
      <c r="IE120" s="44">
        <f>0</f>
        <v/>
      </c>
      <c r="IF120" s="44">
        <f>0</f>
        <v/>
      </c>
      <c r="IG120" s="44">
        <f>0</f>
        <v/>
      </c>
      <c r="IH120" s="44">
        <f>0</f>
        <v/>
      </c>
      <c r="II120" s="44">
        <f>0</f>
        <v/>
      </c>
      <c r="IJ120" s="44">
        <f>0</f>
        <v/>
      </c>
      <c r="IK120" s="44">
        <f>0</f>
        <v/>
      </c>
      <c r="IL120" s="44">
        <f>0</f>
        <v/>
      </c>
      <c r="IM120" s="44">
        <f>0</f>
        <v/>
      </c>
      <c r="IN120" s="44">
        <f>0</f>
        <v/>
      </c>
      <c r="IO120" s="44">
        <f>0</f>
        <v/>
      </c>
      <c r="IP120" s="44">
        <f>0</f>
        <v/>
      </c>
      <c r="IQ120" s="44">
        <f>0</f>
        <v/>
      </c>
      <c r="IR120" s="44">
        <f>0</f>
        <v/>
      </c>
      <c r="IS120" s="44">
        <f>0</f>
        <v/>
      </c>
      <c r="IT120" s="44">
        <f>0</f>
        <v/>
      </c>
      <c r="IU120" s="44">
        <f>0</f>
        <v/>
      </c>
      <c r="IV120" s="44">
        <f>0</f>
        <v/>
      </c>
      <c r="IW120" s="44">
        <f>0</f>
        <v/>
      </c>
      <c r="IX120" s="44">
        <f>0</f>
        <v/>
      </c>
      <c r="IY120" s="44">
        <f>0</f>
        <v/>
      </c>
      <c r="IZ120" s="44">
        <f>0</f>
        <v/>
      </c>
      <c r="JA120" s="44">
        <f>0</f>
        <v/>
      </c>
      <c r="JB120" s="44">
        <f>0</f>
        <v/>
      </c>
      <c r="JC120" s="44">
        <f>0</f>
        <v/>
      </c>
      <c r="JD120" s="44">
        <f>0</f>
        <v/>
      </c>
      <c r="JE120" s="44">
        <f>0</f>
        <v/>
      </c>
      <c r="JF120" s="44">
        <f>0</f>
        <v/>
      </c>
      <c r="JG120" s="44">
        <f>0</f>
        <v/>
      </c>
      <c r="JH120" s="44">
        <f>0</f>
        <v/>
      </c>
      <c r="JI120" s="44">
        <f>0</f>
        <v/>
      </c>
      <c r="JJ120" s="44">
        <f>0</f>
        <v/>
      </c>
      <c r="JK120" s="44">
        <f>0</f>
        <v/>
      </c>
      <c r="JL120" s="44">
        <f>0</f>
        <v/>
      </c>
      <c r="JM120" s="44">
        <f>0</f>
        <v/>
      </c>
      <c r="JN120" s="44">
        <f>0</f>
        <v/>
      </c>
      <c r="JO120" s="44">
        <f>0</f>
        <v/>
      </c>
      <c r="JP120" s="44">
        <f>0</f>
        <v/>
      </c>
      <c r="JQ120" s="44">
        <f>0</f>
        <v/>
      </c>
      <c r="JR120" s="44">
        <f>0</f>
        <v/>
      </c>
      <c r="JS120" s="44">
        <f>0</f>
        <v/>
      </c>
      <c r="JT120" s="44">
        <f>0</f>
        <v/>
      </c>
      <c r="JU120" s="44">
        <f>0</f>
        <v/>
      </c>
      <c r="JV120" s="44">
        <f>0</f>
        <v/>
      </c>
      <c r="JW120" s="44">
        <f>0</f>
        <v/>
      </c>
      <c r="JX120" s="44">
        <f>0</f>
        <v/>
      </c>
      <c r="JY120" s="44">
        <f>0</f>
        <v/>
      </c>
      <c r="JZ120" s="44">
        <f>0</f>
        <v/>
      </c>
      <c r="KA120" s="44">
        <f>0</f>
        <v/>
      </c>
      <c r="KB120" s="44">
        <f>0</f>
        <v/>
      </c>
      <c r="KC120" s="44">
        <f>0</f>
        <v/>
      </c>
      <c r="KD120" s="44">
        <f>0</f>
        <v/>
      </c>
      <c r="KE120" s="44">
        <f>0</f>
        <v/>
      </c>
      <c r="KF120" s="44">
        <f>0</f>
        <v/>
      </c>
      <c r="KG120" s="44">
        <f>0</f>
        <v/>
      </c>
      <c r="KH120" s="44">
        <f>0</f>
        <v/>
      </c>
      <c r="KI120" s="44">
        <f>0</f>
        <v/>
      </c>
      <c r="KJ120" s="44">
        <f>0</f>
        <v/>
      </c>
      <c r="KK120" s="44">
        <f>0</f>
        <v/>
      </c>
      <c r="KL120" s="44">
        <f>0</f>
        <v/>
      </c>
      <c r="KM120" s="44">
        <f>0</f>
        <v/>
      </c>
      <c r="KN120" s="44">
        <f>0</f>
        <v/>
      </c>
      <c r="KO120" s="44">
        <f>0</f>
        <v/>
      </c>
      <c r="KP120" s="44">
        <f>0</f>
        <v/>
      </c>
      <c r="KQ120" s="44">
        <f>0</f>
        <v/>
      </c>
      <c r="KR120" s="44">
        <f>0</f>
        <v/>
      </c>
      <c r="KS120" s="44">
        <f>0</f>
        <v/>
      </c>
      <c r="KT120" s="44">
        <f>0</f>
        <v/>
      </c>
      <c r="KU120" s="44">
        <f>0</f>
        <v/>
      </c>
      <c r="KV120" s="44">
        <f>0</f>
        <v/>
      </c>
      <c r="KW120" s="44">
        <f>0</f>
        <v/>
      </c>
      <c r="KX120" s="44">
        <f>0</f>
        <v/>
      </c>
      <c r="KY120" s="44">
        <f>0</f>
        <v/>
      </c>
      <c r="KZ120" s="44">
        <f>0</f>
        <v/>
      </c>
      <c r="LA120" s="44">
        <f>0</f>
        <v/>
      </c>
      <c r="LB120" s="44">
        <f>0</f>
        <v/>
      </c>
      <c r="LC120" s="44">
        <f>0</f>
        <v/>
      </c>
      <c r="LD120" s="44">
        <f>0</f>
        <v/>
      </c>
      <c r="LE120" s="44">
        <f>0</f>
        <v/>
      </c>
      <c r="LF120" s="44">
        <f>0</f>
        <v/>
      </c>
      <c r="LG120" s="44">
        <f>0</f>
        <v/>
      </c>
      <c r="LH120" s="44">
        <f>0</f>
        <v/>
      </c>
      <c r="LI120" s="44">
        <f>0</f>
        <v/>
      </c>
      <c r="LJ120" s="44">
        <f>0</f>
        <v/>
      </c>
      <c r="LK120" s="44">
        <f>0</f>
        <v/>
      </c>
      <c r="LL120" s="44">
        <f>0</f>
        <v/>
      </c>
      <c r="LM120" s="44">
        <f>0</f>
        <v/>
      </c>
      <c r="LN120" s="44">
        <f>0</f>
        <v/>
      </c>
      <c r="LO120" s="44">
        <f>0</f>
        <v/>
      </c>
      <c r="LP120" s="44">
        <f>0</f>
        <v/>
      </c>
      <c r="LQ120" s="44">
        <f>0</f>
        <v/>
      </c>
      <c r="LR120" s="44">
        <f>0</f>
        <v/>
      </c>
      <c r="LS120" s="44">
        <f>0</f>
        <v/>
      </c>
      <c r="LT120" s="44">
        <f>0</f>
        <v/>
      </c>
      <c r="LU120" s="44">
        <f>0</f>
        <v/>
      </c>
      <c r="LV120" s="44">
        <f>0</f>
        <v/>
      </c>
      <c r="LW120" s="44">
        <f>0</f>
        <v/>
      </c>
      <c r="LX120" s="44">
        <f>0</f>
        <v/>
      </c>
      <c r="LY120" s="44">
        <f>0</f>
        <v/>
      </c>
      <c r="LZ120" s="44">
        <f>0</f>
        <v/>
      </c>
      <c r="MA120" s="44">
        <f>0</f>
        <v/>
      </c>
      <c r="MB120" s="44">
        <f>0</f>
        <v/>
      </c>
      <c r="MC120" s="44">
        <f>0</f>
        <v/>
      </c>
      <c r="MD120" s="44">
        <f>0</f>
        <v/>
      </c>
      <c r="ME120" s="44">
        <f>0</f>
        <v/>
      </c>
      <c r="MF120" s="44">
        <f>0</f>
        <v/>
      </c>
      <c r="MG120" s="44">
        <f>0</f>
        <v/>
      </c>
      <c r="MH120" s="44">
        <f>0</f>
        <v/>
      </c>
      <c r="MI120" s="44">
        <f>0</f>
        <v/>
      </c>
      <c r="MJ120" s="44">
        <f>0</f>
        <v/>
      </c>
      <c r="MK120" s="44">
        <f>0</f>
        <v/>
      </c>
      <c r="ML120" s="44">
        <f>0</f>
        <v/>
      </c>
      <c r="MM120" s="44">
        <f>0</f>
        <v/>
      </c>
      <c r="MN120" s="44">
        <f>0</f>
        <v/>
      </c>
      <c r="MO120" s="44">
        <f>0</f>
        <v/>
      </c>
      <c r="MP120" s="44">
        <f>0</f>
        <v/>
      </c>
      <c r="MQ120" s="44">
        <f>0</f>
        <v/>
      </c>
      <c r="MR120" s="44">
        <f>0</f>
        <v/>
      </c>
      <c r="MS120" s="44">
        <f>0</f>
        <v/>
      </c>
      <c r="MT120" s="44">
        <f>0</f>
        <v/>
      </c>
      <c r="MU120" s="44">
        <f>0</f>
        <v/>
      </c>
      <c r="MV120" s="44">
        <f>0</f>
        <v/>
      </c>
      <c r="MW120" s="44">
        <f>0</f>
        <v/>
      </c>
      <c r="MX120" s="44">
        <f>0</f>
        <v/>
      </c>
      <c r="MY120" s="44">
        <f>0</f>
        <v/>
      </c>
      <c r="MZ120" s="44">
        <f>0</f>
        <v/>
      </c>
      <c r="NA120" s="44">
        <f>0</f>
        <v/>
      </c>
      <c r="NB120" s="44">
        <f>0</f>
        <v/>
      </c>
      <c r="NC120" s="44">
        <f>0</f>
        <v/>
      </c>
      <c r="ND120" s="44">
        <f>0</f>
        <v/>
      </c>
      <c r="NE120" s="44">
        <f>0</f>
        <v/>
      </c>
      <c r="NF120" s="44">
        <f>0</f>
        <v/>
      </c>
      <c r="NG120" s="44">
        <f>0</f>
        <v/>
      </c>
      <c r="NH120" s="44">
        <f>0</f>
        <v/>
      </c>
      <c r="NI120" s="44">
        <f>0</f>
        <v/>
      </c>
      <c r="NJ120" s="44">
        <f>0</f>
        <v/>
      </c>
      <c r="NK120" s="44">
        <f>0</f>
        <v/>
      </c>
      <c r="NL120" s="44">
        <f>0</f>
        <v/>
      </c>
      <c r="NM120" s="44">
        <f>0</f>
        <v/>
      </c>
      <c r="NN120" s="44">
        <f>0</f>
        <v/>
      </c>
      <c r="NO120" s="44">
        <f>0</f>
        <v/>
      </c>
      <c r="NP120" s="44">
        <f>0</f>
        <v/>
      </c>
      <c r="NQ120" s="44">
        <f>0</f>
        <v/>
      </c>
      <c r="NR120" s="44">
        <f>0</f>
        <v/>
      </c>
      <c r="NS120" s="44">
        <f>0</f>
        <v/>
      </c>
      <c r="NT120" s="44">
        <f>0</f>
        <v/>
      </c>
      <c r="NU120" s="44">
        <f>0</f>
        <v/>
      </c>
      <c r="NV120" s="44">
        <f>0</f>
        <v/>
      </c>
      <c r="NW120" s="44">
        <f>0</f>
        <v/>
      </c>
      <c r="NX120" s="44">
        <f>0</f>
        <v/>
      </c>
      <c r="NY120" s="44">
        <f>0</f>
        <v/>
      </c>
      <c r="NZ120" s="44">
        <f>0</f>
        <v/>
      </c>
      <c r="OA120" s="44">
        <f>0</f>
        <v/>
      </c>
      <c r="OB120" s="44">
        <f>0</f>
        <v/>
      </c>
      <c r="OC120" s="44">
        <f>0</f>
        <v/>
      </c>
      <c r="OD120" s="44">
        <f>0</f>
        <v/>
      </c>
      <c r="OE120" s="44">
        <f>0</f>
        <v/>
      </c>
      <c r="OF120" s="44">
        <f>0</f>
        <v/>
      </c>
      <c r="OG120" s="44">
        <f>0</f>
        <v/>
      </c>
      <c r="OH120" s="44">
        <f>0</f>
        <v/>
      </c>
      <c r="OI120" s="44">
        <f>0</f>
        <v/>
      </c>
      <c r="OJ120" s="44">
        <f>0</f>
        <v/>
      </c>
      <c r="OK120" s="44">
        <f>0</f>
        <v/>
      </c>
      <c r="OL120" s="44">
        <f>0</f>
        <v/>
      </c>
      <c r="OM120" s="44">
        <f>0</f>
        <v/>
      </c>
      <c r="ON120" s="44">
        <f>0</f>
        <v/>
      </c>
      <c r="OO120" s="44">
        <f>0</f>
        <v/>
      </c>
      <c r="OP120" s="44">
        <f>0</f>
        <v/>
      </c>
      <c r="OQ120" s="44">
        <f>0</f>
        <v/>
      </c>
      <c r="OR120" s="44">
        <f>0</f>
        <v/>
      </c>
      <c r="OS120" s="44">
        <f>0</f>
        <v/>
      </c>
      <c r="OT120" s="44">
        <f>0</f>
        <v/>
      </c>
      <c r="OU120" s="44">
        <f>0</f>
        <v/>
      </c>
      <c r="OV120" s="44">
        <f>0</f>
        <v/>
      </c>
      <c r="OW120" s="44">
        <f>0</f>
        <v/>
      </c>
      <c r="OX120" s="44">
        <f>0</f>
        <v/>
      </c>
      <c r="OY120" s="44">
        <f>0</f>
        <v/>
      </c>
      <c r="OZ120" s="44">
        <f>0</f>
        <v/>
      </c>
      <c r="PA120" s="44">
        <f>0</f>
        <v/>
      </c>
      <c r="PB120" s="44">
        <f>0</f>
        <v/>
      </c>
      <c r="PC120" s="44">
        <f>0</f>
        <v/>
      </c>
      <c r="PD120" s="44">
        <f>0</f>
        <v/>
      </c>
      <c r="PE120" s="44">
        <f>0</f>
        <v/>
      </c>
      <c r="PF120" s="44">
        <f>0</f>
        <v/>
      </c>
      <c r="PG120" s="44">
        <f>0</f>
        <v/>
      </c>
      <c r="PH120" s="44">
        <f>0</f>
        <v/>
      </c>
      <c r="PI120" s="44">
        <f>0</f>
        <v/>
      </c>
      <c r="PJ120" s="44">
        <f>0</f>
        <v/>
      </c>
      <c r="PK120" s="44">
        <f>0</f>
        <v/>
      </c>
      <c r="PL120" s="44">
        <f>0</f>
        <v/>
      </c>
      <c r="PM120" s="44">
        <f>0</f>
        <v/>
      </c>
    </row>
    <row r="121">
      <c r="A121" s="5" t="inlineStr">
        <is>
          <t>Unlevered project cash flow</t>
        </is>
      </c>
      <c r="B121" s="9" t="inlineStr">
        <is>
          <t>P2</t>
        </is>
      </c>
      <c r="C121" s="43">
        <f>SUM(D121:PM121)</f>
        <v/>
      </c>
      <c r="D121" s="45">
        <f>-D83+D106+D107+D120</f>
        <v/>
      </c>
      <c r="E121" s="45">
        <f>-E83+E106+E107+E120</f>
        <v/>
      </c>
      <c r="F121" s="45">
        <f>-F83+F106+F107+F120</f>
        <v/>
      </c>
      <c r="G121" s="45">
        <f>-G83+G106+G107+G120</f>
        <v/>
      </c>
      <c r="H121" s="45">
        <f>-H83+H106+H107+H120</f>
        <v/>
      </c>
      <c r="I121" s="45">
        <f>-I83+I106+I107+I120</f>
        <v/>
      </c>
      <c r="J121" s="45">
        <f>-J83+J106+J107+J120</f>
        <v/>
      </c>
      <c r="K121" s="45">
        <f>-K83+K106+K107+K120</f>
        <v/>
      </c>
      <c r="L121" s="45">
        <f>-L83+L106+L107+L120</f>
        <v/>
      </c>
      <c r="M121" s="45">
        <f>-M83+M106+M107+M120</f>
        <v/>
      </c>
      <c r="N121" s="45">
        <f>-N83+N106+N107+N120</f>
        <v/>
      </c>
      <c r="O121" s="45">
        <f>-O83+O106+O107+O120</f>
        <v/>
      </c>
      <c r="P121" s="45">
        <f>-P83+P106+P107+P120</f>
        <v/>
      </c>
      <c r="Q121" s="45">
        <f>-Q83+Q106+Q107+Q120</f>
        <v/>
      </c>
      <c r="R121" s="45">
        <f>-R83+R106+R107+R120</f>
        <v/>
      </c>
      <c r="S121" s="45">
        <f>-S83+S106+S107+S120</f>
        <v/>
      </c>
      <c r="T121" s="45">
        <f>-T83+T106+T107+T120</f>
        <v/>
      </c>
      <c r="U121" s="45">
        <f>-U83+U106+U107+U120</f>
        <v/>
      </c>
      <c r="V121" s="45">
        <f>-V83+V106+V107+V120</f>
        <v/>
      </c>
      <c r="W121" s="45">
        <f>-W83+W106+W107+W120</f>
        <v/>
      </c>
      <c r="X121" s="45">
        <f>-X83+X106+X107+X120</f>
        <v/>
      </c>
      <c r="Y121" s="45">
        <f>-Y83+Y106+Y107+Y120</f>
        <v/>
      </c>
      <c r="Z121" s="45">
        <f>-Z83+Z106+Z107+Z120</f>
        <v/>
      </c>
      <c r="AA121" s="45">
        <f>-AA83+AA106+AA107+AA120</f>
        <v/>
      </c>
      <c r="AB121" s="45">
        <f>-AB83+AB106+AB107+AB120</f>
        <v/>
      </c>
      <c r="AC121" s="45">
        <f>-AC83+AC106+AC107+AC120</f>
        <v/>
      </c>
      <c r="AD121" s="45">
        <f>-AD83+AD106+AD107+AD120</f>
        <v/>
      </c>
      <c r="AE121" s="45">
        <f>-AE83+AE106+AE107+AE120</f>
        <v/>
      </c>
      <c r="AF121" s="45">
        <f>-AF83+AF106+AF107+AF120</f>
        <v/>
      </c>
      <c r="AG121" s="45">
        <f>-AG83+AG106+AG107+AG120</f>
        <v/>
      </c>
      <c r="AH121" s="45">
        <f>-AH83+AH106+AH107+AH120</f>
        <v/>
      </c>
      <c r="AI121" s="45">
        <f>-AI83+AI106+AI107+AI120</f>
        <v/>
      </c>
      <c r="AJ121" s="45">
        <f>-AJ83+AJ106+AJ107+AJ120</f>
        <v/>
      </c>
      <c r="AK121" s="45">
        <f>-AK83+AK106+AK107+AK120</f>
        <v/>
      </c>
      <c r="AL121" s="45">
        <f>-AL83+AL106+AL107+AL120</f>
        <v/>
      </c>
      <c r="AM121" s="45">
        <f>-AM83+AM106+AM107+AM120</f>
        <v/>
      </c>
      <c r="AN121" s="45">
        <f>-AN83+AN106+AN107+AN120</f>
        <v/>
      </c>
      <c r="AO121" s="45">
        <f>-AO83+AO106+AO107+AO120</f>
        <v/>
      </c>
      <c r="AP121" s="45">
        <f>-AP83+AP106+AP107+AP120</f>
        <v/>
      </c>
      <c r="AQ121" s="45">
        <f>-AQ83+AQ106+AQ107+AQ120</f>
        <v/>
      </c>
      <c r="AR121" s="45">
        <f>-AR83+AR106+AR107+AR120</f>
        <v/>
      </c>
      <c r="AS121" s="45">
        <f>-AS83+AS106+AS107+AS120</f>
        <v/>
      </c>
      <c r="AT121" s="45">
        <f>-AT83+AT106+AT107+AT120</f>
        <v/>
      </c>
      <c r="AU121" s="45">
        <f>-AU83+AU106+AU107+AU120</f>
        <v/>
      </c>
      <c r="AV121" s="45">
        <f>-AV83+AV106+AV107+AV120</f>
        <v/>
      </c>
      <c r="AW121" s="45">
        <f>-AW83+AW106+AW107+AW120</f>
        <v/>
      </c>
      <c r="AX121" s="45">
        <f>-AX83+AX106+AX107+AX120</f>
        <v/>
      </c>
      <c r="AY121" s="45">
        <f>-AY83+AY106+AY107+AY120</f>
        <v/>
      </c>
      <c r="AZ121" s="45">
        <f>-AZ83+AZ106+AZ107+AZ120</f>
        <v/>
      </c>
      <c r="BA121" s="45">
        <f>-BA83+BA106+BA107+BA120</f>
        <v/>
      </c>
      <c r="BB121" s="45">
        <f>-BB83+BB106+BB107+BB120</f>
        <v/>
      </c>
      <c r="BC121" s="45">
        <f>-BC83+BC106+BC107+BC120</f>
        <v/>
      </c>
      <c r="BD121" s="45">
        <f>-BD83+BD106+BD107+BD120</f>
        <v/>
      </c>
      <c r="BE121" s="45">
        <f>-BE83+BE106+BE107+BE120</f>
        <v/>
      </c>
      <c r="BF121" s="45">
        <f>-BF83+BF106+BF107+BF120</f>
        <v/>
      </c>
      <c r="BG121" s="45">
        <f>-BG83+BG106+BG107+BG120</f>
        <v/>
      </c>
      <c r="BH121" s="45">
        <f>-BH83+BH106+BH107+BH120</f>
        <v/>
      </c>
      <c r="BI121" s="45">
        <f>-BI83+BI106+BI107+BI120</f>
        <v/>
      </c>
      <c r="BJ121" s="45">
        <f>-BJ83+BJ106+BJ107+BJ120</f>
        <v/>
      </c>
      <c r="BK121" s="45">
        <f>-BK83+BK106+BK107+BK120</f>
        <v/>
      </c>
      <c r="BL121" s="45">
        <f>-BL83+BL106+BL107+BL120</f>
        <v/>
      </c>
      <c r="BM121" s="45">
        <f>-BM83+BM106+BM107+BM120</f>
        <v/>
      </c>
      <c r="BN121" s="45">
        <f>-BN83+BN106+BN107+BN120</f>
        <v/>
      </c>
      <c r="BO121" s="45">
        <f>-BO83+BO106+BO107+BO120</f>
        <v/>
      </c>
      <c r="BP121" s="45">
        <f>-BP83+BP106+BP107+BP120</f>
        <v/>
      </c>
      <c r="BQ121" s="45">
        <f>-BQ83+BQ106+BQ107+BQ120</f>
        <v/>
      </c>
      <c r="BR121" s="45">
        <f>-BR83+BR106+BR107+BR120</f>
        <v/>
      </c>
      <c r="BS121" s="45">
        <f>-BS83+BS106+BS107+BS120</f>
        <v/>
      </c>
      <c r="BT121" s="45">
        <f>-BT83+BT106+BT107+BT120</f>
        <v/>
      </c>
      <c r="BU121" s="45">
        <f>-BU83+BU106+BU107+BU120</f>
        <v/>
      </c>
      <c r="BV121" s="45">
        <f>-BV83+BV106+BV107+BV120</f>
        <v/>
      </c>
      <c r="BW121" s="45">
        <f>-BW83+BW106+BW107+BW120</f>
        <v/>
      </c>
      <c r="BX121" s="45">
        <f>-BX83+BX106+BX107+BX120</f>
        <v/>
      </c>
      <c r="BY121" s="45">
        <f>-BY83+BY106+BY107+BY120</f>
        <v/>
      </c>
      <c r="BZ121" s="45">
        <f>-BZ83+BZ106+BZ107+BZ120</f>
        <v/>
      </c>
      <c r="CA121" s="45">
        <f>-CA83+CA106+CA107+CA120</f>
        <v/>
      </c>
      <c r="CB121" s="45">
        <f>-CB83+CB106+CB107+CB120</f>
        <v/>
      </c>
      <c r="CC121" s="45">
        <f>-CC83+CC106+CC107+CC120</f>
        <v/>
      </c>
      <c r="CD121" s="45">
        <f>-CD83+CD106+CD107+CD120</f>
        <v/>
      </c>
      <c r="CE121" s="45">
        <f>-CE83+CE106+CE107+CE120</f>
        <v/>
      </c>
      <c r="CF121" s="45">
        <f>-CF83+CF106+CF107+CF120</f>
        <v/>
      </c>
      <c r="CG121" s="45">
        <f>-CG83+CG106+CG107+CG120</f>
        <v/>
      </c>
      <c r="CH121" s="45">
        <f>-CH83+CH106+CH107+CH120</f>
        <v/>
      </c>
      <c r="CI121" s="45">
        <f>-CI83+CI106+CI107+CI120</f>
        <v/>
      </c>
      <c r="CJ121" s="45">
        <f>-CJ83+CJ106+CJ107+CJ120</f>
        <v/>
      </c>
      <c r="CK121" s="45">
        <f>-CK83+CK106+CK107+CK120</f>
        <v/>
      </c>
      <c r="CL121" s="45">
        <f>-CL83+CL106+CL107+CL120</f>
        <v/>
      </c>
      <c r="CM121" s="45">
        <f>-CM83+CM106+CM107+CM120</f>
        <v/>
      </c>
      <c r="CN121" s="45">
        <f>-CN83+CN106+CN107+CN120</f>
        <v/>
      </c>
      <c r="CO121" s="45">
        <f>-CO83+CO106+CO107+CO120</f>
        <v/>
      </c>
      <c r="CP121" s="45">
        <f>-CP83+CP106+CP107+CP120</f>
        <v/>
      </c>
      <c r="CQ121" s="45">
        <f>-CQ83+CQ106+CQ107+CQ120</f>
        <v/>
      </c>
      <c r="CR121" s="45">
        <f>-CR83+CR106+CR107+CR120</f>
        <v/>
      </c>
      <c r="CS121" s="45">
        <f>-CS83+CS106+CS107+CS120</f>
        <v/>
      </c>
      <c r="CT121" s="45">
        <f>-CT83+CT106+CT107+CT120</f>
        <v/>
      </c>
      <c r="CU121" s="45">
        <f>-CU83+CU106+CU107+CU120</f>
        <v/>
      </c>
      <c r="CV121" s="45">
        <f>-CV83+CV106+CV107+CV120</f>
        <v/>
      </c>
      <c r="CW121" s="45">
        <f>-CW83+CW106+CW107+CW120</f>
        <v/>
      </c>
      <c r="CX121" s="45">
        <f>-CX83+CX106+CX107+CX120</f>
        <v/>
      </c>
      <c r="CY121" s="45">
        <f>-CY83+CY106+CY107+CY120</f>
        <v/>
      </c>
      <c r="CZ121" s="45">
        <f>-CZ83+CZ106+CZ107+CZ120</f>
        <v/>
      </c>
      <c r="DA121" s="45">
        <f>-DA83+DA106+DA107+DA120</f>
        <v/>
      </c>
      <c r="DB121" s="45">
        <f>-DB83+DB106+DB107+DB120</f>
        <v/>
      </c>
      <c r="DC121" s="45">
        <f>-DC83+DC106+DC107+DC120</f>
        <v/>
      </c>
      <c r="DD121" s="45">
        <f>-DD83+DD106+DD107+DD120</f>
        <v/>
      </c>
      <c r="DE121" s="45">
        <f>-DE83+DE106+DE107+DE120</f>
        <v/>
      </c>
      <c r="DF121" s="45">
        <f>-DF83+DF106+DF107+DF120</f>
        <v/>
      </c>
      <c r="DG121" s="45">
        <f>-DG83+DG106+DG107+DG120</f>
        <v/>
      </c>
      <c r="DH121" s="45">
        <f>-DH83+DH106+DH107+DH120</f>
        <v/>
      </c>
      <c r="DI121" s="45">
        <f>-DI83+DI106+DI107+DI120</f>
        <v/>
      </c>
      <c r="DJ121" s="45">
        <f>-DJ83+DJ106+DJ107+DJ120</f>
        <v/>
      </c>
      <c r="DK121" s="45">
        <f>-DK83+DK106+DK107+DK120</f>
        <v/>
      </c>
      <c r="DL121" s="45">
        <f>-DL83+DL106+DL107+DL120</f>
        <v/>
      </c>
      <c r="DM121" s="45">
        <f>-DM83+DM106+DM107+DM120</f>
        <v/>
      </c>
      <c r="DN121" s="45">
        <f>-DN83+DN106+DN107+DN120</f>
        <v/>
      </c>
      <c r="DO121" s="45">
        <f>-DO83+DO106+DO107+DO120</f>
        <v/>
      </c>
      <c r="DP121" s="45">
        <f>-DP83+DP106+DP107+DP120</f>
        <v/>
      </c>
      <c r="DQ121" s="45">
        <f>-DQ83+DQ106+DQ107+DQ120</f>
        <v/>
      </c>
      <c r="DR121" s="45">
        <f>-DR83+DR106+DR107+DR120</f>
        <v/>
      </c>
      <c r="DS121" s="45">
        <f>-DS83+DS106+DS107+DS120</f>
        <v/>
      </c>
      <c r="DT121" s="45">
        <f>-DT83+DT106+DT107+DT120</f>
        <v/>
      </c>
      <c r="DU121" s="45">
        <f>-DU83+DU106+DU107+DU120</f>
        <v/>
      </c>
      <c r="DV121" s="45">
        <f>-DV83+DV106+DV107+DV120</f>
        <v/>
      </c>
      <c r="DW121" s="45">
        <f>-DW83+DW106+DW107+DW120</f>
        <v/>
      </c>
      <c r="DX121" s="45">
        <f>-DX83+DX106+DX107+DX120</f>
        <v/>
      </c>
      <c r="DY121" s="45">
        <f>-DY83+DY106+DY107+DY120</f>
        <v/>
      </c>
      <c r="DZ121" s="45">
        <f>-DZ83+DZ106+DZ107+DZ120</f>
        <v/>
      </c>
      <c r="EA121" s="45">
        <f>-EA83+EA106+EA107+EA120</f>
        <v/>
      </c>
      <c r="EB121" s="45">
        <f>-EB83+EB106+EB107+EB120</f>
        <v/>
      </c>
      <c r="EC121" s="45">
        <f>-EC83+EC106+EC107+EC120</f>
        <v/>
      </c>
      <c r="ED121" s="45">
        <f>-ED83+ED106+ED107+ED120</f>
        <v/>
      </c>
      <c r="EE121" s="45">
        <f>-EE83+EE106+EE107+EE120</f>
        <v/>
      </c>
      <c r="EF121" s="45">
        <f>-EF83+EF106+EF107+EF120</f>
        <v/>
      </c>
      <c r="EG121" s="45">
        <f>-EG83+EG106+EG107+EG120</f>
        <v/>
      </c>
      <c r="EH121" s="45">
        <f>-EH83+EH106+EH107+EH120</f>
        <v/>
      </c>
      <c r="EI121" s="45">
        <f>-EI83+EI106+EI107+EI120</f>
        <v/>
      </c>
      <c r="EJ121" s="45">
        <f>-EJ83+EJ106+EJ107+EJ120</f>
        <v/>
      </c>
      <c r="EK121" s="45">
        <f>-EK83+EK106+EK107+EK120</f>
        <v/>
      </c>
      <c r="EL121" s="45">
        <f>-EL83+EL106+EL107+EL120</f>
        <v/>
      </c>
      <c r="EM121" s="45">
        <f>-EM83+EM106+EM107+EM120</f>
        <v/>
      </c>
      <c r="EN121" s="45">
        <f>-EN83+EN106+EN107+EN120</f>
        <v/>
      </c>
      <c r="EO121" s="45">
        <f>-EO83+EO106+EO107+EO120</f>
        <v/>
      </c>
      <c r="EP121" s="45">
        <f>-EP83+EP106+EP107+EP120</f>
        <v/>
      </c>
      <c r="EQ121" s="45">
        <f>-EQ83+EQ106+EQ107+EQ120</f>
        <v/>
      </c>
      <c r="ER121" s="45">
        <f>-ER83+ER106+ER107+ER120</f>
        <v/>
      </c>
      <c r="ES121" s="45">
        <f>-ES83+ES106+ES107+ES120</f>
        <v/>
      </c>
      <c r="ET121" s="45">
        <f>-ET83+ET106+ET107+ET120</f>
        <v/>
      </c>
      <c r="EU121" s="45">
        <f>-EU83+EU106+EU107+EU120</f>
        <v/>
      </c>
      <c r="EV121" s="45">
        <f>-EV83+EV106+EV107+EV120</f>
        <v/>
      </c>
      <c r="EW121" s="45">
        <f>-EW83+EW106+EW107+EW120</f>
        <v/>
      </c>
      <c r="EX121" s="45">
        <f>-EX83+EX106+EX107+EX120</f>
        <v/>
      </c>
      <c r="EY121" s="45">
        <f>-EY83+EY106+EY107+EY120</f>
        <v/>
      </c>
      <c r="EZ121" s="45">
        <f>-EZ83+EZ106+EZ107+EZ120</f>
        <v/>
      </c>
      <c r="FA121" s="45">
        <f>-FA83+FA106+FA107+FA120</f>
        <v/>
      </c>
      <c r="FB121" s="45">
        <f>-FB83+FB106+FB107+FB120</f>
        <v/>
      </c>
      <c r="FC121" s="45">
        <f>-FC83+FC106+FC107+FC120</f>
        <v/>
      </c>
      <c r="FD121" s="45">
        <f>-FD83+FD106+FD107+FD120</f>
        <v/>
      </c>
      <c r="FE121" s="45">
        <f>-FE83+FE106+FE107+FE120</f>
        <v/>
      </c>
      <c r="FF121" s="45">
        <f>-FF83+FF106+FF107+FF120</f>
        <v/>
      </c>
      <c r="FG121" s="45">
        <f>-FG83+FG106+FG107+FG120</f>
        <v/>
      </c>
      <c r="FH121" s="45">
        <f>-FH83+FH106+FH107+FH120</f>
        <v/>
      </c>
      <c r="FI121" s="45">
        <f>-FI83+FI106+FI107+FI120</f>
        <v/>
      </c>
      <c r="FJ121" s="45">
        <f>-FJ83+FJ106+FJ107+FJ120</f>
        <v/>
      </c>
      <c r="FK121" s="45">
        <f>-FK83+FK106+FK107+FK120</f>
        <v/>
      </c>
      <c r="FL121" s="45">
        <f>-FL83+FL106+FL107+FL120</f>
        <v/>
      </c>
      <c r="FM121" s="45">
        <f>-FM83+FM106+FM107+FM120</f>
        <v/>
      </c>
      <c r="FN121" s="45">
        <f>-FN83+FN106+FN107+FN120</f>
        <v/>
      </c>
      <c r="FO121" s="45">
        <f>-FO83+FO106+FO107+FO120</f>
        <v/>
      </c>
      <c r="FP121" s="45">
        <f>-FP83+FP106+FP107+FP120</f>
        <v/>
      </c>
      <c r="FQ121" s="45">
        <f>-FQ83+FQ106+FQ107+FQ120</f>
        <v/>
      </c>
      <c r="FR121" s="45">
        <f>-FR83+FR106+FR107+FR120</f>
        <v/>
      </c>
      <c r="FS121" s="45">
        <f>-FS83+FS106+FS107+FS120</f>
        <v/>
      </c>
      <c r="FT121" s="45">
        <f>-FT83+FT106+FT107+FT120</f>
        <v/>
      </c>
      <c r="FU121" s="45">
        <f>-FU83+FU106+FU107+FU120</f>
        <v/>
      </c>
      <c r="FV121" s="45">
        <f>-FV83+FV106+FV107+FV120</f>
        <v/>
      </c>
      <c r="FW121" s="45">
        <f>-FW83+FW106+FW107+FW120</f>
        <v/>
      </c>
      <c r="FX121" s="45">
        <f>-FX83+FX106+FX107+FX120</f>
        <v/>
      </c>
      <c r="FY121" s="45">
        <f>-FY83+FY106+FY107+FY120</f>
        <v/>
      </c>
      <c r="FZ121" s="45">
        <f>-FZ83+FZ106+FZ107+FZ120</f>
        <v/>
      </c>
      <c r="GA121" s="45">
        <f>-GA83+GA106+GA107+GA120</f>
        <v/>
      </c>
      <c r="GB121" s="45">
        <f>-GB83+GB106+GB107+GB120</f>
        <v/>
      </c>
      <c r="GC121" s="45">
        <f>-GC83+GC106+GC107+GC120</f>
        <v/>
      </c>
      <c r="GD121" s="45">
        <f>-GD83+GD106+GD107+GD120</f>
        <v/>
      </c>
      <c r="GE121" s="45">
        <f>-GE83+GE106+GE107+GE120</f>
        <v/>
      </c>
      <c r="GF121" s="45">
        <f>-GF83+GF106+GF107+GF120</f>
        <v/>
      </c>
      <c r="GG121" s="45">
        <f>-GG83+GG106+GG107+GG120</f>
        <v/>
      </c>
      <c r="GH121" s="45">
        <f>-GH83+GH106+GH107+GH120</f>
        <v/>
      </c>
      <c r="GI121" s="45">
        <f>-GI83+GI106+GI107+GI120</f>
        <v/>
      </c>
      <c r="GJ121" s="45">
        <f>-GJ83+GJ106+GJ107+GJ120</f>
        <v/>
      </c>
      <c r="GK121" s="45">
        <f>-GK83+GK106+GK107+GK120</f>
        <v/>
      </c>
      <c r="GL121" s="45">
        <f>-GL83+GL106+GL107+GL120</f>
        <v/>
      </c>
      <c r="GM121" s="45">
        <f>-GM83+GM106+GM107+GM120</f>
        <v/>
      </c>
      <c r="GN121" s="45">
        <f>-GN83+GN106+GN107+GN120</f>
        <v/>
      </c>
      <c r="GO121" s="45">
        <f>-GO83+GO106+GO107+GO120</f>
        <v/>
      </c>
      <c r="GP121" s="45">
        <f>-GP83+GP106+GP107+GP120</f>
        <v/>
      </c>
      <c r="GQ121" s="45">
        <f>-GQ83+GQ106+GQ107+GQ120</f>
        <v/>
      </c>
      <c r="GR121" s="45">
        <f>-GR83+GR106+GR107+GR120</f>
        <v/>
      </c>
      <c r="GS121" s="45">
        <f>-GS83+GS106+GS107+GS120</f>
        <v/>
      </c>
      <c r="GT121" s="45">
        <f>-GT83+GT106+GT107+GT120</f>
        <v/>
      </c>
      <c r="GU121" s="45">
        <f>-GU83+GU106+GU107+GU120</f>
        <v/>
      </c>
      <c r="GV121" s="45">
        <f>-GV83+GV106+GV107+GV120</f>
        <v/>
      </c>
      <c r="GW121" s="45">
        <f>-GW83+GW106+GW107+GW120</f>
        <v/>
      </c>
      <c r="GX121" s="45">
        <f>-GX83+GX106+GX107+GX120</f>
        <v/>
      </c>
      <c r="GY121" s="45">
        <f>-GY83+GY106+GY107+GY120</f>
        <v/>
      </c>
      <c r="GZ121" s="45">
        <f>-GZ83+GZ106+GZ107+GZ120</f>
        <v/>
      </c>
      <c r="HA121" s="45">
        <f>-HA83+HA106+HA107+HA120</f>
        <v/>
      </c>
      <c r="HB121" s="45">
        <f>-HB83+HB106+HB107+HB120</f>
        <v/>
      </c>
      <c r="HC121" s="45">
        <f>-HC83+HC106+HC107+HC120</f>
        <v/>
      </c>
      <c r="HD121" s="45">
        <f>-HD83+HD106+HD107+HD120</f>
        <v/>
      </c>
      <c r="HE121" s="45">
        <f>-HE83+HE106+HE107+HE120</f>
        <v/>
      </c>
      <c r="HF121" s="45">
        <f>-HF83+HF106+HF107+HF120</f>
        <v/>
      </c>
      <c r="HG121" s="45">
        <f>-HG83+HG106+HG107+HG120</f>
        <v/>
      </c>
      <c r="HH121" s="45">
        <f>-HH83+HH106+HH107+HH120</f>
        <v/>
      </c>
      <c r="HI121" s="45">
        <f>-HI83+HI106+HI107+HI120</f>
        <v/>
      </c>
      <c r="HJ121" s="45">
        <f>-HJ83+HJ106+HJ107+HJ120</f>
        <v/>
      </c>
      <c r="HK121" s="45">
        <f>-HK83+HK106+HK107+HK120</f>
        <v/>
      </c>
      <c r="HL121" s="45">
        <f>-HL83+HL106+HL107+HL120</f>
        <v/>
      </c>
      <c r="HM121" s="45">
        <f>-HM83+HM106+HM107+HM120</f>
        <v/>
      </c>
      <c r="HN121" s="45">
        <f>-HN83+HN106+HN107+HN120</f>
        <v/>
      </c>
      <c r="HO121" s="45">
        <f>-HO83+HO106+HO107+HO120</f>
        <v/>
      </c>
      <c r="HP121" s="45">
        <f>-HP83+HP106+HP107+HP120</f>
        <v/>
      </c>
      <c r="HQ121" s="45">
        <f>-HQ83+HQ106+HQ107+HQ120</f>
        <v/>
      </c>
      <c r="HR121" s="45">
        <f>-HR83+HR106+HR107+HR120</f>
        <v/>
      </c>
      <c r="HS121" s="45">
        <f>-HS83+HS106+HS107+HS120</f>
        <v/>
      </c>
      <c r="HT121" s="45">
        <f>-HT83+HT106+HT107+HT120</f>
        <v/>
      </c>
      <c r="HU121" s="45">
        <f>-HU83+HU106+HU107+HU120</f>
        <v/>
      </c>
      <c r="HV121" s="45">
        <f>-HV83+HV106+HV107+HV120</f>
        <v/>
      </c>
      <c r="HW121" s="45">
        <f>-HW83+HW106+HW107+HW120</f>
        <v/>
      </c>
      <c r="HX121" s="45">
        <f>-HX83+HX106+HX107+HX120</f>
        <v/>
      </c>
      <c r="HY121" s="45">
        <f>-HY83+HY106+HY107+HY120</f>
        <v/>
      </c>
      <c r="HZ121" s="45">
        <f>-HZ83+HZ106+HZ107+HZ120</f>
        <v/>
      </c>
      <c r="IA121" s="45">
        <f>-IA83+IA106+IA107+IA120</f>
        <v/>
      </c>
      <c r="IB121" s="45">
        <f>-IB83+IB106+IB107+IB120</f>
        <v/>
      </c>
      <c r="IC121" s="45">
        <f>-IC83+IC106+IC107+IC120</f>
        <v/>
      </c>
      <c r="ID121" s="45">
        <f>-ID83+ID106+ID107+ID120</f>
        <v/>
      </c>
      <c r="IE121" s="45">
        <f>-IE83+IE106+IE107+IE120</f>
        <v/>
      </c>
      <c r="IF121" s="45">
        <f>-IF83+IF106+IF107+IF120</f>
        <v/>
      </c>
      <c r="IG121" s="45">
        <f>-IG83+IG106+IG107+IG120</f>
        <v/>
      </c>
      <c r="IH121" s="45">
        <f>-IH83+IH106+IH107+IH120</f>
        <v/>
      </c>
      <c r="II121" s="45">
        <f>-II83+II106+II107+II120</f>
        <v/>
      </c>
      <c r="IJ121" s="45">
        <f>-IJ83+IJ106+IJ107+IJ120</f>
        <v/>
      </c>
      <c r="IK121" s="45">
        <f>-IK83+IK106+IK107+IK120</f>
        <v/>
      </c>
      <c r="IL121" s="45">
        <f>-IL83+IL106+IL107+IL120</f>
        <v/>
      </c>
      <c r="IM121" s="45">
        <f>-IM83+IM106+IM107+IM120</f>
        <v/>
      </c>
      <c r="IN121" s="45">
        <f>-IN83+IN106+IN107+IN120</f>
        <v/>
      </c>
      <c r="IO121" s="45">
        <f>-IO83+IO106+IO107+IO120</f>
        <v/>
      </c>
      <c r="IP121" s="45">
        <f>-IP83+IP106+IP107+IP120</f>
        <v/>
      </c>
      <c r="IQ121" s="45">
        <f>-IQ83+IQ106+IQ107+IQ120</f>
        <v/>
      </c>
      <c r="IR121" s="45">
        <f>-IR83+IR106+IR107+IR120</f>
        <v/>
      </c>
      <c r="IS121" s="45">
        <f>-IS83+IS106+IS107+IS120</f>
        <v/>
      </c>
      <c r="IT121" s="45">
        <f>-IT83+IT106+IT107+IT120</f>
        <v/>
      </c>
      <c r="IU121" s="45">
        <f>-IU83+IU106+IU107+IU120</f>
        <v/>
      </c>
      <c r="IV121" s="45">
        <f>-IV83+IV106+IV107+IV120</f>
        <v/>
      </c>
      <c r="IW121" s="45">
        <f>-IW83+IW106+IW107+IW120</f>
        <v/>
      </c>
      <c r="IX121" s="45">
        <f>-IX83+IX106+IX107+IX120</f>
        <v/>
      </c>
      <c r="IY121" s="45">
        <f>-IY83+IY106+IY107+IY120</f>
        <v/>
      </c>
      <c r="IZ121" s="45">
        <f>-IZ83+IZ106+IZ107+IZ120</f>
        <v/>
      </c>
      <c r="JA121" s="45">
        <f>-JA83+JA106+JA107+JA120</f>
        <v/>
      </c>
      <c r="JB121" s="45">
        <f>-JB83+JB106+JB107+JB120</f>
        <v/>
      </c>
      <c r="JC121" s="45">
        <f>-JC83+JC106+JC107+JC120</f>
        <v/>
      </c>
      <c r="JD121" s="45">
        <f>-JD83+JD106+JD107+JD120</f>
        <v/>
      </c>
      <c r="JE121" s="45">
        <f>-JE83+JE106+JE107+JE120</f>
        <v/>
      </c>
      <c r="JF121" s="45">
        <f>-JF83+JF106+JF107+JF120</f>
        <v/>
      </c>
      <c r="JG121" s="45">
        <f>-JG83+JG106+JG107+JG120</f>
        <v/>
      </c>
      <c r="JH121" s="45">
        <f>-JH83+JH106+JH107+JH120</f>
        <v/>
      </c>
      <c r="JI121" s="45">
        <f>-JI83+JI106+JI107+JI120</f>
        <v/>
      </c>
      <c r="JJ121" s="45">
        <f>-JJ83+JJ106+JJ107+JJ120</f>
        <v/>
      </c>
      <c r="JK121" s="45">
        <f>-JK83+JK106+JK107+JK120</f>
        <v/>
      </c>
      <c r="JL121" s="45">
        <f>-JL83+JL106+JL107+JL120</f>
        <v/>
      </c>
      <c r="JM121" s="45">
        <f>-JM83+JM106+JM107+JM120</f>
        <v/>
      </c>
      <c r="JN121" s="45">
        <f>-JN83+JN106+JN107+JN120</f>
        <v/>
      </c>
      <c r="JO121" s="45">
        <f>-JO83+JO106+JO107+JO120</f>
        <v/>
      </c>
      <c r="JP121" s="45">
        <f>-JP83+JP106+JP107+JP120</f>
        <v/>
      </c>
      <c r="JQ121" s="45">
        <f>-JQ83+JQ106+JQ107+JQ120</f>
        <v/>
      </c>
      <c r="JR121" s="45">
        <f>-JR83+JR106+JR107+JR120</f>
        <v/>
      </c>
      <c r="JS121" s="45">
        <f>-JS83+JS106+JS107+JS120</f>
        <v/>
      </c>
      <c r="JT121" s="45">
        <f>-JT83+JT106+JT107+JT120</f>
        <v/>
      </c>
      <c r="JU121" s="45">
        <f>-JU83+JU106+JU107+JU120</f>
        <v/>
      </c>
      <c r="JV121" s="45">
        <f>-JV83+JV106+JV107+JV120</f>
        <v/>
      </c>
      <c r="JW121" s="45">
        <f>-JW83+JW106+JW107+JW120</f>
        <v/>
      </c>
      <c r="JX121" s="45">
        <f>-JX83+JX106+JX107+JX120</f>
        <v/>
      </c>
      <c r="JY121" s="45">
        <f>-JY83+JY106+JY107+JY120</f>
        <v/>
      </c>
      <c r="JZ121" s="45">
        <f>-JZ83+JZ106+JZ107+JZ120</f>
        <v/>
      </c>
      <c r="KA121" s="45">
        <f>-KA83+KA106+KA107+KA120</f>
        <v/>
      </c>
      <c r="KB121" s="45">
        <f>-KB83+KB106+KB107+KB120</f>
        <v/>
      </c>
      <c r="KC121" s="45">
        <f>-KC83+KC106+KC107+KC120</f>
        <v/>
      </c>
      <c r="KD121" s="45">
        <f>-KD83+KD106+KD107+KD120</f>
        <v/>
      </c>
      <c r="KE121" s="45">
        <f>-KE83+KE106+KE107+KE120</f>
        <v/>
      </c>
      <c r="KF121" s="45">
        <f>-KF83+KF106+KF107+KF120</f>
        <v/>
      </c>
      <c r="KG121" s="45">
        <f>-KG83+KG106+KG107+KG120</f>
        <v/>
      </c>
      <c r="KH121" s="45">
        <f>-KH83+KH106+KH107+KH120</f>
        <v/>
      </c>
      <c r="KI121" s="45">
        <f>-KI83+KI106+KI107+KI120</f>
        <v/>
      </c>
      <c r="KJ121" s="45">
        <f>-KJ83+KJ106+KJ107+KJ120</f>
        <v/>
      </c>
      <c r="KK121" s="45">
        <f>-KK83+KK106+KK107+KK120</f>
        <v/>
      </c>
      <c r="KL121" s="45">
        <f>-KL83+KL106+KL107+KL120</f>
        <v/>
      </c>
      <c r="KM121" s="45">
        <f>-KM83+KM106+KM107+KM120</f>
        <v/>
      </c>
      <c r="KN121" s="45">
        <f>-KN83+KN106+KN107+KN120</f>
        <v/>
      </c>
      <c r="KO121" s="45">
        <f>-KO83+KO106+KO107+KO120</f>
        <v/>
      </c>
      <c r="KP121" s="45">
        <f>-KP83+KP106+KP107+KP120</f>
        <v/>
      </c>
      <c r="KQ121" s="45">
        <f>-KQ83+KQ106+KQ107+KQ120</f>
        <v/>
      </c>
      <c r="KR121" s="45">
        <f>-KR83+KR106+KR107+KR120</f>
        <v/>
      </c>
      <c r="KS121" s="45">
        <f>-KS83+KS106+KS107+KS120</f>
        <v/>
      </c>
      <c r="KT121" s="45">
        <f>-KT83+KT106+KT107+KT120</f>
        <v/>
      </c>
      <c r="KU121" s="45">
        <f>-KU83+KU106+KU107+KU120</f>
        <v/>
      </c>
      <c r="KV121" s="45">
        <f>-KV83+KV106+KV107+KV120</f>
        <v/>
      </c>
      <c r="KW121" s="45">
        <f>-KW83+KW106+KW107+KW120</f>
        <v/>
      </c>
      <c r="KX121" s="45">
        <f>-KX83+KX106+KX107+KX120</f>
        <v/>
      </c>
      <c r="KY121" s="45">
        <f>-KY83+KY106+KY107+KY120</f>
        <v/>
      </c>
      <c r="KZ121" s="45">
        <f>-KZ83+KZ106+KZ107+KZ120</f>
        <v/>
      </c>
      <c r="LA121" s="45">
        <f>-LA83+LA106+LA107+LA120</f>
        <v/>
      </c>
      <c r="LB121" s="45">
        <f>-LB83+LB106+LB107+LB120</f>
        <v/>
      </c>
      <c r="LC121" s="45">
        <f>-LC83+LC106+LC107+LC120</f>
        <v/>
      </c>
      <c r="LD121" s="45">
        <f>-LD83+LD106+LD107+LD120</f>
        <v/>
      </c>
      <c r="LE121" s="45">
        <f>-LE83+LE106+LE107+LE120</f>
        <v/>
      </c>
      <c r="LF121" s="45">
        <f>-LF83+LF106+LF107+LF120</f>
        <v/>
      </c>
      <c r="LG121" s="45">
        <f>-LG83+LG106+LG107+LG120</f>
        <v/>
      </c>
      <c r="LH121" s="45">
        <f>-LH83+LH106+LH107+LH120</f>
        <v/>
      </c>
      <c r="LI121" s="45">
        <f>-LI83+LI106+LI107+LI120</f>
        <v/>
      </c>
      <c r="LJ121" s="45">
        <f>-LJ83+LJ106+LJ107+LJ120</f>
        <v/>
      </c>
      <c r="LK121" s="45">
        <f>-LK83+LK106+LK107+LK120</f>
        <v/>
      </c>
      <c r="LL121" s="45">
        <f>-LL83+LL106+LL107+LL120</f>
        <v/>
      </c>
      <c r="LM121" s="45">
        <f>-LM83+LM106+LM107+LM120</f>
        <v/>
      </c>
      <c r="LN121" s="45">
        <f>-LN83+LN106+LN107+LN120</f>
        <v/>
      </c>
      <c r="LO121" s="45">
        <f>-LO83+LO106+LO107+LO120</f>
        <v/>
      </c>
      <c r="LP121" s="45">
        <f>-LP83+LP106+LP107+LP120</f>
        <v/>
      </c>
      <c r="LQ121" s="45">
        <f>-LQ83+LQ106+LQ107+LQ120</f>
        <v/>
      </c>
      <c r="LR121" s="45">
        <f>-LR83+LR106+LR107+LR120</f>
        <v/>
      </c>
      <c r="LS121" s="45">
        <f>-LS83+LS106+LS107+LS120</f>
        <v/>
      </c>
      <c r="LT121" s="45">
        <f>-LT83+LT106+LT107+LT120</f>
        <v/>
      </c>
      <c r="LU121" s="45">
        <f>-LU83+LU106+LU107+LU120</f>
        <v/>
      </c>
      <c r="LV121" s="45">
        <f>-LV83+LV106+LV107+LV120</f>
        <v/>
      </c>
      <c r="LW121" s="45">
        <f>-LW83+LW106+LW107+LW120</f>
        <v/>
      </c>
      <c r="LX121" s="45">
        <f>-LX83+LX106+LX107+LX120</f>
        <v/>
      </c>
      <c r="LY121" s="45">
        <f>-LY83+LY106+LY107+LY120</f>
        <v/>
      </c>
      <c r="LZ121" s="45">
        <f>-LZ83+LZ106+LZ107+LZ120</f>
        <v/>
      </c>
      <c r="MA121" s="45">
        <f>-MA83+MA106+MA107+MA120</f>
        <v/>
      </c>
      <c r="MB121" s="45">
        <f>-MB83+MB106+MB107+MB120</f>
        <v/>
      </c>
      <c r="MC121" s="45">
        <f>-MC83+MC106+MC107+MC120</f>
        <v/>
      </c>
      <c r="MD121" s="45">
        <f>-MD83+MD106+MD107+MD120</f>
        <v/>
      </c>
      <c r="ME121" s="45">
        <f>-ME83+ME106+ME107+ME120</f>
        <v/>
      </c>
      <c r="MF121" s="45">
        <f>-MF83+MF106+MF107+MF120</f>
        <v/>
      </c>
      <c r="MG121" s="45">
        <f>-MG83+MG106+MG107+MG120</f>
        <v/>
      </c>
      <c r="MH121" s="45">
        <f>-MH83+MH106+MH107+MH120</f>
        <v/>
      </c>
      <c r="MI121" s="45">
        <f>-MI83+MI106+MI107+MI120</f>
        <v/>
      </c>
      <c r="MJ121" s="45">
        <f>-MJ83+MJ106+MJ107+MJ120</f>
        <v/>
      </c>
      <c r="MK121" s="45">
        <f>-MK83+MK106+MK107+MK120</f>
        <v/>
      </c>
      <c r="ML121" s="45">
        <f>-ML83+ML106+ML107+ML120</f>
        <v/>
      </c>
      <c r="MM121" s="45">
        <f>-MM83+MM106+MM107+MM120</f>
        <v/>
      </c>
      <c r="MN121" s="45">
        <f>-MN83+MN106+MN107+MN120</f>
        <v/>
      </c>
      <c r="MO121" s="45">
        <f>-MO83+MO106+MO107+MO120</f>
        <v/>
      </c>
      <c r="MP121" s="45">
        <f>-MP83+MP106+MP107+MP120</f>
        <v/>
      </c>
      <c r="MQ121" s="45">
        <f>-MQ83+MQ106+MQ107+MQ120</f>
        <v/>
      </c>
      <c r="MR121" s="45">
        <f>-MR83+MR106+MR107+MR120</f>
        <v/>
      </c>
      <c r="MS121" s="45">
        <f>-MS83+MS106+MS107+MS120</f>
        <v/>
      </c>
      <c r="MT121" s="45">
        <f>-MT83+MT106+MT107+MT120</f>
        <v/>
      </c>
      <c r="MU121" s="45">
        <f>-MU83+MU106+MU107+MU120</f>
        <v/>
      </c>
      <c r="MV121" s="45">
        <f>-MV83+MV106+MV107+MV120</f>
        <v/>
      </c>
      <c r="MW121" s="45">
        <f>-MW83+MW106+MW107+MW120</f>
        <v/>
      </c>
      <c r="MX121" s="45">
        <f>-MX83+MX106+MX107+MX120</f>
        <v/>
      </c>
      <c r="MY121" s="45">
        <f>-MY83+MY106+MY107+MY120</f>
        <v/>
      </c>
      <c r="MZ121" s="45">
        <f>-MZ83+MZ106+MZ107+MZ120</f>
        <v/>
      </c>
      <c r="NA121" s="45">
        <f>-NA83+NA106+NA107+NA120</f>
        <v/>
      </c>
      <c r="NB121" s="45">
        <f>-NB83+NB106+NB107+NB120</f>
        <v/>
      </c>
      <c r="NC121" s="45">
        <f>-NC83+NC106+NC107+NC120</f>
        <v/>
      </c>
      <c r="ND121" s="45">
        <f>-ND83+ND106+ND107+ND120</f>
        <v/>
      </c>
      <c r="NE121" s="45">
        <f>-NE83+NE106+NE107+NE120</f>
        <v/>
      </c>
      <c r="NF121" s="45">
        <f>-NF83+NF106+NF107+NF120</f>
        <v/>
      </c>
      <c r="NG121" s="45">
        <f>-NG83+NG106+NG107+NG120</f>
        <v/>
      </c>
      <c r="NH121" s="45">
        <f>-NH83+NH106+NH107+NH120</f>
        <v/>
      </c>
      <c r="NI121" s="45">
        <f>-NI83+NI106+NI107+NI120</f>
        <v/>
      </c>
      <c r="NJ121" s="45">
        <f>-NJ83+NJ106+NJ107+NJ120</f>
        <v/>
      </c>
      <c r="NK121" s="45">
        <f>-NK83+NK106+NK107+NK120</f>
        <v/>
      </c>
      <c r="NL121" s="45">
        <f>-NL83+NL106+NL107+NL120</f>
        <v/>
      </c>
      <c r="NM121" s="45">
        <f>-NM83+NM106+NM107+NM120</f>
        <v/>
      </c>
      <c r="NN121" s="45">
        <f>-NN83+NN106+NN107+NN120</f>
        <v/>
      </c>
      <c r="NO121" s="45">
        <f>-NO83+NO106+NO107+NO120</f>
        <v/>
      </c>
      <c r="NP121" s="45">
        <f>-NP83+NP106+NP107+NP120</f>
        <v/>
      </c>
      <c r="NQ121" s="45">
        <f>-NQ83+NQ106+NQ107+NQ120</f>
        <v/>
      </c>
      <c r="NR121" s="45">
        <f>-NR83+NR106+NR107+NR120</f>
        <v/>
      </c>
      <c r="NS121" s="45">
        <f>-NS83+NS106+NS107+NS120</f>
        <v/>
      </c>
      <c r="NT121" s="45">
        <f>-NT83+NT106+NT107+NT120</f>
        <v/>
      </c>
      <c r="NU121" s="45">
        <f>-NU83+NU106+NU107+NU120</f>
        <v/>
      </c>
      <c r="NV121" s="45">
        <f>-NV83+NV106+NV107+NV120</f>
        <v/>
      </c>
      <c r="NW121" s="45">
        <f>-NW83+NW106+NW107+NW120</f>
        <v/>
      </c>
      <c r="NX121" s="45">
        <f>-NX83+NX106+NX107+NX120</f>
        <v/>
      </c>
      <c r="NY121" s="45">
        <f>-NY83+NY106+NY107+NY120</f>
        <v/>
      </c>
      <c r="NZ121" s="45">
        <f>-NZ83+NZ106+NZ107+NZ120</f>
        <v/>
      </c>
      <c r="OA121" s="45">
        <f>-OA83+OA106+OA107+OA120</f>
        <v/>
      </c>
      <c r="OB121" s="45">
        <f>-OB83+OB106+OB107+OB120</f>
        <v/>
      </c>
      <c r="OC121" s="45">
        <f>-OC83+OC106+OC107+OC120</f>
        <v/>
      </c>
      <c r="OD121" s="45">
        <f>-OD83+OD106+OD107+OD120</f>
        <v/>
      </c>
      <c r="OE121" s="45">
        <f>-OE83+OE106+OE107+OE120</f>
        <v/>
      </c>
      <c r="OF121" s="45">
        <f>-OF83+OF106+OF107+OF120</f>
        <v/>
      </c>
      <c r="OG121" s="45">
        <f>-OG83+OG106+OG107+OG120</f>
        <v/>
      </c>
      <c r="OH121" s="45">
        <f>-OH83+OH106+OH107+OH120</f>
        <v/>
      </c>
      <c r="OI121" s="45">
        <f>-OI83+OI106+OI107+OI120</f>
        <v/>
      </c>
      <c r="OJ121" s="45">
        <f>-OJ83+OJ106+OJ107+OJ120</f>
        <v/>
      </c>
      <c r="OK121" s="45">
        <f>-OK83+OK106+OK107+OK120</f>
        <v/>
      </c>
      <c r="OL121" s="45">
        <f>-OL83+OL106+OL107+OL120</f>
        <v/>
      </c>
      <c r="OM121" s="45">
        <f>-OM83+OM106+OM107+OM120</f>
        <v/>
      </c>
      <c r="ON121" s="45">
        <f>-ON83+ON106+ON107+ON120</f>
        <v/>
      </c>
      <c r="OO121" s="45">
        <f>-OO83+OO106+OO107+OO120</f>
        <v/>
      </c>
      <c r="OP121" s="45">
        <f>-OP83+OP106+OP107+OP120</f>
        <v/>
      </c>
      <c r="OQ121" s="45">
        <f>-OQ83+OQ106+OQ107+OQ120</f>
        <v/>
      </c>
      <c r="OR121" s="45">
        <f>-OR83+OR106+OR107+OR120</f>
        <v/>
      </c>
      <c r="OS121" s="45">
        <f>-OS83+OS106+OS107+OS120</f>
        <v/>
      </c>
      <c r="OT121" s="45">
        <f>-OT83+OT106+OT107+OT120</f>
        <v/>
      </c>
      <c r="OU121" s="45">
        <f>-OU83+OU106+OU107+OU120</f>
        <v/>
      </c>
      <c r="OV121" s="45">
        <f>-OV83+OV106+OV107+OV120</f>
        <v/>
      </c>
      <c r="OW121" s="45">
        <f>-OW83+OW106+OW107+OW120</f>
        <v/>
      </c>
      <c r="OX121" s="45">
        <f>-OX83+OX106+OX107+OX120</f>
        <v/>
      </c>
      <c r="OY121" s="45">
        <f>-OY83+OY106+OY107+OY120</f>
        <v/>
      </c>
      <c r="OZ121" s="45">
        <f>-OZ83+OZ106+OZ107+OZ120</f>
        <v/>
      </c>
      <c r="PA121" s="45">
        <f>-PA83+PA106+PA107+PA120</f>
        <v/>
      </c>
      <c r="PB121" s="45">
        <f>-PB83+PB106+PB107+PB120</f>
        <v/>
      </c>
      <c r="PC121" s="45">
        <f>-PC83+PC106+PC107+PC120</f>
        <v/>
      </c>
      <c r="PD121" s="45">
        <f>-PD83+PD106+PD107+PD120</f>
        <v/>
      </c>
      <c r="PE121" s="45">
        <f>-PE83+PE106+PE107+PE120</f>
        <v/>
      </c>
      <c r="PF121" s="45">
        <f>-PF83+PF106+PF107+PF120</f>
        <v/>
      </c>
      <c r="PG121" s="45">
        <f>-PG83+PG106+PG107+PG120</f>
        <v/>
      </c>
      <c r="PH121" s="45">
        <f>-PH83+PH106+PH107+PH120</f>
        <v/>
      </c>
      <c r="PI121" s="45">
        <f>-PI83+PI106+PI107+PI120</f>
        <v/>
      </c>
      <c r="PJ121" s="45">
        <f>-PJ83+PJ106+PJ107+PJ120</f>
        <v/>
      </c>
      <c r="PK121" s="45">
        <f>-PK83+PK106+PK107+PK120</f>
        <v/>
      </c>
      <c r="PL121" s="45">
        <f>-PL83+PL106+PL107+PL120</f>
        <v/>
      </c>
      <c r="PM121" s="45">
        <f>-PM83+PM106+PM107+PM120</f>
        <v/>
      </c>
    </row>
    <row r="122">
      <c r="A122" s="9" t="inlineStr">
        <is>
          <t>Check: uses − sources</t>
        </is>
      </c>
      <c r="B122" s="9" t="inlineStr">
        <is>
          <t>P2</t>
        </is>
      </c>
      <c r="C122" s="43">
        <f>SUM(D122:PM122)</f>
        <v/>
      </c>
      <c r="D122" s="44">
        <f>D83-D84</f>
        <v/>
      </c>
      <c r="E122" s="44">
        <f>E83-E84</f>
        <v/>
      </c>
      <c r="F122" s="44">
        <f>F83-F84</f>
        <v/>
      </c>
      <c r="G122" s="44">
        <f>G83-G84</f>
        <v/>
      </c>
      <c r="H122" s="44">
        <f>H83-H84</f>
        <v/>
      </c>
      <c r="I122" s="44">
        <f>I83-I84</f>
        <v/>
      </c>
      <c r="J122" s="44">
        <f>J83-J84</f>
        <v/>
      </c>
      <c r="K122" s="44">
        <f>K83-K84</f>
        <v/>
      </c>
      <c r="L122" s="44">
        <f>L83-L84</f>
        <v/>
      </c>
      <c r="M122" s="44">
        <f>M83-M84</f>
        <v/>
      </c>
      <c r="N122" s="44">
        <f>N83-N84</f>
        <v/>
      </c>
      <c r="O122" s="44">
        <f>O83-O84</f>
        <v/>
      </c>
      <c r="P122" s="44">
        <f>P83-P84</f>
        <v/>
      </c>
      <c r="Q122" s="44">
        <f>Q83-Q84</f>
        <v/>
      </c>
      <c r="R122" s="44">
        <f>R83-R84</f>
        <v/>
      </c>
      <c r="S122" s="44">
        <f>S83-S84</f>
        <v/>
      </c>
      <c r="T122" s="44">
        <f>T83-T84</f>
        <v/>
      </c>
      <c r="U122" s="44">
        <f>U83-U84</f>
        <v/>
      </c>
      <c r="V122" s="44">
        <f>V83-V84</f>
        <v/>
      </c>
      <c r="W122" s="44">
        <f>W83-W84</f>
        <v/>
      </c>
      <c r="X122" s="44">
        <f>X83-X84</f>
        <v/>
      </c>
      <c r="Y122" s="44">
        <f>Y83-Y84</f>
        <v/>
      </c>
      <c r="Z122" s="44">
        <f>Z83-Z84</f>
        <v/>
      </c>
      <c r="AA122" s="44">
        <f>AA83-AA84</f>
        <v/>
      </c>
      <c r="AB122" s="44">
        <f>AB83-AB84</f>
        <v/>
      </c>
      <c r="AC122" s="44">
        <f>AC83-AC84</f>
        <v/>
      </c>
      <c r="AD122" s="44">
        <f>AD83-AD84</f>
        <v/>
      </c>
      <c r="AE122" s="44">
        <f>AE83-AE84</f>
        <v/>
      </c>
      <c r="AF122" s="44">
        <f>AF83-AF84</f>
        <v/>
      </c>
      <c r="AG122" s="44">
        <f>AG83-AG84</f>
        <v/>
      </c>
      <c r="AH122" s="44">
        <f>AH83-AH84</f>
        <v/>
      </c>
      <c r="AI122" s="44">
        <f>AI83-AI84</f>
        <v/>
      </c>
      <c r="AJ122" s="44">
        <f>AJ83-AJ84</f>
        <v/>
      </c>
      <c r="AK122" s="44">
        <f>AK83-AK84</f>
        <v/>
      </c>
      <c r="AL122" s="44">
        <f>AL83-AL84</f>
        <v/>
      </c>
      <c r="AM122" s="44">
        <f>AM83-AM84</f>
        <v/>
      </c>
      <c r="AN122" s="44">
        <f>AN83-AN84</f>
        <v/>
      </c>
      <c r="AO122" s="44">
        <f>AO83-AO84</f>
        <v/>
      </c>
      <c r="AP122" s="44">
        <f>AP83-AP84</f>
        <v/>
      </c>
      <c r="AQ122" s="44">
        <f>AQ83-AQ84</f>
        <v/>
      </c>
      <c r="AR122" s="44">
        <f>AR83-AR84</f>
        <v/>
      </c>
      <c r="AS122" s="44">
        <f>AS83-AS84</f>
        <v/>
      </c>
      <c r="AT122" s="44">
        <f>AT83-AT84</f>
        <v/>
      </c>
      <c r="AU122" s="44">
        <f>AU83-AU84</f>
        <v/>
      </c>
      <c r="AV122" s="44">
        <f>AV83-AV84</f>
        <v/>
      </c>
      <c r="AW122" s="44">
        <f>AW83-AW84</f>
        <v/>
      </c>
      <c r="AX122" s="44">
        <f>AX83-AX84</f>
        <v/>
      </c>
      <c r="AY122" s="44">
        <f>AY83-AY84</f>
        <v/>
      </c>
      <c r="AZ122" s="44">
        <f>AZ83-AZ84</f>
        <v/>
      </c>
      <c r="BA122" s="44">
        <f>BA83-BA84</f>
        <v/>
      </c>
      <c r="BB122" s="44">
        <f>BB83-BB84</f>
        <v/>
      </c>
      <c r="BC122" s="44">
        <f>BC83-BC84</f>
        <v/>
      </c>
      <c r="BD122" s="44">
        <f>BD83-BD84</f>
        <v/>
      </c>
      <c r="BE122" s="44">
        <f>BE83-BE84</f>
        <v/>
      </c>
      <c r="BF122" s="44">
        <f>BF83-BF84</f>
        <v/>
      </c>
      <c r="BG122" s="44">
        <f>BG83-BG84</f>
        <v/>
      </c>
      <c r="BH122" s="44">
        <f>BH83-BH84</f>
        <v/>
      </c>
      <c r="BI122" s="44">
        <f>BI83-BI84</f>
        <v/>
      </c>
      <c r="BJ122" s="44">
        <f>BJ83-BJ84</f>
        <v/>
      </c>
      <c r="BK122" s="44">
        <f>BK83-BK84</f>
        <v/>
      </c>
      <c r="BL122" s="44">
        <f>BL83-BL84</f>
        <v/>
      </c>
      <c r="BM122" s="44">
        <f>BM83-BM84</f>
        <v/>
      </c>
      <c r="BN122" s="44">
        <f>BN83-BN84</f>
        <v/>
      </c>
      <c r="BO122" s="44">
        <f>BO83-BO84</f>
        <v/>
      </c>
      <c r="BP122" s="44">
        <f>BP83-BP84</f>
        <v/>
      </c>
      <c r="BQ122" s="44">
        <f>BQ83-BQ84</f>
        <v/>
      </c>
      <c r="BR122" s="44">
        <f>BR83-BR84</f>
        <v/>
      </c>
      <c r="BS122" s="44">
        <f>BS83-BS84</f>
        <v/>
      </c>
      <c r="BT122" s="44">
        <f>BT83-BT84</f>
        <v/>
      </c>
      <c r="BU122" s="44">
        <f>BU83-BU84</f>
        <v/>
      </c>
      <c r="BV122" s="44">
        <f>BV83-BV84</f>
        <v/>
      </c>
      <c r="BW122" s="44">
        <f>BW83-BW84</f>
        <v/>
      </c>
      <c r="BX122" s="44">
        <f>BX83-BX84</f>
        <v/>
      </c>
      <c r="BY122" s="44">
        <f>BY83-BY84</f>
        <v/>
      </c>
      <c r="BZ122" s="44">
        <f>BZ83-BZ84</f>
        <v/>
      </c>
      <c r="CA122" s="44">
        <f>CA83-CA84</f>
        <v/>
      </c>
      <c r="CB122" s="44">
        <f>CB83-CB84</f>
        <v/>
      </c>
      <c r="CC122" s="44">
        <f>CC83-CC84</f>
        <v/>
      </c>
      <c r="CD122" s="44">
        <f>CD83-CD84</f>
        <v/>
      </c>
      <c r="CE122" s="44">
        <f>CE83-CE84</f>
        <v/>
      </c>
      <c r="CF122" s="44">
        <f>CF83-CF84</f>
        <v/>
      </c>
      <c r="CG122" s="44">
        <f>CG83-CG84</f>
        <v/>
      </c>
      <c r="CH122" s="44">
        <f>CH83-CH84</f>
        <v/>
      </c>
      <c r="CI122" s="44">
        <f>CI83-CI84</f>
        <v/>
      </c>
      <c r="CJ122" s="44">
        <f>CJ83-CJ84</f>
        <v/>
      </c>
      <c r="CK122" s="44">
        <f>CK83-CK84</f>
        <v/>
      </c>
      <c r="CL122" s="44">
        <f>CL83-CL84</f>
        <v/>
      </c>
      <c r="CM122" s="44">
        <f>CM83-CM84</f>
        <v/>
      </c>
      <c r="CN122" s="44">
        <f>CN83-CN84</f>
        <v/>
      </c>
      <c r="CO122" s="44">
        <f>CO83-CO84</f>
        <v/>
      </c>
      <c r="CP122" s="44">
        <f>CP83-CP84</f>
        <v/>
      </c>
      <c r="CQ122" s="44">
        <f>CQ83-CQ84</f>
        <v/>
      </c>
      <c r="CR122" s="44">
        <f>CR83-CR84</f>
        <v/>
      </c>
      <c r="CS122" s="44">
        <f>CS83-CS84</f>
        <v/>
      </c>
      <c r="CT122" s="44">
        <f>CT83-CT84</f>
        <v/>
      </c>
      <c r="CU122" s="44">
        <f>CU83-CU84</f>
        <v/>
      </c>
      <c r="CV122" s="44">
        <f>CV83-CV84</f>
        <v/>
      </c>
      <c r="CW122" s="44">
        <f>CW83-CW84</f>
        <v/>
      </c>
      <c r="CX122" s="44">
        <f>CX83-CX84</f>
        <v/>
      </c>
      <c r="CY122" s="44">
        <f>CY83-CY84</f>
        <v/>
      </c>
      <c r="CZ122" s="44">
        <f>CZ83-CZ84</f>
        <v/>
      </c>
      <c r="DA122" s="44">
        <f>DA83-DA84</f>
        <v/>
      </c>
      <c r="DB122" s="44">
        <f>DB83-DB84</f>
        <v/>
      </c>
      <c r="DC122" s="44">
        <f>DC83-DC84</f>
        <v/>
      </c>
      <c r="DD122" s="44">
        <f>DD83-DD84</f>
        <v/>
      </c>
      <c r="DE122" s="44">
        <f>DE83-DE84</f>
        <v/>
      </c>
      <c r="DF122" s="44">
        <f>DF83-DF84</f>
        <v/>
      </c>
      <c r="DG122" s="44">
        <f>DG83-DG84</f>
        <v/>
      </c>
      <c r="DH122" s="44">
        <f>DH83-DH84</f>
        <v/>
      </c>
      <c r="DI122" s="44">
        <f>DI83-DI84</f>
        <v/>
      </c>
      <c r="DJ122" s="44">
        <f>DJ83-DJ84</f>
        <v/>
      </c>
      <c r="DK122" s="44">
        <f>DK83-DK84</f>
        <v/>
      </c>
      <c r="DL122" s="44">
        <f>DL83-DL84</f>
        <v/>
      </c>
      <c r="DM122" s="44">
        <f>DM83-DM84</f>
        <v/>
      </c>
      <c r="DN122" s="44">
        <f>DN83-DN84</f>
        <v/>
      </c>
      <c r="DO122" s="44">
        <f>DO83-DO84</f>
        <v/>
      </c>
      <c r="DP122" s="44">
        <f>DP83-DP84</f>
        <v/>
      </c>
      <c r="DQ122" s="44">
        <f>DQ83-DQ84</f>
        <v/>
      </c>
      <c r="DR122" s="44">
        <f>DR83-DR84</f>
        <v/>
      </c>
      <c r="DS122" s="44">
        <f>DS83-DS84</f>
        <v/>
      </c>
      <c r="DT122" s="44">
        <f>DT83-DT84</f>
        <v/>
      </c>
      <c r="DU122" s="44">
        <f>DU83-DU84</f>
        <v/>
      </c>
      <c r="DV122" s="44">
        <f>DV83-DV84</f>
        <v/>
      </c>
      <c r="DW122" s="44">
        <f>DW83-DW84</f>
        <v/>
      </c>
      <c r="DX122" s="44">
        <f>DX83-DX84</f>
        <v/>
      </c>
      <c r="DY122" s="44">
        <f>DY83-DY84</f>
        <v/>
      </c>
      <c r="DZ122" s="44">
        <f>DZ83-DZ84</f>
        <v/>
      </c>
      <c r="EA122" s="44">
        <f>EA83-EA84</f>
        <v/>
      </c>
      <c r="EB122" s="44">
        <f>EB83-EB84</f>
        <v/>
      </c>
      <c r="EC122" s="44">
        <f>EC83-EC84</f>
        <v/>
      </c>
      <c r="ED122" s="44">
        <f>ED83-ED84</f>
        <v/>
      </c>
      <c r="EE122" s="44">
        <f>EE83-EE84</f>
        <v/>
      </c>
      <c r="EF122" s="44">
        <f>EF83-EF84</f>
        <v/>
      </c>
      <c r="EG122" s="44">
        <f>EG83-EG84</f>
        <v/>
      </c>
      <c r="EH122" s="44">
        <f>EH83-EH84</f>
        <v/>
      </c>
      <c r="EI122" s="44">
        <f>EI83-EI84</f>
        <v/>
      </c>
      <c r="EJ122" s="44">
        <f>EJ83-EJ84</f>
        <v/>
      </c>
      <c r="EK122" s="44">
        <f>EK83-EK84</f>
        <v/>
      </c>
      <c r="EL122" s="44">
        <f>EL83-EL84</f>
        <v/>
      </c>
      <c r="EM122" s="44">
        <f>EM83-EM84</f>
        <v/>
      </c>
      <c r="EN122" s="44">
        <f>EN83-EN84</f>
        <v/>
      </c>
      <c r="EO122" s="44">
        <f>EO83-EO84</f>
        <v/>
      </c>
      <c r="EP122" s="44">
        <f>EP83-EP84</f>
        <v/>
      </c>
      <c r="EQ122" s="44">
        <f>EQ83-EQ84</f>
        <v/>
      </c>
      <c r="ER122" s="44">
        <f>ER83-ER84</f>
        <v/>
      </c>
      <c r="ES122" s="44">
        <f>ES83-ES84</f>
        <v/>
      </c>
      <c r="ET122" s="44">
        <f>ET83-ET84</f>
        <v/>
      </c>
      <c r="EU122" s="44">
        <f>EU83-EU84</f>
        <v/>
      </c>
      <c r="EV122" s="44">
        <f>EV83-EV84</f>
        <v/>
      </c>
      <c r="EW122" s="44">
        <f>EW83-EW84</f>
        <v/>
      </c>
      <c r="EX122" s="44">
        <f>EX83-EX84</f>
        <v/>
      </c>
      <c r="EY122" s="44">
        <f>EY83-EY84</f>
        <v/>
      </c>
      <c r="EZ122" s="44">
        <f>EZ83-EZ84</f>
        <v/>
      </c>
      <c r="FA122" s="44">
        <f>FA83-FA84</f>
        <v/>
      </c>
      <c r="FB122" s="44">
        <f>FB83-FB84</f>
        <v/>
      </c>
      <c r="FC122" s="44">
        <f>FC83-FC84</f>
        <v/>
      </c>
      <c r="FD122" s="44">
        <f>FD83-FD84</f>
        <v/>
      </c>
      <c r="FE122" s="44">
        <f>FE83-FE84</f>
        <v/>
      </c>
      <c r="FF122" s="44">
        <f>FF83-FF84</f>
        <v/>
      </c>
      <c r="FG122" s="44">
        <f>FG83-FG84</f>
        <v/>
      </c>
      <c r="FH122" s="44">
        <f>FH83-FH84</f>
        <v/>
      </c>
      <c r="FI122" s="44">
        <f>FI83-FI84</f>
        <v/>
      </c>
      <c r="FJ122" s="44">
        <f>FJ83-FJ84</f>
        <v/>
      </c>
      <c r="FK122" s="44">
        <f>FK83-FK84</f>
        <v/>
      </c>
      <c r="FL122" s="44">
        <f>FL83-FL84</f>
        <v/>
      </c>
      <c r="FM122" s="44">
        <f>FM83-FM84</f>
        <v/>
      </c>
      <c r="FN122" s="44">
        <f>FN83-FN84</f>
        <v/>
      </c>
      <c r="FO122" s="44">
        <f>FO83-FO84</f>
        <v/>
      </c>
      <c r="FP122" s="44">
        <f>FP83-FP84</f>
        <v/>
      </c>
      <c r="FQ122" s="44">
        <f>FQ83-FQ84</f>
        <v/>
      </c>
      <c r="FR122" s="44">
        <f>FR83-FR84</f>
        <v/>
      </c>
      <c r="FS122" s="44">
        <f>FS83-FS84</f>
        <v/>
      </c>
      <c r="FT122" s="44">
        <f>FT83-FT84</f>
        <v/>
      </c>
      <c r="FU122" s="44">
        <f>FU83-FU84</f>
        <v/>
      </c>
      <c r="FV122" s="44">
        <f>FV83-FV84</f>
        <v/>
      </c>
      <c r="FW122" s="44">
        <f>FW83-FW84</f>
        <v/>
      </c>
      <c r="FX122" s="44">
        <f>FX83-FX84</f>
        <v/>
      </c>
      <c r="FY122" s="44">
        <f>FY83-FY84</f>
        <v/>
      </c>
      <c r="FZ122" s="44">
        <f>FZ83-FZ84</f>
        <v/>
      </c>
      <c r="GA122" s="44">
        <f>GA83-GA84</f>
        <v/>
      </c>
      <c r="GB122" s="44">
        <f>GB83-GB84</f>
        <v/>
      </c>
      <c r="GC122" s="44">
        <f>GC83-GC84</f>
        <v/>
      </c>
      <c r="GD122" s="44">
        <f>GD83-GD84</f>
        <v/>
      </c>
      <c r="GE122" s="44">
        <f>GE83-GE84</f>
        <v/>
      </c>
      <c r="GF122" s="44">
        <f>GF83-GF84</f>
        <v/>
      </c>
      <c r="GG122" s="44">
        <f>GG83-GG84</f>
        <v/>
      </c>
      <c r="GH122" s="44">
        <f>GH83-GH84</f>
        <v/>
      </c>
      <c r="GI122" s="44">
        <f>GI83-GI84</f>
        <v/>
      </c>
      <c r="GJ122" s="44">
        <f>GJ83-GJ84</f>
        <v/>
      </c>
      <c r="GK122" s="44">
        <f>GK83-GK84</f>
        <v/>
      </c>
      <c r="GL122" s="44">
        <f>GL83-GL84</f>
        <v/>
      </c>
      <c r="GM122" s="44">
        <f>GM83-GM84</f>
        <v/>
      </c>
      <c r="GN122" s="44">
        <f>GN83-GN84</f>
        <v/>
      </c>
      <c r="GO122" s="44">
        <f>GO83-GO84</f>
        <v/>
      </c>
      <c r="GP122" s="44">
        <f>GP83-GP84</f>
        <v/>
      </c>
      <c r="GQ122" s="44">
        <f>GQ83-GQ84</f>
        <v/>
      </c>
      <c r="GR122" s="44">
        <f>GR83-GR84</f>
        <v/>
      </c>
      <c r="GS122" s="44">
        <f>GS83-GS84</f>
        <v/>
      </c>
      <c r="GT122" s="44">
        <f>GT83-GT84</f>
        <v/>
      </c>
      <c r="GU122" s="44">
        <f>GU83-GU84</f>
        <v/>
      </c>
      <c r="GV122" s="44">
        <f>GV83-GV84</f>
        <v/>
      </c>
      <c r="GW122" s="44">
        <f>GW83-GW84</f>
        <v/>
      </c>
      <c r="GX122" s="44">
        <f>GX83-GX84</f>
        <v/>
      </c>
      <c r="GY122" s="44">
        <f>GY83-GY84</f>
        <v/>
      </c>
      <c r="GZ122" s="44">
        <f>GZ83-GZ84</f>
        <v/>
      </c>
      <c r="HA122" s="44">
        <f>HA83-HA84</f>
        <v/>
      </c>
      <c r="HB122" s="44">
        <f>HB83-HB84</f>
        <v/>
      </c>
      <c r="HC122" s="44">
        <f>HC83-HC84</f>
        <v/>
      </c>
      <c r="HD122" s="44">
        <f>HD83-HD84</f>
        <v/>
      </c>
      <c r="HE122" s="44">
        <f>HE83-HE84</f>
        <v/>
      </c>
      <c r="HF122" s="44">
        <f>HF83-HF84</f>
        <v/>
      </c>
      <c r="HG122" s="44">
        <f>HG83-HG84</f>
        <v/>
      </c>
      <c r="HH122" s="44">
        <f>HH83-HH84</f>
        <v/>
      </c>
      <c r="HI122" s="44">
        <f>HI83-HI84</f>
        <v/>
      </c>
      <c r="HJ122" s="44">
        <f>HJ83-HJ84</f>
        <v/>
      </c>
      <c r="HK122" s="44">
        <f>HK83-HK84</f>
        <v/>
      </c>
      <c r="HL122" s="44">
        <f>HL83-HL84</f>
        <v/>
      </c>
      <c r="HM122" s="44">
        <f>HM83-HM84</f>
        <v/>
      </c>
      <c r="HN122" s="44">
        <f>HN83-HN84</f>
        <v/>
      </c>
      <c r="HO122" s="44">
        <f>HO83-HO84</f>
        <v/>
      </c>
      <c r="HP122" s="44">
        <f>HP83-HP84</f>
        <v/>
      </c>
      <c r="HQ122" s="44">
        <f>HQ83-HQ84</f>
        <v/>
      </c>
      <c r="HR122" s="44">
        <f>HR83-HR84</f>
        <v/>
      </c>
      <c r="HS122" s="44">
        <f>HS83-HS84</f>
        <v/>
      </c>
      <c r="HT122" s="44">
        <f>HT83-HT84</f>
        <v/>
      </c>
      <c r="HU122" s="44">
        <f>HU83-HU84</f>
        <v/>
      </c>
      <c r="HV122" s="44">
        <f>HV83-HV84</f>
        <v/>
      </c>
      <c r="HW122" s="44">
        <f>HW83-HW84</f>
        <v/>
      </c>
      <c r="HX122" s="44">
        <f>HX83-HX84</f>
        <v/>
      </c>
      <c r="HY122" s="44">
        <f>HY83-HY84</f>
        <v/>
      </c>
      <c r="HZ122" s="44">
        <f>HZ83-HZ84</f>
        <v/>
      </c>
      <c r="IA122" s="44">
        <f>IA83-IA84</f>
        <v/>
      </c>
      <c r="IB122" s="44">
        <f>IB83-IB84</f>
        <v/>
      </c>
      <c r="IC122" s="44">
        <f>IC83-IC84</f>
        <v/>
      </c>
      <c r="ID122" s="44">
        <f>ID83-ID84</f>
        <v/>
      </c>
      <c r="IE122" s="44">
        <f>IE83-IE84</f>
        <v/>
      </c>
      <c r="IF122" s="44">
        <f>IF83-IF84</f>
        <v/>
      </c>
      <c r="IG122" s="44">
        <f>IG83-IG84</f>
        <v/>
      </c>
      <c r="IH122" s="44">
        <f>IH83-IH84</f>
        <v/>
      </c>
      <c r="II122" s="44">
        <f>II83-II84</f>
        <v/>
      </c>
      <c r="IJ122" s="44">
        <f>IJ83-IJ84</f>
        <v/>
      </c>
      <c r="IK122" s="44">
        <f>IK83-IK84</f>
        <v/>
      </c>
      <c r="IL122" s="44">
        <f>IL83-IL84</f>
        <v/>
      </c>
      <c r="IM122" s="44">
        <f>IM83-IM84</f>
        <v/>
      </c>
      <c r="IN122" s="44">
        <f>IN83-IN84</f>
        <v/>
      </c>
      <c r="IO122" s="44">
        <f>IO83-IO84</f>
        <v/>
      </c>
      <c r="IP122" s="44">
        <f>IP83-IP84</f>
        <v/>
      </c>
      <c r="IQ122" s="44">
        <f>IQ83-IQ84</f>
        <v/>
      </c>
      <c r="IR122" s="44">
        <f>IR83-IR84</f>
        <v/>
      </c>
      <c r="IS122" s="44">
        <f>IS83-IS84</f>
        <v/>
      </c>
      <c r="IT122" s="44">
        <f>IT83-IT84</f>
        <v/>
      </c>
      <c r="IU122" s="44">
        <f>IU83-IU84</f>
        <v/>
      </c>
      <c r="IV122" s="44">
        <f>IV83-IV84</f>
        <v/>
      </c>
      <c r="IW122" s="44">
        <f>IW83-IW84</f>
        <v/>
      </c>
      <c r="IX122" s="44">
        <f>IX83-IX84</f>
        <v/>
      </c>
      <c r="IY122" s="44">
        <f>IY83-IY84</f>
        <v/>
      </c>
      <c r="IZ122" s="44">
        <f>IZ83-IZ84</f>
        <v/>
      </c>
      <c r="JA122" s="44">
        <f>JA83-JA84</f>
        <v/>
      </c>
      <c r="JB122" s="44">
        <f>JB83-JB84</f>
        <v/>
      </c>
      <c r="JC122" s="44">
        <f>JC83-JC84</f>
        <v/>
      </c>
      <c r="JD122" s="44">
        <f>JD83-JD84</f>
        <v/>
      </c>
      <c r="JE122" s="44">
        <f>JE83-JE84</f>
        <v/>
      </c>
      <c r="JF122" s="44">
        <f>JF83-JF84</f>
        <v/>
      </c>
      <c r="JG122" s="44">
        <f>JG83-JG84</f>
        <v/>
      </c>
      <c r="JH122" s="44">
        <f>JH83-JH84</f>
        <v/>
      </c>
      <c r="JI122" s="44">
        <f>JI83-JI84</f>
        <v/>
      </c>
      <c r="JJ122" s="44">
        <f>JJ83-JJ84</f>
        <v/>
      </c>
      <c r="JK122" s="44">
        <f>JK83-JK84</f>
        <v/>
      </c>
      <c r="JL122" s="44">
        <f>JL83-JL84</f>
        <v/>
      </c>
      <c r="JM122" s="44">
        <f>JM83-JM84</f>
        <v/>
      </c>
      <c r="JN122" s="44">
        <f>JN83-JN84</f>
        <v/>
      </c>
      <c r="JO122" s="44">
        <f>JO83-JO84</f>
        <v/>
      </c>
      <c r="JP122" s="44">
        <f>JP83-JP84</f>
        <v/>
      </c>
      <c r="JQ122" s="44">
        <f>JQ83-JQ84</f>
        <v/>
      </c>
      <c r="JR122" s="44">
        <f>JR83-JR84</f>
        <v/>
      </c>
      <c r="JS122" s="44">
        <f>JS83-JS84</f>
        <v/>
      </c>
      <c r="JT122" s="44">
        <f>JT83-JT84</f>
        <v/>
      </c>
      <c r="JU122" s="44">
        <f>JU83-JU84</f>
        <v/>
      </c>
      <c r="JV122" s="44">
        <f>JV83-JV84</f>
        <v/>
      </c>
      <c r="JW122" s="44">
        <f>JW83-JW84</f>
        <v/>
      </c>
      <c r="JX122" s="44">
        <f>JX83-JX84</f>
        <v/>
      </c>
      <c r="JY122" s="44">
        <f>JY83-JY84</f>
        <v/>
      </c>
      <c r="JZ122" s="44">
        <f>JZ83-JZ84</f>
        <v/>
      </c>
      <c r="KA122" s="44">
        <f>KA83-KA84</f>
        <v/>
      </c>
      <c r="KB122" s="44">
        <f>KB83-KB84</f>
        <v/>
      </c>
      <c r="KC122" s="44">
        <f>KC83-KC84</f>
        <v/>
      </c>
      <c r="KD122" s="44">
        <f>KD83-KD84</f>
        <v/>
      </c>
      <c r="KE122" s="44">
        <f>KE83-KE84</f>
        <v/>
      </c>
      <c r="KF122" s="44">
        <f>KF83-KF84</f>
        <v/>
      </c>
      <c r="KG122" s="44">
        <f>KG83-KG84</f>
        <v/>
      </c>
      <c r="KH122" s="44">
        <f>KH83-KH84</f>
        <v/>
      </c>
      <c r="KI122" s="44">
        <f>KI83-KI84</f>
        <v/>
      </c>
      <c r="KJ122" s="44">
        <f>KJ83-KJ84</f>
        <v/>
      </c>
      <c r="KK122" s="44">
        <f>KK83-KK84</f>
        <v/>
      </c>
      <c r="KL122" s="44">
        <f>KL83-KL84</f>
        <v/>
      </c>
      <c r="KM122" s="44">
        <f>KM83-KM84</f>
        <v/>
      </c>
      <c r="KN122" s="44">
        <f>KN83-KN84</f>
        <v/>
      </c>
      <c r="KO122" s="44">
        <f>KO83-KO84</f>
        <v/>
      </c>
      <c r="KP122" s="44">
        <f>KP83-KP84</f>
        <v/>
      </c>
      <c r="KQ122" s="44">
        <f>KQ83-KQ84</f>
        <v/>
      </c>
      <c r="KR122" s="44">
        <f>KR83-KR84</f>
        <v/>
      </c>
      <c r="KS122" s="44">
        <f>KS83-KS84</f>
        <v/>
      </c>
      <c r="KT122" s="44">
        <f>KT83-KT84</f>
        <v/>
      </c>
      <c r="KU122" s="44">
        <f>KU83-KU84</f>
        <v/>
      </c>
      <c r="KV122" s="44">
        <f>KV83-KV84</f>
        <v/>
      </c>
      <c r="KW122" s="44">
        <f>KW83-KW84</f>
        <v/>
      </c>
      <c r="KX122" s="44">
        <f>KX83-KX84</f>
        <v/>
      </c>
      <c r="KY122" s="44">
        <f>KY83-KY84</f>
        <v/>
      </c>
      <c r="KZ122" s="44">
        <f>KZ83-KZ84</f>
        <v/>
      </c>
      <c r="LA122" s="44">
        <f>LA83-LA84</f>
        <v/>
      </c>
      <c r="LB122" s="44">
        <f>LB83-LB84</f>
        <v/>
      </c>
      <c r="LC122" s="44">
        <f>LC83-LC84</f>
        <v/>
      </c>
      <c r="LD122" s="44">
        <f>LD83-LD84</f>
        <v/>
      </c>
      <c r="LE122" s="44">
        <f>LE83-LE84</f>
        <v/>
      </c>
      <c r="LF122" s="44">
        <f>LF83-LF84</f>
        <v/>
      </c>
      <c r="LG122" s="44">
        <f>LG83-LG84</f>
        <v/>
      </c>
      <c r="LH122" s="44">
        <f>LH83-LH84</f>
        <v/>
      </c>
      <c r="LI122" s="44">
        <f>LI83-LI84</f>
        <v/>
      </c>
      <c r="LJ122" s="44">
        <f>LJ83-LJ84</f>
        <v/>
      </c>
      <c r="LK122" s="44">
        <f>LK83-LK84</f>
        <v/>
      </c>
      <c r="LL122" s="44">
        <f>LL83-LL84</f>
        <v/>
      </c>
      <c r="LM122" s="44">
        <f>LM83-LM84</f>
        <v/>
      </c>
      <c r="LN122" s="44">
        <f>LN83-LN84</f>
        <v/>
      </c>
      <c r="LO122" s="44">
        <f>LO83-LO84</f>
        <v/>
      </c>
      <c r="LP122" s="44">
        <f>LP83-LP84</f>
        <v/>
      </c>
      <c r="LQ122" s="44">
        <f>LQ83-LQ84</f>
        <v/>
      </c>
      <c r="LR122" s="44">
        <f>LR83-LR84</f>
        <v/>
      </c>
      <c r="LS122" s="44">
        <f>LS83-LS84</f>
        <v/>
      </c>
      <c r="LT122" s="44">
        <f>LT83-LT84</f>
        <v/>
      </c>
      <c r="LU122" s="44">
        <f>LU83-LU84</f>
        <v/>
      </c>
      <c r="LV122" s="44">
        <f>LV83-LV84</f>
        <v/>
      </c>
      <c r="LW122" s="44">
        <f>LW83-LW84</f>
        <v/>
      </c>
      <c r="LX122" s="44">
        <f>LX83-LX84</f>
        <v/>
      </c>
      <c r="LY122" s="44">
        <f>LY83-LY84</f>
        <v/>
      </c>
      <c r="LZ122" s="44">
        <f>LZ83-LZ84</f>
        <v/>
      </c>
      <c r="MA122" s="44">
        <f>MA83-MA84</f>
        <v/>
      </c>
      <c r="MB122" s="44">
        <f>MB83-MB84</f>
        <v/>
      </c>
      <c r="MC122" s="44">
        <f>MC83-MC84</f>
        <v/>
      </c>
      <c r="MD122" s="44">
        <f>MD83-MD84</f>
        <v/>
      </c>
      <c r="ME122" s="44">
        <f>ME83-ME84</f>
        <v/>
      </c>
      <c r="MF122" s="44">
        <f>MF83-MF84</f>
        <v/>
      </c>
      <c r="MG122" s="44">
        <f>MG83-MG84</f>
        <v/>
      </c>
      <c r="MH122" s="44">
        <f>MH83-MH84</f>
        <v/>
      </c>
      <c r="MI122" s="44">
        <f>MI83-MI84</f>
        <v/>
      </c>
      <c r="MJ122" s="44">
        <f>MJ83-MJ84</f>
        <v/>
      </c>
      <c r="MK122" s="44">
        <f>MK83-MK84</f>
        <v/>
      </c>
      <c r="ML122" s="44">
        <f>ML83-ML84</f>
        <v/>
      </c>
      <c r="MM122" s="44">
        <f>MM83-MM84</f>
        <v/>
      </c>
      <c r="MN122" s="44">
        <f>MN83-MN84</f>
        <v/>
      </c>
      <c r="MO122" s="44">
        <f>MO83-MO84</f>
        <v/>
      </c>
      <c r="MP122" s="44">
        <f>MP83-MP84</f>
        <v/>
      </c>
      <c r="MQ122" s="44">
        <f>MQ83-MQ84</f>
        <v/>
      </c>
      <c r="MR122" s="44">
        <f>MR83-MR84</f>
        <v/>
      </c>
      <c r="MS122" s="44">
        <f>MS83-MS84</f>
        <v/>
      </c>
      <c r="MT122" s="44">
        <f>MT83-MT84</f>
        <v/>
      </c>
      <c r="MU122" s="44">
        <f>MU83-MU84</f>
        <v/>
      </c>
      <c r="MV122" s="44">
        <f>MV83-MV84</f>
        <v/>
      </c>
      <c r="MW122" s="44">
        <f>MW83-MW84</f>
        <v/>
      </c>
      <c r="MX122" s="44">
        <f>MX83-MX84</f>
        <v/>
      </c>
      <c r="MY122" s="44">
        <f>MY83-MY84</f>
        <v/>
      </c>
      <c r="MZ122" s="44">
        <f>MZ83-MZ84</f>
        <v/>
      </c>
      <c r="NA122" s="44">
        <f>NA83-NA84</f>
        <v/>
      </c>
      <c r="NB122" s="44">
        <f>NB83-NB84</f>
        <v/>
      </c>
      <c r="NC122" s="44">
        <f>NC83-NC84</f>
        <v/>
      </c>
      <c r="ND122" s="44">
        <f>ND83-ND84</f>
        <v/>
      </c>
      <c r="NE122" s="44">
        <f>NE83-NE84</f>
        <v/>
      </c>
      <c r="NF122" s="44">
        <f>NF83-NF84</f>
        <v/>
      </c>
      <c r="NG122" s="44">
        <f>NG83-NG84</f>
        <v/>
      </c>
      <c r="NH122" s="44">
        <f>NH83-NH84</f>
        <v/>
      </c>
      <c r="NI122" s="44">
        <f>NI83-NI84</f>
        <v/>
      </c>
      <c r="NJ122" s="44">
        <f>NJ83-NJ84</f>
        <v/>
      </c>
      <c r="NK122" s="44">
        <f>NK83-NK84</f>
        <v/>
      </c>
      <c r="NL122" s="44">
        <f>NL83-NL84</f>
        <v/>
      </c>
      <c r="NM122" s="44">
        <f>NM83-NM84</f>
        <v/>
      </c>
      <c r="NN122" s="44">
        <f>NN83-NN84</f>
        <v/>
      </c>
      <c r="NO122" s="44">
        <f>NO83-NO84</f>
        <v/>
      </c>
      <c r="NP122" s="44">
        <f>NP83-NP84</f>
        <v/>
      </c>
      <c r="NQ122" s="44">
        <f>NQ83-NQ84</f>
        <v/>
      </c>
      <c r="NR122" s="44">
        <f>NR83-NR84</f>
        <v/>
      </c>
      <c r="NS122" s="44">
        <f>NS83-NS84</f>
        <v/>
      </c>
      <c r="NT122" s="44">
        <f>NT83-NT84</f>
        <v/>
      </c>
      <c r="NU122" s="44">
        <f>NU83-NU84</f>
        <v/>
      </c>
      <c r="NV122" s="44">
        <f>NV83-NV84</f>
        <v/>
      </c>
      <c r="NW122" s="44">
        <f>NW83-NW84</f>
        <v/>
      </c>
      <c r="NX122" s="44">
        <f>NX83-NX84</f>
        <v/>
      </c>
      <c r="NY122" s="44">
        <f>NY83-NY84</f>
        <v/>
      </c>
      <c r="NZ122" s="44">
        <f>NZ83-NZ84</f>
        <v/>
      </c>
      <c r="OA122" s="44">
        <f>OA83-OA84</f>
        <v/>
      </c>
      <c r="OB122" s="44">
        <f>OB83-OB84</f>
        <v/>
      </c>
      <c r="OC122" s="44">
        <f>OC83-OC84</f>
        <v/>
      </c>
      <c r="OD122" s="44">
        <f>OD83-OD84</f>
        <v/>
      </c>
      <c r="OE122" s="44">
        <f>OE83-OE84</f>
        <v/>
      </c>
      <c r="OF122" s="44">
        <f>OF83-OF84</f>
        <v/>
      </c>
      <c r="OG122" s="44">
        <f>OG83-OG84</f>
        <v/>
      </c>
      <c r="OH122" s="44">
        <f>OH83-OH84</f>
        <v/>
      </c>
      <c r="OI122" s="44">
        <f>OI83-OI84</f>
        <v/>
      </c>
      <c r="OJ122" s="44">
        <f>OJ83-OJ84</f>
        <v/>
      </c>
      <c r="OK122" s="44">
        <f>OK83-OK84</f>
        <v/>
      </c>
      <c r="OL122" s="44">
        <f>OL83-OL84</f>
        <v/>
      </c>
      <c r="OM122" s="44">
        <f>OM83-OM84</f>
        <v/>
      </c>
      <c r="ON122" s="44">
        <f>ON83-ON84</f>
        <v/>
      </c>
      <c r="OO122" s="44">
        <f>OO83-OO84</f>
        <v/>
      </c>
      <c r="OP122" s="44">
        <f>OP83-OP84</f>
        <v/>
      </c>
      <c r="OQ122" s="44">
        <f>OQ83-OQ84</f>
        <v/>
      </c>
      <c r="OR122" s="44">
        <f>OR83-OR84</f>
        <v/>
      </c>
      <c r="OS122" s="44">
        <f>OS83-OS84</f>
        <v/>
      </c>
      <c r="OT122" s="44">
        <f>OT83-OT84</f>
        <v/>
      </c>
      <c r="OU122" s="44">
        <f>OU83-OU84</f>
        <v/>
      </c>
      <c r="OV122" s="44">
        <f>OV83-OV84</f>
        <v/>
      </c>
      <c r="OW122" s="44">
        <f>OW83-OW84</f>
        <v/>
      </c>
      <c r="OX122" s="44">
        <f>OX83-OX84</f>
        <v/>
      </c>
      <c r="OY122" s="44">
        <f>OY83-OY84</f>
        <v/>
      </c>
      <c r="OZ122" s="44">
        <f>OZ83-OZ84</f>
        <v/>
      </c>
      <c r="PA122" s="44">
        <f>PA83-PA84</f>
        <v/>
      </c>
      <c r="PB122" s="44">
        <f>PB83-PB84</f>
        <v/>
      </c>
      <c r="PC122" s="44">
        <f>PC83-PC84</f>
        <v/>
      </c>
      <c r="PD122" s="44">
        <f>PD83-PD84</f>
        <v/>
      </c>
      <c r="PE122" s="44">
        <f>PE83-PE84</f>
        <v/>
      </c>
      <c r="PF122" s="44">
        <f>PF83-PF84</f>
        <v/>
      </c>
      <c r="PG122" s="44">
        <f>PG83-PG84</f>
        <v/>
      </c>
      <c r="PH122" s="44">
        <f>PH83-PH84</f>
        <v/>
      </c>
      <c r="PI122" s="44">
        <f>PI83-PI84</f>
        <v/>
      </c>
      <c r="PJ122" s="44">
        <f>PJ83-PJ84</f>
        <v/>
      </c>
      <c r="PK122" s="44">
        <f>PK83-PK84</f>
        <v/>
      </c>
      <c r="PL122" s="44">
        <f>PL83-PL84</f>
        <v/>
      </c>
      <c r="PM122" s="44">
        <f>PM83-PM84</f>
        <v/>
      </c>
    </row>
    <row r="124">
      <c r="A124" s="41" t="inlineStr">
        <is>
          <t>PHASE 3 — D (200 homes)</t>
        </is>
      </c>
      <c r="B124" s="2" t="n"/>
      <c r="C124" s="2" t="n"/>
      <c r="D124" s="2" t="n"/>
      <c r="E124" s="2" t="n"/>
      <c r="F124" s="2" t="n"/>
      <c r="G124" s="2" t="n"/>
    </row>
    <row r="125">
      <c r="A125" s="9" t="inlineStr">
        <is>
          <t>Construction flag</t>
        </is>
      </c>
      <c r="B125" s="9" t="inlineStr">
        <is>
          <t>P3</t>
        </is>
      </c>
      <c r="D125" s="42">
        <f>IF(AND(D$4&gt;=p3_start,D$4&lt;=p3_complete),1,0)</f>
        <v/>
      </c>
      <c r="E125" s="42">
        <f>IF(AND(E$4&gt;=p3_start,E$4&lt;=p3_complete),1,0)</f>
        <v/>
      </c>
      <c r="F125" s="42">
        <f>IF(AND(F$4&gt;=p3_start,F$4&lt;=p3_complete),1,0)</f>
        <v/>
      </c>
      <c r="G125" s="42">
        <f>IF(AND(G$4&gt;=p3_start,G$4&lt;=p3_complete),1,0)</f>
        <v/>
      </c>
      <c r="H125" s="42">
        <f>IF(AND(H$4&gt;=p3_start,H$4&lt;=p3_complete),1,0)</f>
        <v/>
      </c>
      <c r="I125" s="42">
        <f>IF(AND(I$4&gt;=p3_start,I$4&lt;=p3_complete),1,0)</f>
        <v/>
      </c>
      <c r="J125" s="42">
        <f>IF(AND(J$4&gt;=p3_start,J$4&lt;=p3_complete),1,0)</f>
        <v/>
      </c>
      <c r="K125" s="42">
        <f>IF(AND(K$4&gt;=p3_start,K$4&lt;=p3_complete),1,0)</f>
        <v/>
      </c>
      <c r="L125" s="42">
        <f>IF(AND(L$4&gt;=p3_start,L$4&lt;=p3_complete),1,0)</f>
        <v/>
      </c>
      <c r="M125" s="42">
        <f>IF(AND(M$4&gt;=p3_start,M$4&lt;=p3_complete),1,0)</f>
        <v/>
      </c>
      <c r="N125" s="42">
        <f>IF(AND(N$4&gt;=p3_start,N$4&lt;=p3_complete),1,0)</f>
        <v/>
      </c>
      <c r="O125" s="42">
        <f>IF(AND(O$4&gt;=p3_start,O$4&lt;=p3_complete),1,0)</f>
        <v/>
      </c>
      <c r="P125" s="42">
        <f>IF(AND(P$4&gt;=p3_start,P$4&lt;=p3_complete),1,0)</f>
        <v/>
      </c>
      <c r="Q125" s="42">
        <f>IF(AND(Q$4&gt;=p3_start,Q$4&lt;=p3_complete),1,0)</f>
        <v/>
      </c>
      <c r="R125" s="42">
        <f>IF(AND(R$4&gt;=p3_start,R$4&lt;=p3_complete),1,0)</f>
        <v/>
      </c>
      <c r="S125" s="42">
        <f>IF(AND(S$4&gt;=p3_start,S$4&lt;=p3_complete),1,0)</f>
        <v/>
      </c>
      <c r="T125" s="42">
        <f>IF(AND(T$4&gt;=p3_start,T$4&lt;=p3_complete),1,0)</f>
        <v/>
      </c>
      <c r="U125" s="42">
        <f>IF(AND(U$4&gt;=p3_start,U$4&lt;=p3_complete),1,0)</f>
        <v/>
      </c>
      <c r="V125" s="42">
        <f>IF(AND(V$4&gt;=p3_start,V$4&lt;=p3_complete),1,0)</f>
        <v/>
      </c>
      <c r="W125" s="42">
        <f>IF(AND(W$4&gt;=p3_start,W$4&lt;=p3_complete),1,0)</f>
        <v/>
      </c>
      <c r="X125" s="42">
        <f>IF(AND(X$4&gt;=p3_start,X$4&lt;=p3_complete),1,0)</f>
        <v/>
      </c>
      <c r="Y125" s="42">
        <f>IF(AND(Y$4&gt;=p3_start,Y$4&lt;=p3_complete),1,0)</f>
        <v/>
      </c>
      <c r="Z125" s="42">
        <f>IF(AND(Z$4&gt;=p3_start,Z$4&lt;=p3_complete),1,0)</f>
        <v/>
      </c>
      <c r="AA125" s="42">
        <f>IF(AND(AA$4&gt;=p3_start,AA$4&lt;=p3_complete),1,0)</f>
        <v/>
      </c>
      <c r="AB125" s="42">
        <f>IF(AND(AB$4&gt;=p3_start,AB$4&lt;=p3_complete),1,0)</f>
        <v/>
      </c>
      <c r="AC125" s="42">
        <f>IF(AND(AC$4&gt;=p3_start,AC$4&lt;=p3_complete),1,0)</f>
        <v/>
      </c>
      <c r="AD125" s="42">
        <f>IF(AND(AD$4&gt;=p3_start,AD$4&lt;=p3_complete),1,0)</f>
        <v/>
      </c>
      <c r="AE125" s="42">
        <f>IF(AND(AE$4&gt;=p3_start,AE$4&lt;=p3_complete),1,0)</f>
        <v/>
      </c>
      <c r="AF125" s="42">
        <f>IF(AND(AF$4&gt;=p3_start,AF$4&lt;=p3_complete),1,0)</f>
        <v/>
      </c>
      <c r="AG125" s="42">
        <f>IF(AND(AG$4&gt;=p3_start,AG$4&lt;=p3_complete),1,0)</f>
        <v/>
      </c>
      <c r="AH125" s="42">
        <f>IF(AND(AH$4&gt;=p3_start,AH$4&lt;=p3_complete),1,0)</f>
        <v/>
      </c>
      <c r="AI125" s="42">
        <f>IF(AND(AI$4&gt;=p3_start,AI$4&lt;=p3_complete),1,0)</f>
        <v/>
      </c>
      <c r="AJ125" s="42">
        <f>IF(AND(AJ$4&gt;=p3_start,AJ$4&lt;=p3_complete),1,0)</f>
        <v/>
      </c>
      <c r="AK125" s="42">
        <f>IF(AND(AK$4&gt;=p3_start,AK$4&lt;=p3_complete),1,0)</f>
        <v/>
      </c>
      <c r="AL125" s="42">
        <f>IF(AND(AL$4&gt;=p3_start,AL$4&lt;=p3_complete),1,0)</f>
        <v/>
      </c>
      <c r="AM125" s="42">
        <f>IF(AND(AM$4&gt;=p3_start,AM$4&lt;=p3_complete),1,0)</f>
        <v/>
      </c>
      <c r="AN125" s="42">
        <f>IF(AND(AN$4&gt;=p3_start,AN$4&lt;=p3_complete),1,0)</f>
        <v/>
      </c>
      <c r="AO125" s="42">
        <f>IF(AND(AO$4&gt;=p3_start,AO$4&lt;=p3_complete),1,0)</f>
        <v/>
      </c>
      <c r="AP125" s="42">
        <f>IF(AND(AP$4&gt;=p3_start,AP$4&lt;=p3_complete),1,0)</f>
        <v/>
      </c>
      <c r="AQ125" s="42">
        <f>IF(AND(AQ$4&gt;=p3_start,AQ$4&lt;=p3_complete),1,0)</f>
        <v/>
      </c>
      <c r="AR125" s="42">
        <f>IF(AND(AR$4&gt;=p3_start,AR$4&lt;=p3_complete),1,0)</f>
        <v/>
      </c>
      <c r="AS125" s="42">
        <f>IF(AND(AS$4&gt;=p3_start,AS$4&lt;=p3_complete),1,0)</f>
        <v/>
      </c>
      <c r="AT125" s="42">
        <f>IF(AND(AT$4&gt;=p3_start,AT$4&lt;=p3_complete),1,0)</f>
        <v/>
      </c>
      <c r="AU125" s="42">
        <f>IF(AND(AU$4&gt;=p3_start,AU$4&lt;=p3_complete),1,0)</f>
        <v/>
      </c>
      <c r="AV125" s="42">
        <f>IF(AND(AV$4&gt;=p3_start,AV$4&lt;=p3_complete),1,0)</f>
        <v/>
      </c>
      <c r="AW125" s="42">
        <f>IF(AND(AW$4&gt;=p3_start,AW$4&lt;=p3_complete),1,0)</f>
        <v/>
      </c>
      <c r="AX125" s="42">
        <f>IF(AND(AX$4&gt;=p3_start,AX$4&lt;=p3_complete),1,0)</f>
        <v/>
      </c>
      <c r="AY125" s="42">
        <f>IF(AND(AY$4&gt;=p3_start,AY$4&lt;=p3_complete),1,0)</f>
        <v/>
      </c>
      <c r="AZ125" s="42">
        <f>IF(AND(AZ$4&gt;=p3_start,AZ$4&lt;=p3_complete),1,0)</f>
        <v/>
      </c>
      <c r="BA125" s="42">
        <f>IF(AND(BA$4&gt;=p3_start,BA$4&lt;=p3_complete),1,0)</f>
        <v/>
      </c>
      <c r="BB125" s="42">
        <f>IF(AND(BB$4&gt;=p3_start,BB$4&lt;=p3_complete),1,0)</f>
        <v/>
      </c>
      <c r="BC125" s="42">
        <f>IF(AND(BC$4&gt;=p3_start,BC$4&lt;=p3_complete),1,0)</f>
        <v/>
      </c>
      <c r="BD125" s="42">
        <f>IF(AND(BD$4&gt;=p3_start,BD$4&lt;=p3_complete),1,0)</f>
        <v/>
      </c>
      <c r="BE125" s="42">
        <f>IF(AND(BE$4&gt;=p3_start,BE$4&lt;=p3_complete),1,0)</f>
        <v/>
      </c>
      <c r="BF125" s="42">
        <f>IF(AND(BF$4&gt;=p3_start,BF$4&lt;=p3_complete),1,0)</f>
        <v/>
      </c>
      <c r="BG125" s="42">
        <f>IF(AND(BG$4&gt;=p3_start,BG$4&lt;=p3_complete),1,0)</f>
        <v/>
      </c>
      <c r="BH125" s="42">
        <f>IF(AND(BH$4&gt;=p3_start,BH$4&lt;=p3_complete),1,0)</f>
        <v/>
      </c>
      <c r="BI125" s="42">
        <f>IF(AND(BI$4&gt;=p3_start,BI$4&lt;=p3_complete),1,0)</f>
        <v/>
      </c>
      <c r="BJ125" s="42">
        <f>IF(AND(BJ$4&gt;=p3_start,BJ$4&lt;=p3_complete),1,0)</f>
        <v/>
      </c>
      <c r="BK125" s="42">
        <f>IF(AND(BK$4&gt;=p3_start,BK$4&lt;=p3_complete),1,0)</f>
        <v/>
      </c>
      <c r="BL125" s="42">
        <f>IF(AND(BL$4&gt;=p3_start,BL$4&lt;=p3_complete),1,0)</f>
        <v/>
      </c>
      <c r="BM125" s="42">
        <f>IF(AND(BM$4&gt;=p3_start,BM$4&lt;=p3_complete),1,0)</f>
        <v/>
      </c>
      <c r="BN125" s="42">
        <f>IF(AND(BN$4&gt;=p3_start,BN$4&lt;=p3_complete),1,0)</f>
        <v/>
      </c>
      <c r="BO125" s="42">
        <f>IF(AND(BO$4&gt;=p3_start,BO$4&lt;=p3_complete),1,0)</f>
        <v/>
      </c>
      <c r="BP125" s="42">
        <f>IF(AND(BP$4&gt;=p3_start,BP$4&lt;=p3_complete),1,0)</f>
        <v/>
      </c>
      <c r="BQ125" s="42">
        <f>IF(AND(BQ$4&gt;=p3_start,BQ$4&lt;=p3_complete),1,0)</f>
        <v/>
      </c>
      <c r="BR125" s="42">
        <f>IF(AND(BR$4&gt;=p3_start,BR$4&lt;=p3_complete),1,0)</f>
        <v/>
      </c>
      <c r="BS125" s="42">
        <f>IF(AND(BS$4&gt;=p3_start,BS$4&lt;=p3_complete),1,0)</f>
        <v/>
      </c>
      <c r="BT125" s="42">
        <f>IF(AND(BT$4&gt;=p3_start,BT$4&lt;=p3_complete),1,0)</f>
        <v/>
      </c>
      <c r="BU125" s="42">
        <f>IF(AND(BU$4&gt;=p3_start,BU$4&lt;=p3_complete),1,0)</f>
        <v/>
      </c>
      <c r="BV125" s="42">
        <f>IF(AND(BV$4&gt;=p3_start,BV$4&lt;=p3_complete),1,0)</f>
        <v/>
      </c>
      <c r="BW125" s="42">
        <f>IF(AND(BW$4&gt;=p3_start,BW$4&lt;=p3_complete),1,0)</f>
        <v/>
      </c>
      <c r="BX125" s="42">
        <f>IF(AND(BX$4&gt;=p3_start,BX$4&lt;=p3_complete),1,0)</f>
        <v/>
      </c>
      <c r="BY125" s="42">
        <f>IF(AND(BY$4&gt;=p3_start,BY$4&lt;=p3_complete),1,0)</f>
        <v/>
      </c>
      <c r="BZ125" s="42">
        <f>IF(AND(BZ$4&gt;=p3_start,BZ$4&lt;=p3_complete),1,0)</f>
        <v/>
      </c>
      <c r="CA125" s="42">
        <f>IF(AND(CA$4&gt;=p3_start,CA$4&lt;=p3_complete),1,0)</f>
        <v/>
      </c>
      <c r="CB125" s="42">
        <f>IF(AND(CB$4&gt;=p3_start,CB$4&lt;=p3_complete),1,0)</f>
        <v/>
      </c>
      <c r="CC125" s="42">
        <f>IF(AND(CC$4&gt;=p3_start,CC$4&lt;=p3_complete),1,0)</f>
        <v/>
      </c>
      <c r="CD125" s="42">
        <f>IF(AND(CD$4&gt;=p3_start,CD$4&lt;=p3_complete),1,0)</f>
        <v/>
      </c>
      <c r="CE125" s="42">
        <f>IF(AND(CE$4&gt;=p3_start,CE$4&lt;=p3_complete),1,0)</f>
        <v/>
      </c>
      <c r="CF125" s="42">
        <f>IF(AND(CF$4&gt;=p3_start,CF$4&lt;=p3_complete),1,0)</f>
        <v/>
      </c>
      <c r="CG125" s="42">
        <f>IF(AND(CG$4&gt;=p3_start,CG$4&lt;=p3_complete),1,0)</f>
        <v/>
      </c>
      <c r="CH125" s="42">
        <f>IF(AND(CH$4&gt;=p3_start,CH$4&lt;=p3_complete),1,0)</f>
        <v/>
      </c>
      <c r="CI125" s="42">
        <f>IF(AND(CI$4&gt;=p3_start,CI$4&lt;=p3_complete),1,0)</f>
        <v/>
      </c>
      <c r="CJ125" s="42">
        <f>IF(AND(CJ$4&gt;=p3_start,CJ$4&lt;=p3_complete),1,0)</f>
        <v/>
      </c>
      <c r="CK125" s="42">
        <f>IF(AND(CK$4&gt;=p3_start,CK$4&lt;=p3_complete),1,0)</f>
        <v/>
      </c>
      <c r="CL125" s="42">
        <f>IF(AND(CL$4&gt;=p3_start,CL$4&lt;=p3_complete),1,0)</f>
        <v/>
      </c>
      <c r="CM125" s="42">
        <f>IF(AND(CM$4&gt;=p3_start,CM$4&lt;=p3_complete),1,0)</f>
        <v/>
      </c>
      <c r="CN125" s="42">
        <f>IF(AND(CN$4&gt;=p3_start,CN$4&lt;=p3_complete),1,0)</f>
        <v/>
      </c>
      <c r="CO125" s="42">
        <f>IF(AND(CO$4&gt;=p3_start,CO$4&lt;=p3_complete),1,0)</f>
        <v/>
      </c>
      <c r="CP125" s="42">
        <f>IF(AND(CP$4&gt;=p3_start,CP$4&lt;=p3_complete),1,0)</f>
        <v/>
      </c>
      <c r="CQ125" s="42">
        <f>IF(AND(CQ$4&gt;=p3_start,CQ$4&lt;=p3_complete),1,0)</f>
        <v/>
      </c>
      <c r="CR125" s="42">
        <f>IF(AND(CR$4&gt;=p3_start,CR$4&lt;=p3_complete),1,0)</f>
        <v/>
      </c>
      <c r="CS125" s="42">
        <f>IF(AND(CS$4&gt;=p3_start,CS$4&lt;=p3_complete),1,0)</f>
        <v/>
      </c>
      <c r="CT125" s="42">
        <f>IF(AND(CT$4&gt;=p3_start,CT$4&lt;=p3_complete),1,0)</f>
        <v/>
      </c>
      <c r="CU125" s="42">
        <f>IF(AND(CU$4&gt;=p3_start,CU$4&lt;=p3_complete),1,0)</f>
        <v/>
      </c>
      <c r="CV125" s="42">
        <f>IF(AND(CV$4&gt;=p3_start,CV$4&lt;=p3_complete),1,0)</f>
        <v/>
      </c>
      <c r="CW125" s="42">
        <f>IF(AND(CW$4&gt;=p3_start,CW$4&lt;=p3_complete),1,0)</f>
        <v/>
      </c>
      <c r="CX125" s="42">
        <f>IF(AND(CX$4&gt;=p3_start,CX$4&lt;=p3_complete),1,0)</f>
        <v/>
      </c>
      <c r="CY125" s="42">
        <f>IF(AND(CY$4&gt;=p3_start,CY$4&lt;=p3_complete),1,0)</f>
        <v/>
      </c>
      <c r="CZ125" s="42">
        <f>IF(AND(CZ$4&gt;=p3_start,CZ$4&lt;=p3_complete),1,0)</f>
        <v/>
      </c>
      <c r="DA125" s="42">
        <f>IF(AND(DA$4&gt;=p3_start,DA$4&lt;=p3_complete),1,0)</f>
        <v/>
      </c>
      <c r="DB125" s="42">
        <f>IF(AND(DB$4&gt;=p3_start,DB$4&lt;=p3_complete),1,0)</f>
        <v/>
      </c>
      <c r="DC125" s="42">
        <f>IF(AND(DC$4&gt;=p3_start,DC$4&lt;=p3_complete),1,0)</f>
        <v/>
      </c>
      <c r="DD125" s="42">
        <f>IF(AND(DD$4&gt;=p3_start,DD$4&lt;=p3_complete),1,0)</f>
        <v/>
      </c>
      <c r="DE125" s="42">
        <f>IF(AND(DE$4&gt;=p3_start,DE$4&lt;=p3_complete),1,0)</f>
        <v/>
      </c>
      <c r="DF125" s="42">
        <f>IF(AND(DF$4&gt;=p3_start,DF$4&lt;=p3_complete),1,0)</f>
        <v/>
      </c>
      <c r="DG125" s="42">
        <f>IF(AND(DG$4&gt;=p3_start,DG$4&lt;=p3_complete),1,0)</f>
        <v/>
      </c>
      <c r="DH125" s="42">
        <f>IF(AND(DH$4&gt;=p3_start,DH$4&lt;=p3_complete),1,0)</f>
        <v/>
      </c>
      <c r="DI125" s="42">
        <f>IF(AND(DI$4&gt;=p3_start,DI$4&lt;=p3_complete),1,0)</f>
        <v/>
      </c>
      <c r="DJ125" s="42">
        <f>IF(AND(DJ$4&gt;=p3_start,DJ$4&lt;=p3_complete),1,0)</f>
        <v/>
      </c>
      <c r="DK125" s="42">
        <f>IF(AND(DK$4&gt;=p3_start,DK$4&lt;=p3_complete),1,0)</f>
        <v/>
      </c>
      <c r="DL125" s="42">
        <f>IF(AND(DL$4&gt;=p3_start,DL$4&lt;=p3_complete),1,0)</f>
        <v/>
      </c>
      <c r="DM125" s="42">
        <f>IF(AND(DM$4&gt;=p3_start,DM$4&lt;=p3_complete),1,0)</f>
        <v/>
      </c>
      <c r="DN125" s="42">
        <f>IF(AND(DN$4&gt;=p3_start,DN$4&lt;=p3_complete),1,0)</f>
        <v/>
      </c>
      <c r="DO125" s="42">
        <f>IF(AND(DO$4&gt;=p3_start,DO$4&lt;=p3_complete),1,0)</f>
        <v/>
      </c>
      <c r="DP125" s="42">
        <f>IF(AND(DP$4&gt;=p3_start,DP$4&lt;=p3_complete),1,0)</f>
        <v/>
      </c>
      <c r="DQ125" s="42">
        <f>IF(AND(DQ$4&gt;=p3_start,DQ$4&lt;=p3_complete),1,0)</f>
        <v/>
      </c>
      <c r="DR125" s="42">
        <f>IF(AND(DR$4&gt;=p3_start,DR$4&lt;=p3_complete),1,0)</f>
        <v/>
      </c>
      <c r="DS125" s="42">
        <f>IF(AND(DS$4&gt;=p3_start,DS$4&lt;=p3_complete),1,0)</f>
        <v/>
      </c>
      <c r="DT125" s="42">
        <f>IF(AND(DT$4&gt;=p3_start,DT$4&lt;=p3_complete),1,0)</f>
        <v/>
      </c>
      <c r="DU125" s="42">
        <f>IF(AND(DU$4&gt;=p3_start,DU$4&lt;=p3_complete),1,0)</f>
        <v/>
      </c>
      <c r="DV125" s="42">
        <f>IF(AND(DV$4&gt;=p3_start,DV$4&lt;=p3_complete),1,0)</f>
        <v/>
      </c>
      <c r="DW125" s="42">
        <f>IF(AND(DW$4&gt;=p3_start,DW$4&lt;=p3_complete),1,0)</f>
        <v/>
      </c>
      <c r="DX125" s="42">
        <f>IF(AND(DX$4&gt;=p3_start,DX$4&lt;=p3_complete),1,0)</f>
        <v/>
      </c>
      <c r="DY125" s="42">
        <f>IF(AND(DY$4&gt;=p3_start,DY$4&lt;=p3_complete),1,0)</f>
        <v/>
      </c>
      <c r="DZ125" s="42">
        <f>IF(AND(DZ$4&gt;=p3_start,DZ$4&lt;=p3_complete),1,0)</f>
        <v/>
      </c>
      <c r="EA125" s="42">
        <f>IF(AND(EA$4&gt;=p3_start,EA$4&lt;=p3_complete),1,0)</f>
        <v/>
      </c>
      <c r="EB125" s="42">
        <f>IF(AND(EB$4&gt;=p3_start,EB$4&lt;=p3_complete),1,0)</f>
        <v/>
      </c>
      <c r="EC125" s="42">
        <f>IF(AND(EC$4&gt;=p3_start,EC$4&lt;=p3_complete),1,0)</f>
        <v/>
      </c>
      <c r="ED125" s="42">
        <f>IF(AND(ED$4&gt;=p3_start,ED$4&lt;=p3_complete),1,0)</f>
        <v/>
      </c>
      <c r="EE125" s="42">
        <f>IF(AND(EE$4&gt;=p3_start,EE$4&lt;=p3_complete),1,0)</f>
        <v/>
      </c>
      <c r="EF125" s="42">
        <f>IF(AND(EF$4&gt;=p3_start,EF$4&lt;=p3_complete),1,0)</f>
        <v/>
      </c>
      <c r="EG125" s="42">
        <f>IF(AND(EG$4&gt;=p3_start,EG$4&lt;=p3_complete),1,0)</f>
        <v/>
      </c>
      <c r="EH125" s="42">
        <f>IF(AND(EH$4&gt;=p3_start,EH$4&lt;=p3_complete),1,0)</f>
        <v/>
      </c>
      <c r="EI125" s="42">
        <f>IF(AND(EI$4&gt;=p3_start,EI$4&lt;=p3_complete),1,0)</f>
        <v/>
      </c>
      <c r="EJ125" s="42">
        <f>IF(AND(EJ$4&gt;=p3_start,EJ$4&lt;=p3_complete),1,0)</f>
        <v/>
      </c>
      <c r="EK125" s="42">
        <f>IF(AND(EK$4&gt;=p3_start,EK$4&lt;=p3_complete),1,0)</f>
        <v/>
      </c>
      <c r="EL125" s="42">
        <f>IF(AND(EL$4&gt;=p3_start,EL$4&lt;=p3_complete),1,0)</f>
        <v/>
      </c>
      <c r="EM125" s="42">
        <f>IF(AND(EM$4&gt;=p3_start,EM$4&lt;=p3_complete),1,0)</f>
        <v/>
      </c>
      <c r="EN125" s="42">
        <f>IF(AND(EN$4&gt;=p3_start,EN$4&lt;=p3_complete),1,0)</f>
        <v/>
      </c>
      <c r="EO125" s="42">
        <f>IF(AND(EO$4&gt;=p3_start,EO$4&lt;=p3_complete),1,0)</f>
        <v/>
      </c>
      <c r="EP125" s="42">
        <f>IF(AND(EP$4&gt;=p3_start,EP$4&lt;=p3_complete),1,0)</f>
        <v/>
      </c>
      <c r="EQ125" s="42">
        <f>IF(AND(EQ$4&gt;=p3_start,EQ$4&lt;=p3_complete),1,0)</f>
        <v/>
      </c>
      <c r="ER125" s="42">
        <f>IF(AND(ER$4&gt;=p3_start,ER$4&lt;=p3_complete),1,0)</f>
        <v/>
      </c>
      <c r="ES125" s="42">
        <f>IF(AND(ES$4&gt;=p3_start,ES$4&lt;=p3_complete),1,0)</f>
        <v/>
      </c>
      <c r="ET125" s="42">
        <f>IF(AND(ET$4&gt;=p3_start,ET$4&lt;=p3_complete),1,0)</f>
        <v/>
      </c>
      <c r="EU125" s="42">
        <f>IF(AND(EU$4&gt;=p3_start,EU$4&lt;=p3_complete),1,0)</f>
        <v/>
      </c>
      <c r="EV125" s="42">
        <f>IF(AND(EV$4&gt;=p3_start,EV$4&lt;=p3_complete),1,0)</f>
        <v/>
      </c>
      <c r="EW125" s="42">
        <f>IF(AND(EW$4&gt;=p3_start,EW$4&lt;=p3_complete),1,0)</f>
        <v/>
      </c>
      <c r="EX125" s="42">
        <f>IF(AND(EX$4&gt;=p3_start,EX$4&lt;=p3_complete),1,0)</f>
        <v/>
      </c>
      <c r="EY125" s="42">
        <f>IF(AND(EY$4&gt;=p3_start,EY$4&lt;=p3_complete),1,0)</f>
        <v/>
      </c>
      <c r="EZ125" s="42">
        <f>IF(AND(EZ$4&gt;=p3_start,EZ$4&lt;=p3_complete),1,0)</f>
        <v/>
      </c>
      <c r="FA125" s="42">
        <f>IF(AND(FA$4&gt;=p3_start,FA$4&lt;=p3_complete),1,0)</f>
        <v/>
      </c>
      <c r="FB125" s="42">
        <f>IF(AND(FB$4&gt;=p3_start,FB$4&lt;=p3_complete),1,0)</f>
        <v/>
      </c>
      <c r="FC125" s="42">
        <f>IF(AND(FC$4&gt;=p3_start,FC$4&lt;=p3_complete),1,0)</f>
        <v/>
      </c>
      <c r="FD125" s="42">
        <f>IF(AND(FD$4&gt;=p3_start,FD$4&lt;=p3_complete),1,0)</f>
        <v/>
      </c>
      <c r="FE125" s="42">
        <f>IF(AND(FE$4&gt;=p3_start,FE$4&lt;=p3_complete),1,0)</f>
        <v/>
      </c>
      <c r="FF125" s="42">
        <f>IF(AND(FF$4&gt;=p3_start,FF$4&lt;=p3_complete),1,0)</f>
        <v/>
      </c>
      <c r="FG125" s="42">
        <f>IF(AND(FG$4&gt;=p3_start,FG$4&lt;=p3_complete),1,0)</f>
        <v/>
      </c>
      <c r="FH125" s="42">
        <f>IF(AND(FH$4&gt;=p3_start,FH$4&lt;=p3_complete),1,0)</f>
        <v/>
      </c>
      <c r="FI125" s="42">
        <f>IF(AND(FI$4&gt;=p3_start,FI$4&lt;=p3_complete),1,0)</f>
        <v/>
      </c>
      <c r="FJ125" s="42">
        <f>IF(AND(FJ$4&gt;=p3_start,FJ$4&lt;=p3_complete),1,0)</f>
        <v/>
      </c>
      <c r="FK125" s="42">
        <f>IF(AND(FK$4&gt;=p3_start,FK$4&lt;=p3_complete),1,0)</f>
        <v/>
      </c>
      <c r="FL125" s="42">
        <f>IF(AND(FL$4&gt;=p3_start,FL$4&lt;=p3_complete),1,0)</f>
        <v/>
      </c>
      <c r="FM125" s="42">
        <f>IF(AND(FM$4&gt;=p3_start,FM$4&lt;=p3_complete),1,0)</f>
        <v/>
      </c>
      <c r="FN125" s="42">
        <f>IF(AND(FN$4&gt;=p3_start,FN$4&lt;=p3_complete),1,0)</f>
        <v/>
      </c>
      <c r="FO125" s="42">
        <f>IF(AND(FO$4&gt;=p3_start,FO$4&lt;=p3_complete),1,0)</f>
        <v/>
      </c>
      <c r="FP125" s="42">
        <f>IF(AND(FP$4&gt;=p3_start,FP$4&lt;=p3_complete),1,0)</f>
        <v/>
      </c>
      <c r="FQ125" s="42">
        <f>IF(AND(FQ$4&gt;=p3_start,FQ$4&lt;=p3_complete),1,0)</f>
        <v/>
      </c>
      <c r="FR125" s="42">
        <f>IF(AND(FR$4&gt;=p3_start,FR$4&lt;=p3_complete),1,0)</f>
        <v/>
      </c>
      <c r="FS125" s="42">
        <f>IF(AND(FS$4&gt;=p3_start,FS$4&lt;=p3_complete),1,0)</f>
        <v/>
      </c>
      <c r="FT125" s="42">
        <f>IF(AND(FT$4&gt;=p3_start,FT$4&lt;=p3_complete),1,0)</f>
        <v/>
      </c>
      <c r="FU125" s="42">
        <f>IF(AND(FU$4&gt;=p3_start,FU$4&lt;=p3_complete),1,0)</f>
        <v/>
      </c>
      <c r="FV125" s="42">
        <f>IF(AND(FV$4&gt;=p3_start,FV$4&lt;=p3_complete),1,0)</f>
        <v/>
      </c>
      <c r="FW125" s="42">
        <f>IF(AND(FW$4&gt;=p3_start,FW$4&lt;=p3_complete),1,0)</f>
        <v/>
      </c>
      <c r="FX125" s="42">
        <f>IF(AND(FX$4&gt;=p3_start,FX$4&lt;=p3_complete),1,0)</f>
        <v/>
      </c>
      <c r="FY125" s="42">
        <f>IF(AND(FY$4&gt;=p3_start,FY$4&lt;=p3_complete),1,0)</f>
        <v/>
      </c>
      <c r="FZ125" s="42">
        <f>IF(AND(FZ$4&gt;=p3_start,FZ$4&lt;=p3_complete),1,0)</f>
        <v/>
      </c>
      <c r="GA125" s="42">
        <f>IF(AND(GA$4&gt;=p3_start,GA$4&lt;=p3_complete),1,0)</f>
        <v/>
      </c>
      <c r="GB125" s="42">
        <f>IF(AND(GB$4&gt;=p3_start,GB$4&lt;=p3_complete),1,0)</f>
        <v/>
      </c>
      <c r="GC125" s="42">
        <f>IF(AND(GC$4&gt;=p3_start,GC$4&lt;=p3_complete),1,0)</f>
        <v/>
      </c>
      <c r="GD125" s="42">
        <f>IF(AND(GD$4&gt;=p3_start,GD$4&lt;=p3_complete),1,0)</f>
        <v/>
      </c>
      <c r="GE125" s="42">
        <f>IF(AND(GE$4&gt;=p3_start,GE$4&lt;=p3_complete),1,0)</f>
        <v/>
      </c>
      <c r="GF125" s="42">
        <f>IF(AND(GF$4&gt;=p3_start,GF$4&lt;=p3_complete),1,0)</f>
        <v/>
      </c>
      <c r="GG125" s="42">
        <f>IF(AND(GG$4&gt;=p3_start,GG$4&lt;=p3_complete),1,0)</f>
        <v/>
      </c>
      <c r="GH125" s="42">
        <f>IF(AND(GH$4&gt;=p3_start,GH$4&lt;=p3_complete),1,0)</f>
        <v/>
      </c>
      <c r="GI125" s="42">
        <f>IF(AND(GI$4&gt;=p3_start,GI$4&lt;=p3_complete),1,0)</f>
        <v/>
      </c>
      <c r="GJ125" s="42">
        <f>IF(AND(GJ$4&gt;=p3_start,GJ$4&lt;=p3_complete),1,0)</f>
        <v/>
      </c>
      <c r="GK125" s="42">
        <f>IF(AND(GK$4&gt;=p3_start,GK$4&lt;=p3_complete),1,0)</f>
        <v/>
      </c>
      <c r="GL125" s="42">
        <f>IF(AND(GL$4&gt;=p3_start,GL$4&lt;=p3_complete),1,0)</f>
        <v/>
      </c>
      <c r="GM125" s="42">
        <f>IF(AND(GM$4&gt;=p3_start,GM$4&lt;=p3_complete),1,0)</f>
        <v/>
      </c>
      <c r="GN125" s="42">
        <f>IF(AND(GN$4&gt;=p3_start,GN$4&lt;=p3_complete),1,0)</f>
        <v/>
      </c>
      <c r="GO125" s="42">
        <f>IF(AND(GO$4&gt;=p3_start,GO$4&lt;=p3_complete),1,0)</f>
        <v/>
      </c>
      <c r="GP125" s="42">
        <f>IF(AND(GP$4&gt;=p3_start,GP$4&lt;=p3_complete),1,0)</f>
        <v/>
      </c>
      <c r="GQ125" s="42">
        <f>IF(AND(GQ$4&gt;=p3_start,GQ$4&lt;=p3_complete),1,0)</f>
        <v/>
      </c>
      <c r="GR125" s="42">
        <f>IF(AND(GR$4&gt;=p3_start,GR$4&lt;=p3_complete),1,0)</f>
        <v/>
      </c>
      <c r="GS125" s="42">
        <f>IF(AND(GS$4&gt;=p3_start,GS$4&lt;=p3_complete),1,0)</f>
        <v/>
      </c>
      <c r="GT125" s="42">
        <f>IF(AND(GT$4&gt;=p3_start,GT$4&lt;=p3_complete),1,0)</f>
        <v/>
      </c>
      <c r="GU125" s="42">
        <f>IF(AND(GU$4&gt;=p3_start,GU$4&lt;=p3_complete),1,0)</f>
        <v/>
      </c>
      <c r="GV125" s="42">
        <f>IF(AND(GV$4&gt;=p3_start,GV$4&lt;=p3_complete),1,0)</f>
        <v/>
      </c>
      <c r="GW125" s="42">
        <f>IF(AND(GW$4&gt;=p3_start,GW$4&lt;=p3_complete),1,0)</f>
        <v/>
      </c>
      <c r="GX125" s="42">
        <f>IF(AND(GX$4&gt;=p3_start,GX$4&lt;=p3_complete),1,0)</f>
        <v/>
      </c>
      <c r="GY125" s="42">
        <f>IF(AND(GY$4&gt;=p3_start,GY$4&lt;=p3_complete),1,0)</f>
        <v/>
      </c>
      <c r="GZ125" s="42">
        <f>IF(AND(GZ$4&gt;=p3_start,GZ$4&lt;=p3_complete),1,0)</f>
        <v/>
      </c>
      <c r="HA125" s="42">
        <f>IF(AND(HA$4&gt;=p3_start,HA$4&lt;=p3_complete),1,0)</f>
        <v/>
      </c>
      <c r="HB125" s="42">
        <f>IF(AND(HB$4&gt;=p3_start,HB$4&lt;=p3_complete),1,0)</f>
        <v/>
      </c>
      <c r="HC125" s="42">
        <f>IF(AND(HC$4&gt;=p3_start,HC$4&lt;=p3_complete),1,0)</f>
        <v/>
      </c>
      <c r="HD125" s="42">
        <f>IF(AND(HD$4&gt;=p3_start,HD$4&lt;=p3_complete),1,0)</f>
        <v/>
      </c>
      <c r="HE125" s="42">
        <f>IF(AND(HE$4&gt;=p3_start,HE$4&lt;=p3_complete),1,0)</f>
        <v/>
      </c>
      <c r="HF125" s="42">
        <f>IF(AND(HF$4&gt;=p3_start,HF$4&lt;=p3_complete),1,0)</f>
        <v/>
      </c>
      <c r="HG125" s="42">
        <f>IF(AND(HG$4&gt;=p3_start,HG$4&lt;=p3_complete),1,0)</f>
        <v/>
      </c>
      <c r="HH125" s="42">
        <f>IF(AND(HH$4&gt;=p3_start,HH$4&lt;=p3_complete),1,0)</f>
        <v/>
      </c>
      <c r="HI125" s="42">
        <f>IF(AND(HI$4&gt;=p3_start,HI$4&lt;=p3_complete),1,0)</f>
        <v/>
      </c>
      <c r="HJ125" s="42">
        <f>IF(AND(HJ$4&gt;=p3_start,HJ$4&lt;=p3_complete),1,0)</f>
        <v/>
      </c>
      <c r="HK125" s="42">
        <f>IF(AND(HK$4&gt;=p3_start,HK$4&lt;=p3_complete),1,0)</f>
        <v/>
      </c>
      <c r="HL125" s="42">
        <f>IF(AND(HL$4&gt;=p3_start,HL$4&lt;=p3_complete),1,0)</f>
        <v/>
      </c>
      <c r="HM125" s="42">
        <f>IF(AND(HM$4&gt;=p3_start,HM$4&lt;=p3_complete),1,0)</f>
        <v/>
      </c>
      <c r="HN125" s="42">
        <f>IF(AND(HN$4&gt;=p3_start,HN$4&lt;=p3_complete),1,0)</f>
        <v/>
      </c>
      <c r="HO125" s="42">
        <f>IF(AND(HO$4&gt;=p3_start,HO$4&lt;=p3_complete),1,0)</f>
        <v/>
      </c>
      <c r="HP125" s="42">
        <f>IF(AND(HP$4&gt;=p3_start,HP$4&lt;=p3_complete),1,0)</f>
        <v/>
      </c>
      <c r="HQ125" s="42">
        <f>IF(AND(HQ$4&gt;=p3_start,HQ$4&lt;=p3_complete),1,0)</f>
        <v/>
      </c>
      <c r="HR125" s="42">
        <f>IF(AND(HR$4&gt;=p3_start,HR$4&lt;=p3_complete),1,0)</f>
        <v/>
      </c>
      <c r="HS125" s="42">
        <f>IF(AND(HS$4&gt;=p3_start,HS$4&lt;=p3_complete),1,0)</f>
        <v/>
      </c>
      <c r="HT125" s="42">
        <f>IF(AND(HT$4&gt;=p3_start,HT$4&lt;=p3_complete),1,0)</f>
        <v/>
      </c>
      <c r="HU125" s="42">
        <f>IF(AND(HU$4&gt;=p3_start,HU$4&lt;=p3_complete),1,0)</f>
        <v/>
      </c>
      <c r="HV125" s="42">
        <f>IF(AND(HV$4&gt;=p3_start,HV$4&lt;=p3_complete),1,0)</f>
        <v/>
      </c>
      <c r="HW125" s="42">
        <f>IF(AND(HW$4&gt;=p3_start,HW$4&lt;=p3_complete),1,0)</f>
        <v/>
      </c>
      <c r="HX125" s="42">
        <f>IF(AND(HX$4&gt;=p3_start,HX$4&lt;=p3_complete),1,0)</f>
        <v/>
      </c>
      <c r="HY125" s="42">
        <f>IF(AND(HY$4&gt;=p3_start,HY$4&lt;=p3_complete),1,0)</f>
        <v/>
      </c>
      <c r="HZ125" s="42">
        <f>IF(AND(HZ$4&gt;=p3_start,HZ$4&lt;=p3_complete),1,0)</f>
        <v/>
      </c>
      <c r="IA125" s="42">
        <f>IF(AND(IA$4&gt;=p3_start,IA$4&lt;=p3_complete),1,0)</f>
        <v/>
      </c>
      <c r="IB125" s="42">
        <f>IF(AND(IB$4&gt;=p3_start,IB$4&lt;=p3_complete),1,0)</f>
        <v/>
      </c>
      <c r="IC125" s="42">
        <f>IF(AND(IC$4&gt;=p3_start,IC$4&lt;=p3_complete),1,0)</f>
        <v/>
      </c>
      <c r="ID125" s="42">
        <f>IF(AND(ID$4&gt;=p3_start,ID$4&lt;=p3_complete),1,0)</f>
        <v/>
      </c>
      <c r="IE125" s="42">
        <f>IF(AND(IE$4&gt;=p3_start,IE$4&lt;=p3_complete),1,0)</f>
        <v/>
      </c>
      <c r="IF125" s="42">
        <f>IF(AND(IF$4&gt;=p3_start,IF$4&lt;=p3_complete),1,0)</f>
        <v/>
      </c>
      <c r="IG125" s="42">
        <f>IF(AND(IG$4&gt;=p3_start,IG$4&lt;=p3_complete),1,0)</f>
        <v/>
      </c>
      <c r="IH125" s="42">
        <f>IF(AND(IH$4&gt;=p3_start,IH$4&lt;=p3_complete),1,0)</f>
        <v/>
      </c>
      <c r="II125" s="42">
        <f>IF(AND(II$4&gt;=p3_start,II$4&lt;=p3_complete),1,0)</f>
        <v/>
      </c>
      <c r="IJ125" s="42">
        <f>IF(AND(IJ$4&gt;=p3_start,IJ$4&lt;=p3_complete),1,0)</f>
        <v/>
      </c>
      <c r="IK125" s="42">
        <f>IF(AND(IK$4&gt;=p3_start,IK$4&lt;=p3_complete),1,0)</f>
        <v/>
      </c>
      <c r="IL125" s="42">
        <f>IF(AND(IL$4&gt;=p3_start,IL$4&lt;=p3_complete),1,0)</f>
        <v/>
      </c>
      <c r="IM125" s="42">
        <f>IF(AND(IM$4&gt;=p3_start,IM$4&lt;=p3_complete),1,0)</f>
        <v/>
      </c>
      <c r="IN125" s="42">
        <f>IF(AND(IN$4&gt;=p3_start,IN$4&lt;=p3_complete),1,0)</f>
        <v/>
      </c>
      <c r="IO125" s="42">
        <f>IF(AND(IO$4&gt;=p3_start,IO$4&lt;=p3_complete),1,0)</f>
        <v/>
      </c>
      <c r="IP125" s="42">
        <f>IF(AND(IP$4&gt;=p3_start,IP$4&lt;=p3_complete),1,0)</f>
        <v/>
      </c>
      <c r="IQ125" s="42">
        <f>IF(AND(IQ$4&gt;=p3_start,IQ$4&lt;=p3_complete),1,0)</f>
        <v/>
      </c>
      <c r="IR125" s="42">
        <f>IF(AND(IR$4&gt;=p3_start,IR$4&lt;=p3_complete),1,0)</f>
        <v/>
      </c>
      <c r="IS125" s="42">
        <f>IF(AND(IS$4&gt;=p3_start,IS$4&lt;=p3_complete),1,0)</f>
        <v/>
      </c>
      <c r="IT125" s="42">
        <f>IF(AND(IT$4&gt;=p3_start,IT$4&lt;=p3_complete),1,0)</f>
        <v/>
      </c>
      <c r="IU125" s="42">
        <f>IF(AND(IU$4&gt;=p3_start,IU$4&lt;=p3_complete),1,0)</f>
        <v/>
      </c>
      <c r="IV125" s="42">
        <f>IF(AND(IV$4&gt;=p3_start,IV$4&lt;=p3_complete),1,0)</f>
        <v/>
      </c>
      <c r="IW125" s="42">
        <f>IF(AND(IW$4&gt;=p3_start,IW$4&lt;=p3_complete),1,0)</f>
        <v/>
      </c>
      <c r="IX125" s="42">
        <f>IF(AND(IX$4&gt;=p3_start,IX$4&lt;=p3_complete),1,0)</f>
        <v/>
      </c>
      <c r="IY125" s="42">
        <f>IF(AND(IY$4&gt;=p3_start,IY$4&lt;=p3_complete),1,0)</f>
        <v/>
      </c>
      <c r="IZ125" s="42">
        <f>IF(AND(IZ$4&gt;=p3_start,IZ$4&lt;=p3_complete),1,0)</f>
        <v/>
      </c>
      <c r="JA125" s="42">
        <f>IF(AND(JA$4&gt;=p3_start,JA$4&lt;=p3_complete),1,0)</f>
        <v/>
      </c>
      <c r="JB125" s="42">
        <f>IF(AND(JB$4&gt;=p3_start,JB$4&lt;=p3_complete),1,0)</f>
        <v/>
      </c>
      <c r="JC125" s="42">
        <f>IF(AND(JC$4&gt;=p3_start,JC$4&lt;=p3_complete),1,0)</f>
        <v/>
      </c>
      <c r="JD125" s="42">
        <f>IF(AND(JD$4&gt;=p3_start,JD$4&lt;=p3_complete),1,0)</f>
        <v/>
      </c>
      <c r="JE125" s="42">
        <f>IF(AND(JE$4&gt;=p3_start,JE$4&lt;=p3_complete),1,0)</f>
        <v/>
      </c>
      <c r="JF125" s="42">
        <f>IF(AND(JF$4&gt;=p3_start,JF$4&lt;=p3_complete),1,0)</f>
        <v/>
      </c>
      <c r="JG125" s="42">
        <f>IF(AND(JG$4&gt;=p3_start,JG$4&lt;=p3_complete),1,0)</f>
        <v/>
      </c>
      <c r="JH125" s="42">
        <f>IF(AND(JH$4&gt;=p3_start,JH$4&lt;=p3_complete),1,0)</f>
        <v/>
      </c>
      <c r="JI125" s="42">
        <f>IF(AND(JI$4&gt;=p3_start,JI$4&lt;=p3_complete),1,0)</f>
        <v/>
      </c>
      <c r="JJ125" s="42">
        <f>IF(AND(JJ$4&gt;=p3_start,JJ$4&lt;=p3_complete),1,0)</f>
        <v/>
      </c>
      <c r="JK125" s="42">
        <f>IF(AND(JK$4&gt;=p3_start,JK$4&lt;=p3_complete),1,0)</f>
        <v/>
      </c>
      <c r="JL125" s="42">
        <f>IF(AND(JL$4&gt;=p3_start,JL$4&lt;=p3_complete),1,0)</f>
        <v/>
      </c>
      <c r="JM125" s="42">
        <f>IF(AND(JM$4&gt;=p3_start,JM$4&lt;=p3_complete),1,0)</f>
        <v/>
      </c>
      <c r="JN125" s="42">
        <f>IF(AND(JN$4&gt;=p3_start,JN$4&lt;=p3_complete),1,0)</f>
        <v/>
      </c>
      <c r="JO125" s="42">
        <f>IF(AND(JO$4&gt;=p3_start,JO$4&lt;=p3_complete),1,0)</f>
        <v/>
      </c>
      <c r="JP125" s="42">
        <f>IF(AND(JP$4&gt;=p3_start,JP$4&lt;=p3_complete),1,0)</f>
        <v/>
      </c>
      <c r="JQ125" s="42">
        <f>IF(AND(JQ$4&gt;=p3_start,JQ$4&lt;=p3_complete),1,0)</f>
        <v/>
      </c>
      <c r="JR125" s="42">
        <f>IF(AND(JR$4&gt;=p3_start,JR$4&lt;=p3_complete),1,0)</f>
        <v/>
      </c>
      <c r="JS125" s="42">
        <f>IF(AND(JS$4&gt;=p3_start,JS$4&lt;=p3_complete),1,0)</f>
        <v/>
      </c>
      <c r="JT125" s="42">
        <f>IF(AND(JT$4&gt;=p3_start,JT$4&lt;=p3_complete),1,0)</f>
        <v/>
      </c>
      <c r="JU125" s="42">
        <f>IF(AND(JU$4&gt;=p3_start,JU$4&lt;=p3_complete),1,0)</f>
        <v/>
      </c>
      <c r="JV125" s="42">
        <f>IF(AND(JV$4&gt;=p3_start,JV$4&lt;=p3_complete),1,0)</f>
        <v/>
      </c>
      <c r="JW125" s="42">
        <f>IF(AND(JW$4&gt;=p3_start,JW$4&lt;=p3_complete),1,0)</f>
        <v/>
      </c>
      <c r="JX125" s="42">
        <f>IF(AND(JX$4&gt;=p3_start,JX$4&lt;=p3_complete),1,0)</f>
        <v/>
      </c>
      <c r="JY125" s="42">
        <f>IF(AND(JY$4&gt;=p3_start,JY$4&lt;=p3_complete),1,0)</f>
        <v/>
      </c>
      <c r="JZ125" s="42">
        <f>IF(AND(JZ$4&gt;=p3_start,JZ$4&lt;=p3_complete),1,0)</f>
        <v/>
      </c>
      <c r="KA125" s="42">
        <f>IF(AND(KA$4&gt;=p3_start,KA$4&lt;=p3_complete),1,0)</f>
        <v/>
      </c>
      <c r="KB125" s="42">
        <f>IF(AND(KB$4&gt;=p3_start,KB$4&lt;=p3_complete),1,0)</f>
        <v/>
      </c>
      <c r="KC125" s="42">
        <f>IF(AND(KC$4&gt;=p3_start,KC$4&lt;=p3_complete),1,0)</f>
        <v/>
      </c>
      <c r="KD125" s="42">
        <f>IF(AND(KD$4&gt;=p3_start,KD$4&lt;=p3_complete),1,0)</f>
        <v/>
      </c>
      <c r="KE125" s="42">
        <f>IF(AND(KE$4&gt;=p3_start,KE$4&lt;=p3_complete),1,0)</f>
        <v/>
      </c>
      <c r="KF125" s="42">
        <f>IF(AND(KF$4&gt;=p3_start,KF$4&lt;=p3_complete),1,0)</f>
        <v/>
      </c>
      <c r="KG125" s="42">
        <f>IF(AND(KG$4&gt;=p3_start,KG$4&lt;=p3_complete),1,0)</f>
        <v/>
      </c>
      <c r="KH125" s="42">
        <f>IF(AND(KH$4&gt;=p3_start,KH$4&lt;=p3_complete),1,0)</f>
        <v/>
      </c>
      <c r="KI125" s="42">
        <f>IF(AND(KI$4&gt;=p3_start,KI$4&lt;=p3_complete),1,0)</f>
        <v/>
      </c>
      <c r="KJ125" s="42">
        <f>IF(AND(KJ$4&gt;=p3_start,KJ$4&lt;=p3_complete),1,0)</f>
        <v/>
      </c>
      <c r="KK125" s="42">
        <f>IF(AND(KK$4&gt;=p3_start,KK$4&lt;=p3_complete),1,0)</f>
        <v/>
      </c>
      <c r="KL125" s="42">
        <f>IF(AND(KL$4&gt;=p3_start,KL$4&lt;=p3_complete),1,0)</f>
        <v/>
      </c>
      <c r="KM125" s="42">
        <f>IF(AND(KM$4&gt;=p3_start,KM$4&lt;=p3_complete),1,0)</f>
        <v/>
      </c>
      <c r="KN125" s="42">
        <f>IF(AND(KN$4&gt;=p3_start,KN$4&lt;=p3_complete),1,0)</f>
        <v/>
      </c>
      <c r="KO125" s="42">
        <f>IF(AND(KO$4&gt;=p3_start,KO$4&lt;=p3_complete),1,0)</f>
        <v/>
      </c>
      <c r="KP125" s="42">
        <f>IF(AND(KP$4&gt;=p3_start,KP$4&lt;=p3_complete),1,0)</f>
        <v/>
      </c>
      <c r="KQ125" s="42">
        <f>IF(AND(KQ$4&gt;=p3_start,KQ$4&lt;=p3_complete),1,0)</f>
        <v/>
      </c>
      <c r="KR125" s="42">
        <f>IF(AND(KR$4&gt;=p3_start,KR$4&lt;=p3_complete),1,0)</f>
        <v/>
      </c>
      <c r="KS125" s="42">
        <f>IF(AND(KS$4&gt;=p3_start,KS$4&lt;=p3_complete),1,0)</f>
        <v/>
      </c>
      <c r="KT125" s="42">
        <f>IF(AND(KT$4&gt;=p3_start,KT$4&lt;=p3_complete),1,0)</f>
        <v/>
      </c>
      <c r="KU125" s="42">
        <f>IF(AND(KU$4&gt;=p3_start,KU$4&lt;=p3_complete),1,0)</f>
        <v/>
      </c>
      <c r="KV125" s="42">
        <f>IF(AND(KV$4&gt;=p3_start,KV$4&lt;=p3_complete),1,0)</f>
        <v/>
      </c>
      <c r="KW125" s="42">
        <f>IF(AND(KW$4&gt;=p3_start,KW$4&lt;=p3_complete),1,0)</f>
        <v/>
      </c>
      <c r="KX125" s="42">
        <f>IF(AND(KX$4&gt;=p3_start,KX$4&lt;=p3_complete),1,0)</f>
        <v/>
      </c>
      <c r="KY125" s="42">
        <f>IF(AND(KY$4&gt;=p3_start,KY$4&lt;=p3_complete),1,0)</f>
        <v/>
      </c>
      <c r="KZ125" s="42">
        <f>IF(AND(KZ$4&gt;=p3_start,KZ$4&lt;=p3_complete),1,0)</f>
        <v/>
      </c>
      <c r="LA125" s="42">
        <f>IF(AND(LA$4&gt;=p3_start,LA$4&lt;=p3_complete),1,0)</f>
        <v/>
      </c>
      <c r="LB125" s="42">
        <f>IF(AND(LB$4&gt;=p3_start,LB$4&lt;=p3_complete),1,0)</f>
        <v/>
      </c>
      <c r="LC125" s="42">
        <f>IF(AND(LC$4&gt;=p3_start,LC$4&lt;=p3_complete),1,0)</f>
        <v/>
      </c>
      <c r="LD125" s="42">
        <f>IF(AND(LD$4&gt;=p3_start,LD$4&lt;=p3_complete),1,0)</f>
        <v/>
      </c>
      <c r="LE125" s="42">
        <f>IF(AND(LE$4&gt;=p3_start,LE$4&lt;=p3_complete),1,0)</f>
        <v/>
      </c>
      <c r="LF125" s="42">
        <f>IF(AND(LF$4&gt;=p3_start,LF$4&lt;=p3_complete),1,0)</f>
        <v/>
      </c>
      <c r="LG125" s="42">
        <f>IF(AND(LG$4&gt;=p3_start,LG$4&lt;=p3_complete),1,0)</f>
        <v/>
      </c>
      <c r="LH125" s="42">
        <f>IF(AND(LH$4&gt;=p3_start,LH$4&lt;=p3_complete),1,0)</f>
        <v/>
      </c>
      <c r="LI125" s="42">
        <f>IF(AND(LI$4&gt;=p3_start,LI$4&lt;=p3_complete),1,0)</f>
        <v/>
      </c>
      <c r="LJ125" s="42">
        <f>IF(AND(LJ$4&gt;=p3_start,LJ$4&lt;=p3_complete),1,0)</f>
        <v/>
      </c>
      <c r="LK125" s="42">
        <f>IF(AND(LK$4&gt;=p3_start,LK$4&lt;=p3_complete),1,0)</f>
        <v/>
      </c>
      <c r="LL125" s="42">
        <f>IF(AND(LL$4&gt;=p3_start,LL$4&lt;=p3_complete),1,0)</f>
        <v/>
      </c>
      <c r="LM125" s="42">
        <f>IF(AND(LM$4&gt;=p3_start,LM$4&lt;=p3_complete),1,0)</f>
        <v/>
      </c>
      <c r="LN125" s="42">
        <f>IF(AND(LN$4&gt;=p3_start,LN$4&lt;=p3_complete),1,0)</f>
        <v/>
      </c>
      <c r="LO125" s="42">
        <f>IF(AND(LO$4&gt;=p3_start,LO$4&lt;=p3_complete),1,0)</f>
        <v/>
      </c>
      <c r="LP125" s="42">
        <f>IF(AND(LP$4&gt;=p3_start,LP$4&lt;=p3_complete),1,0)</f>
        <v/>
      </c>
      <c r="LQ125" s="42">
        <f>IF(AND(LQ$4&gt;=p3_start,LQ$4&lt;=p3_complete),1,0)</f>
        <v/>
      </c>
      <c r="LR125" s="42">
        <f>IF(AND(LR$4&gt;=p3_start,LR$4&lt;=p3_complete),1,0)</f>
        <v/>
      </c>
      <c r="LS125" s="42">
        <f>IF(AND(LS$4&gt;=p3_start,LS$4&lt;=p3_complete),1,0)</f>
        <v/>
      </c>
      <c r="LT125" s="42">
        <f>IF(AND(LT$4&gt;=p3_start,LT$4&lt;=p3_complete),1,0)</f>
        <v/>
      </c>
      <c r="LU125" s="42">
        <f>IF(AND(LU$4&gt;=p3_start,LU$4&lt;=p3_complete),1,0)</f>
        <v/>
      </c>
      <c r="LV125" s="42">
        <f>IF(AND(LV$4&gt;=p3_start,LV$4&lt;=p3_complete),1,0)</f>
        <v/>
      </c>
      <c r="LW125" s="42">
        <f>IF(AND(LW$4&gt;=p3_start,LW$4&lt;=p3_complete),1,0)</f>
        <v/>
      </c>
      <c r="LX125" s="42">
        <f>IF(AND(LX$4&gt;=p3_start,LX$4&lt;=p3_complete),1,0)</f>
        <v/>
      </c>
      <c r="LY125" s="42">
        <f>IF(AND(LY$4&gt;=p3_start,LY$4&lt;=p3_complete),1,0)</f>
        <v/>
      </c>
      <c r="LZ125" s="42">
        <f>IF(AND(LZ$4&gt;=p3_start,LZ$4&lt;=p3_complete),1,0)</f>
        <v/>
      </c>
      <c r="MA125" s="42">
        <f>IF(AND(MA$4&gt;=p3_start,MA$4&lt;=p3_complete),1,0)</f>
        <v/>
      </c>
      <c r="MB125" s="42">
        <f>IF(AND(MB$4&gt;=p3_start,MB$4&lt;=p3_complete),1,0)</f>
        <v/>
      </c>
      <c r="MC125" s="42">
        <f>IF(AND(MC$4&gt;=p3_start,MC$4&lt;=p3_complete),1,0)</f>
        <v/>
      </c>
      <c r="MD125" s="42">
        <f>IF(AND(MD$4&gt;=p3_start,MD$4&lt;=p3_complete),1,0)</f>
        <v/>
      </c>
      <c r="ME125" s="42">
        <f>IF(AND(ME$4&gt;=p3_start,ME$4&lt;=p3_complete),1,0)</f>
        <v/>
      </c>
      <c r="MF125" s="42">
        <f>IF(AND(MF$4&gt;=p3_start,MF$4&lt;=p3_complete),1,0)</f>
        <v/>
      </c>
      <c r="MG125" s="42">
        <f>IF(AND(MG$4&gt;=p3_start,MG$4&lt;=p3_complete),1,0)</f>
        <v/>
      </c>
      <c r="MH125" s="42">
        <f>IF(AND(MH$4&gt;=p3_start,MH$4&lt;=p3_complete),1,0)</f>
        <v/>
      </c>
      <c r="MI125" s="42">
        <f>IF(AND(MI$4&gt;=p3_start,MI$4&lt;=p3_complete),1,0)</f>
        <v/>
      </c>
      <c r="MJ125" s="42">
        <f>IF(AND(MJ$4&gt;=p3_start,MJ$4&lt;=p3_complete),1,0)</f>
        <v/>
      </c>
      <c r="MK125" s="42">
        <f>IF(AND(MK$4&gt;=p3_start,MK$4&lt;=p3_complete),1,0)</f>
        <v/>
      </c>
      <c r="ML125" s="42">
        <f>IF(AND(ML$4&gt;=p3_start,ML$4&lt;=p3_complete),1,0)</f>
        <v/>
      </c>
      <c r="MM125" s="42">
        <f>IF(AND(MM$4&gt;=p3_start,MM$4&lt;=p3_complete),1,0)</f>
        <v/>
      </c>
      <c r="MN125" s="42">
        <f>IF(AND(MN$4&gt;=p3_start,MN$4&lt;=p3_complete),1,0)</f>
        <v/>
      </c>
      <c r="MO125" s="42">
        <f>IF(AND(MO$4&gt;=p3_start,MO$4&lt;=p3_complete),1,0)</f>
        <v/>
      </c>
      <c r="MP125" s="42">
        <f>IF(AND(MP$4&gt;=p3_start,MP$4&lt;=p3_complete),1,0)</f>
        <v/>
      </c>
      <c r="MQ125" s="42">
        <f>IF(AND(MQ$4&gt;=p3_start,MQ$4&lt;=p3_complete),1,0)</f>
        <v/>
      </c>
      <c r="MR125" s="42">
        <f>IF(AND(MR$4&gt;=p3_start,MR$4&lt;=p3_complete),1,0)</f>
        <v/>
      </c>
      <c r="MS125" s="42">
        <f>IF(AND(MS$4&gt;=p3_start,MS$4&lt;=p3_complete),1,0)</f>
        <v/>
      </c>
      <c r="MT125" s="42">
        <f>IF(AND(MT$4&gt;=p3_start,MT$4&lt;=p3_complete),1,0)</f>
        <v/>
      </c>
      <c r="MU125" s="42">
        <f>IF(AND(MU$4&gt;=p3_start,MU$4&lt;=p3_complete),1,0)</f>
        <v/>
      </c>
      <c r="MV125" s="42">
        <f>IF(AND(MV$4&gt;=p3_start,MV$4&lt;=p3_complete),1,0)</f>
        <v/>
      </c>
      <c r="MW125" s="42">
        <f>IF(AND(MW$4&gt;=p3_start,MW$4&lt;=p3_complete),1,0)</f>
        <v/>
      </c>
      <c r="MX125" s="42">
        <f>IF(AND(MX$4&gt;=p3_start,MX$4&lt;=p3_complete),1,0)</f>
        <v/>
      </c>
      <c r="MY125" s="42">
        <f>IF(AND(MY$4&gt;=p3_start,MY$4&lt;=p3_complete),1,0)</f>
        <v/>
      </c>
      <c r="MZ125" s="42">
        <f>IF(AND(MZ$4&gt;=p3_start,MZ$4&lt;=p3_complete),1,0)</f>
        <v/>
      </c>
      <c r="NA125" s="42">
        <f>IF(AND(NA$4&gt;=p3_start,NA$4&lt;=p3_complete),1,0)</f>
        <v/>
      </c>
      <c r="NB125" s="42">
        <f>IF(AND(NB$4&gt;=p3_start,NB$4&lt;=p3_complete),1,0)</f>
        <v/>
      </c>
      <c r="NC125" s="42">
        <f>IF(AND(NC$4&gt;=p3_start,NC$4&lt;=p3_complete),1,0)</f>
        <v/>
      </c>
      <c r="ND125" s="42">
        <f>IF(AND(ND$4&gt;=p3_start,ND$4&lt;=p3_complete),1,0)</f>
        <v/>
      </c>
      <c r="NE125" s="42">
        <f>IF(AND(NE$4&gt;=p3_start,NE$4&lt;=p3_complete),1,0)</f>
        <v/>
      </c>
      <c r="NF125" s="42">
        <f>IF(AND(NF$4&gt;=p3_start,NF$4&lt;=p3_complete),1,0)</f>
        <v/>
      </c>
      <c r="NG125" s="42">
        <f>IF(AND(NG$4&gt;=p3_start,NG$4&lt;=p3_complete),1,0)</f>
        <v/>
      </c>
      <c r="NH125" s="42">
        <f>IF(AND(NH$4&gt;=p3_start,NH$4&lt;=p3_complete),1,0)</f>
        <v/>
      </c>
      <c r="NI125" s="42">
        <f>IF(AND(NI$4&gt;=p3_start,NI$4&lt;=p3_complete),1,0)</f>
        <v/>
      </c>
      <c r="NJ125" s="42">
        <f>IF(AND(NJ$4&gt;=p3_start,NJ$4&lt;=p3_complete),1,0)</f>
        <v/>
      </c>
      <c r="NK125" s="42">
        <f>IF(AND(NK$4&gt;=p3_start,NK$4&lt;=p3_complete),1,0)</f>
        <v/>
      </c>
      <c r="NL125" s="42">
        <f>IF(AND(NL$4&gt;=p3_start,NL$4&lt;=p3_complete),1,0)</f>
        <v/>
      </c>
      <c r="NM125" s="42">
        <f>IF(AND(NM$4&gt;=p3_start,NM$4&lt;=p3_complete),1,0)</f>
        <v/>
      </c>
      <c r="NN125" s="42">
        <f>IF(AND(NN$4&gt;=p3_start,NN$4&lt;=p3_complete),1,0)</f>
        <v/>
      </c>
      <c r="NO125" s="42">
        <f>IF(AND(NO$4&gt;=p3_start,NO$4&lt;=p3_complete),1,0)</f>
        <v/>
      </c>
      <c r="NP125" s="42">
        <f>IF(AND(NP$4&gt;=p3_start,NP$4&lt;=p3_complete),1,0)</f>
        <v/>
      </c>
      <c r="NQ125" s="42">
        <f>IF(AND(NQ$4&gt;=p3_start,NQ$4&lt;=p3_complete),1,0)</f>
        <v/>
      </c>
      <c r="NR125" s="42">
        <f>IF(AND(NR$4&gt;=p3_start,NR$4&lt;=p3_complete),1,0)</f>
        <v/>
      </c>
      <c r="NS125" s="42">
        <f>IF(AND(NS$4&gt;=p3_start,NS$4&lt;=p3_complete),1,0)</f>
        <v/>
      </c>
      <c r="NT125" s="42">
        <f>IF(AND(NT$4&gt;=p3_start,NT$4&lt;=p3_complete),1,0)</f>
        <v/>
      </c>
      <c r="NU125" s="42">
        <f>IF(AND(NU$4&gt;=p3_start,NU$4&lt;=p3_complete),1,0)</f>
        <v/>
      </c>
      <c r="NV125" s="42">
        <f>IF(AND(NV$4&gt;=p3_start,NV$4&lt;=p3_complete),1,0)</f>
        <v/>
      </c>
      <c r="NW125" s="42">
        <f>IF(AND(NW$4&gt;=p3_start,NW$4&lt;=p3_complete),1,0)</f>
        <v/>
      </c>
      <c r="NX125" s="42">
        <f>IF(AND(NX$4&gt;=p3_start,NX$4&lt;=p3_complete),1,0)</f>
        <v/>
      </c>
      <c r="NY125" s="42">
        <f>IF(AND(NY$4&gt;=p3_start,NY$4&lt;=p3_complete),1,0)</f>
        <v/>
      </c>
      <c r="NZ125" s="42">
        <f>IF(AND(NZ$4&gt;=p3_start,NZ$4&lt;=p3_complete),1,0)</f>
        <v/>
      </c>
      <c r="OA125" s="42">
        <f>IF(AND(OA$4&gt;=p3_start,OA$4&lt;=p3_complete),1,0)</f>
        <v/>
      </c>
      <c r="OB125" s="42">
        <f>IF(AND(OB$4&gt;=p3_start,OB$4&lt;=p3_complete),1,0)</f>
        <v/>
      </c>
      <c r="OC125" s="42">
        <f>IF(AND(OC$4&gt;=p3_start,OC$4&lt;=p3_complete),1,0)</f>
        <v/>
      </c>
      <c r="OD125" s="42">
        <f>IF(AND(OD$4&gt;=p3_start,OD$4&lt;=p3_complete),1,0)</f>
        <v/>
      </c>
      <c r="OE125" s="42">
        <f>IF(AND(OE$4&gt;=p3_start,OE$4&lt;=p3_complete),1,0)</f>
        <v/>
      </c>
      <c r="OF125" s="42">
        <f>IF(AND(OF$4&gt;=p3_start,OF$4&lt;=p3_complete),1,0)</f>
        <v/>
      </c>
      <c r="OG125" s="42">
        <f>IF(AND(OG$4&gt;=p3_start,OG$4&lt;=p3_complete),1,0)</f>
        <v/>
      </c>
      <c r="OH125" s="42">
        <f>IF(AND(OH$4&gt;=p3_start,OH$4&lt;=p3_complete),1,0)</f>
        <v/>
      </c>
      <c r="OI125" s="42">
        <f>IF(AND(OI$4&gt;=p3_start,OI$4&lt;=p3_complete),1,0)</f>
        <v/>
      </c>
      <c r="OJ125" s="42">
        <f>IF(AND(OJ$4&gt;=p3_start,OJ$4&lt;=p3_complete),1,0)</f>
        <v/>
      </c>
      <c r="OK125" s="42">
        <f>IF(AND(OK$4&gt;=p3_start,OK$4&lt;=p3_complete),1,0)</f>
        <v/>
      </c>
      <c r="OL125" s="42">
        <f>IF(AND(OL$4&gt;=p3_start,OL$4&lt;=p3_complete),1,0)</f>
        <v/>
      </c>
      <c r="OM125" s="42">
        <f>IF(AND(OM$4&gt;=p3_start,OM$4&lt;=p3_complete),1,0)</f>
        <v/>
      </c>
      <c r="ON125" s="42">
        <f>IF(AND(ON$4&gt;=p3_start,ON$4&lt;=p3_complete),1,0)</f>
        <v/>
      </c>
      <c r="OO125" s="42">
        <f>IF(AND(OO$4&gt;=p3_start,OO$4&lt;=p3_complete),1,0)</f>
        <v/>
      </c>
      <c r="OP125" s="42">
        <f>IF(AND(OP$4&gt;=p3_start,OP$4&lt;=p3_complete),1,0)</f>
        <v/>
      </c>
      <c r="OQ125" s="42">
        <f>IF(AND(OQ$4&gt;=p3_start,OQ$4&lt;=p3_complete),1,0)</f>
        <v/>
      </c>
      <c r="OR125" s="42">
        <f>IF(AND(OR$4&gt;=p3_start,OR$4&lt;=p3_complete),1,0)</f>
        <v/>
      </c>
      <c r="OS125" s="42">
        <f>IF(AND(OS$4&gt;=p3_start,OS$4&lt;=p3_complete),1,0)</f>
        <v/>
      </c>
      <c r="OT125" s="42">
        <f>IF(AND(OT$4&gt;=p3_start,OT$4&lt;=p3_complete),1,0)</f>
        <v/>
      </c>
      <c r="OU125" s="42">
        <f>IF(AND(OU$4&gt;=p3_start,OU$4&lt;=p3_complete),1,0)</f>
        <v/>
      </c>
      <c r="OV125" s="42">
        <f>IF(AND(OV$4&gt;=p3_start,OV$4&lt;=p3_complete),1,0)</f>
        <v/>
      </c>
      <c r="OW125" s="42">
        <f>IF(AND(OW$4&gt;=p3_start,OW$4&lt;=p3_complete),1,0)</f>
        <v/>
      </c>
      <c r="OX125" s="42">
        <f>IF(AND(OX$4&gt;=p3_start,OX$4&lt;=p3_complete),1,0)</f>
        <v/>
      </c>
      <c r="OY125" s="42">
        <f>IF(AND(OY$4&gt;=p3_start,OY$4&lt;=p3_complete),1,0)</f>
        <v/>
      </c>
      <c r="OZ125" s="42">
        <f>IF(AND(OZ$4&gt;=p3_start,OZ$4&lt;=p3_complete),1,0)</f>
        <v/>
      </c>
      <c r="PA125" s="42">
        <f>IF(AND(PA$4&gt;=p3_start,PA$4&lt;=p3_complete),1,0)</f>
        <v/>
      </c>
      <c r="PB125" s="42">
        <f>IF(AND(PB$4&gt;=p3_start,PB$4&lt;=p3_complete),1,0)</f>
        <v/>
      </c>
      <c r="PC125" s="42">
        <f>IF(AND(PC$4&gt;=p3_start,PC$4&lt;=p3_complete),1,0)</f>
        <v/>
      </c>
      <c r="PD125" s="42">
        <f>IF(AND(PD$4&gt;=p3_start,PD$4&lt;=p3_complete),1,0)</f>
        <v/>
      </c>
      <c r="PE125" s="42">
        <f>IF(AND(PE$4&gt;=p3_start,PE$4&lt;=p3_complete),1,0)</f>
        <v/>
      </c>
      <c r="PF125" s="42">
        <f>IF(AND(PF$4&gt;=p3_start,PF$4&lt;=p3_complete),1,0)</f>
        <v/>
      </c>
      <c r="PG125" s="42">
        <f>IF(AND(PG$4&gt;=p3_start,PG$4&lt;=p3_complete),1,0)</f>
        <v/>
      </c>
      <c r="PH125" s="42">
        <f>IF(AND(PH$4&gt;=p3_start,PH$4&lt;=p3_complete),1,0)</f>
        <v/>
      </c>
      <c r="PI125" s="42">
        <f>IF(AND(PI$4&gt;=p3_start,PI$4&lt;=p3_complete),1,0)</f>
        <v/>
      </c>
      <c r="PJ125" s="42">
        <f>IF(AND(PJ$4&gt;=p3_start,PJ$4&lt;=p3_complete),1,0)</f>
        <v/>
      </c>
      <c r="PK125" s="42">
        <f>IF(AND(PK$4&gt;=p3_start,PK$4&lt;=p3_complete),1,0)</f>
        <v/>
      </c>
      <c r="PL125" s="42">
        <f>IF(AND(PL$4&gt;=p3_start,PL$4&lt;=p3_complete),1,0)</f>
        <v/>
      </c>
      <c r="PM125" s="42">
        <f>IF(AND(PM$4&gt;=p3_start,PM$4&lt;=p3_complete),1,0)</f>
        <v/>
      </c>
    </row>
    <row r="126">
      <c r="A126" s="9" t="inlineStr">
        <is>
          <t>Operating flag</t>
        </is>
      </c>
      <c r="B126" s="9" t="inlineStr">
        <is>
          <t>P3</t>
        </is>
      </c>
      <c r="D126" s="42">
        <f>IF(D$4&gt;p3_complete,1,0)</f>
        <v/>
      </c>
      <c r="E126" s="42">
        <f>IF(E$4&gt;p3_complete,1,0)</f>
        <v/>
      </c>
      <c r="F126" s="42">
        <f>IF(F$4&gt;p3_complete,1,0)</f>
        <v/>
      </c>
      <c r="G126" s="42">
        <f>IF(G$4&gt;p3_complete,1,0)</f>
        <v/>
      </c>
      <c r="H126" s="42">
        <f>IF(H$4&gt;p3_complete,1,0)</f>
        <v/>
      </c>
      <c r="I126" s="42">
        <f>IF(I$4&gt;p3_complete,1,0)</f>
        <v/>
      </c>
      <c r="J126" s="42">
        <f>IF(J$4&gt;p3_complete,1,0)</f>
        <v/>
      </c>
      <c r="K126" s="42">
        <f>IF(K$4&gt;p3_complete,1,0)</f>
        <v/>
      </c>
      <c r="L126" s="42">
        <f>IF(L$4&gt;p3_complete,1,0)</f>
        <v/>
      </c>
      <c r="M126" s="42">
        <f>IF(M$4&gt;p3_complete,1,0)</f>
        <v/>
      </c>
      <c r="N126" s="42">
        <f>IF(N$4&gt;p3_complete,1,0)</f>
        <v/>
      </c>
      <c r="O126" s="42">
        <f>IF(O$4&gt;p3_complete,1,0)</f>
        <v/>
      </c>
      <c r="P126" s="42">
        <f>IF(P$4&gt;p3_complete,1,0)</f>
        <v/>
      </c>
      <c r="Q126" s="42">
        <f>IF(Q$4&gt;p3_complete,1,0)</f>
        <v/>
      </c>
      <c r="R126" s="42">
        <f>IF(R$4&gt;p3_complete,1,0)</f>
        <v/>
      </c>
      <c r="S126" s="42">
        <f>IF(S$4&gt;p3_complete,1,0)</f>
        <v/>
      </c>
      <c r="T126" s="42">
        <f>IF(T$4&gt;p3_complete,1,0)</f>
        <v/>
      </c>
      <c r="U126" s="42">
        <f>IF(U$4&gt;p3_complete,1,0)</f>
        <v/>
      </c>
      <c r="V126" s="42">
        <f>IF(V$4&gt;p3_complete,1,0)</f>
        <v/>
      </c>
      <c r="W126" s="42">
        <f>IF(W$4&gt;p3_complete,1,0)</f>
        <v/>
      </c>
      <c r="X126" s="42">
        <f>IF(X$4&gt;p3_complete,1,0)</f>
        <v/>
      </c>
      <c r="Y126" s="42">
        <f>IF(Y$4&gt;p3_complete,1,0)</f>
        <v/>
      </c>
      <c r="Z126" s="42">
        <f>IF(Z$4&gt;p3_complete,1,0)</f>
        <v/>
      </c>
      <c r="AA126" s="42">
        <f>IF(AA$4&gt;p3_complete,1,0)</f>
        <v/>
      </c>
      <c r="AB126" s="42">
        <f>IF(AB$4&gt;p3_complete,1,0)</f>
        <v/>
      </c>
      <c r="AC126" s="42">
        <f>IF(AC$4&gt;p3_complete,1,0)</f>
        <v/>
      </c>
      <c r="AD126" s="42">
        <f>IF(AD$4&gt;p3_complete,1,0)</f>
        <v/>
      </c>
      <c r="AE126" s="42">
        <f>IF(AE$4&gt;p3_complete,1,0)</f>
        <v/>
      </c>
      <c r="AF126" s="42">
        <f>IF(AF$4&gt;p3_complete,1,0)</f>
        <v/>
      </c>
      <c r="AG126" s="42">
        <f>IF(AG$4&gt;p3_complete,1,0)</f>
        <v/>
      </c>
      <c r="AH126" s="42">
        <f>IF(AH$4&gt;p3_complete,1,0)</f>
        <v/>
      </c>
      <c r="AI126" s="42">
        <f>IF(AI$4&gt;p3_complete,1,0)</f>
        <v/>
      </c>
      <c r="AJ126" s="42">
        <f>IF(AJ$4&gt;p3_complete,1,0)</f>
        <v/>
      </c>
      <c r="AK126" s="42">
        <f>IF(AK$4&gt;p3_complete,1,0)</f>
        <v/>
      </c>
      <c r="AL126" s="42">
        <f>IF(AL$4&gt;p3_complete,1,0)</f>
        <v/>
      </c>
      <c r="AM126" s="42">
        <f>IF(AM$4&gt;p3_complete,1,0)</f>
        <v/>
      </c>
      <c r="AN126" s="42">
        <f>IF(AN$4&gt;p3_complete,1,0)</f>
        <v/>
      </c>
      <c r="AO126" s="42">
        <f>IF(AO$4&gt;p3_complete,1,0)</f>
        <v/>
      </c>
      <c r="AP126" s="42">
        <f>IF(AP$4&gt;p3_complete,1,0)</f>
        <v/>
      </c>
      <c r="AQ126" s="42">
        <f>IF(AQ$4&gt;p3_complete,1,0)</f>
        <v/>
      </c>
      <c r="AR126" s="42">
        <f>IF(AR$4&gt;p3_complete,1,0)</f>
        <v/>
      </c>
      <c r="AS126" s="42">
        <f>IF(AS$4&gt;p3_complete,1,0)</f>
        <v/>
      </c>
      <c r="AT126" s="42">
        <f>IF(AT$4&gt;p3_complete,1,0)</f>
        <v/>
      </c>
      <c r="AU126" s="42">
        <f>IF(AU$4&gt;p3_complete,1,0)</f>
        <v/>
      </c>
      <c r="AV126" s="42">
        <f>IF(AV$4&gt;p3_complete,1,0)</f>
        <v/>
      </c>
      <c r="AW126" s="42">
        <f>IF(AW$4&gt;p3_complete,1,0)</f>
        <v/>
      </c>
      <c r="AX126" s="42">
        <f>IF(AX$4&gt;p3_complete,1,0)</f>
        <v/>
      </c>
      <c r="AY126" s="42">
        <f>IF(AY$4&gt;p3_complete,1,0)</f>
        <v/>
      </c>
      <c r="AZ126" s="42">
        <f>IF(AZ$4&gt;p3_complete,1,0)</f>
        <v/>
      </c>
      <c r="BA126" s="42">
        <f>IF(BA$4&gt;p3_complete,1,0)</f>
        <v/>
      </c>
      <c r="BB126" s="42">
        <f>IF(BB$4&gt;p3_complete,1,0)</f>
        <v/>
      </c>
      <c r="BC126" s="42">
        <f>IF(BC$4&gt;p3_complete,1,0)</f>
        <v/>
      </c>
      <c r="BD126" s="42">
        <f>IF(BD$4&gt;p3_complete,1,0)</f>
        <v/>
      </c>
      <c r="BE126" s="42">
        <f>IF(BE$4&gt;p3_complete,1,0)</f>
        <v/>
      </c>
      <c r="BF126" s="42">
        <f>IF(BF$4&gt;p3_complete,1,0)</f>
        <v/>
      </c>
      <c r="BG126" s="42">
        <f>IF(BG$4&gt;p3_complete,1,0)</f>
        <v/>
      </c>
      <c r="BH126" s="42">
        <f>IF(BH$4&gt;p3_complete,1,0)</f>
        <v/>
      </c>
      <c r="BI126" s="42">
        <f>IF(BI$4&gt;p3_complete,1,0)</f>
        <v/>
      </c>
      <c r="BJ126" s="42">
        <f>IF(BJ$4&gt;p3_complete,1,0)</f>
        <v/>
      </c>
      <c r="BK126" s="42">
        <f>IF(BK$4&gt;p3_complete,1,0)</f>
        <v/>
      </c>
      <c r="BL126" s="42">
        <f>IF(BL$4&gt;p3_complete,1,0)</f>
        <v/>
      </c>
      <c r="BM126" s="42">
        <f>IF(BM$4&gt;p3_complete,1,0)</f>
        <v/>
      </c>
      <c r="BN126" s="42">
        <f>IF(BN$4&gt;p3_complete,1,0)</f>
        <v/>
      </c>
      <c r="BO126" s="42">
        <f>IF(BO$4&gt;p3_complete,1,0)</f>
        <v/>
      </c>
      <c r="BP126" s="42">
        <f>IF(BP$4&gt;p3_complete,1,0)</f>
        <v/>
      </c>
      <c r="BQ126" s="42">
        <f>IF(BQ$4&gt;p3_complete,1,0)</f>
        <v/>
      </c>
      <c r="BR126" s="42">
        <f>IF(BR$4&gt;p3_complete,1,0)</f>
        <v/>
      </c>
      <c r="BS126" s="42">
        <f>IF(BS$4&gt;p3_complete,1,0)</f>
        <v/>
      </c>
      <c r="BT126" s="42">
        <f>IF(BT$4&gt;p3_complete,1,0)</f>
        <v/>
      </c>
      <c r="BU126" s="42">
        <f>IF(BU$4&gt;p3_complete,1,0)</f>
        <v/>
      </c>
      <c r="BV126" s="42">
        <f>IF(BV$4&gt;p3_complete,1,0)</f>
        <v/>
      </c>
      <c r="BW126" s="42">
        <f>IF(BW$4&gt;p3_complete,1,0)</f>
        <v/>
      </c>
      <c r="BX126" s="42">
        <f>IF(BX$4&gt;p3_complete,1,0)</f>
        <v/>
      </c>
      <c r="BY126" s="42">
        <f>IF(BY$4&gt;p3_complete,1,0)</f>
        <v/>
      </c>
      <c r="BZ126" s="42">
        <f>IF(BZ$4&gt;p3_complete,1,0)</f>
        <v/>
      </c>
      <c r="CA126" s="42">
        <f>IF(CA$4&gt;p3_complete,1,0)</f>
        <v/>
      </c>
      <c r="CB126" s="42">
        <f>IF(CB$4&gt;p3_complete,1,0)</f>
        <v/>
      </c>
      <c r="CC126" s="42">
        <f>IF(CC$4&gt;p3_complete,1,0)</f>
        <v/>
      </c>
      <c r="CD126" s="42">
        <f>IF(CD$4&gt;p3_complete,1,0)</f>
        <v/>
      </c>
      <c r="CE126" s="42">
        <f>IF(CE$4&gt;p3_complete,1,0)</f>
        <v/>
      </c>
      <c r="CF126" s="42">
        <f>IF(CF$4&gt;p3_complete,1,0)</f>
        <v/>
      </c>
      <c r="CG126" s="42">
        <f>IF(CG$4&gt;p3_complete,1,0)</f>
        <v/>
      </c>
      <c r="CH126" s="42">
        <f>IF(CH$4&gt;p3_complete,1,0)</f>
        <v/>
      </c>
      <c r="CI126" s="42">
        <f>IF(CI$4&gt;p3_complete,1,0)</f>
        <v/>
      </c>
      <c r="CJ126" s="42">
        <f>IF(CJ$4&gt;p3_complete,1,0)</f>
        <v/>
      </c>
      <c r="CK126" s="42">
        <f>IF(CK$4&gt;p3_complete,1,0)</f>
        <v/>
      </c>
      <c r="CL126" s="42">
        <f>IF(CL$4&gt;p3_complete,1,0)</f>
        <v/>
      </c>
      <c r="CM126" s="42">
        <f>IF(CM$4&gt;p3_complete,1,0)</f>
        <v/>
      </c>
      <c r="CN126" s="42">
        <f>IF(CN$4&gt;p3_complete,1,0)</f>
        <v/>
      </c>
      <c r="CO126" s="42">
        <f>IF(CO$4&gt;p3_complete,1,0)</f>
        <v/>
      </c>
      <c r="CP126" s="42">
        <f>IF(CP$4&gt;p3_complete,1,0)</f>
        <v/>
      </c>
      <c r="CQ126" s="42">
        <f>IF(CQ$4&gt;p3_complete,1,0)</f>
        <v/>
      </c>
      <c r="CR126" s="42">
        <f>IF(CR$4&gt;p3_complete,1,0)</f>
        <v/>
      </c>
      <c r="CS126" s="42">
        <f>IF(CS$4&gt;p3_complete,1,0)</f>
        <v/>
      </c>
      <c r="CT126" s="42">
        <f>IF(CT$4&gt;p3_complete,1,0)</f>
        <v/>
      </c>
      <c r="CU126" s="42">
        <f>IF(CU$4&gt;p3_complete,1,0)</f>
        <v/>
      </c>
      <c r="CV126" s="42">
        <f>IF(CV$4&gt;p3_complete,1,0)</f>
        <v/>
      </c>
      <c r="CW126" s="42">
        <f>IF(CW$4&gt;p3_complete,1,0)</f>
        <v/>
      </c>
      <c r="CX126" s="42">
        <f>IF(CX$4&gt;p3_complete,1,0)</f>
        <v/>
      </c>
      <c r="CY126" s="42">
        <f>IF(CY$4&gt;p3_complete,1,0)</f>
        <v/>
      </c>
      <c r="CZ126" s="42">
        <f>IF(CZ$4&gt;p3_complete,1,0)</f>
        <v/>
      </c>
      <c r="DA126" s="42">
        <f>IF(DA$4&gt;p3_complete,1,0)</f>
        <v/>
      </c>
      <c r="DB126" s="42">
        <f>IF(DB$4&gt;p3_complete,1,0)</f>
        <v/>
      </c>
      <c r="DC126" s="42">
        <f>IF(DC$4&gt;p3_complete,1,0)</f>
        <v/>
      </c>
      <c r="DD126" s="42">
        <f>IF(DD$4&gt;p3_complete,1,0)</f>
        <v/>
      </c>
      <c r="DE126" s="42">
        <f>IF(DE$4&gt;p3_complete,1,0)</f>
        <v/>
      </c>
      <c r="DF126" s="42">
        <f>IF(DF$4&gt;p3_complete,1,0)</f>
        <v/>
      </c>
      <c r="DG126" s="42">
        <f>IF(DG$4&gt;p3_complete,1,0)</f>
        <v/>
      </c>
      <c r="DH126" s="42">
        <f>IF(DH$4&gt;p3_complete,1,0)</f>
        <v/>
      </c>
      <c r="DI126" s="42">
        <f>IF(DI$4&gt;p3_complete,1,0)</f>
        <v/>
      </c>
      <c r="DJ126" s="42">
        <f>IF(DJ$4&gt;p3_complete,1,0)</f>
        <v/>
      </c>
      <c r="DK126" s="42">
        <f>IF(DK$4&gt;p3_complete,1,0)</f>
        <v/>
      </c>
      <c r="DL126" s="42">
        <f>IF(DL$4&gt;p3_complete,1,0)</f>
        <v/>
      </c>
      <c r="DM126" s="42">
        <f>IF(DM$4&gt;p3_complete,1,0)</f>
        <v/>
      </c>
      <c r="DN126" s="42">
        <f>IF(DN$4&gt;p3_complete,1,0)</f>
        <v/>
      </c>
      <c r="DO126" s="42">
        <f>IF(DO$4&gt;p3_complete,1,0)</f>
        <v/>
      </c>
      <c r="DP126" s="42">
        <f>IF(DP$4&gt;p3_complete,1,0)</f>
        <v/>
      </c>
      <c r="DQ126" s="42">
        <f>IF(DQ$4&gt;p3_complete,1,0)</f>
        <v/>
      </c>
      <c r="DR126" s="42">
        <f>IF(DR$4&gt;p3_complete,1,0)</f>
        <v/>
      </c>
      <c r="DS126" s="42">
        <f>IF(DS$4&gt;p3_complete,1,0)</f>
        <v/>
      </c>
      <c r="DT126" s="42">
        <f>IF(DT$4&gt;p3_complete,1,0)</f>
        <v/>
      </c>
      <c r="DU126" s="42">
        <f>IF(DU$4&gt;p3_complete,1,0)</f>
        <v/>
      </c>
      <c r="DV126" s="42">
        <f>IF(DV$4&gt;p3_complete,1,0)</f>
        <v/>
      </c>
      <c r="DW126" s="42">
        <f>IF(DW$4&gt;p3_complete,1,0)</f>
        <v/>
      </c>
      <c r="DX126" s="42">
        <f>IF(DX$4&gt;p3_complete,1,0)</f>
        <v/>
      </c>
      <c r="DY126" s="42">
        <f>IF(DY$4&gt;p3_complete,1,0)</f>
        <v/>
      </c>
      <c r="DZ126" s="42">
        <f>IF(DZ$4&gt;p3_complete,1,0)</f>
        <v/>
      </c>
      <c r="EA126" s="42">
        <f>IF(EA$4&gt;p3_complete,1,0)</f>
        <v/>
      </c>
      <c r="EB126" s="42">
        <f>IF(EB$4&gt;p3_complete,1,0)</f>
        <v/>
      </c>
      <c r="EC126" s="42">
        <f>IF(EC$4&gt;p3_complete,1,0)</f>
        <v/>
      </c>
      <c r="ED126" s="42">
        <f>IF(ED$4&gt;p3_complete,1,0)</f>
        <v/>
      </c>
      <c r="EE126" s="42">
        <f>IF(EE$4&gt;p3_complete,1,0)</f>
        <v/>
      </c>
      <c r="EF126" s="42">
        <f>IF(EF$4&gt;p3_complete,1,0)</f>
        <v/>
      </c>
      <c r="EG126" s="42">
        <f>IF(EG$4&gt;p3_complete,1,0)</f>
        <v/>
      </c>
      <c r="EH126" s="42">
        <f>IF(EH$4&gt;p3_complete,1,0)</f>
        <v/>
      </c>
      <c r="EI126" s="42">
        <f>IF(EI$4&gt;p3_complete,1,0)</f>
        <v/>
      </c>
      <c r="EJ126" s="42">
        <f>IF(EJ$4&gt;p3_complete,1,0)</f>
        <v/>
      </c>
      <c r="EK126" s="42">
        <f>IF(EK$4&gt;p3_complete,1,0)</f>
        <v/>
      </c>
      <c r="EL126" s="42">
        <f>IF(EL$4&gt;p3_complete,1,0)</f>
        <v/>
      </c>
      <c r="EM126" s="42">
        <f>IF(EM$4&gt;p3_complete,1,0)</f>
        <v/>
      </c>
      <c r="EN126" s="42">
        <f>IF(EN$4&gt;p3_complete,1,0)</f>
        <v/>
      </c>
      <c r="EO126" s="42">
        <f>IF(EO$4&gt;p3_complete,1,0)</f>
        <v/>
      </c>
      <c r="EP126" s="42">
        <f>IF(EP$4&gt;p3_complete,1,0)</f>
        <v/>
      </c>
      <c r="EQ126" s="42">
        <f>IF(EQ$4&gt;p3_complete,1,0)</f>
        <v/>
      </c>
      <c r="ER126" s="42">
        <f>IF(ER$4&gt;p3_complete,1,0)</f>
        <v/>
      </c>
      <c r="ES126" s="42">
        <f>IF(ES$4&gt;p3_complete,1,0)</f>
        <v/>
      </c>
      <c r="ET126" s="42">
        <f>IF(ET$4&gt;p3_complete,1,0)</f>
        <v/>
      </c>
      <c r="EU126" s="42">
        <f>IF(EU$4&gt;p3_complete,1,0)</f>
        <v/>
      </c>
      <c r="EV126" s="42">
        <f>IF(EV$4&gt;p3_complete,1,0)</f>
        <v/>
      </c>
      <c r="EW126" s="42">
        <f>IF(EW$4&gt;p3_complete,1,0)</f>
        <v/>
      </c>
      <c r="EX126" s="42">
        <f>IF(EX$4&gt;p3_complete,1,0)</f>
        <v/>
      </c>
      <c r="EY126" s="42">
        <f>IF(EY$4&gt;p3_complete,1,0)</f>
        <v/>
      </c>
      <c r="EZ126" s="42">
        <f>IF(EZ$4&gt;p3_complete,1,0)</f>
        <v/>
      </c>
      <c r="FA126" s="42">
        <f>IF(FA$4&gt;p3_complete,1,0)</f>
        <v/>
      </c>
      <c r="FB126" s="42">
        <f>IF(FB$4&gt;p3_complete,1,0)</f>
        <v/>
      </c>
      <c r="FC126" s="42">
        <f>IF(FC$4&gt;p3_complete,1,0)</f>
        <v/>
      </c>
      <c r="FD126" s="42">
        <f>IF(FD$4&gt;p3_complete,1,0)</f>
        <v/>
      </c>
      <c r="FE126" s="42">
        <f>IF(FE$4&gt;p3_complete,1,0)</f>
        <v/>
      </c>
      <c r="FF126" s="42">
        <f>IF(FF$4&gt;p3_complete,1,0)</f>
        <v/>
      </c>
      <c r="FG126" s="42">
        <f>IF(FG$4&gt;p3_complete,1,0)</f>
        <v/>
      </c>
      <c r="FH126" s="42">
        <f>IF(FH$4&gt;p3_complete,1,0)</f>
        <v/>
      </c>
      <c r="FI126" s="42">
        <f>IF(FI$4&gt;p3_complete,1,0)</f>
        <v/>
      </c>
      <c r="FJ126" s="42">
        <f>IF(FJ$4&gt;p3_complete,1,0)</f>
        <v/>
      </c>
      <c r="FK126" s="42">
        <f>IF(FK$4&gt;p3_complete,1,0)</f>
        <v/>
      </c>
      <c r="FL126" s="42">
        <f>IF(FL$4&gt;p3_complete,1,0)</f>
        <v/>
      </c>
      <c r="FM126" s="42">
        <f>IF(FM$4&gt;p3_complete,1,0)</f>
        <v/>
      </c>
      <c r="FN126" s="42">
        <f>IF(FN$4&gt;p3_complete,1,0)</f>
        <v/>
      </c>
      <c r="FO126" s="42">
        <f>IF(FO$4&gt;p3_complete,1,0)</f>
        <v/>
      </c>
      <c r="FP126" s="42">
        <f>IF(FP$4&gt;p3_complete,1,0)</f>
        <v/>
      </c>
      <c r="FQ126" s="42">
        <f>IF(FQ$4&gt;p3_complete,1,0)</f>
        <v/>
      </c>
      <c r="FR126" s="42">
        <f>IF(FR$4&gt;p3_complete,1,0)</f>
        <v/>
      </c>
      <c r="FS126" s="42">
        <f>IF(FS$4&gt;p3_complete,1,0)</f>
        <v/>
      </c>
      <c r="FT126" s="42">
        <f>IF(FT$4&gt;p3_complete,1,0)</f>
        <v/>
      </c>
      <c r="FU126" s="42">
        <f>IF(FU$4&gt;p3_complete,1,0)</f>
        <v/>
      </c>
      <c r="FV126" s="42">
        <f>IF(FV$4&gt;p3_complete,1,0)</f>
        <v/>
      </c>
      <c r="FW126" s="42">
        <f>IF(FW$4&gt;p3_complete,1,0)</f>
        <v/>
      </c>
      <c r="FX126" s="42">
        <f>IF(FX$4&gt;p3_complete,1,0)</f>
        <v/>
      </c>
      <c r="FY126" s="42">
        <f>IF(FY$4&gt;p3_complete,1,0)</f>
        <v/>
      </c>
      <c r="FZ126" s="42">
        <f>IF(FZ$4&gt;p3_complete,1,0)</f>
        <v/>
      </c>
      <c r="GA126" s="42">
        <f>IF(GA$4&gt;p3_complete,1,0)</f>
        <v/>
      </c>
      <c r="GB126" s="42">
        <f>IF(GB$4&gt;p3_complete,1,0)</f>
        <v/>
      </c>
      <c r="GC126" s="42">
        <f>IF(GC$4&gt;p3_complete,1,0)</f>
        <v/>
      </c>
      <c r="GD126" s="42">
        <f>IF(GD$4&gt;p3_complete,1,0)</f>
        <v/>
      </c>
      <c r="GE126" s="42">
        <f>IF(GE$4&gt;p3_complete,1,0)</f>
        <v/>
      </c>
      <c r="GF126" s="42">
        <f>IF(GF$4&gt;p3_complete,1,0)</f>
        <v/>
      </c>
      <c r="GG126" s="42">
        <f>IF(GG$4&gt;p3_complete,1,0)</f>
        <v/>
      </c>
      <c r="GH126" s="42">
        <f>IF(GH$4&gt;p3_complete,1,0)</f>
        <v/>
      </c>
      <c r="GI126" s="42">
        <f>IF(GI$4&gt;p3_complete,1,0)</f>
        <v/>
      </c>
      <c r="GJ126" s="42">
        <f>IF(GJ$4&gt;p3_complete,1,0)</f>
        <v/>
      </c>
      <c r="GK126" s="42">
        <f>IF(GK$4&gt;p3_complete,1,0)</f>
        <v/>
      </c>
      <c r="GL126" s="42">
        <f>IF(GL$4&gt;p3_complete,1,0)</f>
        <v/>
      </c>
      <c r="GM126" s="42">
        <f>IF(GM$4&gt;p3_complete,1,0)</f>
        <v/>
      </c>
      <c r="GN126" s="42">
        <f>IF(GN$4&gt;p3_complete,1,0)</f>
        <v/>
      </c>
      <c r="GO126" s="42">
        <f>IF(GO$4&gt;p3_complete,1,0)</f>
        <v/>
      </c>
      <c r="GP126" s="42">
        <f>IF(GP$4&gt;p3_complete,1,0)</f>
        <v/>
      </c>
      <c r="GQ126" s="42">
        <f>IF(GQ$4&gt;p3_complete,1,0)</f>
        <v/>
      </c>
      <c r="GR126" s="42">
        <f>IF(GR$4&gt;p3_complete,1,0)</f>
        <v/>
      </c>
      <c r="GS126" s="42">
        <f>IF(GS$4&gt;p3_complete,1,0)</f>
        <v/>
      </c>
      <c r="GT126" s="42">
        <f>IF(GT$4&gt;p3_complete,1,0)</f>
        <v/>
      </c>
      <c r="GU126" s="42">
        <f>IF(GU$4&gt;p3_complete,1,0)</f>
        <v/>
      </c>
      <c r="GV126" s="42">
        <f>IF(GV$4&gt;p3_complete,1,0)</f>
        <v/>
      </c>
      <c r="GW126" s="42">
        <f>IF(GW$4&gt;p3_complete,1,0)</f>
        <v/>
      </c>
      <c r="GX126" s="42">
        <f>IF(GX$4&gt;p3_complete,1,0)</f>
        <v/>
      </c>
      <c r="GY126" s="42">
        <f>IF(GY$4&gt;p3_complete,1,0)</f>
        <v/>
      </c>
      <c r="GZ126" s="42">
        <f>IF(GZ$4&gt;p3_complete,1,0)</f>
        <v/>
      </c>
      <c r="HA126" s="42">
        <f>IF(HA$4&gt;p3_complete,1,0)</f>
        <v/>
      </c>
      <c r="HB126" s="42">
        <f>IF(HB$4&gt;p3_complete,1,0)</f>
        <v/>
      </c>
      <c r="HC126" s="42">
        <f>IF(HC$4&gt;p3_complete,1,0)</f>
        <v/>
      </c>
      <c r="HD126" s="42">
        <f>IF(HD$4&gt;p3_complete,1,0)</f>
        <v/>
      </c>
      <c r="HE126" s="42">
        <f>IF(HE$4&gt;p3_complete,1,0)</f>
        <v/>
      </c>
      <c r="HF126" s="42">
        <f>IF(HF$4&gt;p3_complete,1,0)</f>
        <v/>
      </c>
      <c r="HG126" s="42">
        <f>IF(HG$4&gt;p3_complete,1,0)</f>
        <v/>
      </c>
      <c r="HH126" s="42">
        <f>IF(HH$4&gt;p3_complete,1,0)</f>
        <v/>
      </c>
      <c r="HI126" s="42">
        <f>IF(HI$4&gt;p3_complete,1,0)</f>
        <v/>
      </c>
      <c r="HJ126" s="42">
        <f>IF(HJ$4&gt;p3_complete,1,0)</f>
        <v/>
      </c>
      <c r="HK126" s="42">
        <f>IF(HK$4&gt;p3_complete,1,0)</f>
        <v/>
      </c>
      <c r="HL126" s="42">
        <f>IF(HL$4&gt;p3_complete,1,0)</f>
        <v/>
      </c>
      <c r="HM126" s="42">
        <f>IF(HM$4&gt;p3_complete,1,0)</f>
        <v/>
      </c>
      <c r="HN126" s="42">
        <f>IF(HN$4&gt;p3_complete,1,0)</f>
        <v/>
      </c>
      <c r="HO126" s="42">
        <f>IF(HO$4&gt;p3_complete,1,0)</f>
        <v/>
      </c>
      <c r="HP126" s="42">
        <f>IF(HP$4&gt;p3_complete,1,0)</f>
        <v/>
      </c>
      <c r="HQ126" s="42">
        <f>IF(HQ$4&gt;p3_complete,1,0)</f>
        <v/>
      </c>
      <c r="HR126" s="42">
        <f>IF(HR$4&gt;p3_complete,1,0)</f>
        <v/>
      </c>
      <c r="HS126" s="42">
        <f>IF(HS$4&gt;p3_complete,1,0)</f>
        <v/>
      </c>
      <c r="HT126" s="42">
        <f>IF(HT$4&gt;p3_complete,1,0)</f>
        <v/>
      </c>
      <c r="HU126" s="42">
        <f>IF(HU$4&gt;p3_complete,1,0)</f>
        <v/>
      </c>
      <c r="HV126" s="42">
        <f>IF(HV$4&gt;p3_complete,1,0)</f>
        <v/>
      </c>
      <c r="HW126" s="42">
        <f>IF(HW$4&gt;p3_complete,1,0)</f>
        <v/>
      </c>
      <c r="HX126" s="42">
        <f>IF(HX$4&gt;p3_complete,1,0)</f>
        <v/>
      </c>
      <c r="HY126" s="42">
        <f>IF(HY$4&gt;p3_complete,1,0)</f>
        <v/>
      </c>
      <c r="HZ126" s="42">
        <f>IF(HZ$4&gt;p3_complete,1,0)</f>
        <v/>
      </c>
      <c r="IA126" s="42">
        <f>IF(IA$4&gt;p3_complete,1,0)</f>
        <v/>
      </c>
      <c r="IB126" s="42">
        <f>IF(IB$4&gt;p3_complete,1,0)</f>
        <v/>
      </c>
      <c r="IC126" s="42">
        <f>IF(IC$4&gt;p3_complete,1,0)</f>
        <v/>
      </c>
      <c r="ID126" s="42">
        <f>IF(ID$4&gt;p3_complete,1,0)</f>
        <v/>
      </c>
      <c r="IE126" s="42">
        <f>IF(IE$4&gt;p3_complete,1,0)</f>
        <v/>
      </c>
      <c r="IF126" s="42">
        <f>IF(IF$4&gt;p3_complete,1,0)</f>
        <v/>
      </c>
      <c r="IG126" s="42">
        <f>IF(IG$4&gt;p3_complete,1,0)</f>
        <v/>
      </c>
      <c r="IH126" s="42">
        <f>IF(IH$4&gt;p3_complete,1,0)</f>
        <v/>
      </c>
      <c r="II126" s="42">
        <f>IF(II$4&gt;p3_complete,1,0)</f>
        <v/>
      </c>
      <c r="IJ126" s="42">
        <f>IF(IJ$4&gt;p3_complete,1,0)</f>
        <v/>
      </c>
      <c r="IK126" s="42">
        <f>IF(IK$4&gt;p3_complete,1,0)</f>
        <v/>
      </c>
      <c r="IL126" s="42">
        <f>IF(IL$4&gt;p3_complete,1,0)</f>
        <v/>
      </c>
      <c r="IM126" s="42">
        <f>IF(IM$4&gt;p3_complete,1,0)</f>
        <v/>
      </c>
      <c r="IN126" s="42">
        <f>IF(IN$4&gt;p3_complete,1,0)</f>
        <v/>
      </c>
      <c r="IO126" s="42">
        <f>IF(IO$4&gt;p3_complete,1,0)</f>
        <v/>
      </c>
      <c r="IP126" s="42">
        <f>IF(IP$4&gt;p3_complete,1,0)</f>
        <v/>
      </c>
      <c r="IQ126" s="42">
        <f>IF(IQ$4&gt;p3_complete,1,0)</f>
        <v/>
      </c>
      <c r="IR126" s="42">
        <f>IF(IR$4&gt;p3_complete,1,0)</f>
        <v/>
      </c>
      <c r="IS126" s="42">
        <f>IF(IS$4&gt;p3_complete,1,0)</f>
        <v/>
      </c>
      <c r="IT126" s="42">
        <f>IF(IT$4&gt;p3_complete,1,0)</f>
        <v/>
      </c>
      <c r="IU126" s="42">
        <f>IF(IU$4&gt;p3_complete,1,0)</f>
        <v/>
      </c>
      <c r="IV126" s="42">
        <f>IF(IV$4&gt;p3_complete,1,0)</f>
        <v/>
      </c>
      <c r="IW126" s="42">
        <f>IF(IW$4&gt;p3_complete,1,0)</f>
        <v/>
      </c>
      <c r="IX126" s="42">
        <f>IF(IX$4&gt;p3_complete,1,0)</f>
        <v/>
      </c>
      <c r="IY126" s="42">
        <f>IF(IY$4&gt;p3_complete,1,0)</f>
        <v/>
      </c>
      <c r="IZ126" s="42">
        <f>IF(IZ$4&gt;p3_complete,1,0)</f>
        <v/>
      </c>
      <c r="JA126" s="42">
        <f>IF(JA$4&gt;p3_complete,1,0)</f>
        <v/>
      </c>
      <c r="JB126" s="42">
        <f>IF(JB$4&gt;p3_complete,1,0)</f>
        <v/>
      </c>
      <c r="JC126" s="42">
        <f>IF(JC$4&gt;p3_complete,1,0)</f>
        <v/>
      </c>
      <c r="JD126" s="42">
        <f>IF(JD$4&gt;p3_complete,1,0)</f>
        <v/>
      </c>
      <c r="JE126" s="42">
        <f>IF(JE$4&gt;p3_complete,1,0)</f>
        <v/>
      </c>
      <c r="JF126" s="42">
        <f>IF(JF$4&gt;p3_complete,1,0)</f>
        <v/>
      </c>
      <c r="JG126" s="42">
        <f>IF(JG$4&gt;p3_complete,1,0)</f>
        <v/>
      </c>
      <c r="JH126" s="42">
        <f>IF(JH$4&gt;p3_complete,1,0)</f>
        <v/>
      </c>
      <c r="JI126" s="42">
        <f>IF(JI$4&gt;p3_complete,1,0)</f>
        <v/>
      </c>
      <c r="JJ126" s="42">
        <f>IF(JJ$4&gt;p3_complete,1,0)</f>
        <v/>
      </c>
      <c r="JK126" s="42">
        <f>IF(JK$4&gt;p3_complete,1,0)</f>
        <v/>
      </c>
      <c r="JL126" s="42">
        <f>IF(JL$4&gt;p3_complete,1,0)</f>
        <v/>
      </c>
      <c r="JM126" s="42">
        <f>IF(JM$4&gt;p3_complete,1,0)</f>
        <v/>
      </c>
      <c r="JN126" s="42">
        <f>IF(JN$4&gt;p3_complete,1,0)</f>
        <v/>
      </c>
      <c r="JO126" s="42">
        <f>IF(JO$4&gt;p3_complete,1,0)</f>
        <v/>
      </c>
      <c r="JP126" s="42">
        <f>IF(JP$4&gt;p3_complete,1,0)</f>
        <v/>
      </c>
      <c r="JQ126" s="42">
        <f>IF(JQ$4&gt;p3_complete,1,0)</f>
        <v/>
      </c>
      <c r="JR126" s="42">
        <f>IF(JR$4&gt;p3_complete,1,0)</f>
        <v/>
      </c>
      <c r="JS126" s="42">
        <f>IF(JS$4&gt;p3_complete,1,0)</f>
        <v/>
      </c>
      <c r="JT126" s="42">
        <f>IF(JT$4&gt;p3_complete,1,0)</f>
        <v/>
      </c>
      <c r="JU126" s="42">
        <f>IF(JU$4&gt;p3_complete,1,0)</f>
        <v/>
      </c>
      <c r="JV126" s="42">
        <f>IF(JV$4&gt;p3_complete,1,0)</f>
        <v/>
      </c>
      <c r="JW126" s="42">
        <f>IF(JW$4&gt;p3_complete,1,0)</f>
        <v/>
      </c>
      <c r="JX126" s="42">
        <f>IF(JX$4&gt;p3_complete,1,0)</f>
        <v/>
      </c>
      <c r="JY126" s="42">
        <f>IF(JY$4&gt;p3_complete,1,0)</f>
        <v/>
      </c>
      <c r="JZ126" s="42">
        <f>IF(JZ$4&gt;p3_complete,1,0)</f>
        <v/>
      </c>
      <c r="KA126" s="42">
        <f>IF(KA$4&gt;p3_complete,1,0)</f>
        <v/>
      </c>
      <c r="KB126" s="42">
        <f>IF(KB$4&gt;p3_complete,1,0)</f>
        <v/>
      </c>
      <c r="KC126" s="42">
        <f>IF(KC$4&gt;p3_complete,1,0)</f>
        <v/>
      </c>
      <c r="KD126" s="42">
        <f>IF(KD$4&gt;p3_complete,1,0)</f>
        <v/>
      </c>
      <c r="KE126" s="42">
        <f>IF(KE$4&gt;p3_complete,1,0)</f>
        <v/>
      </c>
      <c r="KF126" s="42">
        <f>IF(KF$4&gt;p3_complete,1,0)</f>
        <v/>
      </c>
      <c r="KG126" s="42">
        <f>IF(KG$4&gt;p3_complete,1,0)</f>
        <v/>
      </c>
      <c r="KH126" s="42">
        <f>IF(KH$4&gt;p3_complete,1,0)</f>
        <v/>
      </c>
      <c r="KI126" s="42">
        <f>IF(KI$4&gt;p3_complete,1,0)</f>
        <v/>
      </c>
      <c r="KJ126" s="42">
        <f>IF(KJ$4&gt;p3_complete,1,0)</f>
        <v/>
      </c>
      <c r="KK126" s="42">
        <f>IF(KK$4&gt;p3_complete,1,0)</f>
        <v/>
      </c>
      <c r="KL126" s="42">
        <f>IF(KL$4&gt;p3_complete,1,0)</f>
        <v/>
      </c>
      <c r="KM126" s="42">
        <f>IF(KM$4&gt;p3_complete,1,0)</f>
        <v/>
      </c>
      <c r="KN126" s="42">
        <f>IF(KN$4&gt;p3_complete,1,0)</f>
        <v/>
      </c>
      <c r="KO126" s="42">
        <f>IF(KO$4&gt;p3_complete,1,0)</f>
        <v/>
      </c>
      <c r="KP126" s="42">
        <f>IF(KP$4&gt;p3_complete,1,0)</f>
        <v/>
      </c>
      <c r="KQ126" s="42">
        <f>IF(KQ$4&gt;p3_complete,1,0)</f>
        <v/>
      </c>
      <c r="KR126" s="42">
        <f>IF(KR$4&gt;p3_complete,1,0)</f>
        <v/>
      </c>
      <c r="KS126" s="42">
        <f>IF(KS$4&gt;p3_complete,1,0)</f>
        <v/>
      </c>
      <c r="KT126" s="42">
        <f>IF(KT$4&gt;p3_complete,1,0)</f>
        <v/>
      </c>
      <c r="KU126" s="42">
        <f>IF(KU$4&gt;p3_complete,1,0)</f>
        <v/>
      </c>
      <c r="KV126" s="42">
        <f>IF(KV$4&gt;p3_complete,1,0)</f>
        <v/>
      </c>
      <c r="KW126" s="42">
        <f>IF(KW$4&gt;p3_complete,1,0)</f>
        <v/>
      </c>
      <c r="KX126" s="42">
        <f>IF(KX$4&gt;p3_complete,1,0)</f>
        <v/>
      </c>
      <c r="KY126" s="42">
        <f>IF(KY$4&gt;p3_complete,1,0)</f>
        <v/>
      </c>
      <c r="KZ126" s="42">
        <f>IF(KZ$4&gt;p3_complete,1,0)</f>
        <v/>
      </c>
      <c r="LA126" s="42">
        <f>IF(LA$4&gt;p3_complete,1,0)</f>
        <v/>
      </c>
      <c r="LB126" s="42">
        <f>IF(LB$4&gt;p3_complete,1,0)</f>
        <v/>
      </c>
      <c r="LC126" s="42">
        <f>IF(LC$4&gt;p3_complete,1,0)</f>
        <v/>
      </c>
      <c r="LD126" s="42">
        <f>IF(LD$4&gt;p3_complete,1,0)</f>
        <v/>
      </c>
      <c r="LE126" s="42">
        <f>IF(LE$4&gt;p3_complete,1,0)</f>
        <v/>
      </c>
      <c r="LF126" s="42">
        <f>IF(LF$4&gt;p3_complete,1,0)</f>
        <v/>
      </c>
      <c r="LG126" s="42">
        <f>IF(LG$4&gt;p3_complete,1,0)</f>
        <v/>
      </c>
      <c r="LH126" s="42">
        <f>IF(LH$4&gt;p3_complete,1,0)</f>
        <v/>
      </c>
      <c r="LI126" s="42">
        <f>IF(LI$4&gt;p3_complete,1,0)</f>
        <v/>
      </c>
      <c r="LJ126" s="42">
        <f>IF(LJ$4&gt;p3_complete,1,0)</f>
        <v/>
      </c>
      <c r="LK126" s="42">
        <f>IF(LK$4&gt;p3_complete,1,0)</f>
        <v/>
      </c>
      <c r="LL126" s="42">
        <f>IF(LL$4&gt;p3_complete,1,0)</f>
        <v/>
      </c>
      <c r="LM126" s="42">
        <f>IF(LM$4&gt;p3_complete,1,0)</f>
        <v/>
      </c>
      <c r="LN126" s="42">
        <f>IF(LN$4&gt;p3_complete,1,0)</f>
        <v/>
      </c>
      <c r="LO126" s="42">
        <f>IF(LO$4&gt;p3_complete,1,0)</f>
        <v/>
      </c>
      <c r="LP126" s="42">
        <f>IF(LP$4&gt;p3_complete,1,0)</f>
        <v/>
      </c>
      <c r="LQ126" s="42">
        <f>IF(LQ$4&gt;p3_complete,1,0)</f>
        <v/>
      </c>
      <c r="LR126" s="42">
        <f>IF(LR$4&gt;p3_complete,1,0)</f>
        <v/>
      </c>
      <c r="LS126" s="42">
        <f>IF(LS$4&gt;p3_complete,1,0)</f>
        <v/>
      </c>
      <c r="LT126" s="42">
        <f>IF(LT$4&gt;p3_complete,1,0)</f>
        <v/>
      </c>
      <c r="LU126" s="42">
        <f>IF(LU$4&gt;p3_complete,1,0)</f>
        <v/>
      </c>
      <c r="LV126" s="42">
        <f>IF(LV$4&gt;p3_complete,1,0)</f>
        <v/>
      </c>
      <c r="LW126" s="42">
        <f>IF(LW$4&gt;p3_complete,1,0)</f>
        <v/>
      </c>
      <c r="LX126" s="42">
        <f>IF(LX$4&gt;p3_complete,1,0)</f>
        <v/>
      </c>
      <c r="LY126" s="42">
        <f>IF(LY$4&gt;p3_complete,1,0)</f>
        <v/>
      </c>
      <c r="LZ126" s="42">
        <f>IF(LZ$4&gt;p3_complete,1,0)</f>
        <v/>
      </c>
      <c r="MA126" s="42">
        <f>IF(MA$4&gt;p3_complete,1,0)</f>
        <v/>
      </c>
      <c r="MB126" s="42">
        <f>IF(MB$4&gt;p3_complete,1,0)</f>
        <v/>
      </c>
      <c r="MC126" s="42">
        <f>IF(MC$4&gt;p3_complete,1,0)</f>
        <v/>
      </c>
      <c r="MD126" s="42">
        <f>IF(MD$4&gt;p3_complete,1,0)</f>
        <v/>
      </c>
      <c r="ME126" s="42">
        <f>IF(ME$4&gt;p3_complete,1,0)</f>
        <v/>
      </c>
      <c r="MF126" s="42">
        <f>IF(MF$4&gt;p3_complete,1,0)</f>
        <v/>
      </c>
      <c r="MG126" s="42">
        <f>IF(MG$4&gt;p3_complete,1,0)</f>
        <v/>
      </c>
      <c r="MH126" s="42">
        <f>IF(MH$4&gt;p3_complete,1,0)</f>
        <v/>
      </c>
      <c r="MI126" s="42">
        <f>IF(MI$4&gt;p3_complete,1,0)</f>
        <v/>
      </c>
      <c r="MJ126" s="42">
        <f>IF(MJ$4&gt;p3_complete,1,0)</f>
        <v/>
      </c>
      <c r="MK126" s="42">
        <f>IF(MK$4&gt;p3_complete,1,0)</f>
        <v/>
      </c>
      <c r="ML126" s="42">
        <f>IF(ML$4&gt;p3_complete,1,0)</f>
        <v/>
      </c>
      <c r="MM126" s="42">
        <f>IF(MM$4&gt;p3_complete,1,0)</f>
        <v/>
      </c>
      <c r="MN126" s="42">
        <f>IF(MN$4&gt;p3_complete,1,0)</f>
        <v/>
      </c>
      <c r="MO126" s="42">
        <f>IF(MO$4&gt;p3_complete,1,0)</f>
        <v/>
      </c>
      <c r="MP126" s="42">
        <f>IF(MP$4&gt;p3_complete,1,0)</f>
        <v/>
      </c>
      <c r="MQ126" s="42">
        <f>IF(MQ$4&gt;p3_complete,1,0)</f>
        <v/>
      </c>
      <c r="MR126" s="42">
        <f>IF(MR$4&gt;p3_complete,1,0)</f>
        <v/>
      </c>
      <c r="MS126" s="42">
        <f>IF(MS$4&gt;p3_complete,1,0)</f>
        <v/>
      </c>
      <c r="MT126" s="42">
        <f>IF(MT$4&gt;p3_complete,1,0)</f>
        <v/>
      </c>
      <c r="MU126" s="42">
        <f>IF(MU$4&gt;p3_complete,1,0)</f>
        <v/>
      </c>
      <c r="MV126" s="42">
        <f>IF(MV$4&gt;p3_complete,1,0)</f>
        <v/>
      </c>
      <c r="MW126" s="42">
        <f>IF(MW$4&gt;p3_complete,1,0)</f>
        <v/>
      </c>
      <c r="MX126" s="42">
        <f>IF(MX$4&gt;p3_complete,1,0)</f>
        <v/>
      </c>
      <c r="MY126" s="42">
        <f>IF(MY$4&gt;p3_complete,1,0)</f>
        <v/>
      </c>
      <c r="MZ126" s="42">
        <f>IF(MZ$4&gt;p3_complete,1,0)</f>
        <v/>
      </c>
      <c r="NA126" s="42">
        <f>IF(NA$4&gt;p3_complete,1,0)</f>
        <v/>
      </c>
      <c r="NB126" s="42">
        <f>IF(NB$4&gt;p3_complete,1,0)</f>
        <v/>
      </c>
      <c r="NC126" s="42">
        <f>IF(NC$4&gt;p3_complete,1,0)</f>
        <v/>
      </c>
      <c r="ND126" s="42">
        <f>IF(ND$4&gt;p3_complete,1,0)</f>
        <v/>
      </c>
      <c r="NE126" s="42">
        <f>IF(NE$4&gt;p3_complete,1,0)</f>
        <v/>
      </c>
      <c r="NF126" s="42">
        <f>IF(NF$4&gt;p3_complete,1,0)</f>
        <v/>
      </c>
      <c r="NG126" s="42">
        <f>IF(NG$4&gt;p3_complete,1,0)</f>
        <v/>
      </c>
      <c r="NH126" s="42">
        <f>IF(NH$4&gt;p3_complete,1,0)</f>
        <v/>
      </c>
      <c r="NI126" s="42">
        <f>IF(NI$4&gt;p3_complete,1,0)</f>
        <v/>
      </c>
      <c r="NJ126" s="42">
        <f>IF(NJ$4&gt;p3_complete,1,0)</f>
        <v/>
      </c>
      <c r="NK126" s="42">
        <f>IF(NK$4&gt;p3_complete,1,0)</f>
        <v/>
      </c>
      <c r="NL126" s="42">
        <f>IF(NL$4&gt;p3_complete,1,0)</f>
        <v/>
      </c>
      <c r="NM126" s="42">
        <f>IF(NM$4&gt;p3_complete,1,0)</f>
        <v/>
      </c>
      <c r="NN126" s="42">
        <f>IF(NN$4&gt;p3_complete,1,0)</f>
        <v/>
      </c>
      <c r="NO126" s="42">
        <f>IF(NO$4&gt;p3_complete,1,0)</f>
        <v/>
      </c>
      <c r="NP126" s="42">
        <f>IF(NP$4&gt;p3_complete,1,0)</f>
        <v/>
      </c>
      <c r="NQ126" s="42">
        <f>IF(NQ$4&gt;p3_complete,1,0)</f>
        <v/>
      </c>
      <c r="NR126" s="42">
        <f>IF(NR$4&gt;p3_complete,1,0)</f>
        <v/>
      </c>
      <c r="NS126" s="42">
        <f>IF(NS$4&gt;p3_complete,1,0)</f>
        <v/>
      </c>
      <c r="NT126" s="42">
        <f>IF(NT$4&gt;p3_complete,1,0)</f>
        <v/>
      </c>
      <c r="NU126" s="42">
        <f>IF(NU$4&gt;p3_complete,1,0)</f>
        <v/>
      </c>
      <c r="NV126" s="42">
        <f>IF(NV$4&gt;p3_complete,1,0)</f>
        <v/>
      </c>
      <c r="NW126" s="42">
        <f>IF(NW$4&gt;p3_complete,1,0)</f>
        <v/>
      </c>
      <c r="NX126" s="42">
        <f>IF(NX$4&gt;p3_complete,1,0)</f>
        <v/>
      </c>
      <c r="NY126" s="42">
        <f>IF(NY$4&gt;p3_complete,1,0)</f>
        <v/>
      </c>
      <c r="NZ126" s="42">
        <f>IF(NZ$4&gt;p3_complete,1,0)</f>
        <v/>
      </c>
      <c r="OA126" s="42">
        <f>IF(OA$4&gt;p3_complete,1,0)</f>
        <v/>
      </c>
      <c r="OB126" s="42">
        <f>IF(OB$4&gt;p3_complete,1,0)</f>
        <v/>
      </c>
      <c r="OC126" s="42">
        <f>IF(OC$4&gt;p3_complete,1,0)</f>
        <v/>
      </c>
      <c r="OD126" s="42">
        <f>IF(OD$4&gt;p3_complete,1,0)</f>
        <v/>
      </c>
      <c r="OE126" s="42">
        <f>IF(OE$4&gt;p3_complete,1,0)</f>
        <v/>
      </c>
      <c r="OF126" s="42">
        <f>IF(OF$4&gt;p3_complete,1,0)</f>
        <v/>
      </c>
      <c r="OG126" s="42">
        <f>IF(OG$4&gt;p3_complete,1,0)</f>
        <v/>
      </c>
      <c r="OH126" s="42">
        <f>IF(OH$4&gt;p3_complete,1,0)</f>
        <v/>
      </c>
      <c r="OI126" s="42">
        <f>IF(OI$4&gt;p3_complete,1,0)</f>
        <v/>
      </c>
      <c r="OJ126" s="42">
        <f>IF(OJ$4&gt;p3_complete,1,0)</f>
        <v/>
      </c>
      <c r="OK126" s="42">
        <f>IF(OK$4&gt;p3_complete,1,0)</f>
        <v/>
      </c>
      <c r="OL126" s="42">
        <f>IF(OL$4&gt;p3_complete,1,0)</f>
        <v/>
      </c>
      <c r="OM126" s="42">
        <f>IF(OM$4&gt;p3_complete,1,0)</f>
        <v/>
      </c>
      <c r="ON126" s="42">
        <f>IF(ON$4&gt;p3_complete,1,0)</f>
        <v/>
      </c>
      <c r="OO126" s="42">
        <f>IF(OO$4&gt;p3_complete,1,0)</f>
        <v/>
      </c>
      <c r="OP126" s="42">
        <f>IF(OP$4&gt;p3_complete,1,0)</f>
        <v/>
      </c>
      <c r="OQ126" s="42">
        <f>IF(OQ$4&gt;p3_complete,1,0)</f>
        <v/>
      </c>
      <c r="OR126" s="42">
        <f>IF(OR$4&gt;p3_complete,1,0)</f>
        <v/>
      </c>
      <c r="OS126" s="42">
        <f>IF(OS$4&gt;p3_complete,1,0)</f>
        <v/>
      </c>
      <c r="OT126" s="42">
        <f>IF(OT$4&gt;p3_complete,1,0)</f>
        <v/>
      </c>
      <c r="OU126" s="42">
        <f>IF(OU$4&gt;p3_complete,1,0)</f>
        <v/>
      </c>
      <c r="OV126" s="42">
        <f>IF(OV$4&gt;p3_complete,1,0)</f>
        <v/>
      </c>
      <c r="OW126" s="42">
        <f>IF(OW$4&gt;p3_complete,1,0)</f>
        <v/>
      </c>
      <c r="OX126" s="42">
        <f>IF(OX$4&gt;p3_complete,1,0)</f>
        <v/>
      </c>
      <c r="OY126" s="42">
        <f>IF(OY$4&gt;p3_complete,1,0)</f>
        <v/>
      </c>
      <c r="OZ126" s="42">
        <f>IF(OZ$4&gt;p3_complete,1,0)</f>
        <v/>
      </c>
      <c r="PA126" s="42">
        <f>IF(PA$4&gt;p3_complete,1,0)</f>
        <v/>
      </c>
      <c r="PB126" s="42">
        <f>IF(PB$4&gt;p3_complete,1,0)</f>
        <v/>
      </c>
      <c r="PC126" s="42">
        <f>IF(PC$4&gt;p3_complete,1,0)</f>
        <v/>
      </c>
      <c r="PD126" s="42">
        <f>IF(PD$4&gt;p3_complete,1,0)</f>
        <v/>
      </c>
      <c r="PE126" s="42">
        <f>IF(PE$4&gt;p3_complete,1,0)</f>
        <v/>
      </c>
      <c r="PF126" s="42">
        <f>IF(PF$4&gt;p3_complete,1,0)</f>
        <v/>
      </c>
      <c r="PG126" s="42">
        <f>IF(PG$4&gt;p3_complete,1,0)</f>
        <v/>
      </c>
      <c r="PH126" s="42">
        <f>IF(PH$4&gt;p3_complete,1,0)</f>
        <v/>
      </c>
      <c r="PI126" s="42">
        <f>IF(PI$4&gt;p3_complete,1,0)</f>
        <v/>
      </c>
      <c r="PJ126" s="42">
        <f>IF(PJ$4&gt;p3_complete,1,0)</f>
        <v/>
      </c>
      <c r="PK126" s="42">
        <f>IF(PK$4&gt;p3_complete,1,0)</f>
        <v/>
      </c>
      <c r="PL126" s="42">
        <f>IF(PL$4&gt;p3_complete,1,0)</f>
        <v/>
      </c>
      <c r="PM126" s="42">
        <f>IF(PM$4&gt;p3_complete,1,0)</f>
        <v/>
      </c>
    </row>
    <row r="127">
      <c r="A127" s="9" t="inlineStr">
        <is>
          <t>Hard cost</t>
        </is>
      </c>
      <c r="B127" s="9" t="inlineStr">
        <is>
          <t>P3</t>
        </is>
      </c>
      <c r="C127" s="43">
        <f>SUM(D127:PM127)</f>
        <v/>
      </c>
      <c r="D127" s="44">
        <f>-D125*p3_hard/p3_dur</f>
        <v/>
      </c>
      <c r="E127" s="44">
        <f>-E125*p3_hard/p3_dur</f>
        <v/>
      </c>
      <c r="F127" s="44">
        <f>-F125*p3_hard/p3_dur</f>
        <v/>
      </c>
      <c r="G127" s="44">
        <f>-G125*p3_hard/p3_dur</f>
        <v/>
      </c>
      <c r="H127" s="44">
        <f>-H125*p3_hard/p3_dur</f>
        <v/>
      </c>
      <c r="I127" s="44">
        <f>-I125*p3_hard/p3_dur</f>
        <v/>
      </c>
      <c r="J127" s="44">
        <f>-J125*p3_hard/p3_dur</f>
        <v/>
      </c>
      <c r="K127" s="44">
        <f>-K125*p3_hard/p3_dur</f>
        <v/>
      </c>
      <c r="L127" s="44">
        <f>-L125*p3_hard/p3_dur</f>
        <v/>
      </c>
      <c r="M127" s="44">
        <f>-M125*p3_hard/p3_dur</f>
        <v/>
      </c>
      <c r="N127" s="44">
        <f>-N125*p3_hard/p3_dur</f>
        <v/>
      </c>
      <c r="O127" s="44">
        <f>-O125*p3_hard/p3_dur</f>
        <v/>
      </c>
      <c r="P127" s="44">
        <f>-P125*p3_hard/p3_dur</f>
        <v/>
      </c>
      <c r="Q127" s="44">
        <f>-Q125*p3_hard/p3_dur</f>
        <v/>
      </c>
      <c r="R127" s="44">
        <f>-R125*p3_hard/p3_dur</f>
        <v/>
      </c>
      <c r="S127" s="44">
        <f>-S125*p3_hard/p3_dur</f>
        <v/>
      </c>
      <c r="T127" s="44">
        <f>-T125*p3_hard/p3_dur</f>
        <v/>
      </c>
      <c r="U127" s="44">
        <f>-U125*p3_hard/p3_dur</f>
        <v/>
      </c>
      <c r="V127" s="44">
        <f>-V125*p3_hard/p3_dur</f>
        <v/>
      </c>
      <c r="W127" s="44">
        <f>-W125*p3_hard/p3_dur</f>
        <v/>
      </c>
      <c r="X127" s="44">
        <f>-X125*p3_hard/p3_dur</f>
        <v/>
      </c>
      <c r="Y127" s="44">
        <f>-Y125*p3_hard/p3_dur</f>
        <v/>
      </c>
      <c r="Z127" s="44">
        <f>-Z125*p3_hard/p3_dur</f>
        <v/>
      </c>
      <c r="AA127" s="44">
        <f>-AA125*p3_hard/p3_dur</f>
        <v/>
      </c>
      <c r="AB127" s="44">
        <f>-AB125*p3_hard/p3_dur</f>
        <v/>
      </c>
      <c r="AC127" s="44">
        <f>-AC125*p3_hard/p3_dur</f>
        <v/>
      </c>
      <c r="AD127" s="44">
        <f>-AD125*p3_hard/p3_dur</f>
        <v/>
      </c>
      <c r="AE127" s="44">
        <f>-AE125*p3_hard/p3_dur</f>
        <v/>
      </c>
      <c r="AF127" s="44">
        <f>-AF125*p3_hard/p3_dur</f>
        <v/>
      </c>
      <c r="AG127" s="44">
        <f>-AG125*p3_hard/p3_dur</f>
        <v/>
      </c>
      <c r="AH127" s="44">
        <f>-AH125*p3_hard/p3_dur</f>
        <v/>
      </c>
      <c r="AI127" s="44">
        <f>-AI125*p3_hard/p3_dur</f>
        <v/>
      </c>
      <c r="AJ127" s="44">
        <f>-AJ125*p3_hard/p3_dur</f>
        <v/>
      </c>
      <c r="AK127" s="44">
        <f>-AK125*p3_hard/p3_dur</f>
        <v/>
      </c>
      <c r="AL127" s="44">
        <f>-AL125*p3_hard/p3_dur</f>
        <v/>
      </c>
      <c r="AM127" s="44">
        <f>-AM125*p3_hard/p3_dur</f>
        <v/>
      </c>
      <c r="AN127" s="44">
        <f>-AN125*p3_hard/p3_dur</f>
        <v/>
      </c>
      <c r="AO127" s="44">
        <f>-AO125*p3_hard/p3_dur</f>
        <v/>
      </c>
      <c r="AP127" s="44">
        <f>-AP125*p3_hard/p3_dur</f>
        <v/>
      </c>
      <c r="AQ127" s="44">
        <f>-AQ125*p3_hard/p3_dur</f>
        <v/>
      </c>
      <c r="AR127" s="44">
        <f>-AR125*p3_hard/p3_dur</f>
        <v/>
      </c>
      <c r="AS127" s="44">
        <f>-AS125*p3_hard/p3_dur</f>
        <v/>
      </c>
      <c r="AT127" s="44">
        <f>-AT125*p3_hard/p3_dur</f>
        <v/>
      </c>
      <c r="AU127" s="44">
        <f>-AU125*p3_hard/p3_dur</f>
        <v/>
      </c>
      <c r="AV127" s="44">
        <f>-AV125*p3_hard/p3_dur</f>
        <v/>
      </c>
      <c r="AW127" s="44">
        <f>-AW125*p3_hard/p3_dur</f>
        <v/>
      </c>
      <c r="AX127" s="44">
        <f>-AX125*p3_hard/p3_dur</f>
        <v/>
      </c>
      <c r="AY127" s="44">
        <f>-AY125*p3_hard/p3_dur</f>
        <v/>
      </c>
      <c r="AZ127" s="44">
        <f>-AZ125*p3_hard/p3_dur</f>
        <v/>
      </c>
      <c r="BA127" s="44">
        <f>-BA125*p3_hard/p3_dur</f>
        <v/>
      </c>
      <c r="BB127" s="44">
        <f>-BB125*p3_hard/p3_dur</f>
        <v/>
      </c>
      <c r="BC127" s="44">
        <f>-BC125*p3_hard/p3_dur</f>
        <v/>
      </c>
      <c r="BD127" s="44">
        <f>-BD125*p3_hard/p3_dur</f>
        <v/>
      </c>
      <c r="BE127" s="44">
        <f>-BE125*p3_hard/p3_dur</f>
        <v/>
      </c>
      <c r="BF127" s="44">
        <f>-BF125*p3_hard/p3_dur</f>
        <v/>
      </c>
      <c r="BG127" s="44">
        <f>-BG125*p3_hard/p3_dur</f>
        <v/>
      </c>
      <c r="BH127" s="44">
        <f>-BH125*p3_hard/p3_dur</f>
        <v/>
      </c>
      <c r="BI127" s="44">
        <f>-BI125*p3_hard/p3_dur</f>
        <v/>
      </c>
      <c r="BJ127" s="44">
        <f>-BJ125*p3_hard/p3_dur</f>
        <v/>
      </c>
      <c r="BK127" s="44">
        <f>-BK125*p3_hard/p3_dur</f>
        <v/>
      </c>
      <c r="BL127" s="44">
        <f>-BL125*p3_hard/p3_dur</f>
        <v/>
      </c>
      <c r="BM127" s="44">
        <f>-BM125*p3_hard/p3_dur</f>
        <v/>
      </c>
      <c r="BN127" s="44">
        <f>-BN125*p3_hard/p3_dur</f>
        <v/>
      </c>
      <c r="BO127" s="44">
        <f>-BO125*p3_hard/p3_dur</f>
        <v/>
      </c>
      <c r="BP127" s="44">
        <f>-BP125*p3_hard/p3_dur</f>
        <v/>
      </c>
      <c r="BQ127" s="44">
        <f>-BQ125*p3_hard/p3_dur</f>
        <v/>
      </c>
      <c r="BR127" s="44">
        <f>-BR125*p3_hard/p3_dur</f>
        <v/>
      </c>
      <c r="BS127" s="44">
        <f>-BS125*p3_hard/p3_dur</f>
        <v/>
      </c>
      <c r="BT127" s="44">
        <f>-BT125*p3_hard/p3_dur</f>
        <v/>
      </c>
      <c r="BU127" s="44">
        <f>-BU125*p3_hard/p3_dur</f>
        <v/>
      </c>
      <c r="BV127" s="44">
        <f>-BV125*p3_hard/p3_dur</f>
        <v/>
      </c>
      <c r="BW127" s="44">
        <f>-BW125*p3_hard/p3_dur</f>
        <v/>
      </c>
      <c r="BX127" s="44">
        <f>-BX125*p3_hard/p3_dur</f>
        <v/>
      </c>
      <c r="BY127" s="44">
        <f>-BY125*p3_hard/p3_dur</f>
        <v/>
      </c>
      <c r="BZ127" s="44">
        <f>-BZ125*p3_hard/p3_dur</f>
        <v/>
      </c>
      <c r="CA127" s="44">
        <f>-CA125*p3_hard/p3_dur</f>
        <v/>
      </c>
      <c r="CB127" s="44">
        <f>-CB125*p3_hard/p3_dur</f>
        <v/>
      </c>
      <c r="CC127" s="44">
        <f>-CC125*p3_hard/p3_dur</f>
        <v/>
      </c>
      <c r="CD127" s="44">
        <f>-CD125*p3_hard/p3_dur</f>
        <v/>
      </c>
      <c r="CE127" s="44">
        <f>-CE125*p3_hard/p3_dur</f>
        <v/>
      </c>
      <c r="CF127" s="44">
        <f>-CF125*p3_hard/p3_dur</f>
        <v/>
      </c>
      <c r="CG127" s="44">
        <f>-CG125*p3_hard/p3_dur</f>
        <v/>
      </c>
      <c r="CH127" s="44">
        <f>-CH125*p3_hard/p3_dur</f>
        <v/>
      </c>
      <c r="CI127" s="44">
        <f>-CI125*p3_hard/p3_dur</f>
        <v/>
      </c>
      <c r="CJ127" s="44">
        <f>-CJ125*p3_hard/p3_dur</f>
        <v/>
      </c>
      <c r="CK127" s="44">
        <f>-CK125*p3_hard/p3_dur</f>
        <v/>
      </c>
      <c r="CL127" s="44">
        <f>-CL125*p3_hard/p3_dur</f>
        <v/>
      </c>
      <c r="CM127" s="44">
        <f>-CM125*p3_hard/p3_dur</f>
        <v/>
      </c>
      <c r="CN127" s="44">
        <f>-CN125*p3_hard/p3_dur</f>
        <v/>
      </c>
      <c r="CO127" s="44">
        <f>-CO125*p3_hard/p3_dur</f>
        <v/>
      </c>
      <c r="CP127" s="44">
        <f>-CP125*p3_hard/p3_dur</f>
        <v/>
      </c>
      <c r="CQ127" s="44">
        <f>-CQ125*p3_hard/p3_dur</f>
        <v/>
      </c>
      <c r="CR127" s="44">
        <f>-CR125*p3_hard/p3_dur</f>
        <v/>
      </c>
      <c r="CS127" s="44">
        <f>-CS125*p3_hard/p3_dur</f>
        <v/>
      </c>
      <c r="CT127" s="44">
        <f>-CT125*p3_hard/p3_dur</f>
        <v/>
      </c>
      <c r="CU127" s="44">
        <f>-CU125*p3_hard/p3_dur</f>
        <v/>
      </c>
      <c r="CV127" s="44">
        <f>-CV125*p3_hard/p3_dur</f>
        <v/>
      </c>
      <c r="CW127" s="44">
        <f>-CW125*p3_hard/p3_dur</f>
        <v/>
      </c>
      <c r="CX127" s="44">
        <f>-CX125*p3_hard/p3_dur</f>
        <v/>
      </c>
      <c r="CY127" s="44">
        <f>-CY125*p3_hard/p3_dur</f>
        <v/>
      </c>
      <c r="CZ127" s="44">
        <f>-CZ125*p3_hard/p3_dur</f>
        <v/>
      </c>
      <c r="DA127" s="44">
        <f>-DA125*p3_hard/p3_dur</f>
        <v/>
      </c>
      <c r="DB127" s="44">
        <f>-DB125*p3_hard/p3_dur</f>
        <v/>
      </c>
      <c r="DC127" s="44">
        <f>-DC125*p3_hard/p3_dur</f>
        <v/>
      </c>
      <c r="DD127" s="44">
        <f>-DD125*p3_hard/p3_dur</f>
        <v/>
      </c>
      <c r="DE127" s="44">
        <f>-DE125*p3_hard/p3_dur</f>
        <v/>
      </c>
      <c r="DF127" s="44">
        <f>-DF125*p3_hard/p3_dur</f>
        <v/>
      </c>
      <c r="DG127" s="44">
        <f>-DG125*p3_hard/p3_dur</f>
        <v/>
      </c>
      <c r="DH127" s="44">
        <f>-DH125*p3_hard/p3_dur</f>
        <v/>
      </c>
      <c r="DI127" s="44">
        <f>-DI125*p3_hard/p3_dur</f>
        <v/>
      </c>
      <c r="DJ127" s="44">
        <f>-DJ125*p3_hard/p3_dur</f>
        <v/>
      </c>
      <c r="DK127" s="44">
        <f>-DK125*p3_hard/p3_dur</f>
        <v/>
      </c>
      <c r="DL127" s="44">
        <f>-DL125*p3_hard/p3_dur</f>
        <v/>
      </c>
      <c r="DM127" s="44">
        <f>-DM125*p3_hard/p3_dur</f>
        <v/>
      </c>
      <c r="DN127" s="44">
        <f>-DN125*p3_hard/p3_dur</f>
        <v/>
      </c>
      <c r="DO127" s="44">
        <f>-DO125*p3_hard/p3_dur</f>
        <v/>
      </c>
      <c r="DP127" s="44">
        <f>-DP125*p3_hard/p3_dur</f>
        <v/>
      </c>
      <c r="DQ127" s="44">
        <f>-DQ125*p3_hard/p3_dur</f>
        <v/>
      </c>
      <c r="DR127" s="44">
        <f>-DR125*p3_hard/p3_dur</f>
        <v/>
      </c>
      <c r="DS127" s="44">
        <f>-DS125*p3_hard/p3_dur</f>
        <v/>
      </c>
      <c r="DT127" s="44">
        <f>-DT125*p3_hard/p3_dur</f>
        <v/>
      </c>
      <c r="DU127" s="44">
        <f>-DU125*p3_hard/p3_dur</f>
        <v/>
      </c>
      <c r="DV127" s="44">
        <f>-DV125*p3_hard/p3_dur</f>
        <v/>
      </c>
      <c r="DW127" s="44">
        <f>-DW125*p3_hard/p3_dur</f>
        <v/>
      </c>
      <c r="DX127" s="44">
        <f>-DX125*p3_hard/p3_dur</f>
        <v/>
      </c>
      <c r="DY127" s="44">
        <f>-DY125*p3_hard/p3_dur</f>
        <v/>
      </c>
      <c r="DZ127" s="44">
        <f>-DZ125*p3_hard/p3_dur</f>
        <v/>
      </c>
      <c r="EA127" s="44">
        <f>-EA125*p3_hard/p3_dur</f>
        <v/>
      </c>
      <c r="EB127" s="44">
        <f>-EB125*p3_hard/p3_dur</f>
        <v/>
      </c>
      <c r="EC127" s="44">
        <f>-EC125*p3_hard/p3_dur</f>
        <v/>
      </c>
      <c r="ED127" s="44">
        <f>-ED125*p3_hard/p3_dur</f>
        <v/>
      </c>
      <c r="EE127" s="44">
        <f>-EE125*p3_hard/p3_dur</f>
        <v/>
      </c>
      <c r="EF127" s="44">
        <f>-EF125*p3_hard/p3_dur</f>
        <v/>
      </c>
      <c r="EG127" s="44">
        <f>-EG125*p3_hard/p3_dur</f>
        <v/>
      </c>
      <c r="EH127" s="44">
        <f>-EH125*p3_hard/p3_dur</f>
        <v/>
      </c>
      <c r="EI127" s="44">
        <f>-EI125*p3_hard/p3_dur</f>
        <v/>
      </c>
      <c r="EJ127" s="44">
        <f>-EJ125*p3_hard/p3_dur</f>
        <v/>
      </c>
      <c r="EK127" s="44">
        <f>-EK125*p3_hard/p3_dur</f>
        <v/>
      </c>
      <c r="EL127" s="44">
        <f>-EL125*p3_hard/p3_dur</f>
        <v/>
      </c>
      <c r="EM127" s="44">
        <f>-EM125*p3_hard/p3_dur</f>
        <v/>
      </c>
      <c r="EN127" s="44">
        <f>-EN125*p3_hard/p3_dur</f>
        <v/>
      </c>
      <c r="EO127" s="44">
        <f>-EO125*p3_hard/p3_dur</f>
        <v/>
      </c>
      <c r="EP127" s="44">
        <f>-EP125*p3_hard/p3_dur</f>
        <v/>
      </c>
      <c r="EQ127" s="44">
        <f>-EQ125*p3_hard/p3_dur</f>
        <v/>
      </c>
      <c r="ER127" s="44">
        <f>-ER125*p3_hard/p3_dur</f>
        <v/>
      </c>
      <c r="ES127" s="44">
        <f>-ES125*p3_hard/p3_dur</f>
        <v/>
      </c>
      <c r="ET127" s="44">
        <f>-ET125*p3_hard/p3_dur</f>
        <v/>
      </c>
      <c r="EU127" s="44">
        <f>-EU125*p3_hard/p3_dur</f>
        <v/>
      </c>
      <c r="EV127" s="44">
        <f>-EV125*p3_hard/p3_dur</f>
        <v/>
      </c>
      <c r="EW127" s="44">
        <f>-EW125*p3_hard/p3_dur</f>
        <v/>
      </c>
      <c r="EX127" s="44">
        <f>-EX125*p3_hard/p3_dur</f>
        <v/>
      </c>
      <c r="EY127" s="44">
        <f>-EY125*p3_hard/p3_dur</f>
        <v/>
      </c>
      <c r="EZ127" s="44">
        <f>-EZ125*p3_hard/p3_dur</f>
        <v/>
      </c>
      <c r="FA127" s="44">
        <f>-FA125*p3_hard/p3_dur</f>
        <v/>
      </c>
      <c r="FB127" s="44">
        <f>-FB125*p3_hard/p3_dur</f>
        <v/>
      </c>
      <c r="FC127" s="44">
        <f>-FC125*p3_hard/p3_dur</f>
        <v/>
      </c>
      <c r="FD127" s="44">
        <f>-FD125*p3_hard/p3_dur</f>
        <v/>
      </c>
      <c r="FE127" s="44">
        <f>-FE125*p3_hard/p3_dur</f>
        <v/>
      </c>
      <c r="FF127" s="44">
        <f>-FF125*p3_hard/p3_dur</f>
        <v/>
      </c>
      <c r="FG127" s="44">
        <f>-FG125*p3_hard/p3_dur</f>
        <v/>
      </c>
      <c r="FH127" s="44">
        <f>-FH125*p3_hard/p3_dur</f>
        <v/>
      </c>
      <c r="FI127" s="44">
        <f>-FI125*p3_hard/p3_dur</f>
        <v/>
      </c>
      <c r="FJ127" s="44">
        <f>-FJ125*p3_hard/p3_dur</f>
        <v/>
      </c>
      <c r="FK127" s="44">
        <f>-FK125*p3_hard/p3_dur</f>
        <v/>
      </c>
      <c r="FL127" s="44">
        <f>-FL125*p3_hard/p3_dur</f>
        <v/>
      </c>
      <c r="FM127" s="44">
        <f>-FM125*p3_hard/p3_dur</f>
        <v/>
      </c>
      <c r="FN127" s="44">
        <f>-FN125*p3_hard/p3_dur</f>
        <v/>
      </c>
      <c r="FO127" s="44">
        <f>-FO125*p3_hard/p3_dur</f>
        <v/>
      </c>
      <c r="FP127" s="44">
        <f>-FP125*p3_hard/p3_dur</f>
        <v/>
      </c>
      <c r="FQ127" s="44">
        <f>-FQ125*p3_hard/p3_dur</f>
        <v/>
      </c>
      <c r="FR127" s="44">
        <f>-FR125*p3_hard/p3_dur</f>
        <v/>
      </c>
      <c r="FS127" s="44">
        <f>-FS125*p3_hard/p3_dur</f>
        <v/>
      </c>
      <c r="FT127" s="44">
        <f>-FT125*p3_hard/p3_dur</f>
        <v/>
      </c>
      <c r="FU127" s="44">
        <f>-FU125*p3_hard/p3_dur</f>
        <v/>
      </c>
      <c r="FV127" s="44">
        <f>-FV125*p3_hard/p3_dur</f>
        <v/>
      </c>
      <c r="FW127" s="44">
        <f>-FW125*p3_hard/p3_dur</f>
        <v/>
      </c>
      <c r="FX127" s="44">
        <f>-FX125*p3_hard/p3_dur</f>
        <v/>
      </c>
      <c r="FY127" s="44">
        <f>-FY125*p3_hard/p3_dur</f>
        <v/>
      </c>
      <c r="FZ127" s="44">
        <f>-FZ125*p3_hard/p3_dur</f>
        <v/>
      </c>
      <c r="GA127" s="44">
        <f>-GA125*p3_hard/p3_dur</f>
        <v/>
      </c>
      <c r="GB127" s="44">
        <f>-GB125*p3_hard/p3_dur</f>
        <v/>
      </c>
      <c r="GC127" s="44">
        <f>-GC125*p3_hard/p3_dur</f>
        <v/>
      </c>
      <c r="GD127" s="44">
        <f>-GD125*p3_hard/p3_dur</f>
        <v/>
      </c>
      <c r="GE127" s="44">
        <f>-GE125*p3_hard/p3_dur</f>
        <v/>
      </c>
      <c r="GF127" s="44">
        <f>-GF125*p3_hard/p3_dur</f>
        <v/>
      </c>
      <c r="GG127" s="44">
        <f>-GG125*p3_hard/p3_dur</f>
        <v/>
      </c>
      <c r="GH127" s="44">
        <f>-GH125*p3_hard/p3_dur</f>
        <v/>
      </c>
      <c r="GI127" s="44">
        <f>-GI125*p3_hard/p3_dur</f>
        <v/>
      </c>
      <c r="GJ127" s="44">
        <f>-GJ125*p3_hard/p3_dur</f>
        <v/>
      </c>
      <c r="GK127" s="44">
        <f>-GK125*p3_hard/p3_dur</f>
        <v/>
      </c>
      <c r="GL127" s="44">
        <f>-GL125*p3_hard/p3_dur</f>
        <v/>
      </c>
      <c r="GM127" s="44">
        <f>-GM125*p3_hard/p3_dur</f>
        <v/>
      </c>
      <c r="GN127" s="44">
        <f>-GN125*p3_hard/p3_dur</f>
        <v/>
      </c>
      <c r="GO127" s="44">
        <f>-GO125*p3_hard/p3_dur</f>
        <v/>
      </c>
      <c r="GP127" s="44">
        <f>-GP125*p3_hard/p3_dur</f>
        <v/>
      </c>
      <c r="GQ127" s="44">
        <f>-GQ125*p3_hard/p3_dur</f>
        <v/>
      </c>
      <c r="GR127" s="44">
        <f>-GR125*p3_hard/p3_dur</f>
        <v/>
      </c>
      <c r="GS127" s="44">
        <f>-GS125*p3_hard/p3_dur</f>
        <v/>
      </c>
      <c r="GT127" s="44">
        <f>-GT125*p3_hard/p3_dur</f>
        <v/>
      </c>
      <c r="GU127" s="44">
        <f>-GU125*p3_hard/p3_dur</f>
        <v/>
      </c>
      <c r="GV127" s="44">
        <f>-GV125*p3_hard/p3_dur</f>
        <v/>
      </c>
      <c r="GW127" s="44">
        <f>-GW125*p3_hard/p3_dur</f>
        <v/>
      </c>
      <c r="GX127" s="44">
        <f>-GX125*p3_hard/p3_dur</f>
        <v/>
      </c>
      <c r="GY127" s="44">
        <f>-GY125*p3_hard/p3_dur</f>
        <v/>
      </c>
      <c r="GZ127" s="44">
        <f>-GZ125*p3_hard/p3_dur</f>
        <v/>
      </c>
      <c r="HA127" s="44">
        <f>-HA125*p3_hard/p3_dur</f>
        <v/>
      </c>
      <c r="HB127" s="44">
        <f>-HB125*p3_hard/p3_dur</f>
        <v/>
      </c>
      <c r="HC127" s="44">
        <f>-HC125*p3_hard/p3_dur</f>
        <v/>
      </c>
      <c r="HD127" s="44">
        <f>-HD125*p3_hard/p3_dur</f>
        <v/>
      </c>
      <c r="HE127" s="44">
        <f>-HE125*p3_hard/p3_dur</f>
        <v/>
      </c>
      <c r="HF127" s="44">
        <f>-HF125*p3_hard/p3_dur</f>
        <v/>
      </c>
      <c r="HG127" s="44">
        <f>-HG125*p3_hard/p3_dur</f>
        <v/>
      </c>
      <c r="HH127" s="44">
        <f>-HH125*p3_hard/p3_dur</f>
        <v/>
      </c>
      <c r="HI127" s="44">
        <f>-HI125*p3_hard/p3_dur</f>
        <v/>
      </c>
      <c r="HJ127" s="44">
        <f>-HJ125*p3_hard/p3_dur</f>
        <v/>
      </c>
      <c r="HK127" s="44">
        <f>-HK125*p3_hard/p3_dur</f>
        <v/>
      </c>
      <c r="HL127" s="44">
        <f>-HL125*p3_hard/p3_dur</f>
        <v/>
      </c>
      <c r="HM127" s="44">
        <f>-HM125*p3_hard/p3_dur</f>
        <v/>
      </c>
      <c r="HN127" s="44">
        <f>-HN125*p3_hard/p3_dur</f>
        <v/>
      </c>
      <c r="HO127" s="44">
        <f>-HO125*p3_hard/p3_dur</f>
        <v/>
      </c>
      <c r="HP127" s="44">
        <f>-HP125*p3_hard/p3_dur</f>
        <v/>
      </c>
      <c r="HQ127" s="44">
        <f>-HQ125*p3_hard/p3_dur</f>
        <v/>
      </c>
      <c r="HR127" s="44">
        <f>-HR125*p3_hard/p3_dur</f>
        <v/>
      </c>
      <c r="HS127" s="44">
        <f>-HS125*p3_hard/p3_dur</f>
        <v/>
      </c>
      <c r="HT127" s="44">
        <f>-HT125*p3_hard/p3_dur</f>
        <v/>
      </c>
      <c r="HU127" s="44">
        <f>-HU125*p3_hard/p3_dur</f>
        <v/>
      </c>
      <c r="HV127" s="44">
        <f>-HV125*p3_hard/p3_dur</f>
        <v/>
      </c>
      <c r="HW127" s="44">
        <f>-HW125*p3_hard/p3_dur</f>
        <v/>
      </c>
      <c r="HX127" s="44">
        <f>-HX125*p3_hard/p3_dur</f>
        <v/>
      </c>
      <c r="HY127" s="44">
        <f>-HY125*p3_hard/p3_dur</f>
        <v/>
      </c>
      <c r="HZ127" s="44">
        <f>-HZ125*p3_hard/p3_dur</f>
        <v/>
      </c>
      <c r="IA127" s="44">
        <f>-IA125*p3_hard/p3_dur</f>
        <v/>
      </c>
      <c r="IB127" s="44">
        <f>-IB125*p3_hard/p3_dur</f>
        <v/>
      </c>
      <c r="IC127" s="44">
        <f>-IC125*p3_hard/p3_dur</f>
        <v/>
      </c>
      <c r="ID127" s="44">
        <f>-ID125*p3_hard/p3_dur</f>
        <v/>
      </c>
      <c r="IE127" s="44">
        <f>-IE125*p3_hard/p3_dur</f>
        <v/>
      </c>
      <c r="IF127" s="44">
        <f>-IF125*p3_hard/p3_dur</f>
        <v/>
      </c>
      <c r="IG127" s="44">
        <f>-IG125*p3_hard/p3_dur</f>
        <v/>
      </c>
      <c r="IH127" s="44">
        <f>-IH125*p3_hard/p3_dur</f>
        <v/>
      </c>
      <c r="II127" s="44">
        <f>-II125*p3_hard/p3_dur</f>
        <v/>
      </c>
      <c r="IJ127" s="44">
        <f>-IJ125*p3_hard/p3_dur</f>
        <v/>
      </c>
      <c r="IK127" s="44">
        <f>-IK125*p3_hard/p3_dur</f>
        <v/>
      </c>
      <c r="IL127" s="44">
        <f>-IL125*p3_hard/p3_dur</f>
        <v/>
      </c>
      <c r="IM127" s="44">
        <f>-IM125*p3_hard/p3_dur</f>
        <v/>
      </c>
      <c r="IN127" s="44">
        <f>-IN125*p3_hard/p3_dur</f>
        <v/>
      </c>
      <c r="IO127" s="44">
        <f>-IO125*p3_hard/p3_dur</f>
        <v/>
      </c>
      <c r="IP127" s="44">
        <f>-IP125*p3_hard/p3_dur</f>
        <v/>
      </c>
      <c r="IQ127" s="44">
        <f>-IQ125*p3_hard/p3_dur</f>
        <v/>
      </c>
      <c r="IR127" s="44">
        <f>-IR125*p3_hard/p3_dur</f>
        <v/>
      </c>
      <c r="IS127" s="44">
        <f>-IS125*p3_hard/p3_dur</f>
        <v/>
      </c>
      <c r="IT127" s="44">
        <f>-IT125*p3_hard/p3_dur</f>
        <v/>
      </c>
      <c r="IU127" s="44">
        <f>-IU125*p3_hard/p3_dur</f>
        <v/>
      </c>
      <c r="IV127" s="44">
        <f>-IV125*p3_hard/p3_dur</f>
        <v/>
      </c>
      <c r="IW127" s="44">
        <f>-IW125*p3_hard/p3_dur</f>
        <v/>
      </c>
      <c r="IX127" s="44">
        <f>-IX125*p3_hard/p3_dur</f>
        <v/>
      </c>
      <c r="IY127" s="44">
        <f>-IY125*p3_hard/p3_dur</f>
        <v/>
      </c>
      <c r="IZ127" s="44">
        <f>-IZ125*p3_hard/p3_dur</f>
        <v/>
      </c>
      <c r="JA127" s="44">
        <f>-JA125*p3_hard/p3_dur</f>
        <v/>
      </c>
      <c r="JB127" s="44">
        <f>-JB125*p3_hard/p3_dur</f>
        <v/>
      </c>
      <c r="JC127" s="44">
        <f>-JC125*p3_hard/p3_dur</f>
        <v/>
      </c>
      <c r="JD127" s="44">
        <f>-JD125*p3_hard/p3_dur</f>
        <v/>
      </c>
      <c r="JE127" s="44">
        <f>-JE125*p3_hard/p3_dur</f>
        <v/>
      </c>
      <c r="JF127" s="44">
        <f>-JF125*p3_hard/p3_dur</f>
        <v/>
      </c>
      <c r="JG127" s="44">
        <f>-JG125*p3_hard/p3_dur</f>
        <v/>
      </c>
      <c r="JH127" s="44">
        <f>-JH125*p3_hard/p3_dur</f>
        <v/>
      </c>
      <c r="JI127" s="44">
        <f>-JI125*p3_hard/p3_dur</f>
        <v/>
      </c>
      <c r="JJ127" s="44">
        <f>-JJ125*p3_hard/p3_dur</f>
        <v/>
      </c>
      <c r="JK127" s="44">
        <f>-JK125*p3_hard/p3_dur</f>
        <v/>
      </c>
      <c r="JL127" s="44">
        <f>-JL125*p3_hard/p3_dur</f>
        <v/>
      </c>
      <c r="JM127" s="44">
        <f>-JM125*p3_hard/p3_dur</f>
        <v/>
      </c>
      <c r="JN127" s="44">
        <f>-JN125*p3_hard/p3_dur</f>
        <v/>
      </c>
      <c r="JO127" s="44">
        <f>-JO125*p3_hard/p3_dur</f>
        <v/>
      </c>
      <c r="JP127" s="44">
        <f>-JP125*p3_hard/p3_dur</f>
        <v/>
      </c>
      <c r="JQ127" s="44">
        <f>-JQ125*p3_hard/p3_dur</f>
        <v/>
      </c>
      <c r="JR127" s="44">
        <f>-JR125*p3_hard/p3_dur</f>
        <v/>
      </c>
      <c r="JS127" s="44">
        <f>-JS125*p3_hard/p3_dur</f>
        <v/>
      </c>
      <c r="JT127" s="44">
        <f>-JT125*p3_hard/p3_dur</f>
        <v/>
      </c>
      <c r="JU127" s="44">
        <f>-JU125*p3_hard/p3_dur</f>
        <v/>
      </c>
      <c r="JV127" s="44">
        <f>-JV125*p3_hard/p3_dur</f>
        <v/>
      </c>
      <c r="JW127" s="44">
        <f>-JW125*p3_hard/p3_dur</f>
        <v/>
      </c>
      <c r="JX127" s="44">
        <f>-JX125*p3_hard/p3_dur</f>
        <v/>
      </c>
      <c r="JY127" s="44">
        <f>-JY125*p3_hard/p3_dur</f>
        <v/>
      </c>
      <c r="JZ127" s="44">
        <f>-JZ125*p3_hard/p3_dur</f>
        <v/>
      </c>
      <c r="KA127" s="44">
        <f>-KA125*p3_hard/p3_dur</f>
        <v/>
      </c>
      <c r="KB127" s="44">
        <f>-KB125*p3_hard/p3_dur</f>
        <v/>
      </c>
      <c r="KC127" s="44">
        <f>-KC125*p3_hard/p3_dur</f>
        <v/>
      </c>
      <c r="KD127" s="44">
        <f>-KD125*p3_hard/p3_dur</f>
        <v/>
      </c>
      <c r="KE127" s="44">
        <f>-KE125*p3_hard/p3_dur</f>
        <v/>
      </c>
      <c r="KF127" s="44">
        <f>-KF125*p3_hard/p3_dur</f>
        <v/>
      </c>
      <c r="KG127" s="44">
        <f>-KG125*p3_hard/p3_dur</f>
        <v/>
      </c>
      <c r="KH127" s="44">
        <f>-KH125*p3_hard/p3_dur</f>
        <v/>
      </c>
      <c r="KI127" s="44">
        <f>-KI125*p3_hard/p3_dur</f>
        <v/>
      </c>
      <c r="KJ127" s="44">
        <f>-KJ125*p3_hard/p3_dur</f>
        <v/>
      </c>
      <c r="KK127" s="44">
        <f>-KK125*p3_hard/p3_dur</f>
        <v/>
      </c>
      <c r="KL127" s="44">
        <f>-KL125*p3_hard/p3_dur</f>
        <v/>
      </c>
      <c r="KM127" s="44">
        <f>-KM125*p3_hard/p3_dur</f>
        <v/>
      </c>
      <c r="KN127" s="44">
        <f>-KN125*p3_hard/p3_dur</f>
        <v/>
      </c>
      <c r="KO127" s="44">
        <f>-KO125*p3_hard/p3_dur</f>
        <v/>
      </c>
      <c r="KP127" s="44">
        <f>-KP125*p3_hard/p3_dur</f>
        <v/>
      </c>
      <c r="KQ127" s="44">
        <f>-KQ125*p3_hard/p3_dur</f>
        <v/>
      </c>
      <c r="KR127" s="44">
        <f>-KR125*p3_hard/p3_dur</f>
        <v/>
      </c>
      <c r="KS127" s="44">
        <f>-KS125*p3_hard/p3_dur</f>
        <v/>
      </c>
      <c r="KT127" s="44">
        <f>-KT125*p3_hard/p3_dur</f>
        <v/>
      </c>
      <c r="KU127" s="44">
        <f>-KU125*p3_hard/p3_dur</f>
        <v/>
      </c>
      <c r="KV127" s="44">
        <f>-KV125*p3_hard/p3_dur</f>
        <v/>
      </c>
      <c r="KW127" s="44">
        <f>-KW125*p3_hard/p3_dur</f>
        <v/>
      </c>
      <c r="KX127" s="44">
        <f>-KX125*p3_hard/p3_dur</f>
        <v/>
      </c>
      <c r="KY127" s="44">
        <f>-KY125*p3_hard/p3_dur</f>
        <v/>
      </c>
      <c r="KZ127" s="44">
        <f>-KZ125*p3_hard/p3_dur</f>
        <v/>
      </c>
      <c r="LA127" s="44">
        <f>-LA125*p3_hard/p3_dur</f>
        <v/>
      </c>
      <c r="LB127" s="44">
        <f>-LB125*p3_hard/p3_dur</f>
        <v/>
      </c>
      <c r="LC127" s="44">
        <f>-LC125*p3_hard/p3_dur</f>
        <v/>
      </c>
      <c r="LD127" s="44">
        <f>-LD125*p3_hard/p3_dur</f>
        <v/>
      </c>
      <c r="LE127" s="44">
        <f>-LE125*p3_hard/p3_dur</f>
        <v/>
      </c>
      <c r="LF127" s="44">
        <f>-LF125*p3_hard/p3_dur</f>
        <v/>
      </c>
      <c r="LG127" s="44">
        <f>-LG125*p3_hard/p3_dur</f>
        <v/>
      </c>
      <c r="LH127" s="44">
        <f>-LH125*p3_hard/p3_dur</f>
        <v/>
      </c>
      <c r="LI127" s="44">
        <f>-LI125*p3_hard/p3_dur</f>
        <v/>
      </c>
      <c r="LJ127" s="44">
        <f>-LJ125*p3_hard/p3_dur</f>
        <v/>
      </c>
      <c r="LK127" s="44">
        <f>-LK125*p3_hard/p3_dur</f>
        <v/>
      </c>
      <c r="LL127" s="44">
        <f>-LL125*p3_hard/p3_dur</f>
        <v/>
      </c>
      <c r="LM127" s="44">
        <f>-LM125*p3_hard/p3_dur</f>
        <v/>
      </c>
      <c r="LN127" s="44">
        <f>-LN125*p3_hard/p3_dur</f>
        <v/>
      </c>
      <c r="LO127" s="44">
        <f>-LO125*p3_hard/p3_dur</f>
        <v/>
      </c>
      <c r="LP127" s="44">
        <f>-LP125*p3_hard/p3_dur</f>
        <v/>
      </c>
      <c r="LQ127" s="44">
        <f>-LQ125*p3_hard/p3_dur</f>
        <v/>
      </c>
      <c r="LR127" s="44">
        <f>-LR125*p3_hard/p3_dur</f>
        <v/>
      </c>
      <c r="LS127" s="44">
        <f>-LS125*p3_hard/p3_dur</f>
        <v/>
      </c>
      <c r="LT127" s="44">
        <f>-LT125*p3_hard/p3_dur</f>
        <v/>
      </c>
      <c r="LU127" s="44">
        <f>-LU125*p3_hard/p3_dur</f>
        <v/>
      </c>
      <c r="LV127" s="44">
        <f>-LV125*p3_hard/p3_dur</f>
        <v/>
      </c>
      <c r="LW127" s="44">
        <f>-LW125*p3_hard/p3_dur</f>
        <v/>
      </c>
      <c r="LX127" s="44">
        <f>-LX125*p3_hard/p3_dur</f>
        <v/>
      </c>
      <c r="LY127" s="44">
        <f>-LY125*p3_hard/p3_dur</f>
        <v/>
      </c>
      <c r="LZ127" s="44">
        <f>-LZ125*p3_hard/p3_dur</f>
        <v/>
      </c>
      <c r="MA127" s="44">
        <f>-MA125*p3_hard/p3_dur</f>
        <v/>
      </c>
      <c r="MB127" s="44">
        <f>-MB125*p3_hard/p3_dur</f>
        <v/>
      </c>
      <c r="MC127" s="44">
        <f>-MC125*p3_hard/p3_dur</f>
        <v/>
      </c>
      <c r="MD127" s="44">
        <f>-MD125*p3_hard/p3_dur</f>
        <v/>
      </c>
      <c r="ME127" s="44">
        <f>-ME125*p3_hard/p3_dur</f>
        <v/>
      </c>
      <c r="MF127" s="44">
        <f>-MF125*p3_hard/p3_dur</f>
        <v/>
      </c>
      <c r="MG127" s="44">
        <f>-MG125*p3_hard/p3_dur</f>
        <v/>
      </c>
      <c r="MH127" s="44">
        <f>-MH125*p3_hard/p3_dur</f>
        <v/>
      </c>
      <c r="MI127" s="44">
        <f>-MI125*p3_hard/p3_dur</f>
        <v/>
      </c>
      <c r="MJ127" s="44">
        <f>-MJ125*p3_hard/p3_dur</f>
        <v/>
      </c>
      <c r="MK127" s="44">
        <f>-MK125*p3_hard/p3_dur</f>
        <v/>
      </c>
      <c r="ML127" s="44">
        <f>-ML125*p3_hard/p3_dur</f>
        <v/>
      </c>
      <c r="MM127" s="44">
        <f>-MM125*p3_hard/p3_dur</f>
        <v/>
      </c>
      <c r="MN127" s="44">
        <f>-MN125*p3_hard/p3_dur</f>
        <v/>
      </c>
      <c r="MO127" s="44">
        <f>-MO125*p3_hard/p3_dur</f>
        <v/>
      </c>
      <c r="MP127" s="44">
        <f>-MP125*p3_hard/p3_dur</f>
        <v/>
      </c>
      <c r="MQ127" s="44">
        <f>-MQ125*p3_hard/p3_dur</f>
        <v/>
      </c>
      <c r="MR127" s="44">
        <f>-MR125*p3_hard/p3_dur</f>
        <v/>
      </c>
      <c r="MS127" s="44">
        <f>-MS125*p3_hard/p3_dur</f>
        <v/>
      </c>
      <c r="MT127" s="44">
        <f>-MT125*p3_hard/p3_dur</f>
        <v/>
      </c>
      <c r="MU127" s="44">
        <f>-MU125*p3_hard/p3_dur</f>
        <v/>
      </c>
      <c r="MV127" s="44">
        <f>-MV125*p3_hard/p3_dur</f>
        <v/>
      </c>
      <c r="MW127" s="44">
        <f>-MW125*p3_hard/p3_dur</f>
        <v/>
      </c>
      <c r="MX127" s="44">
        <f>-MX125*p3_hard/p3_dur</f>
        <v/>
      </c>
      <c r="MY127" s="44">
        <f>-MY125*p3_hard/p3_dur</f>
        <v/>
      </c>
      <c r="MZ127" s="44">
        <f>-MZ125*p3_hard/p3_dur</f>
        <v/>
      </c>
      <c r="NA127" s="44">
        <f>-NA125*p3_hard/p3_dur</f>
        <v/>
      </c>
      <c r="NB127" s="44">
        <f>-NB125*p3_hard/p3_dur</f>
        <v/>
      </c>
      <c r="NC127" s="44">
        <f>-NC125*p3_hard/p3_dur</f>
        <v/>
      </c>
      <c r="ND127" s="44">
        <f>-ND125*p3_hard/p3_dur</f>
        <v/>
      </c>
      <c r="NE127" s="44">
        <f>-NE125*p3_hard/p3_dur</f>
        <v/>
      </c>
      <c r="NF127" s="44">
        <f>-NF125*p3_hard/p3_dur</f>
        <v/>
      </c>
      <c r="NG127" s="44">
        <f>-NG125*p3_hard/p3_dur</f>
        <v/>
      </c>
      <c r="NH127" s="44">
        <f>-NH125*p3_hard/p3_dur</f>
        <v/>
      </c>
      <c r="NI127" s="44">
        <f>-NI125*p3_hard/p3_dur</f>
        <v/>
      </c>
      <c r="NJ127" s="44">
        <f>-NJ125*p3_hard/p3_dur</f>
        <v/>
      </c>
      <c r="NK127" s="44">
        <f>-NK125*p3_hard/p3_dur</f>
        <v/>
      </c>
      <c r="NL127" s="44">
        <f>-NL125*p3_hard/p3_dur</f>
        <v/>
      </c>
      <c r="NM127" s="44">
        <f>-NM125*p3_hard/p3_dur</f>
        <v/>
      </c>
      <c r="NN127" s="44">
        <f>-NN125*p3_hard/p3_dur</f>
        <v/>
      </c>
      <c r="NO127" s="44">
        <f>-NO125*p3_hard/p3_dur</f>
        <v/>
      </c>
      <c r="NP127" s="44">
        <f>-NP125*p3_hard/p3_dur</f>
        <v/>
      </c>
      <c r="NQ127" s="44">
        <f>-NQ125*p3_hard/p3_dur</f>
        <v/>
      </c>
      <c r="NR127" s="44">
        <f>-NR125*p3_hard/p3_dur</f>
        <v/>
      </c>
      <c r="NS127" s="44">
        <f>-NS125*p3_hard/p3_dur</f>
        <v/>
      </c>
      <c r="NT127" s="44">
        <f>-NT125*p3_hard/p3_dur</f>
        <v/>
      </c>
      <c r="NU127" s="44">
        <f>-NU125*p3_hard/p3_dur</f>
        <v/>
      </c>
      <c r="NV127" s="44">
        <f>-NV125*p3_hard/p3_dur</f>
        <v/>
      </c>
      <c r="NW127" s="44">
        <f>-NW125*p3_hard/p3_dur</f>
        <v/>
      </c>
      <c r="NX127" s="44">
        <f>-NX125*p3_hard/p3_dur</f>
        <v/>
      </c>
      <c r="NY127" s="44">
        <f>-NY125*p3_hard/p3_dur</f>
        <v/>
      </c>
      <c r="NZ127" s="44">
        <f>-NZ125*p3_hard/p3_dur</f>
        <v/>
      </c>
      <c r="OA127" s="44">
        <f>-OA125*p3_hard/p3_dur</f>
        <v/>
      </c>
      <c r="OB127" s="44">
        <f>-OB125*p3_hard/p3_dur</f>
        <v/>
      </c>
      <c r="OC127" s="44">
        <f>-OC125*p3_hard/p3_dur</f>
        <v/>
      </c>
      <c r="OD127" s="44">
        <f>-OD125*p3_hard/p3_dur</f>
        <v/>
      </c>
      <c r="OE127" s="44">
        <f>-OE125*p3_hard/p3_dur</f>
        <v/>
      </c>
      <c r="OF127" s="44">
        <f>-OF125*p3_hard/p3_dur</f>
        <v/>
      </c>
      <c r="OG127" s="44">
        <f>-OG125*p3_hard/p3_dur</f>
        <v/>
      </c>
      <c r="OH127" s="44">
        <f>-OH125*p3_hard/p3_dur</f>
        <v/>
      </c>
      <c r="OI127" s="44">
        <f>-OI125*p3_hard/p3_dur</f>
        <v/>
      </c>
      <c r="OJ127" s="44">
        <f>-OJ125*p3_hard/p3_dur</f>
        <v/>
      </c>
      <c r="OK127" s="44">
        <f>-OK125*p3_hard/p3_dur</f>
        <v/>
      </c>
      <c r="OL127" s="44">
        <f>-OL125*p3_hard/p3_dur</f>
        <v/>
      </c>
      <c r="OM127" s="44">
        <f>-OM125*p3_hard/p3_dur</f>
        <v/>
      </c>
      <c r="ON127" s="44">
        <f>-ON125*p3_hard/p3_dur</f>
        <v/>
      </c>
      <c r="OO127" s="44">
        <f>-OO125*p3_hard/p3_dur</f>
        <v/>
      </c>
      <c r="OP127" s="44">
        <f>-OP125*p3_hard/p3_dur</f>
        <v/>
      </c>
      <c r="OQ127" s="44">
        <f>-OQ125*p3_hard/p3_dur</f>
        <v/>
      </c>
      <c r="OR127" s="44">
        <f>-OR125*p3_hard/p3_dur</f>
        <v/>
      </c>
      <c r="OS127" s="44">
        <f>-OS125*p3_hard/p3_dur</f>
        <v/>
      </c>
      <c r="OT127" s="44">
        <f>-OT125*p3_hard/p3_dur</f>
        <v/>
      </c>
      <c r="OU127" s="44">
        <f>-OU125*p3_hard/p3_dur</f>
        <v/>
      </c>
      <c r="OV127" s="44">
        <f>-OV125*p3_hard/p3_dur</f>
        <v/>
      </c>
      <c r="OW127" s="44">
        <f>-OW125*p3_hard/p3_dur</f>
        <v/>
      </c>
      <c r="OX127" s="44">
        <f>-OX125*p3_hard/p3_dur</f>
        <v/>
      </c>
      <c r="OY127" s="44">
        <f>-OY125*p3_hard/p3_dur</f>
        <v/>
      </c>
      <c r="OZ127" s="44">
        <f>-OZ125*p3_hard/p3_dur</f>
        <v/>
      </c>
      <c r="PA127" s="44">
        <f>-PA125*p3_hard/p3_dur</f>
        <v/>
      </c>
      <c r="PB127" s="44">
        <f>-PB125*p3_hard/p3_dur</f>
        <v/>
      </c>
      <c r="PC127" s="44">
        <f>-PC125*p3_hard/p3_dur</f>
        <v/>
      </c>
      <c r="PD127" s="44">
        <f>-PD125*p3_hard/p3_dur</f>
        <v/>
      </c>
      <c r="PE127" s="44">
        <f>-PE125*p3_hard/p3_dur</f>
        <v/>
      </c>
      <c r="PF127" s="44">
        <f>-PF125*p3_hard/p3_dur</f>
        <v/>
      </c>
      <c r="PG127" s="44">
        <f>-PG125*p3_hard/p3_dur</f>
        <v/>
      </c>
      <c r="PH127" s="44">
        <f>-PH125*p3_hard/p3_dur</f>
        <v/>
      </c>
      <c r="PI127" s="44">
        <f>-PI125*p3_hard/p3_dur</f>
        <v/>
      </c>
      <c r="PJ127" s="44">
        <f>-PJ125*p3_hard/p3_dur</f>
        <v/>
      </c>
      <c r="PK127" s="44">
        <f>-PK125*p3_hard/p3_dur</f>
        <v/>
      </c>
      <c r="PL127" s="44">
        <f>-PL125*p3_hard/p3_dur</f>
        <v/>
      </c>
      <c r="PM127" s="44">
        <f>-PM125*p3_hard/p3_dur</f>
        <v/>
      </c>
    </row>
    <row r="128">
      <c r="A128" s="9" t="inlineStr">
        <is>
          <t>Soft cost</t>
        </is>
      </c>
      <c r="B128" s="9" t="inlineStr">
        <is>
          <t>P3</t>
        </is>
      </c>
      <c r="C128" s="43">
        <f>SUM(D128:PM128)</f>
        <v/>
      </c>
      <c r="D128" s="44">
        <f>-D125*p3_soft/p3_dur</f>
        <v/>
      </c>
      <c r="E128" s="44">
        <f>-E125*p3_soft/p3_dur</f>
        <v/>
      </c>
      <c r="F128" s="44">
        <f>-F125*p3_soft/p3_dur</f>
        <v/>
      </c>
      <c r="G128" s="44">
        <f>-G125*p3_soft/p3_dur</f>
        <v/>
      </c>
      <c r="H128" s="44">
        <f>-H125*p3_soft/p3_dur</f>
        <v/>
      </c>
      <c r="I128" s="44">
        <f>-I125*p3_soft/p3_dur</f>
        <v/>
      </c>
      <c r="J128" s="44">
        <f>-J125*p3_soft/p3_dur</f>
        <v/>
      </c>
      <c r="K128" s="44">
        <f>-K125*p3_soft/p3_dur</f>
        <v/>
      </c>
      <c r="L128" s="44">
        <f>-L125*p3_soft/p3_dur</f>
        <v/>
      </c>
      <c r="M128" s="44">
        <f>-M125*p3_soft/p3_dur</f>
        <v/>
      </c>
      <c r="N128" s="44">
        <f>-N125*p3_soft/p3_dur</f>
        <v/>
      </c>
      <c r="O128" s="44">
        <f>-O125*p3_soft/p3_dur</f>
        <v/>
      </c>
      <c r="P128" s="44">
        <f>-P125*p3_soft/p3_dur</f>
        <v/>
      </c>
      <c r="Q128" s="44">
        <f>-Q125*p3_soft/p3_dur</f>
        <v/>
      </c>
      <c r="R128" s="44">
        <f>-R125*p3_soft/p3_dur</f>
        <v/>
      </c>
      <c r="S128" s="44">
        <f>-S125*p3_soft/p3_dur</f>
        <v/>
      </c>
      <c r="T128" s="44">
        <f>-T125*p3_soft/p3_dur</f>
        <v/>
      </c>
      <c r="U128" s="44">
        <f>-U125*p3_soft/p3_dur</f>
        <v/>
      </c>
      <c r="V128" s="44">
        <f>-V125*p3_soft/p3_dur</f>
        <v/>
      </c>
      <c r="W128" s="44">
        <f>-W125*p3_soft/p3_dur</f>
        <v/>
      </c>
      <c r="X128" s="44">
        <f>-X125*p3_soft/p3_dur</f>
        <v/>
      </c>
      <c r="Y128" s="44">
        <f>-Y125*p3_soft/p3_dur</f>
        <v/>
      </c>
      <c r="Z128" s="44">
        <f>-Z125*p3_soft/p3_dur</f>
        <v/>
      </c>
      <c r="AA128" s="44">
        <f>-AA125*p3_soft/p3_dur</f>
        <v/>
      </c>
      <c r="AB128" s="44">
        <f>-AB125*p3_soft/p3_dur</f>
        <v/>
      </c>
      <c r="AC128" s="44">
        <f>-AC125*p3_soft/p3_dur</f>
        <v/>
      </c>
      <c r="AD128" s="44">
        <f>-AD125*p3_soft/p3_dur</f>
        <v/>
      </c>
      <c r="AE128" s="44">
        <f>-AE125*p3_soft/p3_dur</f>
        <v/>
      </c>
      <c r="AF128" s="44">
        <f>-AF125*p3_soft/p3_dur</f>
        <v/>
      </c>
      <c r="AG128" s="44">
        <f>-AG125*p3_soft/p3_dur</f>
        <v/>
      </c>
      <c r="AH128" s="44">
        <f>-AH125*p3_soft/p3_dur</f>
        <v/>
      </c>
      <c r="AI128" s="44">
        <f>-AI125*p3_soft/p3_dur</f>
        <v/>
      </c>
      <c r="AJ128" s="44">
        <f>-AJ125*p3_soft/p3_dur</f>
        <v/>
      </c>
      <c r="AK128" s="44">
        <f>-AK125*p3_soft/p3_dur</f>
        <v/>
      </c>
      <c r="AL128" s="44">
        <f>-AL125*p3_soft/p3_dur</f>
        <v/>
      </c>
      <c r="AM128" s="44">
        <f>-AM125*p3_soft/p3_dur</f>
        <v/>
      </c>
      <c r="AN128" s="44">
        <f>-AN125*p3_soft/p3_dur</f>
        <v/>
      </c>
      <c r="AO128" s="44">
        <f>-AO125*p3_soft/p3_dur</f>
        <v/>
      </c>
      <c r="AP128" s="44">
        <f>-AP125*p3_soft/p3_dur</f>
        <v/>
      </c>
      <c r="AQ128" s="44">
        <f>-AQ125*p3_soft/p3_dur</f>
        <v/>
      </c>
      <c r="AR128" s="44">
        <f>-AR125*p3_soft/p3_dur</f>
        <v/>
      </c>
      <c r="AS128" s="44">
        <f>-AS125*p3_soft/p3_dur</f>
        <v/>
      </c>
      <c r="AT128" s="44">
        <f>-AT125*p3_soft/p3_dur</f>
        <v/>
      </c>
      <c r="AU128" s="44">
        <f>-AU125*p3_soft/p3_dur</f>
        <v/>
      </c>
      <c r="AV128" s="44">
        <f>-AV125*p3_soft/p3_dur</f>
        <v/>
      </c>
      <c r="AW128" s="44">
        <f>-AW125*p3_soft/p3_dur</f>
        <v/>
      </c>
      <c r="AX128" s="44">
        <f>-AX125*p3_soft/p3_dur</f>
        <v/>
      </c>
      <c r="AY128" s="44">
        <f>-AY125*p3_soft/p3_dur</f>
        <v/>
      </c>
      <c r="AZ128" s="44">
        <f>-AZ125*p3_soft/p3_dur</f>
        <v/>
      </c>
      <c r="BA128" s="44">
        <f>-BA125*p3_soft/p3_dur</f>
        <v/>
      </c>
      <c r="BB128" s="44">
        <f>-BB125*p3_soft/p3_dur</f>
        <v/>
      </c>
      <c r="BC128" s="44">
        <f>-BC125*p3_soft/p3_dur</f>
        <v/>
      </c>
      <c r="BD128" s="44">
        <f>-BD125*p3_soft/p3_dur</f>
        <v/>
      </c>
      <c r="BE128" s="44">
        <f>-BE125*p3_soft/p3_dur</f>
        <v/>
      </c>
      <c r="BF128" s="44">
        <f>-BF125*p3_soft/p3_dur</f>
        <v/>
      </c>
      <c r="BG128" s="44">
        <f>-BG125*p3_soft/p3_dur</f>
        <v/>
      </c>
      <c r="BH128" s="44">
        <f>-BH125*p3_soft/p3_dur</f>
        <v/>
      </c>
      <c r="BI128" s="44">
        <f>-BI125*p3_soft/p3_dur</f>
        <v/>
      </c>
      <c r="BJ128" s="44">
        <f>-BJ125*p3_soft/p3_dur</f>
        <v/>
      </c>
      <c r="BK128" s="44">
        <f>-BK125*p3_soft/p3_dur</f>
        <v/>
      </c>
      <c r="BL128" s="44">
        <f>-BL125*p3_soft/p3_dur</f>
        <v/>
      </c>
      <c r="BM128" s="44">
        <f>-BM125*p3_soft/p3_dur</f>
        <v/>
      </c>
      <c r="BN128" s="44">
        <f>-BN125*p3_soft/p3_dur</f>
        <v/>
      </c>
      <c r="BO128" s="44">
        <f>-BO125*p3_soft/p3_dur</f>
        <v/>
      </c>
      <c r="BP128" s="44">
        <f>-BP125*p3_soft/p3_dur</f>
        <v/>
      </c>
      <c r="BQ128" s="44">
        <f>-BQ125*p3_soft/p3_dur</f>
        <v/>
      </c>
      <c r="BR128" s="44">
        <f>-BR125*p3_soft/p3_dur</f>
        <v/>
      </c>
      <c r="BS128" s="44">
        <f>-BS125*p3_soft/p3_dur</f>
        <v/>
      </c>
      <c r="BT128" s="44">
        <f>-BT125*p3_soft/p3_dur</f>
        <v/>
      </c>
      <c r="BU128" s="44">
        <f>-BU125*p3_soft/p3_dur</f>
        <v/>
      </c>
      <c r="BV128" s="44">
        <f>-BV125*p3_soft/p3_dur</f>
        <v/>
      </c>
      <c r="BW128" s="44">
        <f>-BW125*p3_soft/p3_dur</f>
        <v/>
      </c>
      <c r="BX128" s="44">
        <f>-BX125*p3_soft/p3_dur</f>
        <v/>
      </c>
      <c r="BY128" s="44">
        <f>-BY125*p3_soft/p3_dur</f>
        <v/>
      </c>
      <c r="BZ128" s="44">
        <f>-BZ125*p3_soft/p3_dur</f>
        <v/>
      </c>
      <c r="CA128" s="44">
        <f>-CA125*p3_soft/p3_dur</f>
        <v/>
      </c>
      <c r="CB128" s="44">
        <f>-CB125*p3_soft/p3_dur</f>
        <v/>
      </c>
      <c r="CC128" s="44">
        <f>-CC125*p3_soft/p3_dur</f>
        <v/>
      </c>
      <c r="CD128" s="44">
        <f>-CD125*p3_soft/p3_dur</f>
        <v/>
      </c>
      <c r="CE128" s="44">
        <f>-CE125*p3_soft/p3_dur</f>
        <v/>
      </c>
      <c r="CF128" s="44">
        <f>-CF125*p3_soft/p3_dur</f>
        <v/>
      </c>
      <c r="CG128" s="44">
        <f>-CG125*p3_soft/p3_dur</f>
        <v/>
      </c>
      <c r="CH128" s="44">
        <f>-CH125*p3_soft/p3_dur</f>
        <v/>
      </c>
      <c r="CI128" s="44">
        <f>-CI125*p3_soft/p3_dur</f>
        <v/>
      </c>
      <c r="CJ128" s="44">
        <f>-CJ125*p3_soft/p3_dur</f>
        <v/>
      </c>
      <c r="CK128" s="44">
        <f>-CK125*p3_soft/p3_dur</f>
        <v/>
      </c>
      <c r="CL128" s="44">
        <f>-CL125*p3_soft/p3_dur</f>
        <v/>
      </c>
      <c r="CM128" s="44">
        <f>-CM125*p3_soft/p3_dur</f>
        <v/>
      </c>
      <c r="CN128" s="44">
        <f>-CN125*p3_soft/p3_dur</f>
        <v/>
      </c>
      <c r="CO128" s="44">
        <f>-CO125*p3_soft/p3_dur</f>
        <v/>
      </c>
      <c r="CP128" s="44">
        <f>-CP125*p3_soft/p3_dur</f>
        <v/>
      </c>
      <c r="CQ128" s="44">
        <f>-CQ125*p3_soft/p3_dur</f>
        <v/>
      </c>
      <c r="CR128" s="44">
        <f>-CR125*p3_soft/p3_dur</f>
        <v/>
      </c>
      <c r="CS128" s="44">
        <f>-CS125*p3_soft/p3_dur</f>
        <v/>
      </c>
      <c r="CT128" s="44">
        <f>-CT125*p3_soft/p3_dur</f>
        <v/>
      </c>
      <c r="CU128" s="44">
        <f>-CU125*p3_soft/p3_dur</f>
        <v/>
      </c>
      <c r="CV128" s="44">
        <f>-CV125*p3_soft/p3_dur</f>
        <v/>
      </c>
      <c r="CW128" s="44">
        <f>-CW125*p3_soft/p3_dur</f>
        <v/>
      </c>
      <c r="CX128" s="44">
        <f>-CX125*p3_soft/p3_dur</f>
        <v/>
      </c>
      <c r="CY128" s="44">
        <f>-CY125*p3_soft/p3_dur</f>
        <v/>
      </c>
      <c r="CZ128" s="44">
        <f>-CZ125*p3_soft/p3_dur</f>
        <v/>
      </c>
      <c r="DA128" s="44">
        <f>-DA125*p3_soft/p3_dur</f>
        <v/>
      </c>
      <c r="DB128" s="44">
        <f>-DB125*p3_soft/p3_dur</f>
        <v/>
      </c>
      <c r="DC128" s="44">
        <f>-DC125*p3_soft/p3_dur</f>
        <v/>
      </c>
      <c r="DD128" s="44">
        <f>-DD125*p3_soft/p3_dur</f>
        <v/>
      </c>
      <c r="DE128" s="44">
        <f>-DE125*p3_soft/p3_dur</f>
        <v/>
      </c>
      <c r="DF128" s="44">
        <f>-DF125*p3_soft/p3_dur</f>
        <v/>
      </c>
      <c r="DG128" s="44">
        <f>-DG125*p3_soft/p3_dur</f>
        <v/>
      </c>
      <c r="DH128" s="44">
        <f>-DH125*p3_soft/p3_dur</f>
        <v/>
      </c>
      <c r="DI128" s="44">
        <f>-DI125*p3_soft/p3_dur</f>
        <v/>
      </c>
      <c r="DJ128" s="44">
        <f>-DJ125*p3_soft/p3_dur</f>
        <v/>
      </c>
      <c r="DK128" s="44">
        <f>-DK125*p3_soft/p3_dur</f>
        <v/>
      </c>
      <c r="DL128" s="44">
        <f>-DL125*p3_soft/p3_dur</f>
        <v/>
      </c>
      <c r="DM128" s="44">
        <f>-DM125*p3_soft/p3_dur</f>
        <v/>
      </c>
      <c r="DN128" s="44">
        <f>-DN125*p3_soft/p3_dur</f>
        <v/>
      </c>
      <c r="DO128" s="44">
        <f>-DO125*p3_soft/p3_dur</f>
        <v/>
      </c>
      <c r="DP128" s="44">
        <f>-DP125*p3_soft/p3_dur</f>
        <v/>
      </c>
      <c r="DQ128" s="44">
        <f>-DQ125*p3_soft/p3_dur</f>
        <v/>
      </c>
      <c r="DR128" s="44">
        <f>-DR125*p3_soft/p3_dur</f>
        <v/>
      </c>
      <c r="DS128" s="44">
        <f>-DS125*p3_soft/p3_dur</f>
        <v/>
      </c>
      <c r="DT128" s="44">
        <f>-DT125*p3_soft/p3_dur</f>
        <v/>
      </c>
      <c r="DU128" s="44">
        <f>-DU125*p3_soft/p3_dur</f>
        <v/>
      </c>
      <c r="DV128" s="44">
        <f>-DV125*p3_soft/p3_dur</f>
        <v/>
      </c>
      <c r="DW128" s="44">
        <f>-DW125*p3_soft/p3_dur</f>
        <v/>
      </c>
      <c r="DX128" s="44">
        <f>-DX125*p3_soft/p3_dur</f>
        <v/>
      </c>
      <c r="DY128" s="44">
        <f>-DY125*p3_soft/p3_dur</f>
        <v/>
      </c>
      <c r="DZ128" s="44">
        <f>-DZ125*p3_soft/p3_dur</f>
        <v/>
      </c>
      <c r="EA128" s="44">
        <f>-EA125*p3_soft/p3_dur</f>
        <v/>
      </c>
      <c r="EB128" s="44">
        <f>-EB125*p3_soft/p3_dur</f>
        <v/>
      </c>
      <c r="EC128" s="44">
        <f>-EC125*p3_soft/p3_dur</f>
        <v/>
      </c>
      <c r="ED128" s="44">
        <f>-ED125*p3_soft/p3_dur</f>
        <v/>
      </c>
      <c r="EE128" s="44">
        <f>-EE125*p3_soft/p3_dur</f>
        <v/>
      </c>
      <c r="EF128" s="44">
        <f>-EF125*p3_soft/p3_dur</f>
        <v/>
      </c>
      <c r="EG128" s="44">
        <f>-EG125*p3_soft/p3_dur</f>
        <v/>
      </c>
      <c r="EH128" s="44">
        <f>-EH125*p3_soft/p3_dur</f>
        <v/>
      </c>
      <c r="EI128" s="44">
        <f>-EI125*p3_soft/p3_dur</f>
        <v/>
      </c>
      <c r="EJ128" s="44">
        <f>-EJ125*p3_soft/p3_dur</f>
        <v/>
      </c>
      <c r="EK128" s="44">
        <f>-EK125*p3_soft/p3_dur</f>
        <v/>
      </c>
      <c r="EL128" s="44">
        <f>-EL125*p3_soft/p3_dur</f>
        <v/>
      </c>
      <c r="EM128" s="44">
        <f>-EM125*p3_soft/p3_dur</f>
        <v/>
      </c>
      <c r="EN128" s="44">
        <f>-EN125*p3_soft/p3_dur</f>
        <v/>
      </c>
      <c r="EO128" s="44">
        <f>-EO125*p3_soft/p3_dur</f>
        <v/>
      </c>
      <c r="EP128" s="44">
        <f>-EP125*p3_soft/p3_dur</f>
        <v/>
      </c>
      <c r="EQ128" s="44">
        <f>-EQ125*p3_soft/p3_dur</f>
        <v/>
      </c>
      <c r="ER128" s="44">
        <f>-ER125*p3_soft/p3_dur</f>
        <v/>
      </c>
      <c r="ES128" s="44">
        <f>-ES125*p3_soft/p3_dur</f>
        <v/>
      </c>
      <c r="ET128" s="44">
        <f>-ET125*p3_soft/p3_dur</f>
        <v/>
      </c>
      <c r="EU128" s="44">
        <f>-EU125*p3_soft/p3_dur</f>
        <v/>
      </c>
      <c r="EV128" s="44">
        <f>-EV125*p3_soft/p3_dur</f>
        <v/>
      </c>
      <c r="EW128" s="44">
        <f>-EW125*p3_soft/p3_dur</f>
        <v/>
      </c>
      <c r="EX128" s="44">
        <f>-EX125*p3_soft/p3_dur</f>
        <v/>
      </c>
      <c r="EY128" s="44">
        <f>-EY125*p3_soft/p3_dur</f>
        <v/>
      </c>
      <c r="EZ128" s="44">
        <f>-EZ125*p3_soft/p3_dur</f>
        <v/>
      </c>
      <c r="FA128" s="44">
        <f>-FA125*p3_soft/p3_dur</f>
        <v/>
      </c>
      <c r="FB128" s="44">
        <f>-FB125*p3_soft/p3_dur</f>
        <v/>
      </c>
      <c r="FC128" s="44">
        <f>-FC125*p3_soft/p3_dur</f>
        <v/>
      </c>
      <c r="FD128" s="44">
        <f>-FD125*p3_soft/p3_dur</f>
        <v/>
      </c>
      <c r="FE128" s="44">
        <f>-FE125*p3_soft/p3_dur</f>
        <v/>
      </c>
      <c r="FF128" s="44">
        <f>-FF125*p3_soft/p3_dur</f>
        <v/>
      </c>
      <c r="FG128" s="44">
        <f>-FG125*p3_soft/p3_dur</f>
        <v/>
      </c>
      <c r="FH128" s="44">
        <f>-FH125*p3_soft/p3_dur</f>
        <v/>
      </c>
      <c r="FI128" s="44">
        <f>-FI125*p3_soft/p3_dur</f>
        <v/>
      </c>
      <c r="FJ128" s="44">
        <f>-FJ125*p3_soft/p3_dur</f>
        <v/>
      </c>
      <c r="FK128" s="44">
        <f>-FK125*p3_soft/p3_dur</f>
        <v/>
      </c>
      <c r="FL128" s="44">
        <f>-FL125*p3_soft/p3_dur</f>
        <v/>
      </c>
      <c r="FM128" s="44">
        <f>-FM125*p3_soft/p3_dur</f>
        <v/>
      </c>
      <c r="FN128" s="44">
        <f>-FN125*p3_soft/p3_dur</f>
        <v/>
      </c>
      <c r="FO128" s="44">
        <f>-FO125*p3_soft/p3_dur</f>
        <v/>
      </c>
      <c r="FP128" s="44">
        <f>-FP125*p3_soft/p3_dur</f>
        <v/>
      </c>
      <c r="FQ128" s="44">
        <f>-FQ125*p3_soft/p3_dur</f>
        <v/>
      </c>
      <c r="FR128" s="44">
        <f>-FR125*p3_soft/p3_dur</f>
        <v/>
      </c>
      <c r="FS128" s="44">
        <f>-FS125*p3_soft/p3_dur</f>
        <v/>
      </c>
      <c r="FT128" s="44">
        <f>-FT125*p3_soft/p3_dur</f>
        <v/>
      </c>
      <c r="FU128" s="44">
        <f>-FU125*p3_soft/p3_dur</f>
        <v/>
      </c>
      <c r="FV128" s="44">
        <f>-FV125*p3_soft/p3_dur</f>
        <v/>
      </c>
      <c r="FW128" s="44">
        <f>-FW125*p3_soft/p3_dur</f>
        <v/>
      </c>
      <c r="FX128" s="44">
        <f>-FX125*p3_soft/p3_dur</f>
        <v/>
      </c>
      <c r="FY128" s="44">
        <f>-FY125*p3_soft/p3_dur</f>
        <v/>
      </c>
      <c r="FZ128" s="44">
        <f>-FZ125*p3_soft/p3_dur</f>
        <v/>
      </c>
      <c r="GA128" s="44">
        <f>-GA125*p3_soft/p3_dur</f>
        <v/>
      </c>
      <c r="GB128" s="44">
        <f>-GB125*p3_soft/p3_dur</f>
        <v/>
      </c>
      <c r="GC128" s="44">
        <f>-GC125*p3_soft/p3_dur</f>
        <v/>
      </c>
      <c r="GD128" s="44">
        <f>-GD125*p3_soft/p3_dur</f>
        <v/>
      </c>
      <c r="GE128" s="44">
        <f>-GE125*p3_soft/p3_dur</f>
        <v/>
      </c>
      <c r="GF128" s="44">
        <f>-GF125*p3_soft/p3_dur</f>
        <v/>
      </c>
      <c r="GG128" s="44">
        <f>-GG125*p3_soft/p3_dur</f>
        <v/>
      </c>
      <c r="GH128" s="44">
        <f>-GH125*p3_soft/p3_dur</f>
        <v/>
      </c>
      <c r="GI128" s="44">
        <f>-GI125*p3_soft/p3_dur</f>
        <v/>
      </c>
      <c r="GJ128" s="44">
        <f>-GJ125*p3_soft/p3_dur</f>
        <v/>
      </c>
      <c r="GK128" s="44">
        <f>-GK125*p3_soft/p3_dur</f>
        <v/>
      </c>
      <c r="GL128" s="44">
        <f>-GL125*p3_soft/p3_dur</f>
        <v/>
      </c>
      <c r="GM128" s="44">
        <f>-GM125*p3_soft/p3_dur</f>
        <v/>
      </c>
      <c r="GN128" s="44">
        <f>-GN125*p3_soft/p3_dur</f>
        <v/>
      </c>
      <c r="GO128" s="44">
        <f>-GO125*p3_soft/p3_dur</f>
        <v/>
      </c>
      <c r="GP128" s="44">
        <f>-GP125*p3_soft/p3_dur</f>
        <v/>
      </c>
      <c r="GQ128" s="44">
        <f>-GQ125*p3_soft/p3_dur</f>
        <v/>
      </c>
      <c r="GR128" s="44">
        <f>-GR125*p3_soft/p3_dur</f>
        <v/>
      </c>
      <c r="GS128" s="44">
        <f>-GS125*p3_soft/p3_dur</f>
        <v/>
      </c>
      <c r="GT128" s="44">
        <f>-GT125*p3_soft/p3_dur</f>
        <v/>
      </c>
      <c r="GU128" s="44">
        <f>-GU125*p3_soft/p3_dur</f>
        <v/>
      </c>
      <c r="GV128" s="44">
        <f>-GV125*p3_soft/p3_dur</f>
        <v/>
      </c>
      <c r="GW128" s="44">
        <f>-GW125*p3_soft/p3_dur</f>
        <v/>
      </c>
      <c r="GX128" s="44">
        <f>-GX125*p3_soft/p3_dur</f>
        <v/>
      </c>
      <c r="GY128" s="44">
        <f>-GY125*p3_soft/p3_dur</f>
        <v/>
      </c>
      <c r="GZ128" s="44">
        <f>-GZ125*p3_soft/p3_dur</f>
        <v/>
      </c>
      <c r="HA128" s="44">
        <f>-HA125*p3_soft/p3_dur</f>
        <v/>
      </c>
      <c r="HB128" s="44">
        <f>-HB125*p3_soft/p3_dur</f>
        <v/>
      </c>
      <c r="HC128" s="44">
        <f>-HC125*p3_soft/p3_dur</f>
        <v/>
      </c>
      <c r="HD128" s="44">
        <f>-HD125*p3_soft/p3_dur</f>
        <v/>
      </c>
      <c r="HE128" s="44">
        <f>-HE125*p3_soft/p3_dur</f>
        <v/>
      </c>
      <c r="HF128" s="44">
        <f>-HF125*p3_soft/p3_dur</f>
        <v/>
      </c>
      <c r="HG128" s="44">
        <f>-HG125*p3_soft/p3_dur</f>
        <v/>
      </c>
      <c r="HH128" s="44">
        <f>-HH125*p3_soft/p3_dur</f>
        <v/>
      </c>
      <c r="HI128" s="44">
        <f>-HI125*p3_soft/p3_dur</f>
        <v/>
      </c>
      <c r="HJ128" s="44">
        <f>-HJ125*p3_soft/p3_dur</f>
        <v/>
      </c>
      <c r="HK128" s="44">
        <f>-HK125*p3_soft/p3_dur</f>
        <v/>
      </c>
      <c r="HL128" s="44">
        <f>-HL125*p3_soft/p3_dur</f>
        <v/>
      </c>
      <c r="HM128" s="44">
        <f>-HM125*p3_soft/p3_dur</f>
        <v/>
      </c>
      <c r="HN128" s="44">
        <f>-HN125*p3_soft/p3_dur</f>
        <v/>
      </c>
      <c r="HO128" s="44">
        <f>-HO125*p3_soft/p3_dur</f>
        <v/>
      </c>
      <c r="HP128" s="44">
        <f>-HP125*p3_soft/p3_dur</f>
        <v/>
      </c>
      <c r="HQ128" s="44">
        <f>-HQ125*p3_soft/p3_dur</f>
        <v/>
      </c>
      <c r="HR128" s="44">
        <f>-HR125*p3_soft/p3_dur</f>
        <v/>
      </c>
      <c r="HS128" s="44">
        <f>-HS125*p3_soft/p3_dur</f>
        <v/>
      </c>
      <c r="HT128" s="44">
        <f>-HT125*p3_soft/p3_dur</f>
        <v/>
      </c>
      <c r="HU128" s="44">
        <f>-HU125*p3_soft/p3_dur</f>
        <v/>
      </c>
      <c r="HV128" s="44">
        <f>-HV125*p3_soft/p3_dur</f>
        <v/>
      </c>
      <c r="HW128" s="44">
        <f>-HW125*p3_soft/p3_dur</f>
        <v/>
      </c>
      <c r="HX128" s="44">
        <f>-HX125*p3_soft/p3_dur</f>
        <v/>
      </c>
      <c r="HY128" s="44">
        <f>-HY125*p3_soft/p3_dur</f>
        <v/>
      </c>
      <c r="HZ128" s="44">
        <f>-HZ125*p3_soft/p3_dur</f>
        <v/>
      </c>
      <c r="IA128" s="44">
        <f>-IA125*p3_soft/p3_dur</f>
        <v/>
      </c>
      <c r="IB128" s="44">
        <f>-IB125*p3_soft/p3_dur</f>
        <v/>
      </c>
      <c r="IC128" s="44">
        <f>-IC125*p3_soft/p3_dur</f>
        <v/>
      </c>
      <c r="ID128" s="44">
        <f>-ID125*p3_soft/p3_dur</f>
        <v/>
      </c>
      <c r="IE128" s="44">
        <f>-IE125*p3_soft/p3_dur</f>
        <v/>
      </c>
      <c r="IF128" s="44">
        <f>-IF125*p3_soft/p3_dur</f>
        <v/>
      </c>
      <c r="IG128" s="44">
        <f>-IG125*p3_soft/p3_dur</f>
        <v/>
      </c>
      <c r="IH128" s="44">
        <f>-IH125*p3_soft/p3_dur</f>
        <v/>
      </c>
      <c r="II128" s="44">
        <f>-II125*p3_soft/p3_dur</f>
        <v/>
      </c>
      <c r="IJ128" s="44">
        <f>-IJ125*p3_soft/p3_dur</f>
        <v/>
      </c>
      <c r="IK128" s="44">
        <f>-IK125*p3_soft/p3_dur</f>
        <v/>
      </c>
      <c r="IL128" s="44">
        <f>-IL125*p3_soft/p3_dur</f>
        <v/>
      </c>
      <c r="IM128" s="44">
        <f>-IM125*p3_soft/p3_dur</f>
        <v/>
      </c>
      <c r="IN128" s="44">
        <f>-IN125*p3_soft/p3_dur</f>
        <v/>
      </c>
      <c r="IO128" s="44">
        <f>-IO125*p3_soft/p3_dur</f>
        <v/>
      </c>
      <c r="IP128" s="44">
        <f>-IP125*p3_soft/p3_dur</f>
        <v/>
      </c>
      <c r="IQ128" s="44">
        <f>-IQ125*p3_soft/p3_dur</f>
        <v/>
      </c>
      <c r="IR128" s="44">
        <f>-IR125*p3_soft/p3_dur</f>
        <v/>
      </c>
      <c r="IS128" s="44">
        <f>-IS125*p3_soft/p3_dur</f>
        <v/>
      </c>
      <c r="IT128" s="44">
        <f>-IT125*p3_soft/p3_dur</f>
        <v/>
      </c>
      <c r="IU128" s="44">
        <f>-IU125*p3_soft/p3_dur</f>
        <v/>
      </c>
      <c r="IV128" s="44">
        <f>-IV125*p3_soft/p3_dur</f>
        <v/>
      </c>
      <c r="IW128" s="44">
        <f>-IW125*p3_soft/p3_dur</f>
        <v/>
      </c>
      <c r="IX128" s="44">
        <f>-IX125*p3_soft/p3_dur</f>
        <v/>
      </c>
      <c r="IY128" s="44">
        <f>-IY125*p3_soft/p3_dur</f>
        <v/>
      </c>
      <c r="IZ128" s="44">
        <f>-IZ125*p3_soft/p3_dur</f>
        <v/>
      </c>
      <c r="JA128" s="44">
        <f>-JA125*p3_soft/p3_dur</f>
        <v/>
      </c>
      <c r="JB128" s="44">
        <f>-JB125*p3_soft/p3_dur</f>
        <v/>
      </c>
      <c r="JC128" s="44">
        <f>-JC125*p3_soft/p3_dur</f>
        <v/>
      </c>
      <c r="JD128" s="44">
        <f>-JD125*p3_soft/p3_dur</f>
        <v/>
      </c>
      <c r="JE128" s="44">
        <f>-JE125*p3_soft/p3_dur</f>
        <v/>
      </c>
      <c r="JF128" s="44">
        <f>-JF125*p3_soft/p3_dur</f>
        <v/>
      </c>
      <c r="JG128" s="44">
        <f>-JG125*p3_soft/p3_dur</f>
        <v/>
      </c>
      <c r="JH128" s="44">
        <f>-JH125*p3_soft/p3_dur</f>
        <v/>
      </c>
      <c r="JI128" s="44">
        <f>-JI125*p3_soft/p3_dur</f>
        <v/>
      </c>
      <c r="JJ128" s="44">
        <f>-JJ125*p3_soft/p3_dur</f>
        <v/>
      </c>
      <c r="JK128" s="44">
        <f>-JK125*p3_soft/p3_dur</f>
        <v/>
      </c>
      <c r="JL128" s="44">
        <f>-JL125*p3_soft/p3_dur</f>
        <v/>
      </c>
      <c r="JM128" s="44">
        <f>-JM125*p3_soft/p3_dur</f>
        <v/>
      </c>
      <c r="JN128" s="44">
        <f>-JN125*p3_soft/p3_dur</f>
        <v/>
      </c>
      <c r="JO128" s="44">
        <f>-JO125*p3_soft/p3_dur</f>
        <v/>
      </c>
      <c r="JP128" s="44">
        <f>-JP125*p3_soft/p3_dur</f>
        <v/>
      </c>
      <c r="JQ128" s="44">
        <f>-JQ125*p3_soft/p3_dur</f>
        <v/>
      </c>
      <c r="JR128" s="44">
        <f>-JR125*p3_soft/p3_dur</f>
        <v/>
      </c>
      <c r="JS128" s="44">
        <f>-JS125*p3_soft/p3_dur</f>
        <v/>
      </c>
      <c r="JT128" s="44">
        <f>-JT125*p3_soft/p3_dur</f>
        <v/>
      </c>
      <c r="JU128" s="44">
        <f>-JU125*p3_soft/p3_dur</f>
        <v/>
      </c>
      <c r="JV128" s="44">
        <f>-JV125*p3_soft/p3_dur</f>
        <v/>
      </c>
      <c r="JW128" s="44">
        <f>-JW125*p3_soft/p3_dur</f>
        <v/>
      </c>
      <c r="JX128" s="44">
        <f>-JX125*p3_soft/p3_dur</f>
        <v/>
      </c>
      <c r="JY128" s="44">
        <f>-JY125*p3_soft/p3_dur</f>
        <v/>
      </c>
      <c r="JZ128" s="44">
        <f>-JZ125*p3_soft/p3_dur</f>
        <v/>
      </c>
      <c r="KA128" s="44">
        <f>-KA125*p3_soft/p3_dur</f>
        <v/>
      </c>
      <c r="KB128" s="44">
        <f>-KB125*p3_soft/p3_dur</f>
        <v/>
      </c>
      <c r="KC128" s="44">
        <f>-KC125*p3_soft/p3_dur</f>
        <v/>
      </c>
      <c r="KD128" s="44">
        <f>-KD125*p3_soft/p3_dur</f>
        <v/>
      </c>
      <c r="KE128" s="44">
        <f>-KE125*p3_soft/p3_dur</f>
        <v/>
      </c>
      <c r="KF128" s="44">
        <f>-KF125*p3_soft/p3_dur</f>
        <v/>
      </c>
      <c r="KG128" s="44">
        <f>-KG125*p3_soft/p3_dur</f>
        <v/>
      </c>
      <c r="KH128" s="44">
        <f>-KH125*p3_soft/p3_dur</f>
        <v/>
      </c>
      <c r="KI128" s="44">
        <f>-KI125*p3_soft/p3_dur</f>
        <v/>
      </c>
      <c r="KJ128" s="44">
        <f>-KJ125*p3_soft/p3_dur</f>
        <v/>
      </c>
      <c r="KK128" s="44">
        <f>-KK125*p3_soft/p3_dur</f>
        <v/>
      </c>
      <c r="KL128" s="44">
        <f>-KL125*p3_soft/p3_dur</f>
        <v/>
      </c>
      <c r="KM128" s="44">
        <f>-KM125*p3_soft/p3_dur</f>
        <v/>
      </c>
      <c r="KN128" s="44">
        <f>-KN125*p3_soft/p3_dur</f>
        <v/>
      </c>
      <c r="KO128" s="44">
        <f>-KO125*p3_soft/p3_dur</f>
        <v/>
      </c>
      <c r="KP128" s="44">
        <f>-KP125*p3_soft/p3_dur</f>
        <v/>
      </c>
      <c r="KQ128" s="44">
        <f>-KQ125*p3_soft/p3_dur</f>
        <v/>
      </c>
      <c r="KR128" s="44">
        <f>-KR125*p3_soft/p3_dur</f>
        <v/>
      </c>
      <c r="KS128" s="44">
        <f>-KS125*p3_soft/p3_dur</f>
        <v/>
      </c>
      <c r="KT128" s="44">
        <f>-KT125*p3_soft/p3_dur</f>
        <v/>
      </c>
      <c r="KU128" s="44">
        <f>-KU125*p3_soft/p3_dur</f>
        <v/>
      </c>
      <c r="KV128" s="44">
        <f>-KV125*p3_soft/p3_dur</f>
        <v/>
      </c>
      <c r="KW128" s="44">
        <f>-KW125*p3_soft/p3_dur</f>
        <v/>
      </c>
      <c r="KX128" s="44">
        <f>-KX125*p3_soft/p3_dur</f>
        <v/>
      </c>
      <c r="KY128" s="44">
        <f>-KY125*p3_soft/p3_dur</f>
        <v/>
      </c>
      <c r="KZ128" s="44">
        <f>-KZ125*p3_soft/p3_dur</f>
        <v/>
      </c>
      <c r="LA128" s="44">
        <f>-LA125*p3_soft/p3_dur</f>
        <v/>
      </c>
      <c r="LB128" s="44">
        <f>-LB125*p3_soft/p3_dur</f>
        <v/>
      </c>
      <c r="LC128" s="44">
        <f>-LC125*p3_soft/p3_dur</f>
        <v/>
      </c>
      <c r="LD128" s="44">
        <f>-LD125*p3_soft/p3_dur</f>
        <v/>
      </c>
      <c r="LE128" s="44">
        <f>-LE125*p3_soft/p3_dur</f>
        <v/>
      </c>
      <c r="LF128" s="44">
        <f>-LF125*p3_soft/p3_dur</f>
        <v/>
      </c>
      <c r="LG128" s="44">
        <f>-LG125*p3_soft/p3_dur</f>
        <v/>
      </c>
      <c r="LH128" s="44">
        <f>-LH125*p3_soft/p3_dur</f>
        <v/>
      </c>
      <c r="LI128" s="44">
        <f>-LI125*p3_soft/p3_dur</f>
        <v/>
      </c>
      <c r="LJ128" s="44">
        <f>-LJ125*p3_soft/p3_dur</f>
        <v/>
      </c>
      <c r="LK128" s="44">
        <f>-LK125*p3_soft/p3_dur</f>
        <v/>
      </c>
      <c r="LL128" s="44">
        <f>-LL125*p3_soft/p3_dur</f>
        <v/>
      </c>
      <c r="LM128" s="44">
        <f>-LM125*p3_soft/p3_dur</f>
        <v/>
      </c>
      <c r="LN128" s="44">
        <f>-LN125*p3_soft/p3_dur</f>
        <v/>
      </c>
      <c r="LO128" s="44">
        <f>-LO125*p3_soft/p3_dur</f>
        <v/>
      </c>
      <c r="LP128" s="44">
        <f>-LP125*p3_soft/p3_dur</f>
        <v/>
      </c>
      <c r="LQ128" s="44">
        <f>-LQ125*p3_soft/p3_dur</f>
        <v/>
      </c>
      <c r="LR128" s="44">
        <f>-LR125*p3_soft/p3_dur</f>
        <v/>
      </c>
      <c r="LS128" s="44">
        <f>-LS125*p3_soft/p3_dur</f>
        <v/>
      </c>
      <c r="LT128" s="44">
        <f>-LT125*p3_soft/p3_dur</f>
        <v/>
      </c>
      <c r="LU128" s="44">
        <f>-LU125*p3_soft/p3_dur</f>
        <v/>
      </c>
      <c r="LV128" s="44">
        <f>-LV125*p3_soft/p3_dur</f>
        <v/>
      </c>
      <c r="LW128" s="44">
        <f>-LW125*p3_soft/p3_dur</f>
        <v/>
      </c>
      <c r="LX128" s="44">
        <f>-LX125*p3_soft/p3_dur</f>
        <v/>
      </c>
      <c r="LY128" s="44">
        <f>-LY125*p3_soft/p3_dur</f>
        <v/>
      </c>
      <c r="LZ128" s="44">
        <f>-LZ125*p3_soft/p3_dur</f>
        <v/>
      </c>
      <c r="MA128" s="44">
        <f>-MA125*p3_soft/p3_dur</f>
        <v/>
      </c>
      <c r="MB128" s="44">
        <f>-MB125*p3_soft/p3_dur</f>
        <v/>
      </c>
      <c r="MC128" s="44">
        <f>-MC125*p3_soft/p3_dur</f>
        <v/>
      </c>
      <c r="MD128" s="44">
        <f>-MD125*p3_soft/p3_dur</f>
        <v/>
      </c>
      <c r="ME128" s="44">
        <f>-ME125*p3_soft/p3_dur</f>
        <v/>
      </c>
      <c r="MF128" s="44">
        <f>-MF125*p3_soft/p3_dur</f>
        <v/>
      </c>
      <c r="MG128" s="44">
        <f>-MG125*p3_soft/p3_dur</f>
        <v/>
      </c>
      <c r="MH128" s="44">
        <f>-MH125*p3_soft/p3_dur</f>
        <v/>
      </c>
      <c r="MI128" s="44">
        <f>-MI125*p3_soft/p3_dur</f>
        <v/>
      </c>
      <c r="MJ128" s="44">
        <f>-MJ125*p3_soft/p3_dur</f>
        <v/>
      </c>
      <c r="MK128" s="44">
        <f>-MK125*p3_soft/p3_dur</f>
        <v/>
      </c>
      <c r="ML128" s="44">
        <f>-ML125*p3_soft/p3_dur</f>
        <v/>
      </c>
      <c r="MM128" s="44">
        <f>-MM125*p3_soft/p3_dur</f>
        <v/>
      </c>
      <c r="MN128" s="44">
        <f>-MN125*p3_soft/p3_dur</f>
        <v/>
      </c>
      <c r="MO128" s="44">
        <f>-MO125*p3_soft/p3_dur</f>
        <v/>
      </c>
      <c r="MP128" s="44">
        <f>-MP125*p3_soft/p3_dur</f>
        <v/>
      </c>
      <c r="MQ128" s="44">
        <f>-MQ125*p3_soft/p3_dur</f>
        <v/>
      </c>
      <c r="MR128" s="44">
        <f>-MR125*p3_soft/p3_dur</f>
        <v/>
      </c>
      <c r="MS128" s="44">
        <f>-MS125*p3_soft/p3_dur</f>
        <v/>
      </c>
      <c r="MT128" s="44">
        <f>-MT125*p3_soft/p3_dur</f>
        <v/>
      </c>
      <c r="MU128" s="44">
        <f>-MU125*p3_soft/p3_dur</f>
        <v/>
      </c>
      <c r="MV128" s="44">
        <f>-MV125*p3_soft/p3_dur</f>
        <v/>
      </c>
      <c r="MW128" s="44">
        <f>-MW125*p3_soft/p3_dur</f>
        <v/>
      </c>
      <c r="MX128" s="44">
        <f>-MX125*p3_soft/p3_dur</f>
        <v/>
      </c>
      <c r="MY128" s="44">
        <f>-MY125*p3_soft/p3_dur</f>
        <v/>
      </c>
      <c r="MZ128" s="44">
        <f>-MZ125*p3_soft/p3_dur</f>
        <v/>
      </c>
      <c r="NA128" s="44">
        <f>-NA125*p3_soft/p3_dur</f>
        <v/>
      </c>
      <c r="NB128" s="44">
        <f>-NB125*p3_soft/p3_dur</f>
        <v/>
      </c>
      <c r="NC128" s="44">
        <f>-NC125*p3_soft/p3_dur</f>
        <v/>
      </c>
      <c r="ND128" s="44">
        <f>-ND125*p3_soft/p3_dur</f>
        <v/>
      </c>
      <c r="NE128" s="44">
        <f>-NE125*p3_soft/p3_dur</f>
        <v/>
      </c>
      <c r="NF128" s="44">
        <f>-NF125*p3_soft/p3_dur</f>
        <v/>
      </c>
      <c r="NG128" s="44">
        <f>-NG125*p3_soft/p3_dur</f>
        <v/>
      </c>
      <c r="NH128" s="44">
        <f>-NH125*p3_soft/p3_dur</f>
        <v/>
      </c>
      <c r="NI128" s="44">
        <f>-NI125*p3_soft/p3_dur</f>
        <v/>
      </c>
      <c r="NJ128" s="44">
        <f>-NJ125*p3_soft/p3_dur</f>
        <v/>
      </c>
      <c r="NK128" s="44">
        <f>-NK125*p3_soft/p3_dur</f>
        <v/>
      </c>
      <c r="NL128" s="44">
        <f>-NL125*p3_soft/p3_dur</f>
        <v/>
      </c>
      <c r="NM128" s="44">
        <f>-NM125*p3_soft/p3_dur</f>
        <v/>
      </c>
      <c r="NN128" s="44">
        <f>-NN125*p3_soft/p3_dur</f>
        <v/>
      </c>
      <c r="NO128" s="44">
        <f>-NO125*p3_soft/p3_dur</f>
        <v/>
      </c>
      <c r="NP128" s="44">
        <f>-NP125*p3_soft/p3_dur</f>
        <v/>
      </c>
      <c r="NQ128" s="44">
        <f>-NQ125*p3_soft/p3_dur</f>
        <v/>
      </c>
      <c r="NR128" s="44">
        <f>-NR125*p3_soft/p3_dur</f>
        <v/>
      </c>
      <c r="NS128" s="44">
        <f>-NS125*p3_soft/p3_dur</f>
        <v/>
      </c>
      <c r="NT128" s="44">
        <f>-NT125*p3_soft/p3_dur</f>
        <v/>
      </c>
      <c r="NU128" s="44">
        <f>-NU125*p3_soft/p3_dur</f>
        <v/>
      </c>
      <c r="NV128" s="44">
        <f>-NV125*p3_soft/p3_dur</f>
        <v/>
      </c>
      <c r="NW128" s="44">
        <f>-NW125*p3_soft/p3_dur</f>
        <v/>
      </c>
      <c r="NX128" s="44">
        <f>-NX125*p3_soft/p3_dur</f>
        <v/>
      </c>
      <c r="NY128" s="44">
        <f>-NY125*p3_soft/p3_dur</f>
        <v/>
      </c>
      <c r="NZ128" s="44">
        <f>-NZ125*p3_soft/p3_dur</f>
        <v/>
      </c>
      <c r="OA128" s="44">
        <f>-OA125*p3_soft/p3_dur</f>
        <v/>
      </c>
      <c r="OB128" s="44">
        <f>-OB125*p3_soft/p3_dur</f>
        <v/>
      </c>
      <c r="OC128" s="44">
        <f>-OC125*p3_soft/p3_dur</f>
        <v/>
      </c>
      <c r="OD128" s="44">
        <f>-OD125*p3_soft/p3_dur</f>
        <v/>
      </c>
      <c r="OE128" s="44">
        <f>-OE125*p3_soft/p3_dur</f>
        <v/>
      </c>
      <c r="OF128" s="44">
        <f>-OF125*p3_soft/p3_dur</f>
        <v/>
      </c>
      <c r="OG128" s="44">
        <f>-OG125*p3_soft/p3_dur</f>
        <v/>
      </c>
      <c r="OH128" s="44">
        <f>-OH125*p3_soft/p3_dur</f>
        <v/>
      </c>
      <c r="OI128" s="44">
        <f>-OI125*p3_soft/p3_dur</f>
        <v/>
      </c>
      <c r="OJ128" s="44">
        <f>-OJ125*p3_soft/p3_dur</f>
        <v/>
      </c>
      <c r="OK128" s="44">
        <f>-OK125*p3_soft/p3_dur</f>
        <v/>
      </c>
      <c r="OL128" s="44">
        <f>-OL125*p3_soft/p3_dur</f>
        <v/>
      </c>
      <c r="OM128" s="44">
        <f>-OM125*p3_soft/p3_dur</f>
        <v/>
      </c>
      <c r="ON128" s="44">
        <f>-ON125*p3_soft/p3_dur</f>
        <v/>
      </c>
      <c r="OO128" s="44">
        <f>-OO125*p3_soft/p3_dur</f>
        <v/>
      </c>
      <c r="OP128" s="44">
        <f>-OP125*p3_soft/p3_dur</f>
        <v/>
      </c>
      <c r="OQ128" s="44">
        <f>-OQ125*p3_soft/p3_dur</f>
        <v/>
      </c>
      <c r="OR128" s="44">
        <f>-OR125*p3_soft/p3_dur</f>
        <v/>
      </c>
      <c r="OS128" s="44">
        <f>-OS125*p3_soft/p3_dur</f>
        <v/>
      </c>
      <c r="OT128" s="44">
        <f>-OT125*p3_soft/p3_dur</f>
        <v/>
      </c>
      <c r="OU128" s="44">
        <f>-OU125*p3_soft/p3_dur</f>
        <v/>
      </c>
      <c r="OV128" s="44">
        <f>-OV125*p3_soft/p3_dur</f>
        <v/>
      </c>
      <c r="OW128" s="44">
        <f>-OW125*p3_soft/p3_dur</f>
        <v/>
      </c>
      <c r="OX128" s="44">
        <f>-OX125*p3_soft/p3_dur</f>
        <v/>
      </c>
      <c r="OY128" s="44">
        <f>-OY125*p3_soft/p3_dur</f>
        <v/>
      </c>
      <c r="OZ128" s="44">
        <f>-OZ125*p3_soft/p3_dur</f>
        <v/>
      </c>
      <c r="PA128" s="44">
        <f>-PA125*p3_soft/p3_dur</f>
        <v/>
      </c>
      <c r="PB128" s="44">
        <f>-PB125*p3_soft/p3_dur</f>
        <v/>
      </c>
      <c r="PC128" s="44">
        <f>-PC125*p3_soft/p3_dur</f>
        <v/>
      </c>
      <c r="PD128" s="44">
        <f>-PD125*p3_soft/p3_dur</f>
        <v/>
      </c>
      <c r="PE128" s="44">
        <f>-PE125*p3_soft/p3_dur</f>
        <v/>
      </c>
      <c r="PF128" s="44">
        <f>-PF125*p3_soft/p3_dur</f>
        <v/>
      </c>
      <c r="PG128" s="44">
        <f>-PG125*p3_soft/p3_dur</f>
        <v/>
      </c>
      <c r="PH128" s="44">
        <f>-PH125*p3_soft/p3_dur</f>
        <v/>
      </c>
      <c r="PI128" s="44">
        <f>-PI125*p3_soft/p3_dur</f>
        <v/>
      </c>
      <c r="PJ128" s="44">
        <f>-PJ125*p3_soft/p3_dur</f>
        <v/>
      </c>
      <c r="PK128" s="44">
        <f>-PK125*p3_soft/p3_dur</f>
        <v/>
      </c>
      <c r="PL128" s="44">
        <f>-PL125*p3_soft/p3_dur</f>
        <v/>
      </c>
      <c r="PM128" s="44">
        <f>-PM125*p3_soft/p3_dur</f>
        <v/>
      </c>
    </row>
    <row r="129">
      <c r="A129" s="9" t="inlineStr">
        <is>
          <t>Development charges</t>
        </is>
      </c>
      <c r="B129" s="9" t="inlineStr">
        <is>
          <t>P3</t>
        </is>
      </c>
      <c r="C129" s="43">
        <f>SUM(D129:PM129)</f>
        <v/>
      </c>
      <c r="D129" s="44">
        <f>-IF(D$4=p3_start,p3_dc,0)</f>
        <v/>
      </c>
      <c r="E129" s="44">
        <f>-IF(E$4=p3_start,p3_dc,0)</f>
        <v/>
      </c>
      <c r="F129" s="44">
        <f>-IF(F$4=p3_start,p3_dc,0)</f>
        <v/>
      </c>
      <c r="G129" s="44">
        <f>-IF(G$4=p3_start,p3_dc,0)</f>
        <v/>
      </c>
      <c r="H129" s="44">
        <f>-IF(H$4=p3_start,p3_dc,0)</f>
        <v/>
      </c>
      <c r="I129" s="44">
        <f>-IF(I$4=p3_start,p3_dc,0)</f>
        <v/>
      </c>
      <c r="J129" s="44">
        <f>-IF(J$4=p3_start,p3_dc,0)</f>
        <v/>
      </c>
      <c r="K129" s="44">
        <f>-IF(K$4=p3_start,p3_dc,0)</f>
        <v/>
      </c>
      <c r="L129" s="44">
        <f>-IF(L$4=p3_start,p3_dc,0)</f>
        <v/>
      </c>
      <c r="M129" s="44">
        <f>-IF(M$4=p3_start,p3_dc,0)</f>
        <v/>
      </c>
      <c r="N129" s="44">
        <f>-IF(N$4=p3_start,p3_dc,0)</f>
        <v/>
      </c>
      <c r="O129" s="44">
        <f>-IF(O$4=p3_start,p3_dc,0)</f>
        <v/>
      </c>
      <c r="P129" s="44">
        <f>-IF(P$4=p3_start,p3_dc,0)</f>
        <v/>
      </c>
      <c r="Q129" s="44">
        <f>-IF(Q$4=p3_start,p3_dc,0)</f>
        <v/>
      </c>
      <c r="R129" s="44">
        <f>-IF(R$4=p3_start,p3_dc,0)</f>
        <v/>
      </c>
      <c r="S129" s="44">
        <f>-IF(S$4=p3_start,p3_dc,0)</f>
        <v/>
      </c>
      <c r="T129" s="44">
        <f>-IF(T$4=p3_start,p3_dc,0)</f>
        <v/>
      </c>
      <c r="U129" s="44">
        <f>-IF(U$4=p3_start,p3_dc,0)</f>
        <v/>
      </c>
      <c r="V129" s="44">
        <f>-IF(V$4=p3_start,p3_dc,0)</f>
        <v/>
      </c>
      <c r="W129" s="44">
        <f>-IF(W$4=p3_start,p3_dc,0)</f>
        <v/>
      </c>
      <c r="X129" s="44">
        <f>-IF(X$4=p3_start,p3_dc,0)</f>
        <v/>
      </c>
      <c r="Y129" s="44">
        <f>-IF(Y$4=p3_start,p3_dc,0)</f>
        <v/>
      </c>
      <c r="Z129" s="44">
        <f>-IF(Z$4=p3_start,p3_dc,0)</f>
        <v/>
      </c>
      <c r="AA129" s="44">
        <f>-IF(AA$4=p3_start,p3_dc,0)</f>
        <v/>
      </c>
      <c r="AB129" s="44">
        <f>-IF(AB$4=p3_start,p3_dc,0)</f>
        <v/>
      </c>
      <c r="AC129" s="44">
        <f>-IF(AC$4=p3_start,p3_dc,0)</f>
        <v/>
      </c>
      <c r="AD129" s="44">
        <f>-IF(AD$4=p3_start,p3_dc,0)</f>
        <v/>
      </c>
      <c r="AE129" s="44">
        <f>-IF(AE$4=p3_start,p3_dc,0)</f>
        <v/>
      </c>
      <c r="AF129" s="44">
        <f>-IF(AF$4=p3_start,p3_dc,0)</f>
        <v/>
      </c>
      <c r="AG129" s="44">
        <f>-IF(AG$4=p3_start,p3_dc,0)</f>
        <v/>
      </c>
      <c r="AH129" s="44">
        <f>-IF(AH$4=p3_start,p3_dc,0)</f>
        <v/>
      </c>
      <c r="AI129" s="44">
        <f>-IF(AI$4=p3_start,p3_dc,0)</f>
        <v/>
      </c>
      <c r="AJ129" s="44">
        <f>-IF(AJ$4=p3_start,p3_dc,0)</f>
        <v/>
      </c>
      <c r="AK129" s="44">
        <f>-IF(AK$4=p3_start,p3_dc,0)</f>
        <v/>
      </c>
      <c r="AL129" s="44">
        <f>-IF(AL$4=p3_start,p3_dc,0)</f>
        <v/>
      </c>
      <c r="AM129" s="44">
        <f>-IF(AM$4=p3_start,p3_dc,0)</f>
        <v/>
      </c>
      <c r="AN129" s="44">
        <f>-IF(AN$4=p3_start,p3_dc,0)</f>
        <v/>
      </c>
      <c r="AO129" s="44">
        <f>-IF(AO$4=p3_start,p3_dc,0)</f>
        <v/>
      </c>
      <c r="AP129" s="44">
        <f>-IF(AP$4=p3_start,p3_dc,0)</f>
        <v/>
      </c>
      <c r="AQ129" s="44">
        <f>-IF(AQ$4=p3_start,p3_dc,0)</f>
        <v/>
      </c>
      <c r="AR129" s="44">
        <f>-IF(AR$4=p3_start,p3_dc,0)</f>
        <v/>
      </c>
      <c r="AS129" s="44">
        <f>-IF(AS$4=p3_start,p3_dc,0)</f>
        <v/>
      </c>
      <c r="AT129" s="44">
        <f>-IF(AT$4=p3_start,p3_dc,0)</f>
        <v/>
      </c>
      <c r="AU129" s="44">
        <f>-IF(AU$4=p3_start,p3_dc,0)</f>
        <v/>
      </c>
      <c r="AV129" s="44">
        <f>-IF(AV$4=p3_start,p3_dc,0)</f>
        <v/>
      </c>
      <c r="AW129" s="44">
        <f>-IF(AW$4=p3_start,p3_dc,0)</f>
        <v/>
      </c>
      <c r="AX129" s="44">
        <f>-IF(AX$4=p3_start,p3_dc,0)</f>
        <v/>
      </c>
      <c r="AY129" s="44">
        <f>-IF(AY$4=p3_start,p3_dc,0)</f>
        <v/>
      </c>
      <c r="AZ129" s="44">
        <f>-IF(AZ$4=p3_start,p3_dc,0)</f>
        <v/>
      </c>
      <c r="BA129" s="44">
        <f>-IF(BA$4=p3_start,p3_dc,0)</f>
        <v/>
      </c>
      <c r="BB129" s="44">
        <f>-IF(BB$4=p3_start,p3_dc,0)</f>
        <v/>
      </c>
      <c r="BC129" s="44">
        <f>-IF(BC$4=p3_start,p3_dc,0)</f>
        <v/>
      </c>
      <c r="BD129" s="44">
        <f>-IF(BD$4=p3_start,p3_dc,0)</f>
        <v/>
      </c>
      <c r="BE129" s="44">
        <f>-IF(BE$4=p3_start,p3_dc,0)</f>
        <v/>
      </c>
      <c r="BF129" s="44">
        <f>-IF(BF$4=p3_start,p3_dc,0)</f>
        <v/>
      </c>
      <c r="BG129" s="44">
        <f>-IF(BG$4=p3_start,p3_dc,0)</f>
        <v/>
      </c>
      <c r="BH129" s="44">
        <f>-IF(BH$4=p3_start,p3_dc,0)</f>
        <v/>
      </c>
      <c r="BI129" s="44">
        <f>-IF(BI$4=p3_start,p3_dc,0)</f>
        <v/>
      </c>
      <c r="BJ129" s="44">
        <f>-IF(BJ$4=p3_start,p3_dc,0)</f>
        <v/>
      </c>
      <c r="BK129" s="44">
        <f>-IF(BK$4=p3_start,p3_dc,0)</f>
        <v/>
      </c>
      <c r="BL129" s="44">
        <f>-IF(BL$4=p3_start,p3_dc,0)</f>
        <v/>
      </c>
      <c r="BM129" s="44">
        <f>-IF(BM$4=p3_start,p3_dc,0)</f>
        <v/>
      </c>
      <c r="BN129" s="44">
        <f>-IF(BN$4=p3_start,p3_dc,0)</f>
        <v/>
      </c>
      <c r="BO129" s="44">
        <f>-IF(BO$4=p3_start,p3_dc,0)</f>
        <v/>
      </c>
      <c r="BP129" s="44">
        <f>-IF(BP$4=p3_start,p3_dc,0)</f>
        <v/>
      </c>
      <c r="BQ129" s="44">
        <f>-IF(BQ$4=p3_start,p3_dc,0)</f>
        <v/>
      </c>
      <c r="BR129" s="44">
        <f>-IF(BR$4=p3_start,p3_dc,0)</f>
        <v/>
      </c>
      <c r="BS129" s="44">
        <f>-IF(BS$4=p3_start,p3_dc,0)</f>
        <v/>
      </c>
      <c r="BT129" s="44">
        <f>-IF(BT$4=p3_start,p3_dc,0)</f>
        <v/>
      </c>
      <c r="BU129" s="44">
        <f>-IF(BU$4=p3_start,p3_dc,0)</f>
        <v/>
      </c>
      <c r="BV129" s="44">
        <f>-IF(BV$4=p3_start,p3_dc,0)</f>
        <v/>
      </c>
      <c r="BW129" s="44">
        <f>-IF(BW$4=p3_start,p3_dc,0)</f>
        <v/>
      </c>
      <c r="BX129" s="44">
        <f>-IF(BX$4=p3_start,p3_dc,0)</f>
        <v/>
      </c>
      <c r="BY129" s="44">
        <f>-IF(BY$4=p3_start,p3_dc,0)</f>
        <v/>
      </c>
      <c r="BZ129" s="44">
        <f>-IF(BZ$4=p3_start,p3_dc,0)</f>
        <v/>
      </c>
      <c r="CA129" s="44">
        <f>-IF(CA$4=p3_start,p3_dc,0)</f>
        <v/>
      </c>
      <c r="CB129" s="44">
        <f>-IF(CB$4=p3_start,p3_dc,0)</f>
        <v/>
      </c>
      <c r="CC129" s="44">
        <f>-IF(CC$4=p3_start,p3_dc,0)</f>
        <v/>
      </c>
      <c r="CD129" s="44">
        <f>-IF(CD$4=p3_start,p3_dc,0)</f>
        <v/>
      </c>
      <c r="CE129" s="44">
        <f>-IF(CE$4=p3_start,p3_dc,0)</f>
        <v/>
      </c>
      <c r="CF129" s="44">
        <f>-IF(CF$4=p3_start,p3_dc,0)</f>
        <v/>
      </c>
      <c r="CG129" s="44">
        <f>-IF(CG$4=p3_start,p3_dc,0)</f>
        <v/>
      </c>
      <c r="CH129" s="44">
        <f>-IF(CH$4=p3_start,p3_dc,0)</f>
        <v/>
      </c>
      <c r="CI129" s="44">
        <f>-IF(CI$4=p3_start,p3_dc,0)</f>
        <v/>
      </c>
      <c r="CJ129" s="44">
        <f>-IF(CJ$4=p3_start,p3_dc,0)</f>
        <v/>
      </c>
      <c r="CK129" s="44">
        <f>-IF(CK$4=p3_start,p3_dc,0)</f>
        <v/>
      </c>
      <c r="CL129" s="44">
        <f>-IF(CL$4=p3_start,p3_dc,0)</f>
        <v/>
      </c>
      <c r="CM129" s="44">
        <f>-IF(CM$4=p3_start,p3_dc,0)</f>
        <v/>
      </c>
      <c r="CN129" s="44">
        <f>-IF(CN$4=p3_start,p3_dc,0)</f>
        <v/>
      </c>
      <c r="CO129" s="44">
        <f>-IF(CO$4=p3_start,p3_dc,0)</f>
        <v/>
      </c>
      <c r="CP129" s="44">
        <f>-IF(CP$4=p3_start,p3_dc,0)</f>
        <v/>
      </c>
      <c r="CQ129" s="44">
        <f>-IF(CQ$4=p3_start,p3_dc,0)</f>
        <v/>
      </c>
      <c r="CR129" s="44">
        <f>-IF(CR$4=p3_start,p3_dc,0)</f>
        <v/>
      </c>
      <c r="CS129" s="44">
        <f>-IF(CS$4=p3_start,p3_dc,0)</f>
        <v/>
      </c>
      <c r="CT129" s="44">
        <f>-IF(CT$4=p3_start,p3_dc,0)</f>
        <v/>
      </c>
      <c r="CU129" s="44">
        <f>-IF(CU$4=p3_start,p3_dc,0)</f>
        <v/>
      </c>
      <c r="CV129" s="44">
        <f>-IF(CV$4=p3_start,p3_dc,0)</f>
        <v/>
      </c>
      <c r="CW129" s="44">
        <f>-IF(CW$4=p3_start,p3_dc,0)</f>
        <v/>
      </c>
      <c r="CX129" s="44">
        <f>-IF(CX$4=p3_start,p3_dc,0)</f>
        <v/>
      </c>
      <c r="CY129" s="44">
        <f>-IF(CY$4=p3_start,p3_dc,0)</f>
        <v/>
      </c>
      <c r="CZ129" s="44">
        <f>-IF(CZ$4=p3_start,p3_dc,0)</f>
        <v/>
      </c>
      <c r="DA129" s="44">
        <f>-IF(DA$4=p3_start,p3_dc,0)</f>
        <v/>
      </c>
      <c r="DB129" s="44">
        <f>-IF(DB$4=p3_start,p3_dc,0)</f>
        <v/>
      </c>
      <c r="DC129" s="44">
        <f>-IF(DC$4=p3_start,p3_dc,0)</f>
        <v/>
      </c>
      <c r="DD129" s="44">
        <f>-IF(DD$4=p3_start,p3_dc,0)</f>
        <v/>
      </c>
      <c r="DE129" s="44">
        <f>-IF(DE$4=p3_start,p3_dc,0)</f>
        <v/>
      </c>
      <c r="DF129" s="44">
        <f>-IF(DF$4=p3_start,p3_dc,0)</f>
        <v/>
      </c>
      <c r="DG129" s="44">
        <f>-IF(DG$4=p3_start,p3_dc,0)</f>
        <v/>
      </c>
      <c r="DH129" s="44">
        <f>-IF(DH$4=p3_start,p3_dc,0)</f>
        <v/>
      </c>
      <c r="DI129" s="44">
        <f>-IF(DI$4=p3_start,p3_dc,0)</f>
        <v/>
      </c>
      <c r="DJ129" s="44">
        <f>-IF(DJ$4=p3_start,p3_dc,0)</f>
        <v/>
      </c>
      <c r="DK129" s="44">
        <f>-IF(DK$4=p3_start,p3_dc,0)</f>
        <v/>
      </c>
      <c r="DL129" s="44">
        <f>-IF(DL$4=p3_start,p3_dc,0)</f>
        <v/>
      </c>
      <c r="DM129" s="44">
        <f>-IF(DM$4=p3_start,p3_dc,0)</f>
        <v/>
      </c>
      <c r="DN129" s="44">
        <f>-IF(DN$4=p3_start,p3_dc,0)</f>
        <v/>
      </c>
      <c r="DO129" s="44">
        <f>-IF(DO$4=p3_start,p3_dc,0)</f>
        <v/>
      </c>
      <c r="DP129" s="44">
        <f>-IF(DP$4=p3_start,p3_dc,0)</f>
        <v/>
      </c>
      <c r="DQ129" s="44">
        <f>-IF(DQ$4=p3_start,p3_dc,0)</f>
        <v/>
      </c>
      <c r="DR129" s="44">
        <f>-IF(DR$4=p3_start,p3_dc,0)</f>
        <v/>
      </c>
      <c r="DS129" s="44">
        <f>-IF(DS$4=p3_start,p3_dc,0)</f>
        <v/>
      </c>
      <c r="DT129" s="44">
        <f>-IF(DT$4=p3_start,p3_dc,0)</f>
        <v/>
      </c>
      <c r="DU129" s="44">
        <f>-IF(DU$4=p3_start,p3_dc,0)</f>
        <v/>
      </c>
      <c r="DV129" s="44">
        <f>-IF(DV$4=p3_start,p3_dc,0)</f>
        <v/>
      </c>
      <c r="DW129" s="44">
        <f>-IF(DW$4=p3_start,p3_dc,0)</f>
        <v/>
      </c>
      <c r="DX129" s="44">
        <f>-IF(DX$4=p3_start,p3_dc,0)</f>
        <v/>
      </c>
      <c r="DY129" s="44">
        <f>-IF(DY$4=p3_start,p3_dc,0)</f>
        <v/>
      </c>
      <c r="DZ129" s="44">
        <f>-IF(DZ$4=p3_start,p3_dc,0)</f>
        <v/>
      </c>
      <c r="EA129" s="44">
        <f>-IF(EA$4=p3_start,p3_dc,0)</f>
        <v/>
      </c>
      <c r="EB129" s="44">
        <f>-IF(EB$4=p3_start,p3_dc,0)</f>
        <v/>
      </c>
      <c r="EC129" s="44">
        <f>-IF(EC$4=p3_start,p3_dc,0)</f>
        <v/>
      </c>
      <c r="ED129" s="44">
        <f>-IF(ED$4=p3_start,p3_dc,0)</f>
        <v/>
      </c>
      <c r="EE129" s="44">
        <f>-IF(EE$4=p3_start,p3_dc,0)</f>
        <v/>
      </c>
      <c r="EF129" s="44">
        <f>-IF(EF$4=p3_start,p3_dc,0)</f>
        <v/>
      </c>
      <c r="EG129" s="44">
        <f>-IF(EG$4=p3_start,p3_dc,0)</f>
        <v/>
      </c>
      <c r="EH129" s="44">
        <f>-IF(EH$4=p3_start,p3_dc,0)</f>
        <v/>
      </c>
      <c r="EI129" s="44">
        <f>-IF(EI$4=p3_start,p3_dc,0)</f>
        <v/>
      </c>
      <c r="EJ129" s="44">
        <f>-IF(EJ$4=p3_start,p3_dc,0)</f>
        <v/>
      </c>
      <c r="EK129" s="44">
        <f>-IF(EK$4=p3_start,p3_dc,0)</f>
        <v/>
      </c>
      <c r="EL129" s="44">
        <f>-IF(EL$4=p3_start,p3_dc,0)</f>
        <v/>
      </c>
      <c r="EM129" s="44">
        <f>-IF(EM$4=p3_start,p3_dc,0)</f>
        <v/>
      </c>
      <c r="EN129" s="44">
        <f>-IF(EN$4=p3_start,p3_dc,0)</f>
        <v/>
      </c>
      <c r="EO129" s="44">
        <f>-IF(EO$4=p3_start,p3_dc,0)</f>
        <v/>
      </c>
      <c r="EP129" s="44">
        <f>-IF(EP$4=p3_start,p3_dc,0)</f>
        <v/>
      </c>
      <c r="EQ129" s="44">
        <f>-IF(EQ$4=p3_start,p3_dc,0)</f>
        <v/>
      </c>
      <c r="ER129" s="44">
        <f>-IF(ER$4=p3_start,p3_dc,0)</f>
        <v/>
      </c>
      <c r="ES129" s="44">
        <f>-IF(ES$4=p3_start,p3_dc,0)</f>
        <v/>
      </c>
      <c r="ET129" s="44">
        <f>-IF(ET$4=p3_start,p3_dc,0)</f>
        <v/>
      </c>
      <c r="EU129" s="44">
        <f>-IF(EU$4=p3_start,p3_dc,0)</f>
        <v/>
      </c>
      <c r="EV129" s="44">
        <f>-IF(EV$4=p3_start,p3_dc,0)</f>
        <v/>
      </c>
      <c r="EW129" s="44">
        <f>-IF(EW$4=p3_start,p3_dc,0)</f>
        <v/>
      </c>
      <c r="EX129" s="44">
        <f>-IF(EX$4=p3_start,p3_dc,0)</f>
        <v/>
      </c>
      <c r="EY129" s="44">
        <f>-IF(EY$4=p3_start,p3_dc,0)</f>
        <v/>
      </c>
      <c r="EZ129" s="44">
        <f>-IF(EZ$4=p3_start,p3_dc,0)</f>
        <v/>
      </c>
      <c r="FA129" s="44">
        <f>-IF(FA$4=p3_start,p3_dc,0)</f>
        <v/>
      </c>
      <c r="FB129" s="44">
        <f>-IF(FB$4=p3_start,p3_dc,0)</f>
        <v/>
      </c>
      <c r="FC129" s="44">
        <f>-IF(FC$4=p3_start,p3_dc,0)</f>
        <v/>
      </c>
      <c r="FD129" s="44">
        <f>-IF(FD$4=p3_start,p3_dc,0)</f>
        <v/>
      </c>
      <c r="FE129" s="44">
        <f>-IF(FE$4=p3_start,p3_dc,0)</f>
        <v/>
      </c>
      <c r="FF129" s="44">
        <f>-IF(FF$4=p3_start,p3_dc,0)</f>
        <v/>
      </c>
      <c r="FG129" s="44">
        <f>-IF(FG$4=p3_start,p3_dc,0)</f>
        <v/>
      </c>
      <c r="FH129" s="44">
        <f>-IF(FH$4=p3_start,p3_dc,0)</f>
        <v/>
      </c>
      <c r="FI129" s="44">
        <f>-IF(FI$4=p3_start,p3_dc,0)</f>
        <v/>
      </c>
      <c r="FJ129" s="44">
        <f>-IF(FJ$4=p3_start,p3_dc,0)</f>
        <v/>
      </c>
      <c r="FK129" s="44">
        <f>-IF(FK$4=p3_start,p3_dc,0)</f>
        <v/>
      </c>
      <c r="FL129" s="44">
        <f>-IF(FL$4=p3_start,p3_dc,0)</f>
        <v/>
      </c>
      <c r="FM129" s="44">
        <f>-IF(FM$4=p3_start,p3_dc,0)</f>
        <v/>
      </c>
      <c r="FN129" s="44">
        <f>-IF(FN$4=p3_start,p3_dc,0)</f>
        <v/>
      </c>
      <c r="FO129" s="44">
        <f>-IF(FO$4=p3_start,p3_dc,0)</f>
        <v/>
      </c>
      <c r="FP129" s="44">
        <f>-IF(FP$4=p3_start,p3_dc,0)</f>
        <v/>
      </c>
      <c r="FQ129" s="44">
        <f>-IF(FQ$4=p3_start,p3_dc,0)</f>
        <v/>
      </c>
      <c r="FR129" s="44">
        <f>-IF(FR$4=p3_start,p3_dc,0)</f>
        <v/>
      </c>
      <c r="FS129" s="44">
        <f>-IF(FS$4=p3_start,p3_dc,0)</f>
        <v/>
      </c>
      <c r="FT129" s="44">
        <f>-IF(FT$4=p3_start,p3_dc,0)</f>
        <v/>
      </c>
      <c r="FU129" s="44">
        <f>-IF(FU$4=p3_start,p3_dc,0)</f>
        <v/>
      </c>
      <c r="FV129" s="44">
        <f>-IF(FV$4=p3_start,p3_dc,0)</f>
        <v/>
      </c>
      <c r="FW129" s="44">
        <f>-IF(FW$4=p3_start,p3_dc,0)</f>
        <v/>
      </c>
      <c r="FX129" s="44">
        <f>-IF(FX$4=p3_start,p3_dc,0)</f>
        <v/>
      </c>
      <c r="FY129" s="44">
        <f>-IF(FY$4=p3_start,p3_dc,0)</f>
        <v/>
      </c>
      <c r="FZ129" s="44">
        <f>-IF(FZ$4=p3_start,p3_dc,0)</f>
        <v/>
      </c>
      <c r="GA129" s="44">
        <f>-IF(GA$4=p3_start,p3_dc,0)</f>
        <v/>
      </c>
      <c r="GB129" s="44">
        <f>-IF(GB$4=p3_start,p3_dc,0)</f>
        <v/>
      </c>
      <c r="GC129" s="44">
        <f>-IF(GC$4=p3_start,p3_dc,0)</f>
        <v/>
      </c>
      <c r="GD129" s="44">
        <f>-IF(GD$4=p3_start,p3_dc,0)</f>
        <v/>
      </c>
      <c r="GE129" s="44">
        <f>-IF(GE$4=p3_start,p3_dc,0)</f>
        <v/>
      </c>
      <c r="GF129" s="44">
        <f>-IF(GF$4=p3_start,p3_dc,0)</f>
        <v/>
      </c>
      <c r="GG129" s="44">
        <f>-IF(GG$4=p3_start,p3_dc,0)</f>
        <v/>
      </c>
      <c r="GH129" s="44">
        <f>-IF(GH$4=p3_start,p3_dc,0)</f>
        <v/>
      </c>
      <c r="GI129" s="44">
        <f>-IF(GI$4=p3_start,p3_dc,0)</f>
        <v/>
      </c>
      <c r="GJ129" s="44">
        <f>-IF(GJ$4=p3_start,p3_dc,0)</f>
        <v/>
      </c>
      <c r="GK129" s="44">
        <f>-IF(GK$4=p3_start,p3_dc,0)</f>
        <v/>
      </c>
      <c r="GL129" s="44">
        <f>-IF(GL$4=p3_start,p3_dc,0)</f>
        <v/>
      </c>
      <c r="GM129" s="44">
        <f>-IF(GM$4=p3_start,p3_dc,0)</f>
        <v/>
      </c>
      <c r="GN129" s="44">
        <f>-IF(GN$4=p3_start,p3_dc,0)</f>
        <v/>
      </c>
      <c r="GO129" s="44">
        <f>-IF(GO$4=p3_start,p3_dc,0)</f>
        <v/>
      </c>
      <c r="GP129" s="44">
        <f>-IF(GP$4=p3_start,p3_dc,0)</f>
        <v/>
      </c>
      <c r="GQ129" s="44">
        <f>-IF(GQ$4=p3_start,p3_dc,0)</f>
        <v/>
      </c>
      <c r="GR129" s="44">
        <f>-IF(GR$4=p3_start,p3_dc,0)</f>
        <v/>
      </c>
      <c r="GS129" s="44">
        <f>-IF(GS$4=p3_start,p3_dc,0)</f>
        <v/>
      </c>
      <c r="GT129" s="44">
        <f>-IF(GT$4=p3_start,p3_dc,0)</f>
        <v/>
      </c>
      <c r="GU129" s="44">
        <f>-IF(GU$4=p3_start,p3_dc,0)</f>
        <v/>
      </c>
      <c r="GV129" s="44">
        <f>-IF(GV$4=p3_start,p3_dc,0)</f>
        <v/>
      </c>
      <c r="GW129" s="44">
        <f>-IF(GW$4=p3_start,p3_dc,0)</f>
        <v/>
      </c>
      <c r="GX129" s="44">
        <f>-IF(GX$4=p3_start,p3_dc,0)</f>
        <v/>
      </c>
      <c r="GY129" s="44">
        <f>-IF(GY$4=p3_start,p3_dc,0)</f>
        <v/>
      </c>
      <c r="GZ129" s="44">
        <f>-IF(GZ$4=p3_start,p3_dc,0)</f>
        <v/>
      </c>
      <c r="HA129" s="44">
        <f>-IF(HA$4=p3_start,p3_dc,0)</f>
        <v/>
      </c>
      <c r="HB129" s="44">
        <f>-IF(HB$4=p3_start,p3_dc,0)</f>
        <v/>
      </c>
      <c r="HC129" s="44">
        <f>-IF(HC$4=p3_start,p3_dc,0)</f>
        <v/>
      </c>
      <c r="HD129" s="44">
        <f>-IF(HD$4=p3_start,p3_dc,0)</f>
        <v/>
      </c>
      <c r="HE129" s="44">
        <f>-IF(HE$4=p3_start,p3_dc,0)</f>
        <v/>
      </c>
      <c r="HF129" s="44">
        <f>-IF(HF$4=p3_start,p3_dc,0)</f>
        <v/>
      </c>
      <c r="HG129" s="44">
        <f>-IF(HG$4=p3_start,p3_dc,0)</f>
        <v/>
      </c>
      <c r="HH129" s="44">
        <f>-IF(HH$4=p3_start,p3_dc,0)</f>
        <v/>
      </c>
      <c r="HI129" s="44">
        <f>-IF(HI$4=p3_start,p3_dc,0)</f>
        <v/>
      </c>
      <c r="HJ129" s="44">
        <f>-IF(HJ$4=p3_start,p3_dc,0)</f>
        <v/>
      </c>
      <c r="HK129" s="44">
        <f>-IF(HK$4=p3_start,p3_dc,0)</f>
        <v/>
      </c>
      <c r="HL129" s="44">
        <f>-IF(HL$4=p3_start,p3_dc,0)</f>
        <v/>
      </c>
      <c r="HM129" s="44">
        <f>-IF(HM$4=p3_start,p3_dc,0)</f>
        <v/>
      </c>
      <c r="HN129" s="44">
        <f>-IF(HN$4=p3_start,p3_dc,0)</f>
        <v/>
      </c>
      <c r="HO129" s="44">
        <f>-IF(HO$4=p3_start,p3_dc,0)</f>
        <v/>
      </c>
      <c r="HP129" s="44">
        <f>-IF(HP$4=p3_start,p3_dc,0)</f>
        <v/>
      </c>
      <c r="HQ129" s="44">
        <f>-IF(HQ$4=p3_start,p3_dc,0)</f>
        <v/>
      </c>
      <c r="HR129" s="44">
        <f>-IF(HR$4=p3_start,p3_dc,0)</f>
        <v/>
      </c>
      <c r="HS129" s="44">
        <f>-IF(HS$4=p3_start,p3_dc,0)</f>
        <v/>
      </c>
      <c r="HT129" s="44">
        <f>-IF(HT$4=p3_start,p3_dc,0)</f>
        <v/>
      </c>
      <c r="HU129" s="44">
        <f>-IF(HU$4=p3_start,p3_dc,0)</f>
        <v/>
      </c>
      <c r="HV129" s="44">
        <f>-IF(HV$4=p3_start,p3_dc,0)</f>
        <v/>
      </c>
      <c r="HW129" s="44">
        <f>-IF(HW$4=p3_start,p3_dc,0)</f>
        <v/>
      </c>
      <c r="HX129" s="44">
        <f>-IF(HX$4=p3_start,p3_dc,0)</f>
        <v/>
      </c>
      <c r="HY129" s="44">
        <f>-IF(HY$4=p3_start,p3_dc,0)</f>
        <v/>
      </c>
      <c r="HZ129" s="44">
        <f>-IF(HZ$4=p3_start,p3_dc,0)</f>
        <v/>
      </c>
      <c r="IA129" s="44">
        <f>-IF(IA$4=p3_start,p3_dc,0)</f>
        <v/>
      </c>
      <c r="IB129" s="44">
        <f>-IF(IB$4=p3_start,p3_dc,0)</f>
        <v/>
      </c>
      <c r="IC129" s="44">
        <f>-IF(IC$4=p3_start,p3_dc,0)</f>
        <v/>
      </c>
      <c r="ID129" s="44">
        <f>-IF(ID$4=p3_start,p3_dc,0)</f>
        <v/>
      </c>
      <c r="IE129" s="44">
        <f>-IF(IE$4=p3_start,p3_dc,0)</f>
        <v/>
      </c>
      <c r="IF129" s="44">
        <f>-IF(IF$4=p3_start,p3_dc,0)</f>
        <v/>
      </c>
      <c r="IG129" s="44">
        <f>-IF(IG$4=p3_start,p3_dc,0)</f>
        <v/>
      </c>
      <c r="IH129" s="44">
        <f>-IF(IH$4=p3_start,p3_dc,0)</f>
        <v/>
      </c>
      <c r="II129" s="44">
        <f>-IF(II$4=p3_start,p3_dc,0)</f>
        <v/>
      </c>
      <c r="IJ129" s="44">
        <f>-IF(IJ$4=p3_start,p3_dc,0)</f>
        <v/>
      </c>
      <c r="IK129" s="44">
        <f>-IF(IK$4=p3_start,p3_dc,0)</f>
        <v/>
      </c>
      <c r="IL129" s="44">
        <f>-IF(IL$4=p3_start,p3_dc,0)</f>
        <v/>
      </c>
      <c r="IM129" s="44">
        <f>-IF(IM$4=p3_start,p3_dc,0)</f>
        <v/>
      </c>
      <c r="IN129" s="44">
        <f>-IF(IN$4=p3_start,p3_dc,0)</f>
        <v/>
      </c>
      <c r="IO129" s="44">
        <f>-IF(IO$4=p3_start,p3_dc,0)</f>
        <v/>
      </c>
      <c r="IP129" s="44">
        <f>-IF(IP$4=p3_start,p3_dc,0)</f>
        <v/>
      </c>
      <c r="IQ129" s="44">
        <f>-IF(IQ$4=p3_start,p3_dc,0)</f>
        <v/>
      </c>
      <c r="IR129" s="44">
        <f>-IF(IR$4=p3_start,p3_dc,0)</f>
        <v/>
      </c>
      <c r="IS129" s="44">
        <f>-IF(IS$4=p3_start,p3_dc,0)</f>
        <v/>
      </c>
      <c r="IT129" s="44">
        <f>-IF(IT$4=p3_start,p3_dc,0)</f>
        <v/>
      </c>
      <c r="IU129" s="44">
        <f>-IF(IU$4=p3_start,p3_dc,0)</f>
        <v/>
      </c>
      <c r="IV129" s="44">
        <f>-IF(IV$4=p3_start,p3_dc,0)</f>
        <v/>
      </c>
      <c r="IW129" s="44">
        <f>-IF(IW$4=p3_start,p3_dc,0)</f>
        <v/>
      </c>
      <c r="IX129" s="44">
        <f>-IF(IX$4=p3_start,p3_dc,0)</f>
        <v/>
      </c>
      <c r="IY129" s="44">
        <f>-IF(IY$4=p3_start,p3_dc,0)</f>
        <v/>
      </c>
      <c r="IZ129" s="44">
        <f>-IF(IZ$4=p3_start,p3_dc,0)</f>
        <v/>
      </c>
      <c r="JA129" s="44">
        <f>-IF(JA$4=p3_start,p3_dc,0)</f>
        <v/>
      </c>
      <c r="JB129" s="44">
        <f>-IF(JB$4=p3_start,p3_dc,0)</f>
        <v/>
      </c>
      <c r="JC129" s="44">
        <f>-IF(JC$4=p3_start,p3_dc,0)</f>
        <v/>
      </c>
      <c r="JD129" s="44">
        <f>-IF(JD$4=p3_start,p3_dc,0)</f>
        <v/>
      </c>
      <c r="JE129" s="44">
        <f>-IF(JE$4=p3_start,p3_dc,0)</f>
        <v/>
      </c>
      <c r="JF129" s="44">
        <f>-IF(JF$4=p3_start,p3_dc,0)</f>
        <v/>
      </c>
      <c r="JG129" s="44">
        <f>-IF(JG$4=p3_start,p3_dc,0)</f>
        <v/>
      </c>
      <c r="JH129" s="44">
        <f>-IF(JH$4=p3_start,p3_dc,0)</f>
        <v/>
      </c>
      <c r="JI129" s="44">
        <f>-IF(JI$4=p3_start,p3_dc,0)</f>
        <v/>
      </c>
      <c r="JJ129" s="44">
        <f>-IF(JJ$4=p3_start,p3_dc,0)</f>
        <v/>
      </c>
      <c r="JK129" s="44">
        <f>-IF(JK$4=p3_start,p3_dc,0)</f>
        <v/>
      </c>
      <c r="JL129" s="44">
        <f>-IF(JL$4=p3_start,p3_dc,0)</f>
        <v/>
      </c>
      <c r="JM129" s="44">
        <f>-IF(JM$4=p3_start,p3_dc,0)</f>
        <v/>
      </c>
      <c r="JN129" s="44">
        <f>-IF(JN$4=p3_start,p3_dc,0)</f>
        <v/>
      </c>
      <c r="JO129" s="44">
        <f>-IF(JO$4=p3_start,p3_dc,0)</f>
        <v/>
      </c>
      <c r="JP129" s="44">
        <f>-IF(JP$4=p3_start,p3_dc,0)</f>
        <v/>
      </c>
      <c r="JQ129" s="44">
        <f>-IF(JQ$4=p3_start,p3_dc,0)</f>
        <v/>
      </c>
      <c r="JR129" s="44">
        <f>-IF(JR$4=p3_start,p3_dc,0)</f>
        <v/>
      </c>
      <c r="JS129" s="44">
        <f>-IF(JS$4=p3_start,p3_dc,0)</f>
        <v/>
      </c>
      <c r="JT129" s="44">
        <f>-IF(JT$4=p3_start,p3_dc,0)</f>
        <v/>
      </c>
      <c r="JU129" s="44">
        <f>-IF(JU$4=p3_start,p3_dc,0)</f>
        <v/>
      </c>
      <c r="JV129" s="44">
        <f>-IF(JV$4=p3_start,p3_dc,0)</f>
        <v/>
      </c>
      <c r="JW129" s="44">
        <f>-IF(JW$4=p3_start,p3_dc,0)</f>
        <v/>
      </c>
      <c r="JX129" s="44">
        <f>-IF(JX$4=p3_start,p3_dc,0)</f>
        <v/>
      </c>
      <c r="JY129" s="44">
        <f>-IF(JY$4=p3_start,p3_dc,0)</f>
        <v/>
      </c>
      <c r="JZ129" s="44">
        <f>-IF(JZ$4=p3_start,p3_dc,0)</f>
        <v/>
      </c>
      <c r="KA129" s="44">
        <f>-IF(KA$4=p3_start,p3_dc,0)</f>
        <v/>
      </c>
      <c r="KB129" s="44">
        <f>-IF(KB$4=p3_start,p3_dc,0)</f>
        <v/>
      </c>
      <c r="KC129" s="44">
        <f>-IF(KC$4=p3_start,p3_dc,0)</f>
        <v/>
      </c>
      <c r="KD129" s="44">
        <f>-IF(KD$4=p3_start,p3_dc,0)</f>
        <v/>
      </c>
      <c r="KE129" s="44">
        <f>-IF(KE$4=p3_start,p3_dc,0)</f>
        <v/>
      </c>
      <c r="KF129" s="44">
        <f>-IF(KF$4=p3_start,p3_dc,0)</f>
        <v/>
      </c>
      <c r="KG129" s="44">
        <f>-IF(KG$4=p3_start,p3_dc,0)</f>
        <v/>
      </c>
      <c r="KH129" s="44">
        <f>-IF(KH$4=p3_start,p3_dc,0)</f>
        <v/>
      </c>
      <c r="KI129" s="44">
        <f>-IF(KI$4=p3_start,p3_dc,0)</f>
        <v/>
      </c>
      <c r="KJ129" s="44">
        <f>-IF(KJ$4=p3_start,p3_dc,0)</f>
        <v/>
      </c>
      <c r="KK129" s="44">
        <f>-IF(KK$4=p3_start,p3_dc,0)</f>
        <v/>
      </c>
      <c r="KL129" s="44">
        <f>-IF(KL$4=p3_start,p3_dc,0)</f>
        <v/>
      </c>
      <c r="KM129" s="44">
        <f>-IF(KM$4=p3_start,p3_dc,0)</f>
        <v/>
      </c>
      <c r="KN129" s="44">
        <f>-IF(KN$4=p3_start,p3_dc,0)</f>
        <v/>
      </c>
      <c r="KO129" s="44">
        <f>-IF(KO$4=p3_start,p3_dc,0)</f>
        <v/>
      </c>
      <c r="KP129" s="44">
        <f>-IF(KP$4=p3_start,p3_dc,0)</f>
        <v/>
      </c>
      <c r="KQ129" s="44">
        <f>-IF(KQ$4=p3_start,p3_dc,0)</f>
        <v/>
      </c>
      <c r="KR129" s="44">
        <f>-IF(KR$4=p3_start,p3_dc,0)</f>
        <v/>
      </c>
      <c r="KS129" s="44">
        <f>-IF(KS$4=p3_start,p3_dc,0)</f>
        <v/>
      </c>
      <c r="KT129" s="44">
        <f>-IF(KT$4=p3_start,p3_dc,0)</f>
        <v/>
      </c>
      <c r="KU129" s="44">
        <f>-IF(KU$4=p3_start,p3_dc,0)</f>
        <v/>
      </c>
      <c r="KV129" s="44">
        <f>-IF(KV$4=p3_start,p3_dc,0)</f>
        <v/>
      </c>
      <c r="KW129" s="44">
        <f>-IF(KW$4=p3_start,p3_dc,0)</f>
        <v/>
      </c>
      <c r="KX129" s="44">
        <f>-IF(KX$4=p3_start,p3_dc,0)</f>
        <v/>
      </c>
      <c r="KY129" s="44">
        <f>-IF(KY$4=p3_start,p3_dc,0)</f>
        <v/>
      </c>
      <c r="KZ129" s="44">
        <f>-IF(KZ$4=p3_start,p3_dc,0)</f>
        <v/>
      </c>
      <c r="LA129" s="44">
        <f>-IF(LA$4=p3_start,p3_dc,0)</f>
        <v/>
      </c>
      <c r="LB129" s="44">
        <f>-IF(LB$4=p3_start,p3_dc,0)</f>
        <v/>
      </c>
      <c r="LC129" s="44">
        <f>-IF(LC$4=p3_start,p3_dc,0)</f>
        <v/>
      </c>
      <c r="LD129" s="44">
        <f>-IF(LD$4=p3_start,p3_dc,0)</f>
        <v/>
      </c>
      <c r="LE129" s="44">
        <f>-IF(LE$4=p3_start,p3_dc,0)</f>
        <v/>
      </c>
      <c r="LF129" s="44">
        <f>-IF(LF$4=p3_start,p3_dc,0)</f>
        <v/>
      </c>
      <c r="LG129" s="44">
        <f>-IF(LG$4=p3_start,p3_dc,0)</f>
        <v/>
      </c>
      <c r="LH129" s="44">
        <f>-IF(LH$4=p3_start,p3_dc,0)</f>
        <v/>
      </c>
      <c r="LI129" s="44">
        <f>-IF(LI$4=p3_start,p3_dc,0)</f>
        <v/>
      </c>
      <c r="LJ129" s="44">
        <f>-IF(LJ$4=p3_start,p3_dc,0)</f>
        <v/>
      </c>
      <c r="LK129" s="44">
        <f>-IF(LK$4=p3_start,p3_dc,0)</f>
        <v/>
      </c>
      <c r="LL129" s="44">
        <f>-IF(LL$4=p3_start,p3_dc,0)</f>
        <v/>
      </c>
      <c r="LM129" s="44">
        <f>-IF(LM$4=p3_start,p3_dc,0)</f>
        <v/>
      </c>
      <c r="LN129" s="44">
        <f>-IF(LN$4=p3_start,p3_dc,0)</f>
        <v/>
      </c>
      <c r="LO129" s="44">
        <f>-IF(LO$4=p3_start,p3_dc,0)</f>
        <v/>
      </c>
      <c r="LP129" s="44">
        <f>-IF(LP$4=p3_start,p3_dc,0)</f>
        <v/>
      </c>
      <c r="LQ129" s="44">
        <f>-IF(LQ$4=p3_start,p3_dc,0)</f>
        <v/>
      </c>
      <c r="LR129" s="44">
        <f>-IF(LR$4=p3_start,p3_dc,0)</f>
        <v/>
      </c>
      <c r="LS129" s="44">
        <f>-IF(LS$4=p3_start,p3_dc,0)</f>
        <v/>
      </c>
      <c r="LT129" s="44">
        <f>-IF(LT$4=p3_start,p3_dc,0)</f>
        <v/>
      </c>
      <c r="LU129" s="44">
        <f>-IF(LU$4=p3_start,p3_dc,0)</f>
        <v/>
      </c>
      <c r="LV129" s="44">
        <f>-IF(LV$4=p3_start,p3_dc,0)</f>
        <v/>
      </c>
      <c r="LW129" s="44">
        <f>-IF(LW$4=p3_start,p3_dc,0)</f>
        <v/>
      </c>
      <c r="LX129" s="44">
        <f>-IF(LX$4=p3_start,p3_dc,0)</f>
        <v/>
      </c>
      <c r="LY129" s="44">
        <f>-IF(LY$4=p3_start,p3_dc,0)</f>
        <v/>
      </c>
      <c r="LZ129" s="44">
        <f>-IF(LZ$4=p3_start,p3_dc,0)</f>
        <v/>
      </c>
      <c r="MA129" s="44">
        <f>-IF(MA$4=p3_start,p3_dc,0)</f>
        <v/>
      </c>
      <c r="MB129" s="44">
        <f>-IF(MB$4=p3_start,p3_dc,0)</f>
        <v/>
      </c>
      <c r="MC129" s="44">
        <f>-IF(MC$4=p3_start,p3_dc,0)</f>
        <v/>
      </c>
      <c r="MD129" s="44">
        <f>-IF(MD$4=p3_start,p3_dc,0)</f>
        <v/>
      </c>
      <c r="ME129" s="44">
        <f>-IF(ME$4=p3_start,p3_dc,0)</f>
        <v/>
      </c>
      <c r="MF129" s="44">
        <f>-IF(MF$4=p3_start,p3_dc,0)</f>
        <v/>
      </c>
      <c r="MG129" s="44">
        <f>-IF(MG$4=p3_start,p3_dc,0)</f>
        <v/>
      </c>
      <c r="MH129" s="44">
        <f>-IF(MH$4=p3_start,p3_dc,0)</f>
        <v/>
      </c>
      <c r="MI129" s="44">
        <f>-IF(MI$4=p3_start,p3_dc,0)</f>
        <v/>
      </c>
      <c r="MJ129" s="44">
        <f>-IF(MJ$4=p3_start,p3_dc,0)</f>
        <v/>
      </c>
      <c r="MK129" s="44">
        <f>-IF(MK$4=p3_start,p3_dc,0)</f>
        <v/>
      </c>
      <c r="ML129" s="44">
        <f>-IF(ML$4=p3_start,p3_dc,0)</f>
        <v/>
      </c>
      <c r="MM129" s="44">
        <f>-IF(MM$4=p3_start,p3_dc,0)</f>
        <v/>
      </c>
      <c r="MN129" s="44">
        <f>-IF(MN$4=p3_start,p3_dc,0)</f>
        <v/>
      </c>
      <c r="MO129" s="44">
        <f>-IF(MO$4=p3_start,p3_dc,0)</f>
        <v/>
      </c>
      <c r="MP129" s="44">
        <f>-IF(MP$4=p3_start,p3_dc,0)</f>
        <v/>
      </c>
      <c r="MQ129" s="44">
        <f>-IF(MQ$4=p3_start,p3_dc,0)</f>
        <v/>
      </c>
      <c r="MR129" s="44">
        <f>-IF(MR$4=p3_start,p3_dc,0)</f>
        <v/>
      </c>
      <c r="MS129" s="44">
        <f>-IF(MS$4=p3_start,p3_dc,0)</f>
        <v/>
      </c>
      <c r="MT129" s="44">
        <f>-IF(MT$4=p3_start,p3_dc,0)</f>
        <v/>
      </c>
      <c r="MU129" s="44">
        <f>-IF(MU$4=p3_start,p3_dc,0)</f>
        <v/>
      </c>
      <c r="MV129" s="44">
        <f>-IF(MV$4=p3_start,p3_dc,0)</f>
        <v/>
      </c>
      <c r="MW129" s="44">
        <f>-IF(MW$4=p3_start,p3_dc,0)</f>
        <v/>
      </c>
      <c r="MX129" s="44">
        <f>-IF(MX$4=p3_start,p3_dc,0)</f>
        <v/>
      </c>
      <c r="MY129" s="44">
        <f>-IF(MY$4=p3_start,p3_dc,0)</f>
        <v/>
      </c>
      <c r="MZ129" s="44">
        <f>-IF(MZ$4=p3_start,p3_dc,0)</f>
        <v/>
      </c>
      <c r="NA129" s="44">
        <f>-IF(NA$4=p3_start,p3_dc,0)</f>
        <v/>
      </c>
      <c r="NB129" s="44">
        <f>-IF(NB$4=p3_start,p3_dc,0)</f>
        <v/>
      </c>
      <c r="NC129" s="44">
        <f>-IF(NC$4=p3_start,p3_dc,0)</f>
        <v/>
      </c>
      <c r="ND129" s="44">
        <f>-IF(ND$4=p3_start,p3_dc,0)</f>
        <v/>
      </c>
      <c r="NE129" s="44">
        <f>-IF(NE$4=p3_start,p3_dc,0)</f>
        <v/>
      </c>
      <c r="NF129" s="44">
        <f>-IF(NF$4=p3_start,p3_dc,0)</f>
        <v/>
      </c>
      <c r="NG129" s="44">
        <f>-IF(NG$4=p3_start,p3_dc,0)</f>
        <v/>
      </c>
      <c r="NH129" s="44">
        <f>-IF(NH$4=p3_start,p3_dc,0)</f>
        <v/>
      </c>
      <c r="NI129" s="44">
        <f>-IF(NI$4=p3_start,p3_dc,0)</f>
        <v/>
      </c>
      <c r="NJ129" s="44">
        <f>-IF(NJ$4=p3_start,p3_dc,0)</f>
        <v/>
      </c>
      <c r="NK129" s="44">
        <f>-IF(NK$4=p3_start,p3_dc,0)</f>
        <v/>
      </c>
      <c r="NL129" s="44">
        <f>-IF(NL$4=p3_start,p3_dc,0)</f>
        <v/>
      </c>
      <c r="NM129" s="44">
        <f>-IF(NM$4=p3_start,p3_dc,0)</f>
        <v/>
      </c>
      <c r="NN129" s="44">
        <f>-IF(NN$4=p3_start,p3_dc,0)</f>
        <v/>
      </c>
      <c r="NO129" s="44">
        <f>-IF(NO$4=p3_start,p3_dc,0)</f>
        <v/>
      </c>
      <c r="NP129" s="44">
        <f>-IF(NP$4=p3_start,p3_dc,0)</f>
        <v/>
      </c>
      <c r="NQ129" s="44">
        <f>-IF(NQ$4=p3_start,p3_dc,0)</f>
        <v/>
      </c>
      <c r="NR129" s="44">
        <f>-IF(NR$4=p3_start,p3_dc,0)</f>
        <v/>
      </c>
      <c r="NS129" s="44">
        <f>-IF(NS$4=p3_start,p3_dc,0)</f>
        <v/>
      </c>
      <c r="NT129" s="44">
        <f>-IF(NT$4=p3_start,p3_dc,0)</f>
        <v/>
      </c>
      <c r="NU129" s="44">
        <f>-IF(NU$4=p3_start,p3_dc,0)</f>
        <v/>
      </c>
      <c r="NV129" s="44">
        <f>-IF(NV$4=p3_start,p3_dc,0)</f>
        <v/>
      </c>
      <c r="NW129" s="44">
        <f>-IF(NW$4=p3_start,p3_dc,0)</f>
        <v/>
      </c>
      <c r="NX129" s="44">
        <f>-IF(NX$4=p3_start,p3_dc,0)</f>
        <v/>
      </c>
      <c r="NY129" s="44">
        <f>-IF(NY$4=p3_start,p3_dc,0)</f>
        <v/>
      </c>
      <c r="NZ129" s="44">
        <f>-IF(NZ$4=p3_start,p3_dc,0)</f>
        <v/>
      </c>
      <c r="OA129" s="44">
        <f>-IF(OA$4=p3_start,p3_dc,0)</f>
        <v/>
      </c>
      <c r="OB129" s="44">
        <f>-IF(OB$4=p3_start,p3_dc,0)</f>
        <v/>
      </c>
      <c r="OC129" s="44">
        <f>-IF(OC$4=p3_start,p3_dc,0)</f>
        <v/>
      </c>
      <c r="OD129" s="44">
        <f>-IF(OD$4=p3_start,p3_dc,0)</f>
        <v/>
      </c>
      <c r="OE129" s="44">
        <f>-IF(OE$4=p3_start,p3_dc,0)</f>
        <v/>
      </c>
      <c r="OF129" s="44">
        <f>-IF(OF$4=p3_start,p3_dc,0)</f>
        <v/>
      </c>
      <c r="OG129" s="44">
        <f>-IF(OG$4=p3_start,p3_dc,0)</f>
        <v/>
      </c>
      <c r="OH129" s="44">
        <f>-IF(OH$4=p3_start,p3_dc,0)</f>
        <v/>
      </c>
      <c r="OI129" s="44">
        <f>-IF(OI$4=p3_start,p3_dc,0)</f>
        <v/>
      </c>
      <c r="OJ129" s="44">
        <f>-IF(OJ$4=p3_start,p3_dc,0)</f>
        <v/>
      </c>
      <c r="OK129" s="44">
        <f>-IF(OK$4=p3_start,p3_dc,0)</f>
        <v/>
      </c>
      <c r="OL129" s="44">
        <f>-IF(OL$4=p3_start,p3_dc,0)</f>
        <v/>
      </c>
      <c r="OM129" s="44">
        <f>-IF(OM$4=p3_start,p3_dc,0)</f>
        <v/>
      </c>
      <c r="ON129" s="44">
        <f>-IF(ON$4=p3_start,p3_dc,0)</f>
        <v/>
      </c>
      <c r="OO129" s="44">
        <f>-IF(OO$4=p3_start,p3_dc,0)</f>
        <v/>
      </c>
      <c r="OP129" s="44">
        <f>-IF(OP$4=p3_start,p3_dc,0)</f>
        <v/>
      </c>
      <c r="OQ129" s="44">
        <f>-IF(OQ$4=p3_start,p3_dc,0)</f>
        <v/>
      </c>
      <c r="OR129" s="44">
        <f>-IF(OR$4=p3_start,p3_dc,0)</f>
        <v/>
      </c>
      <c r="OS129" s="44">
        <f>-IF(OS$4=p3_start,p3_dc,0)</f>
        <v/>
      </c>
      <c r="OT129" s="44">
        <f>-IF(OT$4=p3_start,p3_dc,0)</f>
        <v/>
      </c>
      <c r="OU129" s="44">
        <f>-IF(OU$4=p3_start,p3_dc,0)</f>
        <v/>
      </c>
      <c r="OV129" s="44">
        <f>-IF(OV$4=p3_start,p3_dc,0)</f>
        <v/>
      </c>
      <c r="OW129" s="44">
        <f>-IF(OW$4=p3_start,p3_dc,0)</f>
        <v/>
      </c>
      <c r="OX129" s="44">
        <f>-IF(OX$4=p3_start,p3_dc,0)</f>
        <v/>
      </c>
      <c r="OY129" s="44">
        <f>-IF(OY$4=p3_start,p3_dc,0)</f>
        <v/>
      </c>
      <c r="OZ129" s="44">
        <f>-IF(OZ$4=p3_start,p3_dc,0)</f>
        <v/>
      </c>
      <c r="PA129" s="44">
        <f>-IF(PA$4=p3_start,p3_dc,0)</f>
        <v/>
      </c>
      <c r="PB129" s="44">
        <f>-IF(PB$4=p3_start,p3_dc,0)</f>
        <v/>
      </c>
      <c r="PC129" s="44">
        <f>-IF(PC$4=p3_start,p3_dc,0)</f>
        <v/>
      </c>
      <c r="PD129" s="44">
        <f>-IF(PD$4=p3_start,p3_dc,0)</f>
        <v/>
      </c>
      <c r="PE129" s="44">
        <f>-IF(PE$4=p3_start,p3_dc,0)</f>
        <v/>
      </c>
      <c r="PF129" s="44">
        <f>-IF(PF$4=p3_start,p3_dc,0)</f>
        <v/>
      </c>
      <c r="PG129" s="44">
        <f>-IF(PG$4=p3_start,p3_dc,0)</f>
        <v/>
      </c>
      <c r="PH129" s="44">
        <f>-IF(PH$4=p3_start,p3_dc,0)</f>
        <v/>
      </c>
      <c r="PI129" s="44">
        <f>-IF(PI$4=p3_start,p3_dc,0)</f>
        <v/>
      </c>
      <c r="PJ129" s="44">
        <f>-IF(PJ$4=p3_start,p3_dc,0)</f>
        <v/>
      </c>
      <c r="PK129" s="44">
        <f>-IF(PK$4=p3_start,p3_dc,0)</f>
        <v/>
      </c>
      <c r="PL129" s="44">
        <f>-IF(PL$4=p3_start,p3_dc,0)</f>
        <v/>
      </c>
      <c r="PM129" s="44">
        <f>-IF(PM$4=p3_start,p3_dc,0)</f>
        <v/>
      </c>
    </row>
    <row r="130">
      <c r="A130" s="9" t="inlineStr">
        <is>
          <t>Landowner draw (+LTT)</t>
        </is>
      </c>
      <c r="B130" s="9" t="inlineStr">
        <is>
          <t>P3</t>
        </is>
      </c>
      <c r="C130" s="43">
        <f>SUM(D130:PM130)</f>
        <v/>
      </c>
      <c r="D130" s="44">
        <f>-IF(D$4=p3_start,p3_land,0)</f>
        <v/>
      </c>
      <c r="E130" s="44">
        <f>-IF(E$4=p3_start,p3_land,0)</f>
        <v/>
      </c>
      <c r="F130" s="44">
        <f>-IF(F$4=p3_start,p3_land,0)</f>
        <v/>
      </c>
      <c r="G130" s="44">
        <f>-IF(G$4=p3_start,p3_land,0)</f>
        <v/>
      </c>
      <c r="H130" s="44">
        <f>-IF(H$4=p3_start,p3_land,0)</f>
        <v/>
      </c>
      <c r="I130" s="44">
        <f>-IF(I$4=p3_start,p3_land,0)</f>
        <v/>
      </c>
      <c r="J130" s="44">
        <f>-IF(J$4=p3_start,p3_land,0)</f>
        <v/>
      </c>
      <c r="K130" s="44">
        <f>-IF(K$4=p3_start,p3_land,0)</f>
        <v/>
      </c>
      <c r="L130" s="44">
        <f>-IF(L$4=p3_start,p3_land,0)</f>
        <v/>
      </c>
      <c r="M130" s="44">
        <f>-IF(M$4=p3_start,p3_land,0)</f>
        <v/>
      </c>
      <c r="N130" s="44">
        <f>-IF(N$4=p3_start,p3_land,0)</f>
        <v/>
      </c>
      <c r="O130" s="44">
        <f>-IF(O$4=p3_start,p3_land,0)</f>
        <v/>
      </c>
      <c r="P130" s="44">
        <f>-IF(P$4=p3_start,p3_land,0)</f>
        <v/>
      </c>
      <c r="Q130" s="44">
        <f>-IF(Q$4=p3_start,p3_land,0)</f>
        <v/>
      </c>
      <c r="R130" s="44">
        <f>-IF(R$4=p3_start,p3_land,0)</f>
        <v/>
      </c>
      <c r="S130" s="44">
        <f>-IF(S$4=p3_start,p3_land,0)</f>
        <v/>
      </c>
      <c r="T130" s="44">
        <f>-IF(T$4=p3_start,p3_land,0)</f>
        <v/>
      </c>
      <c r="U130" s="44">
        <f>-IF(U$4=p3_start,p3_land,0)</f>
        <v/>
      </c>
      <c r="V130" s="44">
        <f>-IF(V$4=p3_start,p3_land,0)</f>
        <v/>
      </c>
      <c r="W130" s="44">
        <f>-IF(W$4=p3_start,p3_land,0)</f>
        <v/>
      </c>
      <c r="X130" s="44">
        <f>-IF(X$4=p3_start,p3_land,0)</f>
        <v/>
      </c>
      <c r="Y130" s="44">
        <f>-IF(Y$4=p3_start,p3_land,0)</f>
        <v/>
      </c>
      <c r="Z130" s="44">
        <f>-IF(Z$4=p3_start,p3_land,0)</f>
        <v/>
      </c>
      <c r="AA130" s="44">
        <f>-IF(AA$4=p3_start,p3_land,0)</f>
        <v/>
      </c>
      <c r="AB130" s="44">
        <f>-IF(AB$4=p3_start,p3_land,0)</f>
        <v/>
      </c>
      <c r="AC130" s="44">
        <f>-IF(AC$4=p3_start,p3_land,0)</f>
        <v/>
      </c>
      <c r="AD130" s="44">
        <f>-IF(AD$4=p3_start,p3_land,0)</f>
        <v/>
      </c>
      <c r="AE130" s="44">
        <f>-IF(AE$4=p3_start,p3_land,0)</f>
        <v/>
      </c>
      <c r="AF130" s="44">
        <f>-IF(AF$4=p3_start,p3_land,0)</f>
        <v/>
      </c>
      <c r="AG130" s="44">
        <f>-IF(AG$4=p3_start,p3_land,0)</f>
        <v/>
      </c>
      <c r="AH130" s="44">
        <f>-IF(AH$4=p3_start,p3_land,0)</f>
        <v/>
      </c>
      <c r="AI130" s="44">
        <f>-IF(AI$4=p3_start,p3_land,0)</f>
        <v/>
      </c>
      <c r="AJ130" s="44">
        <f>-IF(AJ$4=p3_start,p3_land,0)</f>
        <v/>
      </c>
      <c r="AK130" s="44">
        <f>-IF(AK$4=p3_start,p3_land,0)</f>
        <v/>
      </c>
      <c r="AL130" s="44">
        <f>-IF(AL$4=p3_start,p3_land,0)</f>
        <v/>
      </c>
      <c r="AM130" s="44">
        <f>-IF(AM$4=p3_start,p3_land,0)</f>
        <v/>
      </c>
      <c r="AN130" s="44">
        <f>-IF(AN$4=p3_start,p3_land,0)</f>
        <v/>
      </c>
      <c r="AO130" s="44">
        <f>-IF(AO$4=p3_start,p3_land,0)</f>
        <v/>
      </c>
      <c r="AP130" s="44">
        <f>-IF(AP$4=p3_start,p3_land,0)</f>
        <v/>
      </c>
      <c r="AQ130" s="44">
        <f>-IF(AQ$4=p3_start,p3_land,0)</f>
        <v/>
      </c>
      <c r="AR130" s="44">
        <f>-IF(AR$4=p3_start,p3_land,0)</f>
        <v/>
      </c>
      <c r="AS130" s="44">
        <f>-IF(AS$4=p3_start,p3_land,0)</f>
        <v/>
      </c>
      <c r="AT130" s="44">
        <f>-IF(AT$4=p3_start,p3_land,0)</f>
        <v/>
      </c>
      <c r="AU130" s="44">
        <f>-IF(AU$4=p3_start,p3_land,0)</f>
        <v/>
      </c>
      <c r="AV130" s="44">
        <f>-IF(AV$4=p3_start,p3_land,0)</f>
        <v/>
      </c>
      <c r="AW130" s="44">
        <f>-IF(AW$4=p3_start,p3_land,0)</f>
        <v/>
      </c>
      <c r="AX130" s="44">
        <f>-IF(AX$4=p3_start,p3_land,0)</f>
        <v/>
      </c>
      <c r="AY130" s="44">
        <f>-IF(AY$4=p3_start,p3_land,0)</f>
        <v/>
      </c>
      <c r="AZ130" s="44">
        <f>-IF(AZ$4=p3_start,p3_land,0)</f>
        <v/>
      </c>
      <c r="BA130" s="44">
        <f>-IF(BA$4=p3_start,p3_land,0)</f>
        <v/>
      </c>
      <c r="BB130" s="44">
        <f>-IF(BB$4=p3_start,p3_land,0)</f>
        <v/>
      </c>
      <c r="BC130" s="44">
        <f>-IF(BC$4=p3_start,p3_land,0)</f>
        <v/>
      </c>
      <c r="BD130" s="44">
        <f>-IF(BD$4=p3_start,p3_land,0)</f>
        <v/>
      </c>
      <c r="BE130" s="44">
        <f>-IF(BE$4=p3_start,p3_land,0)</f>
        <v/>
      </c>
      <c r="BF130" s="44">
        <f>-IF(BF$4=p3_start,p3_land,0)</f>
        <v/>
      </c>
      <c r="BG130" s="44">
        <f>-IF(BG$4=p3_start,p3_land,0)</f>
        <v/>
      </c>
      <c r="BH130" s="44">
        <f>-IF(BH$4=p3_start,p3_land,0)</f>
        <v/>
      </c>
      <c r="BI130" s="44">
        <f>-IF(BI$4=p3_start,p3_land,0)</f>
        <v/>
      </c>
      <c r="BJ130" s="44">
        <f>-IF(BJ$4=p3_start,p3_land,0)</f>
        <v/>
      </c>
      <c r="BK130" s="44">
        <f>-IF(BK$4=p3_start,p3_land,0)</f>
        <v/>
      </c>
      <c r="BL130" s="44">
        <f>-IF(BL$4=p3_start,p3_land,0)</f>
        <v/>
      </c>
      <c r="BM130" s="44">
        <f>-IF(BM$4=p3_start,p3_land,0)</f>
        <v/>
      </c>
      <c r="BN130" s="44">
        <f>-IF(BN$4=p3_start,p3_land,0)</f>
        <v/>
      </c>
      <c r="BO130" s="44">
        <f>-IF(BO$4=p3_start,p3_land,0)</f>
        <v/>
      </c>
      <c r="BP130" s="44">
        <f>-IF(BP$4=p3_start,p3_land,0)</f>
        <v/>
      </c>
      <c r="BQ130" s="44">
        <f>-IF(BQ$4=p3_start,p3_land,0)</f>
        <v/>
      </c>
      <c r="BR130" s="44">
        <f>-IF(BR$4=p3_start,p3_land,0)</f>
        <v/>
      </c>
      <c r="BS130" s="44">
        <f>-IF(BS$4=p3_start,p3_land,0)</f>
        <v/>
      </c>
      <c r="BT130" s="44">
        <f>-IF(BT$4=p3_start,p3_land,0)</f>
        <v/>
      </c>
      <c r="BU130" s="44">
        <f>-IF(BU$4=p3_start,p3_land,0)</f>
        <v/>
      </c>
      <c r="BV130" s="44">
        <f>-IF(BV$4=p3_start,p3_land,0)</f>
        <v/>
      </c>
      <c r="BW130" s="44">
        <f>-IF(BW$4=p3_start,p3_land,0)</f>
        <v/>
      </c>
      <c r="BX130" s="44">
        <f>-IF(BX$4=p3_start,p3_land,0)</f>
        <v/>
      </c>
      <c r="BY130" s="44">
        <f>-IF(BY$4=p3_start,p3_land,0)</f>
        <v/>
      </c>
      <c r="BZ130" s="44">
        <f>-IF(BZ$4=p3_start,p3_land,0)</f>
        <v/>
      </c>
      <c r="CA130" s="44">
        <f>-IF(CA$4=p3_start,p3_land,0)</f>
        <v/>
      </c>
      <c r="CB130" s="44">
        <f>-IF(CB$4=p3_start,p3_land,0)</f>
        <v/>
      </c>
      <c r="CC130" s="44">
        <f>-IF(CC$4=p3_start,p3_land,0)</f>
        <v/>
      </c>
      <c r="CD130" s="44">
        <f>-IF(CD$4=p3_start,p3_land,0)</f>
        <v/>
      </c>
      <c r="CE130" s="44">
        <f>-IF(CE$4=p3_start,p3_land,0)</f>
        <v/>
      </c>
      <c r="CF130" s="44">
        <f>-IF(CF$4=p3_start,p3_land,0)</f>
        <v/>
      </c>
      <c r="CG130" s="44">
        <f>-IF(CG$4=p3_start,p3_land,0)</f>
        <v/>
      </c>
      <c r="CH130" s="44">
        <f>-IF(CH$4=p3_start,p3_land,0)</f>
        <v/>
      </c>
      <c r="CI130" s="44">
        <f>-IF(CI$4=p3_start,p3_land,0)</f>
        <v/>
      </c>
      <c r="CJ130" s="44">
        <f>-IF(CJ$4=p3_start,p3_land,0)</f>
        <v/>
      </c>
      <c r="CK130" s="44">
        <f>-IF(CK$4=p3_start,p3_land,0)</f>
        <v/>
      </c>
      <c r="CL130" s="44">
        <f>-IF(CL$4=p3_start,p3_land,0)</f>
        <v/>
      </c>
      <c r="CM130" s="44">
        <f>-IF(CM$4=p3_start,p3_land,0)</f>
        <v/>
      </c>
      <c r="CN130" s="44">
        <f>-IF(CN$4=p3_start,p3_land,0)</f>
        <v/>
      </c>
      <c r="CO130" s="44">
        <f>-IF(CO$4=p3_start,p3_land,0)</f>
        <v/>
      </c>
      <c r="CP130" s="44">
        <f>-IF(CP$4=p3_start,p3_land,0)</f>
        <v/>
      </c>
      <c r="CQ130" s="44">
        <f>-IF(CQ$4=p3_start,p3_land,0)</f>
        <v/>
      </c>
      <c r="CR130" s="44">
        <f>-IF(CR$4=p3_start,p3_land,0)</f>
        <v/>
      </c>
      <c r="CS130" s="44">
        <f>-IF(CS$4=p3_start,p3_land,0)</f>
        <v/>
      </c>
      <c r="CT130" s="44">
        <f>-IF(CT$4=p3_start,p3_land,0)</f>
        <v/>
      </c>
      <c r="CU130" s="44">
        <f>-IF(CU$4=p3_start,p3_land,0)</f>
        <v/>
      </c>
      <c r="CV130" s="44">
        <f>-IF(CV$4=p3_start,p3_land,0)</f>
        <v/>
      </c>
      <c r="CW130" s="44">
        <f>-IF(CW$4=p3_start,p3_land,0)</f>
        <v/>
      </c>
      <c r="CX130" s="44">
        <f>-IF(CX$4=p3_start,p3_land,0)</f>
        <v/>
      </c>
      <c r="CY130" s="44">
        <f>-IF(CY$4=p3_start,p3_land,0)</f>
        <v/>
      </c>
      <c r="CZ130" s="44">
        <f>-IF(CZ$4=p3_start,p3_land,0)</f>
        <v/>
      </c>
      <c r="DA130" s="44">
        <f>-IF(DA$4=p3_start,p3_land,0)</f>
        <v/>
      </c>
      <c r="DB130" s="44">
        <f>-IF(DB$4=p3_start,p3_land,0)</f>
        <v/>
      </c>
      <c r="DC130" s="44">
        <f>-IF(DC$4=p3_start,p3_land,0)</f>
        <v/>
      </c>
      <c r="DD130" s="44">
        <f>-IF(DD$4=p3_start,p3_land,0)</f>
        <v/>
      </c>
      <c r="DE130" s="44">
        <f>-IF(DE$4=p3_start,p3_land,0)</f>
        <v/>
      </c>
      <c r="DF130" s="44">
        <f>-IF(DF$4=p3_start,p3_land,0)</f>
        <v/>
      </c>
      <c r="DG130" s="44">
        <f>-IF(DG$4=p3_start,p3_land,0)</f>
        <v/>
      </c>
      <c r="DH130" s="44">
        <f>-IF(DH$4=p3_start,p3_land,0)</f>
        <v/>
      </c>
      <c r="DI130" s="44">
        <f>-IF(DI$4=p3_start,p3_land,0)</f>
        <v/>
      </c>
      <c r="DJ130" s="44">
        <f>-IF(DJ$4=p3_start,p3_land,0)</f>
        <v/>
      </c>
      <c r="DK130" s="44">
        <f>-IF(DK$4=p3_start,p3_land,0)</f>
        <v/>
      </c>
      <c r="DL130" s="44">
        <f>-IF(DL$4=p3_start,p3_land,0)</f>
        <v/>
      </c>
      <c r="DM130" s="44">
        <f>-IF(DM$4=p3_start,p3_land,0)</f>
        <v/>
      </c>
      <c r="DN130" s="44">
        <f>-IF(DN$4=p3_start,p3_land,0)</f>
        <v/>
      </c>
      <c r="DO130" s="44">
        <f>-IF(DO$4=p3_start,p3_land,0)</f>
        <v/>
      </c>
      <c r="DP130" s="44">
        <f>-IF(DP$4=p3_start,p3_land,0)</f>
        <v/>
      </c>
      <c r="DQ130" s="44">
        <f>-IF(DQ$4=p3_start,p3_land,0)</f>
        <v/>
      </c>
      <c r="DR130" s="44">
        <f>-IF(DR$4=p3_start,p3_land,0)</f>
        <v/>
      </c>
      <c r="DS130" s="44">
        <f>-IF(DS$4=p3_start,p3_land,0)</f>
        <v/>
      </c>
      <c r="DT130" s="44">
        <f>-IF(DT$4=p3_start,p3_land,0)</f>
        <v/>
      </c>
      <c r="DU130" s="44">
        <f>-IF(DU$4=p3_start,p3_land,0)</f>
        <v/>
      </c>
      <c r="DV130" s="44">
        <f>-IF(DV$4=p3_start,p3_land,0)</f>
        <v/>
      </c>
      <c r="DW130" s="44">
        <f>-IF(DW$4=p3_start,p3_land,0)</f>
        <v/>
      </c>
      <c r="DX130" s="44">
        <f>-IF(DX$4=p3_start,p3_land,0)</f>
        <v/>
      </c>
      <c r="DY130" s="44">
        <f>-IF(DY$4=p3_start,p3_land,0)</f>
        <v/>
      </c>
      <c r="DZ130" s="44">
        <f>-IF(DZ$4=p3_start,p3_land,0)</f>
        <v/>
      </c>
      <c r="EA130" s="44">
        <f>-IF(EA$4=p3_start,p3_land,0)</f>
        <v/>
      </c>
      <c r="EB130" s="44">
        <f>-IF(EB$4=p3_start,p3_land,0)</f>
        <v/>
      </c>
      <c r="EC130" s="44">
        <f>-IF(EC$4=p3_start,p3_land,0)</f>
        <v/>
      </c>
      <c r="ED130" s="44">
        <f>-IF(ED$4=p3_start,p3_land,0)</f>
        <v/>
      </c>
      <c r="EE130" s="44">
        <f>-IF(EE$4=p3_start,p3_land,0)</f>
        <v/>
      </c>
      <c r="EF130" s="44">
        <f>-IF(EF$4=p3_start,p3_land,0)</f>
        <v/>
      </c>
      <c r="EG130" s="44">
        <f>-IF(EG$4=p3_start,p3_land,0)</f>
        <v/>
      </c>
      <c r="EH130" s="44">
        <f>-IF(EH$4=p3_start,p3_land,0)</f>
        <v/>
      </c>
      <c r="EI130" s="44">
        <f>-IF(EI$4=p3_start,p3_land,0)</f>
        <v/>
      </c>
      <c r="EJ130" s="44">
        <f>-IF(EJ$4=p3_start,p3_land,0)</f>
        <v/>
      </c>
      <c r="EK130" s="44">
        <f>-IF(EK$4=p3_start,p3_land,0)</f>
        <v/>
      </c>
      <c r="EL130" s="44">
        <f>-IF(EL$4=p3_start,p3_land,0)</f>
        <v/>
      </c>
      <c r="EM130" s="44">
        <f>-IF(EM$4=p3_start,p3_land,0)</f>
        <v/>
      </c>
      <c r="EN130" s="44">
        <f>-IF(EN$4=p3_start,p3_land,0)</f>
        <v/>
      </c>
      <c r="EO130" s="44">
        <f>-IF(EO$4=p3_start,p3_land,0)</f>
        <v/>
      </c>
      <c r="EP130" s="44">
        <f>-IF(EP$4=p3_start,p3_land,0)</f>
        <v/>
      </c>
      <c r="EQ130" s="44">
        <f>-IF(EQ$4=p3_start,p3_land,0)</f>
        <v/>
      </c>
      <c r="ER130" s="44">
        <f>-IF(ER$4=p3_start,p3_land,0)</f>
        <v/>
      </c>
      <c r="ES130" s="44">
        <f>-IF(ES$4=p3_start,p3_land,0)</f>
        <v/>
      </c>
      <c r="ET130" s="44">
        <f>-IF(ET$4=p3_start,p3_land,0)</f>
        <v/>
      </c>
      <c r="EU130" s="44">
        <f>-IF(EU$4=p3_start,p3_land,0)</f>
        <v/>
      </c>
      <c r="EV130" s="44">
        <f>-IF(EV$4=p3_start,p3_land,0)</f>
        <v/>
      </c>
      <c r="EW130" s="44">
        <f>-IF(EW$4=p3_start,p3_land,0)</f>
        <v/>
      </c>
      <c r="EX130" s="44">
        <f>-IF(EX$4=p3_start,p3_land,0)</f>
        <v/>
      </c>
      <c r="EY130" s="44">
        <f>-IF(EY$4=p3_start,p3_land,0)</f>
        <v/>
      </c>
      <c r="EZ130" s="44">
        <f>-IF(EZ$4=p3_start,p3_land,0)</f>
        <v/>
      </c>
      <c r="FA130" s="44">
        <f>-IF(FA$4=p3_start,p3_land,0)</f>
        <v/>
      </c>
      <c r="FB130" s="44">
        <f>-IF(FB$4=p3_start,p3_land,0)</f>
        <v/>
      </c>
      <c r="FC130" s="44">
        <f>-IF(FC$4=p3_start,p3_land,0)</f>
        <v/>
      </c>
      <c r="FD130" s="44">
        <f>-IF(FD$4=p3_start,p3_land,0)</f>
        <v/>
      </c>
      <c r="FE130" s="44">
        <f>-IF(FE$4=p3_start,p3_land,0)</f>
        <v/>
      </c>
      <c r="FF130" s="44">
        <f>-IF(FF$4=p3_start,p3_land,0)</f>
        <v/>
      </c>
      <c r="FG130" s="44">
        <f>-IF(FG$4=p3_start,p3_land,0)</f>
        <v/>
      </c>
      <c r="FH130" s="44">
        <f>-IF(FH$4=p3_start,p3_land,0)</f>
        <v/>
      </c>
      <c r="FI130" s="44">
        <f>-IF(FI$4=p3_start,p3_land,0)</f>
        <v/>
      </c>
      <c r="FJ130" s="44">
        <f>-IF(FJ$4=p3_start,p3_land,0)</f>
        <v/>
      </c>
      <c r="FK130" s="44">
        <f>-IF(FK$4=p3_start,p3_land,0)</f>
        <v/>
      </c>
      <c r="FL130" s="44">
        <f>-IF(FL$4=p3_start,p3_land,0)</f>
        <v/>
      </c>
      <c r="FM130" s="44">
        <f>-IF(FM$4=p3_start,p3_land,0)</f>
        <v/>
      </c>
      <c r="FN130" s="44">
        <f>-IF(FN$4=p3_start,p3_land,0)</f>
        <v/>
      </c>
      <c r="FO130" s="44">
        <f>-IF(FO$4=p3_start,p3_land,0)</f>
        <v/>
      </c>
      <c r="FP130" s="44">
        <f>-IF(FP$4=p3_start,p3_land,0)</f>
        <v/>
      </c>
      <c r="FQ130" s="44">
        <f>-IF(FQ$4=p3_start,p3_land,0)</f>
        <v/>
      </c>
      <c r="FR130" s="44">
        <f>-IF(FR$4=p3_start,p3_land,0)</f>
        <v/>
      </c>
      <c r="FS130" s="44">
        <f>-IF(FS$4=p3_start,p3_land,0)</f>
        <v/>
      </c>
      <c r="FT130" s="44">
        <f>-IF(FT$4=p3_start,p3_land,0)</f>
        <v/>
      </c>
      <c r="FU130" s="44">
        <f>-IF(FU$4=p3_start,p3_land,0)</f>
        <v/>
      </c>
      <c r="FV130" s="44">
        <f>-IF(FV$4=p3_start,p3_land,0)</f>
        <v/>
      </c>
      <c r="FW130" s="44">
        <f>-IF(FW$4=p3_start,p3_land,0)</f>
        <v/>
      </c>
      <c r="FX130" s="44">
        <f>-IF(FX$4=p3_start,p3_land,0)</f>
        <v/>
      </c>
      <c r="FY130" s="44">
        <f>-IF(FY$4=p3_start,p3_land,0)</f>
        <v/>
      </c>
      <c r="FZ130" s="44">
        <f>-IF(FZ$4=p3_start,p3_land,0)</f>
        <v/>
      </c>
      <c r="GA130" s="44">
        <f>-IF(GA$4=p3_start,p3_land,0)</f>
        <v/>
      </c>
      <c r="GB130" s="44">
        <f>-IF(GB$4=p3_start,p3_land,0)</f>
        <v/>
      </c>
      <c r="GC130" s="44">
        <f>-IF(GC$4=p3_start,p3_land,0)</f>
        <v/>
      </c>
      <c r="GD130" s="44">
        <f>-IF(GD$4=p3_start,p3_land,0)</f>
        <v/>
      </c>
      <c r="GE130" s="44">
        <f>-IF(GE$4=p3_start,p3_land,0)</f>
        <v/>
      </c>
      <c r="GF130" s="44">
        <f>-IF(GF$4=p3_start,p3_land,0)</f>
        <v/>
      </c>
      <c r="GG130" s="44">
        <f>-IF(GG$4=p3_start,p3_land,0)</f>
        <v/>
      </c>
      <c r="GH130" s="44">
        <f>-IF(GH$4=p3_start,p3_land,0)</f>
        <v/>
      </c>
      <c r="GI130" s="44">
        <f>-IF(GI$4=p3_start,p3_land,0)</f>
        <v/>
      </c>
      <c r="GJ130" s="44">
        <f>-IF(GJ$4=p3_start,p3_land,0)</f>
        <v/>
      </c>
      <c r="GK130" s="44">
        <f>-IF(GK$4=p3_start,p3_land,0)</f>
        <v/>
      </c>
      <c r="GL130" s="44">
        <f>-IF(GL$4=p3_start,p3_land,0)</f>
        <v/>
      </c>
      <c r="GM130" s="44">
        <f>-IF(GM$4=p3_start,p3_land,0)</f>
        <v/>
      </c>
      <c r="GN130" s="44">
        <f>-IF(GN$4=p3_start,p3_land,0)</f>
        <v/>
      </c>
      <c r="GO130" s="44">
        <f>-IF(GO$4=p3_start,p3_land,0)</f>
        <v/>
      </c>
      <c r="GP130" s="44">
        <f>-IF(GP$4=p3_start,p3_land,0)</f>
        <v/>
      </c>
      <c r="GQ130" s="44">
        <f>-IF(GQ$4=p3_start,p3_land,0)</f>
        <v/>
      </c>
      <c r="GR130" s="44">
        <f>-IF(GR$4=p3_start,p3_land,0)</f>
        <v/>
      </c>
      <c r="GS130" s="44">
        <f>-IF(GS$4=p3_start,p3_land,0)</f>
        <v/>
      </c>
      <c r="GT130" s="44">
        <f>-IF(GT$4=p3_start,p3_land,0)</f>
        <v/>
      </c>
      <c r="GU130" s="44">
        <f>-IF(GU$4=p3_start,p3_land,0)</f>
        <v/>
      </c>
      <c r="GV130" s="44">
        <f>-IF(GV$4=p3_start,p3_land,0)</f>
        <v/>
      </c>
      <c r="GW130" s="44">
        <f>-IF(GW$4=p3_start,p3_land,0)</f>
        <v/>
      </c>
      <c r="GX130" s="44">
        <f>-IF(GX$4=p3_start,p3_land,0)</f>
        <v/>
      </c>
      <c r="GY130" s="44">
        <f>-IF(GY$4=p3_start,p3_land,0)</f>
        <v/>
      </c>
      <c r="GZ130" s="44">
        <f>-IF(GZ$4=p3_start,p3_land,0)</f>
        <v/>
      </c>
      <c r="HA130" s="44">
        <f>-IF(HA$4=p3_start,p3_land,0)</f>
        <v/>
      </c>
      <c r="HB130" s="44">
        <f>-IF(HB$4=p3_start,p3_land,0)</f>
        <v/>
      </c>
      <c r="HC130" s="44">
        <f>-IF(HC$4=p3_start,p3_land,0)</f>
        <v/>
      </c>
      <c r="HD130" s="44">
        <f>-IF(HD$4=p3_start,p3_land,0)</f>
        <v/>
      </c>
      <c r="HE130" s="44">
        <f>-IF(HE$4=p3_start,p3_land,0)</f>
        <v/>
      </c>
      <c r="HF130" s="44">
        <f>-IF(HF$4=p3_start,p3_land,0)</f>
        <v/>
      </c>
      <c r="HG130" s="44">
        <f>-IF(HG$4=p3_start,p3_land,0)</f>
        <v/>
      </c>
      <c r="HH130" s="44">
        <f>-IF(HH$4=p3_start,p3_land,0)</f>
        <v/>
      </c>
      <c r="HI130" s="44">
        <f>-IF(HI$4=p3_start,p3_land,0)</f>
        <v/>
      </c>
      <c r="HJ130" s="44">
        <f>-IF(HJ$4=p3_start,p3_land,0)</f>
        <v/>
      </c>
      <c r="HK130" s="44">
        <f>-IF(HK$4=p3_start,p3_land,0)</f>
        <v/>
      </c>
      <c r="HL130" s="44">
        <f>-IF(HL$4=p3_start,p3_land,0)</f>
        <v/>
      </c>
      <c r="HM130" s="44">
        <f>-IF(HM$4=p3_start,p3_land,0)</f>
        <v/>
      </c>
      <c r="HN130" s="44">
        <f>-IF(HN$4=p3_start,p3_land,0)</f>
        <v/>
      </c>
      <c r="HO130" s="44">
        <f>-IF(HO$4=p3_start,p3_land,0)</f>
        <v/>
      </c>
      <c r="HP130" s="44">
        <f>-IF(HP$4=p3_start,p3_land,0)</f>
        <v/>
      </c>
      <c r="HQ130" s="44">
        <f>-IF(HQ$4=p3_start,p3_land,0)</f>
        <v/>
      </c>
      <c r="HR130" s="44">
        <f>-IF(HR$4=p3_start,p3_land,0)</f>
        <v/>
      </c>
      <c r="HS130" s="44">
        <f>-IF(HS$4=p3_start,p3_land,0)</f>
        <v/>
      </c>
      <c r="HT130" s="44">
        <f>-IF(HT$4=p3_start,p3_land,0)</f>
        <v/>
      </c>
      <c r="HU130" s="44">
        <f>-IF(HU$4=p3_start,p3_land,0)</f>
        <v/>
      </c>
      <c r="HV130" s="44">
        <f>-IF(HV$4=p3_start,p3_land,0)</f>
        <v/>
      </c>
      <c r="HW130" s="44">
        <f>-IF(HW$4=p3_start,p3_land,0)</f>
        <v/>
      </c>
      <c r="HX130" s="44">
        <f>-IF(HX$4=p3_start,p3_land,0)</f>
        <v/>
      </c>
      <c r="HY130" s="44">
        <f>-IF(HY$4=p3_start,p3_land,0)</f>
        <v/>
      </c>
      <c r="HZ130" s="44">
        <f>-IF(HZ$4=p3_start,p3_land,0)</f>
        <v/>
      </c>
      <c r="IA130" s="44">
        <f>-IF(IA$4=p3_start,p3_land,0)</f>
        <v/>
      </c>
      <c r="IB130" s="44">
        <f>-IF(IB$4=p3_start,p3_land,0)</f>
        <v/>
      </c>
      <c r="IC130" s="44">
        <f>-IF(IC$4=p3_start,p3_land,0)</f>
        <v/>
      </c>
      <c r="ID130" s="44">
        <f>-IF(ID$4=p3_start,p3_land,0)</f>
        <v/>
      </c>
      <c r="IE130" s="44">
        <f>-IF(IE$4=p3_start,p3_land,0)</f>
        <v/>
      </c>
      <c r="IF130" s="44">
        <f>-IF(IF$4=p3_start,p3_land,0)</f>
        <v/>
      </c>
      <c r="IG130" s="44">
        <f>-IF(IG$4=p3_start,p3_land,0)</f>
        <v/>
      </c>
      <c r="IH130" s="44">
        <f>-IF(IH$4=p3_start,p3_land,0)</f>
        <v/>
      </c>
      <c r="II130" s="44">
        <f>-IF(II$4=p3_start,p3_land,0)</f>
        <v/>
      </c>
      <c r="IJ130" s="44">
        <f>-IF(IJ$4=p3_start,p3_land,0)</f>
        <v/>
      </c>
      <c r="IK130" s="44">
        <f>-IF(IK$4=p3_start,p3_land,0)</f>
        <v/>
      </c>
      <c r="IL130" s="44">
        <f>-IF(IL$4=p3_start,p3_land,0)</f>
        <v/>
      </c>
      <c r="IM130" s="44">
        <f>-IF(IM$4=p3_start,p3_land,0)</f>
        <v/>
      </c>
      <c r="IN130" s="44">
        <f>-IF(IN$4=p3_start,p3_land,0)</f>
        <v/>
      </c>
      <c r="IO130" s="44">
        <f>-IF(IO$4=p3_start,p3_land,0)</f>
        <v/>
      </c>
      <c r="IP130" s="44">
        <f>-IF(IP$4=p3_start,p3_land,0)</f>
        <v/>
      </c>
      <c r="IQ130" s="44">
        <f>-IF(IQ$4=p3_start,p3_land,0)</f>
        <v/>
      </c>
      <c r="IR130" s="44">
        <f>-IF(IR$4=p3_start,p3_land,0)</f>
        <v/>
      </c>
      <c r="IS130" s="44">
        <f>-IF(IS$4=p3_start,p3_land,0)</f>
        <v/>
      </c>
      <c r="IT130" s="44">
        <f>-IF(IT$4=p3_start,p3_land,0)</f>
        <v/>
      </c>
      <c r="IU130" s="44">
        <f>-IF(IU$4=p3_start,p3_land,0)</f>
        <v/>
      </c>
      <c r="IV130" s="44">
        <f>-IF(IV$4=p3_start,p3_land,0)</f>
        <v/>
      </c>
      <c r="IW130" s="44">
        <f>-IF(IW$4=p3_start,p3_land,0)</f>
        <v/>
      </c>
      <c r="IX130" s="44">
        <f>-IF(IX$4=p3_start,p3_land,0)</f>
        <v/>
      </c>
      <c r="IY130" s="44">
        <f>-IF(IY$4=p3_start,p3_land,0)</f>
        <v/>
      </c>
      <c r="IZ130" s="44">
        <f>-IF(IZ$4=p3_start,p3_land,0)</f>
        <v/>
      </c>
      <c r="JA130" s="44">
        <f>-IF(JA$4=p3_start,p3_land,0)</f>
        <v/>
      </c>
      <c r="JB130" s="44">
        <f>-IF(JB$4=p3_start,p3_land,0)</f>
        <v/>
      </c>
      <c r="JC130" s="44">
        <f>-IF(JC$4=p3_start,p3_land,0)</f>
        <v/>
      </c>
      <c r="JD130" s="44">
        <f>-IF(JD$4=p3_start,p3_land,0)</f>
        <v/>
      </c>
      <c r="JE130" s="44">
        <f>-IF(JE$4=p3_start,p3_land,0)</f>
        <v/>
      </c>
      <c r="JF130" s="44">
        <f>-IF(JF$4=p3_start,p3_land,0)</f>
        <v/>
      </c>
      <c r="JG130" s="44">
        <f>-IF(JG$4=p3_start,p3_land,0)</f>
        <v/>
      </c>
      <c r="JH130" s="44">
        <f>-IF(JH$4=p3_start,p3_land,0)</f>
        <v/>
      </c>
      <c r="JI130" s="44">
        <f>-IF(JI$4=p3_start,p3_land,0)</f>
        <v/>
      </c>
      <c r="JJ130" s="44">
        <f>-IF(JJ$4=p3_start,p3_land,0)</f>
        <v/>
      </c>
      <c r="JK130" s="44">
        <f>-IF(JK$4=p3_start,p3_land,0)</f>
        <v/>
      </c>
      <c r="JL130" s="44">
        <f>-IF(JL$4=p3_start,p3_land,0)</f>
        <v/>
      </c>
      <c r="JM130" s="44">
        <f>-IF(JM$4=p3_start,p3_land,0)</f>
        <v/>
      </c>
      <c r="JN130" s="44">
        <f>-IF(JN$4=p3_start,p3_land,0)</f>
        <v/>
      </c>
      <c r="JO130" s="44">
        <f>-IF(JO$4=p3_start,p3_land,0)</f>
        <v/>
      </c>
      <c r="JP130" s="44">
        <f>-IF(JP$4=p3_start,p3_land,0)</f>
        <v/>
      </c>
      <c r="JQ130" s="44">
        <f>-IF(JQ$4=p3_start,p3_land,0)</f>
        <v/>
      </c>
      <c r="JR130" s="44">
        <f>-IF(JR$4=p3_start,p3_land,0)</f>
        <v/>
      </c>
      <c r="JS130" s="44">
        <f>-IF(JS$4=p3_start,p3_land,0)</f>
        <v/>
      </c>
      <c r="JT130" s="44">
        <f>-IF(JT$4=p3_start,p3_land,0)</f>
        <v/>
      </c>
      <c r="JU130" s="44">
        <f>-IF(JU$4=p3_start,p3_land,0)</f>
        <v/>
      </c>
      <c r="JV130" s="44">
        <f>-IF(JV$4=p3_start,p3_land,0)</f>
        <v/>
      </c>
      <c r="JW130" s="44">
        <f>-IF(JW$4=p3_start,p3_land,0)</f>
        <v/>
      </c>
      <c r="JX130" s="44">
        <f>-IF(JX$4=p3_start,p3_land,0)</f>
        <v/>
      </c>
      <c r="JY130" s="44">
        <f>-IF(JY$4=p3_start,p3_land,0)</f>
        <v/>
      </c>
      <c r="JZ130" s="44">
        <f>-IF(JZ$4=p3_start,p3_land,0)</f>
        <v/>
      </c>
      <c r="KA130" s="44">
        <f>-IF(KA$4=p3_start,p3_land,0)</f>
        <v/>
      </c>
      <c r="KB130" s="44">
        <f>-IF(KB$4=p3_start,p3_land,0)</f>
        <v/>
      </c>
      <c r="KC130" s="44">
        <f>-IF(KC$4=p3_start,p3_land,0)</f>
        <v/>
      </c>
      <c r="KD130" s="44">
        <f>-IF(KD$4=p3_start,p3_land,0)</f>
        <v/>
      </c>
      <c r="KE130" s="44">
        <f>-IF(KE$4=p3_start,p3_land,0)</f>
        <v/>
      </c>
      <c r="KF130" s="44">
        <f>-IF(KF$4=p3_start,p3_land,0)</f>
        <v/>
      </c>
      <c r="KG130" s="44">
        <f>-IF(KG$4=p3_start,p3_land,0)</f>
        <v/>
      </c>
      <c r="KH130" s="44">
        <f>-IF(KH$4=p3_start,p3_land,0)</f>
        <v/>
      </c>
      <c r="KI130" s="44">
        <f>-IF(KI$4=p3_start,p3_land,0)</f>
        <v/>
      </c>
      <c r="KJ130" s="44">
        <f>-IF(KJ$4=p3_start,p3_land,0)</f>
        <v/>
      </c>
      <c r="KK130" s="44">
        <f>-IF(KK$4=p3_start,p3_land,0)</f>
        <v/>
      </c>
      <c r="KL130" s="44">
        <f>-IF(KL$4=p3_start,p3_land,0)</f>
        <v/>
      </c>
      <c r="KM130" s="44">
        <f>-IF(KM$4=p3_start,p3_land,0)</f>
        <v/>
      </c>
      <c r="KN130" s="44">
        <f>-IF(KN$4=p3_start,p3_land,0)</f>
        <v/>
      </c>
      <c r="KO130" s="44">
        <f>-IF(KO$4=p3_start,p3_land,0)</f>
        <v/>
      </c>
      <c r="KP130" s="44">
        <f>-IF(KP$4=p3_start,p3_land,0)</f>
        <v/>
      </c>
      <c r="KQ130" s="44">
        <f>-IF(KQ$4=p3_start,p3_land,0)</f>
        <v/>
      </c>
      <c r="KR130" s="44">
        <f>-IF(KR$4=p3_start,p3_land,0)</f>
        <v/>
      </c>
      <c r="KS130" s="44">
        <f>-IF(KS$4=p3_start,p3_land,0)</f>
        <v/>
      </c>
      <c r="KT130" s="44">
        <f>-IF(KT$4=p3_start,p3_land,0)</f>
        <v/>
      </c>
      <c r="KU130" s="44">
        <f>-IF(KU$4=p3_start,p3_land,0)</f>
        <v/>
      </c>
      <c r="KV130" s="44">
        <f>-IF(KV$4=p3_start,p3_land,0)</f>
        <v/>
      </c>
      <c r="KW130" s="44">
        <f>-IF(KW$4=p3_start,p3_land,0)</f>
        <v/>
      </c>
      <c r="KX130" s="44">
        <f>-IF(KX$4=p3_start,p3_land,0)</f>
        <v/>
      </c>
      <c r="KY130" s="44">
        <f>-IF(KY$4=p3_start,p3_land,0)</f>
        <v/>
      </c>
      <c r="KZ130" s="44">
        <f>-IF(KZ$4=p3_start,p3_land,0)</f>
        <v/>
      </c>
      <c r="LA130" s="44">
        <f>-IF(LA$4=p3_start,p3_land,0)</f>
        <v/>
      </c>
      <c r="LB130" s="44">
        <f>-IF(LB$4=p3_start,p3_land,0)</f>
        <v/>
      </c>
      <c r="LC130" s="44">
        <f>-IF(LC$4=p3_start,p3_land,0)</f>
        <v/>
      </c>
      <c r="LD130" s="44">
        <f>-IF(LD$4=p3_start,p3_land,0)</f>
        <v/>
      </c>
      <c r="LE130" s="44">
        <f>-IF(LE$4=p3_start,p3_land,0)</f>
        <v/>
      </c>
      <c r="LF130" s="44">
        <f>-IF(LF$4=p3_start,p3_land,0)</f>
        <v/>
      </c>
      <c r="LG130" s="44">
        <f>-IF(LG$4=p3_start,p3_land,0)</f>
        <v/>
      </c>
      <c r="LH130" s="44">
        <f>-IF(LH$4=p3_start,p3_land,0)</f>
        <v/>
      </c>
      <c r="LI130" s="44">
        <f>-IF(LI$4=p3_start,p3_land,0)</f>
        <v/>
      </c>
      <c r="LJ130" s="44">
        <f>-IF(LJ$4=p3_start,p3_land,0)</f>
        <v/>
      </c>
      <c r="LK130" s="44">
        <f>-IF(LK$4=p3_start,p3_land,0)</f>
        <v/>
      </c>
      <c r="LL130" s="44">
        <f>-IF(LL$4=p3_start,p3_land,0)</f>
        <v/>
      </c>
      <c r="LM130" s="44">
        <f>-IF(LM$4=p3_start,p3_land,0)</f>
        <v/>
      </c>
      <c r="LN130" s="44">
        <f>-IF(LN$4=p3_start,p3_land,0)</f>
        <v/>
      </c>
      <c r="LO130" s="44">
        <f>-IF(LO$4=p3_start,p3_land,0)</f>
        <v/>
      </c>
      <c r="LP130" s="44">
        <f>-IF(LP$4=p3_start,p3_land,0)</f>
        <v/>
      </c>
      <c r="LQ130" s="44">
        <f>-IF(LQ$4=p3_start,p3_land,0)</f>
        <v/>
      </c>
      <c r="LR130" s="44">
        <f>-IF(LR$4=p3_start,p3_land,0)</f>
        <v/>
      </c>
      <c r="LS130" s="44">
        <f>-IF(LS$4=p3_start,p3_land,0)</f>
        <v/>
      </c>
      <c r="LT130" s="44">
        <f>-IF(LT$4=p3_start,p3_land,0)</f>
        <v/>
      </c>
      <c r="LU130" s="44">
        <f>-IF(LU$4=p3_start,p3_land,0)</f>
        <v/>
      </c>
      <c r="LV130" s="44">
        <f>-IF(LV$4=p3_start,p3_land,0)</f>
        <v/>
      </c>
      <c r="LW130" s="44">
        <f>-IF(LW$4=p3_start,p3_land,0)</f>
        <v/>
      </c>
      <c r="LX130" s="44">
        <f>-IF(LX$4=p3_start,p3_land,0)</f>
        <v/>
      </c>
      <c r="LY130" s="44">
        <f>-IF(LY$4=p3_start,p3_land,0)</f>
        <v/>
      </c>
      <c r="LZ130" s="44">
        <f>-IF(LZ$4=p3_start,p3_land,0)</f>
        <v/>
      </c>
      <c r="MA130" s="44">
        <f>-IF(MA$4=p3_start,p3_land,0)</f>
        <v/>
      </c>
      <c r="MB130" s="44">
        <f>-IF(MB$4=p3_start,p3_land,0)</f>
        <v/>
      </c>
      <c r="MC130" s="44">
        <f>-IF(MC$4=p3_start,p3_land,0)</f>
        <v/>
      </c>
      <c r="MD130" s="44">
        <f>-IF(MD$4=p3_start,p3_land,0)</f>
        <v/>
      </c>
      <c r="ME130" s="44">
        <f>-IF(ME$4=p3_start,p3_land,0)</f>
        <v/>
      </c>
      <c r="MF130" s="44">
        <f>-IF(MF$4=p3_start,p3_land,0)</f>
        <v/>
      </c>
      <c r="MG130" s="44">
        <f>-IF(MG$4=p3_start,p3_land,0)</f>
        <v/>
      </c>
      <c r="MH130" s="44">
        <f>-IF(MH$4=p3_start,p3_land,0)</f>
        <v/>
      </c>
      <c r="MI130" s="44">
        <f>-IF(MI$4=p3_start,p3_land,0)</f>
        <v/>
      </c>
      <c r="MJ130" s="44">
        <f>-IF(MJ$4=p3_start,p3_land,0)</f>
        <v/>
      </c>
      <c r="MK130" s="44">
        <f>-IF(MK$4=p3_start,p3_land,0)</f>
        <v/>
      </c>
      <c r="ML130" s="44">
        <f>-IF(ML$4=p3_start,p3_land,0)</f>
        <v/>
      </c>
      <c r="MM130" s="44">
        <f>-IF(MM$4=p3_start,p3_land,0)</f>
        <v/>
      </c>
      <c r="MN130" s="44">
        <f>-IF(MN$4=p3_start,p3_land,0)</f>
        <v/>
      </c>
      <c r="MO130" s="44">
        <f>-IF(MO$4=p3_start,p3_land,0)</f>
        <v/>
      </c>
      <c r="MP130" s="44">
        <f>-IF(MP$4=p3_start,p3_land,0)</f>
        <v/>
      </c>
      <c r="MQ130" s="44">
        <f>-IF(MQ$4=p3_start,p3_land,0)</f>
        <v/>
      </c>
      <c r="MR130" s="44">
        <f>-IF(MR$4=p3_start,p3_land,0)</f>
        <v/>
      </c>
      <c r="MS130" s="44">
        <f>-IF(MS$4=p3_start,p3_land,0)</f>
        <v/>
      </c>
      <c r="MT130" s="44">
        <f>-IF(MT$4=p3_start,p3_land,0)</f>
        <v/>
      </c>
      <c r="MU130" s="44">
        <f>-IF(MU$4=p3_start,p3_land,0)</f>
        <v/>
      </c>
      <c r="MV130" s="44">
        <f>-IF(MV$4=p3_start,p3_land,0)</f>
        <v/>
      </c>
      <c r="MW130" s="44">
        <f>-IF(MW$4=p3_start,p3_land,0)</f>
        <v/>
      </c>
      <c r="MX130" s="44">
        <f>-IF(MX$4=p3_start,p3_land,0)</f>
        <v/>
      </c>
      <c r="MY130" s="44">
        <f>-IF(MY$4=p3_start,p3_land,0)</f>
        <v/>
      </c>
      <c r="MZ130" s="44">
        <f>-IF(MZ$4=p3_start,p3_land,0)</f>
        <v/>
      </c>
      <c r="NA130" s="44">
        <f>-IF(NA$4=p3_start,p3_land,0)</f>
        <v/>
      </c>
      <c r="NB130" s="44">
        <f>-IF(NB$4=p3_start,p3_land,0)</f>
        <v/>
      </c>
      <c r="NC130" s="44">
        <f>-IF(NC$4=p3_start,p3_land,0)</f>
        <v/>
      </c>
      <c r="ND130" s="44">
        <f>-IF(ND$4=p3_start,p3_land,0)</f>
        <v/>
      </c>
      <c r="NE130" s="44">
        <f>-IF(NE$4=p3_start,p3_land,0)</f>
        <v/>
      </c>
      <c r="NF130" s="44">
        <f>-IF(NF$4=p3_start,p3_land,0)</f>
        <v/>
      </c>
      <c r="NG130" s="44">
        <f>-IF(NG$4=p3_start,p3_land,0)</f>
        <v/>
      </c>
      <c r="NH130" s="44">
        <f>-IF(NH$4=p3_start,p3_land,0)</f>
        <v/>
      </c>
      <c r="NI130" s="44">
        <f>-IF(NI$4=p3_start,p3_land,0)</f>
        <v/>
      </c>
      <c r="NJ130" s="44">
        <f>-IF(NJ$4=p3_start,p3_land,0)</f>
        <v/>
      </c>
      <c r="NK130" s="44">
        <f>-IF(NK$4=p3_start,p3_land,0)</f>
        <v/>
      </c>
      <c r="NL130" s="44">
        <f>-IF(NL$4=p3_start,p3_land,0)</f>
        <v/>
      </c>
      <c r="NM130" s="44">
        <f>-IF(NM$4=p3_start,p3_land,0)</f>
        <v/>
      </c>
      <c r="NN130" s="44">
        <f>-IF(NN$4=p3_start,p3_land,0)</f>
        <v/>
      </c>
      <c r="NO130" s="44">
        <f>-IF(NO$4=p3_start,p3_land,0)</f>
        <v/>
      </c>
      <c r="NP130" s="44">
        <f>-IF(NP$4=p3_start,p3_land,0)</f>
        <v/>
      </c>
      <c r="NQ130" s="44">
        <f>-IF(NQ$4=p3_start,p3_land,0)</f>
        <v/>
      </c>
      <c r="NR130" s="44">
        <f>-IF(NR$4=p3_start,p3_land,0)</f>
        <v/>
      </c>
      <c r="NS130" s="44">
        <f>-IF(NS$4=p3_start,p3_land,0)</f>
        <v/>
      </c>
      <c r="NT130" s="44">
        <f>-IF(NT$4=p3_start,p3_land,0)</f>
        <v/>
      </c>
      <c r="NU130" s="44">
        <f>-IF(NU$4=p3_start,p3_land,0)</f>
        <v/>
      </c>
      <c r="NV130" s="44">
        <f>-IF(NV$4=p3_start,p3_land,0)</f>
        <v/>
      </c>
      <c r="NW130" s="44">
        <f>-IF(NW$4=p3_start,p3_land,0)</f>
        <v/>
      </c>
      <c r="NX130" s="44">
        <f>-IF(NX$4=p3_start,p3_land,0)</f>
        <v/>
      </c>
      <c r="NY130" s="44">
        <f>-IF(NY$4=p3_start,p3_land,0)</f>
        <v/>
      </c>
      <c r="NZ130" s="44">
        <f>-IF(NZ$4=p3_start,p3_land,0)</f>
        <v/>
      </c>
      <c r="OA130" s="44">
        <f>-IF(OA$4=p3_start,p3_land,0)</f>
        <v/>
      </c>
      <c r="OB130" s="44">
        <f>-IF(OB$4=p3_start,p3_land,0)</f>
        <v/>
      </c>
      <c r="OC130" s="44">
        <f>-IF(OC$4=p3_start,p3_land,0)</f>
        <v/>
      </c>
      <c r="OD130" s="44">
        <f>-IF(OD$4=p3_start,p3_land,0)</f>
        <v/>
      </c>
      <c r="OE130" s="44">
        <f>-IF(OE$4=p3_start,p3_land,0)</f>
        <v/>
      </c>
      <c r="OF130" s="44">
        <f>-IF(OF$4=p3_start,p3_land,0)</f>
        <v/>
      </c>
      <c r="OG130" s="44">
        <f>-IF(OG$4=p3_start,p3_land,0)</f>
        <v/>
      </c>
      <c r="OH130" s="44">
        <f>-IF(OH$4=p3_start,p3_land,0)</f>
        <v/>
      </c>
      <c r="OI130" s="44">
        <f>-IF(OI$4=p3_start,p3_land,0)</f>
        <v/>
      </c>
      <c r="OJ130" s="44">
        <f>-IF(OJ$4=p3_start,p3_land,0)</f>
        <v/>
      </c>
      <c r="OK130" s="44">
        <f>-IF(OK$4=p3_start,p3_land,0)</f>
        <v/>
      </c>
      <c r="OL130" s="44">
        <f>-IF(OL$4=p3_start,p3_land,0)</f>
        <v/>
      </c>
      <c r="OM130" s="44">
        <f>-IF(OM$4=p3_start,p3_land,0)</f>
        <v/>
      </c>
      <c r="ON130" s="44">
        <f>-IF(ON$4=p3_start,p3_land,0)</f>
        <v/>
      </c>
      <c r="OO130" s="44">
        <f>-IF(OO$4=p3_start,p3_land,0)</f>
        <v/>
      </c>
      <c r="OP130" s="44">
        <f>-IF(OP$4=p3_start,p3_land,0)</f>
        <v/>
      </c>
      <c r="OQ130" s="44">
        <f>-IF(OQ$4=p3_start,p3_land,0)</f>
        <v/>
      </c>
      <c r="OR130" s="44">
        <f>-IF(OR$4=p3_start,p3_land,0)</f>
        <v/>
      </c>
      <c r="OS130" s="44">
        <f>-IF(OS$4=p3_start,p3_land,0)</f>
        <v/>
      </c>
      <c r="OT130" s="44">
        <f>-IF(OT$4=p3_start,p3_land,0)</f>
        <v/>
      </c>
      <c r="OU130" s="44">
        <f>-IF(OU$4=p3_start,p3_land,0)</f>
        <v/>
      </c>
      <c r="OV130" s="44">
        <f>-IF(OV$4=p3_start,p3_land,0)</f>
        <v/>
      </c>
      <c r="OW130" s="44">
        <f>-IF(OW$4=p3_start,p3_land,0)</f>
        <v/>
      </c>
      <c r="OX130" s="44">
        <f>-IF(OX$4=p3_start,p3_land,0)</f>
        <v/>
      </c>
      <c r="OY130" s="44">
        <f>-IF(OY$4=p3_start,p3_land,0)</f>
        <v/>
      </c>
      <c r="OZ130" s="44">
        <f>-IF(OZ$4=p3_start,p3_land,0)</f>
        <v/>
      </c>
      <c r="PA130" s="44">
        <f>-IF(PA$4=p3_start,p3_land,0)</f>
        <v/>
      </c>
      <c r="PB130" s="44">
        <f>-IF(PB$4=p3_start,p3_land,0)</f>
        <v/>
      </c>
      <c r="PC130" s="44">
        <f>-IF(PC$4=p3_start,p3_land,0)</f>
        <v/>
      </c>
      <c r="PD130" s="44">
        <f>-IF(PD$4=p3_start,p3_land,0)</f>
        <v/>
      </c>
      <c r="PE130" s="44">
        <f>-IF(PE$4=p3_start,p3_land,0)</f>
        <v/>
      </c>
      <c r="PF130" s="44">
        <f>-IF(PF$4=p3_start,p3_land,0)</f>
        <v/>
      </c>
      <c r="PG130" s="44">
        <f>-IF(PG$4=p3_start,p3_land,0)</f>
        <v/>
      </c>
      <c r="PH130" s="44">
        <f>-IF(PH$4=p3_start,p3_land,0)</f>
        <v/>
      </c>
      <c r="PI130" s="44">
        <f>-IF(PI$4=p3_start,p3_land,0)</f>
        <v/>
      </c>
      <c r="PJ130" s="44">
        <f>-IF(PJ$4=p3_start,p3_land,0)</f>
        <v/>
      </c>
      <c r="PK130" s="44">
        <f>-IF(PK$4=p3_start,p3_land,0)</f>
        <v/>
      </c>
      <c r="PL130" s="44">
        <f>-IF(PL$4=p3_start,p3_land,0)</f>
        <v/>
      </c>
      <c r="PM130" s="44">
        <f>-IF(PM$4=p3_start,p3_land,0)</f>
        <v/>
      </c>
    </row>
    <row r="131">
      <c r="A131" s="9" t="inlineStr">
        <is>
          <t>CMHC premium &amp; fees</t>
        </is>
      </c>
      <c r="B131" s="9" t="inlineStr">
        <is>
          <t>P3</t>
        </is>
      </c>
      <c r="C131" s="43">
        <f>SUM(D131:PM131)</f>
        <v/>
      </c>
      <c r="D131" s="44">
        <f>-IF(D$4=p3_start,p3_fees,0)</f>
        <v/>
      </c>
      <c r="E131" s="44">
        <f>-IF(E$4=p3_start,p3_fees,0)</f>
        <v/>
      </c>
      <c r="F131" s="44">
        <f>-IF(F$4=p3_start,p3_fees,0)</f>
        <v/>
      </c>
      <c r="G131" s="44">
        <f>-IF(G$4=p3_start,p3_fees,0)</f>
        <v/>
      </c>
      <c r="H131" s="44">
        <f>-IF(H$4=p3_start,p3_fees,0)</f>
        <v/>
      </c>
      <c r="I131" s="44">
        <f>-IF(I$4=p3_start,p3_fees,0)</f>
        <v/>
      </c>
      <c r="J131" s="44">
        <f>-IF(J$4=p3_start,p3_fees,0)</f>
        <v/>
      </c>
      <c r="K131" s="44">
        <f>-IF(K$4=p3_start,p3_fees,0)</f>
        <v/>
      </c>
      <c r="L131" s="44">
        <f>-IF(L$4=p3_start,p3_fees,0)</f>
        <v/>
      </c>
      <c r="M131" s="44">
        <f>-IF(M$4=p3_start,p3_fees,0)</f>
        <v/>
      </c>
      <c r="N131" s="44">
        <f>-IF(N$4=p3_start,p3_fees,0)</f>
        <v/>
      </c>
      <c r="O131" s="44">
        <f>-IF(O$4=p3_start,p3_fees,0)</f>
        <v/>
      </c>
      <c r="P131" s="44">
        <f>-IF(P$4=p3_start,p3_fees,0)</f>
        <v/>
      </c>
      <c r="Q131" s="44">
        <f>-IF(Q$4=p3_start,p3_fees,0)</f>
        <v/>
      </c>
      <c r="R131" s="44">
        <f>-IF(R$4=p3_start,p3_fees,0)</f>
        <v/>
      </c>
      <c r="S131" s="44">
        <f>-IF(S$4=p3_start,p3_fees,0)</f>
        <v/>
      </c>
      <c r="T131" s="44">
        <f>-IF(T$4=p3_start,p3_fees,0)</f>
        <v/>
      </c>
      <c r="U131" s="44">
        <f>-IF(U$4=p3_start,p3_fees,0)</f>
        <v/>
      </c>
      <c r="V131" s="44">
        <f>-IF(V$4=p3_start,p3_fees,0)</f>
        <v/>
      </c>
      <c r="W131" s="44">
        <f>-IF(W$4=p3_start,p3_fees,0)</f>
        <v/>
      </c>
      <c r="X131" s="44">
        <f>-IF(X$4=p3_start,p3_fees,0)</f>
        <v/>
      </c>
      <c r="Y131" s="44">
        <f>-IF(Y$4=p3_start,p3_fees,0)</f>
        <v/>
      </c>
      <c r="Z131" s="44">
        <f>-IF(Z$4=p3_start,p3_fees,0)</f>
        <v/>
      </c>
      <c r="AA131" s="44">
        <f>-IF(AA$4=p3_start,p3_fees,0)</f>
        <v/>
      </c>
      <c r="AB131" s="44">
        <f>-IF(AB$4=p3_start,p3_fees,0)</f>
        <v/>
      </c>
      <c r="AC131" s="44">
        <f>-IF(AC$4=p3_start,p3_fees,0)</f>
        <v/>
      </c>
      <c r="AD131" s="44">
        <f>-IF(AD$4=p3_start,p3_fees,0)</f>
        <v/>
      </c>
      <c r="AE131" s="44">
        <f>-IF(AE$4=p3_start,p3_fees,0)</f>
        <v/>
      </c>
      <c r="AF131" s="44">
        <f>-IF(AF$4=p3_start,p3_fees,0)</f>
        <v/>
      </c>
      <c r="AG131" s="44">
        <f>-IF(AG$4=p3_start,p3_fees,0)</f>
        <v/>
      </c>
      <c r="AH131" s="44">
        <f>-IF(AH$4=p3_start,p3_fees,0)</f>
        <v/>
      </c>
      <c r="AI131" s="44">
        <f>-IF(AI$4=p3_start,p3_fees,0)</f>
        <v/>
      </c>
      <c r="AJ131" s="44">
        <f>-IF(AJ$4=p3_start,p3_fees,0)</f>
        <v/>
      </c>
      <c r="AK131" s="44">
        <f>-IF(AK$4=p3_start,p3_fees,0)</f>
        <v/>
      </c>
      <c r="AL131" s="44">
        <f>-IF(AL$4=p3_start,p3_fees,0)</f>
        <v/>
      </c>
      <c r="AM131" s="44">
        <f>-IF(AM$4=p3_start,p3_fees,0)</f>
        <v/>
      </c>
      <c r="AN131" s="44">
        <f>-IF(AN$4=p3_start,p3_fees,0)</f>
        <v/>
      </c>
      <c r="AO131" s="44">
        <f>-IF(AO$4=p3_start,p3_fees,0)</f>
        <v/>
      </c>
      <c r="AP131" s="44">
        <f>-IF(AP$4=p3_start,p3_fees,0)</f>
        <v/>
      </c>
      <c r="AQ131" s="44">
        <f>-IF(AQ$4=p3_start,p3_fees,0)</f>
        <v/>
      </c>
      <c r="AR131" s="44">
        <f>-IF(AR$4=p3_start,p3_fees,0)</f>
        <v/>
      </c>
      <c r="AS131" s="44">
        <f>-IF(AS$4=p3_start,p3_fees,0)</f>
        <v/>
      </c>
      <c r="AT131" s="44">
        <f>-IF(AT$4=p3_start,p3_fees,0)</f>
        <v/>
      </c>
      <c r="AU131" s="44">
        <f>-IF(AU$4=p3_start,p3_fees,0)</f>
        <v/>
      </c>
      <c r="AV131" s="44">
        <f>-IF(AV$4=p3_start,p3_fees,0)</f>
        <v/>
      </c>
      <c r="AW131" s="44">
        <f>-IF(AW$4=p3_start,p3_fees,0)</f>
        <v/>
      </c>
      <c r="AX131" s="44">
        <f>-IF(AX$4=p3_start,p3_fees,0)</f>
        <v/>
      </c>
      <c r="AY131" s="44">
        <f>-IF(AY$4=p3_start,p3_fees,0)</f>
        <v/>
      </c>
      <c r="AZ131" s="44">
        <f>-IF(AZ$4=p3_start,p3_fees,0)</f>
        <v/>
      </c>
      <c r="BA131" s="44">
        <f>-IF(BA$4=p3_start,p3_fees,0)</f>
        <v/>
      </c>
      <c r="BB131" s="44">
        <f>-IF(BB$4=p3_start,p3_fees,0)</f>
        <v/>
      </c>
      <c r="BC131" s="44">
        <f>-IF(BC$4=p3_start,p3_fees,0)</f>
        <v/>
      </c>
      <c r="BD131" s="44">
        <f>-IF(BD$4=p3_start,p3_fees,0)</f>
        <v/>
      </c>
      <c r="BE131" s="44">
        <f>-IF(BE$4=p3_start,p3_fees,0)</f>
        <v/>
      </c>
      <c r="BF131" s="44">
        <f>-IF(BF$4=p3_start,p3_fees,0)</f>
        <v/>
      </c>
      <c r="BG131" s="44">
        <f>-IF(BG$4=p3_start,p3_fees,0)</f>
        <v/>
      </c>
      <c r="BH131" s="44">
        <f>-IF(BH$4=p3_start,p3_fees,0)</f>
        <v/>
      </c>
      <c r="BI131" s="44">
        <f>-IF(BI$4=p3_start,p3_fees,0)</f>
        <v/>
      </c>
      <c r="BJ131" s="44">
        <f>-IF(BJ$4=p3_start,p3_fees,0)</f>
        <v/>
      </c>
      <c r="BK131" s="44">
        <f>-IF(BK$4=p3_start,p3_fees,0)</f>
        <v/>
      </c>
      <c r="BL131" s="44">
        <f>-IF(BL$4=p3_start,p3_fees,0)</f>
        <v/>
      </c>
      <c r="BM131" s="44">
        <f>-IF(BM$4=p3_start,p3_fees,0)</f>
        <v/>
      </c>
      <c r="BN131" s="44">
        <f>-IF(BN$4=p3_start,p3_fees,0)</f>
        <v/>
      </c>
      <c r="BO131" s="44">
        <f>-IF(BO$4=p3_start,p3_fees,0)</f>
        <v/>
      </c>
      <c r="BP131" s="44">
        <f>-IF(BP$4=p3_start,p3_fees,0)</f>
        <v/>
      </c>
      <c r="BQ131" s="44">
        <f>-IF(BQ$4=p3_start,p3_fees,0)</f>
        <v/>
      </c>
      <c r="BR131" s="44">
        <f>-IF(BR$4=p3_start,p3_fees,0)</f>
        <v/>
      </c>
      <c r="BS131" s="44">
        <f>-IF(BS$4=p3_start,p3_fees,0)</f>
        <v/>
      </c>
      <c r="BT131" s="44">
        <f>-IF(BT$4=p3_start,p3_fees,0)</f>
        <v/>
      </c>
      <c r="BU131" s="44">
        <f>-IF(BU$4=p3_start,p3_fees,0)</f>
        <v/>
      </c>
      <c r="BV131" s="44">
        <f>-IF(BV$4=p3_start,p3_fees,0)</f>
        <v/>
      </c>
      <c r="BW131" s="44">
        <f>-IF(BW$4=p3_start,p3_fees,0)</f>
        <v/>
      </c>
      <c r="BX131" s="44">
        <f>-IF(BX$4=p3_start,p3_fees,0)</f>
        <v/>
      </c>
      <c r="BY131" s="44">
        <f>-IF(BY$4=p3_start,p3_fees,0)</f>
        <v/>
      </c>
      <c r="BZ131" s="44">
        <f>-IF(BZ$4=p3_start,p3_fees,0)</f>
        <v/>
      </c>
      <c r="CA131" s="44">
        <f>-IF(CA$4=p3_start,p3_fees,0)</f>
        <v/>
      </c>
      <c r="CB131" s="44">
        <f>-IF(CB$4=p3_start,p3_fees,0)</f>
        <v/>
      </c>
      <c r="CC131" s="44">
        <f>-IF(CC$4=p3_start,p3_fees,0)</f>
        <v/>
      </c>
      <c r="CD131" s="44">
        <f>-IF(CD$4=p3_start,p3_fees,0)</f>
        <v/>
      </c>
      <c r="CE131" s="44">
        <f>-IF(CE$4=p3_start,p3_fees,0)</f>
        <v/>
      </c>
      <c r="CF131" s="44">
        <f>-IF(CF$4=p3_start,p3_fees,0)</f>
        <v/>
      </c>
      <c r="CG131" s="44">
        <f>-IF(CG$4=p3_start,p3_fees,0)</f>
        <v/>
      </c>
      <c r="CH131" s="44">
        <f>-IF(CH$4=p3_start,p3_fees,0)</f>
        <v/>
      </c>
      <c r="CI131" s="44">
        <f>-IF(CI$4=p3_start,p3_fees,0)</f>
        <v/>
      </c>
      <c r="CJ131" s="44">
        <f>-IF(CJ$4=p3_start,p3_fees,0)</f>
        <v/>
      </c>
      <c r="CK131" s="44">
        <f>-IF(CK$4=p3_start,p3_fees,0)</f>
        <v/>
      </c>
      <c r="CL131" s="44">
        <f>-IF(CL$4=p3_start,p3_fees,0)</f>
        <v/>
      </c>
      <c r="CM131" s="44">
        <f>-IF(CM$4=p3_start,p3_fees,0)</f>
        <v/>
      </c>
      <c r="CN131" s="44">
        <f>-IF(CN$4=p3_start,p3_fees,0)</f>
        <v/>
      </c>
      <c r="CO131" s="44">
        <f>-IF(CO$4=p3_start,p3_fees,0)</f>
        <v/>
      </c>
      <c r="CP131" s="44">
        <f>-IF(CP$4=p3_start,p3_fees,0)</f>
        <v/>
      </c>
      <c r="CQ131" s="44">
        <f>-IF(CQ$4=p3_start,p3_fees,0)</f>
        <v/>
      </c>
      <c r="CR131" s="44">
        <f>-IF(CR$4=p3_start,p3_fees,0)</f>
        <v/>
      </c>
      <c r="CS131" s="44">
        <f>-IF(CS$4=p3_start,p3_fees,0)</f>
        <v/>
      </c>
      <c r="CT131" s="44">
        <f>-IF(CT$4=p3_start,p3_fees,0)</f>
        <v/>
      </c>
      <c r="CU131" s="44">
        <f>-IF(CU$4=p3_start,p3_fees,0)</f>
        <v/>
      </c>
      <c r="CV131" s="44">
        <f>-IF(CV$4=p3_start,p3_fees,0)</f>
        <v/>
      </c>
      <c r="CW131" s="44">
        <f>-IF(CW$4=p3_start,p3_fees,0)</f>
        <v/>
      </c>
      <c r="CX131" s="44">
        <f>-IF(CX$4=p3_start,p3_fees,0)</f>
        <v/>
      </c>
      <c r="CY131" s="44">
        <f>-IF(CY$4=p3_start,p3_fees,0)</f>
        <v/>
      </c>
      <c r="CZ131" s="44">
        <f>-IF(CZ$4=p3_start,p3_fees,0)</f>
        <v/>
      </c>
      <c r="DA131" s="44">
        <f>-IF(DA$4=p3_start,p3_fees,0)</f>
        <v/>
      </c>
      <c r="DB131" s="44">
        <f>-IF(DB$4=p3_start,p3_fees,0)</f>
        <v/>
      </c>
      <c r="DC131" s="44">
        <f>-IF(DC$4=p3_start,p3_fees,0)</f>
        <v/>
      </c>
      <c r="DD131" s="44">
        <f>-IF(DD$4=p3_start,p3_fees,0)</f>
        <v/>
      </c>
      <c r="DE131" s="44">
        <f>-IF(DE$4=p3_start,p3_fees,0)</f>
        <v/>
      </c>
      <c r="DF131" s="44">
        <f>-IF(DF$4=p3_start,p3_fees,0)</f>
        <v/>
      </c>
      <c r="DG131" s="44">
        <f>-IF(DG$4=p3_start,p3_fees,0)</f>
        <v/>
      </c>
      <c r="DH131" s="44">
        <f>-IF(DH$4=p3_start,p3_fees,0)</f>
        <v/>
      </c>
      <c r="DI131" s="44">
        <f>-IF(DI$4=p3_start,p3_fees,0)</f>
        <v/>
      </c>
      <c r="DJ131" s="44">
        <f>-IF(DJ$4=p3_start,p3_fees,0)</f>
        <v/>
      </c>
      <c r="DK131" s="44">
        <f>-IF(DK$4=p3_start,p3_fees,0)</f>
        <v/>
      </c>
      <c r="DL131" s="44">
        <f>-IF(DL$4=p3_start,p3_fees,0)</f>
        <v/>
      </c>
      <c r="DM131" s="44">
        <f>-IF(DM$4=p3_start,p3_fees,0)</f>
        <v/>
      </c>
      <c r="DN131" s="44">
        <f>-IF(DN$4=p3_start,p3_fees,0)</f>
        <v/>
      </c>
      <c r="DO131" s="44">
        <f>-IF(DO$4=p3_start,p3_fees,0)</f>
        <v/>
      </c>
      <c r="DP131" s="44">
        <f>-IF(DP$4=p3_start,p3_fees,0)</f>
        <v/>
      </c>
      <c r="DQ131" s="44">
        <f>-IF(DQ$4=p3_start,p3_fees,0)</f>
        <v/>
      </c>
      <c r="DR131" s="44">
        <f>-IF(DR$4=p3_start,p3_fees,0)</f>
        <v/>
      </c>
      <c r="DS131" s="44">
        <f>-IF(DS$4=p3_start,p3_fees,0)</f>
        <v/>
      </c>
      <c r="DT131" s="44">
        <f>-IF(DT$4=p3_start,p3_fees,0)</f>
        <v/>
      </c>
      <c r="DU131" s="44">
        <f>-IF(DU$4=p3_start,p3_fees,0)</f>
        <v/>
      </c>
      <c r="DV131" s="44">
        <f>-IF(DV$4=p3_start,p3_fees,0)</f>
        <v/>
      </c>
      <c r="DW131" s="44">
        <f>-IF(DW$4=p3_start,p3_fees,0)</f>
        <v/>
      </c>
      <c r="DX131" s="44">
        <f>-IF(DX$4=p3_start,p3_fees,0)</f>
        <v/>
      </c>
      <c r="DY131" s="44">
        <f>-IF(DY$4=p3_start,p3_fees,0)</f>
        <v/>
      </c>
      <c r="DZ131" s="44">
        <f>-IF(DZ$4=p3_start,p3_fees,0)</f>
        <v/>
      </c>
      <c r="EA131" s="44">
        <f>-IF(EA$4=p3_start,p3_fees,0)</f>
        <v/>
      </c>
      <c r="EB131" s="44">
        <f>-IF(EB$4=p3_start,p3_fees,0)</f>
        <v/>
      </c>
      <c r="EC131" s="44">
        <f>-IF(EC$4=p3_start,p3_fees,0)</f>
        <v/>
      </c>
      <c r="ED131" s="44">
        <f>-IF(ED$4=p3_start,p3_fees,0)</f>
        <v/>
      </c>
      <c r="EE131" s="44">
        <f>-IF(EE$4=p3_start,p3_fees,0)</f>
        <v/>
      </c>
      <c r="EF131" s="44">
        <f>-IF(EF$4=p3_start,p3_fees,0)</f>
        <v/>
      </c>
      <c r="EG131" s="44">
        <f>-IF(EG$4=p3_start,p3_fees,0)</f>
        <v/>
      </c>
      <c r="EH131" s="44">
        <f>-IF(EH$4=p3_start,p3_fees,0)</f>
        <v/>
      </c>
      <c r="EI131" s="44">
        <f>-IF(EI$4=p3_start,p3_fees,0)</f>
        <v/>
      </c>
      <c r="EJ131" s="44">
        <f>-IF(EJ$4=p3_start,p3_fees,0)</f>
        <v/>
      </c>
      <c r="EK131" s="44">
        <f>-IF(EK$4=p3_start,p3_fees,0)</f>
        <v/>
      </c>
      <c r="EL131" s="44">
        <f>-IF(EL$4=p3_start,p3_fees,0)</f>
        <v/>
      </c>
      <c r="EM131" s="44">
        <f>-IF(EM$4=p3_start,p3_fees,0)</f>
        <v/>
      </c>
      <c r="EN131" s="44">
        <f>-IF(EN$4=p3_start,p3_fees,0)</f>
        <v/>
      </c>
      <c r="EO131" s="44">
        <f>-IF(EO$4=p3_start,p3_fees,0)</f>
        <v/>
      </c>
      <c r="EP131" s="44">
        <f>-IF(EP$4=p3_start,p3_fees,0)</f>
        <v/>
      </c>
      <c r="EQ131" s="44">
        <f>-IF(EQ$4=p3_start,p3_fees,0)</f>
        <v/>
      </c>
      <c r="ER131" s="44">
        <f>-IF(ER$4=p3_start,p3_fees,0)</f>
        <v/>
      </c>
      <c r="ES131" s="44">
        <f>-IF(ES$4=p3_start,p3_fees,0)</f>
        <v/>
      </c>
      <c r="ET131" s="44">
        <f>-IF(ET$4=p3_start,p3_fees,0)</f>
        <v/>
      </c>
      <c r="EU131" s="44">
        <f>-IF(EU$4=p3_start,p3_fees,0)</f>
        <v/>
      </c>
      <c r="EV131" s="44">
        <f>-IF(EV$4=p3_start,p3_fees,0)</f>
        <v/>
      </c>
      <c r="EW131" s="44">
        <f>-IF(EW$4=p3_start,p3_fees,0)</f>
        <v/>
      </c>
      <c r="EX131" s="44">
        <f>-IF(EX$4=p3_start,p3_fees,0)</f>
        <v/>
      </c>
      <c r="EY131" s="44">
        <f>-IF(EY$4=p3_start,p3_fees,0)</f>
        <v/>
      </c>
      <c r="EZ131" s="44">
        <f>-IF(EZ$4=p3_start,p3_fees,0)</f>
        <v/>
      </c>
      <c r="FA131" s="44">
        <f>-IF(FA$4=p3_start,p3_fees,0)</f>
        <v/>
      </c>
      <c r="FB131" s="44">
        <f>-IF(FB$4=p3_start,p3_fees,0)</f>
        <v/>
      </c>
      <c r="FC131" s="44">
        <f>-IF(FC$4=p3_start,p3_fees,0)</f>
        <v/>
      </c>
      <c r="FD131" s="44">
        <f>-IF(FD$4=p3_start,p3_fees,0)</f>
        <v/>
      </c>
      <c r="FE131" s="44">
        <f>-IF(FE$4=p3_start,p3_fees,0)</f>
        <v/>
      </c>
      <c r="FF131" s="44">
        <f>-IF(FF$4=p3_start,p3_fees,0)</f>
        <v/>
      </c>
      <c r="FG131" s="44">
        <f>-IF(FG$4=p3_start,p3_fees,0)</f>
        <v/>
      </c>
      <c r="FH131" s="44">
        <f>-IF(FH$4=p3_start,p3_fees,0)</f>
        <v/>
      </c>
      <c r="FI131" s="44">
        <f>-IF(FI$4=p3_start,p3_fees,0)</f>
        <v/>
      </c>
      <c r="FJ131" s="44">
        <f>-IF(FJ$4=p3_start,p3_fees,0)</f>
        <v/>
      </c>
      <c r="FK131" s="44">
        <f>-IF(FK$4=p3_start,p3_fees,0)</f>
        <v/>
      </c>
      <c r="FL131" s="44">
        <f>-IF(FL$4=p3_start,p3_fees,0)</f>
        <v/>
      </c>
      <c r="FM131" s="44">
        <f>-IF(FM$4=p3_start,p3_fees,0)</f>
        <v/>
      </c>
      <c r="FN131" s="44">
        <f>-IF(FN$4=p3_start,p3_fees,0)</f>
        <v/>
      </c>
      <c r="FO131" s="44">
        <f>-IF(FO$4=p3_start,p3_fees,0)</f>
        <v/>
      </c>
      <c r="FP131" s="44">
        <f>-IF(FP$4=p3_start,p3_fees,0)</f>
        <v/>
      </c>
      <c r="FQ131" s="44">
        <f>-IF(FQ$4=p3_start,p3_fees,0)</f>
        <v/>
      </c>
      <c r="FR131" s="44">
        <f>-IF(FR$4=p3_start,p3_fees,0)</f>
        <v/>
      </c>
      <c r="FS131" s="44">
        <f>-IF(FS$4=p3_start,p3_fees,0)</f>
        <v/>
      </c>
      <c r="FT131" s="44">
        <f>-IF(FT$4=p3_start,p3_fees,0)</f>
        <v/>
      </c>
      <c r="FU131" s="44">
        <f>-IF(FU$4=p3_start,p3_fees,0)</f>
        <v/>
      </c>
      <c r="FV131" s="44">
        <f>-IF(FV$4=p3_start,p3_fees,0)</f>
        <v/>
      </c>
      <c r="FW131" s="44">
        <f>-IF(FW$4=p3_start,p3_fees,0)</f>
        <v/>
      </c>
      <c r="FX131" s="44">
        <f>-IF(FX$4=p3_start,p3_fees,0)</f>
        <v/>
      </c>
      <c r="FY131" s="44">
        <f>-IF(FY$4=p3_start,p3_fees,0)</f>
        <v/>
      </c>
      <c r="FZ131" s="44">
        <f>-IF(FZ$4=p3_start,p3_fees,0)</f>
        <v/>
      </c>
      <c r="GA131" s="44">
        <f>-IF(GA$4=p3_start,p3_fees,0)</f>
        <v/>
      </c>
      <c r="GB131" s="44">
        <f>-IF(GB$4=p3_start,p3_fees,0)</f>
        <v/>
      </c>
      <c r="GC131" s="44">
        <f>-IF(GC$4=p3_start,p3_fees,0)</f>
        <v/>
      </c>
      <c r="GD131" s="44">
        <f>-IF(GD$4=p3_start,p3_fees,0)</f>
        <v/>
      </c>
      <c r="GE131" s="44">
        <f>-IF(GE$4=p3_start,p3_fees,0)</f>
        <v/>
      </c>
      <c r="GF131" s="44">
        <f>-IF(GF$4=p3_start,p3_fees,0)</f>
        <v/>
      </c>
      <c r="GG131" s="44">
        <f>-IF(GG$4=p3_start,p3_fees,0)</f>
        <v/>
      </c>
      <c r="GH131" s="44">
        <f>-IF(GH$4=p3_start,p3_fees,0)</f>
        <v/>
      </c>
      <c r="GI131" s="44">
        <f>-IF(GI$4=p3_start,p3_fees,0)</f>
        <v/>
      </c>
      <c r="GJ131" s="44">
        <f>-IF(GJ$4=p3_start,p3_fees,0)</f>
        <v/>
      </c>
      <c r="GK131" s="44">
        <f>-IF(GK$4=p3_start,p3_fees,0)</f>
        <v/>
      </c>
      <c r="GL131" s="44">
        <f>-IF(GL$4=p3_start,p3_fees,0)</f>
        <v/>
      </c>
      <c r="GM131" s="44">
        <f>-IF(GM$4=p3_start,p3_fees,0)</f>
        <v/>
      </c>
      <c r="GN131" s="44">
        <f>-IF(GN$4=p3_start,p3_fees,0)</f>
        <v/>
      </c>
      <c r="GO131" s="44">
        <f>-IF(GO$4=p3_start,p3_fees,0)</f>
        <v/>
      </c>
      <c r="GP131" s="44">
        <f>-IF(GP$4=p3_start,p3_fees,0)</f>
        <v/>
      </c>
      <c r="GQ131" s="44">
        <f>-IF(GQ$4=p3_start,p3_fees,0)</f>
        <v/>
      </c>
      <c r="GR131" s="44">
        <f>-IF(GR$4=p3_start,p3_fees,0)</f>
        <v/>
      </c>
      <c r="GS131" s="44">
        <f>-IF(GS$4=p3_start,p3_fees,0)</f>
        <v/>
      </c>
      <c r="GT131" s="44">
        <f>-IF(GT$4=p3_start,p3_fees,0)</f>
        <v/>
      </c>
      <c r="GU131" s="44">
        <f>-IF(GU$4=p3_start,p3_fees,0)</f>
        <v/>
      </c>
      <c r="GV131" s="44">
        <f>-IF(GV$4=p3_start,p3_fees,0)</f>
        <v/>
      </c>
      <c r="GW131" s="44">
        <f>-IF(GW$4=p3_start,p3_fees,0)</f>
        <v/>
      </c>
      <c r="GX131" s="44">
        <f>-IF(GX$4=p3_start,p3_fees,0)</f>
        <v/>
      </c>
      <c r="GY131" s="44">
        <f>-IF(GY$4=p3_start,p3_fees,0)</f>
        <v/>
      </c>
      <c r="GZ131" s="44">
        <f>-IF(GZ$4=p3_start,p3_fees,0)</f>
        <v/>
      </c>
      <c r="HA131" s="44">
        <f>-IF(HA$4=p3_start,p3_fees,0)</f>
        <v/>
      </c>
      <c r="HB131" s="44">
        <f>-IF(HB$4=p3_start,p3_fees,0)</f>
        <v/>
      </c>
      <c r="HC131" s="44">
        <f>-IF(HC$4=p3_start,p3_fees,0)</f>
        <v/>
      </c>
      <c r="HD131" s="44">
        <f>-IF(HD$4=p3_start,p3_fees,0)</f>
        <v/>
      </c>
      <c r="HE131" s="44">
        <f>-IF(HE$4=p3_start,p3_fees,0)</f>
        <v/>
      </c>
      <c r="HF131" s="44">
        <f>-IF(HF$4=p3_start,p3_fees,0)</f>
        <v/>
      </c>
      <c r="HG131" s="44">
        <f>-IF(HG$4=p3_start,p3_fees,0)</f>
        <v/>
      </c>
      <c r="HH131" s="44">
        <f>-IF(HH$4=p3_start,p3_fees,0)</f>
        <v/>
      </c>
      <c r="HI131" s="44">
        <f>-IF(HI$4=p3_start,p3_fees,0)</f>
        <v/>
      </c>
      <c r="HJ131" s="44">
        <f>-IF(HJ$4=p3_start,p3_fees,0)</f>
        <v/>
      </c>
      <c r="HK131" s="44">
        <f>-IF(HK$4=p3_start,p3_fees,0)</f>
        <v/>
      </c>
      <c r="HL131" s="44">
        <f>-IF(HL$4=p3_start,p3_fees,0)</f>
        <v/>
      </c>
      <c r="HM131" s="44">
        <f>-IF(HM$4=p3_start,p3_fees,0)</f>
        <v/>
      </c>
      <c r="HN131" s="44">
        <f>-IF(HN$4=p3_start,p3_fees,0)</f>
        <v/>
      </c>
      <c r="HO131" s="44">
        <f>-IF(HO$4=p3_start,p3_fees,0)</f>
        <v/>
      </c>
      <c r="HP131" s="44">
        <f>-IF(HP$4=p3_start,p3_fees,0)</f>
        <v/>
      </c>
      <c r="HQ131" s="44">
        <f>-IF(HQ$4=p3_start,p3_fees,0)</f>
        <v/>
      </c>
      <c r="HR131" s="44">
        <f>-IF(HR$4=p3_start,p3_fees,0)</f>
        <v/>
      </c>
      <c r="HS131" s="44">
        <f>-IF(HS$4=p3_start,p3_fees,0)</f>
        <v/>
      </c>
      <c r="HT131" s="44">
        <f>-IF(HT$4=p3_start,p3_fees,0)</f>
        <v/>
      </c>
      <c r="HU131" s="44">
        <f>-IF(HU$4=p3_start,p3_fees,0)</f>
        <v/>
      </c>
      <c r="HV131" s="44">
        <f>-IF(HV$4=p3_start,p3_fees,0)</f>
        <v/>
      </c>
      <c r="HW131" s="44">
        <f>-IF(HW$4=p3_start,p3_fees,0)</f>
        <v/>
      </c>
      <c r="HX131" s="44">
        <f>-IF(HX$4=p3_start,p3_fees,0)</f>
        <v/>
      </c>
      <c r="HY131" s="44">
        <f>-IF(HY$4=p3_start,p3_fees,0)</f>
        <v/>
      </c>
      <c r="HZ131" s="44">
        <f>-IF(HZ$4=p3_start,p3_fees,0)</f>
        <v/>
      </c>
      <c r="IA131" s="44">
        <f>-IF(IA$4=p3_start,p3_fees,0)</f>
        <v/>
      </c>
      <c r="IB131" s="44">
        <f>-IF(IB$4=p3_start,p3_fees,0)</f>
        <v/>
      </c>
      <c r="IC131" s="44">
        <f>-IF(IC$4=p3_start,p3_fees,0)</f>
        <v/>
      </c>
      <c r="ID131" s="44">
        <f>-IF(ID$4=p3_start,p3_fees,0)</f>
        <v/>
      </c>
      <c r="IE131" s="44">
        <f>-IF(IE$4=p3_start,p3_fees,0)</f>
        <v/>
      </c>
      <c r="IF131" s="44">
        <f>-IF(IF$4=p3_start,p3_fees,0)</f>
        <v/>
      </c>
      <c r="IG131" s="44">
        <f>-IF(IG$4=p3_start,p3_fees,0)</f>
        <v/>
      </c>
      <c r="IH131" s="44">
        <f>-IF(IH$4=p3_start,p3_fees,0)</f>
        <v/>
      </c>
      <c r="II131" s="44">
        <f>-IF(II$4=p3_start,p3_fees,0)</f>
        <v/>
      </c>
      <c r="IJ131" s="44">
        <f>-IF(IJ$4=p3_start,p3_fees,0)</f>
        <v/>
      </c>
      <c r="IK131" s="44">
        <f>-IF(IK$4=p3_start,p3_fees,0)</f>
        <v/>
      </c>
      <c r="IL131" s="44">
        <f>-IF(IL$4=p3_start,p3_fees,0)</f>
        <v/>
      </c>
      <c r="IM131" s="44">
        <f>-IF(IM$4=p3_start,p3_fees,0)</f>
        <v/>
      </c>
      <c r="IN131" s="44">
        <f>-IF(IN$4=p3_start,p3_fees,0)</f>
        <v/>
      </c>
      <c r="IO131" s="44">
        <f>-IF(IO$4=p3_start,p3_fees,0)</f>
        <v/>
      </c>
      <c r="IP131" s="44">
        <f>-IF(IP$4=p3_start,p3_fees,0)</f>
        <v/>
      </c>
      <c r="IQ131" s="44">
        <f>-IF(IQ$4=p3_start,p3_fees,0)</f>
        <v/>
      </c>
      <c r="IR131" s="44">
        <f>-IF(IR$4=p3_start,p3_fees,0)</f>
        <v/>
      </c>
      <c r="IS131" s="44">
        <f>-IF(IS$4=p3_start,p3_fees,0)</f>
        <v/>
      </c>
      <c r="IT131" s="44">
        <f>-IF(IT$4=p3_start,p3_fees,0)</f>
        <v/>
      </c>
      <c r="IU131" s="44">
        <f>-IF(IU$4=p3_start,p3_fees,0)</f>
        <v/>
      </c>
      <c r="IV131" s="44">
        <f>-IF(IV$4=p3_start,p3_fees,0)</f>
        <v/>
      </c>
      <c r="IW131" s="44">
        <f>-IF(IW$4=p3_start,p3_fees,0)</f>
        <v/>
      </c>
      <c r="IX131" s="44">
        <f>-IF(IX$4=p3_start,p3_fees,0)</f>
        <v/>
      </c>
      <c r="IY131" s="44">
        <f>-IF(IY$4=p3_start,p3_fees,0)</f>
        <v/>
      </c>
      <c r="IZ131" s="44">
        <f>-IF(IZ$4=p3_start,p3_fees,0)</f>
        <v/>
      </c>
      <c r="JA131" s="44">
        <f>-IF(JA$4=p3_start,p3_fees,0)</f>
        <v/>
      </c>
      <c r="JB131" s="44">
        <f>-IF(JB$4=p3_start,p3_fees,0)</f>
        <v/>
      </c>
      <c r="JC131" s="44">
        <f>-IF(JC$4=p3_start,p3_fees,0)</f>
        <v/>
      </c>
      <c r="JD131" s="44">
        <f>-IF(JD$4=p3_start,p3_fees,0)</f>
        <v/>
      </c>
      <c r="JE131" s="44">
        <f>-IF(JE$4=p3_start,p3_fees,0)</f>
        <v/>
      </c>
      <c r="JF131" s="44">
        <f>-IF(JF$4=p3_start,p3_fees,0)</f>
        <v/>
      </c>
      <c r="JG131" s="44">
        <f>-IF(JG$4=p3_start,p3_fees,0)</f>
        <v/>
      </c>
      <c r="JH131" s="44">
        <f>-IF(JH$4=p3_start,p3_fees,0)</f>
        <v/>
      </c>
      <c r="JI131" s="44">
        <f>-IF(JI$4=p3_start,p3_fees,0)</f>
        <v/>
      </c>
      <c r="JJ131" s="44">
        <f>-IF(JJ$4=p3_start,p3_fees,0)</f>
        <v/>
      </c>
      <c r="JK131" s="44">
        <f>-IF(JK$4=p3_start,p3_fees,0)</f>
        <v/>
      </c>
      <c r="JL131" s="44">
        <f>-IF(JL$4=p3_start,p3_fees,0)</f>
        <v/>
      </c>
      <c r="JM131" s="44">
        <f>-IF(JM$4=p3_start,p3_fees,0)</f>
        <v/>
      </c>
      <c r="JN131" s="44">
        <f>-IF(JN$4=p3_start,p3_fees,0)</f>
        <v/>
      </c>
      <c r="JO131" s="44">
        <f>-IF(JO$4=p3_start,p3_fees,0)</f>
        <v/>
      </c>
      <c r="JP131" s="44">
        <f>-IF(JP$4=p3_start,p3_fees,0)</f>
        <v/>
      </c>
      <c r="JQ131" s="44">
        <f>-IF(JQ$4=p3_start,p3_fees,0)</f>
        <v/>
      </c>
      <c r="JR131" s="44">
        <f>-IF(JR$4=p3_start,p3_fees,0)</f>
        <v/>
      </c>
      <c r="JS131" s="44">
        <f>-IF(JS$4=p3_start,p3_fees,0)</f>
        <v/>
      </c>
      <c r="JT131" s="44">
        <f>-IF(JT$4=p3_start,p3_fees,0)</f>
        <v/>
      </c>
      <c r="JU131" s="44">
        <f>-IF(JU$4=p3_start,p3_fees,0)</f>
        <v/>
      </c>
      <c r="JV131" s="44">
        <f>-IF(JV$4=p3_start,p3_fees,0)</f>
        <v/>
      </c>
      <c r="JW131" s="44">
        <f>-IF(JW$4=p3_start,p3_fees,0)</f>
        <v/>
      </c>
      <c r="JX131" s="44">
        <f>-IF(JX$4=p3_start,p3_fees,0)</f>
        <v/>
      </c>
      <c r="JY131" s="44">
        <f>-IF(JY$4=p3_start,p3_fees,0)</f>
        <v/>
      </c>
      <c r="JZ131" s="44">
        <f>-IF(JZ$4=p3_start,p3_fees,0)</f>
        <v/>
      </c>
      <c r="KA131" s="44">
        <f>-IF(KA$4=p3_start,p3_fees,0)</f>
        <v/>
      </c>
      <c r="KB131" s="44">
        <f>-IF(KB$4=p3_start,p3_fees,0)</f>
        <v/>
      </c>
      <c r="KC131" s="44">
        <f>-IF(KC$4=p3_start,p3_fees,0)</f>
        <v/>
      </c>
      <c r="KD131" s="44">
        <f>-IF(KD$4=p3_start,p3_fees,0)</f>
        <v/>
      </c>
      <c r="KE131" s="44">
        <f>-IF(KE$4=p3_start,p3_fees,0)</f>
        <v/>
      </c>
      <c r="KF131" s="44">
        <f>-IF(KF$4=p3_start,p3_fees,0)</f>
        <v/>
      </c>
      <c r="KG131" s="44">
        <f>-IF(KG$4=p3_start,p3_fees,0)</f>
        <v/>
      </c>
      <c r="KH131" s="44">
        <f>-IF(KH$4=p3_start,p3_fees,0)</f>
        <v/>
      </c>
      <c r="KI131" s="44">
        <f>-IF(KI$4=p3_start,p3_fees,0)</f>
        <v/>
      </c>
      <c r="KJ131" s="44">
        <f>-IF(KJ$4=p3_start,p3_fees,0)</f>
        <v/>
      </c>
      <c r="KK131" s="44">
        <f>-IF(KK$4=p3_start,p3_fees,0)</f>
        <v/>
      </c>
      <c r="KL131" s="44">
        <f>-IF(KL$4=p3_start,p3_fees,0)</f>
        <v/>
      </c>
      <c r="KM131" s="44">
        <f>-IF(KM$4=p3_start,p3_fees,0)</f>
        <v/>
      </c>
      <c r="KN131" s="44">
        <f>-IF(KN$4=p3_start,p3_fees,0)</f>
        <v/>
      </c>
      <c r="KO131" s="44">
        <f>-IF(KO$4=p3_start,p3_fees,0)</f>
        <v/>
      </c>
      <c r="KP131" s="44">
        <f>-IF(KP$4=p3_start,p3_fees,0)</f>
        <v/>
      </c>
      <c r="KQ131" s="44">
        <f>-IF(KQ$4=p3_start,p3_fees,0)</f>
        <v/>
      </c>
      <c r="KR131" s="44">
        <f>-IF(KR$4=p3_start,p3_fees,0)</f>
        <v/>
      </c>
      <c r="KS131" s="44">
        <f>-IF(KS$4=p3_start,p3_fees,0)</f>
        <v/>
      </c>
      <c r="KT131" s="44">
        <f>-IF(KT$4=p3_start,p3_fees,0)</f>
        <v/>
      </c>
      <c r="KU131" s="44">
        <f>-IF(KU$4=p3_start,p3_fees,0)</f>
        <v/>
      </c>
      <c r="KV131" s="44">
        <f>-IF(KV$4=p3_start,p3_fees,0)</f>
        <v/>
      </c>
      <c r="KW131" s="44">
        <f>-IF(KW$4=p3_start,p3_fees,0)</f>
        <v/>
      </c>
      <c r="KX131" s="44">
        <f>-IF(KX$4=p3_start,p3_fees,0)</f>
        <v/>
      </c>
      <c r="KY131" s="44">
        <f>-IF(KY$4=p3_start,p3_fees,0)</f>
        <v/>
      </c>
      <c r="KZ131" s="44">
        <f>-IF(KZ$4=p3_start,p3_fees,0)</f>
        <v/>
      </c>
      <c r="LA131" s="44">
        <f>-IF(LA$4=p3_start,p3_fees,0)</f>
        <v/>
      </c>
      <c r="LB131" s="44">
        <f>-IF(LB$4=p3_start,p3_fees,0)</f>
        <v/>
      </c>
      <c r="LC131" s="44">
        <f>-IF(LC$4=p3_start,p3_fees,0)</f>
        <v/>
      </c>
      <c r="LD131" s="44">
        <f>-IF(LD$4=p3_start,p3_fees,0)</f>
        <v/>
      </c>
      <c r="LE131" s="44">
        <f>-IF(LE$4=p3_start,p3_fees,0)</f>
        <v/>
      </c>
      <c r="LF131" s="44">
        <f>-IF(LF$4=p3_start,p3_fees,0)</f>
        <v/>
      </c>
      <c r="LG131" s="44">
        <f>-IF(LG$4=p3_start,p3_fees,0)</f>
        <v/>
      </c>
      <c r="LH131" s="44">
        <f>-IF(LH$4=p3_start,p3_fees,0)</f>
        <v/>
      </c>
      <c r="LI131" s="44">
        <f>-IF(LI$4=p3_start,p3_fees,0)</f>
        <v/>
      </c>
      <c r="LJ131" s="44">
        <f>-IF(LJ$4=p3_start,p3_fees,0)</f>
        <v/>
      </c>
      <c r="LK131" s="44">
        <f>-IF(LK$4=p3_start,p3_fees,0)</f>
        <v/>
      </c>
      <c r="LL131" s="44">
        <f>-IF(LL$4=p3_start,p3_fees,0)</f>
        <v/>
      </c>
      <c r="LM131" s="44">
        <f>-IF(LM$4=p3_start,p3_fees,0)</f>
        <v/>
      </c>
      <c r="LN131" s="44">
        <f>-IF(LN$4=p3_start,p3_fees,0)</f>
        <v/>
      </c>
      <c r="LO131" s="44">
        <f>-IF(LO$4=p3_start,p3_fees,0)</f>
        <v/>
      </c>
      <c r="LP131" s="44">
        <f>-IF(LP$4=p3_start,p3_fees,0)</f>
        <v/>
      </c>
      <c r="LQ131" s="44">
        <f>-IF(LQ$4=p3_start,p3_fees,0)</f>
        <v/>
      </c>
      <c r="LR131" s="44">
        <f>-IF(LR$4=p3_start,p3_fees,0)</f>
        <v/>
      </c>
      <c r="LS131" s="44">
        <f>-IF(LS$4=p3_start,p3_fees,0)</f>
        <v/>
      </c>
      <c r="LT131" s="44">
        <f>-IF(LT$4=p3_start,p3_fees,0)</f>
        <v/>
      </c>
      <c r="LU131" s="44">
        <f>-IF(LU$4=p3_start,p3_fees,0)</f>
        <v/>
      </c>
      <c r="LV131" s="44">
        <f>-IF(LV$4=p3_start,p3_fees,0)</f>
        <v/>
      </c>
      <c r="LW131" s="44">
        <f>-IF(LW$4=p3_start,p3_fees,0)</f>
        <v/>
      </c>
      <c r="LX131" s="44">
        <f>-IF(LX$4=p3_start,p3_fees,0)</f>
        <v/>
      </c>
      <c r="LY131" s="44">
        <f>-IF(LY$4=p3_start,p3_fees,0)</f>
        <v/>
      </c>
      <c r="LZ131" s="44">
        <f>-IF(LZ$4=p3_start,p3_fees,0)</f>
        <v/>
      </c>
      <c r="MA131" s="44">
        <f>-IF(MA$4=p3_start,p3_fees,0)</f>
        <v/>
      </c>
      <c r="MB131" s="44">
        <f>-IF(MB$4=p3_start,p3_fees,0)</f>
        <v/>
      </c>
      <c r="MC131" s="44">
        <f>-IF(MC$4=p3_start,p3_fees,0)</f>
        <v/>
      </c>
      <c r="MD131" s="44">
        <f>-IF(MD$4=p3_start,p3_fees,0)</f>
        <v/>
      </c>
      <c r="ME131" s="44">
        <f>-IF(ME$4=p3_start,p3_fees,0)</f>
        <v/>
      </c>
      <c r="MF131" s="44">
        <f>-IF(MF$4=p3_start,p3_fees,0)</f>
        <v/>
      </c>
      <c r="MG131" s="44">
        <f>-IF(MG$4=p3_start,p3_fees,0)</f>
        <v/>
      </c>
      <c r="MH131" s="44">
        <f>-IF(MH$4=p3_start,p3_fees,0)</f>
        <v/>
      </c>
      <c r="MI131" s="44">
        <f>-IF(MI$4=p3_start,p3_fees,0)</f>
        <v/>
      </c>
      <c r="MJ131" s="44">
        <f>-IF(MJ$4=p3_start,p3_fees,0)</f>
        <v/>
      </c>
      <c r="MK131" s="44">
        <f>-IF(MK$4=p3_start,p3_fees,0)</f>
        <v/>
      </c>
      <c r="ML131" s="44">
        <f>-IF(ML$4=p3_start,p3_fees,0)</f>
        <v/>
      </c>
      <c r="MM131" s="44">
        <f>-IF(MM$4=p3_start,p3_fees,0)</f>
        <v/>
      </c>
      <c r="MN131" s="44">
        <f>-IF(MN$4=p3_start,p3_fees,0)</f>
        <v/>
      </c>
      <c r="MO131" s="44">
        <f>-IF(MO$4=p3_start,p3_fees,0)</f>
        <v/>
      </c>
      <c r="MP131" s="44">
        <f>-IF(MP$4=p3_start,p3_fees,0)</f>
        <v/>
      </c>
      <c r="MQ131" s="44">
        <f>-IF(MQ$4=p3_start,p3_fees,0)</f>
        <v/>
      </c>
      <c r="MR131" s="44">
        <f>-IF(MR$4=p3_start,p3_fees,0)</f>
        <v/>
      </c>
      <c r="MS131" s="44">
        <f>-IF(MS$4=p3_start,p3_fees,0)</f>
        <v/>
      </c>
      <c r="MT131" s="44">
        <f>-IF(MT$4=p3_start,p3_fees,0)</f>
        <v/>
      </c>
      <c r="MU131" s="44">
        <f>-IF(MU$4=p3_start,p3_fees,0)</f>
        <v/>
      </c>
      <c r="MV131" s="44">
        <f>-IF(MV$4=p3_start,p3_fees,0)</f>
        <v/>
      </c>
      <c r="MW131" s="44">
        <f>-IF(MW$4=p3_start,p3_fees,0)</f>
        <v/>
      </c>
      <c r="MX131" s="44">
        <f>-IF(MX$4=p3_start,p3_fees,0)</f>
        <v/>
      </c>
      <c r="MY131" s="44">
        <f>-IF(MY$4=p3_start,p3_fees,0)</f>
        <v/>
      </c>
      <c r="MZ131" s="44">
        <f>-IF(MZ$4=p3_start,p3_fees,0)</f>
        <v/>
      </c>
      <c r="NA131" s="44">
        <f>-IF(NA$4=p3_start,p3_fees,0)</f>
        <v/>
      </c>
      <c r="NB131" s="44">
        <f>-IF(NB$4=p3_start,p3_fees,0)</f>
        <v/>
      </c>
      <c r="NC131" s="44">
        <f>-IF(NC$4=p3_start,p3_fees,0)</f>
        <v/>
      </c>
      <c r="ND131" s="44">
        <f>-IF(ND$4=p3_start,p3_fees,0)</f>
        <v/>
      </c>
      <c r="NE131" s="44">
        <f>-IF(NE$4=p3_start,p3_fees,0)</f>
        <v/>
      </c>
      <c r="NF131" s="44">
        <f>-IF(NF$4=p3_start,p3_fees,0)</f>
        <v/>
      </c>
      <c r="NG131" s="44">
        <f>-IF(NG$4=p3_start,p3_fees,0)</f>
        <v/>
      </c>
      <c r="NH131" s="44">
        <f>-IF(NH$4=p3_start,p3_fees,0)</f>
        <v/>
      </c>
      <c r="NI131" s="44">
        <f>-IF(NI$4=p3_start,p3_fees,0)</f>
        <v/>
      </c>
      <c r="NJ131" s="44">
        <f>-IF(NJ$4=p3_start,p3_fees,0)</f>
        <v/>
      </c>
      <c r="NK131" s="44">
        <f>-IF(NK$4=p3_start,p3_fees,0)</f>
        <v/>
      </c>
      <c r="NL131" s="44">
        <f>-IF(NL$4=p3_start,p3_fees,0)</f>
        <v/>
      </c>
      <c r="NM131" s="44">
        <f>-IF(NM$4=p3_start,p3_fees,0)</f>
        <v/>
      </c>
      <c r="NN131" s="44">
        <f>-IF(NN$4=p3_start,p3_fees,0)</f>
        <v/>
      </c>
      <c r="NO131" s="44">
        <f>-IF(NO$4=p3_start,p3_fees,0)</f>
        <v/>
      </c>
      <c r="NP131" s="44">
        <f>-IF(NP$4=p3_start,p3_fees,0)</f>
        <v/>
      </c>
      <c r="NQ131" s="44">
        <f>-IF(NQ$4=p3_start,p3_fees,0)</f>
        <v/>
      </c>
      <c r="NR131" s="44">
        <f>-IF(NR$4=p3_start,p3_fees,0)</f>
        <v/>
      </c>
      <c r="NS131" s="44">
        <f>-IF(NS$4=p3_start,p3_fees,0)</f>
        <v/>
      </c>
      <c r="NT131" s="44">
        <f>-IF(NT$4=p3_start,p3_fees,0)</f>
        <v/>
      </c>
      <c r="NU131" s="44">
        <f>-IF(NU$4=p3_start,p3_fees,0)</f>
        <v/>
      </c>
      <c r="NV131" s="44">
        <f>-IF(NV$4=p3_start,p3_fees,0)</f>
        <v/>
      </c>
      <c r="NW131" s="44">
        <f>-IF(NW$4=p3_start,p3_fees,0)</f>
        <v/>
      </c>
      <c r="NX131" s="44">
        <f>-IF(NX$4=p3_start,p3_fees,0)</f>
        <v/>
      </c>
      <c r="NY131" s="44">
        <f>-IF(NY$4=p3_start,p3_fees,0)</f>
        <v/>
      </c>
      <c r="NZ131" s="44">
        <f>-IF(NZ$4=p3_start,p3_fees,0)</f>
        <v/>
      </c>
      <c r="OA131" s="44">
        <f>-IF(OA$4=p3_start,p3_fees,0)</f>
        <v/>
      </c>
      <c r="OB131" s="44">
        <f>-IF(OB$4=p3_start,p3_fees,0)</f>
        <v/>
      </c>
      <c r="OC131" s="44">
        <f>-IF(OC$4=p3_start,p3_fees,0)</f>
        <v/>
      </c>
      <c r="OD131" s="44">
        <f>-IF(OD$4=p3_start,p3_fees,0)</f>
        <v/>
      </c>
      <c r="OE131" s="44">
        <f>-IF(OE$4=p3_start,p3_fees,0)</f>
        <v/>
      </c>
      <c r="OF131" s="44">
        <f>-IF(OF$4=p3_start,p3_fees,0)</f>
        <v/>
      </c>
      <c r="OG131" s="44">
        <f>-IF(OG$4=p3_start,p3_fees,0)</f>
        <v/>
      </c>
      <c r="OH131" s="44">
        <f>-IF(OH$4=p3_start,p3_fees,0)</f>
        <v/>
      </c>
      <c r="OI131" s="44">
        <f>-IF(OI$4=p3_start,p3_fees,0)</f>
        <v/>
      </c>
      <c r="OJ131" s="44">
        <f>-IF(OJ$4=p3_start,p3_fees,0)</f>
        <v/>
      </c>
      <c r="OK131" s="44">
        <f>-IF(OK$4=p3_start,p3_fees,0)</f>
        <v/>
      </c>
      <c r="OL131" s="44">
        <f>-IF(OL$4=p3_start,p3_fees,0)</f>
        <v/>
      </c>
      <c r="OM131" s="44">
        <f>-IF(OM$4=p3_start,p3_fees,0)</f>
        <v/>
      </c>
      <c r="ON131" s="44">
        <f>-IF(ON$4=p3_start,p3_fees,0)</f>
        <v/>
      </c>
      <c r="OO131" s="44">
        <f>-IF(OO$4=p3_start,p3_fees,0)</f>
        <v/>
      </c>
      <c r="OP131" s="44">
        <f>-IF(OP$4=p3_start,p3_fees,0)</f>
        <v/>
      </c>
      <c r="OQ131" s="44">
        <f>-IF(OQ$4=p3_start,p3_fees,0)</f>
        <v/>
      </c>
      <c r="OR131" s="44">
        <f>-IF(OR$4=p3_start,p3_fees,0)</f>
        <v/>
      </c>
      <c r="OS131" s="44">
        <f>-IF(OS$4=p3_start,p3_fees,0)</f>
        <v/>
      </c>
      <c r="OT131" s="44">
        <f>-IF(OT$4=p3_start,p3_fees,0)</f>
        <v/>
      </c>
      <c r="OU131" s="44">
        <f>-IF(OU$4=p3_start,p3_fees,0)</f>
        <v/>
      </c>
      <c r="OV131" s="44">
        <f>-IF(OV$4=p3_start,p3_fees,0)</f>
        <v/>
      </c>
      <c r="OW131" s="44">
        <f>-IF(OW$4=p3_start,p3_fees,0)</f>
        <v/>
      </c>
      <c r="OX131" s="44">
        <f>-IF(OX$4=p3_start,p3_fees,0)</f>
        <v/>
      </c>
      <c r="OY131" s="44">
        <f>-IF(OY$4=p3_start,p3_fees,0)</f>
        <v/>
      </c>
      <c r="OZ131" s="44">
        <f>-IF(OZ$4=p3_start,p3_fees,0)</f>
        <v/>
      </c>
      <c r="PA131" s="44">
        <f>-IF(PA$4=p3_start,p3_fees,0)</f>
        <v/>
      </c>
      <c r="PB131" s="44">
        <f>-IF(PB$4=p3_start,p3_fees,0)</f>
        <v/>
      </c>
      <c r="PC131" s="44">
        <f>-IF(PC$4=p3_start,p3_fees,0)</f>
        <v/>
      </c>
      <c r="PD131" s="44">
        <f>-IF(PD$4=p3_start,p3_fees,0)</f>
        <v/>
      </c>
      <c r="PE131" s="44">
        <f>-IF(PE$4=p3_start,p3_fees,0)</f>
        <v/>
      </c>
      <c r="PF131" s="44">
        <f>-IF(PF$4=p3_start,p3_fees,0)</f>
        <v/>
      </c>
      <c r="PG131" s="44">
        <f>-IF(PG$4=p3_start,p3_fees,0)</f>
        <v/>
      </c>
      <c r="PH131" s="44">
        <f>-IF(PH$4=p3_start,p3_fees,0)</f>
        <v/>
      </c>
      <c r="PI131" s="44">
        <f>-IF(PI$4=p3_start,p3_fees,0)</f>
        <v/>
      </c>
      <c r="PJ131" s="44">
        <f>-IF(PJ$4=p3_start,p3_fees,0)</f>
        <v/>
      </c>
      <c r="PK131" s="44">
        <f>-IF(PK$4=p3_start,p3_fees,0)</f>
        <v/>
      </c>
      <c r="PL131" s="44">
        <f>-IF(PL$4=p3_start,p3_fees,0)</f>
        <v/>
      </c>
      <c r="PM131" s="44">
        <f>-IF(PM$4=p3_start,p3_fees,0)</f>
        <v/>
      </c>
    </row>
    <row r="132">
      <c r="A132" s="5" t="inlineStr">
        <is>
          <t>Cash uses before capitalized interest</t>
        </is>
      </c>
      <c r="B132" s="9" t="inlineStr">
        <is>
          <t>P3</t>
        </is>
      </c>
      <c r="C132" s="43">
        <f>SUM(D132:PM132)</f>
        <v/>
      </c>
      <c r="D132" s="45">
        <f>-(D127+D128+D129+D130+D131)</f>
        <v/>
      </c>
      <c r="E132" s="45">
        <f>-(E127+E128+E129+E130+E131)</f>
        <v/>
      </c>
      <c r="F132" s="45">
        <f>-(F127+F128+F129+F130+F131)</f>
        <v/>
      </c>
      <c r="G132" s="45">
        <f>-(G127+G128+G129+G130+G131)</f>
        <v/>
      </c>
      <c r="H132" s="45">
        <f>-(H127+H128+H129+H130+H131)</f>
        <v/>
      </c>
      <c r="I132" s="45">
        <f>-(I127+I128+I129+I130+I131)</f>
        <v/>
      </c>
      <c r="J132" s="45">
        <f>-(J127+J128+J129+J130+J131)</f>
        <v/>
      </c>
      <c r="K132" s="45">
        <f>-(K127+K128+K129+K130+K131)</f>
        <v/>
      </c>
      <c r="L132" s="45">
        <f>-(L127+L128+L129+L130+L131)</f>
        <v/>
      </c>
      <c r="M132" s="45">
        <f>-(M127+M128+M129+M130+M131)</f>
        <v/>
      </c>
      <c r="N132" s="45">
        <f>-(N127+N128+N129+N130+N131)</f>
        <v/>
      </c>
      <c r="O132" s="45">
        <f>-(O127+O128+O129+O130+O131)</f>
        <v/>
      </c>
      <c r="P132" s="45">
        <f>-(P127+P128+P129+P130+P131)</f>
        <v/>
      </c>
      <c r="Q132" s="45">
        <f>-(Q127+Q128+Q129+Q130+Q131)</f>
        <v/>
      </c>
      <c r="R132" s="45">
        <f>-(R127+R128+R129+R130+R131)</f>
        <v/>
      </c>
      <c r="S132" s="45">
        <f>-(S127+S128+S129+S130+S131)</f>
        <v/>
      </c>
      <c r="T132" s="45">
        <f>-(T127+T128+T129+T130+T131)</f>
        <v/>
      </c>
      <c r="U132" s="45">
        <f>-(U127+U128+U129+U130+U131)</f>
        <v/>
      </c>
      <c r="V132" s="45">
        <f>-(V127+V128+V129+V130+V131)</f>
        <v/>
      </c>
      <c r="W132" s="45">
        <f>-(W127+W128+W129+W130+W131)</f>
        <v/>
      </c>
      <c r="X132" s="45">
        <f>-(X127+X128+X129+X130+X131)</f>
        <v/>
      </c>
      <c r="Y132" s="45">
        <f>-(Y127+Y128+Y129+Y130+Y131)</f>
        <v/>
      </c>
      <c r="Z132" s="45">
        <f>-(Z127+Z128+Z129+Z130+Z131)</f>
        <v/>
      </c>
      <c r="AA132" s="45">
        <f>-(AA127+AA128+AA129+AA130+AA131)</f>
        <v/>
      </c>
      <c r="AB132" s="45">
        <f>-(AB127+AB128+AB129+AB130+AB131)</f>
        <v/>
      </c>
      <c r="AC132" s="45">
        <f>-(AC127+AC128+AC129+AC130+AC131)</f>
        <v/>
      </c>
      <c r="AD132" s="45">
        <f>-(AD127+AD128+AD129+AD130+AD131)</f>
        <v/>
      </c>
      <c r="AE132" s="45">
        <f>-(AE127+AE128+AE129+AE130+AE131)</f>
        <v/>
      </c>
      <c r="AF132" s="45">
        <f>-(AF127+AF128+AF129+AF130+AF131)</f>
        <v/>
      </c>
      <c r="AG132" s="45">
        <f>-(AG127+AG128+AG129+AG130+AG131)</f>
        <v/>
      </c>
      <c r="AH132" s="45">
        <f>-(AH127+AH128+AH129+AH130+AH131)</f>
        <v/>
      </c>
      <c r="AI132" s="45">
        <f>-(AI127+AI128+AI129+AI130+AI131)</f>
        <v/>
      </c>
      <c r="AJ132" s="45">
        <f>-(AJ127+AJ128+AJ129+AJ130+AJ131)</f>
        <v/>
      </c>
      <c r="AK132" s="45">
        <f>-(AK127+AK128+AK129+AK130+AK131)</f>
        <v/>
      </c>
      <c r="AL132" s="45">
        <f>-(AL127+AL128+AL129+AL130+AL131)</f>
        <v/>
      </c>
      <c r="AM132" s="45">
        <f>-(AM127+AM128+AM129+AM130+AM131)</f>
        <v/>
      </c>
      <c r="AN132" s="45">
        <f>-(AN127+AN128+AN129+AN130+AN131)</f>
        <v/>
      </c>
      <c r="AO132" s="45">
        <f>-(AO127+AO128+AO129+AO130+AO131)</f>
        <v/>
      </c>
      <c r="AP132" s="45">
        <f>-(AP127+AP128+AP129+AP130+AP131)</f>
        <v/>
      </c>
      <c r="AQ132" s="45">
        <f>-(AQ127+AQ128+AQ129+AQ130+AQ131)</f>
        <v/>
      </c>
      <c r="AR132" s="45">
        <f>-(AR127+AR128+AR129+AR130+AR131)</f>
        <v/>
      </c>
      <c r="AS132" s="45">
        <f>-(AS127+AS128+AS129+AS130+AS131)</f>
        <v/>
      </c>
      <c r="AT132" s="45">
        <f>-(AT127+AT128+AT129+AT130+AT131)</f>
        <v/>
      </c>
      <c r="AU132" s="45">
        <f>-(AU127+AU128+AU129+AU130+AU131)</f>
        <v/>
      </c>
      <c r="AV132" s="45">
        <f>-(AV127+AV128+AV129+AV130+AV131)</f>
        <v/>
      </c>
      <c r="AW132" s="45">
        <f>-(AW127+AW128+AW129+AW130+AW131)</f>
        <v/>
      </c>
      <c r="AX132" s="45">
        <f>-(AX127+AX128+AX129+AX130+AX131)</f>
        <v/>
      </c>
      <c r="AY132" s="45">
        <f>-(AY127+AY128+AY129+AY130+AY131)</f>
        <v/>
      </c>
      <c r="AZ132" s="45">
        <f>-(AZ127+AZ128+AZ129+AZ130+AZ131)</f>
        <v/>
      </c>
      <c r="BA132" s="45">
        <f>-(BA127+BA128+BA129+BA130+BA131)</f>
        <v/>
      </c>
      <c r="BB132" s="45">
        <f>-(BB127+BB128+BB129+BB130+BB131)</f>
        <v/>
      </c>
      <c r="BC132" s="45">
        <f>-(BC127+BC128+BC129+BC130+BC131)</f>
        <v/>
      </c>
      <c r="BD132" s="45">
        <f>-(BD127+BD128+BD129+BD130+BD131)</f>
        <v/>
      </c>
      <c r="BE132" s="45">
        <f>-(BE127+BE128+BE129+BE130+BE131)</f>
        <v/>
      </c>
      <c r="BF132" s="45">
        <f>-(BF127+BF128+BF129+BF130+BF131)</f>
        <v/>
      </c>
      <c r="BG132" s="45">
        <f>-(BG127+BG128+BG129+BG130+BG131)</f>
        <v/>
      </c>
      <c r="BH132" s="45">
        <f>-(BH127+BH128+BH129+BH130+BH131)</f>
        <v/>
      </c>
      <c r="BI132" s="45">
        <f>-(BI127+BI128+BI129+BI130+BI131)</f>
        <v/>
      </c>
      <c r="BJ132" s="45">
        <f>-(BJ127+BJ128+BJ129+BJ130+BJ131)</f>
        <v/>
      </c>
      <c r="BK132" s="45">
        <f>-(BK127+BK128+BK129+BK130+BK131)</f>
        <v/>
      </c>
      <c r="BL132" s="45">
        <f>-(BL127+BL128+BL129+BL130+BL131)</f>
        <v/>
      </c>
      <c r="BM132" s="45">
        <f>-(BM127+BM128+BM129+BM130+BM131)</f>
        <v/>
      </c>
      <c r="BN132" s="45">
        <f>-(BN127+BN128+BN129+BN130+BN131)</f>
        <v/>
      </c>
      <c r="BO132" s="45">
        <f>-(BO127+BO128+BO129+BO130+BO131)</f>
        <v/>
      </c>
      <c r="BP132" s="45">
        <f>-(BP127+BP128+BP129+BP130+BP131)</f>
        <v/>
      </c>
      <c r="BQ132" s="45">
        <f>-(BQ127+BQ128+BQ129+BQ130+BQ131)</f>
        <v/>
      </c>
      <c r="BR132" s="45">
        <f>-(BR127+BR128+BR129+BR130+BR131)</f>
        <v/>
      </c>
      <c r="BS132" s="45">
        <f>-(BS127+BS128+BS129+BS130+BS131)</f>
        <v/>
      </c>
      <c r="BT132" s="45">
        <f>-(BT127+BT128+BT129+BT130+BT131)</f>
        <v/>
      </c>
      <c r="BU132" s="45">
        <f>-(BU127+BU128+BU129+BU130+BU131)</f>
        <v/>
      </c>
      <c r="BV132" s="45">
        <f>-(BV127+BV128+BV129+BV130+BV131)</f>
        <v/>
      </c>
      <c r="BW132" s="45">
        <f>-(BW127+BW128+BW129+BW130+BW131)</f>
        <v/>
      </c>
      <c r="BX132" s="45">
        <f>-(BX127+BX128+BX129+BX130+BX131)</f>
        <v/>
      </c>
      <c r="BY132" s="45">
        <f>-(BY127+BY128+BY129+BY130+BY131)</f>
        <v/>
      </c>
      <c r="BZ132" s="45">
        <f>-(BZ127+BZ128+BZ129+BZ130+BZ131)</f>
        <v/>
      </c>
      <c r="CA132" s="45">
        <f>-(CA127+CA128+CA129+CA130+CA131)</f>
        <v/>
      </c>
      <c r="CB132" s="45">
        <f>-(CB127+CB128+CB129+CB130+CB131)</f>
        <v/>
      </c>
      <c r="CC132" s="45">
        <f>-(CC127+CC128+CC129+CC130+CC131)</f>
        <v/>
      </c>
      <c r="CD132" s="45">
        <f>-(CD127+CD128+CD129+CD130+CD131)</f>
        <v/>
      </c>
      <c r="CE132" s="45">
        <f>-(CE127+CE128+CE129+CE130+CE131)</f>
        <v/>
      </c>
      <c r="CF132" s="45">
        <f>-(CF127+CF128+CF129+CF130+CF131)</f>
        <v/>
      </c>
      <c r="CG132" s="45">
        <f>-(CG127+CG128+CG129+CG130+CG131)</f>
        <v/>
      </c>
      <c r="CH132" s="45">
        <f>-(CH127+CH128+CH129+CH130+CH131)</f>
        <v/>
      </c>
      <c r="CI132" s="45">
        <f>-(CI127+CI128+CI129+CI130+CI131)</f>
        <v/>
      </c>
      <c r="CJ132" s="45">
        <f>-(CJ127+CJ128+CJ129+CJ130+CJ131)</f>
        <v/>
      </c>
      <c r="CK132" s="45">
        <f>-(CK127+CK128+CK129+CK130+CK131)</f>
        <v/>
      </c>
      <c r="CL132" s="45">
        <f>-(CL127+CL128+CL129+CL130+CL131)</f>
        <v/>
      </c>
      <c r="CM132" s="45">
        <f>-(CM127+CM128+CM129+CM130+CM131)</f>
        <v/>
      </c>
      <c r="CN132" s="45">
        <f>-(CN127+CN128+CN129+CN130+CN131)</f>
        <v/>
      </c>
      <c r="CO132" s="45">
        <f>-(CO127+CO128+CO129+CO130+CO131)</f>
        <v/>
      </c>
      <c r="CP132" s="45">
        <f>-(CP127+CP128+CP129+CP130+CP131)</f>
        <v/>
      </c>
      <c r="CQ132" s="45">
        <f>-(CQ127+CQ128+CQ129+CQ130+CQ131)</f>
        <v/>
      </c>
      <c r="CR132" s="45">
        <f>-(CR127+CR128+CR129+CR130+CR131)</f>
        <v/>
      </c>
      <c r="CS132" s="45">
        <f>-(CS127+CS128+CS129+CS130+CS131)</f>
        <v/>
      </c>
      <c r="CT132" s="45">
        <f>-(CT127+CT128+CT129+CT130+CT131)</f>
        <v/>
      </c>
      <c r="CU132" s="45">
        <f>-(CU127+CU128+CU129+CU130+CU131)</f>
        <v/>
      </c>
      <c r="CV132" s="45">
        <f>-(CV127+CV128+CV129+CV130+CV131)</f>
        <v/>
      </c>
      <c r="CW132" s="45">
        <f>-(CW127+CW128+CW129+CW130+CW131)</f>
        <v/>
      </c>
      <c r="CX132" s="45">
        <f>-(CX127+CX128+CX129+CX130+CX131)</f>
        <v/>
      </c>
      <c r="CY132" s="45">
        <f>-(CY127+CY128+CY129+CY130+CY131)</f>
        <v/>
      </c>
      <c r="CZ132" s="45">
        <f>-(CZ127+CZ128+CZ129+CZ130+CZ131)</f>
        <v/>
      </c>
      <c r="DA132" s="45">
        <f>-(DA127+DA128+DA129+DA130+DA131)</f>
        <v/>
      </c>
      <c r="DB132" s="45">
        <f>-(DB127+DB128+DB129+DB130+DB131)</f>
        <v/>
      </c>
      <c r="DC132" s="45">
        <f>-(DC127+DC128+DC129+DC130+DC131)</f>
        <v/>
      </c>
      <c r="DD132" s="45">
        <f>-(DD127+DD128+DD129+DD130+DD131)</f>
        <v/>
      </c>
      <c r="DE132" s="45">
        <f>-(DE127+DE128+DE129+DE130+DE131)</f>
        <v/>
      </c>
      <c r="DF132" s="45">
        <f>-(DF127+DF128+DF129+DF130+DF131)</f>
        <v/>
      </c>
      <c r="DG132" s="45">
        <f>-(DG127+DG128+DG129+DG130+DG131)</f>
        <v/>
      </c>
      <c r="DH132" s="45">
        <f>-(DH127+DH128+DH129+DH130+DH131)</f>
        <v/>
      </c>
      <c r="DI132" s="45">
        <f>-(DI127+DI128+DI129+DI130+DI131)</f>
        <v/>
      </c>
      <c r="DJ132" s="45">
        <f>-(DJ127+DJ128+DJ129+DJ130+DJ131)</f>
        <v/>
      </c>
      <c r="DK132" s="45">
        <f>-(DK127+DK128+DK129+DK130+DK131)</f>
        <v/>
      </c>
      <c r="DL132" s="45">
        <f>-(DL127+DL128+DL129+DL130+DL131)</f>
        <v/>
      </c>
      <c r="DM132" s="45">
        <f>-(DM127+DM128+DM129+DM130+DM131)</f>
        <v/>
      </c>
      <c r="DN132" s="45">
        <f>-(DN127+DN128+DN129+DN130+DN131)</f>
        <v/>
      </c>
      <c r="DO132" s="45">
        <f>-(DO127+DO128+DO129+DO130+DO131)</f>
        <v/>
      </c>
      <c r="DP132" s="45">
        <f>-(DP127+DP128+DP129+DP130+DP131)</f>
        <v/>
      </c>
      <c r="DQ132" s="45">
        <f>-(DQ127+DQ128+DQ129+DQ130+DQ131)</f>
        <v/>
      </c>
      <c r="DR132" s="45">
        <f>-(DR127+DR128+DR129+DR130+DR131)</f>
        <v/>
      </c>
      <c r="DS132" s="45">
        <f>-(DS127+DS128+DS129+DS130+DS131)</f>
        <v/>
      </c>
      <c r="DT132" s="45">
        <f>-(DT127+DT128+DT129+DT130+DT131)</f>
        <v/>
      </c>
      <c r="DU132" s="45">
        <f>-(DU127+DU128+DU129+DU130+DU131)</f>
        <v/>
      </c>
      <c r="DV132" s="45">
        <f>-(DV127+DV128+DV129+DV130+DV131)</f>
        <v/>
      </c>
      <c r="DW132" s="45">
        <f>-(DW127+DW128+DW129+DW130+DW131)</f>
        <v/>
      </c>
      <c r="DX132" s="45">
        <f>-(DX127+DX128+DX129+DX130+DX131)</f>
        <v/>
      </c>
      <c r="DY132" s="45">
        <f>-(DY127+DY128+DY129+DY130+DY131)</f>
        <v/>
      </c>
      <c r="DZ132" s="45">
        <f>-(DZ127+DZ128+DZ129+DZ130+DZ131)</f>
        <v/>
      </c>
      <c r="EA132" s="45">
        <f>-(EA127+EA128+EA129+EA130+EA131)</f>
        <v/>
      </c>
      <c r="EB132" s="45">
        <f>-(EB127+EB128+EB129+EB130+EB131)</f>
        <v/>
      </c>
      <c r="EC132" s="45">
        <f>-(EC127+EC128+EC129+EC130+EC131)</f>
        <v/>
      </c>
      <c r="ED132" s="45">
        <f>-(ED127+ED128+ED129+ED130+ED131)</f>
        <v/>
      </c>
      <c r="EE132" s="45">
        <f>-(EE127+EE128+EE129+EE130+EE131)</f>
        <v/>
      </c>
      <c r="EF132" s="45">
        <f>-(EF127+EF128+EF129+EF130+EF131)</f>
        <v/>
      </c>
      <c r="EG132" s="45">
        <f>-(EG127+EG128+EG129+EG130+EG131)</f>
        <v/>
      </c>
      <c r="EH132" s="45">
        <f>-(EH127+EH128+EH129+EH130+EH131)</f>
        <v/>
      </c>
      <c r="EI132" s="45">
        <f>-(EI127+EI128+EI129+EI130+EI131)</f>
        <v/>
      </c>
      <c r="EJ132" s="45">
        <f>-(EJ127+EJ128+EJ129+EJ130+EJ131)</f>
        <v/>
      </c>
      <c r="EK132" s="45">
        <f>-(EK127+EK128+EK129+EK130+EK131)</f>
        <v/>
      </c>
      <c r="EL132" s="45">
        <f>-(EL127+EL128+EL129+EL130+EL131)</f>
        <v/>
      </c>
      <c r="EM132" s="45">
        <f>-(EM127+EM128+EM129+EM130+EM131)</f>
        <v/>
      </c>
      <c r="EN132" s="45">
        <f>-(EN127+EN128+EN129+EN130+EN131)</f>
        <v/>
      </c>
      <c r="EO132" s="45">
        <f>-(EO127+EO128+EO129+EO130+EO131)</f>
        <v/>
      </c>
      <c r="EP132" s="45">
        <f>-(EP127+EP128+EP129+EP130+EP131)</f>
        <v/>
      </c>
      <c r="EQ132" s="45">
        <f>-(EQ127+EQ128+EQ129+EQ130+EQ131)</f>
        <v/>
      </c>
      <c r="ER132" s="45">
        <f>-(ER127+ER128+ER129+ER130+ER131)</f>
        <v/>
      </c>
      <c r="ES132" s="45">
        <f>-(ES127+ES128+ES129+ES130+ES131)</f>
        <v/>
      </c>
      <c r="ET132" s="45">
        <f>-(ET127+ET128+ET129+ET130+ET131)</f>
        <v/>
      </c>
      <c r="EU132" s="45">
        <f>-(EU127+EU128+EU129+EU130+EU131)</f>
        <v/>
      </c>
      <c r="EV132" s="45">
        <f>-(EV127+EV128+EV129+EV130+EV131)</f>
        <v/>
      </c>
      <c r="EW132" s="45">
        <f>-(EW127+EW128+EW129+EW130+EW131)</f>
        <v/>
      </c>
      <c r="EX132" s="45">
        <f>-(EX127+EX128+EX129+EX130+EX131)</f>
        <v/>
      </c>
      <c r="EY132" s="45">
        <f>-(EY127+EY128+EY129+EY130+EY131)</f>
        <v/>
      </c>
      <c r="EZ132" s="45">
        <f>-(EZ127+EZ128+EZ129+EZ130+EZ131)</f>
        <v/>
      </c>
      <c r="FA132" s="45">
        <f>-(FA127+FA128+FA129+FA130+FA131)</f>
        <v/>
      </c>
      <c r="FB132" s="45">
        <f>-(FB127+FB128+FB129+FB130+FB131)</f>
        <v/>
      </c>
      <c r="FC132" s="45">
        <f>-(FC127+FC128+FC129+FC130+FC131)</f>
        <v/>
      </c>
      <c r="FD132" s="45">
        <f>-(FD127+FD128+FD129+FD130+FD131)</f>
        <v/>
      </c>
      <c r="FE132" s="45">
        <f>-(FE127+FE128+FE129+FE130+FE131)</f>
        <v/>
      </c>
      <c r="FF132" s="45">
        <f>-(FF127+FF128+FF129+FF130+FF131)</f>
        <v/>
      </c>
      <c r="FG132" s="45">
        <f>-(FG127+FG128+FG129+FG130+FG131)</f>
        <v/>
      </c>
      <c r="FH132" s="45">
        <f>-(FH127+FH128+FH129+FH130+FH131)</f>
        <v/>
      </c>
      <c r="FI132" s="45">
        <f>-(FI127+FI128+FI129+FI130+FI131)</f>
        <v/>
      </c>
      <c r="FJ132" s="45">
        <f>-(FJ127+FJ128+FJ129+FJ130+FJ131)</f>
        <v/>
      </c>
      <c r="FK132" s="45">
        <f>-(FK127+FK128+FK129+FK130+FK131)</f>
        <v/>
      </c>
      <c r="FL132" s="45">
        <f>-(FL127+FL128+FL129+FL130+FL131)</f>
        <v/>
      </c>
      <c r="FM132" s="45">
        <f>-(FM127+FM128+FM129+FM130+FM131)</f>
        <v/>
      </c>
      <c r="FN132" s="45">
        <f>-(FN127+FN128+FN129+FN130+FN131)</f>
        <v/>
      </c>
      <c r="FO132" s="45">
        <f>-(FO127+FO128+FO129+FO130+FO131)</f>
        <v/>
      </c>
      <c r="FP132" s="45">
        <f>-(FP127+FP128+FP129+FP130+FP131)</f>
        <v/>
      </c>
      <c r="FQ132" s="45">
        <f>-(FQ127+FQ128+FQ129+FQ130+FQ131)</f>
        <v/>
      </c>
      <c r="FR132" s="45">
        <f>-(FR127+FR128+FR129+FR130+FR131)</f>
        <v/>
      </c>
      <c r="FS132" s="45">
        <f>-(FS127+FS128+FS129+FS130+FS131)</f>
        <v/>
      </c>
      <c r="FT132" s="45">
        <f>-(FT127+FT128+FT129+FT130+FT131)</f>
        <v/>
      </c>
      <c r="FU132" s="45">
        <f>-(FU127+FU128+FU129+FU130+FU131)</f>
        <v/>
      </c>
      <c r="FV132" s="45">
        <f>-(FV127+FV128+FV129+FV130+FV131)</f>
        <v/>
      </c>
      <c r="FW132" s="45">
        <f>-(FW127+FW128+FW129+FW130+FW131)</f>
        <v/>
      </c>
      <c r="FX132" s="45">
        <f>-(FX127+FX128+FX129+FX130+FX131)</f>
        <v/>
      </c>
      <c r="FY132" s="45">
        <f>-(FY127+FY128+FY129+FY130+FY131)</f>
        <v/>
      </c>
      <c r="FZ132" s="45">
        <f>-(FZ127+FZ128+FZ129+FZ130+FZ131)</f>
        <v/>
      </c>
      <c r="GA132" s="45">
        <f>-(GA127+GA128+GA129+GA130+GA131)</f>
        <v/>
      </c>
      <c r="GB132" s="45">
        <f>-(GB127+GB128+GB129+GB130+GB131)</f>
        <v/>
      </c>
      <c r="GC132" s="45">
        <f>-(GC127+GC128+GC129+GC130+GC131)</f>
        <v/>
      </c>
      <c r="GD132" s="45">
        <f>-(GD127+GD128+GD129+GD130+GD131)</f>
        <v/>
      </c>
      <c r="GE132" s="45">
        <f>-(GE127+GE128+GE129+GE130+GE131)</f>
        <v/>
      </c>
      <c r="GF132" s="45">
        <f>-(GF127+GF128+GF129+GF130+GF131)</f>
        <v/>
      </c>
      <c r="GG132" s="45">
        <f>-(GG127+GG128+GG129+GG130+GG131)</f>
        <v/>
      </c>
      <c r="GH132" s="45">
        <f>-(GH127+GH128+GH129+GH130+GH131)</f>
        <v/>
      </c>
      <c r="GI132" s="45">
        <f>-(GI127+GI128+GI129+GI130+GI131)</f>
        <v/>
      </c>
      <c r="GJ132" s="45">
        <f>-(GJ127+GJ128+GJ129+GJ130+GJ131)</f>
        <v/>
      </c>
      <c r="GK132" s="45">
        <f>-(GK127+GK128+GK129+GK130+GK131)</f>
        <v/>
      </c>
      <c r="GL132" s="45">
        <f>-(GL127+GL128+GL129+GL130+GL131)</f>
        <v/>
      </c>
      <c r="GM132" s="45">
        <f>-(GM127+GM128+GM129+GM130+GM131)</f>
        <v/>
      </c>
      <c r="GN132" s="45">
        <f>-(GN127+GN128+GN129+GN130+GN131)</f>
        <v/>
      </c>
      <c r="GO132" s="45">
        <f>-(GO127+GO128+GO129+GO130+GO131)</f>
        <v/>
      </c>
      <c r="GP132" s="45">
        <f>-(GP127+GP128+GP129+GP130+GP131)</f>
        <v/>
      </c>
      <c r="GQ132" s="45">
        <f>-(GQ127+GQ128+GQ129+GQ130+GQ131)</f>
        <v/>
      </c>
      <c r="GR132" s="45">
        <f>-(GR127+GR128+GR129+GR130+GR131)</f>
        <v/>
      </c>
      <c r="GS132" s="45">
        <f>-(GS127+GS128+GS129+GS130+GS131)</f>
        <v/>
      </c>
      <c r="GT132" s="45">
        <f>-(GT127+GT128+GT129+GT130+GT131)</f>
        <v/>
      </c>
      <c r="GU132" s="45">
        <f>-(GU127+GU128+GU129+GU130+GU131)</f>
        <v/>
      </c>
      <c r="GV132" s="45">
        <f>-(GV127+GV128+GV129+GV130+GV131)</f>
        <v/>
      </c>
      <c r="GW132" s="45">
        <f>-(GW127+GW128+GW129+GW130+GW131)</f>
        <v/>
      </c>
      <c r="GX132" s="45">
        <f>-(GX127+GX128+GX129+GX130+GX131)</f>
        <v/>
      </c>
      <c r="GY132" s="45">
        <f>-(GY127+GY128+GY129+GY130+GY131)</f>
        <v/>
      </c>
      <c r="GZ132" s="45">
        <f>-(GZ127+GZ128+GZ129+GZ130+GZ131)</f>
        <v/>
      </c>
      <c r="HA132" s="45">
        <f>-(HA127+HA128+HA129+HA130+HA131)</f>
        <v/>
      </c>
      <c r="HB132" s="45">
        <f>-(HB127+HB128+HB129+HB130+HB131)</f>
        <v/>
      </c>
      <c r="HC132" s="45">
        <f>-(HC127+HC128+HC129+HC130+HC131)</f>
        <v/>
      </c>
      <c r="HD132" s="45">
        <f>-(HD127+HD128+HD129+HD130+HD131)</f>
        <v/>
      </c>
      <c r="HE132" s="45">
        <f>-(HE127+HE128+HE129+HE130+HE131)</f>
        <v/>
      </c>
      <c r="HF132" s="45">
        <f>-(HF127+HF128+HF129+HF130+HF131)</f>
        <v/>
      </c>
      <c r="HG132" s="45">
        <f>-(HG127+HG128+HG129+HG130+HG131)</f>
        <v/>
      </c>
      <c r="HH132" s="45">
        <f>-(HH127+HH128+HH129+HH130+HH131)</f>
        <v/>
      </c>
      <c r="HI132" s="45">
        <f>-(HI127+HI128+HI129+HI130+HI131)</f>
        <v/>
      </c>
      <c r="HJ132" s="45">
        <f>-(HJ127+HJ128+HJ129+HJ130+HJ131)</f>
        <v/>
      </c>
      <c r="HK132" s="45">
        <f>-(HK127+HK128+HK129+HK130+HK131)</f>
        <v/>
      </c>
      <c r="HL132" s="45">
        <f>-(HL127+HL128+HL129+HL130+HL131)</f>
        <v/>
      </c>
      <c r="HM132" s="45">
        <f>-(HM127+HM128+HM129+HM130+HM131)</f>
        <v/>
      </c>
      <c r="HN132" s="45">
        <f>-(HN127+HN128+HN129+HN130+HN131)</f>
        <v/>
      </c>
      <c r="HO132" s="45">
        <f>-(HO127+HO128+HO129+HO130+HO131)</f>
        <v/>
      </c>
      <c r="HP132" s="45">
        <f>-(HP127+HP128+HP129+HP130+HP131)</f>
        <v/>
      </c>
      <c r="HQ132" s="45">
        <f>-(HQ127+HQ128+HQ129+HQ130+HQ131)</f>
        <v/>
      </c>
      <c r="HR132" s="45">
        <f>-(HR127+HR128+HR129+HR130+HR131)</f>
        <v/>
      </c>
      <c r="HS132" s="45">
        <f>-(HS127+HS128+HS129+HS130+HS131)</f>
        <v/>
      </c>
      <c r="HT132" s="45">
        <f>-(HT127+HT128+HT129+HT130+HT131)</f>
        <v/>
      </c>
      <c r="HU132" s="45">
        <f>-(HU127+HU128+HU129+HU130+HU131)</f>
        <v/>
      </c>
      <c r="HV132" s="45">
        <f>-(HV127+HV128+HV129+HV130+HV131)</f>
        <v/>
      </c>
      <c r="HW132" s="45">
        <f>-(HW127+HW128+HW129+HW130+HW131)</f>
        <v/>
      </c>
      <c r="HX132" s="45">
        <f>-(HX127+HX128+HX129+HX130+HX131)</f>
        <v/>
      </c>
      <c r="HY132" s="45">
        <f>-(HY127+HY128+HY129+HY130+HY131)</f>
        <v/>
      </c>
      <c r="HZ132" s="45">
        <f>-(HZ127+HZ128+HZ129+HZ130+HZ131)</f>
        <v/>
      </c>
      <c r="IA132" s="45">
        <f>-(IA127+IA128+IA129+IA130+IA131)</f>
        <v/>
      </c>
      <c r="IB132" s="45">
        <f>-(IB127+IB128+IB129+IB130+IB131)</f>
        <v/>
      </c>
      <c r="IC132" s="45">
        <f>-(IC127+IC128+IC129+IC130+IC131)</f>
        <v/>
      </c>
      <c r="ID132" s="45">
        <f>-(ID127+ID128+ID129+ID130+ID131)</f>
        <v/>
      </c>
      <c r="IE132" s="45">
        <f>-(IE127+IE128+IE129+IE130+IE131)</f>
        <v/>
      </c>
      <c r="IF132" s="45">
        <f>-(IF127+IF128+IF129+IF130+IF131)</f>
        <v/>
      </c>
      <c r="IG132" s="45">
        <f>-(IG127+IG128+IG129+IG130+IG131)</f>
        <v/>
      </c>
      <c r="IH132" s="45">
        <f>-(IH127+IH128+IH129+IH130+IH131)</f>
        <v/>
      </c>
      <c r="II132" s="45">
        <f>-(II127+II128+II129+II130+II131)</f>
        <v/>
      </c>
      <c r="IJ132" s="45">
        <f>-(IJ127+IJ128+IJ129+IJ130+IJ131)</f>
        <v/>
      </c>
      <c r="IK132" s="45">
        <f>-(IK127+IK128+IK129+IK130+IK131)</f>
        <v/>
      </c>
      <c r="IL132" s="45">
        <f>-(IL127+IL128+IL129+IL130+IL131)</f>
        <v/>
      </c>
      <c r="IM132" s="45">
        <f>-(IM127+IM128+IM129+IM130+IM131)</f>
        <v/>
      </c>
      <c r="IN132" s="45">
        <f>-(IN127+IN128+IN129+IN130+IN131)</f>
        <v/>
      </c>
      <c r="IO132" s="45">
        <f>-(IO127+IO128+IO129+IO130+IO131)</f>
        <v/>
      </c>
      <c r="IP132" s="45">
        <f>-(IP127+IP128+IP129+IP130+IP131)</f>
        <v/>
      </c>
      <c r="IQ132" s="45">
        <f>-(IQ127+IQ128+IQ129+IQ130+IQ131)</f>
        <v/>
      </c>
      <c r="IR132" s="45">
        <f>-(IR127+IR128+IR129+IR130+IR131)</f>
        <v/>
      </c>
      <c r="IS132" s="45">
        <f>-(IS127+IS128+IS129+IS130+IS131)</f>
        <v/>
      </c>
      <c r="IT132" s="45">
        <f>-(IT127+IT128+IT129+IT130+IT131)</f>
        <v/>
      </c>
      <c r="IU132" s="45">
        <f>-(IU127+IU128+IU129+IU130+IU131)</f>
        <v/>
      </c>
      <c r="IV132" s="45">
        <f>-(IV127+IV128+IV129+IV130+IV131)</f>
        <v/>
      </c>
      <c r="IW132" s="45">
        <f>-(IW127+IW128+IW129+IW130+IW131)</f>
        <v/>
      </c>
      <c r="IX132" s="45">
        <f>-(IX127+IX128+IX129+IX130+IX131)</f>
        <v/>
      </c>
      <c r="IY132" s="45">
        <f>-(IY127+IY128+IY129+IY130+IY131)</f>
        <v/>
      </c>
      <c r="IZ132" s="45">
        <f>-(IZ127+IZ128+IZ129+IZ130+IZ131)</f>
        <v/>
      </c>
      <c r="JA132" s="45">
        <f>-(JA127+JA128+JA129+JA130+JA131)</f>
        <v/>
      </c>
      <c r="JB132" s="45">
        <f>-(JB127+JB128+JB129+JB130+JB131)</f>
        <v/>
      </c>
      <c r="JC132" s="45">
        <f>-(JC127+JC128+JC129+JC130+JC131)</f>
        <v/>
      </c>
      <c r="JD132" s="45">
        <f>-(JD127+JD128+JD129+JD130+JD131)</f>
        <v/>
      </c>
      <c r="JE132" s="45">
        <f>-(JE127+JE128+JE129+JE130+JE131)</f>
        <v/>
      </c>
      <c r="JF132" s="45">
        <f>-(JF127+JF128+JF129+JF130+JF131)</f>
        <v/>
      </c>
      <c r="JG132" s="45">
        <f>-(JG127+JG128+JG129+JG130+JG131)</f>
        <v/>
      </c>
      <c r="JH132" s="45">
        <f>-(JH127+JH128+JH129+JH130+JH131)</f>
        <v/>
      </c>
      <c r="JI132" s="45">
        <f>-(JI127+JI128+JI129+JI130+JI131)</f>
        <v/>
      </c>
      <c r="JJ132" s="45">
        <f>-(JJ127+JJ128+JJ129+JJ130+JJ131)</f>
        <v/>
      </c>
      <c r="JK132" s="45">
        <f>-(JK127+JK128+JK129+JK130+JK131)</f>
        <v/>
      </c>
      <c r="JL132" s="45">
        <f>-(JL127+JL128+JL129+JL130+JL131)</f>
        <v/>
      </c>
      <c r="JM132" s="45">
        <f>-(JM127+JM128+JM129+JM130+JM131)</f>
        <v/>
      </c>
      <c r="JN132" s="45">
        <f>-(JN127+JN128+JN129+JN130+JN131)</f>
        <v/>
      </c>
      <c r="JO132" s="45">
        <f>-(JO127+JO128+JO129+JO130+JO131)</f>
        <v/>
      </c>
      <c r="JP132" s="45">
        <f>-(JP127+JP128+JP129+JP130+JP131)</f>
        <v/>
      </c>
      <c r="JQ132" s="45">
        <f>-(JQ127+JQ128+JQ129+JQ130+JQ131)</f>
        <v/>
      </c>
      <c r="JR132" s="45">
        <f>-(JR127+JR128+JR129+JR130+JR131)</f>
        <v/>
      </c>
      <c r="JS132" s="45">
        <f>-(JS127+JS128+JS129+JS130+JS131)</f>
        <v/>
      </c>
      <c r="JT132" s="45">
        <f>-(JT127+JT128+JT129+JT130+JT131)</f>
        <v/>
      </c>
      <c r="JU132" s="45">
        <f>-(JU127+JU128+JU129+JU130+JU131)</f>
        <v/>
      </c>
      <c r="JV132" s="45">
        <f>-(JV127+JV128+JV129+JV130+JV131)</f>
        <v/>
      </c>
      <c r="JW132" s="45">
        <f>-(JW127+JW128+JW129+JW130+JW131)</f>
        <v/>
      </c>
      <c r="JX132" s="45">
        <f>-(JX127+JX128+JX129+JX130+JX131)</f>
        <v/>
      </c>
      <c r="JY132" s="45">
        <f>-(JY127+JY128+JY129+JY130+JY131)</f>
        <v/>
      </c>
      <c r="JZ132" s="45">
        <f>-(JZ127+JZ128+JZ129+JZ130+JZ131)</f>
        <v/>
      </c>
      <c r="KA132" s="45">
        <f>-(KA127+KA128+KA129+KA130+KA131)</f>
        <v/>
      </c>
      <c r="KB132" s="45">
        <f>-(KB127+KB128+KB129+KB130+KB131)</f>
        <v/>
      </c>
      <c r="KC132" s="45">
        <f>-(KC127+KC128+KC129+KC130+KC131)</f>
        <v/>
      </c>
      <c r="KD132" s="45">
        <f>-(KD127+KD128+KD129+KD130+KD131)</f>
        <v/>
      </c>
      <c r="KE132" s="45">
        <f>-(KE127+KE128+KE129+KE130+KE131)</f>
        <v/>
      </c>
      <c r="KF132" s="45">
        <f>-(KF127+KF128+KF129+KF130+KF131)</f>
        <v/>
      </c>
      <c r="KG132" s="45">
        <f>-(KG127+KG128+KG129+KG130+KG131)</f>
        <v/>
      </c>
      <c r="KH132" s="45">
        <f>-(KH127+KH128+KH129+KH130+KH131)</f>
        <v/>
      </c>
      <c r="KI132" s="45">
        <f>-(KI127+KI128+KI129+KI130+KI131)</f>
        <v/>
      </c>
      <c r="KJ132" s="45">
        <f>-(KJ127+KJ128+KJ129+KJ130+KJ131)</f>
        <v/>
      </c>
      <c r="KK132" s="45">
        <f>-(KK127+KK128+KK129+KK130+KK131)</f>
        <v/>
      </c>
      <c r="KL132" s="45">
        <f>-(KL127+KL128+KL129+KL130+KL131)</f>
        <v/>
      </c>
      <c r="KM132" s="45">
        <f>-(KM127+KM128+KM129+KM130+KM131)</f>
        <v/>
      </c>
      <c r="KN132" s="45">
        <f>-(KN127+KN128+KN129+KN130+KN131)</f>
        <v/>
      </c>
      <c r="KO132" s="45">
        <f>-(KO127+KO128+KO129+KO130+KO131)</f>
        <v/>
      </c>
      <c r="KP132" s="45">
        <f>-(KP127+KP128+KP129+KP130+KP131)</f>
        <v/>
      </c>
      <c r="KQ132" s="45">
        <f>-(KQ127+KQ128+KQ129+KQ130+KQ131)</f>
        <v/>
      </c>
      <c r="KR132" s="45">
        <f>-(KR127+KR128+KR129+KR130+KR131)</f>
        <v/>
      </c>
      <c r="KS132" s="45">
        <f>-(KS127+KS128+KS129+KS130+KS131)</f>
        <v/>
      </c>
      <c r="KT132" s="45">
        <f>-(KT127+KT128+KT129+KT130+KT131)</f>
        <v/>
      </c>
      <c r="KU132" s="45">
        <f>-(KU127+KU128+KU129+KU130+KU131)</f>
        <v/>
      </c>
      <c r="KV132" s="45">
        <f>-(KV127+KV128+KV129+KV130+KV131)</f>
        <v/>
      </c>
      <c r="KW132" s="45">
        <f>-(KW127+KW128+KW129+KW130+KW131)</f>
        <v/>
      </c>
      <c r="KX132" s="45">
        <f>-(KX127+KX128+KX129+KX130+KX131)</f>
        <v/>
      </c>
      <c r="KY132" s="45">
        <f>-(KY127+KY128+KY129+KY130+KY131)</f>
        <v/>
      </c>
      <c r="KZ132" s="45">
        <f>-(KZ127+KZ128+KZ129+KZ130+KZ131)</f>
        <v/>
      </c>
      <c r="LA132" s="45">
        <f>-(LA127+LA128+LA129+LA130+LA131)</f>
        <v/>
      </c>
      <c r="LB132" s="45">
        <f>-(LB127+LB128+LB129+LB130+LB131)</f>
        <v/>
      </c>
      <c r="LC132" s="45">
        <f>-(LC127+LC128+LC129+LC130+LC131)</f>
        <v/>
      </c>
      <c r="LD132" s="45">
        <f>-(LD127+LD128+LD129+LD130+LD131)</f>
        <v/>
      </c>
      <c r="LE132" s="45">
        <f>-(LE127+LE128+LE129+LE130+LE131)</f>
        <v/>
      </c>
      <c r="LF132" s="45">
        <f>-(LF127+LF128+LF129+LF130+LF131)</f>
        <v/>
      </c>
      <c r="LG132" s="45">
        <f>-(LG127+LG128+LG129+LG130+LG131)</f>
        <v/>
      </c>
      <c r="LH132" s="45">
        <f>-(LH127+LH128+LH129+LH130+LH131)</f>
        <v/>
      </c>
      <c r="LI132" s="45">
        <f>-(LI127+LI128+LI129+LI130+LI131)</f>
        <v/>
      </c>
      <c r="LJ132" s="45">
        <f>-(LJ127+LJ128+LJ129+LJ130+LJ131)</f>
        <v/>
      </c>
      <c r="LK132" s="45">
        <f>-(LK127+LK128+LK129+LK130+LK131)</f>
        <v/>
      </c>
      <c r="LL132" s="45">
        <f>-(LL127+LL128+LL129+LL130+LL131)</f>
        <v/>
      </c>
      <c r="LM132" s="45">
        <f>-(LM127+LM128+LM129+LM130+LM131)</f>
        <v/>
      </c>
      <c r="LN132" s="45">
        <f>-(LN127+LN128+LN129+LN130+LN131)</f>
        <v/>
      </c>
      <c r="LO132" s="45">
        <f>-(LO127+LO128+LO129+LO130+LO131)</f>
        <v/>
      </c>
      <c r="LP132" s="45">
        <f>-(LP127+LP128+LP129+LP130+LP131)</f>
        <v/>
      </c>
      <c r="LQ132" s="45">
        <f>-(LQ127+LQ128+LQ129+LQ130+LQ131)</f>
        <v/>
      </c>
      <c r="LR132" s="45">
        <f>-(LR127+LR128+LR129+LR130+LR131)</f>
        <v/>
      </c>
      <c r="LS132" s="45">
        <f>-(LS127+LS128+LS129+LS130+LS131)</f>
        <v/>
      </c>
      <c r="LT132" s="45">
        <f>-(LT127+LT128+LT129+LT130+LT131)</f>
        <v/>
      </c>
      <c r="LU132" s="45">
        <f>-(LU127+LU128+LU129+LU130+LU131)</f>
        <v/>
      </c>
      <c r="LV132" s="45">
        <f>-(LV127+LV128+LV129+LV130+LV131)</f>
        <v/>
      </c>
      <c r="LW132" s="45">
        <f>-(LW127+LW128+LW129+LW130+LW131)</f>
        <v/>
      </c>
      <c r="LX132" s="45">
        <f>-(LX127+LX128+LX129+LX130+LX131)</f>
        <v/>
      </c>
      <c r="LY132" s="45">
        <f>-(LY127+LY128+LY129+LY130+LY131)</f>
        <v/>
      </c>
      <c r="LZ132" s="45">
        <f>-(LZ127+LZ128+LZ129+LZ130+LZ131)</f>
        <v/>
      </c>
      <c r="MA132" s="45">
        <f>-(MA127+MA128+MA129+MA130+MA131)</f>
        <v/>
      </c>
      <c r="MB132" s="45">
        <f>-(MB127+MB128+MB129+MB130+MB131)</f>
        <v/>
      </c>
      <c r="MC132" s="45">
        <f>-(MC127+MC128+MC129+MC130+MC131)</f>
        <v/>
      </c>
      <c r="MD132" s="45">
        <f>-(MD127+MD128+MD129+MD130+MD131)</f>
        <v/>
      </c>
      <c r="ME132" s="45">
        <f>-(ME127+ME128+ME129+ME130+ME131)</f>
        <v/>
      </c>
      <c r="MF132" s="45">
        <f>-(MF127+MF128+MF129+MF130+MF131)</f>
        <v/>
      </c>
      <c r="MG132" s="45">
        <f>-(MG127+MG128+MG129+MG130+MG131)</f>
        <v/>
      </c>
      <c r="MH132" s="45">
        <f>-(MH127+MH128+MH129+MH130+MH131)</f>
        <v/>
      </c>
      <c r="MI132" s="45">
        <f>-(MI127+MI128+MI129+MI130+MI131)</f>
        <v/>
      </c>
      <c r="MJ132" s="45">
        <f>-(MJ127+MJ128+MJ129+MJ130+MJ131)</f>
        <v/>
      </c>
      <c r="MK132" s="45">
        <f>-(MK127+MK128+MK129+MK130+MK131)</f>
        <v/>
      </c>
      <c r="ML132" s="45">
        <f>-(ML127+ML128+ML129+ML130+ML131)</f>
        <v/>
      </c>
      <c r="MM132" s="45">
        <f>-(MM127+MM128+MM129+MM130+MM131)</f>
        <v/>
      </c>
      <c r="MN132" s="45">
        <f>-(MN127+MN128+MN129+MN130+MN131)</f>
        <v/>
      </c>
      <c r="MO132" s="45">
        <f>-(MO127+MO128+MO129+MO130+MO131)</f>
        <v/>
      </c>
      <c r="MP132" s="45">
        <f>-(MP127+MP128+MP129+MP130+MP131)</f>
        <v/>
      </c>
      <c r="MQ132" s="45">
        <f>-(MQ127+MQ128+MQ129+MQ130+MQ131)</f>
        <v/>
      </c>
      <c r="MR132" s="45">
        <f>-(MR127+MR128+MR129+MR130+MR131)</f>
        <v/>
      </c>
      <c r="MS132" s="45">
        <f>-(MS127+MS128+MS129+MS130+MS131)</f>
        <v/>
      </c>
      <c r="MT132" s="45">
        <f>-(MT127+MT128+MT129+MT130+MT131)</f>
        <v/>
      </c>
      <c r="MU132" s="45">
        <f>-(MU127+MU128+MU129+MU130+MU131)</f>
        <v/>
      </c>
      <c r="MV132" s="45">
        <f>-(MV127+MV128+MV129+MV130+MV131)</f>
        <v/>
      </c>
      <c r="MW132" s="45">
        <f>-(MW127+MW128+MW129+MW130+MW131)</f>
        <v/>
      </c>
      <c r="MX132" s="45">
        <f>-(MX127+MX128+MX129+MX130+MX131)</f>
        <v/>
      </c>
      <c r="MY132" s="45">
        <f>-(MY127+MY128+MY129+MY130+MY131)</f>
        <v/>
      </c>
      <c r="MZ132" s="45">
        <f>-(MZ127+MZ128+MZ129+MZ130+MZ131)</f>
        <v/>
      </c>
      <c r="NA132" s="45">
        <f>-(NA127+NA128+NA129+NA130+NA131)</f>
        <v/>
      </c>
      <c r="NB132" s="45">
        <f>-(NB127+NB128+NB129+NB130+NB131)</f>
        <v/>
      </c>
      <c r="NC132" s="45">
        <f>-(NC127+NC128+NC129+NC130+NC131)</f>
        <v/>
      </c>
      <c r="ND132" s="45">
        <f>-(ND127+ND128+ND129+ND130+ND131)</f>
        <v/>
      </c>
      <c r="NE132" s="45">
        <f>-(NE127+NE128+NE129+NE130+NE131)</f>
        <v/>
      </c>
      <c r="NF132" s="45">
        <f>-(NF127+NF128+NF129+NF130+NF131)</f>
        <v/>
      </c>
      <c r="NG132" s="45">
        <f>-(NG127+NG128+NG129+NG130+NG131)</f>
        <v/>
      </c>
      <c r="NH132" s="45">
        <f>-(NH127+NH128+NH129+NH130+NH131)</f>
        <v/>
      </c>
      <c r="NI132" s="45">
        <f>-(NI127+NI128+NI129+NI130+NI131)</f>
        <v/>
      </c>
      <c r="NJ132" s="45">
        <f>-(NJ127+NJ128+NJ129+NJ130+NJ131)</f>
        <v/>
      </c>
      <c r="NK132" s="45">
        <f>-(NK127+NK128+NK129+NK130+NK131)</f>
        <v/>
      </c>
      <c r="NL132" s="45">
        <f>-(NL127+NL128+NL129+NL130+NL131)</f>
        <v/>
      </c>
      <c r="NM132" s="45">
        <f>-(NM127+NM128+NM129+NM130+NM131)</f>
        <v/>
      </c>
      <c r="NN132" s="45">
        <f>-(NN127+NN128+NN129+NN130+NN131)</f>
        <v/>
      </c>
      <c r="NO132" s="45">
        <f>-(NO127+NO128+NO129+NO130+NO131)</f>
        <v/>
      </c>
      <c r="NP132" s="45">
        <f>-(NP127+NP128+NP129+NP130+NP131)</f>
        <v/>
      </c>
      <c r="NQ132" s="45">
        <f>-(NQ127+NQ128+NQ129+NQ130+NQ131)</f>
        <v/>
      </c>
      <c r="NR132" s="45">
        <f>-(NR127+NR128+NR129+NR130+NR131)</f>
        <v/>
      </c>
      <c r="NS132" s="45">
        <f>-(NS127+NS128+NS129+NS130+NS131)</f>
        <v/>
      </c>
      <c r="NT132" s="45">
        <f>-(NT127+NT128+NT129+NT130+NT131)</f>
        <v/>
      </c>
      <c r="NU132" s="45">
        <f>-(NU127+NU128+NU129+NU130+NU131)</f>
        <v/>
      </c>
      <c r="NV132" s="45">
        <f>-(NV127+NV128+NV129+NV130+NV131)</f>
        <v/>
      </c>
      <c r="NW132" s="45">
        <f>-(NW127+NW128+NW129+NW130+NW131)</f>
        <v/>
      </c>
      <c r="NX132" s="45">
        <f>-(NX127+NX128+NX129+NX130+NX131)</f>
        <v/>
      </c>
      <c r="NY132" s="45">
        <f>-(NY127+NY128+NY129+NY130+NY131)</f>
        <v/>
      </c>
      <c r="NZ132" s="45">
        <f>-(NZ127+NZ128+NZ129+NZ130+NZ131)</f>
        <v/>
      </c>
      <c r="OA132" s="45">
        <f>-(OA127+OA128+OA129+OA130+OA131)</f>
        <v/>
      </c>
      <c r="OB132" s="45">
        <f>-(OB127+OB128+OB129+OB130+OB131)</f>
        <v/>
      </c>
      <c r="OC132" s="45">
        <f>-(OC127+OC128+OC129+OC130+OC131)</f>
        <v/>
      </c>
      <c r="OD132" s="45">
        <f>-(OD127+OD128+OD129+OD130+OD131)</f>
        <v/>
      </c>
      <c r="OE132" s="45">
        <f>-(OE127+OE128+OE129+OE130+OE131)</f>
        <v/>
      </c>
      <c r="OF132" s="45">
        <f>-(OF127+OF128+OF129+OF130+OF131)</f>
        <v/>
      </c>
      <c r="OG132" s="45">
        <f>-(OG127+OG128+OG129+OG130+OG131)</f>
        <v/>
      </c>
      <c r="OH132" s="45">
        <f>-(OH127+OH128+OH129+OH130+OH131)</f>
        <v/>
      </c>
      <c r="OI132" s="45">
        <f>-(OI127+OI128+OI129+OI130+OI131)</f>
        <v/>
      </c>
      <c r="OJ132" s="45">
        <f>-(OJ127+OJ128+OJ129+OJ130+OJ131)</f>
        <v/>
      </c>
      <c r="OK132" s="45">
        <f>-(OK127+OK128+OK129+OK130+OK131)</f>
        <v/>
      </c>
      <c r="OL132" s="45">
        <f>-(OL127+OL128+OL129+OL130+OL131)</f>
        <v/>
      </c>
      <c r="OM132" s="45">
        <f>-(OM127+OM128+OM129+OM130+OM131)</f>
        <v/>
      </c>
      <c r="ON132" s="45">
        <f>-(ON127+ON128+ON129+ON130+ON131)</f>
        <v/>
      </c>
      <c r="OO132" s="45">
        <f>-(OO127+OO128+OO129+OO130+OO131)</f>
        <v/>
      </c>
      <c r="OP132" s="45">
        <f>-(OP127+OP128+OP129+OP130+OP131)</f>
        <v/>
      </c>
      <c r="OQ132" s="45">
        <f>-(OQ127+OQ128+OQ129+OQ130+OQ131)</f>
        <v/>
      </c>
      <c r="OR132" s="45">
        <f>-(OR127+OR128+OR129+OR130+OR131)</f>
        <v/>
      </c>
      <c r="OS132" s="45">
        <f>-(OS127+OS128+OS129+OS130+OS131)</f>
        <v/>
      </c>
      <c r="OT132" s="45">
        <f>-(OT127+OT128+OT129+OT130+OT131)</f>
        <v/>
      </c>
      <c r="OU132" s="45">
        <f>-(OU127+OU128+OU129+OU130+OU131)</f>
        <v/>
      </c>
      <c r="OV132" s="45">
        <f>-(OV127+OV128+OV129+OV130+OV131)</f>
        <v/>
      </c>
      <c r="OW132" s="45">
        <f>-(OW127+OW128+OW129+OW130+OW131)</f>
        <v/>
      </c>
      <c r="OX132" s="45">
        <f>-(OX127+OX128+OX129+OX130+OX131)</f>
        <v/>
      </c>
      <c r="OY132" s="45">
        <f>-(OY127+OY128+OY129+OY130+OY131)</f>
        <v/>
      </c>
      <c r="OZ132" s="45">
        <f>-(OZ127+OZ128+OZ129+OZ130+OZ131)</f>
        <v/>
      </c>
      <c r="PA132" s="45">
        <f>-(PA127+PA128+PA129+PA130+PA131)</f>
        <v/>
      </c>
      <c r="PB132" s="45">
        <f>-(PB127+PB128+PB129+PB130+PB131)</f>
        <v/>
      </c>
      <c r="PC132" s="45">
        <f>-(PC127+PC128+PC129+PC130+PC131)</f>
        <v/>
      </c>
      <c r="PD132" s="45">
        <f>-(PD127+PD128+PD129+PD130+PD131)</f>
        <v/>
      </c>
      <c r="PE132" s="45">
        <f>-(PE127+PE128+PE129+PE130+PE131)</f>
        <v/>
      </c>
      <c r="PF132" s="45">
        <f>-(PF127+PF128+PF129+PF130+PF131)</f>
        <v/>
      </c>
      <c r="PG132" s="45">
        <f>-(PG127+PG128+PG129+PG130+PG131)</f>
        <v/>
      </c>
      <c r="PH132" s="45">
        <f>-(PH127+PH128+PH129+PH130+PH131)</f>
        <v/>
      </c>
      <c r="PI132" s="45">
        <f>-(PI127+PI128+PI129+PI130+PI131)</f>
        <v/>
      </c>
      <c r="PJ132" s="45">
        <f>-(PJ127+PJ128+PJ129+PJ130+PJ131)</f>
        <v/>
      </c>
      <c r="PK132" s="45">
        <f>-(PK127+PK128+PK129+PK130+PK131)</f>
        <v/>
      </c>
      <c r="PL132" s="45">
        <f>-(PL127+PL128+PL129+PL130+PL131)</f>
        <v/>
      </c>
      <c r="PM132" s="45">
        <f>-(PM127+PM128+PM129+PM130+PM131)</f>
        <v/>
      </c>
    </row>
    <row r="133">
      <c r="A133" s="9" t="inlineStr">
        <is>
          <t>Cumulative uses, prior month</t>
        </is>
      </c>
      <c r="B133" s="9" t="inlineStr">
        <is>
          <t>P3</t>
        </is>
      </c>
      <c r="D133" s="44">
        <f>0</f>
        <v/>
      </c>
      <c r="E133" s="44">
        <f>D134</f>
        <v/>
      </c>
      <c r="F133" s="44">
        <f>E134</f>
        <v/>
      </c>
      <c r="G133" s="44">
        <f>F134</f>
        <v/>
      </c>
      <c r="H133" s="44">
        <f>G134</f>
        <v/>
      </c>
      <c r="I133" s="44">
        <f>H134</f>
        <v/>
      </c>
      <c r="J133" s="44">
        <f>I134</f>
        <v/>
      </c>
      <c r="K133" s="44">
        <f>J134</f>
        <v/>
      </c>
      <c r="L133" s="44">
        <f>K134</f>
        <v/>
      </c>
      <c r="M133" s="44">
        <f>L134</f>
        <v/>
      </c>
      <c r="N133" s="44">
        <f>M134</f>
        <v/>
      </c>
      <c r="O133" s="44">
        <f>N134</f>
        <v/>
      </c>
      <c r="P133" s="44">
        <f>O134</f>
        <v/>
      </c>
      <c r="Q133" s="44">
        <f>P134</f>
        <v/>
      </c>
      <c r="R133" s="44">
        <f>Q134</f>
        <v/>
      </c>
      <c r="S133" s="44">
        <f>R134</f>
        <v/>
      </c>
      <c r="T133" s="44">
        <f>S134</f>
        <v/>
      </c>
      <c r="U133" s="44">
        <f>T134</f>
        <v/>
      </c>
      <c r="V133" s="44">
        <f>U134</f>
        <v/>
      </c>
      <c r="W133" s="44">
        <f>V134</f>
        <v/>
      </c>
      <c r="X133" s="44">
        <f>W134</f>
        <v/>
      </c>
      <c r="Y133" s="44">
        <f>X134</f>
        <v/>
      </c>
      <c r="Z133" s="44">
        <f>Y134</f>
        <v/>
      </c>
      <c r="AA133" s="44">
        <f>Z134</f>
        <v/>
      </c>
      <c r="AB133" s="44">
        <f>AA134</f>
        <v/>
      </c>
      <c r="AC133" s="44">
        <f>AB134</f>
        <v/>
      </c>
      <c r="AD133" s="44">
        <f>AC134</f>
        <v/>
      </c>
      <c r="AE133" s="44">
        <f>AD134</f>
        <v/>
      </c>
      <c r="AF133" s="44">
        <f>AE134</f>
        <v/>
      </c>
      <c r="AG133" s="44">
        <f>AF134</f>
        <v/>
      </c>
      <c r="AH133" s="44">
        <f>AG134</f>
        <v/>
      </c>
      <c r="AI133" s="44">
        <f>AH134</f>
        <v/>
      </c>
      <c r="AJ133" s="44">
        <f>AI134</f>
        <v/>
      </c>
      <c r="AK133" s="44">
        <f>AJ134</f>
        <v/>
      </c>
      <c r="AL133" s="44">
        <f>AK134</f>
        <v/>
      </c>
      <c r="AM133" s="44">
        <f>AL134</f>
        <v/>
      </c>
      <c r="AN133" s="44">
        <f>AM134</f>
        <v/>
      </c>
      <c r="AO133" s="44">
        <f>AN134</f>
        <v/>
      </c>
      <c r="AP133" s="44">
        <f>AO134</f>
        <v/>
      </c>
      <c r="AQ133" s="44">
        <f>AP134</f>
        <v/>
      </c>
      <c r="AR133" s="44">
        <f>AQ134</f>
        <v/>
      </c>
      <c r="AS133" s="44">
        <f>AR134</f>
        <v/>
      </c>
      <c r="AT133" s="44">
        <f>AS134</f>
        <v/>
      </c>
      <c r="AU133" s="44">
        <f>AT134</f>
        <v/>
      </c>
      <c r="AV133" s="44">
        <f>AU134</f>
        <v/>
      </c>
      <c r="AW133" s="44">
        <f>AV134</f>
        <v/>
      </c>
      <c r="AX133" s="44">
        <f>AW134</f>
        <v/>
      </c>
      <c r="AY133" s="44">
        <f>AX134</f>
        <v/>
      </c>
      <c r="AZ133" s="44">
        <f>AY134</f>
        <v/>
      </c>
      <c r="BA133" s="44">
        <f>AZ134</f>
        <v/>
      </c>
      <c r="BB133" s="44">
        <f>BA134</f>
        <v/>
      </c>
      <c r="BC133" s="44">
        <f>BB134</f>
        <v/>
      </c>
      <c r="BD133" s="44">
        <f>BC134</f>
        <v/>
      </c>
      <c r="BE133" s="44">
        <f>BD134</f>
        <v/>
      </c>
      <c r="BF133" s="44">
        <f>BE134</f>
        <v/>
      </c>
      <c r="BG133" s="44">
        <f>BF134</f>
        <v/>
      </c>
      <c r="BH133" s="44">
        <f>BG134</f>
        <v/>
      </c>
      <c r="BI133" s="44">
        <f>BH134</f>
        <v/>
      </c>
      <c r="BJ133" s="44">
        <f>BI134</f>
        <v/>
      </c>
      <c r="BK133" s="44">
        <f>BJ134</f>
        <v/>
      </c>
      <c r="BL133" s="44">
        <f>BK134</f>
        <v/>
      </c>
      <c r="BM133" s="44">
        <f>BL134</f>
        <v/>
      </c>
      <c r="BN133" s="44">
        <f>BM134</f>
        <v/>
      </c>
      <c r="BO133" s="44">
        <f>BN134</f>
        <v/>
      </c>
      <c r="BP133" s="44">
        <f>BO134</f>
        <v/>
      </c>
      <c r="BQ133" s="44">
        <f>BP134</f>
        <v/>
      </c>
      <c r="BR133" s="44">
        <f>BQ134</f>
        <v/>
      </c>
      <c r="BS133" s="44">
        <f>BR134</f>
        <v/>
      </c>
      <c r="BT133" s="44">
        <f>BS134</f>
        <v/>
      </c>
      <c r="BU133" s="44">
        <f>BT134</f>
        <v/>
      </c>
      <c r="BV133" s="44">
        <f>BU134</f>
        <v/>
      </c>
      <c r="BW133" s="44">
        <f>BV134</f>
        <v/>
      </c>
      <c r="BX133" s="44">
        <f>BW134</f>
        <v/>
      </c>
      <c r="BY133" s="44">
        <f>BX134</f>
        <v/>
      </c>
      <c r="BZ133" s="44">
        <f>BY134</f>
        <v/>
      </c>
      <c r="CA133" s="44">
        <f>BZ134</f>
        <v/>
      </c>
      <c r="CB133" s="44">
        <f>CA134</f>
        <v/>
      </c>
      <c r="CC133" s="44">
        <f>CB134</f>
        <v/>
      </c>
      <c r="CD133" s="44">
        <f>CC134</f>
        <v/>
      </c>
      <c r="CE133" s="44">
        <f>CD134</f>
        <v/>
      </c>
      <c r="CF133" s="44">
        <f>CE134</f>
        <v/>
      </c>
      <c r="CG133" s="44">
        <f>CF134</f>
        <v/>
      </c>
      <c r="CH133" s="44">
        <f>CG134</f>
        <v/>
      </c>
      <c r="CI133" s="44">
        <f>CH134</f>
        <v/>
      </c>
      <c r="CJ133" s="44">
        <f>CI134</f>
        <v/>
      </c>
      <c r="CK133" s="44">
        <f>CJ134</f>
        <v/>
      </c>
      <c r="CL133" s="44">
        <f>CK134</f>
        <v/>
      </c>
      <c r="CM133" s="44">
        <f>CL134</f>
        <v/>
      </c>
      <c r="CN133" s="44">
        <f>CM134</f>
        <v/>
      </c>
      <c r="CO133" s="44">
        <f>CN134</f>
        <v/>
      </c>
      <c r="CP133" s="44">
        <f>CO134</f>
        <v/>
      </c>
      <c r="CQ133" s="44">
        <f>CP134</f>
        <v/>
      </c>
      <c r="CR133" s="44">
        <f>CQ134</f>
        <v/>
      </c>
      <c r="CS133" s="44">
        <f>CR134</f>
        <v/>
      </c>
      <c r="CT133" s="44">
        <f>CS134</f>
        <v/>
      </c>
      <c r="CU133" s="44">
        <f>CT134</f>
        <v/>
      </c>
      <c r="CV133" s="44">
        <f>CU134</f>
        <v/>
      </c>
      <c r="CW133" s="44">
        <f>CV134</f>
        <v/>
      </c>
      <c r="CX133" s="44">
        <f>CW134</f>
        <v/>
      </c>
      <c r="CY133" s="44">
        <f>CX134</f>
        <v/>
      </c>
      <c r="CZ133" s="44">
        <f>CY134</f>
        <v/>
      </c>
      <c r="DA133" s="44">
        <f>CZ134</f>
        <v/>
      </c>
      <c r="DB133" s="44">
        <f>DA134</f>
        <v/>
      </c>
      <c r="DC133" s="44">
        <f>DB134</f>
        <v/>
      </c>
      <c r="DD133" s="44">
        <f>DC134</f>
        <v/>
      </c>
      <c r="DE133" s="44">
        <f>DD134</f>
        <v/>
      </c>
      <c r="DF133" s="44">
        <f>DE134</f>
        <v/>
      </c>
      <c r="DG133" s="44">
        <f>DF134</f>
        <v/>
      </c>
      <c r="DH133" s="44">
        <f>DG134</f>
        <v/>
      </c>
      <c r="DI133" s="44">
        <f>DH134</f>
        <v/>
      </c>
      <c r="DJ133" s="44">
        <f>DI134</f>
        <v/>
      </c>
      <c r="DK133" s="44">
        <f>DJ134</f>
        <v/>
      </c>
      <c r="DL133" s="44">
        <f>DK134</f>
        <v/>
      </c>
      <c r="DM133" s="44">
        <f>DL134</f>
        <v/>
      </c>
      <c r="DN133" s="44">
        <f>DM134</f>
        <v/>
      </c>
      <c r="DO133" s="44">
        <f>DN134</f>
        <v/>
      </c>
      <c r="DP133" s="44">
        <f>DO134</f>
        <v/>
      </c>
      <c r="DQ133" s="44">
        <f>DP134</f>
        <v/>
      </c>
      <c r="DR133" s="44">
        <f>DQ134</f>
        <v/>
      </c>
      <c r="DS133" s="44">
        <f>DR134</f>
        <v/>
      </c>
      <c r="DT133" s="44">
        <f>DS134</f>
        <v/>
      </c>
      <c r="DU133" s="44">
        <f>DT134</f>
        <v/>
      </c>
      <c r="DV133" s="44">
        <f>DU134</f>
        <v/>
      </c>
      <c r="DW133" s="44">
        <f>DV134</f>
        <v/>
      </c>
      <c r="DX133" s="44">
        <f>DW134</f>
        <v/>
      </c>
      <c r="DY133" s="44">
        <f>DX134</f>
        <v/>
      </c>
      <c r="DZ133" s="44">
        <f>DY134</f>
        <v/>
      </c>
      <c r="EA133" s="44">
        <f>DZ134</f>
        <v/>
      </c>
      <c r="EB133" s="44">
        <f>EA134</f>
        <v/>
      </c>
      <c r="EC133" s="44">
        <f>EB134</f>
        <v/>
      </c>
      <c r="ED133" s="44">
        <f>EC134</f>
        <v/>
      </c>
      <c r="EE133" s="44">
        <f>ED134</f>
        <v/>
      </c>
      <c r="EF133" s="44">
        <f>EE134</f>
        <v/>
      </c>
      <c r="EG133" s="44">
        <f>EF134</f>
        <v/>
      </c>
      <c r="EH133" s="44">
        <f>EG134</f>
        <v/>
      </c>
      <c r="EI133" s="44">
        <f>EH134</f>
        <v/>
      </c>
      <c r="EJ133" s="44">
        <f>EI134</f>
        <v/>
      </c>
      <c r="EK133" s="44">
        <f>EJ134</f>
        <v/>
      </c>
      <c r="EL133" s="44">
        <f>EK134</f>
        <v/>
      </c>
      <c r="EM133" s="44">
        <f>EL134</f>
        <v/>
      </c>
      <c r="EN133" s="44">
        <f>EM134</f>
        <v/>
      </c>
      <c r="EO133" s="44">
        <f>EN134</f>
        <v/>
      </c>
      <c r="EP133" s="44">
        <f>EO134</f>
        <v/>
      </c>
      <c r="EQ133" s="44">
        <f>EP134</f>
        <v/>
      </c>
      <c r="ER133" s="44">
        <f>EQ134</f>
        <v/>
      </c>
      <c r="ES133" s="44">
        <f>ER134</f>
        <v/>
      </c>
      <c r="ET133" s="44">
        <f>ES134</f>
        <v/>
      </c>
      <c r="EU133" s="44">
        <f>ET134</f>
        <v/>
      </c>
      <c r="EV133" s="44">
        <f>EU134</f>
        <v/>
      </c>
      <c r="EW133" s="44">
        <f>EV134</f>
        <v/>
      </c>
      <c r="EX133" s="44">
        <f>EW134</f>
        <v/>
      </c>
      <c r="EY133" s="44">
        <f>EX134</f>
        <v/>
      </c>
      <c r="EZ133" s="44">
        <f>EY134</f>
        <v/>
      </c>
      <c r="FA133" s="44">
        <f>EZ134</f>
        <v/>
      </c>
      <c r="FB133" s="44">
        <f>FA134</f>
        <v/>
      </c>
      <c r="FC133" s="44">
        <f>FB134</f>
        <v/>
      </c>
      <c r="FD133" s="44">
        <f>FC134</f>
        <v/>
      </c>
      <c r="FE133" s="44">
        <f>FD134</f>
        <v/>
      </c>
      <c r="FF133" s="44">
        <f>FE134</f>
        <v/>
      </c>
      <c r="FG133" s="44">
        <f>FF134</f>
        <v/>
      </c>
      <c r="FH133" s="44">
        <f>FG134</f>
        <v/>
      </c>
      <c r="FI133" s="44">
        <f>FH134</f>
        <v/>
      </c>
      <c r="FJ133" s="44">
        <f>FI134</f>
        <v/>
      </c>
      <c r="FK133" s="44">
        <f>FJ134</f>
        <v/>
      </c>
      <c r="FL133" s="44">
        <f>FK134</f>
        <v/>
      </c>
      <c r="FM133" s="44">
        <f>FL134</f>
        <v/>
      </c>
      <c r="FN133" s="44">
        <f>FM134</f>
        <v/>
      </c>
      <c r="FO133" s="44">
        <f>FN134</f>
        <v/>
      </c>
      <c r="FP133" s="44">
        <f>FO134</f>
        <v/>
      </c>
      <c r="FQ133" s="44">
        <f>FP134</f>
        <v/>
      </c>
      <c r="FR133" s="44">
        <f>FQ134</f>
        <v/>
      </c>
      <c r="FS133" s="44">
        <f>FR134</f>
        <v/>
      </c>
      <c r="FT133" s="44">
        <f>FS134</f>
        <v/>
      </c>
      <c r="FU133" s="44">
        <f>FT134</f>
        <v/>
      </c>
      <c r="FV133" s="44">
        <f>FU134</f>
        <v/>
      </c>
      <c r="FW133" s="44">
        <f>FV134</f>
        <v/>
      </c>
      <c r="FX133" s="44">
        <f>FW134</f>
        <v/>
      </c>
      <c r="FY133" s="44">
        <f>FX134</f>
        <v/>
      </c>
      <c r="FZ133" s="44">
        <f>FY134</f>
        <v/>
      </c>
      <c r="GA133" s="44">
        <f>FZ134</f>
        <v/>
      </c>
      <c r="GB133" s="44">
        <f>GA134</f>
        <v/>
      </c>
      <c r="GC133" s="44">
        <f>GB134</f>
        <v/>
      </c>
      <c r="GD133" s="44">
        <f>GC134</f>
        <v/>
      </c>
      <c r="GE133" s="44">
        <f>GD134</f>
        <v/>
      </c>
      <c r="GF133" s="44">
        <f>GE134</f>
        <v/>
      </c>
      <c r="GG133" s="44">
        <f>GF134</f>
        <v/>
      </c>
      <c r="GH133" s="44">
        <f>GG134</f>
        <v/>
      </c>
      <c r="GI133" s="44">
        <f>GH134</f>
        <v/>
      </c>
      <c r="GJ133" s="44">
        <f>GI134</f>
        <v/>
      </c>
      <c r="GK133" s="44">
        <f>GJ134</f>
        <v/>
      </c>
      <c r="GL133" s="44">
        <f>GK134</f>
        <v/>
      </c>
      <c r="GM133" s="44">
        <f>GL134</f>
        <v/>
      </c>
      <c r="GN133" s="44">
        <f>GM134</f>
        <v/>
      </c>
      <c r="GO133" s="44">
        <f>GN134</f>
        <v/>
      </c>
      <c r="GP133" s="44">
        <f>GO134</f>
        <v/>
      </c>
      <c r="GQ133" s="44">
        <f>GP134</f>
        <v/>
      </c>
      <c r="GR133" s="44">
        <f>GQ134</f>
        <v/>
      </c>
      <c r="GS133" s="44">
        <f>GR134</f>
        <v/>
      </c>
      <c r="GT133" s="44">
        <f>GS134</f>
        <v/>
      </c>
      <c r="GU133" s="44">
        <f>GT134</f>
        <v/>
      </c>
      <c r="GV133" s="44">
        <f>GU134</f>
        <v/>
      </c>
      <c r="GW133" s="44">
        <f>GV134</f>
        <v/>
      </c>
      <c r="GX133" s="44">
        <f>GW134</f>
        <v/>
      </c>
      <c r="GY133" s="44">
        <f>GX134</f>
        <v/>
      </c>
      <c r="GZ133" s="44">
        <f>GY134</f>
        <v/>
      </c>
      <c r="HA133" s="44">
        <f>GZ134</f>
        <v/>
      </c>
      <c r="HB133" s="44">
        <f>HA134</f>
        <v/>
      </c>
      <c r="HC133" s="44">
        <f>HB134</f>
        <v/>
      </c>
      <c r="HD133" s="44">
        <f>HC134</f>
        <v/>
      </c>
      <c r="HE133" s="44">
        <f>HD134</f>
        <v/>
      </c>
      <c r="HF133" s="44">
        <f>HE134</f>
        <v/>
      </c>
      <c r="HG133" s="44">
        <f>HF134</f>
        <v/>
      </c>
      <c r="HH133" s="44">
        <f>HG134</f>
        <v/>
      </c>
      <c r="HI133" s="44">
        <f>HH134</f>
        <v/>
      </c>
      <c r="HJ133" s="44">
        <f>HI134</f>
        <v/>
      </c>
      <c r="HK133" s="44">
        <f>HJ134</f>
        <v/>
      </c>
      <c r="HL133" s="44">
        <f>HK134</f>
        <v/>
      </c>
      <c r="HM133" s="44">
        <f>HL134</f>
        <v/>
      </c>
      <c r="HN133" s="44">
        <f>HM134</f>
        <v/>
      </c>
      <c r="HO133" s="44">
        <f>HN134</f>
        <v/>
      </c>
      <c r="HP133" s="44">
        <f>HO134</f>
        <v/>
      </c>
      <c r="HQ133" s="44">
        <f>HP134</f>
        <v/>
      </c>
      <c r="HR133" s="44">
        <f>HQ134</f>
        <v/>
      </c>
      <c r="HS133" s="44">
        <f>HR134</f>
        <v/>
      </c>
      <c r="HT133" s="44">
        <f>HS134</f>
        <v/>
      </c>
      <c r="HU133" s="44">
        <f>HT134</f>
        <v/>
      </c>
      <c r="HV133" s="44">
        <f>HU134</f>
        <v/>
      </c>
      <c r="HW133" s="44">
        <f>HV134</f>
        <v/>
      </c>
      <c r="HX133" s="44">
        <f>HW134</f>
        <v/>
      </c>
      <c r="HY133" s="44">
        <f>HX134</f>
        <v/>
      </c>
      <c r="HZ133" s="44">
        <f>HY134</f>
        <v/>
      </c>
      <c r="IA133" s="44">
        <f>HZ134</f>
        <v/>
      </c>
      <c r="IB133" s="44">
        <f>IA134</f>
        <v/>
      </c>
      <c r="IC133" s="44">
        <f>IB134</f>
        <v/>
      </c>
      <c r="ID133" s="44">
        <f>IC134</f>
        <v/>
      </c>
      <c r="IE133" s="44">
        <f>ID134</f>
        <v/>
      </c>
      <c r="IF133" s="44">
        <f>IE134</f>
        <v/>
      </c>
      <c r="IG133" s="44">
        <f>IF134</f>
        <v/>
      </c>
      <c r="IH133" s="44">
        <f>IG134</f>
        <v/>
      </c>
      <c r="II133" s="44">
        <f>IH134</f>
        <v/>
      </c>
      <c r="IJ133" s="44">
        <f>II134</f>
        <v/>
      </c>
      <c r="IK133" s="44">
        <f>IJ134</f>
        <v/>
      </c>
      <c r="IL133" s="44">
        <f>IK134</f>
        <v/>
      </c>
      <c r="IM133" s="44">
        <f>IL134</f>
        <v/>
      </c>
      <c r="IN133" s="44">
        <f>IM134</f>
        <v/>
      </c>
      <c r="IO133" s="44">
        <f>IN134</f>
        <v/>
      </c>
      <c r="IP133" s="44">
        <f>IO134</f>
        <v/>
      </c>
      <c r="IQ133" s="44">
        <f>IP134</f>
        <v/>
      </c>
      <c r="IR133" s="44">
        <f>IQ134</f>
        <v/>
      </c>
      <c r="IS133" s="44">
        <f>IR134</f>
        <v/>
      </c>
      <c r="IT133" s="44">
        <f>IS134</f>
        <v/>
      </c>
      <c r="IU133" s="44">
        <f>IT134</f>
        <v/>
      </c>
      <c r="IV133" s="44">
        <f>IU134</f>
        <v/>
      </c>
      <c r="IW133" s="44">
        <f>IV134</f>
        <v/>
      </c>
      <c r="IX133" s="44">
        <f>IW134</f>
        <v/>
      </c>
      <c r="IY133" s="44">
        <f>IX134</f>
        <v/>
      </c>
      <c r="IZ133" s="44">
        <f>IY134</f>
        <v/>
      </c>
      <c r="JA133" s="44">
        <f>IZ134</f>
        <v/>
      </c>
      <c r="JB133" s="44">
        <f>JA134</f>
        <v/>
      </c>
      <c r="JC133" s="44">
        <f>JB134</f>
        <v/>
      </c>
      <c r="JD133" s="44">
        <f>JC134</f>
        <v/>
      </c>
      <c r="JE133" s="44">
        <f>JD134</f>
        <v/>
      </c>
      <c r="JF133" s="44">
        <f>JE134</f>
        <v/>
      </c>
      <c r="JG133" s="44">
        <f>JF134</f>
        <v/>
      </c>
      <c r="JH133" s="44">
        <f>JG134</f>
        <v/>
      </c>
      <c r="JI133" s="44">
        <f>JH134</f>
        <v/>
      </c>
      <c r="JJ133" s="44">
        <f>JI134</f>
        <v/>
      </c>
      <c r="JK133" s="44">
        <f>JJ134</f>
        <v/>
      </c>
      <c r="JL133" s="44">
        <f>JK134</f>
        <v/>
      </c>
      <c r="JM133" s="44">
        <f>JL134</f>
        <v/>
      </c>
      <c r="JN133" s="44">
        <f>JM134</f>
        <v/>
      </c>
      <c r="JO133" s="44">
        <f>JN134</f>
        <v/>
      </c>
      <c r="JP133" s="44">
        <f>JO134</f>
        <v/>
      </c>
      <c r="JQ133" s="44">
        <f>JP134</f>
        <v/>
      </c>
      <c r="JR133" s="44">
        <f>JQ134</f>
        <v/>
      </c>
      <c r="JS133" s="44">
        <f>JR134</f>
        <v/>
      </c>
      <c r="JT133" s="44">
        <f>JS134</f>
        <v/>
      </c>
      <c r="JU133" s="44">
        <f>JT134</f>
        <v/>
      </c>
      <c r="JV133" s="44">
        <f>JU134</f>
        <v/>
      </c>
      <c r="JW133" s="44">
        <f>JV134</f>
        <v/>
      </c>
      <c r="JX133" s="44">
        <f>JW134</f>
        <v/>
      </c>
      <c r="JY133" s="44">
        <f>JX134</f>
        <v/>
      </c>
      <c r="JZ133" s="44">
        <f>JY134</f>
        <v/>
      </c>
      <c r="KA133" s="44">
        <f>JZ134</f>
        <v/>
      </c>
      <c r="KB133" s="44">
        <f>KA134</f>
        <v/>
      </c>
      <c r="KC133" s="44">
        <f>KB134</f>
        <v/>
      </c>
      <c r="KD133" s="44">
        <f>KC134</f>
        <v/>
      </c>
      <c r="KE133" s="44">
        <f>KD134</f>
        <v/>
      </c>
      <c r="KF133" s="44">
        <f>KE134</f>
        <v/>
      </c>
      <c r="KG133" s="44">
        <f>KF134</f>
        <v/>
      </c>
      <c r="KH133" s="44">
        <f>KG134</f>
        <v/>
      </c>
      <c r="KI133" s="44">
        <f>KH134</f>
        <v/>
      </c>
      <c r="KJ133" s="44">
        <f>KI134</f>
        <v/>
      </c>
      <c r="KK133" s="44">
        <f>KJ134</f>
        <v/>
      </c>
      <c r="KL133" s="44">
        <f>KK134</f>
        <v/>
      </c>
      <c r="KM133" s="44">
        <f>KL134</f>
        <v/>
      </c>
      <c r="KN133" s="44">
        <f>KM134</f>
        <v/>
      </c>
      <c r="KO133" s="44">
        <f>KN134</f>
        <v/>
      </c>
      <c r="KP133" s="44">
        <f>KO134</f>
        <v/>
      </c>
      <c r="KQ133" s="44">
        <f>KP134</f>
        <v/>
      </c>
      <c r="KR133" s="44">
        <f>KQ134</f>
        <v/>
      </c>
      <c r="KS133" s="44">
        <f>KR134</f>
        <v/>
      </c>
      <c r="KT133" s="44">
        <f>KS134</f>
        <v/>
      </c>
      <c r="KU133" s="44">
        <f>KT134</f>
        <v/>
      </c>
      <c r="KV133" s="44">
        <f>KU134</f>
        <v/>
      </c>
      <c r="KW133" s="44">
        <f>KV134</f>
        <v/>
      </c>
      <c r="KX133" s="44">
        <f>KW134</f>
        <v/>
      </c>
      <c r="KY133" s="44">
        <f>KX134</f>
        <v/>
      </c>
      <c r="KZ133" s="44">
        <f>KY134</f>
        <v/>
      </c>
      <c r="LA133" s="44">
        <f>KZ134</f>
        <v/>
      </c>
      <c r="LB133" s="44">
        <f>LA134</f>
        <v/>
      </c>
      <c r="LC133" s="44">
        <f>LB134</f>
        <v/>
      </c>
      <c r="LD133" s="44">
        <f>LC134</f>
        <v/>
      </c>
      <c r="LE133" s="44">
        <f>LD134</f>
        <v/>
      </c>
      <c r="LF133" s="44">
        <f>LE134</f>
        <v/>
      </c>
      <c r="LG133" s="44">
        <f>LF134</f>
        <v/>
      </c>
      <c r="LH133" s="44">
        <f>LG134</f>
        <v/>
      </c>
      <c r="LI133" s="44">
        <f>LH134</f>
        <v/>
      </c>
      <c r="LJ133" s="44">
        <f>LI134</f>
        <v/>
      </c>
      <c r="LK133" s="44">
        <f>LJ134</f>
        <v/>
      </c>
      <c r="LL133" s="44">
        <f>LK134</f>
        <v/>
      </c>
      <c r="LM133" s="44">
        <f>LL134</f>
        <v/>
      </c>
      <c r="LN133" s="44">
        <f>LM134</f>
        <v/>
      </c>
      <c r="LO133" s="44">
        <f>LN134</f>
        <v/>
      </c>
      <c r="LP133" s="44">
        <f>LO134</f>
        <v/>
      </c>
      <c r="LQ133" s="44">
        <f>LP134</f>
        <v/>
      </c>
      <c r="LR133" s="44">
        <f>LQ134</f>
        <v/>
      </c>
      <c r="LS133" s="44">
        <f>LR134</f>
        <v/>
      </c>
      <c r="LT133" s="44">
        <f>LS134</f>
        <v/>
      </c>
      <c r="LU133" s="44">
        <f>LT134</f>
        <v/>
      </c>
      <c r="LV133" s="44">
        <f>LU134</f>
        <v/>
      </c>
      <c r="LW133" s="44">
        <f>LV134</f>
        <v/>
      </c>
      <c r="LX133" s="44">
        <f>LW134</f>
        <v/>
      </c>
      <c r="LY133" s="44">
        <f>LX134</f>
        <v/>
      </c>
      <c r="LZ133" s="44">
        <f>LY134</f>
        <v/>
      </c>
      <c r="MA133" s="44">
        <f>LZ134</f>
        <v/>
      </c>
      <c r="MB133" s="44">
        <f>MA134</f>
        <v/>
      </c>
      <c r="MC133" s="44">
        <f>MB134</f>
        <v/>
      </c>
      <c r="MD133" s="44">
        <f>MC134</f>
        <v/>
      </c>
      <c r="ME133" s="44">
        <f>MD134</f>
        <v/>
      </c>
      <c r="MF133" s="44">
        <f>ME134</f>
        <v/>
      </c>
      <c r="MG133" s="44">
        <f>MF134</f>
        <v/>
      </c>
      <c r="MH133" s="44">
        <f>MG134</f>
        <v/>
      </c>
      <c r="MI133" s="44">
        <f>MH134</f>
        <v/>
      </c>
      <c r="MJ133" s="44">
        <f>MI134</f>
        <v/>
      </c>
      <c r="MK133" s="44">
        <f>MJ134</f>
        <v/>
      </c>
      <c r="ML133" s="44">
        <f>MK134</f>
        <v/>
      </c>
      <c r="MM133" s="44">
        <f>ML134</f>
        <v/>
      </c>
      <c r="MN133" s="44">
        <f>MM134</f>
        <v/>
      </c>
      <c r="MO133" s="44">
        <f>MN134</f>
        <v/>
      </c>
      <c r="MP133" s="44">
        <f>MO134</f>
        <v/>
      </c>
      <c r="MQ133" s="44">
        <f>MP134</f>
        <v/>
      </c>
      <c r="MR133" s="44">
        <f>MQ134</f>
        <v/>
      </c>
      <c r="MS133" s="44">
        <f>MR134</f>
        <v/>
      </c>
      <c r="MT133" s="44">
        <f>MS134</f>
        <v/>
      </c>
      <c r="MU133" s="44">
        <f>MT134</f>
        <v/>
      </c>
      <c r="MV133" s="44">
        <f>MU134</f>
        <v/>
      </c>
      <c r="MW133" s="44">
        <f>MV134</f>
        <v/>
      </c>
      <c r="MX133" s="44">
        <f>MW134</f>
        <v/>
      </c>
      <c r="MY133" s="44">
        <f>MX134</f>
        <v/>
      </c>
      <c r="MZ133" s="44">
        <f>MY134</f>
        <v/>
      </c>
      <c r="NA133" s="44">
        <f>MZ134</f>
        <v/>
      </c>
      <c r="NB133" s="44">
        <f>NA134</f>
        <v/>
      </c>
      <c r="NC133" s="44">
        <f>NB134</f>
        <v/>
      </c>
      <c r="ND133" s="44">
        <f>NC134</f>
        <v/>
      </c>
      <c r="NE133" s="44">
        <f>ND134</f>
        <v/>
      </c>
      <c r="NF133" s="44">
        <f>NE134</f>
        <v/>
      </c>
      <c r="NG133" s="44">
        <f>NF134</f>
        <v/>
      </c>
      <c r="NH133" s="44">
        <f>NG134</f>
        <v/>
      </c>
      <c r="NI133" s="44">
        <f>NH134</f>
        <v/>
      </c>
      <c r="NJ133" s="44">
        <f>NI134</f>
        <v/>
      </c>
      <c r="NK133" s="44">
        <f>NJ134</f>
        <v/>
      </c>
      <c r="NL133" s="44">
        <f>NK134</f>
        <v/>
      </c>
      <c r="NM133" s="44">
        <f>NL134</f>
        <v/>
      </c>
      <c r="NN133" s="44">
        <f>NM134</f>
        <v/>
      </c>
      <c r="NO133" s="44">
        <f>NN134</f>
        <v/>
      </c>
      <c r="NP133" s="44">
        <f>NO134</f>
        <v/>
      </c>
      <c r="NQ133" s="44">
        <f>NP134</f>
        <v/>
      </c>
      <c r="NR133" s="44">
        <f>NQ134</f>
        <v/>
      </c>
      <c r="NS133" s="44">
        <f>NR134</f>
        <v/>
      </c>
      <c r="NT133" s="44">
        <f>NS134</f>
        <v/>
      </c>
      <c r="NU133" s="44">
        <f>NT134</f>
        <v/>
      </c>
      <c r="NV133" s="44">
        <f>NU134</f>
        <v/>
      </c>
      <c r="NW133" s="44">
        <f>NV134</f>
        <v/>
      </c>
      <c r="NX133" s="44">
        <f>NW134</f>
        <v/>
      </c>
      <c r="NY133" s="44">
        <f>NX134</f>
        <v/>
      </c>
      <c r="NZ133" s="44">
        <f>NY134</f>
        <v/>
      </c>
      <c r="OA133" s="44">
        <f>NZ134</f>
        <v/>
      </c>
      <c r="OB133" s="44">
        <f>OA134</f>
        <v/>
      </c>
      <c r="OC133" s="44">
        <f>OB134</f>
        <v/>
      </c>
      <c r="OD133" s="44">
        <f>OC134</f>
        <v/>
      </c>
      <c r="OE133" s="44">
        <f>OD134</f>
        <v/>
      </c>
      <c r="OF133" s="44">
        <f>OE134</f>
        <v/>
      </c>
      <c r="OG133" s="44">
        <f>OF134</f>
        <v/>
      </c>
      <c r="OH133" s="44">
        <f>OG134</f>
        <v/>
      </c>
      <c r="OI133" s="44">
        <f>OH134</f>
        <v/>
      </c>
      <c r="OJ133" s="44">
        <f>OI134</f>
        <v/>
      </c>
      <c r="OK133" s="44">
        <f>OJ134</f>
        <v/>
      </c>
      <c r="OL133" s="44">
        <f>OK134</f>
        <v/>
      </c>
      <c r="OM133" s="44">
        <f>OL134</f>
        <v/>
      </c>
      <c r="ON133" s="44">
        <f>OM134</f>
        <v/>
      </c>
      <c r="OO133" s="44">
        <f>ON134</f>
        <v/>
      </c>
      <c r="OP133" s="44">
        <f>OO134</f>
        <v/>
      </c>
      <c r="OQ133" s="44">
        <f>OP134</f>
        <v/>
      </c>
      <c r="OR133" s="44">
        <f>OQ134</f>
        <v/>
      </c>
      <c r="OS133" s="44">
        <f>OR134</f>
        <v/>
      </c>
      <c r="OT133" s="44">
        <f>OS134</f>
        <v/>
      </c>
      <c r="OU133" s="44">
        <f>OT134</f>
        <v/>
      </c>
      <c r="OV133" s="44">
        <f>OU134</f>
        <v/>
      </c>
      <c r="OW133" s="44">
        <f>OV134</f>
        <v/>
      </c>
      <c r="OX133" s="44">
        <f>OW134</f>
        <v/>
      </c>
      <c r="OY133" s="44">
        <f>OX134</f>
        <v/>
      </c>
      <c r="OZ133" s="44">
        <f>OY134</f>
        <v/>
      </c>
      <c r="PA133" s="44">
        <f>OZ134</f>
        <v/>
      </c>
      <c r="PB133" s="44">
        <f>PA134</f>
        <v/>
      </c>
      <c r="PC133" s="44">
        <f>PB134</f>
        <v/>
      </c>
      <c r="PD133" s="44">
        <f>PC134</f>
        <v/>
      </c>
      <c r="PE133" s="44">
        <f>PD134</f>
        <v/>
      </c>
      <c r="PF133" s="44">
        <f>PE134</f>
        <v/>
      </c>
      <c r="PG133" s="44">
        <f>PF134</f>
        <v/>
      </c>
      <c r="PH133" s="44">
        <f>PG134</f>
        <v/>
      </c>
      <c r="PI133" s="44">
        <f>PH134</f>
        <v/>
      </c>
      <c r="PJ133" s="44">
        <f>PI134</f>
        <v/>
      </c>
      <c r="PK133" s="44">
        <f>PJ134</f>
        <v/>
      </c>
      <c r="PL133" s="44">
        <f>PK134</f>
        <v/>
      </c>
      <c r="PM133" s="44">
        <f>PL134</f>
        <v/>
      </c>
    </row>
    <row r="134">
      <c r="A134" s="9" t="inlineStr">
        <is>
          <t>Cumulative uses</t>
        </is>
      </c>
      <c r="B134" s="9" t="inlineStr">
        <is>
          <t>P3</t>
        </is>
      </c>
      <c r="D134" s="44">
        <f>D133+D132</f>
        <v/>
      </c>
      <c r="E134" s="44">
        <f>E133+E132</f>
        <v/>
      </c>
      <c r="F134" s="44">
        <f>F133+F132</f>
        <v/>
      </c>
      <c r="G134" s="44">
        <f>G133+G132</f>
        <v/>
      </c>
      <c r="H134" s="44">
        <f>H133+H132</f>
        <v/>
      </c>
      <c r="I134" s="44">
        <f>I133+I132</f>
        <v/>
      </c>
      <c r="J134" s="44">
        <f>J133+J132</f>
        <v/>
      </c>
      <c r="K134" s="44">
        <f>K133+K132</f>
        <v/>
      </c>
      <c r="L134" s="44">
        <f>L133+L132</f>
        <v/>
      </c>
      <c r="M134" s="44">
        <f>M133+M132</f>
        <v/>
      </c>
      <c r="N134" s="44">
        <f>N133+N132</f>
        <v/>
      </c>
      <c r="O134" s="44">
        <f>O133+O132</f>
        <v/>
      </c>
      <c r="P134" s="44">
        <f>P133+P132</f>
        <v/>
      </c>
      <c r="Q134" s="44">
        <f>Q133+Q132</f>
        <v/>
      </c>
      <c r="R134" s="44">
        <f>R133+R132</f>
        <v/>
      </c>
      <c r="S134" s="44">
        <f>S133+S132</f>
        <v/>
      </c>
      <c r="T134" s="44">
        <f>T133+T132</f>
        <v/>
      </c>
      <c r="U134" s="44">
        <f>U133+U132</f>
        <v/>
      </c>
      <c r="V134" s="44">
        <f>V133+V132</f>
        <v/>
      </c>
      <c r="W134" s="44">
        <f>W133+W132</f>
        <v/>
      </c>
      <c r="X134" s="44">
        <f>X133+X132</f>
        <v/>
      </c>
      <c r="Y134" s="44">
        <f>Y133+Y132</f>
        <v/>
      </c>
      <c r="Z134" s="44">
        <f>Z133+Z132</f>
        <v/>
      </c>
      <c r="AA134" s="44">
        <f>AA133+AA132</f>
        <v/>
      </c>
      <c r="AB134" s="44">
        <f>AB133+AB132</f>
        <v/>
      </c>
      <c r="AC134" s="44">
        <f>AC133+AC132</f>
        <v/>
      </c>
      <c r="AD134" s="44">
        <f>AD133+AD132</f>
        <v/>
      </c>
      <c r="AE134" s="44">
        <f>AE133+AE132</f>
        <v/>
      </c>
      <c r="AF134" s="44">
        <f>AF133+AF132</f>
        <v/>
      </c>
      <c r="AG134" s="44">
        <f>AG133+AG132</f>
        <v/>
      </c>
      <c r="AH134" s="44">
        <f>AH133+AH132</f>
        <v/>
      </c>
      <c r="AI134" s="44">
        <f>AI133+AI132</f>
        <v/>
      </c>
      <c r="AJ134" s="44">
        <f>AJ133+AJ132</f>
        <v/>
      </c>
      <c r="AK134" s="44">
        <f>AK133+AK132</f>
        <v/>
      </c>
      <c r="AL134" s="44">
        <f>AL133+AL132</f>
        <v/>
      </c>
      <c r="AM134" s="44">
        <f>AM133+AM132</f>
        <v/>
      </c>
      <c r="AN134" s="44">
        <f>AN133+AN132</f>
        <v/>
      </c>
      <c r="AO134" s="44">
        <f>AO133+AO132</f>
        <v/>
      </c>
      <c r="AP134" s="44">
        <f>AP133+AP132</f>
        <v/>
      </c>
      <c r="AQ134" s="44">
        <f>AQ133+AQ132</f>
        <v/>
      </c>
      <c r="AR134" s="44">
        <f>AR133+AR132</f>
        <v/>
      </c>
      <c r="AS134" s="44">
        <f>AS133+AS132</f>
        <v/>
      </c>
      <c r="AT134" s="44">
        <f>AT133+AT132</f>
        <v/>
      </c>
      <c r="AU134" s="44">
        <f>AU133+AU132</f>
        <v/>
      </c>
      <c r="AV134" s="44">
        <f>AV133+AV132</f>
        <v/>
      </c>
      <c r="AW134" s="44">
        <f>AW133+AW132</f>
        <v/>
      </c>
      <c r="AX134" s="44">
        <f>AX133+AX132</f>
        <v/>
      </c>
      <c r="AY134" s="44">
        <f>AY133+AY132</f>
        <v/>
      </c>
      <c r="AZ134" s="44">
        <f>AZ133+AZ132</f>
        <v/>
      </c>
      <c r="BA134" s="44">
        <f>BA133+BA132</f>
        <v/>
      </c>
      <c r="BB134" s="44">
        <f>BB133+BB132</f>
        <v/>
      </c>
      <c r="BC134" s="44">
        <f>BC133+BC132</f>
        <v/>
      </c>
      <c r="BD134" s="44">
        <f>BD133+BD132</f>
        <v/>
      </c>
      <c r="BE134" s="44">
        <f>BE133+BE132</f>
        <v/>
      </c>
      <c r="BF134" s="44">
        <f>BF133+BF132</f>
        <v/>
      </c>
      <c r="BG134" s="44">
        <f>BG133+BG132</f>
        <v/>
      </c>
      <c r="BH134" s="44">
        <f>BH133+BH132</f>
        <v/>
      </c>
      <c r="BI134" s="44">
        <f>BI133+BI132</f>
        <v/>
      </c>
      <c r="BJ134" s="44">
        <f>BJ133+BJ132</f>
        <v/>
      </c>
      <c r="BK134" s="44">
        <f>BK133+BK132</f>
        <v/>
      </c>
      <c r="BL134" s="44">
        <f>BL133+BL132</f>
        <v/>
      </c>
      <c r="BM134" s="44">
        <f>BM133+BM132</f>
        <v/>
      </c>
      <c r="BN134" s="44">
        <f>BN133+BN132</f>
        <v/>
      </c>
      <c r="BO134" s="44">
        <f>BO133+BO132</f>
        <v/>
      </c>
      <c r="BP134" s="44">
        <f>BP133+BP132</f>
        <v/>
      </c>
      <c r="BQ134" s="44">
        <f>BQ133+BQ132</f>
        <v/>
      </c>
      <c r="BR134" s="44">
        <f>BR133+BR132</f>
        <v/>
      </c>
      <c r="BS134" s="44">
        <f>BS133+BS132</f>
        <v/>
      </c>
      <c r="BT134" s="44">
        <f>BT133+BT132</f>
        <v/>
      </c>
      <c r="BU134" s="44">
        <f>BU133+BU132</f>
        <v/>
      </c>
      <c r="BV134" s="44">
        <f>BV133+BV132</f>
        <v/>
      </c>
      <c r="BW134" s="44">
        <f>BW133+BW132</f>
        <v/>
      </c>
      <c r="BX134" s="44">
        <f>BX133+BX132</f>
        <v/>
      </c>
      <c r="BY134" s="44">
        <f>BY133+BY132</f>
        <v/>
      </c>
      <c r="BZ134" s="44">
        <f>BZ133+BZ132</f>
        <v/>
      </c>
      <c r="CA134" s="44">
        <f>CA133+CA132</f>
        <v/>
      </c>
      <c r="CB134" s="44">
        <f>CB133+CB132</f>
        <v/>
      </c>
      <c r="CC134" s="44">
        <f>CC133+CC132</f>
        <v/>
      </c>
      <c r="CD134" s="44">
        <f>CD133+CD132</f>
        <v/>
      </c>
      <c r="CE134" s="44">
        <f>CE133+CE132</f>
        <v/>
      </c>
      <c r="CF134" s="44">
        <f>CF133+CF132</f>
        <v/>
      </c>
      <c r="CG134" s="44">
        <f>CG133+CG132</f>
        <v/>
      </c>
      <c r="CH134" s="44">
        <f>CH133+CH132</f>
        <v/>
      </c>
      <c r="CI134" s="44">
        <f>CI133+CI132</f>
        <v/>
      </c>
      <c r="CJ134" s="44">
        <f>CJ133+CJ132</f>
        <v/>
      </c>
      <c r="CK134" s="44">
        <f>CK133+CK132</f>
        <v/>
      </c>
      <c r="CL134" s="44">
        <f>CL133+CL132</f>
        <v/>
      </c>
      <c r="CM134" s="44">
        <f>CM133+CM132</f>
        <v/>
      </c>
      <c r="CN134" s="44">
        <f>CN133+CN132</f>
        <v/>
      </c>
      <c r="CO134" s="44">
        <f>CO133+CO132</f>
        <v/>
      </c>
      <c r="CP134" s="44">
        <f>CP133+CP132</f>
        <v/>
      </c>
      <c r="CQ134" s="44">
        <f>CQ133+CQ132</f>
        <v/>
      </c>
      <c r="CR134" s="44">
        <f>CR133+CR132</f>
        <v/>
      </c>
      <c r="CS134" s="44">
        <f>CS133+CS132</f>
        <v/>
      </c>
      <c r="CT134" s="44">
        <f>CT133+CT132</f>
        <v/>
      </c>
      <c r="CU134" s="44">
        <f>CU133+CU132</f>
        <v/>
      </c>
      <c r="CV134" s="44">
        <f>CV133+CV132</f>
        <v/>
      </c>
      <c r="CW134" s="44">
        <f>CW133+CW132</f>
        <v/>
      </c>
      <c r="CX134" s="44">
        <f>CX133+CX132</f>
        <v/>
      </c>
      <c r="CY134" s="44">
        <f>CY133+CY132</f>
        <v/>
      </c>
      <c r="CZ134" s="44">
        <f>CZ133+CZ132</f>
        <v/>
      </c>
      <c r="DA134" s="44">
        <f>DA133+DA132</f>
        <v/>
      </c>
      <c r="DB134" s="44">
        <f>DB133+DB132</f>
        <v/>
      </c>
      <c r="DC134" s="44">
        <f>DC133+DC132</f>
        <v/>
      </c>
      <c r="DD134" s="44">
        <f>DD133+DD132</f>
        <v/>
      </c>
      <c r="DE134" s="44">
        <f>DE133+DE132</f>
        <v/>
      </c>
      <c r="DF134" s="44">
        <f>DF133+DF132</f>
        <v/>
      </c>
      <c r="DG134" s="44">
        <f>DG133+DG132</f>
        <v/>
      </c>
      <c r="DH134" s="44">
        <f>DH133+DH132</f>
        <v/>
      </c>
      <c r="DI134" s="44">
        <f>DI133+DI132</f>
        <v/>
      </c>
      <c r="DJ134" s="44">
        <f>DJ133+DJ132</f>
        <v/>
      </c>
      <c r="DK134" s="44">
        <f>DK133+DK132</f>
        <v/>
      </c>
      <c r="DL134" s="44">
        <f>DL133+DL132</f>
        <v/>
      </c>
      <c r="DM134" s="44">
        <f>DM133+DM132</f>
        <v/>
      </c>
      <c r="DN134" s="44">
        <f>DN133+DN132</f>
        <v/>
      </c>
      <c r="DO134" s="44">
        <f>DO133+DO132</f>
        <v/>
      </c>
      <c r="DP134" s="44">
        <f>DP133+DP132</f>
        <v/>
      </c>
      <c r="DQ134" s="44">
        <f>DQ133+DQ132</f>
        <v/>
      </c>
      <c r="DR134" s="44">
        <f>DR133+DR132</f>
        <v/>
      </c>
      <c r="DS134" s="44">
        <f>DS133+DS132</f>
        <v/>
      </c>
      <c r="DT134" s="44">
        <f>DT133+DT132</f>
        <v/>
      </c>
      <c r="DU134" s="44">
        <f>DU133+DU132</f>
        <v/>
      </c>
      <c r="DV134" s="44">
        <f>DV133+DV132</f>
        <v/>
      </c>
      <c r="DW134" s="44">
        <f>DW133+DW132</f>
        <v/>
      </c>
      <c r="DX134" s="44">
        <f>DX133+DX132</f>
        <v/>
      </c>
      <c r="DY134" s="44">
        <f>DY133+DY132</f>
        <v/>
      </c>
      <c r="DZ134" s="44">
        <f>DZ133+DZ132</f>
        <v/>
      </c>
      <c r="EA134" s="44">
        <f>EA133+EA132</f>
        <v/>
      </c>
      <c r="EB134" s="44">
        <f>EB133+EB132</f>
        <v/>
      </c>
      <c r="EC134" s="44">
        <f>EC133+EC132</f>
        <v/>
      </c>
      <c r="ED134" s="44">
        <f>ED133+ED132</f>
        <v/>
      </c>
      <c r="EE134" s="44">
        <f>EE133+EE132</f>
        <v/>
      </c>
      <c r="EF134" s="44">
        <f>EF133+EF132</f>
        <v/>
      </c>
      <c r="EG134" s="44">
        <f>EG133+EG132</f>
        <v/>
      </c>
      <c r="EH134" s="44">
        <f>EH133+EH132</f>
        <v/>
      </c>
      <c r="EI134" s="44">
        <f>EI133+EI132</f>
        <v/>
      </c>
      <c r="EJ134" s="44">
        <f>EJ133+EJ132</f>
        <v/>
      </c>
      <c r="EK134" s="44">
        <f>EK133+EK132</f>
        <v/>
      </c>
      <c r="EL134" s="44">
        <f>EL133+EL132</f>
        <v/>
      </c>
      <c r="EM134" s="44">
        <f>EM133+EM132</f>
        <v/>
      </c>
      <c r="EN134" s="44">
        <f>EN133+EN132</f>
        <v/>
      </c>
      <c r="EO134" s="44">
        <f>EO133+EO132</f>
        <v/>
      </c>
      <c r="EP134" s="44">
        <f>EP133+EP132</f>
        <v/>
      </c>
      <c r="EQ134" s="44">
        <f>EQ133+EQ132</f>
        <v/>
      </c>
      <c r="ER134" s="44">
        <f>ER133+ER132</f>
        <v/>
      </c>
      <c r="ES134" s="44">
        <f>ES133+ES132</f>
        <v/>
      </c>
      <c r="ET134" s="44">
        <f>ET133+ET132</f>
        <v/>
      </c>
      <c r="EU134" s="44">
        <f>EU133+EU132</f>
        <v/>
      </c>
      <c r="EV134" s="44">
        <f>EV133+EV132</f>
        <v/>
      </c>
      <c r="EW134" s="44">
        <f>EW133+EW132</f>
        <v/>
      </c>
      <c r="EX134" s="44">
        <f>EX133+EX132</f>
        <v/>
      </c>
      <c r="EY134" s="44">
        <f>EY133+EY132</f>
        <v/>
      </c>
      <c r="EZ134" s="44">
        <f>EZ133+EZ132</f>
        <v/>
      </c>
      <c r="FA134" s="44">
        <f>FA133+FA132</f>
        <v/>
      </c>
      <c r="FB134" s="44">
        <f>FB133+FB132</f>
        <v/>
      </c>
      <c r="FC134" s="44">
        <f>FC133+FC132</f>
        <v/>
      </c>
      <c r="FD134" s="44">
        <f>FD133+FD132</f>
        <v/>
      </c>
      <c r="FE134" s="44">
        <f>FE133+FE132</f>
        <v/>
      </c>
      <c r="FF134" s="44">
        <f>FF133+FF132</f>
        <v/>
      </c>
      <c r="FG134" s="44">
        <f>FG133+FG132</f>
        <v/>
      </c>
      <c r="FH134" s="44">
        <f>FH133+FH132</f>
        <v/>
      </c>
      <c r="FI134" s="44">
        <f>FI133+FI132</f>
        <v/>
      </c>
      <c r="FJ134" s="44">
        <f>FJ133+FJ132</f>
        <v/>
      </c>
      <c r="FK134" s="44">
        <f>FK133+FK132</f>
        <v/>
      </c>
      <c r="FL134" s="44">
        <f>FL133+FL132</f>
        <v/>
      </c>
      <c r="FM134" s="44">
        <f>FM133+FM132</f>
        <v/>
      </c>
      <c r="FN134" s="44">
        <f>FN133+FN132</f>
        <v/>
      </c>
      <c r="FO134" s="44">
        <f>FO133+FO132</f>
        <v/>
      </c>
      <c r="FP134" s="44">
        <f>FP133+FP132</f>
        <v/>
      </c>
      <c r="FQ134" s="44">
        <f>FQ133+FQ132</f>
        <v/>
      </c>
      <c r="FR134" s="44">
        <f>FR133+FR132</f>
        <v/>
      </c>
      <c r="FS134" s="44">
        <f>FS133+FS132</f>
        <v/>
      </c>
      <c r="FT134" s="44">
        <f>FT133+FT132</f>
        <v/>
      </c>
      <c r="FU134" s="44">
        <f>FU133+FU132</f>
        <v/>
      </c>
      <c r="FV134" s="44">
        <f>FV133+FV132</f>
        <v/>
      </c>
      <c r="FW134" s="44">
        <f>FW133+FW132</f>
        <v/>
      </c>
      <c r="FX134" s="44">
        <f>FX133+FX132</f>
        <v/>
      </c>
      <c r="FY134" s="44">
        <f>FY133+FY132</f>
        <v/>
      </c>
      <c r="FZ134" s="44">
        <f>FZ133+FZ132</f>
        <v/>
      </c>
      <c r="GA134" s="44">
        <f>GA133+GA132</f>
        <v/>
      </c>
      <c r="GB134" s="44">
        <f>GB133+GB132</f>
        <v/>
      </c>
      <c r="GC134" s="44">
        <f>GC133+GC132</f>
        <v/>
      </c>
      <c r="GD134" s="44">
        <f>GD133+GD132</f>
        <v/>
      </c>
      <c r="GE134" s="44">
        <f>GE133+GE132</f>
        <v/>
      </c>
      <c r="GF134" s="44">
        <f>GF133+GF132</f>
        <v/>
      </c>
      <c r="GG134" s="44">
        <f>GG133+GG132</f>
        <v/>
      </c>
      <c r="GH134" s="44">
        <f>GH133+GH132</f>
        <v/>
      </c>
      <c r="GI134" s="44">
        <f>GI133+GI132</f>
        <v/>
      </c>
      <c r="GJ134" s="44">
        <f>GJ133+GJ132</f>
        <v/>
      </c>
      <c r="GK134" s="44">
        <f>GK133+GK132</f>
        <v/>
      </c>
      <c r="GL134" s="44">
        <f>GL133+GL132</f>
        <v/>
      </c>
      <c r="GM134" s="44">
        <f>GM133+GM132</f>
        <v/>
      </c>
      <c r="GN134" s="44">
        <f>GN133+GN132</f>
        <v/>
      </c>
      <c r="GO134" s="44">
        <f>GO133+GO132</f>
        <v/>
      </c>
      <c r="GP134" s="44">
        <f>GP133+GP132</f>
        <v/>
      </c>
      <c r="GQ134" s="44">
        <f>GQ133+GQ132</f>
        <v/>
      </c>
      <c r="GR134" s="44">
        <f>GR133+GR132</f>
        <v/>
      </c>
      <c r="GS134" s="44">
        <f>GS133+GS132</f>
        <v/>
      </c>
      <c r="GT134" s="44">
        <f>GT133+GT132</f>
        <v/>
      </c>
      <c r="GU134" s="44">
        <f>GU133+GU132</f>
        <v/>
      </c>
      <c r="GV134" s="44">
        <f>GV133+GV132</f>
        <v/>
      </c>
      <c r="GW134" s="44">
        <f>GW133+GW132</f>
        <v/>
      </c>
      <c r="GX134" s="44">
        <f>GX133+GX132</f>
        <v/>
      </c>
      <c r="GY134" s="44">
        <f>GY133+GY132</f>
        <v/>
      </c>
      <c r="GZ134" s="44">
        <f>GZ133+GZ132</f>
        <v/>
      </c>
      <c r="HA134" s="44">
        <f>HA133+HA132</f>
        <v/>
      </c>
      <c r="HB134" s="44">
        <f>HB133+HB132</f>
        <v/>
      </c>
      <c r="HC134" s="44">
        <f>HC133+HC132</f>
        <v/>
      </c>
      <c r="HD134" s="44">
        <f>HD133+HD132</f>
        <v/>
      </c>
      <c r="HE134" s="44">
        <f>HE133+HE132</f>
        <v/>
      </c>
      <c r="HF134" s="44">
        <f>HF133+HF132</f>
        <v/>
      </c>
      <c r="HG134" s="44">
        <f>HG133+HG132</f>
        <v/>
      </c>
      <c r="HH134" s="44">
        <f>HH133+HH132</f>
        <v/>
      </c>
      <c r="HI134" s="44">
        <f>HI133+HI132</f>
        <v/>
      </c>
      <c r="HJ134" s="44">
        <f>HJ133+HJ132</f>
        <v/>
      </c>
      <c r="HK134" s="44">
        <f>HK133+HK132</f>
        <v/>
      </c>
      <c r="HL134" s="44">
        <f>HL133+HL132</f>
        <v/>
      </c>
      <c r="HM134" s="44">
        <f>HM133+HM132</f>
        <v/>
      </c>
      <c r="HN134" s="44">
        <f>HN133+HN132</f>
        <v/>
      </c>
      <c r="HO134" s="44">
        <f>HO133+HO132</f>
        <v/>
      </c>
      <c r="HP134" s="44">
        <f>HP133+HP132</f>
        <v/>
      </c>
      <c r="HQ134" s="44">
        <f>HQ133+HQ132</f>
        <v/>
      </c>
      <c r="HR134" s="44">
        <f>HR133+HR132</f>
        <v/>
      </c>
      <c r="HS134" s="44">
        <f>HS133+HS132</f>
        <v/>
      </c>
      <c r="HT134" s="44">
        <f>HT133+HT132</f>
        <v/>
      </c>
      <c r="HU134" s="44">
        <f>HU133+HU132</f>
        <v/>
      </c>
      <c r="HV134" s="44">
        <f>HV133+HV132</f>
        <v/>
      </c>
      <c r="HW134" s="44">
        <f>HW133+HW132</f>
        <v/>
      </c>
      <c r="HX134" s="44">
        <f>HX133+HX132</f>
        <v/>
      </c>
      <c r="HY134" s="44">
        <f>HY133+HY132</f>
        <v/>
      </c>
      <c r="HZ134" s="44">
        <f>HZ133+HZ132</f>
        <v/>
      </c>
      <c r="IA134" s="44">
        <f>IA133+IA132</f>
        <v/>
      </c>
      <c r="IB134" s="44">
        <f>IB133+IB132</f>
        <v/>
      </c>
      <c r="IC134" s="44">
        <f>IC133+IC132</f>
        <v/>
      </c>
      <c r="ID134" s="44">
        <f>ID133+ID132</f>
        <v/>
      </c>
      <c r="IE134" s="44">
        <f>IE133+IE132</f>
        <v/>
      </c>
      <c r="IF134" s="44">
        <f>IF133+IF132</f>
        <v/>
      </c>
      <c r="IG134" s="44">
        <f>IG133+IG132</f>
        <v/>
      </c>
      <c r="IH134" s="44">
        <f>IH133+IH132</f>
        <v/>
      </c>
      <c r="II134" s="44">
        <f>II133+II132</f>
        <v/>
      </c>
      <c r="IJ134" s="44">
        <f>IJ133+IJ132</f>
        <v/>
      </c>
      <c r="IK134" s="44">
        <f>IK133+IK132</f>
        <v/>
      </c>
      <c r="IL134" s="44">
        <f>IL133+IL132</f>
        <v/>
      </c>
      <c r="IM134" s="44">
        <f>IM133+IM132</f>
        <v/>
      </c>
      <c r="IN134" s="44">
        <f>IN133+IN132</f>
        <v/>
      </c>
      <c r="IO134" s="44">
        <f>IO133+IO132</f>
        <v/>
      </c>
      <c r="IP134" s="44">
        <f>IP133+IP132</f>
        <v/>
      </c>
      <c r="IQ134" s="44">
        <f>IQ133+IQ132</f>
        <v/>
      </c>
      <c r="IR134" s="44">
        <f>IR133+IR132</f>
        <v/>
      </c>
      <c r="IS134" s="44">
        <f>IS133+IS132</f>
        <v/>
      </c>
      <c r="IT134" s="44">
        <f>IT133+IT132</f>
        <v/>
      </c>
      <c r="IU134" s="44">
        <f>IU133+IU132</f>
        <v/>
      </c>
      <c r="IV134" s="44">
        <f>IV133+IV132</f>
        <v/>
      </c>
      <c r="IW134" s="44">
        <f>IW133+IW132</f>
        <v/>
      </c>
      <c r="IX134" s="44">
        <f>IX133+IX132</f>
        <v/>
      </c>
      <c r="IY134" s="44">
        <f>IY133+IY132</f>
        <v/>
      </c>
      <c r="IZ134" s="44">
        <f>IZ133+IZ132</f>
        <v/>
      </c>
      <c r="JA134" s="44">
        <f>JA133+JA132</f>
        <v/>
      </c>
      <c r="JB134" s="44">
        <f>JB133+JB132</f>
        <v/>
      </c>
      <c r="JC134" s="44">
        <f>JC133+JC132</f>
        <v/>
      </c>
      <c r="JD134" s="44">
        <f>JD133+JD132</f>
        <v/>
      </c>
      <c r="JE134" s="44">
        <f>JE133+JE132</f>
        <v/>
      </c>
      <c r="JF134" s="44">
        <f>JF133+JF132</f>
        <v/>
      </c>
      <c r="JG134" s="44">
        <f>JG133+JG132</f>
        <v/>
      </c>
      <c r="JH134" s="44">
        <f>JH133+JH132</f>
        <v/>
      </c>
      <c r="JI134" s="44">
        <f>JI133+JI132</f>
        <v/>
      </c>
      <c r="JJ134" s="44">
        <f>JJ133+JJ132</f>
        <v/>
      </c>
      <c r="JK134" s="44">
        <f>JK133+JK132</f>
        <v/>
      </c>
      <c r="JL134" s="44">
        <f>JL133+JL132</f>
        <v/>
      </c>
      <c r="JM134" s="44">
        <f>JM133+JM132</f>
        <v/>
      </c>
      <c r="JN134" s="44">
        <f>JN133+JN132</f>
        <v/>
      </c>
      <c r="JO134" s="44">
        <f>JO133+JO132</f>
        <v/>
      </c>
      <c r="JP134" s="44">
        <f>JP133+JP132</f>
        <v/>
      </c>
      <c r="JQ134" s="44">
        <f>JQ133+JQ132</f>
        <v/>
      </c>
      <c r="JR134" s="44">
        <f>JR133+JR132</f>
        <v/>
      </c>
      <c r="JS134" s="44">
        <f>JS133+JS132</f>
        <v/>
      </c>
      <c r="JT134" s="44">
        <f>JT133+JT132</f>
        <v/>
      </c>
      <c r="JU134" s="44">
        <f>JU133+JU132</f>
        <v/>
      </c>
      <c r="JV134" s="44">
        <f>JV133+JV132</f>
        <v/>
      </c>
      <c r="JW134" s="44">
        <f>JW133+JW132</f>
        <v/>
      </c>
      <c r="JX134" s="44">
        <f>JX133+JX132</f>
        <v/>
      </c>
      <c r="JY134" s="44">
        <f>JY133+JY132</f>
        <v/>
      </c>
      <c r="JZ134" s="44">
        <f>JZ133+JZ132</f>
        <v/>
      </c>
      <c r="KA134" s="44">
        <f>KA133+KA132</f>
        <v/>
      </c>
      <c r="KB134" s="44">
        <f>KB133+KB132</f>
        <v/>
      </c>
      <c r="KC134" s="44">
        <f>KC133+KC132</f>
        <v/>
      </c>
      <c r="KD134" s="44">
        <f>KD133+KD132</f>
        <v/>
      </c>
      <c r="KE134" s="44">
        <f>KE133+KE132</f>
        <v/>
      </c>
      <c r="KF134" s="44">
        <f>KF133+KF132</f>
        <v/>
      </c>
      <c r="KG134" s="44">
        <f>KG133+KG132</f>
        <v/>
      </c>
      <c r="KH134" s="44">
        <f>KH133+KH132</f>
        <v/>
      </c>
      <c r="KI134" s="44">
        <f>KI133+KI132</f>
        <v/>
      </c>
      <c r="KJ134" s="44">
        <f>KJ133+KJ132</f>
        <v/>
      </c>
      <c r="KK134" s="44">
        <f>KK133+KK132</f>
        <v/>
      </c>
      <c r="KL134" s="44">
        <f>KL133+KL132</f>
        <v/>
      </c>
      <c r="KM134" s="44">
        <f>KM133+KM132</f>
        <v/>
      </c>
      <c r="KN134" s="44">
        <f>KN133+KN132</f>
        <v/>
      </c>
      <c r="KO134" s="44">
        <f>KO133+KO132</f>
        <v/>
      </c>
      <c r="KP134" s="44">
        <f>KP133+KP132</f>
        <v/>
      </c>
      <c r="KQ134" s="44">
        <f>KQ133+KQ132</f>
        <v/>
      </c>
      <c r="KR134" s="44">
        <f>KR133+KR132</f>
        <v/>
      </c>
      <c r="KS134" s="44">
        <f>KS133+KS132</f>
        <v/>
      </c>
      <c r="KT134" s="44">
        <f>KT133+KT132</f>
        <v/>
      </c>
      <c r="KU134" s="44">
        <f>KU133+KU132</f>
        <v/>
      </c>
      <c r="KV134" s="44">
        <f>KV133+KV132</f>
        <v/>
      </c>
      <c r="KW134" s="44">
        <f>KW133+KW132</f>
        <v/>
      </c>
      <c r="KX134" s="44">
        <f>KX133+KX132</f>
        <v/>
      </c>
      <c r="KY134" s="44">
        <f>KY133+KY132</f>
        <v/>
      </c>
      <c r="KZ134" s="44">
        <f>KZ133+KZ132</f>
        <v/>
      </c>
      <c r="LA134" s="44">
        <f>LA133+LA132</f>
        <v/>
      </c>
      <c r="LB134" s="44">
        <f>LB133+LB132</f>
        <v/>
      </c>
      <c r="LC134" s="44">
        <f>LC133+LC132</f>
        <v/>
      </c>
      <c r="LD134" s="44">
        <f>LD133+LD132</f>
        <v/>
      </c>
      <c r="LE134" s="44">
        <f>LE133+LE132</f>
        <v/>
      </c>
      <c r="LF134" s="44">
        <f>LF133+LF132</f>
        <v/>
      </c>
      <c r="LG134" s="44">
        <f>LG133+LG132</f>
        <v/>
      </c>
      <c r="LH134" s="44">
        <f>LH133+LH132</f>
        <v/>
      </c>
      <c r="LI134" s="44">
        <f>LI133+LI132</f>
        <v/>
      </c>
      <c r="LJ134" s="44">
        <f>LJ133+LJ132</f>
        <v/>
      </c>
      <c r="LK134" s="44">
        <f>LK133+LK132</f>
        <v/>
      </c>
      <c r="LL134" s="44">
        <f>LL133+LL132</f>
        <v/>
      </c>
      <c r="LM134" s="44">
        <f>LM133+LM132</f>
        <v/>
      </c>
      <c r="LN134" s="44">
        <f>LN133+LN132</f>
        <v/>
      </c>
      <c r="LO134" s="44">
        <f>LO133+LO132</f>
        <v/>
      </c>
      <c r="LP134" s="44">
        <f>LP133+LP132</f>
        <v/>
      </c>
      <c r="LQ134" s="44">
        <f>LQ133+LQ132</f>
        <v/>
      </c>
      <c r="LR134" s="44">
        <f>LR133+LR132</f>
        <v/>
      </c>
      <c r="LS134" s="44">
        <f>LS133+LS132</f>
        <v/>
      </c>
      <c r="LT134" s="44">
        <f>LT133+LT132</f>
        <v/>
      </c>
      <c r="LU134" s="44">
        <f>LU133+LU132</f>
        <v/>
      </c>
      <c r="LV134" s="44">
        <f>LV133+LV132</f>
        <v/>
      </c>
      <c r="LW134" s="44">
        <f>LW133+LW132</f>
        <v/>
      </c>
      <c r="LX134" s="44">
        <f>LX133+LX132</f>
        <v/>
      </c>
      <c r="LY134" s="44">
        <f>LY133+LY132</f>
        <v/>
      </c>
      <c r="LZ134" s="44">
        <f>LZ133+LZ132</f>
        <v/>
      </c>
      <c r="MA134" s="44">
        <f>MA133+MA132</f>
        <v/>
      </c>
      <c r="MB134" s="44">
        <f>MB133+MB132</f>
        <v/>
      </c>
      <c r="MC134" s="44">
        <f>MC133+MC132</f>
        <v/>
      </c>
      <c r="MD134" s="44">
        <f>MD133+MD132</f>
        <v/>
      </c>
      <c r="ME134" s="44">
        <f>ME133+ME132</f>
        <v/>
      </c>
      <c r="MF134" s="44">
        <f>MF133+MF132</f>
        <v/>
      </c>
      <c r="MG134" s="44">
        <f>MG133+MG132</f>
        <v/>
      </c>
      <c r="MH134" s="44">
        <f>MH133+MH132</f>
        <v/>
      </c>
      <c r="MI134" s="44">
        <f>MI133+MI132</f>
        <v/>
      </c>
      <c r="MJ134" s="44">
        <f>MJ133+MJ132</f>
        <v/>
      </c>
      <c r="MK134" s="44">
        <f>MK133+MK132</f>
        <v/>
      </c>
      <c r="ML134" s="44">
        <f>ML133+ML132</f>
        <v/>
      </c>
      <c r="MM134" s="44">
        <f>MM133+MM132</f>
        <v/>
      </c>
      <c r="MN134" s="44">
        <f>MN133+MN132</f>
        <v/>
      </c>
      <c r="MO134" s="44">
        <f>MO133+MO132</f>
        <v/>
      </c>
      <c r="MP134" s="44">
        <f>MP133+MP132</f>
        <v/>
      </c>
      <c r="MQ134" s="44">
        <f>MQ133+MQ132</f>
        <v/>
      </c>
      <c r="MR134" s="44">
        <f>MR133+MR132</f>
        <v/>
      </c>
      <c r="MS134" s="44">
        <f>MS133+MS132</f>
        <v/>
      </c>
      <c r="MT134" s="44">
        <f>MT133+MT132</f>
        <v/>
      </c>
      <c r="MU134" s="44">
        <f>MU133+MU132</f>
        <v/>
      </c>
      <c r="MV134" s="44">
        <f>MV133+MV132</f>
        <v/>
      </c>
      <c r="MW134" s="44">
        <f>MW133+MW132</f>
        <v/>
      </c>
      <c r="MX134" s="44">
        <f>MX133+MX132</f>
        <v/>
      </c>
      <c r="MY134" s="44">
        <f>MY133+MY132</f>
        <v/>
      </c>
      <c r="MZ134" s="44">
        <f>MZ133+MZ132</f>
        <v/>
      </c>
      <c r="NA134" s="44">
        <f>NA133+NA132</f>
        <v/>
      </c>
      <c r="NB134" s="44">
        <f>NB133+NB132</f>
        <v/>
      </c>
      <c r="NC134" s="44">
        <f>NC133+NC132</f>
        <v/>
      </c>
      <c r="ND134" s="44">
        <f>ND133+ND132</f>
        <v/>
      </c>
      <c r="NE134" s="44">
        <f>NE133+NE132</f>
        <v/>
      </c>
      <c r="NF134" s="44">
        <f>NF133+NF132</f>
        <v/>
      </c>
      <c r="NG134" s="44">
        <f>NG133+NG132</f>
        <v/>
      </c>
      <c r="NH134" s="44">
        <f>NH133+NH132</f>
        <v/>
      </c>
      <c r="NI134" s="44">
        <f>NI133+NI132</f>
        <v/>
      </c>
      <c r="NJ134" s="44">
        <f>NJ133+NJ132</f>
        <v/>
      </c>
      <c r="NK134" s="44">
        <f>NK133+NK132</f>
        <v/>
      </c>
      <c r="NL134" s="44">
        <f>NL133+NL132</f>
        <v/>
      </c>
      <c r="NM134" s="44">
        <f>NM133+NM132</f>
        <v/>
      </c>
      <c r="NN134" s="44">
        <f>NN133+NN132</f>
        <v/>
      </c>
      <c r="NO134" s="44">
        <f>NO133+NO132</f>
        <v/>
      </c>
      <c r="NP134" s="44">
        <f>NP133+NP132</f>
        <v/>
      </c>
      <c r="NQ134" s="44">
        <f>NQ133+NQ132</f>
        <v/>
      </c>
      <c r="NR134" s="44">
        <f>NR133+NR132</f>
        <v/>
      </c>
      <c r="NS134" s="44">
        <f>NS133+NS132</f>
        <v/>
      </c>
      <c r="NT134" s="44">
        <f>NT133+NT132</f>
        <v/>
      </c>
      <c r="NU134" s="44">
        <f>NU133+NU132</f>
        <v/>
      </c>
      <c r="NV134" s="44">
        <f>NV133+NV132</f>
        <v/>
      </c>
      <c r="NW134" s="44">
        <f>NW133+NW132</f>
        <v/>
      </c>
      <c r="NX134" s="44">
        <f>NX133+NX132</f>
        <v/>
      </c>
      <c r="NY134" s="44">
        <f>NY133+NY132</f>
        <v/>
      </c>
      <c r="NZ134" s="44">
        <f>NZ133+NZ132</f>
        <v/>
      </c>
      <c r="OA134" s="44">
        <f>OA133+OA132</f>
        <v/>
      </c>
      <c r="OB134" s="44">
        <f>OB133+OB132</f>
        <v/>
      </c>
      <c r="OC134" s="44">
        <f>OC133+OC132</f>
        <v/>
      </c>
      <c r="OD134" s="44">
        <f>OD133+OD132</f>
        <v/>
      </c>
      <c r="OE134" s="44">
        <f>OE133+OE132</f>
        <v/>
      </c>
      <c r="OF134" s="44">
        <f>OF133+OF132</f>
        <v/>
      </c>
      <c r="OG134" s="44">
        <f>OG133+OG132</f>
        <v/>
      </c>
      <c r="OH134" s="44">
        <f>OH133+OH132</f>
        <v/>
      </c>
      <c r="OI134" s="44">
        <f>OI133+OI132</f>
        <v/>
      </c>
      <c r="OJ134" s="44">
        <f>OJ133+OJ132</f>
        <v/>
      </c>
      <c r="OK134" s="44">
        <f>OK133+OK132</f>
        <v/>
      </c>
      <c r="OL134" s="44">
        <f>OL133+OL132</f>
        <v/>
      </c>
      <c r="OM134" s="44">
        <f>OM133+OM132</f>
        <v/>
      </c>
      <c r="ON134" s="44">
        <f>ON133+ON132</f>
        <v/>
      </c>
      <c r="OO134" s="44">
        <f>OO133+OO132</f>
        <v/>
      </c>
      <c r="OP134" s="44">
        <f>OP133+OP132</f>
        <v/>
      </c>
      <c r="OQ134" s="44">
        <f>OQ133+OQ132</f>
        <v/>
      </c>
      <c r="OR134" s="44">
        <f>OR133+OR132</f>
        <v/>
      </c>
      <c r="OS134" s="44">
        <f>OS133+OS132</f>
        <v/>
      </c>
      <c r="OT134" s="44">
        <f>OT133+OT132</f>
        <v/>
      </c>
      <c r="OU134" s="44">
        <f>OU133+OU132</f>
        <v/>
      </c>
      <c r="OV134" s="44">
        <f>OV133+OV132</f>
        <v/>
      </c>
      <c r="OW134" s="44">
        <f>OW133+OW132</f>
        <v/>
      </c>
      <c r="OX134" s="44">
        <f>OX133+OX132</f>
        <v/>
      </c>
      <c r="OY134" s="44">
        <f>OY133+OY132</f>
        <v/>
      </c>
      <c r="OZ134" s="44">
        <f>OZ133+OZ132</f>
        <v/>
      </c>
      <c r="PA134" s="44">
        <f>PA133+PA132</f>
        <v/>
      </c>
      <c r="PB134" s="44">
        <f>PB133+PB132</f>
        <v/>
      </c>
      <c r="PC134" s="44">
        <f>PC133+PC132</f>
        <v/>
      </c>
      <c r="PD134" s="44">
        <f>PD133+PD132</f>
        <v/>
      </c>
      <c r="PE134" s="44">
        <f>PE133+PE132</f>
        <v/>
      </c>
      <c r="PF134" s="44">
        <f>PF133+PF132</f>
        <v/>
      </c>
      <c r="PG134" s="44">
        <f>PG133+PG132</f>
        <v/>
      </c>
      <c r="PH134" s="44">
        <f>PH133+PH132</f>
        <v/>
      </c>
      <c r="PI134" s="44">
        <f>PI133+PI132</f>
        <v/>
      </c>
      <c r="PJ134" s="44">
        <f>PJ133+PJ132</f>
        <v/>
      </c>
      <c r="PK134" s="44">
        <f>PK133+PK132</f>
        <v/>
      </c>
      <c r="PL134" s="44">
        <f>PL133+PL132</f>
        <v/>
      </c>
      <c r="PM134" s="44">
        <f>PM133+PM132</f>
        <v/>
      </c>
    </row>
    <row r="135">
      <c r="A135" s="9" t="inlineStr">
        <is>
          <t>Source: City</t>
        </is>
      </c>
      <c r="B135" s="9" t="inlineStr">
        <is>
          <t>P3</t>
        </is>
      </c>
      <c r="C135" s="43">
        <f>SUM(D135:PM135)</f>
        <v/>
      </c>
      <c r="D135" s="44">
        <f>MAX(0,MIN(D134,p3_city)-MIN(D133,p3_city))</f>
        <v/>
      </c>
      <c r="E135" s="44">
        <f>MAX(0,MIN(E134,p3_city)-MIN(E133,p3_city))</f>
        <v/>
      </c>
      <c r="F135" s="44">
        <f>MAX(0,MIN(F134,p3_city)-MIN(F133,p3_city))</f>
        <v/>
      </c>
      <c r="G135" s="44">
        <f>MAX(0,MIN(G134,p3_city)-MIN(G133,p3_city))</f>
        <v/>
      </c>
      <c r="H135" s="44">
        <f>MAX(0,MIN(H134,p3_city)-MIN(H133,p3_city))</f>
        <v/>
      </c>
      <c r="I135" s="44">
        <f>MAX(0,MIN(I134,p3_city)-MIN(I133,p3_city))</f>
        <v/>
      </c>
      <c r="J135" s="44">
        <f>MAX(0,MIN(J134,p3_city)-MIN(J133,p3_city))</f>
        <v/>
      </c>
      <c r="K135" s="44">
        <f>MAX(0,MIN(K134,p3_city)-MIN(K133,p3_city))</f>
        <v/>
      </c>
      <c r="L135" s="44">
        <f>MAX(0,MIN(L134,p3_city)-MIN(L133,p3_city))</f>
        <v/>
      </c>
      <c r="M135" s="44">
        <f>MAX(0,MIN(M134,p3_city)-MIN(M133,p3_city))</f>
        <v/>
      </c>
      <c r="N135" s="44">
        <f>MAX(0,MIN(N134,p3_city)-MIN(N133,p3_city))</f>
        <v/>
      </c>
      <c r="O135" s="44">
        <f>MAX(0,MIN(O134,p3_city)-MIN(O133,p3_city))</f>
        <v/>
      </c>
      <c r="P135" s="44">
        <f>MAX(0,MIN(P134,p3_city)-MIN(P133,p3_city))</f>
        <v/>
      </c>
      <c r="Q135" s="44">
        <f>MAX(0,MIN(Q134,p3_city)-MIN(Q133,p3_city))</f>
        <v/>
      </c>
      <c r="R135" s="44">
        <f>MAX(0,MIN(R134,p3_city)-MIN(R133,p3_city))</f>
        <v/>
      </c>
      <c r="S135" s="44">
        <f>MAX(0,MIN(S134,p3_city)-MIN(S133,p3_city))</f>
        <v/>
      </c>
      <c r="T135" s="44">
        <f>MAX(0,MIN(T134,p3_city)-MIN(T133,p3_city))</f>
        <v/>
      </c>
      <c r="U135" s="44">
        <f>MAX(0,MIN(U134,p3_city)-MIN(U133,p3_city))</f>
        <v/>
      </c>
      <c r="V135" s="44">
        <f>MAX(0,MIN(V134,p3_city)-MIN(V133,p3_city))</f>
        <v/>
      </c>
      <c r="W135" s="44">
        <f>MAX(0,MIN(W134,p3_city)-MIN(W133,p3_city))</f>
        <v/>
      </c>
      <c r="X135" s="44">
        <f>MAX(0,MIN(X134,p3_city)-MIN(X133,p3_city))</f>
        <v/>
      </c>
      <c r="Y135" s="44">
        <f>MAX(0,MIN(Y134,p3_city)-MIN(Y133,p3_city))</f>
        <v/>
      </c>
      <c r="Z135" s="44">
        <f>MAX(0,MIN(Z134,p3_city)-MIN(Z133,p3_city))</f>
        <v/>
      </c>
      <c r="AA135" s="44">
        <f>MAX(0,MIN(AA134,p3_city)-MIN(AA133,p3_city))</f>
        <v/>
      </c>
      <c r="AB135" s="44">
        <f>MAX(0,MIN(AB134,p3_city)-MIN(AB133,p3_city))</f>
        <v/>
      </c>
      <c r="AC135" s="44">
        <f>MAX(0,MIN(AC134,p3_city)-MIN(AC133,p3_city))</f>
        <v/>
      </c>
      <c r="AD135" s="44">
        <f>MAX(0,MIN(AD134,p3_city)-MIN(AD133,p3_city))</f>
        <v/>
      </c>
      <c r="AE135" s="44">
        <f>MAX(0,MIN(AE134,p3_city)-MIN(AE133,p3_city))</f>
        <v/>
      </c>
      <c r="AF135" s="44">
        <f>MAX(0,MIN(AF134,p3_city)-MIN(AF133,p3_city))</f>
        <v/>
      </c>
      <c r="AG135" s="44">
        <f>MAX(0,MIN(AG134,p3_city)-MIN(AG133,p3_city))</f>
        <v/>
      </c>
      <c r="AH135" s="44">
        <f>MAX(0,MIN(AH134,p3_city)-MIN(AH133,p3_city))</f>
        <v/>
      </c>
      <c r="AI135" s="44">
        <f>MAX(0,MIN(AI134,p3_city)-MIN(AI133,p3_city))</f>
        <v/>
      </c>
      <c r="AJ135" s="44">
        <f>MAX(0,MIN(AJ134,p3_city)-MIN(AJ133,p3_city))</f>
        <v/>
      </c>
      <c r="AK135" s="44">
        <f>MAX(0,MIN(AK134,p3_city)-MIN(AK133,p3_city))</f>
        <v/>
      </c>
      <c r="AL135" s="44">
        <f>MAX(0,MIN(AL134,p3_city)-MIN(AL133,p3_city))</f>
        <v/>
      </c>
      <c r="AM135" s="44">
        <f>MAX(0,MIN(AM134,p3_city)-MIN(AM133,p3_city))</f>
        <v/>
      </c>
      <c r="AN135" s="44">
        <f>MAX(0,MIN(AN134,p3_city)-MIN(AN133,p3_city))</f>
        <v/>
      </c>
      <c r="AO135" s="44">
        <f>MAX(0,MIN(AO134,p3_city)-MIN(AO133,p3_city))</f>
        <v/>
      </c>
      <c r="AP135" s="44">
        <f>MAX(0,MIN(AP134,p3_city)-MIN(AP133,p3_city))</f>
        <v/>
      </c>
      <c r="AQ135" s="44">
        <f>MAX(0,MIN(AQ134,p3_city)-MIN(AQ133,p3_city))</f>
        <v/>
      </c>
      <c r="AR135" s="44">
        <f>MAX(0,MIN(AR134,p3_city)-MIN(AR133,p3_city))</f>
        <v/>
      </c>
      <c r="AS135" s="44">
        <f>MAX(0,MIN(AS134,p3_city)-MIN(AS133,p3_city))</f>
        <v/>
      </c>
      <c r="AT135" s="44">
        <f>MAX(0,MIN(AT134,p3_city)-MIN(AT133,p3_city))</f>
        <v/>
      </c>
      <c r="AU135" s="44">
        <f>MAX(0,MIN(AU134,p3_city)-MIN(AU133,p3_city))</f>
        <v/>
      </c>
      <c r="AV135" s="44">
        <f>MAX(0,MIN(AV134,p3_city)-MIN(AV133,p3_city))</f>
        <v/>
      </c>
      <c r="AW135" s="44">
        <f>MAX(0,MIN(AW134,p3_city)-MIN(AW133,p3_city))</f>
        <v/>
      </c>
      <c r="AX135" s="44">
        <f>MAX(0,MIN(AX134,p3_city)-MIN(AX133,p3_city))</f>
        <v/>
      </c>
      <c r="AY135" s="44">
        <f>MAX(0,MIN(AY134,p3_city)-MIN(AY133,p3_city))</f>
        <v/>
      </c>
      <c r="AZ135" s="44">
        <f>MAX(0,MIN(AZ134,p3_city)-MIN(AZ133,p3_city))</f>
        <v/>
      </c>
      <c r="BA135" s="44">
        <f>MAX(0,MIN(BA134,p3_city)-MIN(BA133,p3_city))</f>
        <v/>
      </c>
      <c r="BB135" s="44">
        <f>MAX(0,MIN(BB134,p3_city)-MIN(BB133,p3_city))</f>
        <v/>
      </c>
      <c r="BC135" s="44">
        <f>MAX(0,MIN(BC134,p3_city)-MIN(BC133,p3_city))</f>
        <v/>
      </c>
      <c r="BD135" s="44">
        <f>MAX(0,MIN(BD134,p3_city)-MIN(BD133,p3_city))</f>
        <v/>
      </c>
      <c r="BE135" s="44">
        <f>MAX(0,MIN(BE134,p3_city)-MIN(BE133,p3_city))</f>
        <v/>
      </c>
      <c r="BF135" s="44">
        <f>MAX(0,MIN(BF134,p3_city)-MIN(BF133,p3_city))</f>
        <v/>
      </c>
      <c r="BG135" s="44">
        <f>MAX(0,MIN(BG134,p3_city)-MIN(BG133,p3_city))</f>
        <v/>
      </c>
      <c r="BH135" s="44">
        <f>MAX(0,MIN(BH134,p3_city)-MIN(BH133,p3_city))</f>
        <v/>
      </c>
      <c r="BI135" s="44">
        <f>MAX(0,MIN(BI134,p3_city)-MIN(BI133,p3_city))</f>
        <v/>
      </c>
      <c r="BJ135" s="44">
        <f>MAX(0,MIN(BJ134,p3_city)-MIN(BJ133,p3_city))</f>
        <v/>
      </c>
      <c r="BK135" s="44">
        <f>MAX(0,MIN(BK134,p3_city)-MIN(BK133,p3_city))</f>
        <v/>
      </c>
      <c r="BL135" s="44">
        <f>MAX(0,MIN(BL134,p3_city)-MIN(BL133,p3_city))</f>
        <v/>
      </c>
      <c r="BM135" s="44">
        <f>MAX(0,MIN(BM134,p3_city)-MIN(BM133,p3_city))</f>
        <v/>
      </c>
      <c r="BN135" s="44">
        <f>MAX(0,MIN(BN134,p3_city)-MIN(BN133,p3_city))</f>
        <v/>
      </c>
      <c r="BO135" s="44">
        <f>MAX(0,MIN(BO134,p3_city)-MIN(BO133,p3_city))</f>
        <v/>
      </c>
      <c r="BP135" s="44">
        <f>MAX(0,MIN(BP134,p3_city)-MIN(BP133,p3_city))</f>
        <v/>
      </c>
      <c r="BQ135" s="44">
        <f>MAX(0,MIN(BQ134,p3_city)-MIN(BQ133,p3_city))</f>
        <v/>
      </c>
      <c r="BR135" s="44">
        <f>MAX(0,MIN(BR134,p3_city)-MIN(BR133,p3_city))</f>
        <v/>
      </c>
      <c r="BS135" s="44">
        <f>MAX(0,MIN(BS134,p3_city)-MIN(BS133,p3_city))</f>
        <v/>
      </c>
      <c r="BT135" s="44">
        <f>MAX(0,MIN(BT134,p3_city)-MIN(BT133,p3_city))</f>
        <v/>
      </c>
      <c r="BU135" s="44">
        <f>MAX(0,MIN(BU134,p3_city)-MIN(BU133,p3_city))</f>
        <v/>
      </c>
      <c r="BV135" s="44">
        <f>MAX(0,MIN(BV134,p3_city)-MIN(BV133,p3_city))</f>
        <v/>
      </c>
      <c r="BW135" s="44">
        <f>MAX(0,MIN(BW134,p3_city)-MIN(BW133,p3_city))</f>
        <v/>
      </c>
      <c r="BX135" s="44">
        <f>MAX(0,MIN(BX134,p3_city)-MIN(BX133,p3_city))</f>
        <v/>
      </c>
      <c r="BY135" s="44">
        <f>MAX(0,MIN(BY134,p3_city)-MIN(BY133,p3_city))</f>
        <v/>
      </c>
      <c r="BZ135" s="44">
        <f>MAX(0,MIN(BZ134,p3_city)-MIN(BZ133,p3_city))</f>
        <v/>
      </c>
      <c r="CA135" s="44">
        <f>MAX(0,MIN(CA134,p3_city)-MIN(CA133,p3_city))</f>
        <v/>
      </c>
      <c r="CB135" s="44">
        <f>MAX(0,MIN(CB134,p3_city)-MIN(CB133,p3_city))</f>
        <v/>
      </c>
      <c r="CC135" s="44">
        <f>MAX(0,MIN(CC134,p3_city)-MIN(CC133,p3_city))</f>
        <v/>
      </c>
      <c r="CD135" s="44">
        <f>MAX(0,MIN(CD134,p3_city)-MIN(CD133,p3_city))</f>
        <v/>
      </c>
      <c r="CE135" s="44">
        <f>MAX(0,MIN(CE134,p3_city)-MIN(CE133,p3_city))</f>
        <v/>
      </c>
      <c r="CF135" s="44">
        <f>MAX(0,MIN(CF134,p3_city)-MIN(CF133,p3_city))</f>
        <v/>
      </c>
      <c r="CG135" s="44">
        <f>MAX(0,MIN(CG134,p3_city)-MIN(CG133,p3_city))</f>
        <v/>
      </c>
      <c r="CH135" s="44">
        <f>MAX(0,MIN(CH134,p3_city)-MIN(CH133,p3_city))</f>
        <v/>
      </c>
      <c r="CI135" s="44">
        <f>MAX(0,MIN(CI134,p3_city)-MIN(CI133,p3_city))</f>
        <v/>
      </c>
      <c r="CJ135" s="44">
        <f>MAX(0,MIN(CJ134,p3_city)-MIN(CJ133,p3_city))</f>
        <v/>
      </c>
      <c r="CK135" s="44">
        <f>MAX(0,MIN(CK134,p3_city)-MIN(CK133,p3_city))</f>
        <v/>
      </c>
      <c r="CL135" s="44">
        <f>MAX(0,MIN(CL134,p3_city)-MIN(CL133,p3_city))</f>
        <v/>
      </c>
      <c r="CM135" s="44">
        <f>MAX(0,MIN(CM134,p3_city)-MIN(CM133,p3_city))</f>
        <v/>
      </c>
      <c r="CN135" s="44">
        <f>MAX(0,MIN(CN134,p3_city)-MIN(CN133,p3_city))</f>
        <v/>
      </c>
      <c r="CO135" s="44">
        <f>MAX(0,MIN(CO134,p3_city)-MIN(CO133,p3_city))</f>
        <v/>
      </c>
      <c r="CP135" s="44">
        <f>MAX(0,MIN(CP134,p3_city)-MIN(CP133,p3_city))</f>
        <v/>
      </c>
      <c r="CQ135" s="44">
        <f>MAX(0,MIN(CQ134,p3_city)-MIN(CQ133,p3_city))</f>
        <v/>
      </c>
      <c r="CR135" s="44">
        <f>MAX(0,MIN(CR134,p3_city)-MIN(CR133,p3_city))</f>
        <v/>
      </c>
      <c r="CS135" s="44">
        <f>MAX(0,MIN(CS134,p3_city)-MIN(CS133,p3_city))</f>
        <v/>
      </c>
      <c r="CT135" s="44">
        <f>MAX(0,MIN(CT134,p3_city)-MIN(CT133,p3_city))</f>
        <v/>
      </c>
      <c r="CU135" s="44">
        <f>MAX(0,MIN(CU134,p3_city)-MIN(CU133,p3_city))</f>
        <v/>
      </c>
      <c r="CV135" s="44">
        <f>MAX(0,MIN(CV134,p3_city)-MIN(CV133,p3_city))</f>
        <v/>
      </c>
      <c r="CW135" s="44">
        <f>MAX(0,MIN(CW134,p3_city)-MIN(CW133,p3_city))</f>
        <v/>
      </c>
      <c r="CX135" s="44">
        <f>MAX(0,MIN(CX134,p3_city)-MIN(CX133,p3_city))</f>
        <v/>
      </c>
      <c r="CY135" s="44">
        <f>MAX(0,MIN(CY134,p3_city)-MIN(CY133,p3_city))</f>
        <v/>
      </c>
      <c r="CZ135" s="44">
        <f>MAX(0,MIN(CZ134,p3_city)-MIN(CZ133,p3_city))</f>
        <v/>
      </c>
      <c r="DA135" s="44">
        <f>MAX(0,MIN(DA134,p3_city)-MIN(DA133,p3_city))</f>
        <v/>
      </c>
      <c r="DB135" s="44">
        <f>MAX(0,MIN(DB134,p3_city)-MIN(DB133,p3_city))</f>
        <v/>
      </c>
      <c r="DC135" s="44">
        <f>MAX(0,MIN(DC134,p3_city)-MIN(DC133,p3_city))</f>
        <v/>
      </c>
      <c r="DD135" s="44">
        <f>MAX(0,MIN(DD134,p3_city)-MIN(DD133,p3_city))</f>
        <v/>
      </c>
      <c r="DE135" s="44">
        <f>MAX(0,MIN(DE134,p3_city)-MIN(DE133,p3_city))</f>
        <v/>
      </c>
      <c r="DF135" s="44">
        <f>MAX(0,MIN(DF134,p3_city)-MIN(DF133,p3_city))</f>
        <v/>
      </c>
      <c r="DG135" s="44">
        <f>MAX(0,MIN(DG134,p3_city)-MIN(DG133,p3_city))</f>
        <v/>
      </c>
      <c r="DH135" s="44">
        <f>MAX(0,MIN(DH134,p3_city)-MIN(DH133,p3_city))</f>
        <v/>
      </c>
      <c r="DI135" s="44">
        <f>MAX(0,MIN(DI134,p3_city)-MIN(DI133,p3_city))</f>
        <v/>
      </c>
      <c r="DJ135" s="44">
        <f>MAX(0,MIN(DJ134,p3_city)-MIN(DJ133,p3_city))</f>
        <v/>
      </c>
      <c r="DK135" s="44">
        <f>MAX(0,MIN(DK134,p3_city)-MIN(DK133,p3_city))</f>
        <v/>
      </c>
      <c r="DL135" s="44">
        <f>MAX(0,MIN(DL134,p3_city)-MIN(DL133,p3_city))</f>
        <v/>
      </c>
      <c r="DM135" s="44">
        <f>MAX(0,MIN(DM134,p3_city)-MIN(DM133,p3_city))</f>
        <v/>
      </c>
      <c r="DN135" s="44">
        <f>MAX(0,MIN(DN134,p3_city)-MIN(DN133,p3_city))</f>
        <v/>
      </c>
      <c r="DO135" s="44">
        <f>MAX(0,MIN(DO134,p3_city)-MIN(DO133,p3_city))</f>
        <v/>
      </c>
      <c r="DP135" s="44">
        <f>MAX(0,MIN(DP134,p3_city)-MIN(DP133,p3_city))</f>
        <v/>
      </c>
      <c r="DQ135" s="44">
        <f>MAX(0,MIN(DQ134,p3_city)-MIN(DQ133,p3_city))</f>
        <v/>
      </c>
      <c r="DR135" s="44">
        <f>MAX(0,MIN(DR134,p3_city)-MIN(DR133,p3_city))</f>
        <v/>
      </c>
      <c r="DS135" s="44">
        <f>MAX(0,MIN(DS134,p3_city)-MIN(DS133,p3_city))</f>
        <v/>
      </c>
      <c r="DT135" s="44">
        <f>MAX(0,MIN(DT134,p3_city)-MIN(DT133,p3_city))</f>
        <v/>
      </c>
      <c r="DU135" s="44">
        <f>MAX(0,MIN(DU134,p3_city)-MIN(DU133,p3_city))</f>
        <v/>
      </c>
      <c r="DV135" s="44">
        <f>MAX(0,MIN(DV134,p3_city)-MIN(DV133,p3_city))</f>
        <v/>
      </c>
      <c r="DW135" s="44">
        <f>MAX(0,MIN(DW134,p3_city)-MIN(DW133,p3_city))</f>
        <v/>
      </c>
      <c r="DX135" s="44">
        <f>MAX(0,MIN(DX134,p3_city)-MIN(DX133,p3_city))</f>
        <v/>
      </c>
      <c r="DY135" s="44">
        <f>MAX(0,MIN(DY134,p3_city)-MIN(DY133,p3_city))</f>
        <v/>
      </c>
      <c r="DZ135" s="44">
        <f>MAX(0,MIN(DZ134,p3_city)-MIN(DZ133,p3_city))</f>
        <v/>
      </c>
      <c r="EA135" s="44">
        <f>MAX(0,MIN(EA134,p3_city)-MIN(EA133,p3_city))</f>
        <v/>
      </c>
      <c r="EB135" s="44">
        <f>MAX(0,MIN(EB134,p3_city)-MIN(EB133,p3_city))</f>
        <v/>
      </c>
      <c r="EC135" s="44">
        <f>MAX(0,MIN(EC134,p3_city)-MIN(EC133,p3_city))</f>
        <v/>
      </c>
      <c r="ED135" s="44">
        <f>MAX(0,MIN(ED134,p3_city)-MIN(ED133,p3_city))</f>
        <v/>
      </c>
      <c r="EE135" s="44">
        <f>MAX(0,MIN(EE134,p3_city)-MIN(EE133,p3_city))</f>
        <v/>
      </c>
      <c r="EF135" s="44">
        <f>MAX(0,MIN(EF134,p3_city)-MIN(EF133,p3_city))</f>
        <v/>
      </c>
      <c r="EG135" s="44">
        <f>MAX(0,MIN(EG134,p3_city)-MIN(EG133,p3_city))</f>
        <v/>
      </c>
      <c r="EH135" s="44">
        <f>MAX(0,MIN(EH134,p3_city)-MIN(EH133,p3_city))</f>
        <v/>
      </c>
      <c r="EI135" s="44">
        <f>MAX(0,MIN(EI134,p3_city)-MIN(EI133,p3_city))</f>
        <v/>
      </c>
      <c r="EJ135" s="44">
        <f>MAX(0,MIN(EJ134,p3_city)-MIN(EJ133,p3_city))</f>
        <v/>
      </c>
      <c r="EK135" s="44">
        <f>MAX(0,MIN(EK134,p3_city)-MIN(EK133,p3_city))</f>
        <v/>
      </c>
      <c r="EL135" s="44">
        <f>MAX(0,MIN(EL134,p3_city)-MIN(EL133,p3_city))</f>
        <v/>
      </c>
      <c r="EM135" s="44">
        <f>MAX(0,MIN(EM134,p3_city)-MIN(EM133,p3_city))</f>
        <v/>
      </c>
      <c r="EN135" s="44">
        <f>MAX(0,MIN(EN134,p3_city)-MIN(EN133,p3_city))</f>
        <v/>
      </c>
      <c r="EO135" s="44">
        <f>MAX(0,MIN(EO134,p3_city)-MIN(EO133,p3_city))</f>
        <v/>
      </c>
      <c r="EP135" s="44">
        <f>MAX(0,MIN(EP134,p3_city)-MIN(EP133,p3_city))</f>
        <v/>
      </c>
      <c r="EQ135" s="44">
        <f>MAX(0,MIN(EQ134,p3_city)-MIN(EQ133,p3_city))</f>
        <v/>
      </c>
      <c r="ER135" s="44">
        <f>MAX(0,MIN(ER134,p3_city)-MIN(ER133,p3_city))</f>
        <v/>
      </c>
      <c r="ES135" s="44">
        <f>MAX(0,MIN(ES134,p3_city)-MIN(ES133,p3_city))</f>
        <v/>
      </c>
      <c r="ET135" s="44">
        <f>MAX(0,MIN(ET134,p3_city)-MIN(ET133,p3_city))</f>
        <v/>
      </c>
      <c r="EU135" s="44">
        <f>MAX(0,MIN(EU134,p3_city)-MIN(EU133,p3_city))</f>
        <v/>
      </c>
      <c r="EV135" s="44">
        <f>MAX(0,MIN(EV134,p3_city)-MIN(EV133,p3_city))</f>
        <v/>
      </c>
      <c r="EW135" s="44">
        <f>MAX(0,MIN(EW134,p3_city)-MIN(EW133,p3_city))</f>
        <v/>
      </c>
      <c r="EX135" s="44">
        <f>MAX(0,MIN(EX134,p3_city)-MIN(EX133,p3_city))</f>
        <v/>
      </c>
      <c r="EY135" s="44">
        <f>MAX(0,MIN(EY134,p3_city)-MIN(EY133,p3_city))</f>
        <v/>
      </c>
      <c r="EZ135" s="44">
        <f>MAX(0,MIN(EZ134,p3_city)-MIN(EZ133,p3_city))</f>
        <v/>
      </c>
      <c r="FA135" s="44">
        <f>MAX(0,MIN(FA134,p3_city)-MIN(FA133,p3_city))</f>
        <v/>
      </c>
      <c r="FB135" s="44">
        <f>MAX(0,MIN(FB134,p3_city)-MIN(FB133,p3_city))</f>
        <v/>
      </c>
      <c r="FC135" s="44">
        <f>MAX(0,MIN(FC134,p3_city)-MIN(FC133,p3_city))</f>
        <v/>
      </c>
      <c r="FD135" s="44">
        <f>MAX(0,MIN(FD134,p3_city)-MIN(FD133,p3_city))</f>
        <v/>
      </c>
      <c r="FE135" s="44">
        <f>MAX(0,MIN(FE134,p3_city)-MIN(FE133,p3_city))</f>
        <v/>
      </c>
      <c r="FF135" s="44">
        <f>MAX(0,MIN(FF134,p3_city)-MIN(FF133,p3_city))</f>
        <v/>
      </c>
      <c r="FG135" s="44">
        <f>MAX(0,MIN(FG134,p3_city)-MIN(FG133,p3_city))</f>
        <v/>
      </c>
      <c r="FH135" s="44">
        <f>MAX(0,MIN(FH134,p3_city)-MIN(FH133,p3_city))</f>
        <v/>
      </c>
      <c r="FI135" s="44">
        <f>MAX(0,MIN(FI134,p3_city)-MIN(FI133,p3_city))</f>
        <v/>
      </c>
      <c r="FJ135" s="44">
        <f>MAX(0,MIN(FJ134,p3_city)-MIN(FJ133,p3_city))</f>
        <v/>
      </c>
      <c r="FK135" s="44">
        <f>MAX(0,MIN(FK134,p3_city)-MIN(FK133,p3_city))</f>
        <v/>
      </c>
      <c r="FL135" s="44">
        <f>MAX(0,MIN(FL134,p3_city)-MIN(FL133,p3_city))</f>
        <v/>
      </c>
      <c r="FM135" s="44">
        <f>MAX(0,MIN(FM134,p3_city)-MIN(FM133,p3_city))</f>
        <v/>
      </c>
      <c r="FN135" s="44">
        <f>MAX(0,MIN(FN134,p3_city)-MIN(FN133,p3_city))</f>
        <v/>
      </c>
      <c r="FO135" s="44">
        <f>MAX(0,MIN(FO134,p3_city)-MIN(FO133,p3_city))</f>
        <v/>
      </c>
      <c r="FP135" s="44">
        <f>MAX(0,MIN(FP134,p3_city)-MIN(FP133,p3_city))</f>
        <v/>
      </c>
      <c r="FQ135" s="44">
        <f>MAX(0,MIN(FQ134,p3_city)-MIN(FQ133,p3_city))</f>
        <v/>
      </c>
      <c r="FR135" s="44">
        <f>MAX(0,MIN(FR134,p3_city)-MIN(FR133,p3_city))</f>
        <v/>
      </c>
      <c r="FS135" s="44">
        <f>MAX(0,MIN(FS134,p3_city)-MIN(FS133,p3_city))</f>
        <v/>
      </c>
      <c r="FT135" s="44">
        <f>MAX(0,MIN(FT134,p3_city)-MIN(FT133,p3_city))</f>
        <v/>
      </c>
      <c r="FU135" s="44">
        <f>MAX(0,MIN(FU134,p3_city)-MIN(FU133,p3_city))</f>
        <v/>
      </c>
      <c r="FV135" s="44">
        <f>MAX(0,MIN(FV134,p3_city)-MIN(FV133,p3_city))</f>
        <v/>
      </c>
      <c r="FW135" s="44">
        <f>MAX(0,MIN(FW134,p3_city)-MIN(FW133,p3_city))</f>
        <v/>
      </c>
      <c r="FX135" s="44">
        <f>MAX(0,MIN(FX134,p3_city)-MIN(FX133,p3_city))</f>
        <v/>
      </c>
      <c r="FY135" s="44">
        <f>MAX(0,MIN(FY134,p3_city)-MIN(FY133,p3_city))</f>
        <v/>
      </c>
      <c r="FZ135" s="44">
        <f>MAX(0,MIN(FZ134,p3_city)-MIN(FZ133,p3_city))</f>
        <v/>
      </c>
      <c r="GA135" s="44">
        <f>MAX(0,MIN(GA134,p3_city)-MIN(GA133,p3_city))</f>
        <v/>
      </c>
      <c r="GB135" s="44">
        <f>MAX(0,MIN(GB134,p3_city)-MIN(GB133,p3_city))</f>
        <v/>
      </c>
      <c r="GC135" s="44">
        <f>MAX(0,MIN(GC134,p3_city)-MIN(GC133,p3_city))</f>
        <v/>
      </c>
      <c r="GD135" s="44">
        <f>MAX(0,MIN(GD134,p3_city)-MIN(GD133,p3_city))</f>
        <v/>
      </c>
      <c r="GE135" s="44">
        <f>MAX(0,MIN(GE134,p3_city)-MIN(GE133,p3_city))</f>
        <v/>
      </c>
      <c r="GF135" s="44">
        <f>MAX(0,MIN(GF134,p3_city)-MIN(GF133,p3_city))</f>
        <v/>
      </c>
      <c r="GG135" s="44">
        <f>MAX(0,MIN(GG134,p3_city)-MIN(GG133,p3_city))</f>
        <v/>
      </c>
      <c r="GH135" s="44">
        <f>MAX(0,MIN(GH134,p3_city)-MIN(GH133,p3_city))</f>
        <v/>
      </c>
      <c r="GI135" s="44">
        <f>MAX(0,MIN(GI134,p3_city)-MIN(GI133,p3_city))</f>
        <v/>
      </c>
      <c r="GJ135" s="44">
        <f>MAX(0,MIN(GJ134,p3_city)-MIN(GJ133,p3_city))</f>
        <v/>
      </c>
      <c r="GK135" s="44">
        <f>MAX(0,MIN(GK134,p3_city)-MIN(GK133,p3_city))</f>
        <v/>
      </c>
      <c r="GL135" s="44">
        <f>MAX(0,MIN(GL134,p3_city)-MIN(GL133,p3_city))</f>
        <v/>
      </c>
      <c r="GM135" s="44">
        <f>MAX(0,MIN(GM134,p3_city)-MIN(GM133,p3_city))</f>
        <v/>
      </c>
      <c r="GN135" s="44">
        <f>MAX(0,MIN(GN134,p3_city)-MIN(GN133,p3_city))</f>
        <v/>
      </c>
      <c r="GO135" s="44">
        <f>MAX(0,MIN(GO134,p3_city)-MIN(GO133,p3_city))</f>
        <v/>
      </c>
      <c r="GP135" s="44">
        <f>MAX(0,MIN(GP134,p3_city)-MIN(GP133,p3_city))</f>
        <v/>
      </c>
      <c r="GQ135" s="44">
        <f>MAX(0,MIN(GQ134,p3_city)-MIN(GQ133,p3_city))</f>
        <v/>
      </c>
      <c r="GR135" s="44">
        <f>MAX(0,MIN(GR134,p3_city)-MIN(GR133,p3_city))</f>
        <v/>
      </c>
      <c r="GS135" s="44">
        <f>MAX(0,MIN(GS134,p3_city)-MIN(GS133,p3_city))</f>
        <v/>
      </c>
      <c r="GT135" s="44">
        <f>MAX(0,MIN(GT134,p3_city)-MIN(GT133,p3_city))</f>
        <v/>
      </c>
      <c r="GU135" s="44">
        <f>MAX(0,MIN(GU134,p3_city)-MIN(GU133,p3_city))</f>
        <v/>
      </c>
      <c r="GV135" s="44">
        <f>MAX(0,MIN(GV134,p3_city)-MIN(GV133,p3_city))</f>
        <v/>
      </c>
      <c r="GW135" s="44">
        <f>MAX(0,MIN(GW134,p3_city)-MIN(GW133,p3_city))</f>
        <v/>
      </c>
      <c r="GX135" s="44">
        <f>MAX(0,MIN(GX134,p3_city)-MIN(GX133,p3_city))</f>
        <v/>
      </c>
      <c r="GY135" s="44">
        <f>MAX(0,MIN(GY134,p3_city)-MIN(GY133,p3_city))</f>
        <v/>
      </c>
      <c r="GZ135" s="44">
        <f>MAX(0,MIN(GZ134,p3_city)-MIN(GZ133,p3_city))</f>
        <v/>
      </c>
      <c r="HA135" s="44">
        <f>MAX(0,MIN(HA134,p3_city)-MIN(HA133,p3_city))</f>
        <v/>
      </c>
      <c r="HB135" s="44">
        <f>MAX(0,MIN(HB134,p3_city)-MIN(HB133,p3_city))</f>
        <v/>
      </c>
      <c r="HC135" s="44">
        <f>MAX(0,MIN(HC134,p3_city)-MIN(HC133,p3_city))</f>
        <v/>
      </c>
      <c r="HD135" s="44">
        <f>MAX(0,MIN(HD134,p3_city)-MIN(HD133,p3_city))</f>
        <v/>
      </c>
      <c r="HE135" s="44">
        <f>MAX(0,MIN(HE134,p3_city)-MIN(HE133,p3_city))</f>
        <v/>
      </c>
      <c r="HF135" s="44">
        <f>MAX(0,MIN(HF134,p3_city)-MIN(HF133,p3_city))</f>
        <v/>
      </c>
      <c r="HG135" s="44">
        <f>MAX(0,MIN(HG134,p3_city)-MIN(HG133,p3_city))</f>
        <v/>
      </c>
      <c r="HH135" s="44">
        <f>MAX(0,MIN(HH134,p3_city)-MIN(HH133,p3_city))</f>
        <v/>
      </c>
      <c r="HI135" s="44">
        <f>MAX(0,MIN(HI134,p3_city)-MIN(HI133,p3_city))</f>
        <v/>
      </c>
      <c r="HJ135" s="44">
        <f>MAX(0,MIN(HJ134,p3_city)-MIN(HJ133,p3_city))</f>
        <v/>
      </c>
      <c r="HK135" s="44">
        <f>MAX(0,MIN(HK134,p3_city)-MIN(HK133,p3_city))</f>
        <v/>
      </c>
      <c r="HL135" s="44">
        <f>MAX(0,MIN(HL134,p3_city)-MIN(HL133,p3_city))</f>
        <v/>
      </c>
      <c r="HM135" s="44">
        <f>MAX(0,MIN(HM134,p3_city)-MIN(HM133,p3_city))</f>
        <v/>
      </c>
      <c r="HN135" s="44">
        <f>MAX(0,MIN(HN134,p3_city)-MIN(HN133,p3_city))</f>
        <v/>
      </c>
      <c r="HO135" s="44">
        <f>MAX(0,MIN(HO134,p3_city)-MIN(HO133,p3_city))</f>
        <v/>
      </c>
      <c r="HP135" s="44">
        <f>MAX(0,MIN(HP134,p3_city)-MIN(HP133,p3_city))</f>
        <v/>
      </c>
      <c r="HQ135" s="44">
        <f>MAX(0,MIN(HQ134,p3_city)-MIN(HQ133,p3_city))</f>
        <v/>
      </c>
      <c r="HR135" s="44">
        <f>MAX(0,MIN(HR134,p3_city)-MIN(HR133,p3_city))</f>
        <v/>
      </c>
      <c r="HS135" s="44">
        <f>MAX(0,MIN(HS134,p3_city)-MIN(HS133,p3_city))</f>
        <v/>
      </c>
      <c r="HT135" s="44">
        <f>MAX(0,MIN(HT134,p3_city)-MIN(HT133,p3_city))</f>
        <v/>
      </c>
      <c r="HU135" s="44">
        <f>MAX(0,MIN(HU134,p3_city)-MIN(HU133,p3_city))</f>
        <v/>
      </c>
      <c r="HV135" s="44">
        <f>MAX(0,MIN(HV134,p3_city)-MIN(HV133,p3_city))</f>
        <v/>
      </c>
      <c r="HW135" s="44">
        <f>MAX(0,MIN(HW134,p3_city)-MIN(HW133,p3_city))</f>
        <v/>
      </c>
      <c r="HX135" s="44">
        <f>MAX(0,MIN(HX134,p3_city)-MIN(HX133,p3_city))</f>
        <v/>
      </c>
      <c r="HY135" s="44">
        <f>MAX(0,MIN(HY134,p3_city)-MIN(HY133,p3_city))</f>
        <v/>
      </c>
      <c r="HZ135" s="44">
        <f>MAX(0,MIN(HZ134,p3_city)-MIN(HZ133,p3_city))</f>
        <v/>
      </c>
      <c r="IA135" s="44">
        <f>MAX(0,MIN(IA134,p3_city)-MIN(IA133,p3_city))</f>
        <v/>
      </c>
      <c r="IB135" s="44">
        <f>MAX(0,MIN(IB134,p3_city)-MIN(IB133,p3_city))</f>
        <v/>
      </c>
      <c r="IC135" s="44">
        <f>MAX(0,MIN(IC134,p3_city)-MIN(IC133,p3_city))</f>
        <v/>
      </c>
      <c r="ID135" s="44">
        <f>MAX(0,MIN(ID134,p3_city)-MIN(ID133,p3_city))</f>
        <v/>
      </c>
      <c r="IE135" s="44">
        <f>MAX(0,MIN(IE134,p3_city)-MIN(IE133,p3_city))</f>
        <v/>
      </c>
      <c r="IF135" s="44">
        <f>MAX(0,MIN(IF134,p3_city)-MIN(IF133,p3_city))</f>
        <v/>
      </c>
      <c r="IG135" s="44">
        <f>MAX(0,MIN(IG134,p3_city)-MIN(IG133,p3_city))</f>
        <v/>
      </c>
      <c r="IH135" s="44">
        <f>MAX(0,MIN(IH134,p3_city)-MIN(IH133,p3_city))</f>
        <v/>
      </c>
      <c r="II135" s="44">
        <f>MAX(0,MIN(II134,p3_city)-MIN(II133,p3_city))</f>
        <v/>
      </c>
      <c r="IJ135" s="44">
        <f>MAX(0,MIN(IJ134,p3_city)-MIN(IJ133,p3_city))</f>
        <v/>
      </c>
      <c r="IK135" s="44">
        <f>MAX(0,MIN(IK134,p3_city)-MIN(IK133,p3_city))</f>
        <v/>
      </c>
      <c r="IL135" s="44">
        <f>MAX(0,MIN(IL134,p3_city)-MIN(IL133,p3_city))</f>
        <v/>
      </c>
      <c r="IM135" s="44">
        <f>MAX(0,MIN(IM134,p3_city)-MIN(IM133,p3_city))</f>
        <v/>
      </c>
      <c r="IN135" s="44">
        <f>MAX(0,MIN(IN134,p3_city)-MIN(IN133,p3_city))</f>
        <v/>
      </c>
      <c r="IO135" s="44">
        <f>MAX(0,MIN(IO134,p3_city)-MIN(IO133,p3_city))</f>
        <v/>
      </c>
      <c r="IP135" s="44">
        <f>MAX(0,MIN(IP134,p3_city)-MIN(IP133,p3_city))</f>
        <v/>
      </c>
      <c r="IQ135" s="44">
        <f>MAX(0,MIN(IQ134,p3_city)-MIN(IQ133,p3_city))</f>
        <v/>
      </c>
      <c r="IR135" s="44">
        <f>MAX(0,MIN(IR134,p3_city)-MIN(IR133,p3_city))</f>
        <v/>
      </c>
      <c r="IS135" s="44">
        <f>MAX(0,MIN(IS134,p3_city)-MIN(IS133,p3_city))</f>
        <v/>
      </c>
      <c r="IT135" s="44">
        <f>MAX(0,MIN(IT134,p3_city)-MIN(IT133,p3_city))</f>
        <v/>
      </c>
      <c r="IU135" s="44">
        <f>MAX(0,MIN(IU134,p3_city)-MIN(IU133,p3_city))</f>
        <v/>
      </c>
      <c r="IV135" s="44">
        <f>MAX(0,MIN(IV134,p3_city)-MIN(IV133,p3_city))</f>
        <v/>
      </c>
      <c r="IW135" s="44">
        <f>MAX(0,MIN(IW134,p3_city)-MIN(IW133,p3_city))</f>
        <v/>
      </c>
      <c r="IX135" s="44">
        <f>MAX(0,MIN(IX134,p3_city)-MIN(IX133,p3_city))</f>
        <v/>
      </c>
      <c r="IY135" s="44">
        <f>MAX(0,MIN(IY134,p3_city)-MIN(IY133,p3_city))</f>
        <v/>
      </c>
      <c r="IZ135" s="44">
        <f>MAX(0,MIN(IZ134,p3_city)-MIN(IZ133,p3_city))</f>
        <v/>
      </c>
      <c r="JA135" s="44">
        <f>MAX(0,MIN(JA134,p3_city)-MIN(JA133,p3_city))</f>
        <v/>
      </c>
      <c r="JB135" s="44">
        <f>MAX(0,MIN(JB134,p3_city)-MIN(JB133,p3_city))</f>
        <v/>
      </c>
      <c r="JC135" s="44">
        <f>MAX(0,MIN(JC134,p3_city)-MIN(JC133,p3_city))</f>
        <v/>
      </c>
      <c r="JD135" s="44">
        <f>MAX(0,MIN(JD134,p3_city)-MIN(JD133,p3_city))</f>
        <v/>
      </c>
      <c r="JE135" s="44">
        <f>MAX(0,MIN(JE134,p3_city)-MIN(JE133,p3_city))</f>
        <v/>
      </c>
      <c r="JF135" s="44">
        <f>MAX(0,MIN(JF134,p3_city)-MIN(JF133,p3_city))</f>
        <v/>
      </c>
      <c r="JG135" s="44">
        <f>MAX(0,MIN(JG134,p3_city)-MIN(JG133,p3_city))</f>
        <v/>
      </c>
      <c r="JH135" s="44">
        <f>MAX(0,MIN(JH134,p3_city)-MIN(JH133,p3_city))</f>
        <v/>
      </c>
      <c r="JI135" s="44">
        <f>MAX(0,MIN(JI134,p3_city)-MIN(JI133,p3_city))</f>
        <v/>
      </c>
      <c r="JJ135" s="44">
        <f>MAX(0,MIN(JJ134,p3_city)-MIN(JJ133,p3_city))</f>
        <v/>
      </c>
      <c r="JK135" s="44">
        <f>MAX(0,MIN(JK134,p3_city)-MIN(JK133,p3_city))</f>
        <v/>
      </c>
      <c r="JL135" s="44">
        <f>MAX(0,MIN(JL134,p3_city)-MIN(JL133,p3_city))</f>
        <v/>
      </c>
      <c r="JM135" s="44">
        <f>MAX(0,MIN(JM134,p3_city)-MIN(JM133,p3_city))</f>
        <v/>
      </c>
      <c r="JN135" s="44">
        <f>MAX(0,MIN(JN134,p3_city)-MIN(JN133,p3_city))</f>
        <v/>
      </c>
      <c r="JO135" s="44">
        <f>MAX(0,MIN(JO134,p3_city)-MIN(JO133,p3_city))</f>
        <v/>
      </c>
      <c r="JP135" s="44">
        <f>MAX(0,MIN(JP134,p3_city)-MIN(JP133,p3_city))</f>
        <v/>
      </c>
      <c r="JQ135" s="44">
        <f>MAX(0,MIN(JQ134,p3_city)-MIN(JQ133,p3_city))</f>
        <v/>
      </c>
      <c r="JR135" s="44">
        <f>MAX(0,MIN(JR134,p3_city)-MIN(JR133,p3_city))</f>
        <v/>
      </c>
      <c r="JS135" s="44">
        <f>MAX(0,MIN(JS134,p3_city)-MIN(JS133,p3_city))</f>
        <v/>
      </c>
      <c r="JT135" s="44">
        <f>MAX(0,MIN(JT134,p3_city)-MIN(JT133,p3_city))</f>
        <v/>
      </c>
      <c r="JU135" s="44">
        <f>MAX(0,MIN(JU134,p3_city)-MIN(JU133,p3_city))</f>
        <v/>
      </c>
      <c r="JV135" s="44">
        <f>MAX(0,MIN(JV134,p3_city)-MIN(JV133,p3_city))</f>
        <v/>
      </c>
      <c r="JW135" s="44">
        <f>MAX(0,MIN(JW134,p3_city)-MIN(JW133,p3_city))</f>
        <v/>
      </c>
      <c r="JX135" s="44">
        <f>MAX(0,MIN(JX134,p3_city)-MIN(JX133,p3_city))</f>
        <v/>
      </c>
      <c r="JY135" s="44">
        <f>MAX(0,MIN(JY134,p3_city)-MIN(JY133,p3_city))</f>
        <v/>
      </c>
      <c r="JZ135" s="44">
        <f>MAX(0,MIN(JZ134,p3_city)-MIN(JZ133,p3_city))</f>
        <v/>
      </c>
      <c r="KA135" s="44">
        <f>MAX(0,MIN(KA134,p3_city)-MIN(KA133,p3_city))</f>
        <v/>
      </c>
      <c r="KB135" s="44">
        <f>MAX(0,MIN(KB134,p3_city)-MIN(KB133,p3_city))</f>
        <v/>
      </c>
      <c r="KC135" s="44">
        <f>MAX(0,MIN(KC134,p3_city)-MIN(KC133,p3_city))</f>
        <v/>
      </c>
      <c r="KD135" s="44">
        <f>MAX(0,MIN(KD134,p3_city)-MIN(KD133,p3_city))</f>
        <v/>
      </c>
      <c r="KE135" s="44">
        <f>MAX(0,MIN(KE134,p3_city)-MIN(KE133,p3_city))</f>
        <v/>
      </c>
      <c r="KF135" s="44">
        <f>MAX(0,MIN(KF134,p3_city)-MIN(KF133,p3_city))</f>
        <v/>
      </c>
      <c r="KG135" s="44">
        <f>MAX(0,MIN(KG134,p3_city)-MIN(KG133,p3_city))</f>
        <v/>
      </c>
      <c r="KH135" s="44">
        <f>MAX(0,MIN(KH134,p3_city)-MIN(KH133,p3_city))</f>
        <v/>
      </c>
      <c r="KI135" s="44">
        <f>MAX(0,MIN(KI134,p3_city)-MIN(KI133,p3_city))</f>
        <v/>
      </c>
      <c r="KJ135" s="44">
        <f>MAX(0,MIN(KJ134,p3_city)-MIN(KJ133,p3_city))</f>
        <v/>
      </c>
      <c r="KK135" s="44">
        <f>MAX(0,MIN(KK134,p3_city)-MIN(KK133,p3_city))</f>
        <v/>
      </c>
      <c r="KL135" s="44">
        <f>MAX(0,MIN(KL134,p3_city)-MIN(KL133,p3_city))</f>
        <v/>
      </c>
      <c r="KM135" s="44">
        <f>MAX(0,MIN(KM134,p3_city)-MIN(KM133,p3_city))</f>
        <v/>
      </c>
      <c r="KN135" s="44">
        <f>MAX(0,MIN(KN134,p3_city)-MIN(KN133,p3_city))</f>
        <v/>
      </c>
      <c r="KO135" s="44">
        <f>MAX(0,MIN(KO134,p3_city)-MIN(KO133,p3_city))</f>
        <v/>
      </c>
      <c r="KP135" s="44">
        <f>MAX(0,MIN(KP134,p3_city)-MIN(KP133,p3_city))</f>
        <v/>
      </c>
      <c r="KQ135" s="44">
        <f>MAX(0,MIN(KQ134,p3_city)-MIN(KQ133,p3_city))</f>
        <v/>
      </c>
      <c r="KR135" s="44">
        <f>MAX(0,MIN(KR134,p3_city)-MIN(KR133,p3_city))</f>
        <v/>
      </c>
      <c r="KS135" s="44">
        <f>MAX(0,MIN(KS134,p3_city)-MIN(KS133,p3_city))</f>
        <v/>
      </c>
      <c r="KT135" s="44">
        <f>MAX(0,MIN(KT134,p3_city)-MIN(KT133,p3_city))</f>
        <v/>
      </c>
      <c r="KU135" s="44">
        <f>MAX(0,MIN(KU134,p3_city)-MIN(KU133,p3_city))</f>
        <v/>
      </c>
      <c r="KV135" s="44">
        <f>MAX(0,MIN(KV134,p3_city)-MIN(KV133,p3_city))</f>
        <v/>
      </c>
      <c r="KW135" s="44">
        <f>MAX(0,MIN(KW134,p3_city)-MIN(KW133,p3_city))</f>
        <v/>
      </c>
      <c r="KX135" s="44">
        <f>MAX(0,MIN(KX134,p3_city)-MIN(KX133,p3_city))</f>
        <v/>
      </c>
      <c r="KY135" s="44">
        <f>MAX(0,MIN(KY134,p3_city)-MIN(KY133,p3_city))</f>
        <v/>
      </c>
      <c r="KZ135" s="44">
        <f>MAX(0,MIN(KZ134,p3_city)-MIN(KZ133,p3_city))</f>
        <v/>
      </c>
      <c r="LA135" s="44">
        <f>MAX(0,MIN(LA134,p3_city)-MIN(LA133,p3_city))</f>
        <v/>
      </c>
      <c r="LB135" s="44">
        <f>MAX(0,MIN(LB134,p3_city)-MIN(LB133,p3_city))</f>
        <v/>
      </c>
      <c r="LC135" s="44">
        <f>MAX(0,MIN(LC134,p3_city)-MIN(LC133,p3_city))</f>
        <v/>
      </c>
      <c r="LD135" s="44">
        <f>MAX(0,MIN(LD134,p3_city)-MIN(LD133,p3_city))</f>
        <v/>
      </c>
      <c r="LE135" s="44">
        <f>MAX(0,MIN(LE134,p3_city)-MIN(LE133,p3_city))</f>
        <v/>
      </c>
      <c r="LF135" s="44">
        <f>MAX(0,MIN(LF134,p3_city)-MIN(LF133,p3_city))</f>
        <v/>
      </c>
      <c r="LG135" s="44">
        <f>MAX(0,MIN(LG134,p3_city)-MIN(LG133,p3_city))</f>
        <v/>
      </c>
      <c r="LH135" s="44">
        <f>MAX(0,MIN(LH134,p3_city)-MIN(LH133,p3_city))</f>
        <v/>
      </c>
      <c r="LI135" s="44">
        <f>MAX(0,MIN(LI134,p3_city)-MIN(LI133,p3_city))</f>
        <v/>
      </c>
      <c r="LJ135" s="44">
        <f>MAX(0,MIN(LJ134,p3_city)-MIN(LJ133,p3_city))</f>
        <v/>
      </c>
      <c r="LK135" s="44">
        <f>MAX(0,MIN(LK134,p3_city)-MIN(LK133,p3_city))</f>
        <v/>
      </c>
      <c r="LL135" s="44">
        <f>MAX(0,MIN(LL134,p3_city)-MIN(LL133,p3_city))</f>
        <v/>
      </c>
      <c r="LM135" s="44">
        <f>MAX(0,MIN(LM134,p3_city)-MIN(LM133,p3_city))</f>
        <v/>
      </c>
      <c r="LN135" s="44">
        <f>MAX(0,MIN(LN134,p3_city)-MIN(LN133,p3_city))</f>
        <v/>
      </c>
      <c r="LO135" s="44">
        <f>MAX(0,MIN(LO134,p3_city)-MIN(LO133,p3_city))</f>
        <v/>
      </c>
      <c r="LP135" s="44">
        <f>MAX(0,MIN(LP134,p3_city)-MIN(LP133,p3_city))</f>
        <v/>
      </c>
      <c r="LQ135" s="44">
        <f>MAX(0,MIN(LQ134,p3_city)-MIN(LQ133,p3_city))</f>
        <v/>
      </c>
      <c r="LR135" s="44">
        <f>MAX(0,MIN(LR134,p3_city)-MIN(LR133,p3_city))</f>
        <v/>
      </c>
      <c r="LS135" s="44">
        <f>MAX(0,MIN(LS134,p3_city)-MIN(LS133,p3_city))</f>
        <v/>
      </c>
      <c r="LT135" s="44">
        <f>MAX(0,MIN(LT134,p3_city)-MIN(LT133,p3_city))</f>
        <v/>
      </c>
      <c r="LU135" s="44">
        <f>MAX(0,MIN(LU134,p3_city)-MIN(LU133,p3_city))</f>
        <v/>
      </c>
      <c r="LV135" s="44">
        <f>MAX(0,MIN(LV134,p3_city)-MIN(LV133,p3_city))</f>
        <v/>
      </c>
      <c r="LW135" s="44">
        <f>MAX(0,MIN(LW134,p3_city)-MIN(LW133,p3_city))</f>
        <v/>
      </c>
      <c r="LX135" s="44">
        <f>MAX(0,MIN(LX134,p3_city)-MIN(LX133,p3_city))</f>
        <v/>
      </c>
      <c r="LY135" s="44">
        <f>MAX(0,MIN(LY134,p3_city)-MIN(LY133,p3_city))</f>
        <v/>
      </c>
      <c r="LZ135" s="44">
        <f>MAX(0,MIN(LZ134,p3_city)-MIN(LZ133,p3_city))</f>
        <v/>
      </c>
      <c r="MA135" s="44">
        <f>MAX(0,MIN(MA134,p3_city)-MIN(MA133,p3_city))</f>
        <v/>
      </c>
      <c r="MB135" s="44">
        <f>MAX(0,MIN(MB134,p3_city)-MIN(MB133,p3_city))</f>
        <v/>
      </c>
      <c r="MC135" s="44">
        <f>MAX(0,MIN(MC134,p3_city)-MIN(MC133,p3_city))</f>
        <v/>
      </c>
      <c r="MD135" s="44">
        <f>MAX(0,MIN(MD134,p3_city)-MIN(MD133,p3_city))</f>
        <v/>
      </c>
      <c r="ME135" s="44">
        <f>MAX(0,MIN(ME134,p3_city)-MIN(ME133,p3_city))</f>
        <v/>
      </c>
      <c r="MF135" s="44">
        <f>MAX(0,MIN(MF134,p3_city)-MIN(MF133,p3_city))</f>
        <v/>
      </c>
      <c r="MG135" s="44">
        <f>MAX(0,MIN(MG134,p3_city)-MIN(MG133,p3_city))</f>
        <v/>
      </c>
      <c r="MH135" s="44">
        <f>MAX(0,MIN(MH134,p3_city)-MIN(MH133,p3_city))</f>
        <v/>
      </c>
      <c r="MI135" s="44">
        <f>MAX(0,MIN(MI134,p3_city)-MIN(MI133,p3_city))</f>
        <v/>
      </c>
      <c r="MJ135" s="44">
        <f>MAX(0,MIN(MJ134,p3_city)-MIN(MJ133,p3_city))</f>
        <v/>
      </c>
      <c r="MK135" s="44">
        <f>MAX(0,MIN(MK134,p3_city)-MIN(MK133,p3_city))</f>
        <v/>
      </c>
      <c r="ML135" s="44">
        <f>MAX(0,MIN(ML134,p3_city)-MIN(ML133,p3_city))</f>
        <v/>
      </c>
      <c r="MM135" s="44">
        <f>MAX(0,MIN(MM134,p3_city)-MIN(MM133,p3_city))</f>
        <v/>
      </c>
      <c r="MN135" s="44">
        <f>MAX(0,MIN(MN134,p3_city)-MIN(MN133,p3_city))</f>
        <v/>
      </c>
      <c r="MO135" s="44">
        <f>MAX(0,MIN(MO134,p3_city)-MIN(MO133,p3_city))</f>
        <v/>
      </c>
      <c r="MP135" s="44">
        <f>MAX(0,MIN(MP134,p3_city)-MIN(MP133,p3_city))</f>
        <v/>
      </c>
      <c r="MQ135" s="44">
        <f>MAX(0,MIN(MQ134,p3_city)-MIN(MQ133,p3_city))</f>
        <v/>
      </c>
      <c r="MR135" s="44">
        <f>MAX(0,MIN(MR134,p3_city)-MIN(MR133,p3_city))</f>
        <v/>
      </c>
      <c r="MS135" s="44">
        <f>MAX(0,MIN(MS134,p3_city)-MIN(MS133,p3_city))</f>
        <v/>
      </c>
      <c r="MT135" s="44">
        <f>MAX(0,MIN(MT134,p3_city)-MIN(MT133,p3_city))</f>
        <v/>
      </c>
      <c r="MU135" s="44">
        <f>MAX(0,MIN(MU134,p3_city)-MIN(MU133,p3_city))</f>
        <v/>
      </c>
      <c r="MV135" s="44">
        <f>MAX(0,MIN(MV134,p3_city)-MIN(MV133,p3_city))</f>
        <v/>
      </c>
      <c r="MW135" s="44">
        <f>MAX(0,MIN(MW134,p3_city)-MIN(MW133,p3_city))</f>
        <v/>
      </c>
      <c r="MX135" s="44">
        <f>MAX(0,MIN(MX134,p3_city)-MIN(MX133,p3_city))</f>
        <v/>
      </c>
      <c r="MY135" s="44">
        <f>MAX(0,MIN(MY134,p3_city)-MIN(MY133,p3_city))</f>
        <v/>
      </c>
      <c r="MZ135" s="44">
        <f>MAX(0,MIN(MZ134,p3_city)-MIN(MZ133,p3_city))</f>
        <v/>
      </c>
      <c r="NA135" s="44">
        <f>MAX(0,MIN(NA134,p3_city)-MIN(NA133,p3_city))</f>
        <v/>
      </c>
      <c r="NB135" s="44">
        <f>MAX(0,MIN(NB134,p3_city)-MIN(NB133,p3_city))</f>
        <v/>
      </c>
      <c r="NC135" s="44">
        <f>MAX(0,MIN(NC134,p3_city)-MIN(NC133,p3_city))</f>
        <v/>
      </c>
      <c r="ND135" s="44">
        <f>MAX(0,MIN(ND134,p3_city)-MIN(ND133,p3_city))</f>
        <v/>
      </c>
      <c r="NE135" s="44">
        <f>MAX(0,MIN(NE134,p3_city)-MIN(NE133,p3_city))</f>
        <v/>
      </c>
      <c r="NF135" s="44">
        <f>MAX(0,MIN(NF134,p3_city)-MIN(NF133,p3_city))</f>
        <v/>
      </c>
      <c r="NG135" s="44">
        <f>MAX(0,MIN(NG134,p3_city)-MIN(NG133,p3_city))</f>
        <v/>
      </c>
      <c r="NH135" s="44">
        <f>MAX(0,MIN(NH134,p3_city)-MIN(NH133,p3_city))</f>
        <v/>
      </c>
      <c r="NI135" s="44">
        <f>MAX(0,MIN(NI134,p3_city)-MIN(NI133,p3_city))</f>
        <v/>
      </c>
      <c r="NJ135" s="44">
        <f>MAX(0,MIN(NJ134,p3_city)-MIN(NJ133,p3_city))</f>
        <v/>
      </c>
      <c r="NK135" s="44">
        <f>MAX(0,MIN(NK134,p3_city)-MIN(NK133,p3_city))</f>
        <v/>
      </c>
      <c r="NL135" s="44">
        <f>MAX(0,MIN(NL134,p3_city)-MIN(NL133,p3_city))</f>
        <v/>
      </c>
      <c r="NM135" s="44">
        <f>MAX(0,MIN(NM134,p3_city)-MIN(NM133,p3_city))</f>
        <v/>
      </c>
      <c r="NN135" s="44">
        <f>MAX(0,MIN(NN134,p3_city)-MIN(NN133,p3_city))</f>
        <v/>
      </c>
      <c r="NO135" s="44">
        <f>MAX(0,MIN(NO134,p3_city)-MIN(NO133,p3_city))</f>
        <v/>
      </c>
      <c r="NP135" s="44">
        <f>MAX(0,MIN(NP134,p3_city)-MIN(NP133,p3_city))</f>
        <v/>
      </c>
      <c r="NQ135" s="44">
        <f>MAX(0,MIN(NQ134,p3_city)-MIN(NQ133,p3_city))</f>
        <v/>
      </c>
      <c r="NR135" s="44">
        <f>MAX(0,MIN(NR134,p3_city)-MIN(NR133,p3_city))</f>
        <v/>
      </c>
      <c r="NS135" s="44">
        <f>MAX(0,MIN(NS134,p3_city)-MIN(NS133,p3_city))</f>
        <v/>
      </c>
      <c r="NT135" s="44">
        <f>MAX(0,MIN(NT134,p3_city)-MIN(NT133,p3_city))</f>
        <v/>
      </c>
      <c r="NU135" s="44">
        <f>MAX(0,MIN(NU134,p3_city)-MIN(NU133,p3_city))</f>
        <v/>
      </c>
      <c r="NV135" s="44">
        <f>MAX(0,MIN(NV134,p3_city)-MIN(NV133,p3_city))</f>
        <v/>
      </c>
      <c r="NW135" s="44">
        <f>MAX(0,MIN(NW134,p3_city)-MIN(NW133,p3_city))</f>
        <v/>
      </c>
      <c r="NX135" s="44">
        <f>MAX(0,MIN(NX134,p3_city)-MIN(NX133,p3_city))</f>
        <v/>
      </c>
      <c r="NY135" s="44">
        <f>MAX(0,MIN(NY134,p3_city)-MIN(NY133,p3_city))</f>
        <v/>
      </c>
      <c r="NZ135" s="44">
        <f>MAX(0,MIN(NZ134,p3_city)-MIN(NZ133,p3_city))</f>
        <v/>
      </c>
      <c r="OA135" s="44">
        <f>MAX(0,MIN(OA134,p3_city)-MIN(OA133,p3_city))</f>
        <v/>
      </c>
      <c r="OB135" s="44">
        <f>MAX(0,MIN(OB134,p3_city)-MIN(OB133,p3_city))</f>
        <v/>
      </c>
      <c r="OC135" s="44">
        <f>MAX(0,MIN(OC134,p3_city)-MIN(OC133,p3_city))</f>
        <v/>
      </c>
      <c r="OD135" s="44">
        <f>MAX(0,MIN(OD134,p3_city)-MIN(OD133,p3_city))</f>
        <v/>
      </c>
      <c r="OE135" s="44">
        <f>MAX(0,MIN(OE134,p3_city)-MIN(OE133,p3_city))</f>
        <v/>
      </c>
      <c r="OF135" s="44">
        <f>MAX(0,MIN(OF134,p3_city)-MIN(OF133,p3_city))</f>
        <v/>
      </c>
      <c r="OG135" s="44">
        <f>MAX(0,MIN(OG134,p3_city)-MIN(OG133,p3_city))</f>
        <v/>
      </c>
      <c r="OH135" s="44">
        <f>MAX(0,MIN(OH134,p3_city)-MIN(OH133,p3_city))</f>
        <v/>
      </c>
      <c r="OI135" s="44">
        <f>MAX(0,MIN(OI134,p3_city)-MIN(OI133,p3_city))</f>
        <v/>
      </c>
      <c r="OJ135" s="44">
        <f>MAX(0,MIN(OJ134,p3_city)-MIN(OJ133,p3_city))</f>
        <v/>
      </c>
      <c r="OK135" s="44">
        <f>MAX(0,MIN(OK134,p3_city)-MIN(OK133,p3_city))</f>
        <v/>
      </c>
      <c r="OL135" s="44">
        <f>MAX(0,MIN(OL134,p3_city)-MIN(OL133,p3_city))</f>
        <v/>
      </c>
      <c r="OM135" s="44">
        <f>MAX(0,MIN(OM134,p3_city)-MIN(OM133,p3_city))</f>
        <v/>
      </c>
      <c r="ON135" s="44">
        <f>MAX(0,MIN(ON134,p3_city)-MIN(ON133,p3_city))</f>
        <v/>
      </c>
      <c r="OO135" s="44">
        <f>MAX(0,MIN(OO134,p3_city)-MIN(OO133,p3_city))</f>
        <v/>
      </c>
      <c r="OP135" s="44">
        <f>MAX(0,MIN(OP134,p3_city)-MIN(OP133,p3_city))</f>
        <v/>
      </c>
      <c r="OQ135" s="44">
        <f>MAX(0,MIN(OQ134,p3_city)-MIN(OQ133,p3_city))</f>
        <v/>
      </c>
      <c r="OR135" s="44">
        <f>MAX(0,MIN(OR134,p3_city)-MIN(OR133,p3_city))</f>
        <v/>
      </c>
      <c r="OS135" s="44">
        <f>MAX(0,MIN(OS134,p3_city)-MIN(OS133,p3_city))</f>
        <v/>
      </c>
      <c r="OT135" s="44">
        <f>MAX(0,MIN(OT134,p3_city)-MIN(OT133,p3_city))</f>
        <v/>
      </c>
      <c r="OU135" s="44">
        <f>MAX(0,MIN(OU134,p3_city)-MIN(OU133,p3_city))</f>
        <v/>
      </c>
      <c r="OV135" s="44">
        <f>MAX(0,MIN(OV134,p3_city)-MIN(OV133,p3_city))</f>
        <v/>
      </c>
      <c r="OW135" s="44">
        <f>MAX(0,MIN(OW134,p3_city)-MIN(OW133,p3_city))</f>
        <v/>
      </c>
      <c r="OX135" s="44">
        <f>MAX(0,MIN(OX134,p3_city)-MIN(OX133,p3_city))</f>
        <v/>
      </c>
      <c r="OY135" s="44">
        <f>MAX(0,MIN(OY134,p3_city)-MIN(OY133,p3_city))</f>
        <v/>
      </c>
      <c r="OZ135" s="44">
        <f>MAX(0,MIN(OZ134,p3_city)-MIN(OZ133,p3_city))</f>
        <v/>
      </c>
      <c r="PA135" s="44">
        <f>MAX(0,MIN(PA134,p3_city)-MIN(PA133,p3_city))</f>
        <v/>
      </c>
      <c r="PB135" s="44">
        <f>MAX(0,MIN(PB134,p3_city)-MIN(PB133,p3_city))</f>
        <v/>
      </c>
      <c r="PC135" s="44">
        <f>MAX(0,MIN(PC134,p3_city)-MIN(PC133,p3_city))</f>
        <v/>
      </c>
      <c r="PD135" s="44">
        <f>MAX(0,MIN(PD134,p3_city)-MIN(PD133,p3_city))</f>
        <v/>
      </c>
      <c r="PE135" s="44">
        <f>MAX(0,MIN(PE134,p3_city)-MIN(PE133,p3_city))</f>
        <v/>
      </c>
      <c r="PF135" s="44">
        <f>MAX(0,MIN(PF134,p3_city)-MIN(PF133,p3_city))</f>
        <v/>
      </c>
      <c r="PG135" s="44">
        <f>MAX(0,MIN(PG134,p3_city)-MIN(PG133,p3_city))</f>
        <v/>
      </c>
      <c r="PH135" s="44">
        <f>MAX(0,MIN(PH134,p3_city)-MIN(PH133,p3_city))</f>
        <v/>
      </c>
      <c r="PI135" s="44">
        <f>MAX(0,MIN(PI134,p3_city)-MIN(PI133,p3_city))</f>
        <v/>
      </c>
      <c r="PJ135" s="44">
        <f>MAX(0,MIN(PJ134,p3_city)-MIN(PJ133,p3_city))</f>
        <v/>
      </c>
      <c r="PK135" s="44">
        <f>MAX(0,MIN(PK134,p3_city)-MIN(PK133,p3_city))</f>
        <v/>
      </c>
      <c r="PL135" s="44">
        <f>MAX(0,MIN(PL134,p3_city)-MIN(PL133,p3_city))</f>
        <v/>
      </c>
      <c r="PM135" s="44">
        <f>MAX(0,MIN(PM134,p3_city)-MIN(PM133,p3_city))</f>
        <v/>
      </c>
    </row>
    <row r="136">
      <c r="A136" s="9" t="inlineStr">
        <is>
          <t>Source: BCH contribution</t>
        </is>
      </c>
      <c r="B136" s="9" t="inlineStr">
        <is>
          <t>P3</t>
        </is>
      </c>
      <c r="C136" s="43">
        <f>SUM(D136:PM136)</f>
        <v/>
      </c>
      <c r="D136" s="44">
        <f>MAX(0,MIN(D134,p3_city+p3_grant)-MIN(D133,p3_city+p3_grant))-D135</f>
        <v/>
      </c>
      <c r="E136" s="44">
        <f>MAX(0,MIN(E134,p3_city+p3_grant)-MIN(E133,p3_city+p3_grant))-E135</f>
        <v/>
      </c>
      <c r="F136" s="44">
        <f>MAX(0,MIN(F134,p3_city+p3_grant)-MIN(F133,p3_city+p3_grant))-F135</f>
        <v/>
      </c>
      <c r="G136" s="44">
        <f>MAX(0,MIN(G134,p3_city+p3_grant)-MIN(G133,p3_city+p3_grant))-G135</f>
        <v/>
      </c>
      <c r="H136" s="44">
        <f>MAX(0,MIN(H134,p3_city+p3_grant)-MIN(H133,p3_city+p3_grant))-H135</f>
        <v/>
      </c>
      <c r="I136" s="44">
        <f>MAX(0,MIN(I134,p3_city+p3_grant)-MIN(I133,p3_city+p3_grant))-I135</f>
        <v/>
      </c>
      <c r="J136" s="44">
        <f>MAX(0,MIN(J134,p3_city+p3_grant)-MIN(J133,p3_city+p3_grant))-J135</f>
        <v/>
      </c>
      <c r="K136" s="44">
        <f>MAX(0,MIN(K134,p3_city+p3_grant)-MIN(K133,p3_city+p3_grant))-K135</f>
        <v/>
      </c>
      <c r="L136" s="44">
        <f>MAX(0,MIN(L134,p3_city+p3_grant)-MIN(L133,p3_city+p3_grant))-L135</f>
        <v/>
      </c>
      <c r="M136" s="44">
        <f>MAX(0,MIN(M134,p3_city+p3_grant)-MIN(M133,p3_city+p3_grant))-M135</f>
        <v/>
      </c>
      <c r="N136" s="44">
        <f>MAX(0,MIN(N134,p3_city+p3_grant)-MIN(N133,p3_city+p3_grant))-N135</f>
        <v/>
      </c>
      <c r="O136" s="44">
        <f>MAX(0,MIN(O134,p3_city+p3_grant)-MIN(O133,p3_city+p3_grant))-O135</f>
        <v/>
      </c>
      <c r="P136" s="44">
        <f>MAX(0,MIN(P134,p3_city+p3_grant)-MIN(P133,p3_city+p3_grant))-P135</f>
        <v/>
      </c>
      <c r="Q136" s="44">
        <f>MAX(0,MIN(Q134,p3_city+p3_grant)-MIN(Q133,p3_city+p3_grant))-Q135</f>
        <v/>
      </c>
      <c r="R136" s="44">
        <f>MAX(0,MIN(R134,p3_city+p3_grant)-MIN(R133,p3_city+p3_grant))-R135</f>
        <v/>
      </c>
      <c r="S136" s="44">
        <f>MAX(0,MIN(S134,p3_city+p3_grant)-MIN(S133,p3_city+p3_grant))-S135</f>
        <v/>
      </c>
      <c r="T136" s="44">
        <f>MAX(0,MIN(T134,p3_city+p3_grant)-MIN(T133,p3_city+p3_grant))-T135</f>
        <v/>
      </c>
      <c r="U136" s="44">
        <f>MAX(0,MIN(U134,p3_city+p3_grant)-MIN(U133,p3_city+p3_grant))-U135</f>
        <v/>
      </c>
      <c r="V136" s="44">
        <f>MAX(0,MIN(V134,p3_city+p3_grant)-MIN(V133,p3_city+p3_grant))-V135</f>
        <v/>
      </c>
      <c r="W136" s="44">
        <f>MAX(0,MIN(W134,p3_city+p3_grant)-MIN(W133,p3_city+p3_grant))-W135</f>
        <v/>
      </c>
      <c r="X136" s="44">
        <f>MAX(0,MIN(X134,p3_city+p3_grant)-MIN(X133,p3_city+p3_grant))-X135</f>
        <v/>
      </c>
      <c r="Y136" s="44">
        <f>MAX(0,MIN(Y134,p3_city+p3_grant)-MIN(Y133,p3_city+p3_grant))-Y135</f>
        <v/>
      </c>
      <c r="Z136" s="44">
        <f>MAX(0,MIN(Z134,p3_city+p3_grant)-MIN(Z133,p3_city+p3_grant))-Z135</f>
        <v/>
      </c>
      <c r="AA136" s="44">
        <f>MAX(0,MIN(AA134,p3_city+p3_grant)-MIN(AA133,p3_city+p3_grant))-AA135</f>
        <v/>
      </c>
      <c r="AB136" s="44">
        <f>MAX(0,MIN(AB134,p3_city+p3_grant)-MIN(AB133,p3_city+p3_grant))-AB135</f>
        <v/>
      </c>
      <c r="AC136" s="44">
        <f>MAX(0,MIN(AC134,p3_city+p3_grant)-MIN(AC133,p3_city+p3_grant))-AC135</f>
        <v/>
      </c>
      <c r="AD136" s="44">
        <f>MAX(0,MIN(AD134,p3_city+p3_grant)-MIN(AD133,p3_city+p3_grant))-AD135</f>
        <v/>
      </c>
      <c r="AE136" s="44">
        <f>MAX(0,MIN(AE134,p3_city+p3_grant)-MIN(AE133,p3_city+p3_grant))-AE135</f>
        <v/>
      </c>
      <c r="AF136" s="44">
        <f>MAX(0,MIN(AF134,p3_city+p3_grant)-MIN(AF133,p3_city+p3_grant))-AF135</f>
        <v/>
      </c>
      <c r="AG136" s="44">
        <f>MAX(0,MIN(AG134,p3_city+p3_grant)-MIN(AG133,p3_city+p3_grant))-AG135</f>
        <v/>
      </c>
      <c r="AH136" s="44">
        <f>MAX(0,MIN(AH134,p3_city+p3_grant)-MIN(AH133,p3_city+p3_grant))-AH135</f>
        <v/>
      </c>
      <c r="AI136" s="44">
        <f>MAX(0,MIN(AI134,p3_city+p3_grant)-MIN(AI133,p3_city+p3_grant))-AI135</f>
        <v/>
      </c>
      <c r="AJ136" s="44">
        <f>MAX(0,MIN(AJ134,p3_city+p3_grant)-MIN(AJ133,p3_city+p3_grant))-AJ135</f>
        <v/>
      </c>
      <c r="AK136" s="44">
        <f>MAX(0,MIN(AK134,p3_city+p3_grant)-MIN(AK133,p3_city+p3_grant))-AK135</f>
        <v/>
      </c>
      <c r="AL136" s="44">
        <f>MAX(0,MIN(AL134,p3_city+p3_grant)-MIN(AL133,p3_city+p3_grant))-AL135</f>
        <v/>
      </c>
      <c r="AM136" s="44">
        <f>MAX(0,MIN(AM134,p3_city+p3_grant)-MIN(AM133,p3_city+p3_grant))-AM135</f>
        <v/>
      </c>
      <c r="AN136" s="44">
        <f>MAX(0,MIN(AN134,p3_city+p3_grant)-MIN(AN133,p3_city+p3_grant))-AN135</f>
        <v/>
      </c>
      <c r="AO136" s="44">
        <f>MAX(0,MIN(AO134,p3_city+p3_grant)-MIN(AO133,p3_city+p3_grant))-AO135</f>
        <v/>
      </c>
      <c r="AP136" s="44">
        <f>MAX(0,MIN(AP134,p3_city+p3_grant)-MIN(AP133,p3_city+p3_grant))-AP135</f>
        <v/>
      </c>
      <c r="AQ136" s="44">
        <f>MAX(0,MIN(AQ134,p3_city+p3_grant)-MIN(AQ133,p3_city+p3_grant))-AQ135</f>
        <v/>
      </c>
      <c r="AR136" s="44">
        <f>MAX(0,MIN(AR134,p3_city+p3_grant)-MIN(AR133,p3_city+p3_grant))-AR135</f>
        <v/>
      </c>
      <c r="AS136" s="44">
        <f>MAX(0,MIN(AS134,p3_city+p3_grant)-MIN(AS133,p3_city+p3_grant))-AS135</f>
        <v/>
      </c>
      <c r="AT136" s="44">
        <f>MAX(0,MIN(AT134,p3_city+p3_grant)-MIN(AT133,p3_city+p3_grant))-AT135</f>
        <v/>
      </c>
      <c r="AU136" s="44">
        <f>MAX(0,MIN(AU134,p3_city+p3_grant)-MIN(AU133,p3_city+p3_grant))-AU135</f>
        <v/>
      </c>
      <c r="AV136" s="44">
        <f>MAX(0,MIN(AV134,p3_city+p3_grant)-MIN(AV133,p3_city+p3_grant))-AV135</f>
        <v/>
      </c>
      <c r="AW136" s="44">
        <f>MAX(0,MIN(AW134,p3_city+p3_grant)-MIN(AW133,p3_city+p3_grant))-AW135</f>
        <v/>
      </c>
      <c r="AX136" s="44">
        <f>MAX(0,MIN(AX134,p3_city+p3_grant)-MIN(AX133,p3_city+p3_grant))-AX135</f>
        <v/>
      </c>
      <c r="AY136" s="44">
        <f>MAX(0,MIN(AY134,p3_city+p3_grant)-MIN(AY133,p3_city+p3_grant))-AY135</f>
        <v/>
      </c>
      <c r="AZ136" s="44">
        <f>MAX(0,MIN(AZ134,p3_city+p3_grant)-MIN(AZ133,p3_city+p3_grant))-AZ135</f>
        <v/>
      </c>
      <c r="BA136" s="44">
        <f>MAX(0,MIN(BA134,p3_city+p3_grant)-MIN(BA133,p3_city+p3_grant))-BA135</f>
        <v/>
      </c>
      <c r="BB136" s="44">
        <f>MAX(0,MIN(BB134,p3_city+p3_grant)-MIN(BB133,p3_city+p3_grant))-BB135</f>
        <v/>
      </c>
      <c r="BC136" s="44">
        <f>MAX(0,MIN(BC134,p3_city+p3_grant)-MIN(BC133,p3_city+p3_grant))-BC135</f>
        <v/>
      </c>
      <c r="BD136" s="44">
        <f>MAX(0,MIN(BD134,p3_city+p3_grant)-MIN(BD133,p3_city+p3_grant))-BD135</f>
        <v/>
      </c>
      <c r="BE136" s="44">
        <f>MAX(0,MIN(BE134,p3_city+p3_grant)-MIN(BE133,p3_city+p3_grant))-BE135</f>
        <v/>
      </c>
      <c r="BF136" s="44">
        <f>MAX(0,MIN(BF134,p3_city+p3_grant)-MIN(BF133,p3_city+p3_grant))-BF135</f>
        <v/>
      </c>
      <c r="BG136" s="44">
        <f>MAX(0,MIN(BG134,p3_city+p3_grant)-MIN(BG133,p3_city+p3_grant))-BG135</f>
        <v/>
      </c>
      <c r="BH136" s="44">
        <f>MAX(0,MIN(BH134,p3_city+p3_grant)-MIN(BH133,p3_city+p3_grant))-BH135</f>
        <v/>
      </c>
      <c r="BI136" s="44">
        <f>MAX(0,MIN(BI134,p3_city+p3_grant)-MIN(BI133,p3_city+p3_grant))-BI135</f>
        <v/>
      </c>
      <c r="BJ136" s="44">
        <f>MAX(0,MIN(BJ134,p3_city+p3_grant)-MIN(BJ133,p3_city+p3_grant))-BJ135</f>
        <v/>
      </c>
      <c r="BK136" s="44">
        <f>MAX(0,MIN(BK134,p3_city+p3_grant)-MIN(BK133,p3_city+p3_grant))-BK135</f>
        <v/>
      </c>
      <c r="BL136" s="44">
        <f>MAX(0,MIN(BL134,p3_city+p3_grant)-MIN(BL133,p3_city+p3_grant))-BL135</f>
        <v/>
      </c>
      <c r="BM136" s="44">
        <f>MAX(0,MIN(BM134,p3_city+p3_grant)-MIN(BM133,p3_city+p3_grant))-BM135</f>
        <v/>
      </c>
      <c r="BN136" s="44">
        <f>MAX(0,MIN(BN134,p3_city+p3_grant)-MIN(BN133,p3_city+p3_grant))-BN135</f>
        <v/>
      </c>
      <c r="BO136" s="44">
        <f>MAX(0,MIN(BO134,p3_city+p3_grant)-MIN(BO133,p3_city+p3_grant))-BO135</f>
        <v/>
      </c>
      <c r="BP136" s="44">
        <f>MAX(0,MIN(BP134,p3_city+p3_grant)-MIN(BP133,p3_city+p3_grant))-BP135</f>
        <v/>
      </c>
      <c r="BQ136" s="44">
        <f>MAX(0,MIN(BQ134,p3_city+p3_grant)-MIN(BQ133,p3_city+p3_grant))-BQ135</f>
        <v/>
      </c>
      <c r="BR136" s="44">
        <f>MAX(0,MIN(BR134,p3_city+p3_grant)-MIN(BR133,p3_city+p3_grant))-BR135</f>
        <v/>
      </c>
      <c r="BS136" s="44">
        <f>MAX(0,MIN(BS134,p3_city+p3_grant)-MIN(BS133,p3_city+p3_grant))-BS135</f>
        <v/>
      </c>
      <c r="BT136" s="44">
        <f>MAX(0,MIN(BT134,p3_city+p3_grant)-MIN(BT133,p3_city+p3_grant))-BT135</f>
        <v/>
      </c>
      <c r="BU136" s="44">
        <f>MAX(0,MIN(BU134,p3_city+p3_grant)-MIN(BU133,p3_city+p3_grant))-BU135</f>
        <v/>
      </c>
      <c r="BV136" s="44">
        <f>MAX(0,MIN(BV134,p3_city+p3_grant)-MIN(BV133,p3_city+p3_grant))-BV135</f>
        <v/>
      </c>
      <c r="BW136" s="44">
        <f>MAX(0,MIN(BW134,p3_city+p3_grant)-MIN(BW133,p3_city+p3_grant))-BW135</f>
        <v/>
      </c>
      <c r="BX136" s="44">
        <f>MAX(0,MIN(BX134,p3_city+p3_grant)-MIN(BX133,p3_city+p3_grant))-BX135</f>
        <v/>
      </c>
      <c r="BY136" s="44">
        <f>MAX(0,MIN(BY134,p3_city+p3_grant)-MIN(BY133,p3_city+p3_grant))-BY135</f>
        <v/>
      </c>
      <c r="BZ136" s="44">
        <f>MAX(0,MIN(BZ134,p3_city+p3_grant)-MIN(BZ133,p3_city+p3_grant))-BZ135</f>
        <v/>
      </c>
      <c r="CA136" s="44">
        <f>MAX(0,MIN(CA134,p3_city+p3_grant)-MIN(CA133,p3_city+p3_grant))-CA135</f>
        <v/>
      </c>
      <c r="CB136" s="44">
        <f>MAX(0,MIN(CB134,p3_city+p3_grant)-MIN(CB133,p3_city+p3_grant))-CB135</f>
        <v/>
      </c>
      <c r="CC136" s="44">
        <f>MAX(0,MIN(CC134,p3_city+p3_grant)-MIN(CC133,p3_city+p3_grant))-CC135</f>
        <v/>
      </c>
      <c r="CD136" s="44">
        <f>MAX(0,MIN(CD134,p3_city+p3_grant)-MIN(CD133,p3_city+p3_grant))-CD135</f>
        <v/>
      </c>
      <c r="CE136" s="44">
        <f>MAX(0,MIN(CE134,p3_city+p3_grant)-MIN(CE133,p3_city+p3_grant))-CE135</f>
        <v/>
      </c>
      <c r="CF136" s="44">
        <f>MAX(0,MIN(CF134,p3_city+p3_grant)-MIN(CF133,p3_city+p3_grant))-CF135</f>
        <v/>
      </c>
      <c r="CG136" s="44">
        <f>MAX(0,MIN(CG134,p3_city+p3_grant)-MIN(CG133,p3_city+p3_grant))-CG135</f>
        <v/>
      </c>
      <c r="CH136" s="44">
        <f>MAX(0,MIN(CH134,p3_city+p3_grant)-MIN(CH133,p3_city+p3_grant))-CH135</f>
        <v/>
      </c>
      <c r="CI136" s="44">
        <f>MAX(0,MIN(CI134,p3_city+p3_grant)-MIN(CI133,p3_city+p3_grant))-CI135</f>
        <v/>
      </c>
      <c r="CJ136" s="44">
        <f>MAX(0,MIN(CJ134,p3_city+p3_grant)-MIN(CJ133,p3_city+p3_grant))-CJ135</f>
        <v/>
      </c>
      <c r="CK136" s="44">
        <f>MAX(0,MIN(CK134,p3_city+p3_grant)-MIN(CK133,p3_city+p3_grant))-CK135</f>
        <v/>
      </c>
      <c r="CL136" s="44">
        <f>MAX(0,MIN(CL134,p3_city+p3_grant)-MIN(CL133,p3_city+p3_grant))-CL135</f>
        <v/>
      </c>
      <c r="CM136" s="44">
        <f>MAX(0,MIN(CM134,p3_city+p3_grant)-MIN(CM133,p3_city+p3_grant))-CM135</f>
        <v/>
      </c>
      <c r="CN136" s="44">
        <f>MAX(0,MIN(CN134,p3_city+p3_grant)-MIN(CN133,p3_city+p3_grant))-CN135</f>
        <v/>
      </c>
      <c r="CO136" s="44">
        <f>MAX(0,MIN(CO134,p3_city+p3_grant)-MIN(CO133,p3_city+p3_grant))-CO135</f>
        <v/>
      </c>
      <c r="CP136" s="44">
        <f>MAX(0,MIN(CP134,p3_city+p3_grant)-MIN(CP133,p3_city+p3_grant))-CP135</f>
        <v/>
      </c>
      <c r="CQ136" s="44">
        <f>MAX(0,MIN(CQ134,p3_city+p3_grant)-MIN(CQ133,p3_city+p3_grant))-CQ135</f>
        <v/>
      </c>
      <c r="CR136" s="44">
        <f>MAX(0,MIN(CR134,p3_city+p3_grant)-MIN(CR133,p3_city+p3_grant))-CR135</f>
        <v/>
      </c>
      <c r="CS136" s="44">
        <f>MAX(0,MIN(CS134,p3_city+p3_grant)-MIN(CS133,p3_city+p3_grant))-CS135</f>
        <v/>
      </c>
      <c r="CT136" s="44">
        <f>MAX(0,MIN(CT134,p3_city+p3_grant)-MIN(CT133,p3_city+p3_grant))-CT135</f>
        <v/>
      </c>
      <c r="CU136" s="44">
        <f>MAX(0,MIN(CU134,p3_city+p3_grant)-MIN(CU133,p3_city+p3_grant))-CU135</f>
        <v/>
      </c>
      <c r="CV136" s="44">
        <f>MAX(0,MIN(CV134,p3_city+p3_grant)-MIN(CV133,p3_city+p3_grant))-CV135</f>
        <v/>
      </c>
      <c r="CW136" s="44">
        <f>MAX(0,MIN(CW134,p3_city+p3_grant)-MIN(CW133,p3_city+p3_grant))-CW135</f>
        <v/>
      </c>
      <c r="CX136" s="44">
        <f>MAX(0,MIN(CX134,p3_city+p3_grant)-MIN(CX133,p3_city+p3_grant))-CX135</f>
        <v/>
      </c>
      <c r="CY136" s="44">
        <f>MAX(0,MIN(CY134,p3_city+p3_grant)-MIN(CY133,p3_city+p3_grant))-CY135</f>
        <v/>
      </c>
      <c r="CZ136" s="44">
        <f>MAX(0,MIN(CZ134,p3_city+p3_grant)-MIN(CZ133,p3_city+p3_grant))-CZ135</f>
        <v/>
      </c>
      <c r="DA136" s="44">
        <f>MAX(0,MIN(DA134,p3_city+p3_grant)-MIN(DA133,p3_city+p3_grant))-DA135</f>
        <v/>
      </c>
      <c r="DB136" s="44">
        <f>MAX(0,MIN(DB134,p3_city+p3_grant)-MIN(DB133,p3_city+p3_grant))-DB135</f>
        <v/>
      </c>
      <c r="DC136" s="44">
        <f>MAX(0,MIN(DC134,p3_city+p3_grant)-MIN(DC133,p3_city+p3_grant))-DC135</f>
        <v/>
      </c>
      <c r="DD136" s="44">
        <f>MAX(0,MIN(DD134,p3_city+p3_grant)-MIN(DD133,p3_city+p3_grant))-DD135</f>
        <v/>
      </c>
      <c r="DE136" s="44">
        <f>MAX(0,MIN(DE134,p3_city+p3_grant)-MIN(DE133,p3_city+p3_grant))-DE135</f>
        <v/>
      </c>
      <c r="DF136" s="44">
        <f>MAX(0,MIN(DF134,p3_city+p3_grant)-MIN(DF133,p3_city+p3_grant))-DF135</f>
        <v/>
      </c>
      <c r="DG136" s="44">
        <f>MAX(0,MIN(DG134,p3_city+p3_grant)-MIN(DG133,p3_city+p3_grant))-DG135</f>
        <v/>
      </c>
      <c r="DH136" s="44">
        <f>MAX(0,MIN(DH134,p3_city+p3_grant)-MIN(DH133,p3_city+p3_grant))-DH135</f>
        <v/>
      </c>
      <c r="DI136" s="44">
        <f>MAX(0,MIN(DI134,p3_city+p3_grant)-MIN(DI133,p3_city+p3_grant))-DI135</f>
        <v/>
      </c>
      <c r="DJ136" s="44">
        <f>MAX(0,MIN(DJ134,p3_city+p3_grant)-MIN(DJ133,p3_city+p3_grant))-DJ135</f>
        <v/>
      </c>
      <c r="DK136" s="44">
        <f>MAX(0,MIN(DK134,p3_city+p3_grant)-MIN(DK133,p3_city+p3_grant))-DK135</f>
        <v/>
      </c>
      <c r="DL136" s="44">
        <f>MAX(0,MIN(DL134,p3_city+p3_grant)-MIN(DL133,p3_city+p3_grant))-DL135</f>
        <v/>
      </c>
      <c r="DM136" s="44">
        <f>MAX(0,MIN(DM134,p3_city+p3_grant)-MIN(DM133,p3_city+p3_grant))-DM135</f>
        <v/>
      </c>
      <c r="DN136" s="44">
        <f>MAX(0,MIN(DN134,p3_city+p3_grant)-MIN(DN133,p3_city+p3_grant))-DN135</f>
        <v/>
      </c>
      <c r="DO136" s="44">
        <f>MAX(0,MIN(DO134,p3_city+p3_grant)-MIN(DO133,p3_city+p3_grant))-DO135</f>
        <v/>
      </c>
      <c r="DP136" s="44">
        <f>MAX(0,MIN(DP134,p3_city+p3_grant)-MIN(DP133,p3_city+p3_grant))-DP135</f>
        <v/>
      </c>
      <c r="DQ136" s="44">
        <f>MAX(0,MIN(DQ134,p3_city+p3_grant)-MIN(DQ133,p3_city+p3_grant))-DQ135</f>
        <v/>
      </c>
      <c r="DR136" s="44">
        <f>MAX(0,MIN(DR134,p3_city+p3_grant)-MIN(DR133,p3_city+p3_grant))-DR135</f>
        <v/>
      </c>
      <c r="DS136" s="44">
        <f>MAX(0,MIN(DS134,p3_city+p3_grant)-MIN(DS133,p3_city+p3_grant))-DS135</f>
        <v/>
      </c>
      <c r="DT136" s="44">
        <f>MAX(0,MIN(DT134,p3_city+p3_grant)-MIN(DT133,p3_city+p3_grant))-DT135</f>
        <v/>
      </c>
      <c r="DU136" s="44">
        <f>MAX(0,MIN(DU134,p3_city+p3_grant)-MIN(DU133,p3_city+p3_grant))-DU135</f>
        <v/>
      </c>
      <c r="DV136" s="44">
        <f>MAX(0,MIN(DV134,p3_city+p3_grant)-MIN(DV133,p3_city+p3_grant))-DV135</f>
        <v/>
      </c>
      <c r="DW136" s="44">
        <f>MAX(0,MIN(DW134,p3_city+p3_grant)-MIN(DW133,p3_city+p3_grant))-DW135</f>
        <v/>
      </c>
      <c r="DX136" s="44">
        <f>MAX(0,MIN(DX134,p3_city+p3_grant)-MIN(DX133,p3_city+p3_grant))-DX135</f>
        <v/>
      </c>
      <c r="DY136" s="44">
        <f>MAX(0,MIN(DY134,p3_city+p3_grant)-MIN(DY133,p3_city+p3_grant))-DY135</f>
        <v/>
      </c>
      <c r="DZ136" s="44">
        <f>MAX(0,MIN(DZ134,p3_city+p3_grant)-MIN(DZ133,p3_city+p3_grant))-DZ135</f>
        <v/>
      </c>
      <c r="EA136" s="44">
        <f>MAX(0,MIN(EA134,p3_city+p3_grant)-MIN(EA133,p3_city+p3_grant))-EA135</f>
        <v/>
      </c>
      <c r="EB136" s="44">
        <f>MAX(0,MIN(EB134,p3_city+p3_grant)-MIN(EB133,p3_city+p3_grant))-EB135</f>
        <v/>
      </c>
      <c r="EC136" s="44">
        <f>MAX(0,MIN(EC134,p3_city+p3_grant)-MIN(EC133,p3_city+p3_grant))-EC135</f>
        <v/>
      </c>
      <c r="ED136" s="44">
        <f>MAX(0,MIN(ED134,p3_city+p3_grant)-MIN(ED133,p3_city+p3_grant))-ED135</f>
        <v/>
      </c>
      <c r="EE136" s="44">
        <f>MAX(0,MIN(EE134,p3_city+p3_grant)-MIN(EE133,p3_city+p3_grant))-EE135</f>
        <v/>
      </c>
      <c r="EF136" s="44">
        <f>MAX(0,MIN(EF134,p3_city+p3_grant)-MIN(EF133,p3_city+p3_grant))-EF135</f>
        <v/>
      </c>
      <c r="EG136" s="44">
        <f>MAX(0,MIN(EG134,p3_city+p3_grant)-MIN(EG133,p3_city+p3_grant))-EG135</f>
        <v/>
      </c>
      <c r="EH136" s="44">
        <f>MAX(0,MIN(EH134,p3_city+p3_grant)-MIN(EH133,p3_city+p3_grant))-EH135</f>
        <v/>
      </c>
      <c r="EI136" s="44">
        <f>MAX(0,MIN(EI134,p3_city+p3_grant)-MIN(EI133,p3_city+p3_grant))-EI135</f>
        <v/>
      </c>
      <c r="EJ136" s="44">
        <f>MAX(0,MIN(EJ134,p3_city+p3_grant)-MIN(EJ133,p3_city+p3_grant))-EJ135</f>
        <v/>
      </c>
      <c r="EK136" s="44">
        <f>MAX(0,MIN(EK134,p3_city+p3_grant)-MIN(EK133,p3_city+p3_grant))-EK135</f>
        <v/>
      </c>
      <c r="EL136" s="44">
        <f>MAX(0,MIN(EL134,p3_city+p3_grant)-MIN(EL133,p3_city+p3_grant))-EL135</f>
        <v/>
      </c>
      <c r="EM136" s="44">
        <f>MAX(0,MIN(EM134,p3_city+p3_grant)-MIN(EM133,p3_city+p3_grant))-EM135</f>
        <v/>
      </c>
      <c r="EN136" s="44">
        <f>MAX(0,MIN(EN134,p3_city+p3_grant)-MIN(EN133,p3_city+p3_grant))-EN135</f>
        <v/>
      </c>
      <c r="EO136" s="44">
        <f>MAX(0,MIN(EO134,p3_city+p3_grant)-MIN(EO133,p3_city+p3_grant))-EO135</f>
        <v/>
      </c>
      <c r="EP136" s="44">
        <f>MAX(0,MIN(EP134,p3_city+p3_grant)-MIN(EP133,p3_city+p3_grant))-EP135</f>
        <v/>
      </c>
      <c r="EQ136" s="44">
        <f>MAX(0,MIN(EQ134,p3_city+p3_grant)-MIN(EQ133,p3_city+p3_grant))-EQ135</f>
        <v/>
      </c>
      <c r="ER136" s="44">
        <f>MAX(0,MIN(ER134,p3_city+p3_grant)-MIN(ER133,p3_city+p3_grant))-ER135</f>
        <v/>
      </c>
      <c r="ES136" s="44">
        <f>MAX(0,MIN(ES134,p3_city+p3_grant)-MIN(ES133,p3_city+p3_grant))-ES135</f>
        <v/>
      </c>
      <c r="ET136" s="44">
        <f>MAX(0,MIN(ET134,p3_city+p3_grant)-MIN(ET133,p3_city+p3_grant))-ET135</f>
        <v/>
      </c>
      <c r="EU136" s="44">
        <f>MAX(0,MIN(EU134,p3_city+p3_grant)-MIN(EU133,p3_city+p3_grant))-EU135</f>
        <v/>
      </c>
      <c r="EV136" s="44">
        <f>MAX(0,MIN(EV134,p3_city+p3_grant)-MIN(EV133,p3_city+p3_grant))-EV135</f>
        <v/>
      </c>
      <c r="EW136" s="44">
        <f>MAX(0,MIN(EW134,p3_city+p3_grant)-MIN(EW133,p3_city+p3_grant))-EW135</f>
        <v/>
      </c>
      <c r="EX136" s="44">
        <f>MAX(0,MIN(EX134,p3_city+p3_grant)-MIN(EX133,p3_city+p3_grant))-EX135</f>
        <v/>
      </c>
      <c r="EY136" s="44">
        <f>MAX(0,MIN(EY134,p3_city+p3_grant)-MIN(EY133,p3_city+p3_grant))-EY135</f>
        <v/>
      </c>
      <c r="EZ136" s="44">
        <f>MAX(0,MIN(EZ134,p3_city+p3_grant)-MIN(EZ133,p3_city+p3_grant))-EZ135</f>
        <v/>
      </c>
      <c r="FA136" s="44">
        <f>MAX(0,MIN(FA134,p3_city+p3_grant)-MIN(FA133,p3_city+p3_grant))-FA135</f>
        <v/>
      </c>
      <c r="FB136" s="44">
        <f>MAX(0,MIN(FB134,p3_city+p3_grant)-MIN(FB133,p3_city+p3_grant))-FB135</f>
        <v/>
      </c>
      <c r="FC136" s="44">
        <f>MAX(0,MIN(FC134,p3_city+p3_grant)-MIN(FC133,p3_city+p3_grant))-FC135</f>
        <v/>
      </c>
      <c r="FD136" s="44">
        <f>MAX(0,MIN(FD134,p3_city+p3_grant)-MIN(FD133,p3_city+p3_grant))-FD135</f>
        <v/>
      </c>
      <c r="FE136" s="44">
        <f>MAX(0,MIN(FE134,p3_city+p3_grant)-MIN(FE133,p3_city+p3_grant))-FE135</f>
        <v/>
      </c>
      <c r="FF136" s="44">
        <f>MAX(0,MIN(FF134,p3_city+p3_grant)-MIN(FF133,p3_city+p3_grant))-FF135</f>
        <v/>
      </c>
      <c r="FG136" s="44">
        <f>MAX(0,MIN(FG134,p3_city+p3_grant)-MIN(FG133,p3_city+p3_grant))-FG135</f>
        <v/>
      </c>
      <c r="FH136" s="44">
        <f>MAX(0,MIN(FH134,p3_city+p3_grant)-MIN(FH133,p3_city+p3_grant))-FH135</f>
        <v/>
      </c>
      <c r="FI136" s="44">
        <f>MAX(0,MIN(FI134,p3_city+p3_grant)-MIN(FI133,p3_city+p3_grant))-FI135</f>
        <v/>
      </c>
      <c r="FJ136" s="44">
        <f>MAX(0,MIN(FJ134,p3_city+p3_grant)-MIN(FJ133,p3_city+p3_grant))-FJ135</f>
        <v/>
      </c>
      <c r="FK136" s="44">
        <f>MAX(0,MIN(FK134,p3_city+p3_grant)-MIN(FK133,p3_city+p3_grant))-FK135</f>
        <v/>
      </c>
      <c r="FL136" s="44">
        <f>MAX(0,MIN(FL134,p3_city+p3_grant)-MIN(FL133,p3_city+p3_grant))-FL135</f>
        <v/>
      </c>
      <c r="FM136" s="44">
        <f>MAX(0,MIN(FM134,p3_city+p3_grant)-MIN(FM133,p3_city+p3_grant))-FM135</f>
        <v/>
      </c>
      <c r="FN136" s="44">
        <f>MAX(0,MIN(FN134,p3_city+p3_grant)-MIN(FN133,p3_city+p3_grant))-FN135</f>
        <v/>
      </c>
      <c r="FO136" s="44">
        <f>MAX(0,MIN(FO134,p3_city+p3_grant)-MIN(FO133,p3_city+p3_grant))-FO135</f>
        <v/>
      </c>
      <c r="FP136" s="44">
        <f>MAX(0,MIN(FP134,p3_city+p3_grant)-MIN(FP133,p3_city+p3_grant))-FP135</f>
        <v/>
      </c>
      <c r="FQ136" s="44">
        <f>MAX(0,MIN(FQ134,p3_city+p3_grant)-MIN(FQ133,p3_city+p3_grant))-FQ135</f>
        <v/>
      </c>
      <c r="FR136" s="44">
        <f>MAX(0,MIN(FR134,p3_city+p3_grant)-MIN(FR133,p3_city+p3_grant))-FR135</f>
        <v/>
      </c>
      <c r="FS136" s="44">
        <f>MAX(0,MIN(FS134,p3_city+p3_grant)-MIN(FS133,p3_city+p3_grant))-FS135</f>
        <v/>
      </c>
      <c r="FT136" s="44">
        <f>MAX(0,MIN(FT134,p3_city+p3_grant)-MIN(FT133,p3_city+p3_grant))-FT135</f>
        <v/>
      </c>
      <c r="FU136" s="44">
        <f>MAX(0,MIN(FU134,p3_city+p3_grant)-MIN(FU133,p3_city+p3_grant))-FU135</f>
        <v/>
      </c>
      <c r="FV136" s="44">
        <f>MAX(0,MIN(FV134,p3_city+p3_grant)-MIN(FV133,p3_city+p3_grant))-FV135</f>
        <v/>
      </c>
      <c r="FW136" s="44">
        <f>MAX(0,MIN(FW134,p3_city+p3_grant)-MIN(FW133,p3_city+p3_grant))-FW135</f>
        <v/>
      </c>
      <c r="FX136" s="44">
        <f>MAX(0,MIN(FX134,p3_city+p3_grant)-MIN(FX133,p3_city+p3_grant))-FX135</f>
        <v/>
      </c>
      <c r="FY136" s="44">
        <f>MAX(0,MIN(FY134,p3_city+p3_grant)-MIN(FY133,p3_city+p3_grant))-FY135</f>
        <v/>
      </c>
      <c r="FZ136" s="44">
        <f>MAX(0,MIN(FZ134,p3_city+p3_grant)-MIN(FZ133,p3_city+p3_grant))-FZ135</f>
        <v/>
      </c>
      <c r="GA136" s="44">
        <f>MAX(0,MIN(GA134,p3_city+p3_grant)-MIN(GA133,p3_city+p3_grant))-GA135</f>
        <v/>
      </c>
      <c r="GB136" s="44">
        <f>MAX(0,MIN(GB134,p3_city+p3_grant)-MIN(GB133,p3_city+p3_grant))-GB135</f>
        <v/>
      </c>
      <c r="GC136" s="44">
        <f>MAX(0,MIN(GC134,p3_city+p3_grant)-MIN(GC133,p3_city+p3_grant))-GC135</f>
        <v/>
      </c>
      <c r="GD136" s="44">
        <f>MAX(0,MIN(GD134,p3_city+p3_grant)-MIN(GD133,p3_city+p3_grant))-GD135</f>
        <v/>
      </c>
      <c r="GE136" s="44">
        <f>MAX(0,MIN(GE134,p3_city+p3_grant)-MIN(GE133,p3_city+p3_grant))-GE135</f>
        <v/>
      </c>
      <c r="GF136" s="44">
        <f>MAX(0,MIN(GF134,p3_city+p3_grant)-MIN(GF133,p3_city+p3_grant))-GF135</f>
        <v/>
      </c>
      <c r="GG136" s="44">
        <f>MAX(0,MIN(GG134,p3_city+p3_grant)-MIN(GG133,p3_city+p3_grant))-GG135</f>
        <v/>
      </c>
      <c r="GH136" s="44">
        <f>MAX(0,MIN(GH134,p3_city+p3_grant)-MIN(GH133,p3_city+p3_grant))-GH135</f>
        <v/>
      </c>
      <c r="GI136" s="44">
        <f>MAX(0,MIN(GI134,p3_city+p3_grant)-MIN(GI133,p3_city+p3_grant))-GI135</f>
        <v/>
      </c>
      <c r="GJ136" s="44">
        <f>MAX(0,MIN(GJ134,p3_city+p3_grant)-MIN(GJ133,p3_city+p3_grant))-GJ135</f>
        <v/>
      </c>
      <c r="GK136" s="44">
        <f>MAX(0,MIN(GK134,p3_city+p3_grant)-MIN(GK133,p3_city+p3_grant))-GK135</f>
        <v/>
      </c>
      <c r="GL136" s="44">
        <f>MAX(0,MIN(GL134,p3_city+p3_grant)-MIN(GL133,p3_city+p3_grant))-GL135</f>
        <v/>
      </c>
      <c r="GM136" s="44">
        <f>MAX(0,MIN(GM134,p3_city+p3_grant)-MIN(GM133,p3_city+p3_grant))-GM135</f>
        <v/>
      </c>
      <c r="GN136" s="44">
        <f>MAX(0,MIN(GN134,p3_city+p3_grant)-MIN(GN133,p3_city+p3_grant))-GN135</f>
        <v/>
      </c>
      <c r="GO136" s="44">
        <f>MAX(0,MIN(GO134,p3_city+p3_grant)-MIN(GO133,p3_city+p3_grant))-GO135</f>
        <v/>
      </c>
      <c r="GP136" s="44">
        <f>MAX(0,MIN(GP134,p3_city+p3_grant)-MIN(GP133,p3_city+p3_grant))-GP135</f>
        <v/>
      </c>
      <c r="GQ136" s="44">
        <f>MAX(0,MIN(GQ134,p3_city+p3_grant)-MIN(GQ133,p3_city+p3_grant))-GQ135</f>
        <v/>
      </c>
      <c r="GR136" s="44">
        <f>MAX(0,MIN(GR134,p3_city+p3_grant)-MIN(GR133,p3_city+p3_grant))-GR135</f>
        <v/>
      </c>
      <c r="GS136" s="44">
        <f>MAX(0,MIN(GS134,p3_city+p3_grant)-MIN(GS133,p3_city+p3_grant))-GS135</f>
        <v/>
      </c>
      <c r="GT136" s="44">
        <f>MAX(0,MIN(GT134,p3_city+p3_grant)-MIN(GT133,p3_city+p3_grant))-GT135</f>
        <v/>
      </c>
      <c r="GU136" s="44">
        <f>MAX(0,MIN(GU134,p3_city+p3_grant)-MIN(GU133,p3_city+p3_grant))-GU135</f>
        <v/>
      </c>
      <c r="GV136" s="44">
        <f>MAX(0,MIN(GV134,p3_city+p3_grant)-MIN(GV133,p3_city+p3_grant))-GV135</f>
        <v/>
      </c>
      <c r="GW136" s="44">
        <f>MAX(0,MIN(GW134,p3_city+p3_grant)-MIN(GW133,p3_city+p3_grant))-GW135</f>
        <v/>
      </c>
      <c r="GX136" s="44">
        <f>MAX(0,MIN(GX134,p3_city+p3_grant)-MIN(GX133,p3_city+p3_grant))-GX135</f>
        <v/>
      </c>
      <c r="GY136" s="44">
        <f>MAX(0,MIN(GY134,p3_city+p3_grant)-MIN(GY133,p3_city+p3_grant))-GY135</f>
        <v/>
      </c>
      <c r="GZ136" s="44">
        <f>MAX(0,MIN(GZ134,p3_city+p3_grant)-MIN(GZ133,p3_city+p3_grant))-GZ135</f>
        <v/>
      </c>
      <c r="HA136" s="44">
        <f>MAX(0,MIN(HA134,p3_city+p3_grant)-MIN(HA133,p3_city+p3_grant))-HA135</f>
        <v/>
      </c>
      <c r="HB136" s="44">
        <f>MAX(0,MIN(HB134,p3_city+p3_grant)-MIN(HB133,p3_city+p3_grant))-HB135</f>
        <v/>
      </c>
      <c r="HC136" s="44">
        <f>MAX(0,MIN(HC134,p3_city+p3_grant)-MIN(HC133,p3_city+p3_grant))-HC135</f>
        <v/>
      </c>
      <c r="HD136" s="44">
        <f>MAX(0,MIN(HD134,p3_city+p3_grant)-MIN(HD133,p3_city+p3_grant))-HD135</f>
        <v/>
      </c>
      <c r="HE136" s="44">
        <f>MAX(0,MIN(HE134,p3_city+p3_grant)-MIN(HE133,p3_city+p3_grant))-HE135</f>
        <v/>
      </c>
      <c r="HF136" s="44">
        <f>MAX(0,MIN(HF134,p3_city+p3_grant)-MIN(HF133,p3_city+p3_grant))-HF135</f>
        <v/>
      </c>
      <c r="HG136" s="44">
        <f>MAX(0,MIN(HG134,p3_city+p3_grant)-MIN(HG133,p3_city+p3_grant))-HG135</f>
        <v/>
      </c>
      <c r="HH136" s="44">
        <f>MAX(0,MIN(HH134,p3_city+p3_grant)-MIN(HH133,p3_city+p3_grant))-HH135</f>
        <v/>
      </c>
      <c r="HI136" s="44">
        <f>MAX(0,MIN(HI134,p3_city+p3_grant)-MIN(HI133,p3_city+p3_grant))-HI135</f>
        <v/>
      </c>
      <c r="HJ136" s="44">
        <f>MAX(0,MIN(HJ134,p3_city+p3_grant)-MIN(HJ133,p3_city+p3_grant))-HJ135</f>
        <v/>
      </c>
      <c r="HK136" s="44">
        <f>MAX(0,MIN(HK134,p3_city+p3_grant)-MIN(HK133,p3_city+p3_grant))-HK135</f>
        <v/>
      </c>
      <c r="HL136" s="44">
        <f>MAX(0,MIN(HL134,p3_city+p3_grant)-MIN(HL133,p3_city+p3_grant))-HL135</f>
        <v/>
      </c>
      <c r="HM136" s="44">
        <f>MAX(0,MIN(HM134,p3_city+p3_grant)-MIN(HM133,p3_city+p3_grant))-HM135</f>
        <v/>
      </c>
      <c r="HN136" s="44">
        <f>MAX(0,MIN(HN134,p3_city+p3_grant)-MIN(HN133,p3_city+p3_grant))-HN135</f>
        <v/>
      </c>
      <c r="HO136" s="44">
        <f>MAX(0,MIN(HO134,p3_city+p3_grant)-MIN(HO133,p3_city+p3_grant))-HO135</f>
        <v/>
      </c>
      <c r="HP136" s="44">
        <f>MAX(0,MIN(HP134,p3_city+p3_grant)-MIN(HP133,p3_city+p3_grant))-HP135</f>
        <v/>
      </c>
      <c r="HQ136" s="44">
        <f>MAX(0,MIN(HQ134,p3_city+p3_grant)-MIN(HQ133,p3_city+p3_grant))-HQ135</f>
        <v/>
      </c>
      <c r="HR136" s="44">
        <f>MAX(0,MIN(HR134,p3_city+p3_grant)-MIN(HR133,p3_city+p3_grant))-HR135</f>
        <v/>
      </c>
      <c r="HS136" s="44">
        <f>MAX(0,MIN(HS134,p3_city+p3_grant)-MIN(HS133,p3_city+p3_grant))-HS135</f>
        <v/>
      </c>
      <c r="HT136" s="44">
        <f>MAX(0,MIN(HT134,p3_city+p3_grant)-MIN(HT133,p3_city+p3_grant))-HT135</f>
        <v/>
      </c>
      <c r="HU136" s="44">
        <f>MAX(0,MIN(HU134,p3_city+p3_grant)-MIN(HU133,p3_city+p3_grant))-HU135</f>
        <v/>
      </c>
      <c r="HV136" s="44">
        <f>MAX(0,MIN(HV134,p3_city+p3_grant)-MIN(HV133,p3_city+p3_grant))-HV135</f>
        <v/>
      </c>
      <c r="HW136" s="44">
        <f>MAX(0,MIN(HW134,p3_city+p3_grant)-MIN(HW133,p3_city+p3_grant))-HW135</f>
        <v/>
      </c>
      <c r="HX136" s="44">
        <f>MAX(0,MIN(HX134,p3_city+p3_grant)-MIN(HX133,p3_city+p3_grant))-HX135</f>
        <v/>
      </c>
      <c r="HY136" s="44">
        <f>MAX(0,MIN(HY134,p3_city+p3_grant)-MIN(HY133,p3_city+p3_grant))-HY135</f>
        <v/>
      </c>
      <c r="HZ136" s="44">
        <f>MAX(0,MIN(HZ134,p3_city+p3_grant)-MIN(HZ133,p3_city+p3_grant))-HZ135</f>
        <v/>
      </c>
      <c r="IA136" s="44">
        <f>MAX(0,MIN(IA134,p3_city+p3_grant)-MIN(IA133,p3_city+p3_grant))-IA135</f>
        <v/>
      </c>
      <c r="IB136" s="44">
        <f>MAX(0,MIN(IB134,p3_city+p3_grant)-MIN(IB133,p3_city+p3_grant))-IB135</f>
        <v/>
      </c>
      <c r="IC136" s="44">
        <f>MAX(0,MIN(IC134,p3_city+p3_grant)-MIN(IC133,p3_city+p3_grant))-IC135</f>
        <v/>
      </c>
      <c r="ID136" s="44">
        <f>MAX(0,MIN(ID134,p3_city+p3_grant)-MIN(ID133,p3_city+p3_grant))-ID135</f>
        <v/>
      </c>
      <c r="IE136" s="44">
        <f>MAX(0,MIN(IE134,p3_city+p3_grant)-MIN(IE133,p3_city+p3_grant))-IE135</f>
        <v/>
      </c>
      <c r="IF136" s="44">
        <f>MAX(0,MIN(IF134,p3_city+p3_grant)-MIN(IF133,p3_city+p3_grant))-IF135</f>
        <v/>
      </c>
      <c r="IG136" s="44">
        <f>MAX(0,MIN(IG134,p3_city+p3_grant)-MIN(IG133,p3_city+p3_grant))-IG135</f>
        <v/>
      </c>
      <c r="IH136" s="44">
        <f>MAX(0,MIN(IH134,p3_city+p3_grant)-MIN(IH133,p3_city+p3_grant))-IH135</f>
        <v/>
      </c>
      <c r="II136" s="44">
        <f>MAX(0,MIN(II134,p3_city+p3_grant)-MIN(II133,p3_city+p3_grant))-II135</f>
        <v/>
      </c>
      <c r="IJ136" s="44">
        <f>MAX(0,MIN(IJ134,p3_city+p3_grant)-MIN(IJ133,p3_city+p3_grant))-IJ135</f>
        <v/>
      </c>
      <c r="IK136" s="44">
        <f>MAX(0,MIN(IK134,p3_city+p3_grant)-MIN(IK133,p3_city+p3_grant))-IK135</f>
        <v/>
      </c>
      <c r="IL136" s="44">
        <f>MAX(0,MIN(IL134,p3_city+p3_grant)-MIN(IL133,p3_city+p3_grant))-IL135</f>
        <v/>
      </c>
      <c r="IM136" s="44">
        <f>MAX(0,MIN(IM134,p3_city+p3_grant)-MIN(IM133,p3_city+p3_grant))-IM135</f>
        <v/>
      </c>
      <c r="IN136" s="44">
        <f>MAX(0,MIN(IN134,p3_city+p3_grant)-MIN(IN133,p3_city+p3_grant))-IN135</f>
        <v/>
      </c>
      <c r="IO136" s="44">
        <f>MAX(0,MIN(IO134,p3_city+p3_grant)-MIN(IO133,p3_city+p3_grant))-IO135</f>
        <v/>
      </c>
      <c r="IP136" s="44">
        <f>MAX(0,MIN(IP134,p3_city+p3_grant)-MIN(IP133,p3_city+p3_grant))-IP135</f>
        <v/>
      </c>
      <c r="IQ136" s="44">
        <f>MAX(0,MIN(IQ134,p3_city+p3_grant)-MIN(IQ133,p3_city+p3_grant))-IQ135</f>
        <v/>
      </c>
      <c r="IR136" s="44">
        <f>MAX(0,MIN(IR134,p3_city+p3_grant)-MIN(IR133,p3_city+p3_grant))-IR135</f>
        <v/>
      </c>
      <c r="IS136" s="44">
        <f>MAX(0,MIN(IS134,p3_city+p3_grant)-MIN(IS133,p3_city+p3_grant))-IS135</f>
        <v/>
      </c>
      <c r="IT136" s="44">
        <f>MAX(0,MIN(IT134,p3_city+p3_grant)-MIN(IT133,p3_city+p3_grant))-IT135</f>
        <v/>
      </c>
      <c r="IU136" s="44">
        <f>MAX(0,MIN(IU134,p3_city+p3_grant)-MIN(IU133,p3_city+p3_grant))-IU135</f>
        <v/>
      </c>
      <c r="IV136" s="44">
        <f>MAX(0,MIN(IV134,p3_city+p3_grant)-MIN(IV133,p3_city+p3_grant))-IV135</f>
        <v/>
      </c>
      <c r="IW136" s="44">
        <f>MAX(0,MIN(IW134,p3_city+p3_grant)-MIN(IW133,p3_city+p3_grant))-IW135</f>
        <v/>
      </c>
      <c r="IX136" s="44">
        <f>MAX(0,MIN(IX134,p3_city+p3_grant)-MIN(IX133,p3_city+p3_grant))-IX135</f>
        <v/>
      </c>
      <c r="IY136" s="44">
        <f>MAX(0,MIN(IY134,p3_city+p3_grant)-MIN(IY133,p3_city+p3_grant))-IY135</f>
        <v/>
      </c>
      <c r="IZ136" s="44">
        <f>MAX(0,MIN(IZ134,p3_city+p3_grant)-MIN(IZ133,p3_city+p3_grant))-IZ135</f>
        <v/>
      </c>
      <c r="JA136" s="44">
        <f>MAX(0,MIN(JA134,p3_city+p3_grant)-MIN(JA133,p3_city+p3_grant))-JA135</f>
        <v/>
      </c>
      <c r="JB136" s="44">
        <f>MAX(0,MIN(JB134,p3_city+p3_grant)-MIN(JB133,p3_city+p3_grant))-JB135</f>
        <v/>
      </c>
      <c r="JC136" s="44">
        <f>MAX(0,MIN(JC134,p3_city+p3_grant)-MIN(JC133,p3_city+p3_grant))-JC135</f>
        <v/>
      </c>
      <c r="JD136" s="44">
        <f>MAX(0,MIN(JD134,p3_city+p3_grant)-MIN(JD133,p3_city+p3_grant))-JD135</f>
        <v/>
      </c>
      <c r="JE136" s="44">
        <f>MAX(0,MIN(JE134,p3_city+p3_grant)-MIN(JE133,p3_city+p3_grant))-JE135</f>
        <v/>
      </c>
      <c r="JF136" s="44">
        <f>MAX(0,MIN(JF134,p3_city+p3_grant)-MIN(JF133,p3_city+p3_grant))-JF135</f>
        <v/>
      </c>
      <c r="JG136" s="44">
        <f>MAX(0,MIN(JG134,p3_city+p3_grant)-MIN(JG133,p3_city+p3_grant))-JG135</f>
        <v/>
      </c>
      <c r="JH136" s="44">
        <f>MAX(0,MIN(JH134,p3_city+p3_grant)-MIN(JH133,p3_city+p3_grant))-JH135</f>
        <v/>
      </c>
      <c r="JI136" s="44">
        <f>MAX(0,MIN(JI134,p3_city+p3_grant)-MIN(JI133,p3_city+p3_grant))-JI135</f>
        <v/>
      </c>
      <c r="JJ136" s="44">
        <f>MAX(0,MIN(JJ134,p3_city+p3_grant)-MIN(JJ133,p3_city+p3_grant))-JJ135</f>
        <v/>
      </c>
      <c r="JK136" s="44">
        <f>MAX(0,MIN(JK134,p3_city+p3_grant)-MIN(JK133,p3_city+p3_grant))-JK135</f>
        <v/>
      </c>
      <c r="JL136" s="44">
        <f>MAX(0,MIN(JL134,p3_city+p3_grant)-MIN(JL133,p3_city+p3_grant))-JL135</f>
        <v/>
      </c>
      <c r="JM136" s="44">
        <f>MAX(0,MIN(JM134,p3_city+p3_grant)-MIN(JM133,p3_city+p3_grant))-JM135</f>
        <v/>
      </c>
      <c r="JN136" s="44">
        <f>MAX(0,MIN(JN134,p3_city+p3_grant)-MIN(JN133,p3_city+p3_grant))-JN135</f>
        <v/>
      </c>
      <c r="JO136" s="44">
        <f>MAX(0,MIN(JO134,p3_city+p3_grant)-MIN(JO133,p3_city+p3_grant))-JO135</f>
        <v/>
      </c>
      <c r="JP136" s="44">
        <f>MAX(0,MIN(JP134,p3_city+p3_grant)-MIN(JP133,p3_city+p3_grant))-JP135</f>
        <v/>
      </c>
      <c r="JQ136" s="44">
        <f>MAX(0,MIN(JQ134,p3_city+p3_grant)-MIN(JQ133,p3_city+p3_grant))-JQ135</f>
        <v/>
      </c>
      <c r="JR136" s="44">
        <f>MAX(0,MIN(JR134,p3_city+p3_grant)-MIN(JR133,p3_city+p3_grant))-JR135</f>
        <v/>
      </c>
      <c r="JS136" s="44">
        <f>MAX(0,MIN(JS134,p3_city+p3_grant)-MIN(JS133,p3_city+p3_grant))-JS135</f>
        <v/>
      </c>
      <c r="JT136" s="44">
        <f>MAX(0,MIN(JT134,p3_city+p3_grant)-MIN(JT133,p3_city+p3_grant))-JT135</f>
        <v/>
      </c>
      <c r="JU136" s="44">
        <f>MAX(0,MIN(JU134,p3_city+p3_grant)-MIN(JU133,p3_city+p3_grant))-JU135</f>
        <v/>
      </c>
      <c r="JV136" s="44">
        <f>MAX(0,MIN(JV134,p3_city+p3_grant)-MIN(JV133,p3_city+p3_grant))-JV135</f>
        <v/>
      </c>
      <c r="JW136" s="44">
        <f>MAX(0,MIN(JW134,p3_city+p3_grant)-MIN(JW133,p3_city+p3_grant))-JW135</f>
        <v/>
      </c>
      <c r="JX136" s="44">
        <f>MAX(0,MIN(JX134,p3_city+p3_grant)-MIN(JX133,p3_city+p3_grant))-JX135</f>
        <v/>
      </c>
      <c r="JY136" s="44">
        <f>MAX(0,MIN(JY134,p3_city+p3_grant)-MIN(JY133,p3_city+p3_grant))-JY135</f>
        <v/>
      </c>
      <c r="JZ136" s="44">
        <f>MAX(0,MIN(JZ134,p3_city+p3_grant)-MIN(JZ133,p3_city+p3_grant))-JZ135</f>
        <v/>
      </c>
      <c r="KA136" s="44">
        <f>MAX(0,MIN(KA134,p3_city+p3_grant)-MIN(KA133,p3_city+p3_grant))-KA135</f>
        <v/>
      </c>
      <c r="KB136" s="44">
        <f>MAX(0,MIN(KB134,p3_city+p3_grant)-MIN(KB133,p3_city+p3_grant))-KB135</f>
        <v/>
      </c>
      <c r="KC136" s="44">
        <f>MAX(0,MIN(KC134,p3_city+p3_grant)-MIN(KC133,p3_city+p3_grant))-KC135</f>
        <v/>
      </c>
      <c r="KD136" s="44">
        <f>MAX(0,MIN(KD134,p3_city+p3_grant)-MIN(KD133,p3_city+p3_grant))-KD135</f>
        <v/>
      </c>
      <c r="KE136" s="44">
        <f>MAX(0,MIN(KE134,p3_city+p3_grant)-MIN(KE133,p3_city+p3_grant))-KE135</f>
        <v/>
      </c>
      <c r="KF136" s="44">
        <f>MAX(0,MIN(KF134,p3_city+p3_grant)-MIN(KF133,p3_city+p3_grant))-KF135</f>
        <v/>
      </c>
      <c r="KG136" s="44">
        <f>MAX(0,MIN(KG134,p3_city+p3_grant)-MIN(KG133,p3_city+p3_grant))-KG135</f>
        <v/>
      </c>
      <c r="KH136" s="44">
        <f>MAX(0,MIN(KH134,p3_city+p3_grant)-MIN(KH133,p3_city+p3_grant))-KH135</f>
        <v/>
      </c>
      <c r="KI136" s="44">
        <f>MAX(0,MIN(KI134,p3_city+p3_grant)-MIN(KI133,p3_city+p3_grant))-KI135</f>
        <v/>
      </c>
      <c r="KJ136" s="44">
        <f>MAX(0,MIN(KJ134,p3_city+p3_grant)-MIN(KJ133,p3_city+p3_grant))-KJ135</f>
        <v/>
      </c>
      <c r="KK136" s="44">
        <f>MAX(0,MIN(KK134,p3_city+p3_grant)-MIN(KK133,p3_city+p3_grant))-KK135</f>
        <v/>
      </c>
      <c r="KL136" s="44">
        <f>MAX(0,MIN(KL134,p3_city+p3_grant)-MIN(KL133,p3_city+p3_grant))-KL135</f>
        <v/>
      </c>
      <c r="KM136" s="44">
        <f>MAX(0,MIN(KM134,p3_city+p3_grant)-MIN(KM133,p3_city+p3_grant))-KM135</f>
        <v/>
      </c>
      <c r="KN136" s="44">
        <f>MAX(0,MIN(KN134,p3_city+p3_grant)-MIN(KN133,p3_city+p3_grant))-KN135</f>
        <v/>
      </c>
      <c r="KO136" s="44">
        <f>MAX(0,MIN(KO134,p3_city+p3_grant)-MIN(KO133,p3_city+p3_grant))-KO135</f>
        <v/>
      </c>
      <c r="KP136" s="44">
        <f>MAX(0,MIN(KP134,p3_city+p3_grant)-MIN(KP133,p3_city+p3_grant))-KP135</f>
        <v/>
      </c>
      <c r="KQ136" s="44">
        <f>MAX(0,MIN(KQ134,p3_city+p3_grant)-MIN(KQ133,p3_city+p3_grant))-KQ135</f>
        <v/>
      </c>
      <c r="KR136" s="44">
        <f>MAX(0,MIN(KR134,p3_city+p3_grant)-MIN(KR133,p3_city+p3_grant))-KR135</f>
        <v/>
      </c>
      <c r="KS136" s="44">
        <f>MAX(0,MIN(KS134,p3_city+p3_grant)-MIN(KS133,p3_city+p3_grant))-KS135</f>
        <v/>
      </c>
      <c r="KT136" s="44">
        <f>MAX(0,MIN(KT134,p3_city+p3_grant)-MIN(KT133,p3_city+p3_grant))-KT135</f>
        <v/>
      </c>
      <c r="KU136" s="44">
        <f>MAX(0,MIN(KU134,p3_city+p3_grant)-MIN(KU133,p3_city+p3_grant))-KU135</f>
        <v/>
      </c>
      <c r="KV136" s="44">
        <f>MAX(0,MIN(KV134,p3_city+p3_grant)-MIN(KV133,p3_city+p3_grant))-KV135</f>
        <v/>
      </c>
      <c r="KW136" s="44">
        <f>MAX(0,MIN(KW134,p3_city+p3_grant)-MIN(KW133,p3_city+p3_grant))-KW135</f>
        <v/>
      </c>
      <c r="KX136" s="44">
        <f>MAX(0,MIN(KX134,p3_city+p3_grant)-MIN(KX133,p3_city+p3_grant))-KX135</f>
        <v/>
      </c>
      <c r="KY136" s="44">
        <f>MAX(0,MIN(KY134,p3_city+p3_grant)-MIN(KY133,p3_city+p3_grant))-KY135</f>
        <v/>
      </c>
      <c r="KZ136" s="44">
        <f>MAX(0,MIN(KZ134,p3_city+p3_grant)-MIN(KZ133,p3_city+p3_grant))-KZ135</f>
        <v/>
      </c>
      <c r="LA136" s="44">
        <f>MAX(0,MIN(LA134,p3_city+p3_grant)-MIN(LA133,p3_city+p3_grant))-LA135</f>
        <v/>
      </c>
      <c r="LB136" s="44">
        <f>MAX(0,MIN(LB134,p3_city+p3_grant)-MIN(LB133,p3_city+p3_grant))-LB135</f>
        <v/>
      </c>
      <c r="LC136" s="44">
        <f>MAX(0,MIN(LC134,p3_city+p3_grant)-MIN(LC133,p3_city+p3_grant))-LC135</f>
        <v/>
      </c>
      <c r="LD136" s="44">
        <f>MAX(0,MIN(LD134,p3_city+p3_grant)-MIN(LD133,p3_city+p3_grant))-LD135</f>
        <v/>
      </c>
      <c r="LE136" s="44">
        <f>MAX(0,MIN(LE134,p3_city+p3_grant)-MIN(LE133,p3_city+p3_grant))-LE135</f>
        <v/>
      </c>
      <c r="LF136" s="44">
        <f>MAX(0,MIN(LF134,p3_city+p3_grant)-MIN(LF133,p3_city+p3_grant))-LF135</f>
        <v/>
      </c>
      <c r="LG136" s="44">
        <f>MAX(0,MIN(LG134,p3_city+p3_grant)-MIN(LG133,p3_city+p3_grant))-LG135</f>
        <v/>
      </c>
      <c r="LH136" s="44">
        <f>MAX(0,MIN(LH134,p3_city+p3_grant)-MIN(LH133,p3_city+p3_grant))-LH135</f>
        <v/>
      </c>
      <c r="LI136" s="44">
        <f>MAX(0,MIN(LI134,p3_city+p3_grant)-MIN(LI133,p3_city+p3_grant))-LI135</f>
        <v/>
      </c>
      <c r="LJ136" s="44">
        <f>MAX(0,MIN(LJ134,p3_city+p3_grant)-MIN(LJ133,p3_city+p3_grant))-LJ135</f>
        <v/>
      </c>
      <c r="LK136" s="44">
        <f>MAX(0,MIN(LK134,p3_city+p3_grant)-MIN(LK133,p3_city+p3_grant))-LK135</f>
        <v/>
      </c>
      <c r="LL136" s="44">
        <f>MAX(0,MIN(LL134,p3_city+p3_grant)-MIN(LL133,p3_city+p3_grant))-LL135</f>
        <v/>
      </c>
      <c r="LM136" s="44">
        <f>MAX(0,MIN(LM134,p3_city+p3_grant)-MIN(LM133,p3_city+p3_grant))-LM135</f>
        <v/>
      </c>
      <c r="LN136" s="44">
        <f>MAX(0,MIN(LN134,p3_city+p3_grant)-MIN(LN133,p3_city+p3_grant))-LN135</f>
        <v/>
      </c>
      <c r="LO136" s="44">
        <f>MAX(0,MIN(LO134,p3_city+p3_grant)-MIN(LO133,p3_city+p3_grant))-LO135</f>
        <v/>
      </c>
      <c r="LP136" s="44">
        <f>MAX(0,MIN(LP134,p3_city+p3_grant)-MIN(LP133,p3_city+p3_grant))-LP135</f>
        <v/>
      </c>
      <c r="LQ136" s="44">
        <f>MAX(0,MIN(LQ134,p3_city+p3_grant)-MIN(LQ133,p3_city+p3_grant))-LQ135</f>
        <v/>
      </c>
      <c r="LR136" s="44">
        <f>MAX(0,MIN(LR134,p3_city+p3_grant)-MIN(LR133,p3_city+p3_grant))-LR135</f>
        <v/>
      </c>
      <c r="LS136" s="44">
        <f>MAX(0,MIN(LS134,p3_city+p3_grant)-MIN(LS133,p3_city+p3_grant))-LS135</f>
        <v/>
      </c>
      <c r="LT136" s="44">
        <f>MAX(0,MIN(LT134,p3_city+p3_grant)-MIN(LT133,p3_city+p3_grant))-LT135</f>
        <v/>
      </c>
      <c r="LU136" s="44">
        <f>MAX(0,MIN(LU134,p3_city+p3_grant)-MIN(LU133,p3_city+p3_grant))-LU135</f>
        <v/>
      </c>
      <c r="LV136" s="44">
        <f>MAX(0,MIN(LV134,p3_city+p3_grant)-MIN(LV133,p3_city+p3_grant))-LV135</f>
        <v/>
      </c>
      <c r="LW136" s="44">
        <f>MAX(0,MIN(LW134,p3_city+p3_grant)-MIN(LW133,p3_city+p3_grant))-LW135</f>
        <v/>
      </c>
      <c r="LX136" s="44">
        <f>MAX(0,MIN(LX134,p3_city+p3_grant)-MIN(LX133,p3_city+p3_grant))-LX135</f>
        <v/>
      </c>
      <c r="LY136" s="44">
        <f>MAX(0,MIN(LY134,p3_city+p3_grant)-MIN(LY133,p3_city+p3_grant))-LY135</f>
        <v/>
      </c>
      <c r="LZ136" s="44">
        <f>MAX(0,MIN(LZ134,p3_city+p3_grant)-MIN(LZ133,p3_city+p3_grant))-LZ135</f>
        <v/>
      </c>
      <c r="MA136" s="44">
        <f>MAX(0,MIN(MA134,p3_city+p3_grant)-MIN(MA133,p3_city+p3_grant))-MA135</f>
        <v/>
      </c>
      <c r="MB136" s="44">
        <f>MAX(0,MIN(MB134,p3_city+p3_grant)-MIN(MB133,p3_city+p3_grant))-MB135</f>
        <v/>
      </c>
      <c r="MC136" s="44">
        <f>MAX(0,MIN(MC134,p3_city+p3_grant)-MIN(MC133,p3_city+p3_grant))-MC135</f>
        <v/>
      </c>
      <c r="MD136" s="44">
        <f>MAX(0,MIN(MD134,p3_city+p3_grant)-MIN(MD133,p3_city+p3_grant))-MD135</f>
        <v/>
      </c>
      <c r="ME136" s="44">
        <f>MAX(0,MIN(ME134,p3_city+p3_grant)-MIN(ME133,p3_city+p3_grant))-ME135</f>
        <v/>
      </c>
      <c r="MF136" s="44">
        <f>MAX(0,MIN(MF134,p3_city+p3_grant)-MIN(MF133,p3_city+p3_grant))-MF135</f>
        <v/>
      </c>
      <c r="MG136" s="44">
        <f>MAX(0,MIN(MG134,p3_city+p3_grant)-MIN(MG133,p3_city+p3_grant))-MG135</f>
        <v/>
      </c>
      <c r="MH136" s="44">
        <f>MAX(0,MIN(MH134,p3_city+p3_grant)-MIN(MH133,p3_city+p3_grant))-MH135</f>
        <v/>
      </c>
      <c r="MI136" s="44">
        <f>MAX(0,MIN(MI134,p3_city+p3_grant)-MIN(MI133,p3_city+p3_grant))-MI135</f>
        <v/>
      </c>
      <c r="MJ136" s="44">
        <f>MAX(0,MIN(MJ134,p3_city+p3_grant)-MIN(MJ133,p3_city+p3_grant))-MJ135</f>
        <v/>
      </c>
      <c r="MK136" s="44">
        <f>MAX(0,MIN(MK134,p3_city+p3_grant)-MIN(MK133,p3_city+p3_grant))-MK135</f>
        <v/>
      </c>
      <c r="ML136" s="44">
        <f>MAX(0,MIN(ML134,p3_city+p3_grant)-MIN(ML133,p3_city+p3_grant))-ML135</f>
        <v/>
      </c>
      <c r="MM136" s="44">
        <f>MAX(0,MIN(MM134,p3_city+p3_grant)-MIN(MM133,p3_city+p3_grant))-MM135</f>
        <v/>
      </c>
      <c r="MN136" s="44">
        <f>MAX(0,MIN(MN134,p3_city+p3_grant)-MIN(MN133,p3_city+p3_grant))-MN135</f>
        <v/>
      </c>
      <c r="MO136" s="44">
        <f>MAX(0,MIN(MO134,p3_city+p3_grant)-MIN(MO133,p3_city+p3_grant))-MO135</f>
        <v/>
      </c>
      <c r="MP136" s="44">
        <f>MAX(0,MIN(MP134,p3_city+p3_grant)-MIN(MP133,p3_city+p3_grant))-MP135</f>
        <v/>
      </c>
      <c r="MQ136" s="44">
        <f>MAX(0,MIN(MQ134,p3_city+p3_grant)-MIN(MQ133,p3_city+p3_grant))-MQ135</f>
        <v/>
      </c>
      <c r="MR136" s="44">
        <f>MAX(0,MIN(MR134,p3_city+p3_grant)-MIN(MR133,p3_city+p3_grant))-MR135</f>
        <v/>
      </c>
      <c r="MS136" s="44">
        <f>MAX(0,MIN(MS134,p3_city+p3_grant)-MIN(MS133,p3_city+p3_grant))-MS135</f>
        <v/>
      </c>
      <c r="MT136" s="44">
        <f>MAX(0,MIN(MT134,p3_city+p3_grant)-MIN(MT133,p3_city+p3_grant))-MT135</f>
        <v/>
      </c>
      <c r="MU136" s="44">
        <f>MAX(0,MIN(MU134,p3_city+p3_grant)-MIN(MU133,p3_city+p3_grant))-MU135</f>
        <v/>
      </c>
      <c r="MV136" s="44">
        <f>MAX(0,MIN(MV134,p3_city+p3_grant)-MIN(MV133,p3_city+p3_grant))-MV135</f>
        <v/>
      </c>
      <c r="MW136" s="44">
        <f>MAX(0,MIN(MW134,p3_city+p3_grant)-MIN(MW133,p3_city+p3_grant))-MW135</f>
        <v/>
      </c>
      <c r="MX136" s="44">
        <f>MAX(0,MIN(MX134,p3_city+p3_grant)-MIN(MX133,p3_city+p3_grant))-MX135</f>
        <v/>
      </c>
      <c r="MY136" s="44">
        <f>MAX(0,MIN(MY134,p3_city+p3_grant)-MIN(MY133,p3_city+p3_grant))-MY135</f>
        <v/>
      </c>
      <c r="MZ136" s="44">
        <f>MAX(0,MIN(MZ134,p3_city+p3_grant)-MIN(MZ133,p3_city+p3_grant))-MZ135</f>
        <v/>
      </c>
      <c r="NA136" s="44">
        <f>MAX(0,MIN(NA134,p3_city+p3_grant)-MIN(NA133,p3_city+p3_grant))-NA135</f>
        <v/>
      </c>
      <c r="NB136" s="44">
        <f>MAX(0,MIN(NB134,p3_city+p3_grant)-MIN(NB133,p3_city+p3_grant))-NB135</f>
        <v/>
      </c>
      <c r="NC136" s="44">
        <f>MAX(0,MIN(NC134,p3_city+p3_grant)-MIN(NC133,p3_city+p3_grant))-NC135</f>
        <v/>
      </c>
      <c r="ND136" s="44">
        <f>MAX(0,MIN(ND134,p3_city+p3_grant)-MIN(ND133,p3_city+p3_grant))-ND135</f>
        <v/>
      </c>
      <c r="NE136" s="44">
        <f>MAX(0,MIN(NE134,p3_city+p3_grant)-MIN(NE133,p3_city+p3_grant))-NE135</f>
        <v/>
      </c>
      <c r="NF136" s="44">
        <f>MAX(0,MIN(NF134,p3_city+p3_grant)-MIN(NF133,p3_city+p3_grant))-NF135</f>
        <v/>
      </c>
      <c r="NG136" s="44">
        <f>MAX(0,MIN(NG134,p3_city+p3_grant)-MIN(NG133,p3_city+p3_grant))-NG135</f>
        <v/>
      </c>
      <c r="NH136" s="44">
        <f>MAX(0,MIN(NH134,p3_city+p3_grant)-MIN(NH133,p3_city+p3_grant))-NH135</f>
        <v/>
      </c>
      <c r="NI136" s="44">
        <f>MAX(0,MIN(NI134,p3_city+p3_grant)-MIN(NI133,p3_city+p3_grant))-NI135</f>
        <v/>
      </c>
      <c r="NJ136" s="44">
        <f>MAX(0,MIN(NJ134,p3_city+p3_grant)-MIN(NJ133,p3_city+p3_grant))-NJ135</f>
        <v/>
      </c>
      <c r="NK136" s="44">
        <f>MAX(0,MIN(NK134,p3_city+p3_grant)-MIN(NK133,p3_city+p3_grant))-NK135</f>
        <v/>
      </c>
      <c r="NL136" s="44">
        <f>MAX(0,MIN(NL134,p3_city+p3_grant)-MIN(NL133,p3_city+p3_grant))-NL135</f>
        <v/>
      </c>
      <c r="NM136" s="44">
        <f>MAX(0,MIN(NM134,p3_city+p3_grant)-MIN(NM133,p3_city+p3_grant))-NM135</f>
        <v/>
      </c>
      <c r="NN136" s="44">
        <f>MAX(0,MIN(NN134,p3_city+p3_grant)-MIN(NN133,p3_city+p3_grant))-NN135</f>
        <v/>
      </c>
      <c r="NO136" s="44">
        <f>MAX(0,MIN(NO134,p3_city+p3_grant)-MIN(NO133,p3_city+p3_grant))-NO135</f>
        <v/>
      </c>
      <c r="NP136" s="44">
        <f>MAX(0,MIN(NP134,p3_city+p3_grant)-MIN(NP133,p3_city+p3_grant))-NP135</f>
        <v/>
      </c>
      <c r="NQ136" s="44">
        <f>MAX(0,MIN(NQ134,p3_city+p3_grant)-MIN(NQ133,p3_city+p3_grant))-NQ135</f>
        <v/>
      </c>
      <c r="NR136" s="44">
        <f>MAX(0,MIN(NR134,p3_city+p3_grant)-MIN(NR133,p3_city+p3_grant))-NR135</f>
        <v/>
      </c>
      <c r="NS136" s="44">
        <f>MAX(0,MIN(NS134,p3_city+p3_grant)-MIN(NS133,p3_city+p3_grant))-NS135</f>
        <v/>
      </c>
      <c r="NT136" s="44">
        <f>MAX(0,MIN(NT134,p3_city+p3_grant)-MIN(NT133,p3_city+p3_grant))-NT135</f>
        <v/>
      </c>
      <c r="NU136" s="44">
        <f>MAX(0,MIN(NU134,p3_city+p3_grant)-MIN(NU133,p3_city+p3_grant))-NU135</f>
        <v/>
      </c>
      <c r="NV136" s="44">
        <f>MAX(0,MIN(NV134,p3_city+p3_grant)-MIN(NV133,p3_city+p3_grant))-NV135</f>
        <v/>
      </c>
      <c r="NW136" s="44">
        <f>MAX(0,MIN(NW134,p3_city+p3_grant)-MIN(NW133,p3_city+p3_grant))-NW135</f>
        <v/>
      </c>
      <c r="NX136" s="44">
        <f>MAX(0,MIN(NX134,p3_city+p3_grant)-MIN(NX133,p3_city+p3_grant))-NX135</f>
        <v/>
      </c>
      <c r="NY136" s="44">
        <f>MAX(0,MIN(NY134,p3_city+p3_grant)-MIN(NY133,p3_city+p3_grant))-NY135</f>
        <v/>
      </c>
      <c r="NZ136" s="44">
        <f>MAX(0,MIN(NZ134,p3_city+p3_grant)-MIN(NZ133,p3_city+p3_grant))-NZ135</f>
        <v/>
      </c>
      <c r="OA136" s="44">
        <f>MAX(0,MIN(OA134,p3_city+p3_grant)-MIN(OA133,p3_city+p3_grant))-OA135</f>
        <v/>
      </c>
      <c r="OB136" s="44">
        <f>MAX(0,MIN(OB134,p3_city+p3_grant)-MIN(OB133,p3_city+p3_grant))-OB135</f>
        <v/>
      </c>
      <c r="OC136" s="44">
        <f>MAX(0,MIN(OC134,p3_city+p3_grant)-MIN(OC133,p3_city+p3_grant))-OC135</f>
        <v/>
      </c>
      <c r="OD136" s="44">
        <f>MAX(0,MIN(OD134,p3_city+p3_grant)-MIN(OD133,p3_city+p3_grant))-OD135</f>
        <v/>
      </c>
      <c r="OE136" s="44">
        <f>MAX(0,MIN(OE134,p3_city+p3_grant)-MIN(OE133,p3_city+p3_grant))-OE135</f>
        <v/>
      </c>
      <c r="OF136" s="44">
        <f>MAX(0,MIN(OF134,p3_city+p3_grant)-MIN(OF133,p3_city+p3_grant))-OF135</f>
        <v/>
      </c>
      <c r="OG136" s="44">
        <f>MAX(0,MIN(OG134,p3_city+p3_grant)-MIN(OG133,p3_city+p3_grant))-OG135</f>
        <v/>
      </c>
      <c r="OH136" s="44">
        <f>MAX(0,MIN(OH134,p3_city+p3_grant)-MIN(OH133,p3_city+p3_grant))-OH135</f>
        <v/>
      </c>
      <c r="OI136" s="44">
        <f>MAX(0,MIN(OI134,p3_city+p3_grant)-MIN(OI133,p3_city+p3_grant))-OI135</f>
        <v/>
      </c>
      <c r="OJ136" s="44">
        <f>MAX(0,MIN(OJ134,p3_city+p3_grant)-MIN(OJ133,p3_city+p3_grant))-OJ135</f>
        <v/>
      </c>
      <c r="OK136" s="44">
        <f>MAX(0,MIN(OK134,p3_city+p3_grant)-MIN(OK133,p3_city+p3_grant))-OK135</f>
        <v/>
      </c>
      <c r="OL136" s="44">
        <f>MAX(0,MIN(OL134,p3_city+p3_grant)-MIN(OL133,p3_city+p3_grant))-OL135</f>
        <v/>
      </c>
      <c r="OM136" s="44">
        <f>MAX(0,MIN(OM134,p3_city+p3_grant)-MIN(OM133,p3_city+p3_grant))-OM135</f>
        <v/>
      </c>
      <c r="ON136" s="44">
        <f>MAX(0,MIN(ON134,p3_city+p3_grant)-MIN(ON133,p3_city+p3_grant))-ON135</f>
        <v/>
      </c>
      <c r="OO136" s="44">
        <f>MAX(0,MIN(OO134,p3_city+p3_grant)-MIN(OO133,p3_city+p3_grant))-OO135</f>
        <v/>
      </c>
      <c r="OP136" s="44">
        <f>MAX(0,MIN(OP134,p3_city+p3_grant)-MIN(OP133,p3_city+p3_grant))-OP135</f>
        <v/>
      </c>
      <c r="OQ136" s="44">
        <f>MAX(0,MIN(OQ134,p3_city+p3_grant)-MIN(OQ133,p3_city+p3_grant))-OQ135</f>
        <v/>
      </c>
      <c r="OR136" s="44">
        <f>MAX(0,MIN(OR134,p3_city+p3_grant)-MIN(OR133,p3_city+p3_grant))-OR135</f>
        <v/>
      </c>
      <c r="OS136" s="44">
        <f>MAX(0,MIN(OS134,p3_city+p3_grant)-MIN(OS133,p3_city+p3_grant))-OS135</f>
        <v/>
      </c>
      <c r="OT136" s="44">
        <f>MAX(0,MIN(OT134,p3_city+p3_grant)-MIN(OT133,p3_city+p3_grant))-OT135</f>
        <v/>
      </c>
      <c r="OU136" s="44">
        <f>MAX(0,MIN(OU134,p3_city+p3_grant)-MIN(OU133,p3_city+p3_grant))-OU135</f>
        <v/>
      </c>
      <c r="OV136" s="44">
        <f>MAX(0,MIN(OV134,p3_city+p3_grant)-MIN(OV133,p3_city+p3_grant))-OV135</f>
        <v/>
      </c>
      <c r="OW136" s="44">
        <f>MAX(0,MIN(OW134,p3_city+p3_grant)-MIN(OW133,p3_city+p3_grant))-OW135</f>
        <v/>
      </c>
      <c r="OX136" s="44">
        <f>MAX(0,MIN(OX134,p3_city+p3_grant)-MIN(OX133,p3_city+p3_grant))-OX135</f>
        <v/>
      </c>
      <c r="OY136" s="44">
        <f>MAX(0,MIN(OY134,p3_city+p3_grant)-MIN(OY133,p3_city+p3_grant))-OY135</f>
        <v/>
      </c>
      <c r="OZ136" s="44">
        <f>MAX(0,MIN(OZ134,p3_city+p3_grant)-MIN(OZ133,p3_city+p3_grant))-OZ135</f>
        <v/>
      </c>
      <c r="PA136" s="44">
        <f>MAX(0,MIN(PA134,p3_city+p3_grant)-MIN(PA133,p3_city+p3_grant))-PA135</f>
        <v/>
      </c>
      <c r="PB136" s="44">
        <f>MAX(0,MIN(PB134,p3_city+p3_grant)-MIN(PB133,p3_city+p3_grant))-PB135</f>
        <v/>
      </c>
      <c r="PC136" s="44">
        <f>MAX(0,MIN(PC134,p3_city+p3_grant)-MIN(PC133,p3_city+p3_grant))-PC135</f>
        <v/>
      </c>
      <c r="PD136" s="44">
        <f>MAX(0,MIN(PD134,p3_city+p3_grant)-MIN(PD133,p3_city+p3_grant))-PD135</f>
        <v/>
      </c>
      <c r="PE136" s="44">
        <f>MAX(0,MIN(PE134,p3_city+p3_grant)-MIN(PE133,p3_city+p3_grant))-PE135</f>
        <v/>
      </c>
      <c r="PF136" s="44">
        <f>MAX(0,MIN(PF134,p3_city+p3_grant)-MIN(PF133,p3_city+p3_grant))-PF135</f>
        <v/>
      </c>
      <c r="PG136" s="44">
        <f>MAX(0,MIN(PG134,p3_city+p3_grant)-MIN(PG133,p3_city+p3_grant))-PG135</f>
        <v/>
      </c>
      <c r="PH136" s="44">
        <f>MAX(0,MIN(PH134,p3_city+p3_grant)-MIN(PH133,p3_city+p3_grant))-PH135</f>
        <v/>
      </c>
      <c r="PI136" s="44">
        <f>MAX(0,MIN(PI134,p3_city+p3_grant)-MIN(PI133,p3_city+p3_grant))-PI135</f>
        <v/>
      </c>
      <c r="PJ136" s="44">
        <f>MAX(0,MIN(PJ134,p3_city+p3_grant)-MIN(PJ133,p3_city+p3_grant))-PJ135</f>
        <v/>
      </c>
      <c r="PK136" s="44">
        <f>MAX(0,MIN(PK134,p3_city+p3_grant)-MIN(PK133,p3_city+p3_grant))-PK135</f>
        <v/>
      </c>
      <c r="PL136" s="44">
        <f>MAX(0,MIN(PL134,p3_city+p3_grant)-MIN(PL133,p3_city+p3_grant))-PL135</f>
        <v/>
      </c>
      <c r="PM136" s="44">
        <f>MAX(0,MIN(PM134,p3_city+p3_grant)-MIN(PM133,p3_city+p3_grant))-PM135</f>
        <v/>
      </c>
    </row>
    <row r="137">
      <c r="A137" s="9" t="inlineStr">
        <is>
          <t>Source: BCH mezz</t>
        </is>
      </c>
      <c r="B137" s="9" t="inlineStr">
        <is>
          <t>P3</t>
        </is>
      </c>
      <c r="C137" s="43">
        <f>SUM(D137:PM137)</f>
        <v/>
      </c>
      <c r="D137" s="44">
        <f>MAX(0,MIN(D134,p3_city+p3_grant+p3_mezz)-MIN(D133,p3_city+p3_grant+p3_mezz))-D135-D136</f>
        <v/>
      </c>
      <c r="E137" s="44">
        <f>MAX(0,MIN(E134,p3_city+p3_grant+p3_mezz)-MIN(E133,p3_city+p3_grant+p3_mezz))-E135-E136</f>
        <v/>
      </c>
      <c r="F137" s="44">
        <f>MAX(0,MIN(F134,p3_city+p3_grant+p3_mezz)-MIN(F133,p3_city+p3_grant+p3_mezz))-F135-F136</f>
        <v/>
      </c>
      <c r="G137" s="44">
        <f>MAX(0,MIN(G134,p3_city+p3_grant+p3_mezz)-MIN(G133,p3_city+p3_grant+p3_mezz))-G135-G136</f>
        <v/>
      </c>
      <c r="H137" s="44">
        <f>MAX(0,MIN(H134,p3_city+p3_grant+p3_mezz)-MIN(H133,p3_city+p3_grant+p3_mezz))-H135-H136</f>
        <v/>
      </c>
      <c r="I137" s="44">
        <f>MAX(0,MIN(I134,p3_city+p3_grant+p3_mezz)-MIN(I133,p3_city+p3_grant+p3_mezz))-I135-I136</f>
        <v/>
      </c>
      <c r="J137" s="44">
        <f>MAX(0,MIN(J134,p3_city+p3_grant+p3_mezz)-MIN(J133,p3_city+p3_grant+p3_mezz))-J135-J136</f>
        <v/>
      </c>
      <c r="K137" s="44">
        <f>MAX(0,MIN(K134,p3_city+p3_grant+p3_mezz)-MIN(K133,p3_city+p3_grant+p3_mezz))-K135-K136</f>
        <v/>
      </c>
      <c r="L137" s="44">
        <f>MAX(0,MIN(L134,p3_city+p3_grant+p3_mezz)-MIN(L133,p3_city+p3_grant+p3_mezz))-L135-L136</f>
        <v/>
      </c>
      <c r="M137" s="44">
        <f>MAX(0,MIN(M134,p3_city+p3_grant+p3_mezz)-MIN(M133,p3_city+p3_grant+p3_mezz))-M135-M136</f>
        <v/>
      </c>
      <c r="N137" s="44">
        <f>MAX(0,MIN(N134,p3_city+p3_grant+p3_mezz)-MIN(N133,p3_city+p3_grant+p3_mezz))-N135-N136</f>
        <v/>
      </c>
      <c r="O137" s="44">
        <f>MAX(0,MIN(O134,p3_city+p3_grant+p3_mezz)-MIN(O133,p3_city+p3_grant+p3_mezz))-O135-O136</f>
        <v/>
      </c>
      <c r="P137" s="44">
        <f>MAX(0,MIN(P134,p3_city+p3_grant+p3_mezz)-MIN(P133,p3_city+p3_grant+p3_mezz))-P135-P136</f>
        <v/>
      </c>
      <c r="Q137" s="44">
        <f>MAX(0,MIN(Q134,p3_city+p3_grant+p3_mezz)-MIN(Q133,p3_city+p3_grant+p3_mezz))-Q135-Q136</f>
        <v/>
      </c>
      <c r="R137" s="44">
        <f>MAX(0,MIN(R134,p3_city+p3_grant+p3_mezz)-MIN(R133,p3_city+p3_grant+p3_mezz))-R135-R136</f>
        <v/>
      </c>
      <c r="S137" s="44">
        <f>MAX(0,MIN(S134,p3_city+p3_grant+p3_mezz)-MIN(S133,p3_city+p3_grant+p3_mezz))-S135-S136</f>
        <v/>
      </c>
      <c r="T137" s="44">
        <f>MAX(0,MIN(T134,p3_city+p3_grant+p3_mezz)-MIN(T133,p3_city+p3_grant+p3_mezz))-T135-T136</f>
        <v/>
      </c>
      <c r="U137" s="44">
        <f>MAX(0,MIN(U134,p3_city+p3_grant+p3_mezz)-MIN(U133,p3_city+p3_grant+p3_mezz))-U135-U136</f>
        <v/>
      </c>
      <c r="V137" s="44">
        <f>MAX(0,MIN(V134,p3_city+p3_grant+p3_mezz)-MIN(V133,p3_city+p3_grant+p3_mezz))-V135-V136</f>
        <v/>
      </c>
      <c r="W137" s="44">
        <f>MAX(0,MIN(W134,p3_city+p3_grant+p3_mezz)-MIN(W133,p3_city+p3_grant+p3_mezz))-W135-W136</f>
        <v/>
      </c>
      <c r="X137" s="44">
        <f>MAX(0,MIN(X134,p3_city+p3_grant+p3_mezz)-MIN(X133,p3_city+p3_grant+p3_mezz))-X135-X136</f>
        <v/>
      </c>
      <c r="Y137" s="44">
        <f>MAX(0,MIN(Y134,p3_city+p3_grant+p3_mezz)-MIN(Y133,p3_city+p3_grant+p3_mezz))-Y135-Y136</f>
        <v/>
      </c>
      <c r="Z137" s="44">
        <f>MAX(0,MIN(Z134,p3_city+p3_grant+p3_mezz)-MIN(Z133,p3_city+p3_grant+p3_mezz))-Z135-Z136</f>
        <v/>
      </c>
      <c r="AA137" s="44">
        <f>MAX(0,MIN(AA134,p3_city+p3_grant+p3_mezz)-MIN(AA133,p3_city+p3_grant+p3_mezz))-AA135-AA136</f>
        <v/>
      </c>
      <c r="AB137" s="44">
        <f>MAX(0,MIN(AB134,p3_city+p3_grant+p3_mezz)-MIN(AB133,p3_city+p3_grant+p3_mezz))-AB135-AB136</f>
        <v/>
      </c>
      <c r="AC137" s="44">
        <f>MAX(0,MIN(AC134,p3_city+p3_grant+p3_mezz)-MIN(AC133,p3_city+p3_grant+p3_mezz))-AC135-AC136</f>
        <v/>
      </c>
      <c r="AD137" s="44">
        <f>MAX(0,MIN(AD134,p3_city+p3_grant+p3_mezz)-MIN(AD133,p3_city+p3_grant+p3_mezz))-AD135-AD136</f>
        <v/>
      </c>
      <c r="AE137" s="44">
        <f>MAX(0,MIN(AE134,p3_city+p3_grant+p3_mezz)-MIN(AE133,p3_city+p3_grant+p3_mezz))-AE135-AE136</f>
        <v/>
      </c>
      <c r="AF137" s="44">
        <f>MAX(0,MIN(AF134,p3_city+p3_grant+p3_mezz)-MIN(AF133,p3_city+p3_grant+p3_mezz))-AF135-AF136</f>
        <v/>
      </c>
      <c r="AG137" s="44">
        <f>MAX(0,MIN(AG134,p3_city+p3_grant+p3_mezz)-MIN(AG133,p3_city+p3_grant+p3_mezz))-AG135-AG136</f>
        <v/>
      </c>
      <c r="AH137" s="44">
        <f>MAX(0,MIN(AH134,p3_city+p3_grant+p3_mezz)-MIN(AH133,p3_city+p3_grant+p3_mezz))-AH135-AH136</f>
        <v/>
      </c>
      <c r="AI137" s="44">
        <f>MAX(0,MIN(AI134,p3_city+p3_grant+p3_mezz)-MIN(AI133,p3_city+p3_grant+p3_mezz))-AI135-AI136</f>
        <v/>
      </c>
      <c r="AJ137" s="44">
        <f>MAX(0,MIN(AJ134,p3_city+p3_grant+p3_mezz)-MIN(AJ133,p3_city+p3_grant+p3_mezz))-AJ135-AJ136</f>
        <v/>
      </c>
      <c r="AK137" s="44">
        <f>MAX(0,MIN(AK134,p3_city+p3_grant+p3_mezz)-MIN(AK133,p3_city+p3_grant+p3_mezz))-AK135-AK136</f>
        <v/>
      </c>
      <c r="AL137" s="44">
        <f>MAX(0,MIN(AL134,p3_city+p3_grant+p3_mezz)-MIN(AL133,p3_city+p3_grant+p3_mezz))-AL135-AL136</f>
        <v/>
      </c>
      <c r="AM137" s="44">
        <f>MAX(0,MIN(AM134,p3_city+p3_grant+p3_mezz)-MIN(AM133,p3_city+p3_grant+p3_mezz))-AM135-AM136</f>
        <v/>
      </c>
      <c r="AN137" s="44">
        <f>MAX(0,MIN(AN134,p3_city+p3_grant+p3_mezz)-MIN(AN133,p3_city+p3_grant+p3_mezz))-AN135-AN136</f>
        <v/>
      </c>
      <c r="AO137" s="44">
        <f>MAX(0,MIN(AO134,p3_city+p3_grant+p3_mezz)-MIN(AO133,p3_city+p3_grant+p3_mezz))-AO135-AO136</f>
        <v/>
      </c>
      <c r="AP137" s="44">
        <f>MAX(0,MIN(AP134,p3_city+p3_grant+p3_mezz)-MIN(AP133,p3_city+p3_grant+p3_mezz))-AP135-AP136</f>
        <v/>
      </c>
      <c r="AQ137" s="44">
        <f>MAX(0,MIN(AQ134,p3_city+p3_grant+p3_mezz)-MIN(AQ133,p3_city+p3_grant+p3_mezz))-AQ135-AQ136</f>
        <v/>
      </c>
      <c r="AR137" s="44">
        <f>MAX(0,MIN(AR134,p3_city+p3_grant+p3_mezz)-MIN(AR133,p3_city+p3_grant+p3_mezz))-AR135-AR136</f>
        <v/>
      </c>
      <c r="AS137" s="44">
        <f>MAX(0,MIN(AS134,p3_city+p3_grant+p3_mezz)-MIN(AS133,p3_city+p3_grant+p3_mezz))-AS135-AS136</f>
        <v/>
      </c>
      <c r="AT137" s="44">
        <f>MAX(0,MIN(AT134,p3_city+p3_grant+p3_mezz)-MIN(AT133,p3_city+p3_grant+p3_mezz))-AT135-AT136</f>
        <v/>
      </c>
      <c r="AU137" s="44">
        <f>MAX(0,MIN(AU134,p3_city+p3_grant+p3_mezz)-MIN(AU133,p3_city+p3_grant+p3_mezz))-AU135-AU136</f>
        <v/>
      </c>
      <c r="AV137" s="44">
        <f>MAX(0,MIN(AV134,p3_city+p3_grant+p3_mezz)-MIN(AV133,p3_city+p3_grant+p3_mezz))-AV135-AV136</f>
        <v/>
      </c>
      <c r="AW137" s="44">
        <f>MAX(0,MIN(AW134,p3_city+p3_grant+p3_mezz)-MIN(AW133,p3_city+p3_grant+p3_mezz))-AW135-AW136</f>
        <v/>
      </c>
      <c r="AX137" s="44">
        <f>MAX(0,MIN(AX134,p3_city+p3_grant+p3_mezz)-MIN(AX133,p3_city+p3_grant+p3_mezz))-AX135-AX136</f>
        <v/>
      </c>
      <c r="AY137" s="44">
        <f>MAX(0,MIN(AY134,p3_city+p3_grant+p3_mezz)-MIN(AY133,p3_city+p3_grant+p3_mezz))-AY135-AY136</f>
        <v/>
      </c>
      <c r="AZ137" s="44">
        <f>MAX(0,MIN(AZ134,p3_city+p3_grant+p3_mezz)-MIN(AZ133,p3_city+p3_grant+p3_mezz))-AZ135-AZ136</f>
        <v/>
      </c>
      <c r="BA137" s="44">
        <f>MAX(0,MIN(BA134,p3_city+p3_grant+p3_mezz)-MIN(BA133,p3_city+p3_grant+p3_mezz))-BA135-BA136</f>
        <v/>
      </c>
      <c r="BB137" s="44">
        <f>MAX(0,MIN(BB134,p3_city+p3_grant+p3_mezz)-MIN(BB133,p3_city+p3_grant+p3_mezz))-BB135-BB136</f>
        <v/>
      </c>
      <c r="BC137" s="44">
        <f>MAX(0,MIN(BC134,p3_city+p3_grant+p3_mezz)-MIN(BC133,p3_city+p3_grant+p3_mezz))-BC135-BC136</f>
        <v/>
      </c>
      <c r="BD137" s="44">
        <f>MAX(0,MIN(BD134,p3_city+p3_grant+p3_mezz)-MIN(BD133,p3_city+p3_grant+p3_mezz))-BD135-BD136</f>
        <v/>
      </c>
      <c r="BE137" s="44">
        <f>MAX(0,MIN(BE134,p3_city+p3_grant+p3_mezz)-MIN(BE133,p3_city+p3_grant+p3_mezz))-BE135-BE136</f>
        <v/>
      </c>
      <c r="BF137" s="44">
        <f>MAX(0,MIN(BF134,p3_city+p3_grant+p3_mezz)-MIN(BF133,p3_city+p3_grant+p3_mezz))-BF135-BF136</f>
        <v/>
      </c>
      <c r="BG137" s="44">
        <f>MAX(0,MIN(BG134,p3_city+p3_grant+p3_mezz)-MIN(BG133,p3_city+p3_grant+p3_mezz))-BG135-BG136</f>
        <v/>
      </c>
      <c r="BH137" s="44">
        <f>MAX(0,MIN(BH134,p3_city+p3_grant+p3_mezz)-MIN(BH133,p3_city+p3_grant+p3_mezz))-BH135-BH136</f>
        <v/>
      </c>
      <c r="BI137" s="44">
        <f>MAX(0,MIN(BI134,p3_city+p3_grant+p3_mezz)-MIN(BI133,p3_city+p3_grant+p3_mezz))-BI135-BI136</f>
        <v/>
      </c>
      <c r="BJ137" s="44">
        <f>MAX(0,MIN(BJ134,p3_city+p3_grant+p3_mezz)-MIN(BJ133,p3_city+p3_grant+p3_mezz))-BJ135-BJ136</f>
        <v/>
      </c>
      <c r="BK137" s="44">
        <f>MAX(0,MIN(BK134,p3_city+p3_grant+p3_mezz)-MIN(BK133,p3_city+p3_grant+p3_mezz))-BK135-BK136</f>
        <v/>
      </c>
      <c r="BL137" s="44">
        <f>MAX(0,MIN(BL134,p3_city+p3_grant+p3_mezz)-MIN(BL133,p3_city+p3_grant+p3_mezz))-BL135-BL136</f>
        <v/>
      </c>
      <c r="BM137" s="44">
        <f>MAX(0,MIN(BM134,p3_city+p3_grant+p3_mezz)-MIN(BM133,p3_city+p3_grant+p3_mezz))-BM135-BM136</f>
        <v/>
      </c>
      <c r="BN137" s="44">
        <f>MAX(0,MIN(BN134,p3_city+p3_grant+p3_mezz)-MIN(BN133,p3_city+p3_grant+p3_mezz))-BN135-BN136</f>
        <v/>
      </c>
      <c r="BO137" s="44">
        <f>MAX(0,MIN(BO134,p3_city+p3_grant+p3_mezz)-MIN(BO133,p3_city+p3_grant+p3_mezz))-BO135-BO136</f>
        <v/>
      </c>
      <c r="BP137" s="44">
        <f>MAX(0,MIN(BP134,p3_city+p3_grant+p3_mezz)-MIN(BP133,p3_city+p3_grant+p3_mezz))-BP135-BP136</f>
        <v/>
      </c>
      <c r="BQ137" s="44">
        <f>MAX(0,MIN(BQ134,p3_city+p3_grant+p3_mezz)-MIN(BQ133,p3_city+p3_grant+p3_mezz))-BQ135-BQ136</f>
        <v/>
      </c>
      <c r="BR137" s="44">
        <f>MAX(0,MIN(BR134,p3_city+p3_grant+p3_mezz)-MIN(BR133,p3_city+p3_grant+p3_mezz))-BR135-BR136</f>
        <v/>
      </c>
      <c r="BS137" s="44">
        <f>MAX(0,MIN(BS134,p3_city+p3_grant+p3_mezz)-MIN(BS133,p3_city+p3_grant+p3_mezz))-BS135-BS136</f>
        <v/>
      </c>
      <c r="BT137" s="44">
        <f>MAX(0,MIN(BT134,p3_city+p3_grant+p3_mezz)-MIN(BT133,p3_city+p3_grant+p3_mezz))-BT135-BT136</f>
        <v/>
      </c>
      <c r="BU137" s="44">
        <f>MAX(0,MIN(BU134,p3_city+p3_grant+p3_mezz)-MIN(BU133,p3_city+p3_grant+p3_mezz))-BU135-BU136</f>
        <v/>
      </c>
      <c r="BV137" s="44">
        <f>MAX(0,MIN(BV134,p3_city+p3_grant+p3_mezz)-MIN(BV133,p3_city+p3_grant+p3_mezz))-BV135-BV136</f>
        <v/>
      </c>
      <c r="BW137" s="44">
        <f>MAX(0,MIN(BW134,p3_city+p3_grant+p3_mezz)-MIN(BW133,p3_city+p3_grant+p3_mezz))-BW135-BW136</f>
        <v/>
      </c>
      <c r="BX137" s="44">
        <f>MAX(0,MIN(BX134,p3_city+p3_grant+p3_mezz)-MIN(BX133,p3_city+p3_grant+p3_mezz))-BX135-BX136</f>
        <v/>
      </c>
      <c r="BY137" s="44">
        <f>MAX(0,MIN(BY134,p3_city+p3_grant+p3_mezz)-MIN(BY133,p3_city+p3_grant+p3_mezz))-BY135-BY136</f>
        <v/>
      </c>
      <c r="BZ137" s="44">
        <f>MAX(0,MIN(BZ134,p3_city+p3_grant+p3_mezz)-MIN(BZ133,p3_city+p3_grant+p3_mezz))-BZ135-BZ136</f>
        <v/>
      </c>
      <c r="CA137" s="44">
        <f>MAX(0,MIN(CA134,p3_city+p3_grant+p3_mezz)-MIN(CA133,p3_city+p3_grant+p3_mezz))-CA135-CA136</f>
        <v/>
      </c>
      <c r="CB137" s="44">
        <f>MAX(0,MIN(CB134,p3_city+p3_grant+p3_mezz)-MIN(CB133,p3_city+p3_grant+p3_mezz))-CB135-CB136</f>
        <v/>
      </c>
      <c r="CC137" s="44">
        <f>MAX(0,MIN(CC134,p3_city+p3_grant+p3_mezz)-MIN(CC133,p3_city+p3_grant+p3_mezz))-CC135-CC136</f>
        <v/>
      </c>
      <c r="CD137" s="44">
        <f>MAX(0,MIN(CD134,p3_city+p3_grant+p3_mezz)-MIN(CD133,p3_city+p3_grant+p3_mezz))-CD135-CD136</f>
        <v/>
      </c>
      <c r="CE137" s="44">
        <f>MAX(0,MIN(CE134,p3_city+p3_grant+p3_mezz)-MIN(CE133,p3_city+p3_grant+p3_mezz))-CE135-CE136</f>
        <v/>
      </c>
      <c r="CF137" s="44">
        <f>MAX(0,MIN(CF134,p3_city+p3_grant+p3_mezz)-MIN(CF133,p3_city+p3_grant+p3_mezz))-CF135-CF136</f>
        <v/>
      </c>
      <c r="CG137" s="44">
        <f>MAX(0,MIN(CG134,p3_city+p3_grant+p3_mezz)-MIN(CG133,p3_city+p3_grant+p3_mezz))-CG135-CG136</f>
        <v/>
      </c>
      <c r="CH137" s="44">
        <f>MAX(0,MIN(CH134,p3_city+p3_grant+p3_mezz)-MIN(CH133,p3_city+p3_grant+p3_mezz))-CH135-CH136</f>
        <v/>
      </c>
      <c r="CI137" s="44">
        <f>MAX(0,MIN(CI134,p3_city+p3_grant+p3_mezz)-MIN(CI133,p3_city+p3_grant+p3_mezz))-CI135-CI136</f>
        <v/>
      </c>
      <c r="CJ137" s="44">
        <f>MAX(0,MIN(CJ134,p3_city+p3_grant+p3_mezz)-MIN(CJ133,p3_city+p3_grant+p3_mezz))-CJ135-CJ136</f>
        <v/>
      </c>
      <c r="CK137" s="44">
        <f>MAX(0,MIN(CK134,p3_city+p3_grant+p3_mezz)-MIN(CK133,p3_city+p3_grant+p3_mezz))-CK135-CK136</f>
        <v/>
      </c>
      <c r="CL137" s="44">
        <f>MAX(0,MIN(CL134,p3_city+p3_grant+p3_mezz)-MIN(CL133,p3_city+p3_grant+p3_mezz))-CL135-CL136</f>
        <v/>
      </c>
      <c r="CM137" s="44">
        <f>MAX(0,MIN(CM134,p3_city+p3_grant+p3_mezz)-MIN(CM133,p3_city+p3_grant+p3_mezz))-CM135-CM136</f>
        <v/>
      </c>
      <c r="CN137" s="44">
        <f>MAX(0,MIN(CN134,p3_city+p3_grant+p3_mezz)-MIN(CN133,p3_city+p3_grant+p3_mezz))-CN135-CN136</f>
        <v/>
      </c>
      <c r="CO137" s="44">
        <f>MAX(0,MIN(CO134,p3_city+p3_grant+p3_mezz)-MIN(CO133,p3_city+p3_grant+p3_mezz))-CO135-CO136</f>
        <v/>
      </c>
      <c r="CP137" s="44">
        <f>MAX(0,MIN(CP134,p3_city+p3_grant+p3_mezz)-MIN(CP133,p3_city+p3_grant+p3_mezz))-CP135-CP136</f>
        <v/>
      </c>
      <c r="CQ137" s="44">
        <f>MAX(0,MIN(CQ134,p3_city+p3_grant+p3_mezz)-MIN(CQ133,p3_city+p3_grant+p3_mezz))-CQ135-CQ136</f>
        <v/>
      </c>
      <c r="CR137" s="44">
        <f>MAX(0,MIN(CR134,p3_city+p3_grant+p3_mezz)-MIN(CR133,p3_city+p3_grant+p3_mezz))-CR135-CR136</f>
        <v/>
      </c>
      <c r="CS137" s="44">
        <f>MAX(0,MIN(CS134,p3_city+p3_grant+p3_mezz)-MIN(CS133,p3_city+p3_grant+p3_mezz))-CS135-CS136</f>
        <v/>
      </c>
      <c r="CT137" s="44">
        <f>MAX(0,MIN(CT134,p3_city+p3_grant+p3_mezz)-MIN(CT133,p3_city+p3_grant+p3_mezz))-CT135-CT136</f>
        <v/>
      </c>
      <c r="CU137" s="44">
        <f>MAX(0,MIN(CU134,p3_city+p3_grant+p3_mezz)-MIN(CU133,p3_city+p3_grant+p3_mezz))-CU135-CU136</f>
        <v/>
      </c>
      <c r="CV137" s="44">
        <f>MAX(0,MIN(CV134,p3_city+p3_grant+p3_mezz)-MIN(CV133,p3_city+p3_grant+p3_mezz))-CV135-CV136</f>
        <v/>
      </c>
      <c r="CW137" s="44">
        <f>MAX(0,MIN(CW134,p3_city+p3_grant+p3_mezz)-MIN(CW133,p3_city+p3_grant+p3_mezz))-CW135-CW136</f>
        <v/>
      </c>
      <c r="CX137" s="44">
        <f>MAX(0,MIN(CX134,p3_city+p3_grant+p3_mezz)-MIN(CX133,p3_city+p3_grant+p3_mezz))-CX135-CX136</f>
        <v/>
      </c>
      <c r="CY137" s="44">
        <f>MAX(0,MIN(CY134,p3_city+p3_grant+p3_mezz)-MIN(CY133,p3_city+p3_grant+p3_mezz))-CY135-CY136</f>
        <v/>
      </c>
      <c r="CZ137" s="44">
        <f>MAX(0,MIN(CZ134,p3_city+p3_grant+p3_mezz)-MIN(CZ133,p3_city+p3_grant+p3_mezz))-CZ135-CZ136</f>
        <v/>
      </c>
      <c r="DA137" s="44">
        <f>MAX(0,MIN(DA134,p3_city+p3_grant+p3_mezz)-MIN(DA133,p3_city+p3_grant+p3_mezz))-DA135-DA136</f>
        <v/>
      </c>
      <c r="DB137" s="44">
        <f>MAX(0,MIN(DB134,p3_city+p3_grant+p3_mezz)-MIN(DB133,p3_city+p3_grant+p3_mezz))-DB135-DB136</f>
        <v/>
      </c>
      <c r="DC137" s="44">
        <f>MAX(0,MIN(DC134,p3_city+p3_grant+p3_mezz)-MIN(DC133,p3_city+p3_grant+p3_mezz))-DC135-DC136</f>
        <v/>
      </c>
      <c r="DD137" s="44">
        <f>MAX(0,MIN(DD134,p3_city+p3_grant+p3_mezz)-MIN(DD133,p3_city+p3_grant+p3_mezz))-DD135-DD136</f>
        <v/>
      </c>
      <c r="DE137" s="44">
        <f>MAX(0,MIN(DE134,p3_city+p3_grant+p3_mezz)-MIN(DE133,p3_city+p3_grant+p3_mezz))-DE135-DE136</f>
        <v/>
      </c>
      <c r="DF137" s="44">
        <f>MAX(0,MIN(DF134,p3_city+p3_grant+p3_mezz)-MIN(DF133,p3_city+p3_grant+p3_mezz))-DF135-DF136</f>
        <v/>
      </c>
      <c r="DG137" s="44">
        <f>MAX(0,MIN(DG134,p3_city+p3_grant+p3_mezz)-MIN(DG133,p3_city+p3_grant+p3_mezz))-DG135-DG136</f>
        <v/>
      </c>
      <c r="DH137" s="44">
        <f>MAX(0,MIN(DH134,p3_city+p3_grant+p3_mezz)-MIN(DH133,p3_city+p3_grant+p3_mezz))-DH135-DH136</f>
        <v/>
      </c>
      <c r="DI137" s="44">
        <f>MAX(0,MIN(DI134,p3_city+p3_grant+p3_mezz)-MIN(DI133,p3_city+p3_grant+p3_mezz))-DI135-DI136</f>
        <v/>
      </c>
      <c r="DJ137" s="44">
        <f>MAX(0,MIN(DJ134,p3_city+p3_grant+p3_mezz)-MIN(DJ133,p3_city+p3_grant+p3_mezz))-DJ135-DJ136</f>
        <v/>
      </c>
      <c r="DK137" s="44">
        <f>MAX(0,MIN(DK134,p3_city+p3_grant+p3_mezz)-MIN(DK133,p3_city+p3_grant+p3_mezz))-DK135-DK136</f>
        <v/>
      </c>
      <c r="DL137" s="44">
        <f>MAX(0,MIN(DL134,p3_city+p3_grant+p3_mezz)-MIN(DL133,p3_city+p3_grant+p3_mezz))-DL135-DL136</f>
        <v/>
      </c>
      <c r="DM137" s="44">
        <f>MAX(0,MIN(DM134,p3_city+p3_grant+p3_mezz)-MIN(DM133,p3_city+p3_grant+p3_mezz))-DM135-DM136</f>
        <v/>
      </c>
      <c r="DN137" s="44">
        <f>MAX(0,MIN(DN134,p3_city+p3_grant+p3_mezz)-MIN(DN133,p3_city+p3_grant+p3_mezz))-DN135-DN136</f>
        <v/>
      </c>
      <c r="DO137" s="44">
        <f>MAX(0,MIN(DO134,p3_city+p3_grant+p3_mezz)-MIN(DO133,p3_city+p3_grant+p3_mezz))-DO135-DO136</f>
        <v/>
      </c>
      <c r="DP137" s="44">
        <f>MAX(0,MIN(DP134,p3_city+p3_grant+p3_mezz)-MIN(DP133,p3_city+p3_grant+p3_mezz))-DP135-DP136</f>
        <v/>
      </c>
      <c r="DQ137" s="44">
        <f>MAX(0,MIN(DQ134,p3_city+p3_grant+p3_mezz)-MIN(DQ133,p3_city+p3_grant+p3_mezz))-DQ135-DQ136</f>
        <v/>
      </c>
      <c r="DR137" s="44">
        <f>MAX(0,MIN(DR134,p3_city+p3_grant+p3_mezz)-MIN(DR133,p3_city+p3_grant+p3_mezz))-DR135-DR136</f>
        <v/>
      </c>
      <c r="DS137" s="44">
        <f>MAX(0,MIN(DS134,p3_city+p3_grant+p3_mezz)-MIN(DS133,p3_city+p3_grant+p3_mezz))-DS135-DS136</f>
        <v/>
      </c>
      <c r="DT137" s="44">
        <f>MAX(0,MIN(DT134,p3_city+p3_grant+p3_mezz)-MIN(DT133,p3_city+p3_grant+p3_mezz))-DT135-DT136</f>
        <v/>
      </c>
      <c r="DU137" s="44">
        <f>MAX(0,MIN(DU134,p3_city+p3_grant+p3_mezz)-MIN(DU133,p3_city+p3_grant+p3_mezz))-DU135-DU136</f>
        <v/>
      </c>
      <c r="DV137" s="44">
        <f>MAX(0,MIN(DV134,p3_city+p3_grant+p3_mezz)-MIN(DV133,p3_city+p3_grant+p3_mezz))-DV135-DV136</f>
        <v/>
      </c>
      <c r="DW137" s="44">
        <f>MAX(0,MIN(DW134,p3_city+p3_grant+p3_mezz)-MIN(DW133,p3_city+p3_grant+p3_mezz))-DW135-DW136</f>
        <v/>
      </c>
      <c r="DX137" s="44">
        <f>MAX(0,MIN(DX134,p3_city+p3_grant+p3_mezz)-MIN(DX133,p3_city+p3_grant+p3_mezz))-DX135-DX136</f>
        <v/>
      </c>
      <c r="DY137" s="44">
        <f>MAX(0,MIN(DY134,p3_city+p3_grant+p3_mezz)-MIN(DY133,p3_city+p3_grant+p3_mezz))-DY135-DY136</f>
        <v/>
      </c>
      <c r="DZ137" s="44">
        <f>MAX(0,MIN(DZ134,p3_city+p3_grant+p3_mezz)-MIN(DZ133,p3_city+p3_grant+p3_mezz))-DZ135-DZ136</f>
        <v/>
      </c>
      <c r="EA137" s="44">
        <f>MAX(0,MIN(EA134,p3_city+p3_grant+p3_mezz)-MIN(EA133,p3_city+p3_grant+p3_mezz))-EA135-EA136</f>
        <v/>
      </c>
      <c r="EB137" s="44">
        <f>MAX(0,MIN(EB134,p3_city+p3_grant+p3_mezz)-MIN(EB133,p3_city+p3_grant+p3_mezz))-EB135-EB136</f>
        <v/>
      </c>
      <c r="EC137" s="44">
        <f>MAX(0,MIN(EC134,p3_city+p3_grant+p3_mezz)-MIN(EC133,p3_city+p3_grant+p3_mezz))-EC135-EC136</f>
        <v/>
      </c>
      <c r="ED137" s="44">
        <f>MAX(0,MIN(ED134,p3_city+p3_grant+p3_mezz)-MIN(ED133,p3_city+p3_grant+p3_mezz))-ED135-ED136</f>
        <v/>
      </c>
      <c r="EE137" s="44">
        <f>MAX(0,MIN(EE134,p3_city+p3_grant+p3_mezz)-MIN(EE133,p3_city+p3_grant+p3_mezz))-EE135-EE136</f>
        <v/>
      </c>
      <c r="EF137" s="44">
        <f>MAX(0,MIN(EF134,p3_city+p3_grant+p3_mezz)-MIN(EF133,p3_city+p3_grant+p3_mezz))-EF135-EF136</f>
        <v/>
      </c>
      <c r="EG137" s="44">
        <f>MAX(0,MIN(EG134,p3_city+p3_grant+p3_mezz)-MIN(EG133,p3_city+p3_grant+p3_mezz))-EG135-EG136</f>
        <v/>
      </c>
      <c r="EH137" s="44">
        <f>MAX(0,MIN(EH134,p3_city+p3_grant+p3_mezz)-MIN(EH133,p3_city+p3_grant+p3_mezz))-EH135-EH136</f>
        <v/>
      </c>
      <c r="EI137" s="44">
        <f>MAX(0,MIN(EI134,p3_city+p3_grant+p3_mezz)-MIN(EI133,p3_city+p3_grant+p3_mezz))-EI135-EI136</f>
        <v/>
      </c>
      <c r="EJ137" s="44">
        <f>MAX(0,MIN(EJ134,p3_city+p3_grant+p3_mezz)-MIN(EJ133,p3_city+p3_grant+p3_mezz))-EJ135-EJ136</f>
        <v/>
      </c>
      <c r="EK137" s="44">
        <f>MAX(0,MIN(EK134,p3_city+p3_grant+p3_mezz)-MIN(EK133,p3_city+p3_grant+p3_mezz))-EK135-EK136</f>
        <v/>
      </c>
      <c r="EL137" s="44">
        <f>MAX(0,MIN(EL134,p3_city+p3_grant+p3_mezz)-MIN(EL133,p3_city+p3_grant+p3_mezz))-EL135-EL136</f>
        <v/>
      </c>
      <c r="EM137" s="44">
        <f>MAX(0,MIN(EM134,p3_city+p3_grant+p3_mezz)-MIN(EM133,p3_city+p3_grant+p3_mezz))-EM135-EM136</f>
        <v/>
      </c>
      <c r="EN137" s="44">
        <f>MAX(0,MIN(EN134,p3_city+p3_grant+p3_mezz)-MIN(EN133,p3_city+p3_grant+p3_mezz))-EN135-EN136</f>
        <v/>
      </c>
      <c r="EO137" s="44">
        <f>MAX(0,MIN(EO134,p3_city+p3_grant+p3_mezz)-MIN(EO133,p3_city+p3_grant+p3_mezz))-EO135-EO136</f>
        <v/>
      </c>
      <c r="EP137" s="44">
        <f>MAX(0,MIN(EP134,p3_city+p3_grant+p3_mezz)-MIN(EP133,p3_city+p3_grant+p3_mezz))-EP135-EP136</f>
        <v/>
      </c>
      <c r="EQ137" s="44">
        <f>MAX(0,MIN(EQ134,p3_city+p3_grant+p3_mezz)-MIN(EQ133,p3_city+p3_grant+p3_mezz))-EQ135-EQ136</f>
        <v/>
      </c>
      <c r="ER137" s="44">
        <f>MAX(0,MIN(ER134,p3_city+p3_grant+p3_mezz)-MIN(ER133,p3_city+p3_grant+p3_mezz))-ER135-ER136</f>
        <v/>
      </c>
      <c r="ES137" s="44">
        <f>MAX(0,MIN(ES134,p3_city+p3_grant+p3_mezz)-MIN(ES133,p3_city+p3_grant+p3_mezz))-ES135-ES136</f>
        <v/>
      </c>
      <c r="ET137" s="44">
        <f>MAX(0,MIN(ET134,p3_city+p3_grant+p3_mezz)-MIN(ET133,p3_city+p3_grant+p3_mezz))-ET135-ET136</f>
        <v/>
      </c>
      <c r="EU137" s="44">
        <f>MAX(0,MIN(EU134,p3_city+p3_grant+p3_mezz)-MIN(EU133,p3_city+p3_grant+p3_mezz))-EU135-EU136</f>
        <v/>
      </c>
      <c r="EV137" s="44">
        <f>MAX(0,MIN(EV134,p3_city+p3_grant+p3_mezz)-MIN(EV133,p3_city+p3_grant+p3_mezz))-EV135-EV136</f>
        <v/>
      </c>
      <c r="EW137" s="44">
        <f>MAX(0,MIN(EW134,p3_city+p3_grant+p3_mezz)-MIN(EW133,p3_city+p3_grant+p3_mezz))-EW135-EW136</f>
        <v/>
      </c>
      <c r="EX137" s="44">
        <f>MAX(0,MIN(EX134,p3_city+p3_grant+p3_mezz)-MIN(EX133,p3_city+p3_grant+p3_mezz))-EX135-EX136</f>
        <v/>
      </c>
      <c r="EY137" s="44">
        <f>MAX(0,MIN(EY134,p3_city+p3_grant+p3_mezz)-MIN(EY133,p3_city+p3_grant+p3_mezz))-EY135-EY136</f>
        <v/>
      </c>
      <c r="EZ137" s="44">
        <f>MAX(0,MIN(EZ134,p3_city+p3_grant+p3_mezz)-MIN(EZ133,p3_city+p3_grant+p3_mezz))-EZ135-EZ136</f>
        <v/>
      </c>
      <c r="FA137" s="44">
        <f>MAX(0,MIN(FA134,p3_city+p3_grant+p3_mezz)-MIN(FA133,p3_city+p3_grant+p3_mezz))-FA135-FA136</f>
        <v/>
      </c>
      <c r="FB137" s="44">
        <f>MAX(0,MIN(FB134,p3_city+p3_grant+p3_mezz)-MIN(FB133,p3_city+p3_grant+p3_mezz))-FB135-FB136</f>
        <v/>
      </c>
      <c r="FC137" s="44">
        <f>MAX(0,MIN(FC134,p3_city+p3_grant+p3_mezz)-MIN(FC133,p3_city+p3_grant+p3_mezz))-FC135-FC136</f>
        <v/>
      </c>
      <c r="FD137" s="44">
        <f>MAX(0,MIN(FD134,p3_city+p3_grant+p3_mezz)-MIN(FD133,p3_city+p3_grant+p3_mezz))-FD135-FD136</f>
        <v/>
      </c>
      <c r="FE137" s="44">
        <f>MAX(0,MIN(FE134,p3_city+p3_grant+p3_mezz)-MIN(FE133,p3_city+p3_grant+p3_mezz))-FE135-FE136</f>
        <v/>
      </c>
      <c r="FF137" s="44">
        <f>MAX(0,MIN(FF134,p3_city+p3_grant+p3_mezz)-MIN(FF133,p3_city+p3_grant+p3_mezz))-FF135-FF136</f>
        <v/>
      </c>
      <c r="FG137" s="44">
        <f>MAX(0,MIN(FG134,p3_city+p3_grant+p3_mezz)-MIN(FG133,p3_city+p3_grant+p3_mezz))-FG135-FG136</f>
        <v/>
      </c>
      <c r="FH137" s="44">
        <f>MAX(0,MIN(FH134,p3_city+p3_grant+p3_mezz)-MIN(FH133,p3_city+p3_grant+p3_mezz))-FH135-FH136</f>
        <v/>
      </c>
      <c r="FI137" s="44">
        <f>MAX(0,MIN(FI134,p3_city+p3_grant+p3_mezz)-MIN(FI133,p3_city+p3_grant+p3_mezz))-FI135-FI136</f>
        <v/>
      </c>
      <c r="FJ137" s="44">
        <f>MAX(0,MIN(FJ134,p3_city+p3_grant+p3_mezz)-MIN(FJ133,p3_city+p3_grant+p3_mezz))-FJ135-FJ136</f>
        <v/>
      </c>
      <c r="FK137" s="44">
        <f>MAX(0,MIN(FK134,p3_city+p3_grant+p3_mezz)-MIN(FK133,p3_city+p3_grant+p3_mezz))-FK135-FK136</f>
        <v/>
      </c>
      <c r="FL137" s="44">
        <f>MAX(0,MIN(FL134,p3_city+p3_grant+p3_mezz)-MIN(FL133,p3_city+p3_grant+p3_mezz))-FL135-FL136</f>
        <v/>
      </c>
      <c r="FM137" s="44">
        <f>MAX(0,MIN(FM134,p3_city+p3_grant+p3_mezz)-MIN(FM133,p3_city+p3_grant+p3_mezz))-FM135-FM136</f>
        <v/>
      </c>
      <c r="FN137" s="44">
        <f>MAX(0,MIN(FN134,p3_city+p3_grant+p3_mezz)-MIN(FN133,p3_city+p3_grant+p3_mezz))-FN135-FN136</f>
        <v/>
      </c>
      <c r="FO137" s="44">
        <f>MAX(0,MIN(FO134,p3_city+p3_grant+p3_mezz)-MIN(FO133,p3_city+p3_grant+p3_mezz))-FO135-FO136</f>
        <v/>
      </c>
      <c r="FP137" s="44">
        <f>MAX(0,MIN(FP134,p3_city+p3_grant+p3_mezz)-MIN(FP133,p3_city+p3_grant+p3_mezz))-FP135-FP136</f>
        <v/>
      </c>
      <c r="FQ137" s="44">
        <f>MAX(0,MIN(FQ134,p3_city+p3_grant+p3_mezz)-MIN(FQ133,p3_city+p3_grant+p3_mezz))-FQ135-FQ136</f>
        <v/>
      </c>
      <c r="FR137" s="44">
        <f>MAX(0,MIN(FR134,p3_city+p3_grant+p3_mezz)-MIN(FR133,p3_city+p3_grant+p3_mezz))-FR135-FR136</f>
        <v/>
      </c>
      <c r="FS137" s="44">
        <f>MAX(0,MIN(FS134,p3_city+p3_grant+p3_mezz)-MIN(FS133,p3_city+p3_grant+p3_mezz))-FS135-FS136</f>
        <v/>
      </c>
      <c r="FT137" s="44">
        <f>MAX(0,MIN(FT134,p3_city+p3_grant+p3_mezz)-MIN(FT133,p3_city+p3_grant+p3_mezz))-FT135-FT136</f>
        <v/>
      </c>
      <c r="FU137" s="44">
        <f>MAX(0,MIN(FU134,p3_city+p3_grant+p3_mezz)-MIN(FU133,p3_city+p3_grant+p3_mezz))-FU135-FU136</f>
        <v/>
      </c>
      <c r="FV137" s="44">
        <f>MAX(0,MIN(FV134,p3_city+p3_grant+p3_mezz)-MIN(FV133,p3_city+p3_grant+p3_mezz))-FV135-FV136</f>
        <v/>
      </c>
      <c r="FW137" s="44">
        <f>MAX(0,MIN(FW134,p3_city+p3_grant+p3_mezz)-MIN(FW133,p3_city+p3_grant+p3_mezz))-FW135-FW136</f>
        <v/>
      </c>
      <c r="FX137" s="44">
        <f>MAX(0,MIN(FX134,p3_city+p3_grant+p3_mezz)-MIN(FX133,p3_city+p3_grant+p3_mezz))-FX135-FX136</f>
        <v/>
      </c>
      <c r="FY137" s="44">
        <f>MAX(0,MIN(FY134,p3_city+p3_grant+p3_mezz)-MIN(FY133,p3_city+p3_grant+p3_mezz))-FY135-FY136</f>
        <v/>
      </c>
      <c r="FZ137" s="44">
        <f>MAX(0,MIN(FZ134,p3_city+p3_grant+p3_mezz)-MIN(FZ133,p3_city+p3_grant+p3_mezz))-FZ135-FZ136</f>
        <v/>
      </c>
      <c r="GA137" s="44">
        <f>MAX(0,MIN(GA134,p3_city+p3_grant+p3_mezz)-MIN(GA133,p3_city+p3_grant+p3_mezz))-GA135-GA136</f>
        <v/>
      </c>
      <c r="GB137" s="44">
        <f>MAX(0,MIN(GB134,p3_city+p3_grant+p3_mezz)-MIN(GB133,p3_city+p3_grant+p3_mezz))-GB135-GB136</f>
        <v/>
      </c>
      <c r="GC137" s="44">
        <f>MAX(0,MIN(GC134,p3_city+p3_grant+p3_mezz)-MIN(GC133,p3_city+p3_grant+p3_mezz))-GC135-GC136</f>
        <v/>
      </c>
      <c r="GD137" s="44">
        <f>MAX(0,MIN(GD134,p3_city+p3_grant+p3_mezz)-MIN(GD133,p3_city+p3_grant+p3_mezz))-GD135-GD136</f>
        <v/>
      </c>
      <c r="GE137" s="44">
        <f>MAX(0,MIN(GE134,p3_city+p3_grant+p3_mezz)-MIN(GE133,p3_city+p3_grant+p3_mezz))-GE135-GE136</f>
        <v/>
      </c>
      <c r="GF137" s="44">
        <f>MAX(0,MIN(GF134,p3_city+p3_grant+p3_mezz)-MIN(GF133,p3_city+p3_grant+p3_mezz))-GF135-GF136</f>
        <v/>
      </c>
      <c r="GG137" s="44">
        <f>MAX(0,MIN(GG134,p3_city+p3_grant+p3_mezz)-MIN(GG133,p3_city+p3_grant+p3_mezz))-GG135-GG136</f>
        <v/>
      </c>
      <c r="GH137" s="44">
        <f>MAX(0,MIN(GH134,p3_city+p3_grant+p3_mezz)-MIN(GH133,p3_city+p3_grant+p3_mezz))-GH135-GH136</f>
        <v/>
      </c>
      <c r="GI137" s="44">
        <f>MAX(0,MIN(GI134,p3_city+p3_grant+p3_mezz)-MIN(GI133,p3_city+p3_grant+p3_mezz))-GI135-GI136</f>
        <v/>
      </c>
      <c r="GJ137" s="44">
        <f>MAX(0,MIN(GJ134,p3_city+p3_grant+p3_mezz)-MIN(GJ133,p3_city+p3_grant+p3_mezz))-GJ135-GJ136</f>
        <v/>
      </c>
      <c r="GK137" s="44">
        <f>MAX(0,MIN(GK134,p3_city+p3_grant+p3_mezz)-MIN(GK133,p3_city+p3_grant+p3_mezz))-GK135-GK136</f>
        <v/>
      </c>
      <c r="GL137" s="44">
        <f>MAX(0,MIN(GL134,p3_city+p3_grant+p3_mezz)-MIN(GL133,p3_city+p3_grant+p3_mezz))-GL135-GL136</f>
        <v/>
      </c>
      <c r="GM137" s="44">
        <f>MAX(0,MIN(GM134,p3_city+p3_grant+p3_mezz)-MIN(GM133,p3_city+p3_grant+p3_mezz))-GM135-GM136</f>
        <v/>
      </c>
      <c r="GN137" s="44">
        <f>MAX(0,MIN(GN134,p3_city+p3_grant+p3_mezz)-MIN(GN133,p3_city+p3_grant+p3_mezz))-GN135-GN136</f>
        <v/>
      </c>
      <c r="GO137" s="44">
        <f>MAX(0,MIN(GO134,p3_city+p3_grant+p3_mezz)-MIN(GO133,p3_city+p3_grant+p3_mezz))-GO135-GO136</f>
        <v/>
      </c>
      <c r="GP137" s="44">
        <f>MAX(0,MIN(GP134,p3_city+p3_grant+p3_mezz)-MIN(GP133,p3_city+p3_grant+p3_mezz))-GP135-GP136</f>
        <v/>
      </c>
      <c r="GQ137" s="44">
        <f>MAX(0,MIN(GQ134,p3_city+p3_grant+p3_mezz)-MIN(GQ133,p3_city+p3_grant+p3_mezz))-GQ135-GQ136</f>
        <v/>
      </c>
      <c r="GR137" s="44">
        <f>MAX(0,MIN(GR134,p3_city+p3_grant+p3_mezz)-MIN(GR133,p3_city+p3_grant+p3_mezz))-GR135-GR136</f>
        <v/>
      </c>
      <c r="GS137" s="44">
        <f>MAX(0,MIN(GS134,p3_city+p3_grant+p3_mezz)-MIN(GS133,p3_city+p3_grant+p3_mezz))-GS135-GS136</f>
        <v/>
      </c>
      <c r="GT137" s="44">
        <f>MAX(0,MIN(GT134,p3_city+p3_grant+p3_mezz)-MIN(GT133,p3_city+p3_grant+p3_mezz))-GT135-GT136</f>
        <v/>
      </c>
      <c r="GU137" s="44">
        <f>MAX(0,MIN(GU134,p3_city+p3_grant+p3_mezz)-MIN(GU133,p3_city+p3_grant+p3_mezz))-GU135-GU136</f>
        <v/>
      </c>
      <c r="GV137" s="44">
        <f>MAX(0,MIN(GV134,p3_city+p3_grant+p3_mezz)-MIN(GV133,p3_city+p3_grant+p3_mezz))-GV135-GV136</f>
        <v/>
      </c>
      <c r="GW137" s="44">
        <f>MAX(0,MIN(GW134,p3_city+p3_grant+p3_mezz)-MIN(GW133,p3_city+p3_grant+p3_mezz))-GW135-GW136</f>
        <v/>
      </c>
      <c r="GX137" s="44">
        <f>MAX(0,MIN(GX134,p3_city+p3_grant+p3_mezz)-MIN(GX133,p3_city+p3_grant+p3_mezz))-GX135-GX136</f>
        <v/>
      </c>
      <c r="GY137" s="44">
        <f>MAX(0,MIN(GY134,p3_city+p3_grant+p3_mezz)-MIN(GY133,p3_city+p3_grant+p3_mezz))-GY135-GY136</f>
        <v/>
      </c>
      <c r="GZ137" s="44">
        <f>MAX(0,MIN(GZ134,p3_city+p3_grant+p3_mezz)-MIN(GZ133,p3_city+p3_grant+p3_mezz))-GZ135-GZ136</f>
        <v/>
      </c>
      <c r="HA137" s="44">
        <f>MAX(0,MIN(HA134,p3_city+p3_grant+p3_mezz)-MIN(HA133,p3_city+p3_grant+p3_mezz))-HA135-HA136</f>
        <v/>
      </c>
      <c r="HB137" s="44">
        <f>MAX(0,MIN(HB134,p3_city+p3_grant+p3_mezz)-MIN(HB133,p3_city+p3_grant+p3_mezz))-HB135-HB136</f>
        <v/>
      </c>
      <c r="HC137" s="44">
        <f>MAX(0,MIN(HC134,p3_city+p3_grant+p3_mezz)-MIN(HC133,p3_city+p3_grant+p3_mezz))-HC135-HC136</f>
        <v/>
      </c>
      <c r="HD137" s="44">
        <f>MAX(0,MIN(HD134,p3_city+p3_grant+p3_mezz)-MIN(HD133,p3_city+p3_grant+p3_mezz))-HD135-HD136</f>
        <v/>
      </c>
      <c r="HE137" s="44">
        <f>MAX(0,MIN(HE134,p3_city+p3_grant+p3_mezz)-MIN(HE133,p3_city+p3_grant+p3_mezz))-HE135-HE136</f>
        <v/>
      </c>
      <c r="HF137" s="44">
        <f>MAX(0,MIN(HF134,p3_city+p3_grant+p3_mezz)-MIN(HF133,p3_city+p3_grant+p3_mezz))-HF135-HF136</f>
        <v/>
      </c>
      <c r="HG137" s="44">
        <f>MAX(0,MIN(HG134,p3_city+p3_grant+p3_mezz)-MIN(HG133,p3_city+p3_grant+p3_mezz))-HG135-HG136</f>
        <v/>
      </c>
      <c r="HH137" s="44">
        <f>MAX(0,MIN(HH134,p3_city+p3_grant+p3_mezz)-MIN(HH133,p3_city+p3_grant+p3_mezz))-HH135-HH136</f>
        <v/>
      </c>
      <c r="HI137" s="44">
        <f>MAX(0,MIN(HI134,p3_city+p3_grant+p3_mezz)-MIN(HI133,p3_city+p3_grant+p3_mezz))-HI135-HI136</f>
        <v/>
      </c>
      <c r="HJ137" s="44">
        <f>MAX(0,MIN(HJ134,p3_city+p3_grant+p3_mezz)-MIN(HJ133,p3_city+p3_grant+p3_mezz))-HJ135-HJ136</f>
        <v/>
      </c>
      <c r="HK137" s="44">
        <f>MAX(0,MIN(HK134,p3_city+p3_grant+p3_mezz)-MIN(HK133,p3_city+p3_grant+p3_mezz))-HK135-HK136</f>
        <v/>
      </c>
      <c r="HL137" s="44">
        <f>MAX(0,MIN(HL134,p3_city+p3_grant+p3_mezz)-MIN(HL133,p3_city+p3_grant+p3_mezz))-HL135-HL136</f>
        <v/>
      </c>
      <c r="HM137" s="44">
        <f>MAX(0,MIN(HM134,p3_city+p3_grant+p3_mezz)-MIN(HM133,p3_city+p3_grant+p3_mezz))-HM135-HM136</f>
        <v/>
      </c>
      <c r="HN137" s="44">
        <f>MAX(0,MIN(HN134,p3_city+p3_grant+p3_mezz)-MIN(HN133,p3_city+p3_grant+p3_mezz))-HN135-HN136</f>
        <v/>
      </c>
      <c r="HO137" s="44">
        <f>MAX(0,MIN(HO134,p3_city+p3_grant+p3_mezz)-MIN(HO133,p3_city+p3_grant+p3_mezz))-HO135-HO136</f>
        <v/>
      </c>
      <c r="HP137" s="44">
        <f>MAX(0,MIN(HP134,p3_city+p3_grant+p3_mezz)-MIN(HP133,p3_city+p3_grant+p3_mezz))-HP135-HP136</f>
        <v/>
      </c>
      <c r="HQ137" s="44">
        <f>MAX(0,MIN(HQ134,p3_city+p3_grant+p3_mezz)-MIN(HQ133,p3_city+p3_grant+p3_mezz))-HQ135-HQ136</f>
        <v/>
      </c>
      <c r="HR137" s="44">
        <f>MAX(0,MIN(HR134,p3_city+p3_grant+p3_mezz)-MIN(HR133,p3_city+p3_grant+p3_mezz))-HR135-HR136</f>
        <v/>
      </c>
      <c r="HS137" s="44">
        <f>MAX(0,MIN(HS134,p3_city+p3_grant+p3_mezz)-MIN(HS133,p3_city+p3_grant+p3_mezz))-HS135-HS136</f>
        <v/>
      </c>
      <c r="HT137" s="44">
        <f>MAX(0,MIN(HT134,p3_city+p3_grant+p3_mezz)-MIN(HT133,p3_city+p3_grant+p3_mezz))-HT135-HT136</f>
        <v/>
      </c>
      <c r="HU137" s="44">
        <f>MAX(0,MIN(HU134,p3_city+p3_grant+p3_mezz)-MIN(HU133,p3_city+p3_grant+p3_mezz))-HU135-HU136</f>
        <v/>
      </c>
      <c r="HV137" s="44">
        <f>MAX(0,MIN(HV134,p3_city+p3_grant+p3_mezz)-MIN(HV133,p3_city+p3_grant+p3_mezz))-HV135-HV136</f>
        <v/>
      </c>
      <c r="HW137" s="44">
        <f>MAX(0,MIN(HW134,p3_city+p3_grant+p3_mezz)-MIN(HW133,p3_city+p3_grant+p3_mezz))-HW135-HW136</f>
        <v/>
      </c>
      <c r="HX137" s="44">
        <f>MAX(0,MIN(HX134,p3_city+p3_grant+p3_mezz)-MIN(HX133,p3_city+p3_grant+p3_mezz))-HX135-HX136</f>
        <v/>
      </c>
      <c r="HY137" s="44">
        <f>MAX(0,MIN(HY134,p3_city+p3_grant+p3_mezz)-MIN(HY133,p3_city+p3_grant+p3_mezz))-HY135-HY136</f>
        <v/>
      </c>
      <c r="HZ137" s="44">
        <f>MAX(0,MIN(HZ134,p3_city+p3_grant+p3_mezz)-MIN(HZ133,p3_city+p3_grant+p3_mezz))-HZ135-HZ136</f>
        <v/>
      </c>
      <c r="IA137" s="44">
        <f>MAX(0,MIN(IA134,p3_city+p3_grant+p3_mezz)-MIN(IA133,p3_city+p3_grant+p3_mezz))-IA135-IA136</f>
        <v/>
      </c>
      <c r="IB137" s="44">
        <f>MAX(0,MIN(IB134,p3_city+p3_grant+p3_mezz)-MIN(IB133,p3_city+p3_grant+p3_mezz))-IB135-IB136</f>
        <v/>
      </c>
      <c r="IC137" s="44">
        <f>MAX(0,MIN(IC134,p3_city+p3_grant+p3_mezz)-MIN(IC133,p3_city+p3_grant+p3_mezz))-IC135-IC136</f>
        <v/>
      </c>
      <c r="ID137" s="44">
        <f>MAX(0,MIN(ID134,p3_city+p3_grant+p3_mezz)-MIN(ID133,p3_city+p3_grant+p3_mezz))-ID135-ID136</f>
        <v/>
      </c>
      <c r="IE137" s="44">
        <f>MAX(0,MIN(IE134,p3_city+p3_grant+p3_mezz)-MIN(IE133,p3_city+p3_grant+p3_mezz))-IE135-IE136</f>
        <v/>
      </c>
      <c r="IF137" s="44">
        <f>MAX(0,MIN(IF134,p3_city+p3_grant+p3_mezz)-MIN(IF133,p3_city+p3_grant+p3_mezz))-IF135-IF136</f>
        <v/>
      </c>
      <c r="IG137" s="44">
        <f>MAX(0,MIN(IG134,p3_city+p3_grant+p3_mezz)-MIN(IG133,p3_city+p3_grant+p3_mezz))-IG135-IG136</f>
        <v/>
      </c>
      <c r="IH137" s="44">
        <f>MAX(0,MIN(IH134,p3_city+p3_grant+p3_mezz)-MIN(IH133,p3_city+p3_grant+p3_mezz))-IH135-IH136</f>
        <v/>
      </c>
      <c r="II137" s="44">
        <f>MAX(0,MIN(II134,p3_city+p3_grant+p3_mezz)-MIN(II133,p3_city+p3_grant+p3_mezz))-II135-II136</f>
        <v/>
      </c>
      <c r="IJ137" s="44">
        <f>MAX(0,MIN(IJ134,p3_city+p3_grant+p3_mezz)-MIN(IJ133,p3_city+p3_grant+p3_mezz))-IJ135-IJ136</f>
        <v/>
      </c>
      <c r="IK137" s="44">
        <f>MAX(0,MIN(IK134,p3_city+p3_grant+p3_mezz)-MIN(IK133,p3_city+p3_grant+p3_mezz))-IK135-IK136</f>
        <v/>
      </c>
      <c r="IL137" s="44">
        <f>MAX(0,MIN(IL134,p3_city+p3_grant+p3_mezz)-MIN(IL133,p3_city+p3_grant+p3_mezz))-IL135-IL136</f>
        <v/>
      </c>
      <c r="IM137" s="44">
        <f>MAX(0,MIN(IM134,p3_city+p3_grant+p3_mezz)-MIN(IM133,p3_city+p3_grant+p3_mezz))-IM135-IM136</f>
        <v/>
      </c>
      <c r="IN137" s="44">
        <f>MAX(0,MIN(IN134,p3_city+p3_grant+p3_mezz)-MIN(IN133,p3_city+p3_grant+p3_mezz))-IN135-IN136</f>
        <v/>
      </c>
      <c r="IO137" s="44">
        <f>MAX(0,MIN(IO134,p3_city+p3_grant+p3_mezz)-MIN(IO133,p3_city+p3_grant+p3_mezz))-IO135-IO136</f>
        <v/>
      </c>
      <c r="IP137" s="44">
        <f>MAX(0,MIN(IP134,p3_city+p3_grant+p3_mezz)-MIN(IP133,p3_city+p3_grant+p3_mezz))-IP135-IP136</f>
        <v/>
      </c>
      <c r="IQ137" s="44">
        <f>MAX(0,MIN(IQ134,p3_city+p3_grant+p3_mezz)-MIN(IQ133,p3_city+p3_grant+p3_mezz))-IQ135-IQ136</f>
        <v/>
      </c>
      <c r="IR137" s="44">
        <f>MAX(0,MIN(IR134,p3_city+p3_grant+p3_mezz)-MIN(IR133,p3_city+p3_grant+p3_mezz))-IR135-IR136</f>
        <v/>
      </c>
      <c r="IS137" s="44">
        <f>MAX(0,MIN(IS134,p3_city+p3_grant+p3_mezz)-MIN(IS133,p3_city+p3_grant+p3_mezz))-IS135-IS136</f>
        <v/>
      </c>
      <c r="IT137" s="44">
        <f>MAX(0,MIN(IT134,p3_city+p3_grant+p3_mezz)-MIN(IT133,p3_city+p3_grant+p3_mezz))-IT135-IT136</f>
        <v/>
      </c>
      <c r="IU137" s="44">
        <f>MAX(0,MIN(IU134,p3_city+p3_grant+p3_mezz)-MIN(IU133,p3_city+p3_grant+p3_mezz))-IU135-IU136</f>
        <v/>
      </c>
      <c r="IV137" s="44">
        <f>MAX(0,MIN(IV134,p3_city+p3_grant+p3_mezz)-MIN(IV133,p3_city+p3_grant+p3_mezz))-IV135-IV136</f>
        <v/>
      </c>
      <c r="IW137" s="44">
        <f>MAX(0,MIN(IW134,p3_city+p3_grant+p3_mezz)-MIN(IW133,p3_city+p3_grant+p3_mezz))-IW135-IW136</f>
        <v/>
      </c>
      <c r="IX137" s="44">
        <f>MAX(0,MIN(IX134,p3_city+p3_grant+p3_mezz)-MIN(IX133,p3_city+p3_grant+p3_mezz))-IX135-IX136</f>
        <v/>
      </c>
      <c r="IY137" s="44">
        <f>MAX(0,MIN(IY134,p3_city+p3_grant+p3_mezz)-MIN(IY133,p3_city+p3_grant+p3_mezz))-IY135-IY136</f>
        <v/>
      </c>
      <c r="IZ137" s="44">
        <f>MAX(0,MIN(IZ134,p3_city+p3_grant+p3_mezz)-MIN(IZ133,p3_city+p3_grant+p3_mezz))-IZ135-IZ136</f>
        <v/>
      </c>
      <c r="JA137" s="44">
        <f>MAX(0,MIN(JA134,p3_city+p3_grant+p3_mezz)-MIN(JA133,p3_city+p3_grant+p3_mezz))-JA135-JA136</f>
        <v/>
      </c>
      <c r="JB137" s="44">
        <f>MAX(0,MIN(JB134,p3_city+p3_grant+p3_mezz)-MIN(JB133,p3_city+p3_grant+p3_mezz))-JB135-JB136</f>
        <v/>
      </c>
      <c r="JC137" s="44">
        <f>MAX(0,MIN(JC134,p3_city+p3_grant+p3_mezz)-MIN(JC133,p3_city+p3_grant+p3_mezz))-JC135-JC136</f>
        <v/>
      </c>
      <c r="JD137" s="44">
        <f>MAX(0,MIN(JD134,p3_city+p3_grant+p3_mezz)-MIN(JD133,p3_city+p3_grant+p3_mezz))-JD135-JD136</f>
        <v/>
      </c>
      <c r="JE137" s="44">
        <f>MAX(0,MIN(JE134,p3_city+p3_grant+p3_mezz)-MIN(JE133,p3_city+p3_grant+p3_mezz))-JE135-JE136</f>
        <v/>
      </c>
      <c r="JF137" s="44">
        <f>MAX(0,MIN(JF134,p3_city+p3_grant+p3_mezz)-MIN(JF133,p3_city+p3_grant+p3_mezz))-JF135-JF136</f>
        <v/>
      </c>
      <c r="JG137" s="44">
        <f>MAX(0,MIN(JG134,p3_city+p3_grant+p3_mezz)-MIN(JG133,p3_city+p3_grant+p3_mezz))-JG135-JG136</f>
        <v/>
      </c>
      <c r="JH137" s="44">
        <f>MAX(0,MIN(JH134,p3_city+p3_grant+p3_mezz)-MIN(JH133,p3_city+p3_grant+p3_mezz))-JH135-JH136</f>
        <v/>
      </c>
      <c r="JI137" s="44">
        <f>MAX(0,MIN(JI134,p3_city+p3_grant+p3_mezz)-MIN(JI133,p3_city+p3_grant+p3_mezz))-JI135-JI136</f>
        <v/>
      </c>
      <c r="JJ137" s="44">
        <f>MAX(0,MIN(JJ134,p3_city+p3_grant+p3_mezz)-MIN(JJ133,p3_city+p3_grant+p3_mezz))-JJ135-JJ136</f>
        <v/>
      </c>
      <c r="JK137" s="44">
        <f>MAX(0,MIN(JK134,p3_city+p3_grant+p3_mezz)-MIN(JK133,p3_city+p3_grant+p3_mezz))-JK135-JK136</f>
        <v/>
      </c>
      <c r="JL137" s="44">
        <f>MAX(0,MIN(JL134,p3_city+p3_grant+p3_mezz)-MIN(JL133,p3_city+p3_grant+p3_mezz))-JL135-JL136</f>
        <v/>
      </c>
      <c r="JM137" s="44">
        <f>MAX(0,MIN(JM134,p3_city+p3_grant+p3_mezz)-MIN(JM133,p3_city+p3_grant+p3_mezz))-JM135-JM136</f>
        <v/>
      </c>
      <c r="JN137" s="44">
        <f>MAX(0,MIN(JN134,p3_city+p3_grant+p3_mezz)-MIN(JN133,p3_city+p3_grant+p3_mezz))-JN135-JN136</f>
        <v/>
      </c>
      <c r="JO137" s="44">
        <f>MAX(0,MIN(JO134,p3_city+p3_grant+p3_mezz)-MIN(JO133,p3_city+p3_grant+p3_mezz))-JO135-JO136</f>
        <v/>
      </c>
      <c r="JP137" s="44">
        <f>MAX(0,MIN(JP134,p3_city+p3_grant+p3_mezz)-MIN(JP133,p3_city+p3_grant+p3_mezz))-JP135-JP136</f>
        <v/>
      </c>
      <c r="JQ137" s="44">
        <f>MAX(0,MIN(JQ134,p3_city+p3_grant+p3_mezz)-MIN(JQ133,p3_city+p3_grant+p3_mezz))-JQ135-JQ136</f>
        <v/>
      </c>
      <c r="JR137" s="44">
        <f>MAX(0,MIN(JR134,p3_city+p3_grant+p3_mezz)-MIN(JR133,p3_city+p3_grant+p3_mezz))-JR135-JR136</f>
        <v/>
      </c>
      <c r="JS137" s="44">
        <f>MAX(0,MIN(JS134,p3_city+p3_grant+p3_mezz)-MIN(JS133,p3_city+p3_grant+p3_mezz))-JS135-JS136</f>
        <v/>
      </c>
      <c r="JT137" s="44">
        <f>MAX(0,MIN(JT134,p3_city+p3_grant+p3_mezz)-MIN(JT133,p3_city+p3_grant+p3_mezz))-JT135-JT136</f>
        <v/>
      </c>
      <c r="JU137" s="44">
        <f>MAX(0,MIN(JU134,p3_city+p3_grant+p3_mezz)-MIN(JU133,p3_city+p3_grant+p3_mezz))-JU135-JU136</f>
        <v/>
      </c>
      <c r="JV137" s="44">
        <f>MAX(0,MIN(JV134,p3_city+p3_grant+p3_mezz)-MIN(JV133,p3_city+p3_grant+p3_mezz))-JV135-JV136</f>
        <v/>
      </c>
      <c r="JW137" s="44">
        <f>MAX(0,MIN(JW134,p3_city+p3_grant+p3_mezz)-MIN(JW133,p3_city+p3_grant+p3_mezz))-JW135-JW136</f>
        <v/>
      </c>
      <c r="JX137" s="44">
        <f>MAX(0,MIN(JX134,p3_city+p3_grant+p3_mezz)-MIN(JX133,p3_city+p3_grant+p3_mezz))-JX135-JX136</f>
        <v/>
      </c>
      <c r="JY137" s="44">
        <f>MAX(0,MIN(JY134,p3_city+p3_grant+p3_mezz)-MIN(JY133,p3_city+p3_grant+p3_mezz))-JY135-JY136</f>
        <v/>
      </c>
      <c r="JZ137" s="44">
        <f>MAX(0,MIN(JZ134,p3_city+p3_grant+p3_mezz)-MIN(JZ133,p3_city+p3_grant+p3_mezz))-JZ135-JZ136</f>
        <v/>
      </c>
      <c r="KA137" s="44">
        <f>MAX(0,MIN(KA134,p3_city+p3_grant+p3_mezz)-MIN(KA133,p3_city+p3_grant+p3_mezz))-KA135-KA136</f>
        <v/>
      </c>
      <c r="KB137" s="44">
        <f>MAX(0,MIN(KB134,p3_city+p3_grant+p3_mezz)-MIN(KB133,p3_city+p3_grant+p3_mezz))-KB135-KB136</f>
        <v/>
      </c>
      <c r="KC137" s="44">
        <f>MAX(0,MIN(KC134,p3_city+p3_grant+p3_mezz)-MIN(KC133,p3_city+p3_grant+p3_mezz))-KC135-KC136</f>
        <v/>
      </c>
      <c r="KD137" s="44">
        <f>MAX(0,MIN(KD134,p3_city+p3_grant+p3_mezz)-MIN(KD133,p3_city+p3_grant+p3_mezz))-KD135-KD136</f>
        <v/>
      </c>
      <c r="KE137" s="44">
        <f>MAX(0,MIN(KE134,p3_city+p3_grant+p3_mezz)-MIN(KE133,p3_city+p3_grant+p3_mezz))-KE135-KE136</f>
        <v/>
      </c>
      <c r="KF137" s="44">
        <f>MAX(0,MIN(KF134,p3_city+p3_grant+p3_mezz)-MIN(KF133,p3_city+p3_grant+p3_mezz))-KF135-KF136</f>
        <v/>
      </c>
      <c r="KG137" s="44">
        <f>MAX(0,MIN(KG134,p3_city+p3_grant+p3_mezz)-MIN(KG133,p3_city+p3_grant+p3_mezz))-KG135-KG136</f>
        <v/>
      </c>
      <c r="KH137" s="44">
        <f>MAX(0,MIN(KH134,p3_city+p3_grant+p3_mezz)-MIN(KH133,p3_city+p3_grant+p3_mezz))-KH135-KH136</f>
        <v/>
      </c>
      <c r="KI137" s="44">
        <f>MAX(0,MIN(KI134,p3_city+p3_grant+p3_mezz)-MIN(KI133,p3_city+p3_grant+p3_mezz))-KI135-KI136</f>
        <v/>
      </c>
      <c r="KJ137" s="44">
        <f>MAX(0,MIN(KJ134,p3_city+p3_grant+p3_mezz)-MIN(KJ133,p3_city+p3_grant+p3_mezz))-KJ135-KJ136</f>
        <v/>
      </c>
      <c r="KK137" s="44">
        <f>MAX(0,MIN(KK134,p3_city+p3_grant+p3_mezz)-MIN(KK133,p3_city+p3_grant+p3_mezz))-KK135-KK136</f>
        <v/>
      </c>
      <c r="KL137" s="44">
        <f>MAX(0,MIN(KL134,p3_city+p3_grant+p3_mezz)-MIN(KL133,p3_city+p3_grant+p3_mezz))-KL135-KL136</f>
        <v/>
      </c>
      <c r="KM137" s="44">
        <f>MAX(0,MIN(KM134,p3_city+p3_grant+p3_mezz)-MIN(KM133,p3_city+p3_grant+p3_mezz))-KM135-KM136</f>
        <v/>
      </c>
      <c r="KN137" s="44">
        <f>MAX(0,MIN(KN134,p3_city+p3_grant+p3_mezz)-MIN(KN133,p3_city+p3_grant+p3_mezz))-KN135-KN136</f>
        <v/>
      </c>
      <c r="KO137" s="44">
        <f>MAX(0,MIN(KO134,p3_city+p3_grant+p3_mezz)-MIN(KO133,p3_city+p3_grant+p3_mezz))-KO135-KO136</f>
        <v/>
      </c>
      <c r="KP137" s="44">
        <f>MAX(0,MIN(KP134,p3_city+p3_grant+p3_mezz)-MIN(KP133,p3_city+p3_grant+p3_mezz))-KP135-KP136</f>
        <v/>
      </c>
      <c r="KQ137" s="44">
        <f>MAX(0,MIN(KQ134,p3_city+p3_grant+p3_mezz)-MIN(KQ133,p3_city+p3_grant+p3_mezz))-KQ135-KQ136</f>
        <v/>
      </c>
      <c r="KR137" s="44">
        <f>MAX(0,MIN(KR134,p3_city+p3_grant+p3_mezz)-MIN(KR133,p3_city+p3_grant+p3_mezz))-KR135-KR136</f>
        <v/>
      </c>
      <c r="KS137" s="44">
        <f>MAX(0,MIN(KS134,p3_city+p3_grant+p3_mezz)-MIN(KS133,p3_city+p3_grant+p3_mezz))-KS135-KS136</f>
        <v/>
      </c>
      <c r="KT137" s="44">
        <f>MAX(0,MIN(KT134,p3_city+p3_grant+p3_mezz)-MIN(KT133,p3_city+p3_grant+p3_mezz))-KT135-KT136</f>
        <v/>
      </c>
      <c r="KU137" s="44">
        <f>MAX(0,MIN(KU134,p3_city+p3_grant+p3_mezz)-MIN(KU133,p3_city+p3_grant+p3_mezz))-KU135-KU136</f>
        <v/>
      </c>
      <c r="KV137" s="44">
        <f>MAX(0,MIN(KV134,p3_city+p3_grant+p3_mezz)-MIN(KV133,p3_city+p3_grant+p3_mezz))-KV135-KV136</f>
        <v/>
      </c>
      <c r="KW137" s="44">
        <f>MAX(0,MIN(KW134,p3_city+p3_grant+p3_mezz)-MIN(KW133,p3_city+p3_grant+p3_mezz))-KW135-KW136</f>
        <v/>
      </c>
      <c r="KX137" s="44">
        <f>MAX(0,MIN(KX134,p3_city+p3_grant+p3_mezz)-MIN(KX133,p3_city+p3_grant+p3_mezz))-KX135-KX136</f>
        <v/>
      </c>
      <c r="KY137" s="44">
        <f>MAX(0,MIN(KY134,p3_city+p3_grant+p3_mezz)-MIN(KY133,p3_city+p3_grant+p3_mezz))-KY135-KY136</f>
        <v/>
      </c>
      <c r="KZ137" s="44">
        <f>MAX(0,MIN(KZ134,p3_city+p3_grant+p3_mezz)-MIN(KZ133,p3_city+p3_grant+p3_mezz))-KZ135-KZ136</f>
        <v/>
      </c>
      <c r="LA137" s="44">
        <f>MAX(0,MIN(LA134,p3_city+p3_grant+p3_mezz)-MIN(LA133,p3_city+p3_grant+p3_mezz))-LA135-LA136</f>
        <v/>
      </c>
      <c r="LB137" s="44">
        <f>MAX(0,MIN(LB134,p3_city+p3_grant+p3_mezz)-MIN(LB133,p3_city+p3_grant+p3_mezz))-LB135-LB136</f>
        <v/>
      </c>
      <c r="LC137" s="44">
        <f>MAX(0,MIN(LC134,p3_city+p3_grant+p3_mezz)-MIN(LC133,p3_city+p3_grant+p3_mezz))-LC135-LC136</f>
        <v/>
      </c>
      <c r="LD137" s="44">
        <f>MAX(0,MIN(LD134,p3_city+p3_grant+p3_mezz)-MIN(LD133,p3_city+p3_grant+p3_mezz))-LD135-LD136</f>
        <v/>
      </c>
      <c r="LE137" s="44">
        <f>MAX(0,MIN(LE134,p3_city+p3_grant+p3_mezz)-MIN(LE133,p3_city+p3_grant+p3_mezz))-LE135-LE136</f>
        <v/>
      </c>
      <c r="LF137" s="44">
        <f>MAX(0,MIN(LF134,p3_city+p3_grant+p3_mezz)-MIN(LF133,p3_city+p3_grant+p3_mezz))-LF135-LF136</f>
        <v/>
      </c>
      <c r="LG137" s="44">
        <f>MAX(0,MIN(LG134,p3_city+p3_grant+p3_mezz)-MIN(LG133,p3_city+p3_grant+p3_mezz))-LG135-LG136</f>
        <v/>
      </c>
      <c r="LH137" s="44">
        <f>MAX(0,MIN(LH134,p3_city+p3_grant+p3_mezz)-MIN(LH133,p3_city+p3_grant+p3_mezz))-LH135-LH136</f>
        <v/>
      </c>
      <c r="LI137" s="44">
        <f>MAX(0,MIN(LI134,p3_city+p3_grant+p3_mezz)-MIN(LI133,p3_city+p3_grant+p3_mezz))-LI135-LI136</f>
        <v/>
      </c>
      <c r="LJ137" s="44">
        <f>MAX(0,MIN(LJ134,p3_city+p3_grant+p3_mezz)-MIN(LJ133,p3_city+p3_grant+p3_mezz))-LJ135-LJ136</f>
        <v/>
      </c>
      <c r="LK137" s="44">
        <f>MAX(0,MIN(LK134,p3_city+p3_grant+p3_mezz)-MIN(LK133,p3_city+p3_grant+p3_mezz))-LK135-LK136</f>
        <v/>
      </c>
      <c r="LL137" s="44">
        <f>MAX(0,MIN(LL134,p3_city+p3_grant+p3_mezz)-MIN(LL133,p3_city+p3_grant+p3_mezz))-LL135-LL136</f>
        <v/>
      </c>
      <c r="LM137" s="44">
        <f>MAX(0,MIN(LM134,p3_city+p3_grant+p3_mezz)-MIN(LM133,p3_city+p3_grant+p3_mezz))-LM135-LM136</f>
        <v/>
      </c>
      <c r="LN137" s="44">
        <f>MAX(0,MIN(LN134,p3_city+p3_grant+p3_mezz)-MIN(LN133,p3_city+p3_grant+p3_mezz))-LN135-LN136</f>
        <v/>
      </c>
      <c r="LO137" s="44">
        <f>MAX(0,MIN(LO134,p3_city+p3_grant+p3_mezz)-MIN(LO133,p3_city+p3_grant+p3_mezz))-LO135-LO136</f>
        <v/>
      </c>
      <c r="LP137" s="44">
        <f>MAX(0,MIN(LP134,p3_city+p3_grant+p3_mezz)-MIN(LP133,p3_city+p3_grant+p3_mezz))-LP135-LP136</f>
        <v/>
      </c>
      <c r="LQ137" s="44">
        <f>MAX(0,MIN(LQ134,p3_city+p3_grant+p3_mezz)-MIN(LQ133,p3_city+p3_grant+p3_mezz))-LQ135-LQ136</f>
        <v/>
      </c>
      <c r="LR137" s="44">
        <f>MAX(0,MIN(LR134,p3_city+p3_grant+p3_mezz)-MIN(LR133,p3_city+p3_grant+p3_mezz))-LR135-LR136</f>
        <v/>
      </c>
      <c r="LS137" s="44">
        <f>MAX(0,MIN(LS134,p3_city+p3_grant+p3_mezz)-MIN(LS133,p3_city+p3_grant+p3_mezz))-LS135-LS136</f>
        <v/>
      </c>
      <c r="LT137" s="44">
        <f>MAX(0,MIN(LT134,p3_city+p3_grant+p3_mezz)-MIN(LT133,p3_city+p3_grant+p3_mezz))-LT135-LT136</f>
        <v/>
      </c>
      <c r="LU137" s="44">
        <f>MAX(0,MIN(LU134,p3_city+p3_grant+p3_mezz)-MIN(LU133,p3_city+p3_grant+p3_mezz))-LU135-LU136</f>
        <v/>
      </c>
      <c r="LV137" s="44">
        <f>MAX(0,MIN(LV134,p3_city+p3_grant+p3_mezz)-MIN(LV133,p3_city+p3_grant+p3_mezz))-LV135-LV136</f>
        <v/>
      </c>
      <c r="LW137" s="44">
        <f>MAX(0,MIN(LW134,p3_city+p3_grant+p3_mezz)-MIN(LW133,p3_city+p3_grant+p3_mezz))-LW135-LW136</f>
        <v/>
      </c>
      <c r="LX137" s="44">
        <f>MAX(0,MIN(LX134,p3_city+p3_grant+p3_mezz)-MIN(LX133,p3_city+p3_grant+p3_mezz))-LX135-LX136</f>
        <v/>
      </c>
      <c r="LY137" s="44">
        <f>MAX(0,MIN(LY134,p3_city+p3_grant+p3_mezz)-MIN(LY133,p3_city+p3_grant+p3_mezz))-LY135-LY136</f>
        <v/>
      </c>
      <c r="LZ137" s="44">
        <f>MAX(0,MIN(LZ134,p3_city+p3_grant+p3_mezz)-MIN(LZ133,p3_city+p3_grant+p3_mezz))-LZ135-LZ136</f>
        <v/>
      </c>
      <c r="MA137" s="44">
        <f>MAX(0,MIN(MA134,p3_city+p3_grant+p3_mezz)-MIN(MA133,p3_city+p3_grant+p3_mezz))-MA135-MA136</f>
        <v/>
      </c>
      <c r="MB137" s="44">
        <f>MAX(0,MIN(MB134,p3_city+p3_grant+p3_mezz)-MIN(MB133,p3_city+p3_grant+p3_mezz))-MB135-MB136</f>
        <v/>
      </c>
      <c r="MC137" s="44">
        <f>MAX(0,MIN(MC134,p3_city+p3_grant+p3_mezz)-MIN(MC133,p3_city+p3_grant+p3_mezz))-MC135-MC136</f>
        <v/>
      </c>
      <c r="MD137" s="44">
        <f>MAX(0,MIN(MD134,p3_city+p3_grant+p3_mezz)-MIN(MD133,p3_city+p3_grant+p3_mezz))-MD135-MD136</f>
        <v/>
      </c>
      <c r="ME137" s="44">
        <f>MAX(0,MIN(ME134,p3_city+p3_grant+p3_mezz)-MIN(ME133,p3_city+p3_grant+p3_mezz))-ME135-ME136</f>
        <v/>
      </c>
      <c r="MF137" s="44">
        <f>MAX(0,MIN(MF134,p3_city+p3_grant+p3_mezz)-MIN(MF133,p3_city+p3_grant+p3_mezz))-MF135-MF136</f>
        <v/>
      </c>
      <c r="MG137" s="44">
        <f>MAX(0,MIN(MG134,p3_city+p3_grant+p3_mezz)-MIN(MG133,p3_city+p3_grant+p3_mezz))-MG135-MG136</f>
        <v/>
      </c>
      <c r="MH137" s="44">
        <f>MAX(0,MIN(MH134,p3_city+p3_grant+p3_mezz)-MIN(MH133,p3_city+p3_grant+p3_mezz))-MH135-MH136</f>
        <v/>
      </c>
      <c r="MI137" s="44">
        <f>MAX(0,MIN(MI134,p3_city+p3_grant+p3_mezz)-MIN(MI133,p3_city+p3_grant+p3_mezz))-MI135-MI136</f>
        <v/>
      </c>
      <c r="MJ137" s="44">
        <f>MAX(0,MIN(MJ134,p3_city+p3_grant+p3_mezz)-MIN(MJ133,p3_city+p3_grant+p3_mezz))-MJ135-MJ136</f>
        <v/>
      </c>
      <c r="MK137" s="44">
        <f>MAX(0,MIN(MK134,p3_city+p3_grant+p3_mezz)-MIN(MK133,p3_city+p3_grant+p3_mezz))-MK135-MK136</f>
        <v/>
      </c>
      <c r="ML137" s="44">
        <f>MAX(0,MIN(ML134,p3_city+p3_grant+p3_mezz)-MIN(ML133,p3_city+p3_grant+p3_mezz))-ML135-ML136</f>
        <v/>
      </c>
      <c r="MM137" s="44">
        <f>MAX(0,MIN(MM134,p3_city+p3_grant+p3_mezz)-MIN(MM133,p3_city+p3_grant+p3_mezz))-MM135-MM136</f>
        <v/>
      </c>
      <c r="MN137" s="44">
        <f>MAX(0,MIN(MN134,p3_city+p3_grant+p3_mezz)-MIN(MN133,p3_city+p3_grant+p3_mezz))-MN135-MN136</f>
        <v/>
      </c>
      <c r="MO137" s="44">
        <f>MAX(0,MIN(MO134,p3_city+p3_grant+p3_mezz)-MIN(MO133,p3_city+p3_grant+p3_mezz))-MO135-MO136</f>
        <v/>
      </c>
      <c r="MP137" s="44">
        <f>MAX(0,MIN(MP134,p3_city+p3_grant+p3_mezz)-MIN(MP133,p3_city+p3_grant+p3_mezz))-MP135-MP136</f>
        <v/>
      </c>
      <c r="MQ137" s="44">
        <f>MAX(0,MIN(MQ134,p3_city+p3_grant+p3_mezz)-MIN(MQ133,p3_city+p3_grant+p3_mezz))-MQ135-MQ136</f>
        <v/>
      </c>
      <c r="MR137" s="44">
        <f>MAX(0,MIN(MR134,p3_city+p3_grant+p3_mezz)-MIN(MR133,p3_city+p3_grant+p3_mezz))-MR135-MR136</f>
        <v/>
      </c>
      <c r="MS137" s="44">
        <f>MAX(0,MIN(MS134,p3_city+p3_grant+p3_mezz)-MIN(MS133,p3_city+p3_grant+p3_mezz))-MS135-MS136</f>
        <v/>
      </c>
      <c r="MT137" s="44">
        <f>MAX(0,MIN(MT134,p3_city+p3_grant+p3_mezz)-MIN(MT133,p3_city+p3_grant+p3_mezz))-MT135-MT136</f>
        <v/>
      </c>
      <c r="MU137" s="44">
        <f>MAX(0,MIN(MU134,p3_city+p3_grant+p3_mezz)-MIN(MU133,p3_city+p3_grant+p3_mezz))-MU135-MU136</f>
        <v/>
      </c>
      <c r="MV137" s="44">
        <f>MAX(0,MIN(MV134,p3_city+p3_grant+p3_mezz)-MIN(MV133,p3_city+p3_grant+p3_mezz))-MV135-MV136</f>
        <v/>
      </c>
      <c r="MW137" s="44">
        <f>MAX(0,MIN(MW134,p3_city+p3_grant+p3_mezz)-MIN(MW133,p3_city+p3_grant+p3_mezz))-MW135-MW136</f>
        <v/>
      </c>
      <c r="MX137" s="44">
        <f>MAX(0,MIN(MX134,p3_city+p3_grant+p3_mezz)-MIN(MX133,p3_city+p3_grant+p3_mezz))-MX135-MX136</f>
        <v/>
      </c>
      <c r="MY137" s="44">
        <f>MAX(0,MIN(MY134,p3_city+p3_grant+p3_mezz)-MIN(MY133,p3_city+p3_grant+p3_mezz))-MY135-MY136</f>
        <v/>
      </c>
      <c r="MZ137" s="44">
        <f>MAX(0,MIN(MZ134,p3_city+p3_grant+p3_mezz)-MIN(MZ133,p3_city+p3_grant+p3_mezz))-MZ135-MZ136</f>
        <v/>
      </c>
      <c r="NA137" s="44">
        <f>MAX(0,MIN(NA134,p3_city+p3_grant+p3_mezz)-MIN(NA133,p3_city+p3_grant+p3_mezz))-NA135-NA136</f>
        <v/>
      </c>
      <c r="NB137" s="44">
        <f>MAX(0,MIN(NB134,p3_city+p3_grant+p3_mezz)-MIN(NB133,p3_city+p3_grant+p3_mezz))-NB135-NB136</f>
        <v/>
      </c>
      <c r="NC137" s="44">
        <f>MAX(0,MIN(NC134,p3_city+p3_grant+p3_mezz)-MIN(NC133,p3_city+p3_grant+p3_mezz))-NC135-NC136</f>
        <v/>
      </c>
      <c r="ND137" s="44">
        <f>MAX(0,MIN(ND134,p3_city+p3_grant+p3_mezz)-MIN(ND133,p3_city+p3_grant+p3_mezz))-ND135-ND136</f>
        <v/>
      </c>
      <c r="NE137" s="44">
        <f>MAX(0,MIN(NE134,p3_city+p3_grant+p3_mezz)-MIN(NE133,p3_city+p3_grant+p3_mezz))-NE135-NE136</f>
        <v/>
      </c>
      <c r="NF137" s="44">
        <f>MAX(0,MIN(NF134,p3_city+p3_grant+p3_mezz)-MIN(NF133,p3_city+p3_grant+p3_mezz))-NF135-NF136</f>
        <v/>
      </c>
      <c r="NG137" s="44">
        <f>MAX(0,MIN(NG134,p3_city+p3_grant+p3_mezz)-MIN(NG133,p3_city+p3_grant+p3_mezz))-NG135-NG136</f>
        <v/>
      </c>
      <c r="NH137" s="44">
        <f>MAX(0,MIN(NH134,p3_city+p3_grant+p3_mezz)-MIN(NH133,p3_city+p3_grant+p3_mezz))-NH135-NH136</f>
        <v/>
      </c>
      <c r="NI137" s="44">
        <f>MAX(0,MIN(NI134,p3_city+p3_grant+p3_mezz)-MIN(NI133,p3_city+p3_grant+p3_mezz))-NI135-NI136</f>
        <v/>
      </c>
      <c r="NJ137" s="44">
        <f>MAX(0,MIN(NJ134,p3_city+p3_grant+p3_mezz)-MIN(NJ133,p3_city+p3_grant+p3_mezz))-NJ135-NJ136</f>
        <v/>
      </c>
      <c r="NK137" s="44">
        <f>MAX(0,MIN(NK134,p3_city+p3_grant+p3_mezz)-MIN(NK133,p3_city+p3_grant+p3_mezz))-NK135-NK136</f>
        <v/>
      </c>
      <c r="NL137" s="44">
        <f>MAX(0,MIN(NL134,p3_city+p3_grant+p3_mezz)-MIN(NL133,p3_city+p3_grant+p3_mezz))-NL135-NL136</f>
        <v/>
      </c>
      <c r="NM137" s="44">
        <f>MAX(0,MIN(NM134,p3_city+p3_grant+p3_mezz)-MIN(NM133,p3_city+p3_grant+p3_mezz))-NM135-NM136</f>
        <v/>
      </c>
      <c r="NN137" s="44">
        <f>MAX(0,MIN(NN134,p3_city+p3_grant+p3_mezz)-MIN(NN133,p3_city+p3_grant+p3_mezz))-NN135-NN136</f>
        <v/>
      </c>
      <c r="NO137" s="44">
        <f>MAX(0,MIN(NO134,p3_city+p3_grant+p3_mezz)-MIN(NO133,p3_city+p3_grant+p3_mezz))-NO135-NO136</f>
        <v/>
      </c>
      <c r="NP137" s="44">
        <f>MAX(0,MIN(NP134,p3_city+p3_grant+p3_mezz)-MIN(NP133,p3_city+p3_grant+p3_mezz))-NP135-NP136</f>
        <v/>
      </c>
      <c r="NQ137" s="44">
        <f>MAX(0,MIN(NQ134,p3_city+p3_grant+p3_mezz)-MIN(NQ133,p3_city+p3_grant+p3_mezz))-NQ135-NQ136</f>
        <v/>
      </c>
      <c r="NR137" s="44">
        <f>MAX(0,MIN(NR134,p3_city+p3_grant+p3_mezz)-MIN(NR133,p3_city+p3_grant+p3_mezz))-NR135-NR136</f>
        <v/>
      </c>
      <c r="NS137" s="44">
        <f>MAX(0,MIN(NS134,p3_city+p3_grant+p3_mezz)-MIN(NS133,p3_city+p3_grant+p3_mezz))-NS135-NS136</f>
        <v/>
      </c>
      <c r="NT137" s="44">
        <f>MAX(0,MIN(NT134,p3_city+p3_grant+p3_mezz)-MIN(NT133,p3_city+p3_grant+p3_mezz))-NT135-NT136</f>
        <v/>
      </c>
      <c r="NU137" s="44">
        <f>MAX(0,MIN(NU134,p3_city+p3_grant+p3_mezz)-MIN(NU133,p3_city+p3_grant+p3_mezz))-NU135-NU136</f>
        <v/>
      </c>
      <c r="NV137" s="44">
        <f>MAX(0,MIN(NV134,p3_city+p3_grant+p3_mezz)-MIN(NV133,p3_city+p3_grant+p3_mezz))-NV135-NV136</f>
        <v/>
      </c>
      <c r="NW137" s="44">
        <f>MAX(0,MIN(NW134,p3_city+p3_grant+p3_mezz)-MIN(NW133,p3_city+p3_grant+p3_mezz))-NW135-NW136</f>
        <v/>
      </c>
      <c r="NX137" s="44">
        <f>MAX(0,MIN(NX134,p3_city+p3_grant+p3_mezz)-MIN(NX133,p3_city+p3_grant+p3_mezz))-NX135-NX136</f>
        <v/>
      </c>
      <c r="NY137" s="44">
        <f>MAX(0,MIN(NY134,p3_city+p3_grant+p3_mezz)-MIN(NY133,p3_city+p3_grant+p3_mezz))-NY135-NY136</f>
        <v/>
      </c>
      <c r="NZ137" s="44">
        <f>MAX(0,MIN(NZ134,p3_city+p3_grant+p3_mezz)-MIN(NZ133,p3_city+p3_grant+p3_mezz))-NZ135-NZ136</f>
        <v/>
      </c>
      <c r="OA137" s="44">
        <f>MAX(0,MIN(OA134,p3_city+p3_grant+p3_mezz)-MIN(OA133,p3_city+p3_grant+p3_mezz))-OA135-OA136</f>
        <v/>
      </c>
      <c r="OB137" s="44">
        <f>MAX(0,MIN(OB134,p3_city+p3_grant+p3_mezz)-MIN(OB133,p3_city+p3_grant+p3_mezz))-OB135-OB136</f>
        <v/>
      </c>
      <c r="OC137" s="44">
        <f>MAX(0,MIN(OC134,p3_city+p3_grant+p3_mezz)-MIN(OC133,p3_city+p3_grant+p3_mezz))-OC135-OC136</f>
        <v/>
      </c>
      <c r="OD137" s="44">
        <f>MAX(0,MIN(OD134,p3_city+p3_grant+p3_mezz)-MIN(OD133,p3_city+p3_grant+p3_mezz))-OD135-OD136</f>
        <v/>
      </c>
      <c r="OE137" s="44">
        <f>MAX(0,MIN(OE134,p3_city+p3_grant+p3_mezz)-MIN(OE133,p3_city+p3_grant+p3_mezz))-OE135-OE136</f>
        <v/>
      </c>
      <c r="OF137" s="44">
        <f>MAX(0,MIN(OF134,p3_city+p3_grant+p3_mezz)-MIN(OF133,p3_city+p3_grant+p3_mezz))-OF135-OF136</f>
        <v/>
      </c>
      <c r="OG137" s="44">
        <f>MAX(0,MIN(OG134,p3_city+p3_grant+p3_mezz)-MIN(OG133,p3_city+p3_grant+p3_mezz))-OG135-OG136</f>
        <v/>
      </c>
      <c r="OH137" s="44">
        <f>MAX(0,MIN(OH134,p3_city+p3_grant+p3_mezz)-MIN(OH133,p3_city+p3_grant+p3_mezz))-OH135-OH136</f>
        <v/>
      </c>
      <c r="OI137" s="44">
        <f>MAX(0,MIN(OI134,p3_city+p3_grant+p3_mezz)-MIN(OI133,p3_city+p3_grant+p3_mezz))-OI135-OI136</f>
        <v/>
      </c>
      <c r="OJ137" s="44">
        <f>MAX(0,MIN(OJ134,p3_city+p3_grant+p3_mezz)-MIN(OJ133,p3_city+p3_grant+p3_mezz))-OJ135-OJ136</f>
        <v/>
      </c>
      <c r="OK137" s="44">
        <f>MAX(0,MIN(OK134,p3_city+p3_grant+p3_mezz)-MIN(OK133,p3_city+p3_grant+p3_mezz))-OK135-OK136</f>
        <v/>
      </c>
      <c r="OL137" s="44">
        <f>MAX(0,MIN(OL134,p3_city+p3_grant+p3_mezz)-MIN(OL133,p3_city+p3_grant+p3_mezz))-OL135-OL136</f>
        <v/>
      </c>
      <c r="OM137" s="44">
        <f>MAX(0,MIN(OM134,p3_city+p3_grant+p3_mezz)-MIN(OM133,p3_city+p3_grant+p3_mezz))-OM135-OM136</f>
        <v/>
      </c>
      <c r="ON137" s="44">
        <f>MAX(0,MIN(ON134,p3_city+p3_grant+p3_mezz)-MIN(ON133,p3_city+p3_grant+p3_mezz))-ON135-ON136</f>
        <v/>
      </c>
      <c r="OO137" s="44">
        <f>MAX(0,MIN(OO134,p3_city+p3_grant+p3_mezz)-MIN(OO133,p3_city+p3_grant+p3_mezz))-OO135-OO136</f>
        <v/>
      </c>
      <c r="OP137" s="44">
        <f>MAX(0,MIN(OP134,p3_city+p3_grant+p3_mezz)-MIN(OP133,p3_city+p3_grant+p3_mezz))-OP135-OP136</f>
        <v/>
      </c>
      <c r="OQ137" s="44">
        <f>MAX(0,MIN(OQ134,p3_city+p3_grant+p3_mezz)-MIN(OQ133,p3_city+p3_grant+p3_mezz))-OQ135-OQ136</f>
        <v/>
      </c>
      <c r="OR137" s="44">
        <f>MAX(0,MIN(OR134,p3_city+p3_grant+p3_mezz)-MIN(OR133,p3_city+p3_grant+p3_mezz))-OR135-OR136</f>
        <v/>
      </c>
      <c r="OS137" s="44">
        <f>MAX(0,MIN(OS134,p3_city+p3_grant+p3_mezz)-MIN(OS133,p3_city+p3_grant+p3_mezz))-OS135-OS136</f>
        <v/>
      </c>
      <c r="OT137" s="44">
        <f>MAX(0,MIN(OT134,p3_city+p3_grant+p3_mezz)-MIN(OT133,p3_city+p3_grant+p3_mezz))-OT135-OT136</f>
        <v/>
      </c>
      <c r="OU137" s="44">
        <f>MAX(0,MIN(OU134,p3_city+p3_grant+p3_mezz)-MIN(OU133,p3_city+p3_grant+p3_mezz))-OU135-OU136</f>
        <v/>
      </c>
      <c r="OV137" s="44">
        <f>MAX(0,MIN(OV134,p3_city+p3_grant+p3_mezz)-MIN(OV133,p3_city+p3_grant+p3_mezz))-OV135-OV136</f>
        <v/>
      </c>
      <c r="OW137" s="44">
        <f>MAX(0,MIN(OW134,p3_city+p3_grant+p3_mezz)-MIN(OW133,p3_city+p3_grant+p3_mezz))-OW135-OW136</f>
        <v/>
      </c>
      <c r="OX137" s="44">
        <f>MAX(0,MIN(OX134,p3_city+p3_grant+p3_mezz)-MIN(OX133,p3_city+p3_grant+p3_mezz))-OX135-OX136</f>
        <v/>
      </c>
      <c r="OY137" s="44">
        <f>MAX(0,MIN(OY134,p3_city+p3_grant+p3_mezz)-MIN(OY133,p3_city+p3_grant+p3_mezz))-OY135-OY136</f>
        <v/>
      </c>
      <c r="OZ137" s="44">
        <f>MAX(0,MIN(OZ134,p3_city+p3_grant+p3_mezz)-MIN(OZ133,p3_city+p3_grant+p3_mezz))-OZ135-OZ136</f>
        <v/>
      </c>
      <c r="PA137" s="44">
        <f>MAX(0,MIN(PA134,p3_city+p3_grant+p3_mezz)-MIN(PA133,p3_city+p3_grant+p3_mezz))-PA135-PA136</f>
        <v/>
      </c>
      <c r="PB137" s="44">
        <f>MAX(0,MIN(PB134,p3_city+p3_grant+p3_mezz)-MIN(PB133,p3_city+p3_grant+p3_mezz))-PB135-PB136</f>
        <v/>
      </c>
      <c r="PC137" s="44">
        <f>MAX(0,MIN(PC134,p3_city+p3_grant+p3_mezz)-MIN(PC133,p3_city+p3_grant+p3_mezz))-PC135-PC136</f>
        <v/>
      </c>
      <c r="PD137" s="44">
        <f>MAX(0,MIN(PD134,p3_city+p3_grant+p3_mezz)-MIN(PD133,p3_city+p3_grant+p3_mezz))-PD135-PD136</f>
        <v/>
      </c>
      <c r="PE137" s="44">
        <f>MAX(0,MIN(PE134,p3_city+p3_grant+p3_mezz)-MIN(PE133,p3_city+p3_grant+p3_mezz))-PE135-PE136</f>
        <v/>
      </c>
      <c r="PF137" s="44">
        <f>MAX(0,MIN(PF134,p3_city+p3_grant+p3_mezz)-MIN(PF133,p3_city+p3_grant+p3_mezz))-PF135-PF136</f>
        <v/>
      </c>
      <c r="PG137" s="44">
        <f>MAX(0,MIN(PG134,p3_city+p3_grant+p3_mezz)-MIN(PG133,p3_city+p3_grant+p3_mezz))-PG135-PG136</f>
        <v/>
      </c>
      <c r="PH137" s="44">
        <f>MAX(0,MIN(PH134,p3_city+p3_grant+p3_mezz)-MIN(PH133,p3_city+p3_grant+p3_mezz))-PH135-PH136</f>
        <v/>
      </c>
      <c r="PI137" s="44">
        <f>MAX(0,MIN(PI134,p3_city+p3_grant+p3_mezz)-MIN(PI133,p3_city+p3_grant+p3_mezz))-PI135-PI136</f>
        <v/>
      </c>
      <c r="PJ137" s="44">
        <f>MAX(0,MIN(PJ134,p3_city+p3_grant+p3_mezz)-MIN(PJ133,p3_city+p3_grant+p3_mezz))-PJ135-PJ136</f>
        <v/>
      </c>
      <c r="PK137" s="44">
        <f>MAX(0,MIN(PK134,p3_city+p3_grant+p3_mezz)-MIN(PK133,p3_city+p3_grant+p3_mezz))-PK135-PK136</f>
        <v/>
      </c>
      <c r="PL137" s="44">
        <f>MAX(0,MIN(PL134,p3_city+p3_grant+p3_mezz)-MIN(PL133,p3_city+p3_grant+p3_mezz))-PL135-PL136</f>
        <v/>
      </c>
      <c r="PM137" s="44">
        <f>MAX(0,MIN(PM134,p3_city+p3_grant+p3_mezz)-MIN(PM133,p3_city+p3_grant+p3_mezz))-PM135-PM136</f>
        <v/>
      </c>
    </row>
    <row r="138">
      <c r="A138" s="9" t="inlineStr">
        <is>
          <t>Source: MLI Select advance (ex interest)</t>
        </is>
      </c>
      <c r="B138" s="9" t="inlineStr">
        <is>
          <t>P3</t>
        </is>
      </c>
      <c r="C138" s="43">
        <f>SUM(D138:PM138)</f>
        <v/>
      </c>
      <c r="D138" s="44">
        <f>D132-D135-D136-D137</f>
        <v/>
      </c>
      <c r="E138" s="44">
        <f>E132-E135-E136-E137</f>
        <v/>
      </c>
      <c r="F138" s="44">
        <f>F132-F135-F136-F137</f>
        <v/>
      </c>
      <c r="G138" s="44">
        <f>G132-G135-G136-G137</f>
        <v/>
      </c>
      <c r="H138" s="44">
        <f>H132-H135-H136-H137</f>
        <v/>
      </c>
      <c r="I138" s="44">
        <f>I132-I135-I136-I137</f>
        <v/>
      </c>
      <c r="J138" s="44">
        <f>J132-J135-J136-J137</f>
        <v/>
      </c>
      <c r="K138" s="44">
        <f>K132-K135-K136-K137</f>
        <v/>
      </c>
      <c r="L138" s="44">
        <f>L132-L135-L136-L137</f>
        <v/>
      </c>
      <c r="M138" s="44">
        <f>M132-M135-M136-M137</f>
        <v/>
      </c>
      <c r="N138" s="44">
        <f>N132-N135-N136-N137</f>
        <v/>
      </c>
      <c r="O138" s="44">
        <f>O132-O135-O136-O137</f>
        <v/>
      </c>
      <c r="P138" s="44">
        <f>P132-P135-P136-P137</f>
        <v/>
      </c>
      <c r="Q138" s="44">
        <f>Q132-Q135-Q136-Q137</f>
        <v/>
      </c>
      <c r="R138" s="44">
        <f>R132-R135-R136-R137</f>
        <v/>
      </c>
      <c r="S138" s="44">
        <f>S132-S135-S136-S137</f>
        <v/>
      </c>
      <c r="T138" s="44">
        <f>T132-T135-T136-T137</f>
        <v/>
      </c>
      <c r="U138" s="44">
        <f>U132-U135-U136-U137</f>
        <v/>
      </c>
      <c r="V138" s="44">
        <f>V132-V135-V136-V137</f>
        <v/>
      </c>
      <c r="W138" s="44">
        <f>W132-W135-W136-W137</f>
        <v/>
      </c>
      <c r="X138" s="44">
        <f>X132-X135-X136-X137</f>
        <v/>
      </c>
      <c r="Y138" s="44">
        <f>Y132-Y135-Y136-Y137</f>
        <v/>
      </c>
      <c r="Z138" s="44">
        <f>Z132-Z135-Z136-Z137</f>
        <v/>
      </c>
      <c r="AA138" s="44">
        <f>AA132-AA135-AA136-AA137</f>
        <v/>
      </c>
      <c r="AB138" s="44">
        <f>AB132-AB135-AB136-AB137</f>
        <v/>
      </c>
      <c r="AC138" s="44">
        <f>AC132-AC135-AC136-AC137</f>
        <v/>
      </c>
      <c r="AD138" s="44">
        <f>AD132-AD135-AD136-AD137</f>
        <v/>
      </c>
      <c r="AE138" s="44">
        <f>AE132-AE135-AE136-AE137</f>
        <v/>
      </c>
      <c r="AF138" s="44">
        <f>AF132-AF135-AF136-AF137</f>
        <v/>
      </c>
      <c r="AG138" s="44">
        <f>AG132-AG135-AG136-AG137</f>
        <v/>
      </c>
      <c r="AH138" s="44">
        <f>AH132-AH135-AH136-AH137</f>
        <v/>
      </c>
      <c r="AI138" s="44">
        <f>AI132-AI135-AI136-AI137</f>
        <v/>
      </c>
      <c r="AJ138" s="44">
        <f>AJ132-AJ135-AJ136-AJ137</f>
        <v/>
      </c>
      <c r="AK138" s="44">
        <f>AK132-AK135-AK136-AK137</f>
        <v/>
      </c>
      <c r="AL138" s="44">
        <f>AL132-AL135-AL136-AL137</f>
        <v/>
      </c>
      <c r="AM138" s="44">
        <f>AM132-AM135-AM136-AM137</f>
        <v/>
      </c>
      <c r="AN138" s="44">
        <f>AN132-AN135-AN136-AN137</f>
        <v/>
      </c>
      <c r="AO138" s="44">
        <f>AO132-AO135-AO136-AO137</f>
        <v/>
      </c>
      <c r="AP138" s="44">
        <f>AP132-AP135-AP136-AP137</f>
        <v/>
      </c>
      <c r="AQ138" s="44">
        <f>AQ132-AQ135-AQ136-AQ137</f>
        <v/>
      </c>
      <c r="AR138" s="44">
        <f>AR132-AR135-AR136-AR137</f>
        <v/>
      </c>
      <c r="AS138" s="44">
        <f>AS132-AS135-AS136-AS137</f>
        <v/>
      </c>
      <c r="AT138" s="44">
        <f>AT132-AT135-AT136-AT137</f>
        <v/>
      </c>
      <c r="AU138" s="44">
        <f>AU132-AU135-AU136-AU137</f>
        <v/>
      </c>
      <c r="AV138" s="44">
        <f>AV132-AV135-AV136-AV137</f>
        <v/>
      </c>
      <c r="AW138" s="44">
        <f>AW132-AW135-AW136-AW137</f>
        <v/>
      </c>
      <c r="AX138" s="44">
        <f>AX132-AX135-AX136-AX137</f>
        <v/>
      </c>
      <c r="AY138" s="44">
        <f>AY132-AY135-AY136-AY137</f>
        <v/>
      </c>
      <c r="AZ138" s="44">
        <f>AZ132-AZ135-AZ136-AZ137</f>
        <v/>
      </c>
      <c r="BA138" s="44">
        <f>BA132-BA135-BA136-BA137</f>
        <v/>
      </c>
      <c r="BB138" s="44">
        <f>BB132-BB135-BB136-BB137</f>
        <v/>
      </c>
      <c r="BC138" s="44">
        <f>BC132-BC135-BC136-BC137</f>
        <v/>
      </c>
      <c r="BD138" s="44">
        <f>BD132-BD135-BD136-BD137</f>
        <v/>
      </c>
      <c r="BE138" s="44">
        <f>BE132-BE135-BE136-BE137</f>
        <v/>
      </c>
      <c r="BF138" s="44">
        <f>BF132-BF135-BF136-BF137</f>
        <v/>
      </c>
      <c r="BG138" s="44">
        <f>BG132-BG135-BG136-BG137</f>
        <v/>
      </c>
      <c r="BH138" s="44">
        <f>BH132-BH135-BH136-BH137</f>
        <v/>
      </c>
      <c r="BI138" s="44">
        <f>BI132-BI135-BI136-BI137</f>
        <v/>
      </c>
      <c r="BJ138" s="44">
        <f>BJ132-BJ135-BJ136-BJ137</f>
        <v/>
      </c>
      <c r="BK138" s="44">
        <f>BK132-BK135-BK136-BK137</f>
        <v/>
      </c>
      <c r="BL138" s="44">
        <f>BL132-BL135-BL136-BL137</f>
        <v/>
      </c>
      <c r="BM138" s="44">
        <f>BM132-BM135-BM136-BM137</f>
        <v/>
      </c>
      <c r="BN138" s="44">
        <f>BN132-BN135-BN136-BN137</f>
        <v/>
      </c>
      <c r="BO138" s="44">
        <f>BO132-BO135-BO136-BO137</f>
        <v/>
      </c>
      <c r="BP138" s="44">
        <f>BP132-BP135-BP136-BP137</f>
        <v/>
      </c>
      <c r="BQ138" s="44">
        <f>BQ132-BQ135-BQ136-BQ137</f>
        <v/>
      </c>
      <c r="BR138" s="44">
        <f>BR132-BR135-BR136-BR137</f>
        <v/>
      </c>
      <c r="BS138" s="44">
        <f>BS132-BS135-BS136-BS137</f>
        <v/>
      </c>
      <c r="BT138" s="44">
        <f>BT132-BT135-BT136-BT137</f>
        <v/>
      </c>
      <c r="BU138" s="44">
        <f>BU132-BU135-BU136-BU137</f>
        <v/>
      </c>
      <c r="BV138" s="44">
        <f>BV132-BV135-BV136-BV137</f>
        <v/>
      </c>
      <c r="BW138" s="44">
        <f>BW132-BW135-BW136-BW137</f>
        <v/>
      </c>
      <c r="BX138" s="44">
        <f>BX132-BX135-BX136-BX137</f>
        <v/>
      </c>
      <c r="BY138" s="44">
        <f>BY132-BY135-BY136-BY137</f>
        <v/>
      </c>
      <c r="BZ138" s="44">
        <f>BZ132-BZ135-BZ136-BZ137</f>
        <v/>
      </c>
      <c r="CA138" s="44">
        <f>CA132-CA135-CA136-CA137</f>
        <v/>
      </c>
      <c r="CB138" s="44">
        <f>CB132-CB135-CB136-CB137</f>
        <v/>
      </c>
      <c r="CC138" s="44">
        <f>CC132-CC135-CC136-CC137</f>
        <v/>
      </c>
      <c r="CD138" s="44">
        <f>CD132-CD135-CD136-CD137</f>
        <v/>
      </c>
      <c r="CE138" s="44">
        <f>CE132-CE135-CE136-CE137</f>
        <v/>
      </c>
      <c r="CF138" s="44">
        <f>CF132-CF135-CF136-CF137</f>
        <v/>
      </c>
      <c r="CG138" s="44">
        <f>CG132-CG135-CG136-CG137</f>
        <v/>
      </c>
      <c r="CH138" s="44">
        <f>CH132-CH135-CH136-CH137</f>
        <v/>
      </c>
      <c r="CI138" s="44">
        <f>CI132-CI135-CI136-CI137</f>
        <v/>
      </c>
      <c r="CJ138" s="44">
        <f>CJ132-CJ135-CJ136-CJ137</f>
        <v/>
      </c>
      <c r="CK138" s="44">
        <f>CK132-CK135-CK136-CK137</f>
        <v/>
      </c>
      <c r="CL138" s="44">
        <f>CL132-CL135-CL136-CL137</f>
        <v/>
      </c>
      <c r="CM138" s="44">
        <f>CM132-CM135-CM136-CM137</f>
        <v/>
      </c>
      <c r="CN138" s="44">
        <f>CN132-CN135-CN136-CN137</f>
        <v/>
      </c>
      <c r="CO138" s="44">
        <f>CO132-CO135-CO136-CO137</f>
        <v/>
      </c>
      <c r="CP138" s="44">
        <f>CP132-CP135-CP136-CP137</f>
        <v/>
      </c>
      <c r="CQ138" s="44">
        <f>CQ132-CQ135-CQ136-CQ137</f>
        <v/>
      </c>
      <c r="CR138" s="44">
        <f>CR132-CR135-CR136-CR137</f>
        <v/>
      </c>
      <c r="CS138" s="44">
        <f>CS132-CS135-CS136-CS137</f>
        <v/>
      </c>
      <c r="CT138" s="44">
        <f>CT132-CT135-CT136-CT137</f>
        <v/>
      </c>
      <c r="CU138" s="44">
        <f>CU132-CU135-CU136-CU137</f>
        <v/>
      </c>
      <c r="CV138" s="44">
        <f>CV132-CV135-CV136-CV137</f>
        <v/>
      </c>
      <c r="CW138" s="44">
        <f>CW132-CW135-CW136-CW137</f>
        <v/>
      </c>
      <c r="CX138" s="44">
        <f>CX132-CX135-CX136-CX137</f>
        <v/>
      </c>
      <c r="CY138" s="44">
        <f>CY132-CY135-CY136-CY137</f>
        <v/>
      </c>
      <c r="CZ138" s="44">
        <f>CZ132-CZ135-CZ136-CZ137</f>
        <v/>
      </c>
      <c r="DA138" s="44">
        <f>DA132-DA135-DA136-DA137</f>
        <v/>
      </c>
      <c r="DB138" s="44">
        <f>DB132-DB135-DB136-DB137</f>
        <v/>
      </c>
      <c r="DC138" s="44">
        <f>DC132-DC135-DC136-DC137</f>
        <v/>
      </c>
      <c r="DD138" s="44">
        <f>DD132-DD135-DD136-DD137</f>
        <v/>
      </c>
      <c r="DE138" s="44">
        <f>DE132-DE135-DE136-DE137</f>
        <v/>
      </c>
      <c r="DF138" s="44">
        <f>DF132-DF135-DF136-DF137</f>
        <v/>
      </c>
      <c r="DG138" s="44">
        <f>DG132-DG135-DG136-DG137</f>
        <v/>
      </c>
      <c r="DH138" s="44">
        <f>DH132-DH135-DH136-DH137</f>
        <v/>
      </c>
      <c r="DI138" s="44">
        <f>DI132-DI135-DI136-DI137</f>
        <v/>
      </c>
      <c r="DJ138" s="44">
        <f>DJ132-DJ135-DJ136-DJ137</f>
        <v/>
      </c>
      <c r="DK138" s="44">
        <f>DK132-DK135-DK136-DK137</f>
        <v/>
      </c>
      <c r="DL138" s="44">
        <f>DL132-DL135-DL136-DL137</f>
        <v/>
      </c>
      <c r="DM138" s="44">
        <f>DM132-DM135-DM136-DM137</f>
        <v/>
      </c>
      <c r="DN138" s="44">
        <f>DN132-DN135-DN136-DN137</f>
        <v/>
      </c>
      <c r="DO138" s="44">
        <f>DO132-DO135-DO136-DO137</f>
        <v/>
      </c>
      <c r="DP138" s="44">
        <f>DP132-DP135-DP136-DP137</f>
        <v/>
      </c>
      <c r="DQ138" s="44">
        <f>DQ132-DQ135-DQ136-DQ137</f>
        <v/>
      </c>
      <c r="DR138" s="44">
        <f>DR132-DR135-DR136-DR137</f>
        <v/>
      </c>
      <c r="DS138" s="44">
        <f>DS132-DS135-DS136-DS137</f>
        <v/>
      </c>
      <c r="DT138" s="44">
        <f>DT132-DT135-DT136-DT137</f>
        <v/>
      </c>
      <c r="DU138" s="44">
        <f>DU132-DU135-DU136-DU137</f>
        <v/>
      </c>
      <c r="DV138" s="44">
        <f>DV132-DV135-DV136-DV137</f>
        <v/>
      </c>
      <c r="DW138" s="44">
        <f>DW132-DW135-DW136-DW137</f>
        <v/>
      </c>
      <c r="DX138" s="44">
        <f>DX132-DX135-DX136-DX137</f>
        <v/>
      </c>
      <c r="DY138" s="44">
        <f>DY132-DY135-DY136-DY137</f>
        <v/>
      </c>
      <c r="DZ138" s="44">
        <f>DZ132-DZ135-DZ136-DZ137</f>
        <v/>
      </c>
      <c r="EA138" s="44">
        <f>EA132-EA135-EA136-EA137</f>
        <v/>
      </c>
      <c r="EB138" s="44">
        <f>EB132-EB135-EB136-EB137</f>
        <v/>
      </c>
      <c r="EC138" s="44">
        <f>EC132-EC135-EC136-EC137</f>
        <v/>
      </c>
      <c r="ED138" s="44">
        <f>ED132-ED135-ED136-ED137</f>
        <v/>
      </c>
      <c r="EE138" s="44">
        <f>EE132-EE135-EE136-EE137</f>
        <v/>
      </c>
      <c r="EF138" s="44">
        <f>EF132-EF135-EF136-EF137</f>
        <v/>
      </c>
      <c r="EG138" s="44">
        <f>EG132-EG135-EG136-EG137</f>
        <v/>
      </c>
      <c r="EH138" s="44">
        <f>EH132-EH135-EH136-EH137</f>
        <v/>
      </c>
      <c r="EI138" s="44">
        <f>EI132-EI135-EI136-EI137</f>
        <v/>
      </c>
      <c r="EJ138" s="44">
        <f>EJ132-EJ135-EJ136-EJ137</f>
        <v/>
      </c>
      <c r="EK138" s="44">
        <f>EK132-EK135-EK136-EK137</f>
        <v/>
      </c>
      <c r="EL138" s="44">
        <f>EL132-EL135-EL136-EL137</f>
        <v/>
      </c>
      <c r="EM138" s="44">
        <f>EM132-EM135-EM136-EM137</f>
        <v/>
      </c>
      <c r="EN138" s="44">
        <f>EN132-EN135-EN136-EN137</f>
        <v/>
      </c>
      <c r="EO138" s="44">
        <f>EO132-EO135-EO136-EO137</f>
        <v/>
      </c>
      <c r="EP138" s="44">
        <f>EP132-EP135-EP136-EP137</f>
        <v/>
      </c>
      <c r="EQ138" s="44">
        <f>EQ132-EQ135-EQ136-EQ137</f>
        <v/>
      </c>
      <c r="ER138" s="44">
        <f>ER132-ER135-ER136-ER137</f>
        <v/>
      </c>
      <c r="ES138" s="44">
        <f>ES132-ES135-ES136-ES137</f>
        <v/>
      </c>
      <c r="ET138" s="44">
        <f>ET132-ET135-ET136-ET137</f>
        <v/>
      </c>
      <c r="EU138" s="44">
        <f>EU132-EU135-EU136-EU137</f>
        <v/>
      </c>
      <c r="EV138" s="44">
        <f>EV132-EV135-EV136-EV137</f>
        <v/>
      </c>
      <c r="EW138" s="44">
        <f>EW132-EW135-EW136-EW137</f>
        <v/>
      </c>
      <c r="EX138" s="44">
        <f>EX132-EX135-EX136-EX137</f>
        <v/>
      </c>
      <c r="EY138" s="44">
        <f>EY132-EY135-EY136-EY137</f>
        <v/>
      </c>
      <c r="EZ138" s="44">
        <f>EZ132-EZ135-EZ136-EZ137</f>
        <v/>
      </c>
      <c r="FA138" s="44">
        <f>FA132-FA135-FA136-FA137</f>
        <v/>
      </c>
      <c r="FB138" s="44">
        <f>FB132-FB135-FB136-FB137</f>
        <v/>
      </c>
      <c r="FC138" s="44">
        <f>FC132-FC135-FC136-FC137</f>
        <v/>
      </c>
      <c r="FD138" s="44">
        <f>FD132-FD135-FD136-FD137</f>
        <v/>
      </c>
      <c r="FE138" s="44">
        <f>FE132-FE135-FE136-FE137</f>
        <v/>
      </c>
      <c r="FF138" s="44">
        <f>FF132-FF135-FF136-FF137</f>
        <v/>
      </c>
      <c r="FG138" s="44">
        <f>FG132-FG135-FG136-FG137</f>
        <v/>
      </c>
      <c r="FH138" s="44">
        <f>FH132-FH135-FH136-FH137</f>
        <v/>
      </c>
      <c r="FI138" s="44">
        <f>FI132-FI135-FI136-FI137</f>
        <v/>
      </c>
      <c r="FJ138" s="44">
        <f>FJ132-FJ135-FJ136-FJ137</f>
        <v/>
      </c>
      <c r="FK138" s="44">
        <f>FK132-FK135-FK136-FK137</f>
        <v/>
      </c>
      <c r="FL138" s="44">
        <f>FL132-FL135-FL136-FL137</f>
        <v/>
      </c>
      <c r="FM138" s="44">
        <f>FM132-FM135-FM136-FM137</f>
        <v/>
      </c>
      <c r="FN138" s="44">
        <f>FN132-FN135-FN136-FN137</f>
        <v/>
      </c>
      <c r="FO138" s="44">
        <f>FO132-FO135-FO136-FO137</f>
        <v/>
      </c>
      <c r="FP138" s="44">
        <f>FP132-FP135-FP136-FP137</f>
        <v/>
      </c>
      <c r="FQ138" s="44">
        <f>FQ132-FQ135-FQ136-FQ137</f>
        <v/>
      </c>
      <c r="FR138" s="44">
        <f>FR132-FR135-FR136-FR137</f>
        <v/>
      </c>
      <c r="FS138" s="44">
        <f>FS132-FS135-FS136-FS137</f>
        <v/>
      </c>
      <c r="FT138" s="44">
        <f>FT132-FT135-FT136-FT137</f>
        <v/>
      </c>
      <c r="FU138" s="44">
        <f>FU132-FU135-FU136-FU137</f>
        <v/>
      </c>
      <c r="FV138" s="44">
        <f>FV132-FV135-FV136-FV137</f>
        <v/>
      </c>
      <c r="FW138" s="44">
        <f>FW132-FW135-FW136-FW137</f>
        <v/>
      </c>
      <c r="FX138" s="44">
        <f>FX132-FX135-FX136-FX137</f>
        <v/>
      </c>
      <c r="FY138" s="44">
        <f>FY132-FY135-FY136-FY137</f>
        <v/>
      </c>
      <c r="FZ138" s="44">
        <f>FZ132-FZ135-FZ136-FZ137</f>
        <v/>
      </c>
      <c r="GA138" s="44">
        <f>GA132-GA135-GA136-GA137</f>
        <v/>
      </c>
      <c r="GB138" s="44">
        <f>GB132-GB135-GB136-GB137</f>
        <v/>
      </c>
      <c r="GC138" s="44">
        <f>GC132-GC135-GC136-GC137</f>
        <v/>
      </c>
      <c r="GD138" s="44">
        <f>GD132-GD135-GD136-GD137</f>
        <v/>
      </c>
      <c r="GE138" s="44">
        <f>GE132-GE135-GE136-GE137</f>
        <v/>
      </c>
      <c r="GF138" s="44">
        <f>GF132-GF135-GF136-GF137</f>
        <v/>
      </c>
      <c r="GG138" s="44">
        <f>GG132-GG135-GG136-GG137</f>
        <v/>
      </c>
      <c r="GH138" s="44">
        <f>GH132-GH135-GH136-GH137</f>
        <v/>
      </c>
      <c r="GI138" s="44">
        <f>GI132-GI135-GI136-GI137</f>
        <v/>
      </c>
      <c r="GJ138" s="44">
        <f>GJ132-GJ135-GJ136-GJ137</f>
        <v/>
      </c>
      <c r="GK138" s="44">
        <f>GK132-GK135-GK136-GK137</f>
        <v/>
      </c>
      <c r="GL138" s="44">
        <f>GL132-GL135-GL136-GL137</f>
        <v/>
      </c>
      <c r="GM138" s="44">
        <f>GM132-GM135-GM136-GM137</f>
        <v/>
      </c>
      <c r="GN138" s="44">
        <f>GN132-GN135-GN136-GN137</f>
        <v/>
      </c>
      <c r="GO138" s="44">
        <f>GO132-GO135-GO136-GO137</f>
        <v/>
      </c>
      <c r="GP138" s="44">
        <f>GP132-GP135-GP136-GP137</f>
        <v/>
      </c>
      <c r="GQ138" s="44">
        <f>GQ132-GQ135-GQ136-GQ137</f>
        <v/>
      </c>
      <c r="GR138" s="44">
        <f>GR132-GR135-GR136-GR137</f>
        <v/>
      </c>
      <c r="GS138" s="44">
        <f>GS132-GS135-GS136-GS137</f>
        <v/>
      </c>
      <c r="GT138" s="44">
        <f>GT132-GT135-GT136-GT137</f>
        <v/>
      </c>
      <c r="GU138" s="44">
        <f>GU132-GU135-GU136-GU137</f>
        <v/>
      </c>
      <c r="GV138" s="44">
        <f>GV132-GV135-GV136-GV137</f>
        <v/>
      </c>
      <c r="GW138" s="44">
        <f>GW132-GW135-GW136-GW137</f>
        <v/>
      </c>
      <c r="GX138" s="44">
        <f>GX132-GX135-GX136-GX137</f>
        <v/>
      </c>
      <c r="GY138" s="44">
        <f>GY132-GY135-GY136-GY137</f>
        <v/>
      </c>
      <c r="GZ138" s="44">
        <f>GZ132-GZ135-GZ136-GZ137</f>
        <v/>
      </c>
      <c r="HA138" s="44">
        <f>HA132-HA135-HA136-HA137</f>
        <v/>
      </c>
      <c r="HB138" s="44">
        <f>HB132-HB135-HB136-HB137</f>
        <v/>
      </c>
      <c r="HC138" s="44">
        <f>HC132-HC135-HC136-HC137</f>
        <v/>
      </c>
      <c r="HD138" s="44">
        <f>HD132-HD135-HD136-HD137</f>
        <v/>
      </c>
      <c r="HE138" s="44">
        <f>HE132-HE135-HE136-HE137</f>
        <v/>
      </c>
      <c r="HF138" s="44">
        <f>HF132-HF135-HF136-HF137</f>
        <v/>
      </c>
      <c r="HG138" s="44">
        <f>HG132-HG135-HG136-HG137</f>
        <v/>
      </c>
      <c r="HH138" s="44">
        <f>HH132-HH135-HH136-HH137</f>
        <v/>
      </c>
      <c r="HI138" s="44">
        <f>HI132-HI135-HI136-HI137</f>
        <v/>
      </c>
      <c r="HJ138" s="44">
        <f>HJ132-HJ135-HJ136-HJ137</f>
        <v/>
      </c>
      <c r="HK138" s="44">
        <f>HK132-HK135-HK136-HK137</f>
        <v/>
      </c>
      <c r="HL138" s="44">
        <f>HL132-HL135-HL136-HL137</f>
        <v/>
      </c>
      <c r="HM138" s="44">
        <f>HM132-HM135-HM136-HM137</f>
        <v/>
      </c>
      <c r="HN138" s="44">
        <f>HN132-HN135-HN136-HN137</f>
        <v/>
      </c>
      <c r="HO138" s="44">
        <f>HO132-HO135-HO136-HO137</f>
        <v/>
      </c>
      <c r="HP138" s="44">
        <f>HP132-HP135-HP136-HP137</f>
        <v/>
      </c>
      <c r="HQ138" s="44">
        <f>HQ132-HQ135-HQ136-HQ137</f>
        <v/>
      </c>
      <c r="HR138" s="44">
        <f>HR132-HR135-HR136-HR137</f>
        <v/>
      </c>
      <c r="HS138" s="44">
        <f>HS132-HS135-HS136-HS137</f>
        <v/>
      </c>
      <c r="HT138" s="44">
        <f>HT132-HT135-HT136-HT137</f>
        <v/>
      </c>
      <c r="HU138" s="44">
        <f>HU132-HU135-HU136-HU137</f>
        <v/>
      </c>
      <c r="HV138" s="44">
        <f>HV132-HV135-HV136-HV137</f>
        <v/>
      </c>
      <c r="HW138" s="44">
        <f>HW132-HW135-HW136-HW137</f>
        <v/>
      </c>
      <c r="HX138" s="44">
        <f>HX132-HX135-HX136-HX137</f>
        <v/>
      </c>
      <c r="HY138" s="44">
        <f>HY132-HY135-HY136-HY137</f>
        <v/>
      </c>
      <c r="HZ138" s="44">
        <f>HZ132-HZ135-HZ136-HZ137</f>
        <v/>
      </c>
      <c r="IA138" s="44">
        <f>IA132-IA135-IA136-IA137</f>
        <v/>
      </c>
      <c r="IB138" s="44">
        <f>IB132-IB135-IB136-IB137</f>
        <v/>
      </c>
      <c r="IC138" s="44">
        <f>IC132-IC135-IC136-IC137</f>
        <v/>
      </c>
      <c r="ID138" s="44">
        <f>ID132-ID135-ID136-ID137</f>
        <v/>
      </c>
      <c r="IE138" s="44">
        <f>IE132-IE135-IE136-IE137</f>
        <v/>
      </c>
      <c r="IF138" s="44">
        <f>IF132-IF135-IF136-IF137</f>
        <v/>
      </c>
      <c r="IG138" s="44">
        <f>IG132-IG135-IG136-IG137</f>
        <v/>
      </c>
      <c r="IH138" s="44">
        <f>IH132-IH135-IH136-IH137</f>
        <v/>
      </c>
      <c r="II138" s="44">
        <f>II132-II135-II136-II137</f>
        <v/>
      </c>
      <c r="IJ138" s="44">
        <f>IJ132-IJ135-IJ136-IJ137</f>
        <v/>
      </c>
      <c r="IK138" s="44">
        <f>IK132-IK135-IK136-IK137</f>
        <v/>
      </c>
      <c r="IL138" s="44">
        <f>IL132-IL135-IL136-IL137</f>
        <v/>
      </c>
      <c r="IM138" s="44">
        <f>IM132-IM135-IM136-IM137</f>
        <v/>
      </c>
      <c r="IN138" s="44">
        <f>IN132-IN135-IN136-IN137</f>
        <v/>
      </c>
      <c r="IO138" s="44">
        <f>IO132-IO135-IO136-IO137</f>
        <v/>
      </c>
      <c r="IP138" s="44">
        <f>IP132-IP135-IP136-IP137</f>
        <v/>
      </c>
      <c r="IQ138" s="44">
        <f>IQ132-IQ135-IQ136-IQ137</f>
        <v/>
      </c>
      <c r="IR138" s="44">
        <f>IR132-IR135-IR136-IR137</f>
        <v/>
      </c>
      <c r="IS138" s="44">
        <f>IS132-IS135-IS136-IS137</f>
        <v/>
      </c>
      <c r="IT138" s="44">
        <f>IT132-IT135-IT136-IT137</f>
        <v/>
      </c>
      <c r="IU138" s="44">
        <f>IU132-IU135-IU136-IU137</f>
        <v/>
      </c>
      <c r="IV138" s="44">
        <f>IV132-IV135-IV136-IV137</f>
        <v/>
      </c>
      <c r="IW138" s="44">
        <f>IW132-IW135-IW136-IW137</f>
        <v/>
      </c>
      <c r="IX138" s="44">
        <f>IX132-IX135-IX136-IX137</f>
        <v/>
      </c>
      <c r="IY138" s="44">
        <f>IY132-IY135-IY136-IY137</f>
        <v/>
      </c>
      <c r="IZ138" s="44">
        <f>IZ132-IZ135-IZ136-IZ137</f>
        <v/>
      </c>
      <c r="JA138" s="44">
        <f>JA132-JA135-JA136-JA137</f>
        <v/>
      </c>
      <c r="JB138" s="44">
        <f>JB132-JB135-JB136-JB137</f>
        <v/>
      </c>
      <c r="JC138" s="44">
        <f>JC132-JC135-JC136-JC137</f>
        <v/>
      </c>
      <c r="JD138" s="44">
        <f>JD132-JD135-JD136-JD137</f>
        <v/>
      </c>
      <c r="JE138" s="44">
        <f>JE132-JE135-JE136-JE137</f>
        <v/>
      </c>
      <c r="JF138" s="44">
        <f>JF132-JF135-JF136-JF137</f>
        <v/>
      </c>
      <c r="JG138" s="44">
        <f>JG132-JG135-JG136-JG137</f>
        <v/>
      </c>
      <c r="JH138" s="44">
        <f>JH132-JH135-JH136-JH137</f>
        <v/>
      </c>
      <c r="JI138" s="44">
        <f>JI132-JI135-JI136-JI137</f>
        <v/>
      </c>
      <c r="JJ138" s="44">
        <f>JJ132-JJ135-JJ136-JJ137</f>
        <v/>
      </c>
      <c r="JK138" s="44">
        <f>JK132-JK135-JK136-JK137</f>
        <v/>
      </c>
      <c r="JL138" s="44">
        <f>JL132-JL135-JL136-JL137</f>
        <v/>
      </c>
      <c r="JM138" s="44">
        <f>JM132-JM135-JM136-JM137</f>
        <v/>
      </c>
      <c r="JN138" s="44">
        <f>JN132-JN135-JN136-JN137</f>
        <v/>
      </c>
      <c r="JO138" s="44">
        <f>JO132-JO135-JO136-JO137</f>
        <v/>
      </c>
      <c r="JP138" s="44">
        <f>JP132-JP135-JP136-JP137</f>
        <v/>
      </c>
      <c r="JQ138" s="44">
        <f>JQ132-JQ135-JQ136-JQ137</f>
        <v/>
      </c>
      <c r="JR138" s="44">
        <f>JR132-JR135-JR136-JR137</f>
        <v/>
      </c>
      <c r="JS138" s="44">
        <f>JS132-JS135-JS136-JS137</f>
        <v/>
      </c>
      <c r="JT138" s="44">
        <f>JT132-JT135-JT136-JT137</f>
        <v/>
      </c>
      <c r="JU138" s="44">
        <f>JU132-JU135-JU136-JU137</f>
        <v/>
      </c>
      <c r="JV138" s="44">
        <f>JV132-JV135-JV136-JV137</f>
        <v/>
      </c>
      <c r="JW138" s="44">
        <f>JW132-JW135-JW136-JW137</f>
        <v/>
      </c>
      <c r="JX138" s="44">
        <f>JX132-JX135-JX136-JX137</f>
        <v/>
      </c>
      <c r="JY138" s="44">
        <f>JY132-JY135-JY136-JY137</f>
        <v/>
      </c>
      <c r="JZ138" s="44">
        <f>JZ132-JZ135-JZ136-JZ137</f>
        <v/>
      </c>
      <c r="KA138" s="44">
        <f>KA132-KA135-KA136-KA137</f>
        <v/>
      </c>
      <c r="KB138" s="44">
        <f>KB132-KB135-KB136-KB137</f>
        <v/>
      </c>
      <c r="KC138" s="44">
        <f>KC132-KC135-KC136-KC137</f>
        <v/>
      </c>
      <c r="KD138" s="44">
        <f>KD132-KD135-KD136-KD137</f>
        <v/>
      </c>
      <c r="KE138" s="44">
        <f>KE132-KE135-KE136-KE137</f>
        <v/>
      </c>
      <c r="KF138" s="44">
        <f>KF132-KF135-KF136-KF137</f>
        <v/>
      </c>
      <c r="KG138" s="44">
        <f>KG132-KG135-KG136-KG137</f>
        <v/>
      </c>
      <c r="KH138" s="44">
        <f>KH132-KH135-KH136-KH137</f>
        <v/>
      </c>
      <c r="KI138" s="44">
        <f>KI132-KI135-KI136-KI137</f>
        <v/>
      </c>
      <c r="KJ138" s="44">
        <f>KJ132-KJ135-KJ136-KJ137</f>
        <v/>
      </c>
      <c r="KK138" s="44">
        <f>KK132-KK135-KK136-KK137</f>
        <v/>
      </c>
      <c r="KL138" s="44">
        <f>KL132-KL135-KL136-KL137</f>
        <v/>
      </c>
      <c r="KM138" s="44">
        <f>KM132-KM135-KM136-KM137</f>
        <v/>
      </c>
      <c r="KN138" s="44">
        <f>KN132-KN135-KN136-KN137</f>
        <v/>
      </c>
      <c r="KO138" s="44">
        <f>KO132-KO135-KO136-KO137</f>
        <v/>
      </c>
      <c r="KP138" s="44">
        <f>KP132-KP135-KP136-KP137</f>
        <v/>
      </c>
      <c r="KQ138" s="44">
        <f>KQ132-KQ135-KQ136-KQ137</f>
        <v/>
      </c>
      <c r="KR138" s="44">
        <f>KR132-KR135-KR136-KR137</f>
        <v/>
      </c>
      <c r="KS138" s="44">
        <f>KS132-KS135-KS136-KS137</f>
        <v/>
      </c>
      <c r="KT138" s="44">
        <f>KT132-KT135-KT136-KT137</f>
        <v/>
      </c>
      <c r="KU138" s="44">
        <f>KU132-KU135-KU136-KU137</f>
        <v/>
      </c>
      <c r="KV138" s="44">
        <f>KV132-KV135-KV136-KV137</f>
        <v/>
      </c>
      <c r="KW138" s="44">
        <f>KW132-KW135-KW136-KW137</f>
        <v/>
      </c>
      <c r="KX138" s="44">
        <f>KX132-KX135-KX136-KX137</f>
        <v/>
      </c>
      <c r="KY138" s="44">
        <f>KY132-KY135-KY136-KY137</f>
        <v/>
      </c>
      <c r="KZ138" s="44">
        <f>KZ132-KZ135-KZ136-KZ137</f>
        <v/>
      </c>
      <c r="LA138" s="44">
        <f>LA132-LA135-LA136-LA137</f>
        <v/>
      </c>
      <c r="LB138" s="44">
        <f>LB132-LB135-LB136-LB137</f>
        <v/>
      </c>
      <c r="LC138" s="44">
        <f>LC132-LC135-LC136-LC137</f>
        <v/>
      </c>
      <c r="LD138" s="44">
        <f>LD132-LD135-LD136-LD137</f>
        <v/>
      </c>
      <c r="LE138" s="44">
        <f>LE132-LE135-LE136-LE137</f>
        <v/>
      </c>
      <c r="LF138" s="44">
        <f>LF132-LF135-LF136-LF137</f>
        <v/>
      </c>
      <c r="LG138" s="44">
        <f>LG132-LG135-LG136-LG137</f>
        <v/>
      </c>
      <c r="LH138" s="44">
        <f>LH132-LH135-LH136-LH137</f>
        <v/>
      </c>
      <c r="LI138" s="44">
        <f>LI132-LI135-LI136-LI137</f>
        <v/>
      </c>
      <c r="LJ138" s="44">
        <f>LJ132-LJ135-LJ136-LJ137</f>
        <v/>
      </c>
      <c r="LK138" s="44">
        <f>LK132-LK135-LK136-LK137</f>
        <v/>
      </c>
      <c r="LL138" s="44">
        <f>LL132-LL135-LL136-LL137</f>
        <v/>
      </c>
      <c r="LM138" s="44">
        <f>LM132-LM135-LM136-LM137</f>
        <v/>
      </c>
      <c r="LN138" s="44">
        <f>LN132-LN135-LN136-LN137</f>
        <v/>
      </c>
      <c r="LO138" s="44">
        <f>LO132-LO135-LO136-LO137</f>
        <v/>
      </c>
      <c r="LP138" s="44">
        <f>LP132-LP135-LP136-LP137</f>
        <v/>
      </c>
      <c r="LQ138" s="44">
        <f>LQ132-LQ135-LQ136-LQ137</f>
        <v/>
      </c>
      <c r="LR138" s="44">
        <f>LR132-LR135-LR136-LR137</f>
        <v/>
      </c>
      <c r="LS138" s="44">
        <f>LS132-LS135-LS136-LS137</f>
        <v/>
      </c>
      <c r="LT138" s="44">
        <f>LT132-LT135-LT136-LT137</f>
        <v/>
      </c>
      <c r="LU138" s="44">
        <f>LU132-LU135-LU136-LU137</f>
        <v/>
      </c>
      <c r="LV138" s="44">
        <f>LV132-LV135-LV136-LV137</f>
        <v/>
      </c>
      <c r="LW138" s="44">
        <f>LW132-LW135-LW136-LW137</f>
        <v/>
      </c>
      <c r="LX138" s="44">
        <f>LX132-LX135-LX136-LX137</f>
        <v/>
      </c>
      <c r="LY138" s="44">
        <f>LY132-LY135-LY136-LY137</f>
        <v/>
      </c>
      <c r="LZ138" s="44">
        <f>LZ132-LZ135-LZ136-LZ137</f>
        <v/>
      </c>
      <c r="MA138" s="44">
        <f>MA132-MA135-MA136-MA137</f>
        <v/>
      </c>
      <c r="MB138" s="44">
        <f>MB132-MB135-MB136-MB137</f>
        <v/>
      </c>
      <c r="MC138" s="44">
        <f>MC132-MC135-MC136-MC137</f>
        <v/>
      </c>
      <c r="MD138" s="44">
        <f>MD132-MD135-MD136-MD137</f>
        <v/>
      </c>
      <c r="ME138" s="44">
        <f>ME132-ME135-ME136-ME137</f>
        <v/>
      </c>
      <c r="MF138" s="44">
        <f>MF132-MF135-MF136-MF137</f>
        <v/>
      </c>
      <c r="MG138" s="44">
        <f>MG132-MG135-MG136-MG137</f>
        <v/>
      </c>
      <c r="MH138" s="44">
        <f>MH132-MH135-MH136-MH137</f>
        <v/>
      </c>
      <c r="MI138" s="44">
        <f>MI132-MI135-MI136-MI137</f>
        <v/>
      </c>
      <c r="MJ138" s="44">
        <f>MJ132-MJ135-MJ136-MJ137</f>
        <v/>
      </c>
      <c r="MK138" s="44">
        <f>MK132-MK135-MK136-MK137</f>
        <v/>
      </c>
      <c r="ML138" s="44">
        <f>ML132-ML135-ML136-ML137</f>
        <v/>
      </c>
      <c r="MM138" s="44">
        <f>MM132-MM135-MM136-MM137</f>
        <v/>
      </c>
      <c r="MN138" s="44">
        <f>MN132-MN135-MN136-MN137</f>
        <v/>
      </c>
      <c r="MO138" s="44">
        <f>MO132-MO135-MO136-MO137</f>
        <v/>
      </c>
      <c r="MP138" s="44">
        <f>MP132-MP135-MP136-MP137</f>
        <v/>
      </c>
      <c r="MQ138" s="44">
        <f>MQ132-MQ135-MQ136-MQ137</f>
        <v/>
      </c>
      <c r="MR138" s="44">
        <f>MR132-MR135-MR136-MR137</f>
        <v/>
      </c>
      <c r="MS138" s="44">
        <f>MS132-MS135-MS136-MS137</f>
        <v/>
      </c>
      <c r="MT138" s="44">
        <f>MT132-MT135-MT136-MT137</f>
        <v/>
      </c>
      <c r="MU138" s="44">
        <f>MU132-MU135-MU136-MU137</f>
        <v/>
      </c>
      <c r="MV138" s="44">
        <f>MV132-MV135-MV136-MV137</f>
        <v/>
      </c>
      <c r="MW138" s="44">
        <f>MW132-MW135-MW136-MW137</f>
        <v/>
      </c>
      <c r="MX138" s="44">
        <f>MX132-MX135-MX136-MX137</f>
        <v/>
      </c>
      <c r="MY138" s="44">
        <f>MY132-MY135-MY136-MY137</f>
        <v/>
      </c>
      <c r="MZ138" s="44">
        <f>MZ132-MZ135-MZ136-MZ137</f>
        <v/>
      </c>
      <c r="NA138" s="44">
        <f>NA132-NA135-NA136-NA137</f>
        <v/>
      </c>
      <c r="NB138" s="44">
        <f>NB132-NB135-NB136-NB137</f>
        <v/>
      </c>
      <c r="NC138" s="44">
        <f>NC132-NC135-NC136-NC137</f>
        <v/>
      </c>
      <c r="ND138" s="44">
        <f>ND132-ND135-ND136-ND137</f>
        <v/>
      </c>
      <c r="NE138" s="44">
        <f>NE132-NE135-NE136-NE137</f>
        <v/>
      </c>
      <c r="NF138" s="44">
        <f>NF132-NF135-NF136-NF137</f>
        <v/>
      </c>
      <c r="NG138" s="44">
        <f>NG132-NG135-NG136-NG137</f>
        <v/>
      </c>
      <c r="NH138" s="44">
        <f>NH132-NH135-NH136-NH137</f>
        <v/>
      </c>
      <c r="NI138" s="44">
        <f>NI132-NI135-NI136-NI137</f>
        <v/>
      </c>
      <c r="NJ138" s="44">
        <f>NJ132-NJ135-NJ136-NJ137</f>
        <v/>
      </c>
      <c r="NK138" s="44">
        <f>NK132-NK135-NK136-NK137</f>
        <v/>
      </c>
      <c r="NL138" s="44">
        <f>NL132-NL135-NL136-NL137</f>
        <v/>
      </c>
      <c r="NM138" s="44">
        <f>NM132-NM135-NM136-NM137</f>
        <v/>
      </c>
      <c r="NN138" s="44">
        <f>NN132-NN135-NN136-NN137</f>
        <v/>
      </c>
      <c r="NO138" s="44">
        <f>NO132-NO135-NO136-NO137</f>
        <v/>
      </c>
      <c r="NP138" s="44">
        <f>NP132-NP135-NP136-NP137</f>
        <v/>
      </c>
      <c r="NQ138" s="44">
        <f>NQ132-NQ135-NQ136-NQ137</f>
        <v/>
      </c>
      <c r="NR138" s="44">
        <f>NR132-NR135-NR136-NR137</f>
        <v/>
      </c>
      <c r="NS138" s="44">
        <f>NS132-NS135-NS136-NS137</f>
        <v/>
      </c>
      <c r="NT138" s="44">
        <f>NT132-NT135-NT136-NT137</f>
        <v/>
      </c>
      <c r="NU138" s="44">
        <f>NU132-NU135-NU136-NU137</f>
        <v/>
      </c>
      <c r="NV138" s="44">
        <f>NV132-NV135-NV136-NV137</f>
        <v/>
      </c>
      <c r="NW138" s="44">
        <f>NW132-NW135-NW136-NW137</f>
        <v/>
      </c>
      <c r="NX138" s="44">
        <f>NX132-NX135-NX136-NX137</f>
        <v/>
      </c>
      <c r="NY138" s="44">
        <f>NY132-NY135-NY136-NY137</f>
        <v/>
      </c>
      <c r="NZ138" s="44">
        <f>NZ132-NZ135-NZ136-NZ137</f>
        <v/>
      </c>
      <c r="OA138" s="44">
        <f>OA132-OA135-OA136-OA137</f>
        <v/>
      </c>
      <c r="OB138" s="44">
        <f>OB132-OB135-OB136-OB137</f>
        <v/>
      </c>
      <c r="OC138" s="44">
        <f>OC132-OC135-OC136-OC137</f>
        <v/>
      </c>
      <c r="OD138" s="44">
        <f>OD132-OD135-OD136-OD137</f>
        <v/>
      </c>
      <c r="OE138" s="44">
        <f>OE132-OE135-OE136-OE137</f>
        <v/>
      </c>
      <c r="OF138" s="44">
        <f>OF132-OF135-OF136-OF137</f>
        <v/>
      </c>
      <c r="OG138" s="44">
        <f>OG132-OG135-OG136-OG137</f>
        <v/>
      </c>
      <c r="OH138" s="44">
        <f>OH132-OH135-OH136-OH137</f>
        <v/>
      </c>
      <c r="OI138" s="44">
        <f>OI132-OI135-OI136-OI137</f>
        <v/>
      </c>
      <c r="OJ138" s="44">
        <f>OJ132-OJ135-OJ136-OJ137</f>
        <v/>
      </c>
      <c r="OK138" s="44">
        <f>OK132-OK135-OK136-OK137</f>
        <v/>
      </c>
      <c r="OL138" s="44">
        <f>OL132-OL135-OL136-OL137</f>
        <v/>
      </c>
      <c r="OM138" s="44">
        <f>OM132-OM135-OM136-OM137</f>
        <v/>
      </c>
      <c r="ON138" s="44">
        <f>ON132-ON135-ON136-ON137</f>
        <v/>
      </c>
      <c r="OO138" s="44">
        <f>OO132-OO135-OO136-OO137</f>
        <v/>
      </c>
      <c r="OP138" s="44">
        <f>OP132-OP135-OP136-OP137</f>
        <v/>
      </c>
      <c r="OQ138" s="44">
        <f>OQ132-OQ135-OQ136-OQ137</f>
        <v/>
      </c>
      <c r="OR138" s="44">
        <f>OR132-OR135-OR136-OR137</f>
        <v/>
      </c>
      <c r="OS138" s="44">
        <f>OS132-OS135-OS136-OS137</f>
        <v/>
      </c>
      <c r="OT138" s="44">
        <f>OT132-OT135-OT136-OT137</f>
        <v/>
      </c>
      <c r="OU138" s="44">
        <f>OU132-OU135-OU136-OU137</f>
        <v/>
      </c>
      <c r="OV138" s="44">
        <f>OV132-OV135-OV136-OV137</f>
        <v/>
      </c>
      <c r="OW138" s="44">
        <f>OW132-OW135-OW136-OW137</f>
        <v/>
      </c>
      <c r="OX138" s="44">
        <f>OX132-OX135-OX136-OX137</f>
        <v/>
      </c>
      <c r="OY138" s="44">
        <f>OY132-OY135-OY136-OY137</f>
        <v/>
      </c>
      <c r="OZ138" s="44">
        <f>OZ132-OZ135-OZ136-OZ137</f>
        <v/>
      </c>
      <c r="PA138" s="44">
        <f>PA132-PA135-PA136-PA137</f>
        <v/>
      </c>
      <c r="PB138" s="44">
        <f>PB132-PB135-PB136-PB137</f>
        <v/>
      </c>
      <c r="PC138" s="44">
        <f>PC132-PC135-PC136-PC137</f>
        <v/>
      </c>
      <c r="PD138" s="44">
        <f>PD132-PD135-PD136-PD137</f>
        <v/>
      </c>
      <c r="PE138" s="44">
        <f>PE132-PE135-PE136-PE137</f>
        <v/>
      </c>
      <c r="PF138" s="44">
        <f>PF132-PF135-PF136-PF137</f>
        <v/>
      </c>
      <c r="PG138" s="44">
        <f>PG132-PG135-PG136-PG137</f>
        <v/>
      </c>
      <c r="PH138" s="44">
        <f>PH132-PH135-PH136-PH137</f>
        <v/>
      </c>
      <c r="PI138" s="44">
        <f>PI132-PI135-PI136-PI137</f>
        <v/>
      </c>
      <c r="PJ138" s="44">
        <f>PJ132-PJ135-PJ136-PJ137</f>
        <v/>
      </c>
      <c r="PK138" s="44">
        <f>PK132-PK135-PK136-PK137</f>
        <v/>
      </c>
      <c r="PL138" s="44">
        <f>PL132-PL135-PL136-PL137</f>
        <v/>
      </c>
      <c r="PM138" s="44">
        <f>PM132-PM135-PM136-PM137</f>
        <v/>
      </c>
    </row>
    <row r="139">
      <c r="A139" s="9" t="inlineStr">
        <is>
          <t>MLI construction interest (capitalized)</t>
        </is>
      </c>
      <c r="B139" s="9" t="inlineStr">
        <is>
          <t>P3</t>
        </is>
      </c>
      <c r="C139" s="43">
        <f>SUM(D139:PM139)</f>
        <v/>
      </c>
      <c r="D139" s="44">
        <f>IF(D125=1,(0+D138)*r_m,0)</f>
        <v/>
      </c>
      <c r="E139" s="44">
        <f>IF(E125=1,(D140+E138)*r_m,0)</f>
        <v/>
      </c>
      <c r="F139" s="44">
        <f>IF(F125=1,(E140+F138)*r_m,0)</f>
        <v/>
      </c>
      <c r="G139" s="44">
        <f>IF(G125=1,(F140+G138)*r_m,0)</f>
        <v/>
      </c>
      <c r="H139" s="44">
        <f>IF(H125=1,(G140+H138)*r_m,0)</f>
        <v/>
      </c>
      <c r="I139" s="44">
        <f>IF(I125=1,(H140+I138)*r_m,0)</f>
        <v/>
      </c>
      <c r="J139" s="44">
        <f>IF(J125=1,(I140+J138)*r_m,0)</f>
        <v/>
      </c>
      <c r="K139" s="44">
        <f>IF(K125=1,(J140+K138)*r_m,0)</f>
        <v/>
      </c>
      <c r="L139" s="44">
        <f>IF(L125=1,(K140+L138)*r_m,0)</f>
        <v/>
      </c>
      <c r="M139" s="44">
        <f>IF(M125=1,(L140+M138)*r_m,0)</f>
        <v/>
      </c>
      <c r="N139" s="44">
        <f>IF(N125=1,(M140+N138)*r_m,0)</f>
        <v/>
      </c>
      <c r="O139" s="44">
        <f>IF(O125=1,(N140+O138)*r_m,0)</f>
        <v/>
      </c>
      <c r="P139" s="44">
        <f>IF(P125=1,(O140+P138)*r_m,0)</f>
        <v/>
      </c>
      <c r="Q139" s="44">
        <f>IF(Q125=1,(P140+Q138)*r_m,0)</f>
        <v/>
      </c>
      <c r="R139" s="44">
        <f>IF(R125=1,(Q140+R138)*r_m,0)</f>
        <v/>
      </c>
      <c r="S139" s="44">
        <f>IF(S125=1,(R140+S138)*r_m,0)</f>
        <v/>
      </c>
      <c r="T139" s="44">
        <f>IF(T125=1,(S140+T138)*r_m,0)</f>
        <v/>
      </c>
      <c r="U139" s="44">
        <f>IF(U125=1,(T140+U138)*r_m,0)</f>
        <v/>
      </c>
      <c r="V139" s="44">
        <f>IF(V125=1,(U140+V138)*r_m,0)</f>
        <v/>
      </c>
      <c r="W139" s="44">
        <f>IF(W125=1,(V140+W138)*r_m,0)</f>
        <v/>
      </c>
      <c r="X139" s="44">
        <f>IF(X125=1,(W140+X138)*r_m,0)</f>
        <v/>
      </c>
      <c r="Y139" s="44">
        <f>IF(Y125=1,(X140+Y138)*r_m,0)</f>
        <v/>
      </c>
      <c r="Z139" s="44">
        <f>IF(Z125=1,(Y140+Z138)*r_m,0)</f>
        <v/>
      </c>
      <c r="AA139" s="44">
        <f>IF(AA125=1,(Z140+AA138)*r_m,0)</f>
        <v/>
      </c>
      <c r="AB139" s="44">
        <f>IF(AB125=1,(AA140+AB138)*r_m,0)</f>
        <v/>
      </c>
      <c r="AC139" s="44">
        <f>IF(AC125=1,(AB140+AC138)*r_m,0)</f>
        <v/>
      </c>
      <c r="AD139" s="44">
        <f>IF(AD125=1,(AC140+AD138)*r_m,0)</f>
        <v/>
      </c>
      <c r="AE139" s="44">
        <f>IF(AE125=1,(AD140+AE138)*r_m,0)</f>
        <v/>
      </c>
      <c r="AF139" s="44">
        <f>IF(AF125=1,(AE140+AF138)*r_m,0)</f>
        <v/>
      </c>
      <c r="AG139" s="44">
        <f>IF(AG125=1,(AF140+AG138)*r_m,0)</f>
        <v/>
      </c>
      <c r="AH139" s="44">
        <f>IF(AH125=1,(AG140+AH138)*r_m,0)</f>
        <v/>
      </c>
      <c r="AI139" s="44">
        <f>IF(AI125=1,(AH140+AI138)*r_m,0)</f>
        <v/>
      </c>
      <c r="AJ139" s="44">
        <f>IF(AJ125=1,(AI140+AJ138)*r_m,0)</f>
        <v/>
      </c>
      <c r="AK139" s="44">
        <f>IF(AK125=1,(AJ140+AK138)*r_m,0)</f>
        <v/>
      </c>
      <c r="AL139" s="44">
        <f>IF(AL125=1,(AK140+AL138)*r_m,0)</f>
        <v/>
      </c>
      <c r="AM139" s="44">
        <f>IF(AM125=1,(AL140+AM138)*r_m,0)</f>
        <v/>
      </c>
      <c r="AN139" s="44">
        <f>IF(AN125=1,(AM140+AN138)*r_m,0)</f>
        <v/>
      </c>
      <c r="AO139" s="44">
        <f>IF(AO125=1,(AN140+AO138)*r_m,0)</f>
        <v/>
      </c>
      <c r="AP139" s="44">
        <f>IF(AP125=1,(AO140+AP138)*r_m,0)</f>
        <v/>
      </c>
      <c r="AQ139" s="44">
        <f>IF(AQ125=1,(AP140+AQ138)*r_m,0)</f>
        <v/>
      </c>
      <c r="AR139" s="44">
        <f>IF(AR125=1,(AQ140+AR138)*r_m,0)</f>
        <v/>
      </c>
      <c r="AS139" s="44">
        <f>IF(AS125=1,(AR140+AS138)*r_m,0)</f>
        <v/>
      </c>
      <c r="AT139" s="44">
        <f>IF(AT125=1,(AS140+AT138)*r_m,0)</f>
        <v/>
      </c>
      <c r="AU139" s="44">
        <f>IF(AU125=1,(AT140+AU138)*r_m,0)</f>
        <v/>
      </c>
      <c r="AV139" s="44">
        <f>IF(AV125=1,(AU140+AV138)*r_m,0)</f>
        <v/>
      </c>
      <c r="AW139" s="44">
        <f>IF(AW125=1,(AV140+AW138)*r_m,0)</f>
        <v/>
      </c>
      <c r="AX139" s="44">
        <f>IF(AX125=1,(AW140+AX138)*r_m,0)</f>
        <v/>
      </c>
      <c r="AY139" s="44">
        <f>IF(AY125=1,(AX140+AY138)*r_m,0)</f>
        <v/>
      </c>
      <c r="AZ139" s="44">
        <f>IF(AZ125=1,(AY140+AZ138)*r_m,0)</f>
        <v/>
      </c>
      <c r="BA139" s="44">
        <f>IF(BA125=1,(AZ140+BA138)*r_m,0)</f>
        <v/>
      </c>
      <c r="BB139" s="44">
        <f>IF(BB125=1,(BA140+BB138)*r_m,0)</f>
        <v/>
      </c>
      <c r="BC139" s="44">
        <f>IF(BC125=1,(BB140+BC138)*r_m,0)</f>
        <v/>
      </c>
      <c r="BD139" s="44">
        <f>IF(BD125=1,(BC140+BD138)*r_m,0)</f>
        <v/>
      </c>
      <c r="BE139" s="44">
        <f>IF(BE125=1,(BD140+BE138)*r_m,0)</f>
        <v/>
      </c>
      <c r="BF139" s="44">
        <f>IF(BF125=1,(BE140+BF138)*r_m,0)</f>
        <v/>
      </c>
      <c r="BG139" s="44">
        <f>IF(BG125=1,(BF140+BG138)*r_m,0)</f>
        <v/>
      </c>
      <c r="BH139" s="44">
        <f>IF(BH125=1,(BG140+BH138)*r_m,0)</f>
        <v/>
      </c>
      <c r="BI139" s="44">
        <f>IF(BI125=1,(BH140+BI138)*r_m,0)</f>
        <v/>
      </c>
      <c r="BJ139" s="44">
        <f>IF(BJ125=1,(BI140+BJ138)*r_m,0)</f>
        <v/>
      </c>
      <c r="BK139" s="44">
        <f>IF(BK125=1,(BJ140+BK138)*r_m,0)</f>
        <v/>
      </c>
      <c r="BL139" s="44">
        <f>IF(BL125=1,(BK140+BL138)*r_m,0)</f>
        <v/>
      </c>
      <c r="BM139" s="44">
        <f>IF(BM125=1,(BL140+BM138)*r_m,0)</f>
        <v/>
      </c>
      <c r="BN139" s="44">
        <f>IF(BN125=1,(BM140+BN138)*r_m,0)</f>
        <v/>
      </c>
      <c r="BO139" s="44">
        <f>IF(BO125=1,(BN140+BO138)*r_m,0)</f>
        <v/>
      </c>
      <c r="BP139" s="44">
        <f>IF(BP125=1,(BO140+BP138)*r_m,0)</f>
        <v/>
      </c>
      <c r="BQ139" s="44">
        <f>IF(BQ125=1,(BP140+BQ138)*r_m,0)</f>
        <v/>
      </c>
      <c r="BR139" s="44">
        <f>IF(BR125=1,(BQ140+BR138)*r_m,0)</f>
        <v/>
      </c>
      <c r="BS139" s="44">
        <f>IF(BS125=1,(BR140+BS138)*r_m,0)</f>
        <v/>
      </c>
      <c r="BT139" s="44">
        <f>IF(BT125=1,(BS140+BT138)*r_m,0)</f>
        <v/>
      </c>
      <c r="BU139" s="44">
        <f>IF(BU125=1,(BT140+BU138)*r_m,0)</f>
        <v/>
      </c>
      <c r="BV139" s="44">
        <f>IF(BV125=1,(BU140+BV138)*r_m,0)</f>
        <v/>
      </c>
      <c r="BW139" s="44">
        <f>IF(BW125=1,(BV140+BW138)*r_m,0)</f>
        <v/>
      </c>
      <c r="BX139" s="44">
        <f>IF(BX125=1,(BW140+BX138)*r_m,0)</f>
        <v/>
      </c>
      <c r="BY139" s="44">
        <f>IF(BY125=1,(BX140+BY138)*r_m,0)</f>
        <v/>
      </c>
      <c r="BZ139" s="44">
        <f>IF(BZ125=1,(BY140+BZ138)*r_m,0)</f>
        <v/>
      </c>
      <c r="CA139" s="44">
        <f>IF(CA125=1,(BZ140+CA138)*r_m,0)</f>
        <v/>
      </c>
      <c r="CB139" s="44">
        <f>IF(CB125=1,(CA140+CB138)*r_m,0)</f>
        <v/>
      </c>
      <c r="CC139" s="44">
        <f>IF(CC125=1,(CB140+CC138)*r_m,0)</f>
        <v/>
      </c>
      <c r="CD139" s="44">
        <f>IF(CD125=1,(CC140+CD138)*r_m,0)</f>
        <v/>
      </c>
      <c r="CE139" s="44">
        <f>IF(CE125=1,(CD140+CE138)*r_m,0)</f>
        <v/>
      </c>
      <c r="CF139" s="44">
        <f>IF(CF125=1,(CE140+CF138)*r_m,0)</f>
        <v/>
      </c>
      <c r="CG139" s="44">
        <f>IF(CG125=1,(CF140+CG138)*r_m,0)</f>
        <v/>
      </c>
      <c r="CH139" s="44">
        <f>IF(CH125=1,(CG140+CH138)*r_m,0)</f>
        <v/>
      </c>
      <c r="CI139" s="44">
        <f>IF(CI125=1,(CH140+CI138)*r_m,0)</f>
        <v/>
      </c>
      <c r="CJ139" s="44">
        <f>IF(CJ125=1,(CI140+CJ138)*r_m,0)</f>
        <v/>
      </c>
      <c r="CK139" s="44">
        <f>IF(CK125=1,(CJ140+CK138)*r_m,0)</f>
        <v/>
      </c>
      <c r="CL139" s="44">
        <f>IF(CL125=1,(CK140+CL138)*r_m,0)</f>
        <v/>
      </c>
      <c r="CM139" s="44">
        <f>IF(CM125=1,(CL140+CM138)*r_m,0)</f>
        <v/>
      </c>
      <c r="CN139" s="44">
        <f>IF(CN125=1,(CM140+CN138)*r_m,0)</f>
        <v/>
      </c>
      <c r="CO139" s="44">
        <f>IF(CO125=1,(CN140+CO138)*r_m,0)</f>
        <v/>
      </c>
      <c r="CP139" s="44">
        <f>IF(CP125=1,(CO140+CP138)*r_m,0)</f>
        <v/>
      </c>
      <c r="CQ139" s="44">
        <f>IF(CQ125=1,(CP140+CQ138)*r_m,0)</f>
        <v/>
      </c>
      <c r="CR139" s="44">
        <f>IF(CR125=1,(CQ140+CR138)*r_m,0)</f>
        <v/>
      </c>
      <c r="CS139" s="44">
        <f>IF(CS125=1,(CR140+CS138)*r_m,0)</f>
        <v/>
      </c>
      <c r="CT139" s="44">
        <f>IF(CT125=1,(CS140+CT138)*r_m,0)</f>
        <v/>
      </c>
      <c r="CU139" s="44">
        <f>IF(CU125=1,(CT140+CU138)*r_m,0)</f>
        <v/>
      </c>
      <c r="CV139" s="44">
        <f>IF(CV125=1,(CU140+CV138)*r_m,0)</f>
        <v/>
      </c>
      <c r="CW139" s="44">
        <f>IF(CW125=1,(CV140+CW138)*r_m,0)</f>
        <v/>
      </c>
      <c r="CX139" s="44">
        <f>IF(CX125=1,(CW140+CX138)*r_m,0)</f>
        <v/>
      </c>
      <c r="CY139" s="44">
        <f>IF(CY125=1,(CX140+CY138)*r_m,0)</f>
        <v/>
      </c>
      <c r="CZ139" s="44">
        <f>IF(CZ125=1,(CY140+CZ138)*r_m,0)</f>
        <v/>
      </c>
      <c r="DA139" s="44">
        <f>IF(DA125=1,(CZ140+DA138)*r_m,0)</f>
        <v/>
      </c>
      <c r="DB139" s="44">
        <f>IF(DB125=1,(DA140+DB138)*r_m,0)</f>
        <v/>
      </c>
      <c r="DC139" s="44">
        <f>IF(DC125=1,(DB140+DC138)*r_m,0)</f>
        <v/>
      </c>
      <c r="DD139" s="44">
        <f>IF(DD125=1,(DC140+DD138)*r_m,0)</f>
        <v/>
      </c>
      <c r="DE139" s="44">
        <f>IF(DE125=1,(DD140+DE138)*r_m,0)</f>
        <v/>
      </c>
      <c r="DF139" s="44">
        <f>IF(DF125=1,(DE140+DF138)*r_m,0)</f>
        <v/>
      </c>
      <c r="DG139" s="44">
        <f>IF(DG125=1,(DF140+DG138)*r_m,0)</f>
        <v/>
      </c>
      <c r="DH139" s="44">
        <f>IF(DH125=1,(DG140+DH138)*r_m,0)</f>
        <v/>
      </c>
      <c r="DI139" s="44">
        <f>IF(DI125=1,(DH140+DI138)*r_m,0)</f>
        <v/>
      </c>
      <c r="DJ139" s="44">
        <f>IF(DJ125=1,(DI140+DJ138)*r_m,0)</f>
        <v/>
      </c>
      <c r="DK139" s="44">
        <f>IF(DK125=1,(DJ140+DK138)*r_m,0)</f>
        <v/>
      </c>
      <c r="DL139" s="44">
        <f>IF(DL125=1,(DK140+DL138)*r_m,0)</f>
        <v/>
      </c>
      <c r="DM139" s="44">
        <f>IF(DM125=1,(DL140+DM138)*r_m,0)</f>
        <v/>
      </c>
      <c r="DN139" s="44">
        <f>IF(DN125=1,(DM140+DN138)*r_m,0)</f>
        <v/>
      </c>
      <c r="DO139" s="44">
        <f>IF(DO125=1,(DN140+DO138)*r_m,0)</f>
        <v/>
      </c>
      <c r="DP139" s="44">
        <f>IF(DP125=1,(DO140+DP138)*r_m,0)</f>
        <v/>
      </c>
      <c r="DQ139" s="44">
        <f>IF(DQ125=1,(DP140+DQ138)*r_m,0)</f>
        <v/>
      </c>
      <c r="DR139" s="44">
        <f>IF(DR125=1,(DQ140+DR138)*r_m,0)</f>
        <v/>
      </c>
      <c r="DS139" s="44">
        <f>IF(DS125=1,(DR140+DS138)*r_m,0)</f>
        <v/>
      </c>
      <c r="DT139" s="44">
        <f>IF(DT125=1,(DS140+DT138)*r_m,0)</f>
        <v/>
      </c>
      <c r="DU139" s="44">
        <f>IF(DU125=1,(DT140+DU138)*r_m,0)</f>
        <v/>
      </c>
      <c r="DV139" s="44">
        <f>IF(DV125=1,(DU140+DV138)*r_m,0)</f>
        <v/>
      </c>
      <c r="DW139" s="44">
        <f>IF(DW125=1,(DV140+DW138)*r_m,0)</f>
        <v/>
      </c>
      <c r="DX139" s="44">
        <f>IF(DX125=1,(DW140+DX138)*r_m,0)</f>
        <v/>
      </c>
      <c r="DY139" s="44">
        <f>IF(DY125=1,(DX140+DY138)*r_m,0)</f>
        <v/>
      </c>
      <c r="DZ139" s="44">
        <f>IF(DZ125=1,(DY140+DZ138)*r_m,0)</f>
        <v/>
      </c>
      <c r="EA139" s="44">
        <f>IF(EA125=1,(DZ140+EA138)*r_m,0)</f>
        <v/>
      </c>
      <c r="EB139" s="44">
        <f>IF(EB125=1,(EA140+EB138)*r_m,0)</f>
        <v/>
      </c>
      <c r="EC139" s="44">
        <f>IF(EC125=1,(EB140+EC138)*r_m,0)</f>
        <v/>
      </c>
      <c r="ED139" s="44">
        <f>IF(ED125=1,(EC140+ED138)*r_m,0)</f>
        <v/>
      </c>
      <c r="EE139" s="44">
        <f>IF(EE125=1,(ED140+EE138)*r_m,0)</f>
        <v/>
      </c>
      <c r="EF139" s="44">
        <f>IF(EF125=1,(EE140+EF138)*r_m,0)</f>
        <v/>
      </c>
      <c r="EG139" s="44">
        <f>IF(EG125=1,(EF140+EG138)*r_m,0)</f>
        <v/>
      </c>
      <c r="EH139" s="44">
        <f>IF(EH125=1,(EG140+EH138)*r_m,0)</f>
        <v/>
      </c>
      <c r="EI139" s="44">
        <f>IF(EI125=1,(EH140+EI138)*r_m,0)</f>
        <v/>
      </c>
      <c r="EJ139" s="44">
        <f>IF(EJ125=1,(EI140+EJ138)*r_m,0)</f>
        <v/>
      </c>
      <c r="EK139" s="44">
        <f>IF(EK125=1,(EJ140+EK138)*r_m,0)</f>
        <v/>
      </c>
      <c r="EL139" s="44">
        <f>IF(EL125=1,(EK140+EL138)*r_m,0)</f>
        <v/>
      </c>
      <c r="EM139" s="44">
        <f>IF(EM125=1,(EL140+EM138)*r_m,0)</f>
        <v/>
      </c>
      <c r="EN139" s="44">
        <f>IF(EN125=1,(EM140+EN138)*r_m,0)</f>
        <v/>
      </c>
      <c r="EO139" s="44">
        <f>IF(EO125=1,(EN140+EO138)*r_m,0)</f>
        <v/>
      </c>
      <c r="EP139" s="44">
        <f>IF(EP125=1,(EO140+EP138)*r_m,0)</f>
        <v/>
      </c>
      <c r="EQ139" s="44">
        <f>IF(EQ125=1,(EP140+EQ138)*r_m,0)</f>
        <v/>
      </c>
      <c r="ER139" s="44">
        <f>IF(ER125=1,(EQ140+ER138)*r_m,0)</f>
        <v/>
      </c>
      <c r="ES139" s="44">
        <f>IF(ES125=1,(ER140+ES138)*r_m,0)</f>
        <v/>
      </c>
      <c r="ET139" s="44">
        <f>IF(ET125=1,(ES140+ET138)*r_m,0)</f>
        <v/>
      </c>
      <c r="EU139" s="44">
        <f>IF(EU125=1,(ET140+EU138)*r_m,0)</f>
        <v/>
      </c>
      <c r="EV139" s="44">
        <f>IF(EV125=1,(EU140+EV138)*r_m,0)</f>
        <v/>
      </c>
      <c r="EW139" s="44">
        <f>IF(EW125=1,(EV140+EW138)*r_m,0)</f>
        <v/>
      </c>
      <c r="EX139" s="44">
        <f>IF(EX125=1,(EW140+EX138)*r_m,0)</f>
        <v/>
      </c>
      <c r="EY139" s="44">
        <f>IF(EY125=1,(EX140+EY138)*r_m,0)</f>
        <v/>
      </c>
      <c r="EZ139" s="44">
        <f>IF(EZ125=1,(EY140+EZ138)*r_m,0)</f>
        <v/>
      </c>
      <c r="FA139" s="44">
        <f>IF(FA125=1,(EZ140+FA138)*r_m,0)</f>
        <v/>
      </c>
      <c r="FB139" s="44">
        <f>IF(FB125=1,(FA140+FB138)*r_m,0)</f>
        <v/>
      </c>
      <c r="FC139" s="44">
        <f>IF(FC125=1,(FB140+FC138)*r_m,0)</f>
        <v/>
      </c>
      <c r="FD139" s="44">
        <f>IF(FD125=1,(FC140+FD138)*r_m,0)</f>
        <v/>
      </c>
      <c r="FE139" s="44">
        <f>IF(FE125=1,(FD140+FE138)*r_m,0)</f>
        <v/>
      </c>
      <c r="FF139" s="44">
        <f>IF(FF125=1,(FE140+FF138)*r_m,0)</f>
        <v/>
      </c>
      <c r="FG139" s="44">
        <f>IF(FG125=1,(FF140+FG138)*r_m,0)</f>
        <v/>
      </c>
      <c r="FH139" s="44">
        <f>IF(FH125=1,(FG140+FH138)*r_m,0)</f>
        <v/>
      </c>
      <c r="FI139" s="44">
        <f>IF(FI125=1,(FH140+FI138)*r_m,0)</f>
        <v/>
      </c>
      <c r="FJ139" s="44">
        <f>IF(FJ125=1,(FI140+FJ138)*r_m,0)</f>
        <v/>
      </c>
      <c r="FK139" s="44">
        <f>IF(FK125=1,(FJ140+FK138)*r_m,0)</f>
        <v/>
      </c>
      <c r="FL139" s="44">
        <f>IF(FL125=1,(FK140+FL138)*r_m,0)</f>
        <v/>
      </c>
      <c r="FM139" s="44">
        <f>IF(FM125=1,(FL140+FM138)*r_m,0)</f>
        <v/>
      </c>
      <c r="FN139" s="44">
        <f>IF(FN125=1,(FM140+FN138)*r_m,0)</f>
        <v/>
      </c>
      <c r="FO139" s="44">
        <f>IF(FO125=1,(FN140+FO138)*r_m,0)</f>
        <v/>
      </c>
      <c r="FP139" s="44">
        <f>IF(FP125=1,(FO140+FP138)*r_m,0)</f>
        <v/>
      </c>
      <c r="FQ139" s="44">
        <f>IF(FQ125=1,(FP140+FQ138)*r_m,0)</f>
        <v/>
      </c>
      <c r="FR139" s="44">
        <f>IF(FR125=1,(FQ140+FR138)*r_m,0)</f>
        <v/>
      </c>
      <c r="FS139" s="44">
        <f>IF(FS125=1,(FR140+FS138)*r_m,0)</f>
        <v/>
      </c>
      <c r="FT139" s="44">
        <f>IF(FT125=1,(FS140+FT138)*r_m,0)</f>
        <v/>
      </c>
      <c r="FU139" s="44">
        <f>IF(FU125=1,(FT140+FU138)*r_m,0)</f>
        <v/>
      </c>
      <c r="FV139" s="44">
        <f>IF(FV125=1,(FU140+FV138)*r_m,0)</f>
        <v/>
      </c>
      <c r="FW139" s="44">
        <f>IF(FW125=1,(FV140+FW138)*r_m,0)</f>
        <v/>
      </c>
      <c r="FX139" s="44">
        <f>IF(FX125=1,(FW140+FX138)*r_m,0)</f>
        <v/>
      </c>
      <c r="FY139" s="44">
        <f>IF(FY125=1,(FX140+FY138)*r_m,0)</f>
        <v/>
      </c>
      <c r="FZ139" s="44">
        <f>IF(FZ125=1,(FY140+FZ138)*r_m,0)</f>
        <v/>
      </c>
      <c r="GA139" s="44">
        <f>IF(GA125=1,(FZ140+GA138)*r_m,0)</f>
        <v/>
      </c>
      <c r="GB139" s="44">
        <f>IF(GB125=1,(GA140+GB138)*r_m,0)</f>
        <v/>
      </c>
      <c r="GC139" s="44">
        <f>IF(GC125=1,(GB140+GC138)*r_m,0)</f>
        <v/>
      </c>
      <c r="GD139" s="44">
        <f>IF(GD125=1,(GC140+GD138)*r_m,0)</f>
        <v/>
      </c>
      <c r="GE139" s="44">
        <f>IF(GE125=1,(GD140+GE138)*r_m,0)</f>
        <v/>
      </c>
      <c r="GF139" s="44">
        <f>IF(GF125=1,(GE140+GF138)*r_m,0)</f>
        <v/>
      </c>
      <c r="GG139" s="44">
        <f>IF(GG125=1,(GF140+GG138)*r_m,0)</f>
        <v/>
      </c>
      <c r="GH139" s="44">
        <f>IF(GH125=1,(GG140+GH138)*r_m,0)</f>
        <v/>
      </c>
      <c r="GI139" s="44">
        <f>IF(GI125=1,(GH140+GI138)*r_m,0)</f>
        <v/>
      </c>
      <c r="GJ139" s="44">
        <f>IF(GJ125=1,(GI140+GJ138)*r_m,0)</f>
        <v/>
      </c>
      <c r="GK139" s="44">
        <f>IF(GK125=1,(GJ140+GK138)*r_m,0)</f>
        <v/>
      </c>
      <c r="GL139" s="44">
        <f>IF(GL125=1,(GK140+GL138)*r_m,0)</f>
        <v/>
      </c>
      <c r="GM139" s="44">
        <f>IF(GM125=1,(GL140+GM138)*r_m,0)</f>
        <v/>
      </c>
      <c r="GN139" s="44">
        <f>IF(GN125=1,(GM140+GN138)*r_m,0)</f>
        <v/>
      </c>
      <c r="GO139" s="44">
        <f>IF(GO125=1,(GN140+GO138)*r_m,0)</f>
        <v/>
      </c>
      <c r="GP139" s="44">
        <f>IF(GP125=1,(GO140+GP138)*r_m,0)</f>
        <v/>
      </c>
      <c r="GQ139" s="44">
        <f>IF(GQ125=1,(GP140+GQ138)*r_m,0)</f>
        <v/>
      </c>
      <c r="GR139" s="44">
        <f>IF(GR125=1,(GQ140+GR138)*r_m,0)</f>
        <v/>
      </c>
      <c r="GS139" s="44">
        <f>IF(GS125=1,(GR140+GS138)*r_m,0)</f>
        <v/>
      </c>
      <c r="GT139" s="44">
        <f>IF(GT125=1,(GS140+GT138)*r_m,0)</f>
        <v/>
      </c>
      <c r="GU139" s="44">
        <f>IF(GU125=1,(GT140+GU138)*r_m,0)</f>
        <v/>
      </c>
      <c r="GV139" s="44">
        <f>IF(GV125=1,(GU140+GV138)*r_m,0)</f>
        <v/>
      </c>
      <c r="GW139" s="44">
        <f>IF(GW125=1,(GV140+GW138)*r_m,0)</f>
        <v/>
      </c>
      <c r="GX139" s="44">
        <f>IF(GX125=1,(GW140+GX138)*r_m,0)</f>
        <v/>
      </c>
      <c r="GY139" s="44">
        <f>IF(GY125=1,(GX140+GY138)*r_m,0)</f>
        <v/>
      </c>
      <c r="GZ139" s="44">
        <f>IF(GZ125=1,(GY140+GZ138)*r_m,0)</f>
        <v/>
      </c>
      <c r="HA139" s="44">
        <f>IF(HA125=1,(GZ140+HA138)*r_m,0)</f>
        <v/>
      </c>
      <c r="HB139" s="44">
        <f>IF(HB125=1,(HA140+HB138)*r_m,0)</f>
        <v/>
      </c>
      <c r="HC139" s="44">
        <f>IF(HC125=1,(HB140+HC138)*r_m,0)</f>
        <v/>
      </c>
      <c r="HD139" s="44">
        <f>IF(HD125=1,(HC140+HD138)*r_m,0)</f>
        <v/>
      </c>
      <c r="HE139" s="44">
        <f>IF(HE125=1,(HD140+HE138)*r_m,0)</f>
        <v/>
      </c>
      <c r="HF139" s="44">
        <f>IF(HF125=1,(HE140+HF138)*r_m,0)</f>
        <v/>
      </c>
      <c r="HG139" s="44">
        <f>IF(HG125=1,(HF140+HG138)*r_m,0)</f>
        <v/>
      </c>
      <c r="HH139" s="44">
        <f>IF(HH125=1,(HG140+HH138)*r_m,0)</f>
        <v/>
      </c>
      <c r="HI139" s="44">
        <f>IF(HI125=1,(HH140+HI138)*r_m,0)</f>
        <v/>
      </c>
      <c r="HJ139" s="44">
        <f>IF(HJ125=1,(HI140+HJ138)*r_m,0)</f>
        <v/>
      </c>
      <c r="HK139" s="44">
        <f>IF(HK125=1,(HJ140+HK138)*r_m,0)</f>
        <v/>
      </c>
      <c r="HL139" s="44">
        <f>IF(HL125=1,(HK140+HL138)*r_m,0)</f>
        <v/>
      </c>
      <c r="HM139" s="44">
        <f>IF(HM125=1,(HL140+HM138)*r_m,0)</f>
        <v/>
      </c>
      <c r="HN139" s="44">
        <f>IF(HN125=1,(HM140+HN138)*r_m,0)</f>
        <v/>
      </c>
      <c r="HO139" s="44">
        <f>IF(HO125=1,(HN140+HO138)*r_m,0)</f>
        <v/>
      </c>
      <c r="HP139" s="44">
        <f>IF(HP125=1,(HO140+HP138)*r_m,0)</f>
        <v/>
      </c>
      <c r="HQ139" s="44">
        <f>IF(HQ125=1,(HP140+HQ138)*r_m,0)</f>
        <v/>
      </c>
      <c r="HR139" s="44">
        <f>IF(HR125=1,(HQ140+HR138)*r_m,0)</f>
        <v/>
      </c>
      <c r="HS139" s="44">
        <f>IF(HS125=1,(HR140+HS138)*r_m,0)</f>
        <v/>
      </c>
      <c r="HT139" s="44">
        <f>IF(HT125=1,(HS140+HT138)*r_m,0)</f>
        <v/>
      </c>
      <c r="HU139" s="44">
        <f>IF(HU125=1,(HT140+HU138)*r_m,0)</f>
        <v/>
      </c>
      <c r="HV139" s="44">
        <f>IF(HV125=1,(HU140+HV138)*r_m,0)</f>
        <v/>
      </c>
      <c r="HW139" s="44">
        <f>IF(HW125=1,(HV140+HW138)*r_m,0)</f>
        <v/>
      </c>
      <c r="HX139" s="44">
        <f>IF(HX125=1,(HW140+HX138)*r_m,0)</f>
        <v/>
      </c>
      <c r="HY139" s="44">
        <f>IF(HY125=1,(HX140+HY138)*r_m,0)</f>
        <v/>
      </c>
      <c r="HZ139" s="44">
        <f>IF(HZ125=1,(HY140+HZ138)*r_m,0)</f>
        <v/>
      </c>
      <c r="IA139" s="44">
        <f>IF(IA125=1,(HZ140+IA138)*r_m,0)</f>
        <v/>
      </c>
      <c r="IB139" s="44">
        <f>IF(IB125=1,(IA140+IB138)*r_m,0)</f>
        <v/>
      </c>
      <c r="IC139" s="44">
        <f>IF(IC125=1,(IB140+IC138)*r_m,0)</f>
        <v/>
      </c>
      <c r="ID139" s="44">
        <f>IF(ID125=1,(IC140+ID138)*r_m,0)</f>
        <v/>
      </c>
      <c r="IE139" s="44">
        <f>IF(IE125=1,(ID140+IE138)*r_m,0)</f>
        <v/>
      </c>
      <c r="IF139" s="44">
        <f>IF(IF125=1,(IE140+IF138)*r_m,0)</f>
        <v/>
      </c>
      <c r="IG139" s="44">
        <f>IF(IG125=1,(IF140+IG138)*r_m,0)</f>
        <v/>
      </c>
      <c r="IH139" s="44">
        <f>IF(IH125=1,(IG140+IH138)*r_m,0)</f>
        <v/>
      </c>
      <c r="II139" s="44">
        <f>IF(II125=1,(IH140+II138)*r_m,0)</f>
        <v/>
      </c>
      <c r="IJ139" s="44">
        <f>IF(IJ125=1,(II140+IJ138)*r_m,0)</f>
        <v/>
      </c>
      <c r="IK139" s="44">
        <f>IF(IK125=1,(IJ140+IK138)*r_m,0)</f>
        <v/>
      </c>
      <c r="IL139" s="44">
        <f>IF(IL125=1,(IK140+IL138)*r_m,0)</f>
        <v/>
      </c>
      <c r="IM139" s="44">
        <f>IF(IM125=1,(IL140+IM138)*r_m,0)</f>
        <v/>
      </c>
      <c r="IN139" s="44">
        <f>IF(IN125=1,(IM140+IN138)*r_m,0)</f>
        <v/>
      </c>
      <c r="IO139" s="44">
        <f>IF(IO125=1,(IN140+IO138)*r_m,0)</f>
        <v/>
      </c>
      <c r="IP139" s="44">
        <f>IF(IP125=1,(IO140+IP138)*r_m,0)</f>
        <v/>
      </c>
      <c r="IQ139" s="44">
        <f>IF(IQ125=1,(IP140+IQ138)*r_m,0)</f>
        <v/>
      </c>
      <c r="IR139" s="44">
        <f>IF(IR125=1,(IQ140+IR138)*r_m,0)</f>
        <v/>
      </c>
      <c r="IS139" s="44">
        <f>IF(IS125=1,(IR140+IS138)*r_m,0)</f>
        <v/>
      </c>
      <c r="IT139" s="44">
        <f>IF(IT125=1,(IS140+IT138)*r_m,0)</f>
        <v/>
      </c>
      <c r="IU139" s="44">
        <f>IF(IU125=1,(IT140+IU138)*r_m,0)</f>
        <v/>
      </c>
      <c r="IV139" s="44">
        <f>IF(IV125=1,(IU140+IV138)*r_m,0)</f>
        <v/>
      </c>
      <c r="IW139" s="44">
        <f>IF(IW125=1,(IV140+IW138)*r_m,0)</f>
        <v/>
      </c>
      <c r="IX139" s="44">
        <f>IF(IX125=1,(IW140+IX138)*r_m,0)</f>
        <v/>
      </c>
      <c r="IY139" s="44">
        <f>IF(IY125=1,(IX140+IY138)*r_m,0)</f>
        <v/>
      </c>
      <c r="IZ139" s="44">
        <f>IF(IZ125=1,(IY140+IZ138)*r_m,0)</f>
        <v/>
      </c>
      <c r="JA139" s="44">
        <f>IF(JA125=1,(IZ140+JA138)*r_m,0)</f>
        <v/>
      </c>
      <c r="JB139" s="44">
        <f>IF(JB125=1,(JA140+JB138)*r_m,0)</f>
        <v/>
      </c>
      <c r="JC139" s="44">
        <f>IF(JC125=1,(JB140+JC138)*r_m,0)</f>
        <v/>
      </c>
      <c r="JD139" s="44">
        <f>IF(JD125=1,(JC140+JD138)*r_m,0)</f>
        <v/>
      </c>
      <c r="JE139" s="44">
        <f>IF(JE125=1,(JD140+JE138)*r_m,0)</f>
        <v/>
      </c>
      <c r="JF139" s="44">
        <f>IF(JF125=1,(JE140+JF138)*r_m,0)</f>
        <v/>
      </c>
      <c r="JG139" s="44">
        <f>IF(JG125=1,(JF140+JG138)*r_m,0)</f>
        <v/>
      </c>
      <c r="JH139" s="44">
        <f>IF(JH125=1,(JG140+JH138)*r_m,0)</f>
        <v/>
      </c>
      <c r="JI139" s="44">
        <f>IF(JI125=1,(JH140+JI138)*r_m,0)</f>
        <v/>
      </c>
      <c r="JJ139" s="44">
        <f>IF(JJ125=1,(JI140+JJ138)*r_m,0)</f>
        <v/>
      </c>
      <c r="JK139" s="44">
        <f>IF(JK125=1,(JJ140+JK138)*r_m,0)</f>
        <v/>
      </c>
      <c r="JL139" s="44">
        <f>IF(JL125=1,(JK140+JL138)*r_m,0)</f>
        <v/>
      </c>
      <c r="JM139" s="44">
        <f>IF(JM125=1,(JL140+JM138)*r_m,0)</f>
        <v/>
      </c>
      <c r="JN139" s="44">
        <f>IF(JN125=1,(JM140+JN138)*r_m,0)</f>
        <v/>
      </c>
      <c r="JO139" s="44">
        <f>IF(JO125=1,(JN140+JO138)*r_m,0)</f>
        <v/>
      </c>
      <c r="JP139" s="44">
        <f>IF(JP125=1,(JO140+JP138)*r_m,0)</f>
        <v/>
      </c>
      <c r="JQ139" s="44">
        <f>IF(JQ125=1,(JP140+JQ138)*r_m,0)</f>
        <v/>
      </c>
      <c r="JR139" s="44">
        <f>IF(JR125=1,(JQ140+JR138)*r_m,0)</f>
        <v/>
      </c>
      <c r="JS139" s="44">
        <f>IF(JS125=1,(JR140+JS138)*r_m,0)</f>
        <v/>
      </c>
      <c r="JT139" s="44">
        <f>IF(JT125=1,(JS140+JT138)*r_m,0)</f>
        <v/>
      </c>
      <c r="JU139" s="44">
        <f>IF(JU125=1,(JT140+JU138)*r_m,0)</f>
        <v/>
      </c>
      <c r="JV139" s="44">
        <f>IF(JV125=1,(JU140+JV138)*r_m,0)</f>
        <v/>
      </c>
      <c r="JW139" s="44">
        <f>IF(JW125=1,(JV140+JW138)*r_m,0)</f>
        <v/>
      </c>
      <c r="JX139" s="44">
        <f>IF(JX125=1,(JW140+JX138)*r_m,0)</f>
        <v/>
      </c>
      <c r="JY139" s="44">
        <f>IF(JY125=1,(JX140+JY138)*r_m,0)</f>
        <v/>
      </c>
      <c r="JZ139" s="44">
        <f>IF(JZ125=1,(JY140+JZ138)*r_m,0)</f>
        <v/>
      </c>
      <c r="KA139" s="44">
        <f>IF(KA125=1,(JZ140+KA138)*r_m,0)</f>
        <v/>
      </c>
      <c r="KB139" s="44">
        <f>IF(KB125=1,(KA140+KB138)*r_m,0)</f>
        <v/>
      </c>
      <c r="KC139" s="44">
        <f>IF(KC125=1,(KB140+KC138)*r_m,0)</f>
        <v/>
      </c>
      <c r="KD139" s="44">
        <f>IF(KD125=1,(KC140+KD138)*r_m,0)</f>
        <v/>
      </c>
      <c r="KE139" s="44">
        <f>IF(KE125=1,(KD140+KE138)*r_m,0)</f>
        <v/>
      </c>
      <c r="KF139" s="44">
        <f>IF(KF125=1,(KE140+KF138)*r_m,0)</f>
        <v/>
      </c>
      <c r="KG139" s="44">
        <f>IF(KG125=1,(KF140+KG138)*r_m,0)</f>
        <v/>
      </c>
      <c r="KH139" s="44">
        <f>IF(KH125=1,(KG140+KH138)*r_m,0)</f>
        <v/>
      </c>
      <c r="KI139" s="44">
        <f>IF(KI125=1,(KH140+KI138)*r_m,0)</f>
        <v/>
      </c>
      <c r="KJ139" s="44">
        <f>IF(KJ125=1,(KI140+KJ138)*r_m,0)</f>
        <v/>
      </c>
      <c r="KK139" s="44">
        <f>IF(KK125=1,(KJ140+KK138)*r_m,0)</f>
        <v/>
      </c>
      <c r="KL139" s="44">
        <f>IF(KL125=1,(KK140+KL138)*r_m,0)</f>
        <v/>
      </c>
      <c r="KM139" s="44">
        <f>IF(KM125=1,(KL140+KM138)*r_m,0)</f>
        <v/>
      </c>
      <c r="KN139" s="44">
        <f>IF(KN125=1,(KM140+KN138)*r_m,0)</f>
        <v/>
      </c>
      <c r="KO139" s="44">
        <f>IF(KO125=1,(KN140+KO138)*r_m,0)</f>
        <v/>
      </c>
      <c r="KP139" s="44">
        <f>IF(KP125=1,(KO140+KP138)*r_m,0)</f>
        <v/>
      </c>
      <c r="KQ139" s="44">
        <f>IF(KQ125=1,(KP140+KQ138)*r_m,0)</f>
        <v/>
      </c>
      <c r="KR139" s="44">
        <f>IF(KR125=1,(KQ140+KR138)*r_m,0)</f>
        <v/>
      </c>
      <c r="KS139" s="44">
        <f>IF(KS125=1,(KR140+KS138)*r_m,0)</f>
        <v/>
      </c>
      <c r="KT139" s="44">
        <f>IF(KT125=1,(KS140+KT138)*r_m,0)</f>
        <v/>
      </c>
      <c r="KU139" s="44">
        <f>IF(KU125=1,(KT140+KU138)*r_m,0)</f>
        <v/>
      </c>
      <c r="KV139" s="44">
        <f>IF(KV125=1,(KU140+KV138)*r_m,0)</f>
        <v/>
      </c>
      <c r="KW139" s="44">
        <f>IF(KW125=1,(KV140+KW138)*r_m,0)</f>
        <v/>
      </c>
      <c r="KX139" s="44">
        <f>IF(KX125=1,(KW140+KX138)*r_m,0)</f>
        <v/>
      </c>
      <c r="KY139" s="44">
        <f>IF(KY125=1,(KX140+KY138)*r_m,0)</f>
        <v/>
      </c>
      <c r="KZ139" s="44">
        <f>IF(KZ125=1,(KY140+KZ138)*r_m,0)</f>
        <v/>
      </c>
      <c r="LA139" s="44">
        <f>IF(LA125=1,(KZ140+LA138)*r_m,0)</f>
        <v/>
      </c>
      <c r="LB139" s="44">
        <f>IF(LB125=1,(LA140+LB138)*r_m,0)</f>
        <v/>
      </c>
      <c r="LC139" s="44">
        <f>IF(LC125=1,(LB140+LC138)*r_m,0)</f>
        <v/>
      </c>
      <c r="LD139" s="44">
        <f>IF(LD125=1,(LC140+LD138)*r_m,0)</f>
        <v/>
      </c>
      <c r="LE139" s="44">
        <f>IF(LE125=1,(LD140+LE138)*r_m,0)</f>
        <v/>
      </c>
      <c r="LF139" s="44">
        <f>IF(LF125=1,(LE140+LF138)*r_m,0)</f>
        <v/>
      </c>
      <c r="LG139" s="44">
        <f>IF(LG125=1,(LF140+LG138)*r_m,0)</f>
        <v/>
      </c>
      <c r="LH139" s="44">
        <f>IF(LH125=1,(LG140+LH138)*r_m,0)</f>
        <v/>
      </c>
      <c r="LI139" s="44">
        <f>IF(LI125=1,(LH140+LI138)*r_m,0)</f>
        <v/>
      </c>
      <c r="LJ139" s="44">
        <f>IF(LJ125=1,(LI140+LJ138)*r_m,0)</f>
        <v/>
      </c>
      <c r="LK139" s="44">
        <f>IF(LK125=1,(LJ140+LK138)*r_m,0)</f>
        <v/>
      </c>
      <c r="LL139" s="44">
        <f>IF(LL125=1,(LK140+LL138)*r_m,0)</f>
        <v/>
      </c>
      <c r="LM139" s="44">
        <f>IF(LM125=1,(LL140+LM138)*r_m,0)</f>
        <v/>
      </c>
      <c r="LN139" s="44">
        <f>IF(LN125=1,(LM140+LN138)*r_m,0)</f>
        <v/>
      </c>
      <c r="LO139" s="44">
        <f>IF(LO125=1,(LN140+LO138)*r_m,0)</f>
        <v/>
      </c>
      <c r="LP139" s="44">
        <f>IF(LP125=1,(LO140+LP138)*r_m,0)</f>
        <v/>
      </c>
      <c r="LQ139" s="44">
        <f>IF(LQ125=1,(LP140+LQ138)*r_m,0)</f>
        <v/>
      </c>
      <c r="LR139" s="44">
        <f>IF(LR125=1,(LQ140+LR138)*r_m,0)</f>
        <v/>
      </c>
      <c r="LS139" s="44">
        <f>IF(LS125=1,(LR140+LS138)*r_m,0)</f>
        <v/>
      </c>
      <c r="LT139" s="44">
        <f>IF(LT125=1,(LS140+LT138)*r_m,0)</f>
        <v/>
      </c>
      <c r="LU139" s="44">
        <f>IF(LU125=1,(LT140+LU138)*r_m,0)</f>
        <v/>
      </c>
      <c r="LV139" s="44">
        <f>IF(LV125=1,(LU140+LV138)*r_m,0)</f>
        <v/>
      </c>
      <c r="LW139" s="44">
        <f>IF(LW125=1,(LV140+LW138)*r_m,0)</f>
        <v/>
      </c>
      <c r="LX139" s="44">
        <f>IF(LX125=1,(LW140+LX138)*r_m,0)</f>
        <v/>
      </c>
      <c r="LY139" s="44">
        <f>IF(LY125=1,(LX140+LY138)*r_m,0)</f>
        <v/>
      </c>
      <c r="LZ139" s="44">
        <f>IF(LZ125=1,(LY140+LZ138)*r_m,0)</f>
        <v/>
      </c>
      <c r="MA139" s="44">
        <f>IF(MA125=1,(LZ140+MA138)*r_m,0)</f>
        <v/>
      </c>
      <c r="MB139" s="44">
        <f>IF(MB125=1,(MA140+MB138)*r_m,0)</f>
        <v/>
      </c>
      <c r="MC139" s="44">
        <f>IF(MC125=1,(MB140+MC138)*r_m,0)</f>
        <v/>
      </c>
      <c r="MD139" s="44">
        <f>IF(MD125=1,(MC140+MD138)*r_m,0)</f>
        <v/>
      </c>
      <c r="ME139" s="44">
        <f>IF(ME125=1,(MD140+ME138)*r_m,0)</f>
        <v/>
      </c>
      <c r="MF139" s="44">
        <f>IF(MF125=1,(ME140+MF138)*r_m,0)</f>
        <v/>
      </c>
      <c r="MG139" s="44">
        <f>IF(MG125=1,(MF140+MG138)*r_m,0)</f>
        <v/>
      </c>
      <c r="MH139" s="44">
        <f>IF(MH125=1,(MG140+MH138)*r_m,0)</f>
        <v/>
      </c>
      <c r="MI139" s="44">
        <f>IF(MI125=1,(MH140+MI138)*r_m,0)</f>
        <v/>
      </c>
      <c r="MJ139" s="44">
        <f>IF(MJ125=1,(MI140+MJ138)*r_m,0)</f>
        <v/>
      </c>
      <c r="MK139" s="44">
        <f>IF(MK125=1,(MJ140+MK138)*r_m,0)</f>
        <v/>
      </c>
      <c r="ML139" s="44">
        <f>IF(ML125=1,(MK140+ML138)*r_m,0)</f>
        <v/>
      </c>
      <c r="MM139" s="44">
        <f>IF(MM125=1,(ML140+MM138)*r_m,0)</f>
        <v/>
      </c>
      <c r="MN139" s="44">
        <f>IF(MN125=1,(MM140+MN138)*r_m,0)</f>
        <v/>
      </c>
      <c r="MO139" s="44">
        <f>IF(MO125=1,(MN140+MO138)*r_m,0)</f>
        <v/>
      </c>
      <c r="MP139" s="44">
        <f>IF(MP125=1,(MO140+MP138)*r_m,0)</f>
        <v/>
      </c>
      <c r="MQ139" s="44">
        <f>IF(MQ125=1,(MP140+MQ138)*r_m,0)</f>
        <v/>
      </c>
      <c r="MR139" s="44">
        <f>IF(MR125=1,(MQ140+MR138)*r_m,0)</f>
        <v/>
      </c>
      <c r="MS139" s="44">
        <f>IF(MS125=1,(MR140+MS138)*r_m,0)</f>
        <v/>
      </c>
      <c r="MT139" s="44">
        <f>IF(MT125=1,(MS140+MT138)*r_m,0)</f>
        <v/>
      </c>
      <c r="MU139" s="44">
        <f>IF(MU125=1,(MT140+MU138)*r_m,0)</f>
        <v/>
      </c>
      <c r="MV139" s="44">
        <f>IF(MV125=1,(MU140+MV138)*r_m,0)</f>
        <v/>
      </c>
      <c r="MW139" s="44">
        <f>IF(MW125=1,(MV140+MW138)*r_m,0)</f>
        <v/>
      </c>
      <c r="MX139" s="44">
        <f>IF(MX125=1,(MW140+MX138)*r_m,0)</f>
        <v/>
      </c>
      <c r="MY139" s="44">
        <f>IF(MY125=1,(MX140+MY138)*r_m,0)</f>
        <v/>
      </c>
      <c r="MZ139" s="44">
        <f>IF(MZ125=1,(MY140+MZ138)*r_m,0)</f>
        <v/>
      </c>
      <c r="NA139" s="44">
        <f>IF(NA125=1,(MZ140+NA138)*r_m,0)</f>
        <v/>
      </c>
      <c r="NB139" s="44">
        <f>IF(NB125=1,(NA140+NB138)*r_m,0)</f>
        <v/>
      </c>
      <c r="NC139" s="44">
        <f>IF(NC125=1,(NB140+NC138)*r_m,0)</f>
        <v/>
      </c>
      <c r="ND139" s="44">
        <f>IF(ND125=1,(NC140+ND138)*r_m,0)</f>
        <v/>
      </c>
      <c r="NE139" s="44">
        <f>IF(NE125=1,(ND140+NE138)*r_m,0)</f>
        <v/>
      </c>
      <c r="NF139" s="44">
        <f>IF(NF125=1,(NE140+NF138)*r_m,0)</f>
        <v/>
      </c>
      <c r="NG139" s="44">
        <f>IF(NG125=1,(NF140+NG138)*r_m,0)</f>
        <v/>
      </c>
      <c r="NH139" s="44">
        <f>IF(NH125=1,(NG140+NH138)*r_m,0)</f>
        <v/>
      </c>
      <c r="NI139" s="44">
        <f>IF(NI125=1,(NH140+NI138)*r_m,0)</f>
        <v/>
      </c>
      <c r="NJ139" s="44">
        <f>IF(NJ125=1,(NI140+NJ138)*r_m,0)</f>
        <v/>
      </c>
      <c r="NK139" s="44">
        <f>IF(NK125=1,(NJ140+NK138)*r_m,0)</f>
        <v/>
      </c>
      <c r="NL139" s="44">
        <f>IF(NL125=1,(NK140+NL138)*r_m,0)</f>
        <v/>
      </c>
      <c r="NM139" s="44">
        <f>IF(NM125=1,(NL140+NM138)*r_m,0)</f>
        <v/>
      </c>
      <c r="NN139" s="44">
        <f>IF(NN125=1,(NM140+NN138)*r_m,0)</f>
        <v/>
      </c>
      <c r="NO139" s="44">
        <f>IF(NO125=1,(NN140+NO138)*r_m,0)</f>
        <v/>
      </c>
      <c r="NP139" s="44">
        <f>IF(NP125=1,(NO140+NP138)*r_m,0)</f>
        <v/>
      </c>
      <c r="NQ139" s="44">
        <f>IF(NQ125=1,(NP140+NQ138)*r_m,0)</f>
        <v/>
      </c>
      <c r="NR139" s="44">
        <f>IF(NR125=1,(NQ140+NR138)*r_m,0)</f>
        <v/>
      </c>
      <c r="NS139" s="44">
        <f>IF(NS125=1,(NR140+NS138)*r_m,0)</f>
        <v/>
      </c>
      <c r="NT139" s="44">
        <f>IF(NT125=1,(NS140+NT138)*r_m,0)</f>
        <v/>
      </c>
      <c r="NU139" s="44">
        <f>IF(NU125=1,(NT140+NU138)*r_m,0)</f>
        <v/>
      </c>
      <c r="NV139" s="44">
        <f>IF(NV125=1,(NU140+NV138)*r_m,0)</f>
        <v/>
      </c>
      <c r="NW139" s="44">
        <f>IF(NW125=1,(NV140+NW138)*r_m,0)</f>
        <v/>
      </c>
      <c r="NX139" s="44">
        <f>IF(NX125=1,(NW140+NX138)*r_m,0)</f>
        <v/>
      </c>
      <c r="NY139" s="44">
        <f>IF(NY125=1,(NX140+NY138)*r_m,0)</f>
        <v/>
      </c>
      <c r="NZ139" s="44">
        <f>IF(NZ125=1,(NY140+NZ138)*r_m,0)</f>
        <v/>
      </c>
      <c r="OA139" s="44">
        <f>IF(OA125=1,(NZ140+OA138)*r_m,0)</f>
        <v/>
      </c>
      <c r="OB139" s="44">
        <f>IF(OB125=1,(OA140+OB138)*r_m,0)</f>
        <v/>
      </c>
      <c r="OC139" s="44">
        <f>IF(OC125=1,(OB140+OC138)*r_m,0)</f>
        <v/>
      </c>
      <c r="OD139" s="44">
        <f>IF(OD125=1,(OC140+OD138)*r_m,0)</f>
        <v/>
      </c>
      <c r="OE139" s="44">
        <f>IF(OE125=1,(OD140+OE138)*r_m,0)</f>
        <v/>
      </c>
      <c r="OF139" s="44">
        <f>IF(OF125=1,(OE140+OF138)*r_m,0)</f>
        <v/>
      </c>
      <c r="OG139" s="44">
        <f>IF(OG125=1,(OF140+OG138)*r_m,0)</f>
        <v/>
      </c>
      <c r="OH139" s="44">
        <f>IF(OH125=1,(OG140+OH138)*r_m,0)</f>
        <v/>
      </c>
      <c r="OI139" s="44">
        <f>IF(OI125=1,(OH140+OI138)*r_m,0)</f>
        <v/>
      </c>
      <c r="OJ139" s="44">
        <f>IF(OJ125=1,(OI140+OJ138)*r_m,0)</f>
        <v/>
      </c>
      <c r="OK139" s="44">
        <f>IF(OK125=1,(OJ140+OK138)*r_m,0)</f>
        <v/>
      </c>
      <c r="OL139" s="44">
        <f>IF(OL125=1,(OK140+OL138)*r_m,0)</f>
        <v/>
      </c>
      <c r="OM139" s="44">
        <f>IF(OM125=1,(OL140+OM138)*r_m,0)</f>
        <v/>
      </c>
      <c r="ON139" s="44">
        <f>IF(ON125=1,(OM140+ON138)*r_m,0)</f>
        <v/>
      </c>
      <c r="OO139" s="44">
        <f>IF(OO125=1,(ON140+OO138)*r_m,0)</f>
        <v/>
      </c>
      <c r="OP139" s="44">
        <f>IF(OP125=1,(OO140+OP138)*r_m,0)</f>
        <v/>
      </c>
      <c r="OQ139" s="44">
        <f>IF(OQ125=1,(OP140+OQ138)*r_m,0)</f>
        <v/>
      </c>
      <c r="OR139" s="44">
        <f>IF(OR125=1,(OQ140+OR138)*r_m,0)</f>
        <v/>
      </c>
      <c r="OS139" s="44">
        <f>IF(OS125=1,(OR140+OS138)*r_m,0)</f>
        <v/>
      </c>
      <c r="OT139" s="44">
        <f>IF(OT125=1,(OS140+OT138)*r_m,0)</f>
        <v/>
      </c>
      <c r="OU139" s="44">
        <f>IF(OU125=1,(OT140+OU138)*r_m,0)</f>
        <v/>
      </c>
      <c r="OV139" s="44">
        <f>IF(OV125=1,(OU140+OV138)*r_m,0)</f>
        <v/>
      </c>
      <c r="OW139" s="44">
        <f>IF(OW125=1,(OV140+OW138)*r_m,0)</f>
        <v/>
      </c>
      <c r="OX139" s="44">
        <f>IF(OX125=1,(OW140+OX138)*r_m,0)</f>
        <v/>
      </c>
      <c r="OY139" s="44">
        <f>IF(OY125=1,(OX140+OY138)*r_m,0)</f>
        <v/>
      </c>
      <c r="OZ139" s="44">
        <f>IF(OZ125=1,(OY140+OZ138)*r_m,0)</f>
        <v/>
      </c>
      <c r="PA139" s="44">
        <f>IF(PA125=1,(OZ140+PA138)*r_m,0)</f>
        <v/>
      </c>
      <c r="PB139" s="44">
        <f>IF(PB125=1,(PA140+PB138)*r_m,0)</f>
        <v/>
      </c>
      <c r="PC139" s="44">
        <f>IF(PC125=1,(PB140+PC138)*r_m,0)</f>
        <v/>
      </c>
      <c r="PD139" s="44">
        <f>IF(PD125=1,(PC140+PD138)*r_m,0)</f>
        <v/>
      </c>
      <c r="PE139" s="44">
        <f>IF(PE125=1,(PD140+PE138)*r_m,0)</f>
        <v/>
      </c>
      <c r="PF139" s="44">
        <f>IF(PF125=1,(PE140+PF138)*r_m,0)</f>
        <v/>
      </c>
      <c r="PG139" s="44">
        <f>IF(PG125=1,(PF140+PG138)*r_m,0)</f>
        <v/>
      </c>
      <c r="PH139" s="44">
        <f>IF(PH125=1,(PG140+PH138)*r_m,0)</f>
        <v/>
      </c>
      <c r="PI139" s="44">
        <f>IF(PI125=1,(PH140+PI138)*r_m,0)</f>
        <v/>
      </c>
      <c r="PJ139" s="44">
        <f>IF(PJ125=1,(PI140+PJ138)*r_m,0)</f>
        <v/>
      </c>
      <c r="PK139" s="44">
        <f>IF(PK125=1,(PJ140+PK138)*r_m,0)</f>
        <v/>
      </c>
      <c r="PL139" s="44">
        <f>IF(PL125=1,(PK140+PL138)*r_m,0)</f>
        <v/>
      </c>
      <c r="PM139" s="44">
        <f>IF(PM125=1,(PL140+PM138)*r_m,0)</f>
        <v/>
      </c>
    </row>
    <row r="140">
      <c r="A140" s="9" t="inlineStr">
        <is>
          <t>MLI construction balance (pre-conversion)</t>
        </is>
      </c>
      <c r="B140" s="9" t="inlineStr">
        <is>
          <t>P3</t>
        </is>
      </c>
      <c r="D140" s="44">
        <f>IF(D125=1,0+D138+D139,0)</f>
        <v/>
      </c>
      <c r="E140" s="44">
        <f>IF(E125=1,D140+E138+E139,0)</f>
        <v/>
      </c>
      <c r="F140" s="44">
        <f>IF(F125=1,E140+F138+F139,0)</f>
        <v/>
      </c>
      <c r="G140" s="44">
        <f>IF(G125=1,F140+G138+G139,0)</f>
        <v/>
      </c>
      <c r="H140" s="44">
        <f>IF(H125=1,G140+H138+H139,0)</f>
        <v/>
      </c>
      <c r="I140" s="44">
        <f>IF(I125=1,H140+I138+I139,0)</f>
        <v/>
      </c>
      <c r="J140" s="44">
        <f>IF(J125=1,I140+J138+J139,0)</f>
        <v/>
      </c>
      <c r="K140" s="44">
        <f>IF(K125=1,J140+K138+K139,0)</f>
        <v/>
      </c>
      <c r="L140" s="44">
        <f>IF(L125=1,K140+L138+L139,0)</f>
        <v/>
      </c>
      <c r="M140" s="44">
        <f>IF(M125=1,L140+M138+M139,0)</f>
        <v/>
      </c>
      <c r="N140" s="44">
        <f>IF(N125=1,M140+N138+N139,0)</f>
        <v/>
      </c>
      <c r="O140" s="44">
        <f>IF(O125=1,N140+O138+O139,0)</f>
        <v/>
      </c>
      <c r="P140" s="44">
        <f>IF(P125=1,O140+P138+P139,0)</f>
        <v/>
      </c>
      <c r="Q140" s="44">
        <f>IF(Q125=1,P140+Q138+Q139,0)</f>
        <v/>
      </c>
      <c r="R140" s="44">
        <f>IF(R125=1,Q140+R138+R139,0)</f>
        <v/>
      </c>
      <c r="S140" s="44">
        <f>IF(S125=1,R140+S138+S139,0)</f>
        <v/>
      </c>
      <c r="T140" s="44">
        <f>IF(T125=1,S140+T138+T139,0)</f>
        <v/>
      </c>
      <c r="U140" s="44">
        <f>IF(U125=1,T140+U138+U139,0)</f>
        <v/>
      </c>
      <c r="V140" s="44">
        <f>IF(V125=1,U140+V138+V139,0)</f>
        <v/>
      </c>
      <c r="W140" s="44">
        <f>IF(W125=1,V140+W138+W139,0)</f>
        <v/>
      </c>
      <c r="X140" s="44">
        <f>IF(X125=1,W140+X138+X139,0)</f>
        <v/>
      </c>
      <c r="Y140" s="44">
        <f>IF(Y125=1,X140+Y138+Y139,0)</f>
        <v/>
      </c>
      <c r="Z140" s="44">
        <f>IF(Z125=1,Y140+Z138+Z139,0)</f>
        <v/>
      </c>
      <c r="AA140" s="44">
        <f>IF(AA125=1,Z140+AA138+AA139,0)</f>
        <v/>
      </c>
      <c r="AB140" s="44">
        <f>IF(AB125=1,AA140+AB138+AB139,0)</f>
        <v/>
      </c>
      <c r="AC140" s="44">
        <f>IF(AC125=1,AB140+AC138+AC139,0)</f>
        <v/>
      </c>
      <c r="AD140" s="44">
        <f>IF(AD125=1,AC140+AD138+AD139,0)</f>
        <v/>
      </c>
      <c r="AE140" s="44">
        <f>IF(AE125=1,AD140+AE138+AE139,0)</f>
        <v/>
      </c>
      <c r="AF140" s="44">
        <f>IF(AF125=1,AE140+AF138+AF139,0)</f>
        <v/>
      </c>
      <c r="AG140" s="44">
        <f>IF(AG125=1,AF140+AG138+AG139,0)</f>
        <v/>
      </c>
      <c r="AH140" s="44">
        <f>IF(AH125=1,AG140+AH138+AH139,0)</f>
        <v/>
      </c>
      <c r="AI140" s="44">
        <f>IF(AI125=1,AH140+AI138+AI139,0)</f>
        <v/>
      </c>
      <c r="AJ140" s="44">
        <f>IF(AJ125=1,AI140+AJ138+AJ139,0)</f>
        <v/>
      </c>
      <c r="AK140" s="44">
        <f>IF(AK125=1,AJ140+AK138+AK139,0)</f>
        <v/>
      </c>
      <c r="AL140" s="44">
        <f>IF(AL125=1,AK140+AL138+AL139,0)</f>
        <v/>
      </c>
      <c r="AM140" s="44">
        <f>IF(AM125=1,AL140+AM138+AM139,0)</f>
        <v/>
      </c>
      <c r="AN140" s="44">
        <f>IF(AN125=1,AM140+AN138+AN139,0)</f>
        <v/>
      </c>
      <c r="AO140" s="44">
        <f>IF(AO125=1,AN140+AO138+AO139,0)</f>
        <v/>
      </c>
      <c r="AP140" s="44">
        <f>IF(AP125=1,AO140+AP138+AP139,0)</f>
        <v/>
      </c>
      <c r="AQ140" s="44">
        <f>IF(AQ125=1,AP140+AQ138+AQ139,0)</f>
        <v/>
      </c>
      <c r="AR140" s="44">
        <f>IF(AR125=1,AQ140+AR138+AR139,0)</f>
        <v/>
      </c>
      <c r="AS140" s="44">
        <f>IF(AS125=1,AR140+AS138+AS139,0)</f>
        <v/>
      </c>
      <c r="AT140" s="44">
        <f>IF(AT125=1,AS140+AT138+AT139,0)</f>
        <v/>
      </c>
      <c r="AU140" s="44">
        <f>IF(AU125=1,AT140+AU138+AU139,0)</f>
        <v/>
      </c>
      <c r="AV140" s="44">
        <f>IF(AV125=1,AU140+AV138+AV139,0)</f>
        <v/>
      </c>
      <c r="AW140" s="44">
        <f>IF(AW125=1,AV140+AW138+AW139,0)</f>
        <v/>
      </c>
      <c r="AX140" s="44">
        <f>IF(AX125=1,AW140+AX138+AX139,0)</f>
        <v/>
      </c>
      <c r="AY140" s="44">
        <f>IF(AY125=1,AX140+AY138+AY139,0)</f>
        <v/>
      </c>
      <c r="AZ140" s="44">
        <f>IF(AZ125=1,AY140+AZ138+AZ139,0)</f>
        <v/>
      </c>
      <c r="BA140" s="44">
        <f>IF(BA125=1,AZ140+BA138+BA139,0)</f>
        <v/>
      </c>
      <c r="BB140" s="44">
        <f>IF(BB125=1,BA140+BB138+BB139,0)</f>
        <v/>
      </c>
      <c r="BC140" s="44">
        <f>IF(BC125=1,BB140+BC138+BC139,0)</f>
        <v/>
      </c>
      <c r="BD140" s="44">
        <f>IF(BD125=1,BC140+BD138+BD139,0)</f>
        <v/>
      </c>
      <c r="BE140" s="44">
        <f>IF(BE125=1,BD140+BE138+BE139,0)</f>
        <v/>
      </c>
      <c r="BF140" s="44">
        <f>IF(BF125=1,BE140+BF138+BF139,0)</f>
        <v/>
      </c>
      <c r="BG140" s="44">
        <f>IF(BG125=1,BF140+BG138+BG139,0)</f>
        <v/>
      </c>
      <c r="BH140" s="44">
        <f>IF(BH125=1,BG140+BH138+BH139,0)</f>
        <v/>
      </c>
      <c r="BI140" s="44">
        <f>IF(BI125=1,BH140+BI138+BI139,0)</f>
        <v/>
      </c>
      <c r="BJ140" s="44">
        <f>IF(BJ125=1,BI140+BJ138+BJ139,0)</f>
        <v/>
      </c>
      <c r="BK140" s="44">
        <f>IF(BK125=1,BJ140+BK138+BK139,0)</f>
        <v/>
      </c>
      <c r="BL140" s="44">
        <f>IF(BL125=1,BK140+BL138+BL139,0)</f>
        <v/>
      </c>
      <c r="BM140" s="44">
        <f>IF(BM125=1,BL140+BM138+BM139,0)</f>
        <v/>
      </c>
      <c r="BN140" s="44">
        <f>IF(BN125=1,BM140+BN138+BN139,0)</f>
        <v/>
      </c>
      <c r="BO140" s="44">
        <f>IF(BO125=1,BN140+BO138+BO139,0)</f>
        <v/>
      </c>
      <c r="BP140" s="44">
        <f>IF(BP125=1,BO140+BP138+BP139,0)</f>
        <v/>
      </c>
      <c r="BQ140" s="44">
        <f>IF(BQ125=1,BP140+BQ138+BQ139,0)</f>
        <v/>
      </c>
      <c r="BR140" s="44">
        <f>IF(BR125=1,BQ140+BR138+BR139,0)</f>
        <v/>
      </c>
      <c r="BS140" s="44">
        <f>IF(BS125=1,BR140+BS138+BS139,0)</f>
        <v/>
      </c>
      <c r="BT140" s="44">
        <f>IF(BT125=1,BS140+BT138+BT139,0)</f>
        <v/>
      </c>
      <c r="BU140" s="44">
        <f>IF(BU125=1,BT140+BU138+BU139,0)</f>
        <v/>
      </c>
      <c r="BV140" s="44">
        <f>IF(BV125=1,BU140+BV138+BV139,0)</f>
        <v/>
      </c>
      <c r="BW140" s="44">
        <f>IF(BW125=1,BV140+BW138+BW139,0)</f>
        <v/>
      </c>
      <c r="BX140" s="44">
        <f>IF(BX125=1,BW140+BX138+BX139,0)</f>
        <v/>
      </c>
      <c r="BY140" s="44">
        <f>IF(BY125=1,BX140+BY138+BY139,0)</f>
        <v/>
      </c>
      <c r="BZ140" s="44">
        <f>IF(BZ125=1,BY140+BZ138+BZ139,0)</f>
        <v/>
      </c>
      <c r="CA140" s="44">
        <f>IF(CA125=1,BZ140+CA138+CA139,0)</f>
        <v/>
      </c>
      <c r="CB140" s="44">
        <f>IF(CB125=1,CA140+CB138+CB139,0)</f>
        <v/>
      </c>
      <c r="CC140" s="44">
        <f>IF(CC125=1,CB140+CC138+CC139,0)</f>
        <v/>
      </c>
      <c r="CD140" s="44">
        <f>IF(CD125=1,CC140+CD138+CD139,0)</f>
        <v/>
      </c>
      <c r="CE140" s="44">
        <f>IF(CE125=1,CD140+CE138+CE139,0)</f>
        <v/>
      </c>
      <c r="CF140" s="44">
        <f>IF(CF125=1,CE140+CF138+CF139,0)</f>
        <v/>
      </c>
      <c r="CG140" s="44">
        <f>IF(CG125=1,CF140+CG138+CG139,0)</f>
        <v/>
      </c>
      <c r="CH140" s="44">
        <f>IF(CH125=1,CG140+CH138+CH139,0)</f>
        <v/>
      </c>
      <c r="CI140" s="44">
        <f>IF(CI125=1,CH140+CI138+CI139,0)</f>
        <v/>
      </c>
      <c r="CJ140" s="44">
        <f>IF(CJ125=1,CI140+CJ138+CJ139,0)</f>
        <v/>
      </c>
      <c r="CK140" s="44">
        <f>IF(CK125=1,CJ140+CK138+CK139,0)</f>
        <v/>
      </c>
      <c r="CL140" s="44">
        <f>IF(CL125=1,CK140+CL138+CL139,0)</f>
        <v/>
      </c>
      <c r="CM140" s="44">
        <f>IF(CM125=1,CL140+CM138+CM139,0)</f>
        <v/>
      </c>
      <c r="CN140" s="44">
        <f>IF(CN125=1,CM140+CN138+CN139,0)</f>
        <v/>
      </c>
      <c r="CO140" s="44">
        <f>IF(CO125=1,CN140+CO138+CO139,0)</f>
        <v/>
      </c>
      <c r="CP140" s="44">
        <f>IF(CP125=1,CO140+CP138+CP139,0)</f>
        <v/>
      </c>
      <c r="CQ140" s="44">
        <f>IF(CQ125=1,CP140+CQ138+CQ139,0)</f>
        <v/>
      </c>
      <c r="CR140" s="44">
        <f>IF(CR125=1,CQ140+CR138+CR139,0)</f>
        <v/>
      </c>
      <c r="CS140" s="44">
        <f>IF(CS125=1,CR140+CS138+CS139,0)</f>
        <v/>
      </c>
      <c r="CT140" s="44">
        <f>IF(CT125=1,CS140+CT138+CT139,0)</f>
        <v/>
      </c>
      <c r="CU140" s="44">
        <f>IF(CU125=1,CT140+CU138+CU139,0)</f>
        <v/>
      </c>
      <c r="CV140" s="44">
        <f>IF(CV125=1,CU140+CV138+CV139,0)</f>
        <v/>
      </c>
      <c r="CW140" s="44">
        <f>IF(CW125=1,CV140+CW138+CW139,0)</f>
        <v/>
      </c>
      <c r="CX140" s="44">
        <f>IF(CX125=1,CW140+CX138+CX139,0)</f>
        <v/>
      </c>
      <c r="CY140" s="44">
        <f>IF(CY125=1,CX140+CY138+CY139,0)</f>
        <v/>
      </c>
      <c r="CZ140" s="44">
        <f>IF(CZ125=1,CY140+CZ138+CZ139,0)</f>
        <v/>
      </c>
      <c r="DA140" s="44">
        <f>IF(DA125=1,CZ140+DA138+DA139,0)</f>
        <v/>
      </c>
      <c r="DB140" s="44">
        <f>IF(DB125=1,DA140+DB138+DB139,0)</f>
        <v/>
      </c>
      <c r="DC140" s="44">
        <f>IF(DC125=1,DB140+DC138+DC139,0)</f>
        <v/>
      </c>
      <c r="DD140" s="44">
        <f>IF(DD125=1,DC140+DD138+DD139,0)</f>
        <v/>
      </c>
      <c r="DE140" s="44">
        <f>IF(DE125=1,DD140+DE138+DE139,0)</f>
        <v/>
      </c>
      <c r="DF140" s="44">
        <f>IF(DF125=1,DE140+DF138+DF139,0)</f>
        <v/>
      </c>
      <c r="DG140" s="44">
        <f>IF(DG125=1,DF140+DG138+DG139,0)</f>
        <v/>
      </c>
      <c r="DH140" s="44">
        <f>IF(DH125=1,DG140+DH138+DH139,0)</f>
        <v/>
      </c>
      <c r="DI140" s="44">
        <f>IF(DI125=1,DH140+DI138+DI139,0)</f>
        <v/>
      </c>
      <c r="DJ140" s="44">
        <f>IF(DJ125=1,DI140+DJ138+DJ139,0)</f>
        <v/>
      </c>
      <c r="DK140" s="44">
        <f>IF(DK125=1,DJ140+DK138+DK139,0)</f>
        <v/>
      </c>
      <c r="DL140" s="44">
        <f>IF(DL125=1,DK140+DL138+DL139,0)</f>
        <v/>
      </c>
      <c r="DM140" s="44">
        <f>IF(DM125=1,DL140+DM138+DM139,0)</f>
        <v/>
      </c>
      <c r="DN140" s="44">
        <f>IF(DN125=1,DM140+DN138+DN139,0)</f>
        <v/>
      </c>
      <c r="DO140" s="44">
        <f>IF(DO125=1,DN140+DO138+DO139,0)</f>
        <v/>
      </c>
      <c r="DP140" s="44">
        <f>IF(DP125=1,DO140+DP138+DP139,0)</f>
        <v/>
      </c>
      <c r="DQ140" s="44">
        <f>IF(DQ125=1,DP140+DQ138+DQ139,0)</f>
        <v/>
      </c>
      <c r="DR140" s="44">
        <f>IF(DR125=1,DQ140+DR138+DR139,0)</f>
        <v/>
      </c>
      <c r="DS140" s="44">
        <f>IF(DS125=1,DR140+DS138+DS139,0)</f>
        <v/>
      </c>
      <c r="DT140" s="44">
        <f>IF(DT125=1,DS140+DT138+DT139,0)</f>
        <v/>
      </c>
      <c r="DU140" s="44">
        <f>IF(DU125=1,DT140+DU138+DU139,0)</f>
        <v/>
      </c>
      <c r="DV140" s="44">
        <f>IF(DV125=1,DU140+DV138+DV139,0)</f>
        <v/>
      </c>
      <c r="DW140" s="44">
        <f>IF(DW125=1,DV140+DW138+DW139,0)</f>
        <v/>
      </c>
      <c r="DX140" s="44">
        <f>IF(DX125=1,DW140+DX138+DX139,0)</f>
        <v/>
      </c>
      <c r="DY140" s="44">
        <f>IF(DY125=1,DX140+DY138+DY139,0)</f>
        <v/>
      </c>
      <c r="DZ140" s="44">
        <f>IF(DZ125=1,DY140+DZ138+DZ139,0)</f>
        <v/>
      </c>
      <c r="EA140" s="44">
        <f>IF(EA125=1,DZ140+EA138+EA139,0)</f>
        <v/>
      </c>
      <c r="EB140" s="44">
        <f>IF(EB125=1,EA140+EB138+EB139,0)</f>
        <v/>
      </c>
      <c r="EC140" s="44">
        <f>IF(EC125=1,EB140+EC138+EC139,0)</f>
        <v/>
      </c>
      <c r="ED140" s="44">
        <f>IF(ED125=1,EC140+ED138+ED139,0)</f>
        <v/>
      </c>
      <c r="EE140" s="44">
        <f>IF(EE125=1,ED140+EE138+EE139,0)</f>
        <v/>
      </c>
      <c r="EF140" s="44">
        <f>IF(EF125=1,EE140+EF138+EF139,0)</f>
        <v/>
      </c>
      <c r="EG140" s="44">
        <f>IF(EG125=1,EF140+EG138+EG139,0)</f>
        <v/>
      </c>
      <c r="EH140" s="44">
        <f>IF(EH125=1,EG140+EH138+EH139,0)</f>
        <v/>
      </c>
      <c r="EI140" s="44">
        <f>IF(EI125=1,EH140+EI138+EI139,0)</f>
        <v/>
      </c>
      <c r="EJ140" s="44">
        <f>IF(EJ125=1,EI140+EJ138+EJ139,0)</f>
        <v/>
      </c>
      <c r="EK140" s="44">
        <f>IF(EK125=1,EJ140+EK138+EK139,0)</f>
        <v/>
      </c>
      <c r="EL140" s="44">
        <f>IF(EL125=1,EK140+EL138+EL139,0)</f>
        <v/>
      </c>
      <c r="EM140" s="44">
        <f>IF(EM125=1,EL140+EM138+EM139,0)</f>
        <v/>
      </c>
      <c r="EN140" s="44">
        <f>IF(EN125=1,EM140+EN138+EN139,0)</f>
        <v/>
      </c>
      <c r="EO140" s="44">
        <f>IF(EO125=1,EN140+EO138+EO139,0)</f>
        <v/>
      </c>
      <c r="EP140" s="44">
        <f>IF(EP125=1,EO140+EP138+EP139,0)</f>
        <v/>
      </c>
      <c r="EQ140" s="44">
        <f>IF(EQ125=1,EP140+EQ138+EQ139,0)</f>
        <v/>
      </c>
      <c r="ER140" s="44">
        <f>IF(ER125=1,EQ140+ER138+ER139,0)</f>
        <v/>
      </c>
      <c r="ES140" s="44">
        <f>IF(ES125=1,ER140+ES138+ES139,0)</f>
        <v/>
      </c>
      <c r="ET140" s="44">
        <f>IF(ET125=1,ES140+ET138+ET139,0)</f>
        <v/>
      </c>
      <c r="EU140" s="44">
        <f>IF(EU125=1,ET140+EU138+EU139,0)</f>
        <v/>
      </c>
      <c r="EV140" s="44">
        <f>IF(EV125=1,EU140+EV138+EV139,0)</f>
        <v/>
      </c>
      <c r="EW140" s="44">
        <f>IF(EW125=1,EV140+EW138+EW139,0)</f>
        <v/>
      </c>
      <c r="EX140" s="44">
        <f>IF(EX125=1,EW140+EX138+EX139,0)</f>
        <v/>
      </c>
      <c r="EY140" s="44">
        <f>IF(EY125=1,EX140+EY138+EY139,0)</f>
        <v/>
      </c>
      <c r="EZ140" s="44">
        <f>IF(EZ125=1,EY140+EZ138+EZ139,0)</f>
        <v/>
      </c>
      <c r="FA140" s="44">
        <f>IF(FA125=1,EZ140+FA138+FA139,0)</f>
        <v/>
      </c>
      <c r="FB140" s="44">
        <f>IF(FB125=1,FA140+FB138+FB139,0)</f>
        <v/>
      </c>
      <c r="FC140" s="44">
        <f>IF(FC125=1,FB140+FC138+FC139,0)</f>
        <v/>
      </c>
      <c r="FD140" s="44">
        <f>IF(FD125=1,FC140+FD138+FD139,0)</f>
        <v/>
      </c>
      <c r="FE140" s="44">
        <f>IF(FE125=1,FD140+FE138+FE139,0)</f>
        <v/>
      </c>
      <c r="FF140" s="44">
        <f>IF(FF125=1,FE140+FF138+FF139,0)</f>
        <v/>
      </c>
      <c r="FG140" s="44">
        <f>IF(FG125=1,FF140+FG138+FG139,0)</f>
        <v/>
      </c>
      <c r="FH140" s="44">
        <f>IF(FH125=1,FG140+FH138+FH139,0)</f>
        <v/>
      </c>
      <c r="FI140" s="44">
        <f>IF(FI125=1,FH140+FI138+FI139,0)</f>
        <v/>
      </c>
      <c r="FJ140" s="44">
        <f>IF(FJ125=1,FI140+FJ138+FJ139,0)</f>
        <v/>
      </c>
      <c r="FK140" s="44">
        <f>IF(FK125=1,FJ140+FK138+FK139,0)</f>
        <v/>
      </c>
      <c r="FL140" s="44">
        <f>IF(FL125=1,FK140+FL138+FL139,0)</f>
        <v/>
      </c>
      <c r="FM140" s="44">
        <f>IF(FM125=1,FL140+FM138+FM139,0)</f>
        <v/>
      </c>
      <c r="FN140" s="44">
        <f>IF(FN125=1,FM140+FN138+FN139,0)</f>
        <v/>
      </c>
      <c r="FO140" s="44">
        <f>IF(FO125=1,FN140+FO138+FO139,0)</f>
        <v/>
      </c>
      <c r="FP140" s="44">
        <f>IF(FP125=1,FO140+FP138+FP139,0)</f>
        <v/>
      </c>
      <c r="FQ140" s="44">
        <f>IF(FQ125=1,FP140+FQ138+FQ139,0)</f>
        <v/>
      </c>
      <c r="FR140" s="44">
        <f>IF(FR125=1,FQ140+FR138+FR139,0)</f>
        <v/>
      </c>
      <c r="FS140" s="44">
        <f>IF(FS125=1,FR140+FS138+FS139,0)</f>
        <v/>
      </c>
      <c r="FT140" s="44">
        <f>IF(FT125=1,FS140+FT138+FT139,0)</f>
        <v/>
      </c>
      <c r="FU140" s="44">
        <f>IF(FU125=1,FT140+FU138+FU139,0)</f>
        <v/>
      </c>
      <c r="FV140" s="44">
        <f>IF(FV125=1,FU140+FV138+FV139,0)</f>
        <v/>
      </c>
      <c r="FW140" s="44">
        <f>IF(FW125=1,FV140+FW138+FW139,0)</f>
        <v/>
      </c>
      <c r="FX140" s="44">
        <f>IF(FX125=1,FW140+FX138+FX139,0)</f>
        <v/>
      </c>
      <c r="FY140" s="44">
        <f>IF(FY125=1,FX140+FY138+FY139,0)</f>
        <v/>
      </c>
      <c r="FZ140" s="44">
        <f>IF(FZ125=1,FY140+FZ138+FZ139,0)</f>
        <v/>
      </c>
      <c r="GA140" s="44">
        <f>IF(GA125=1,FZ140+GA138+GA139,0)</f>
        <v/>
      </c>
      <c r="GB140" s="44">
        <f>IF(GB125=1,GA140+GB138+GB139,0)</f>
        <v/>
      </c>
      <c r="GC140" s="44">
        <f>IF(GC125=1,GB140+GC138+GC139,0)</f>
        <v/>
      </c>
      <c r="GD140" s="44">
        <f>IF(GD125=1,GC140+GD138+GD139,0)</f>
        <v/>
      </c>
      <c r="GE140" s="44">
        <f>IF(GE125=1,GD140+GE138+GE139,0)</f>
        <v/>
      </c>
      <c r="GF140" s="44">
        <f>IF(GF125=1,GE140+GF138+GF139,0)</f>
        <v/>
      </c>
      <c r="GG140" s="44">
        <f>IF(GG125=1,GF140+GG138+GG139,0)</f>
        <v/>
      </c>
      <c r="GH140" s="44">
        <f>IF(GH125=1,GG140+GH138+GH139,0)</f>
        <v/>
      </c>
      <c r="GI140" s="44">
        <f>IF(GI125=1,GH140+GI138+GI139,0)</f>
        <v/>
      </c>
      <c r="GJ140" s="44">
        <f>IF(GJ125=1,GI140+GJ138+GJ139,0)</f>
        <v/>
      </c>
      <c r="GK140" s="44">
        <f>IF(GK125=1,GJ140+GK138+GK139,0)</f>
        <v/>
      </c>
      <c r="GL140" s="44">
        <f>IF(GL125=1,GK140+GL138+GL139,0)</f>
        <v/>
      </c>
      <c r="GM140" s="44">
        <f>IF(GM125=1,GL140+GM138+GM139,0)</f>
        <v/>
      </c>
      <c r="GN140" s="44">
        <f>IF(GN125=1,GM140+GN138+GN139,0)</f>
        <v/>
      </c>
      <c r="GO140" s="44">
        <f>IF(GO125=1,GN140+GO138+GO139,0)</f>
        <v/>
      </c>
      <c r="GP140" s="44">
        <f>IF(GP125=1,GO140+GP138+GP139,0)</f>
        <v/>
      </c>
      <c r="GQ140" s="44">
        <f>IF(GQ125=1,GP140+GQ138+GQ139,0)</f>
        <v/>
      </c>
      <c r="GR140" s="44">
        <f>IF(GR125=1,GQ140+GR138+GR139,0)</f>
        <v/>
      </c>
      <c r="GS140" s="44">
        <f>IF(GS125=1,GR140+GS138+GS139,0)</f>
        <v/>
      </c>
      <c r="GT140" s="44">
        <f>IF(GT125=1,GS140+GT138+GT139,0)</f>
        <v/>
      </c>
      <c r="GU140" s="44">
        <f>IF(GU125=1,GT140+GU138+GU139,0)</f>
        <v/>
      </c>
      <c r="GV140" s="44">
        <f>IF(GV125=1,GU140+GV138+GV139,0)</f>
        <v/>
      </c>
      <c r="GW140" s="44">
        <f>IF(GW125=1,GV140+GW138+GW139,0)</f>
        <v/>
      </c>
      <c r="GX140" s="44">
        <f>IF(GX125=1,GW140+GX138+GX139,0)</f>
        <v/>
      </c>
      <c r="GY140" s="44">
        <f>IF(GY125=1,GX140+GY138+GY139,0)</f>
        <v/>
      </c>
      <c r="GZ140" s="44">
        <f>IF(GZ125=1,GY140+GZ138+GZ139,0)</f>
        <v/>
      </c>
      <c r="HA140" s="44">
        <f>IF(HA125=1,GZ140+HA138+HA139,0)</f>
        <v/>
      </c>
      <c r="HB140" s="44">
        <f>IF(HB125=1,HA140+HB138+HB139,0)</f>
        <v/>
      </c>
      <c r="HC140" s="44">
        <f>IF(HC125=1,HB140+HC138+HC139,0)</f>
        <v/>
      </c>
      <c r="HD140" s="44">
        <f>IF(HD125=1,HC140+HD138+HD139,0)</f>
        <v/>
      </c>
      <c r="HE140" s="44">
        <f>IF(HE125=1,HD140+HE138+HE139,0)</f>
        <v/>
      </c>
      <c r="HF140" s="44">
        <f>IF(HF125=1,HE140+HF138+HF139,0)</f>
        <v/>
      </c>
      <c r="HG140" s="44">
        <f>IF(HG125=1,HF140+HG138+HG139,0)</f>
        <v/>
      </c>
      <c r="HH140" s="44">
        <f>IF(HH125=1,HG140+HH138+HH139,0)</f>
        <v/>
      </c>
      <c r="HI140" s="44">
        <f>IF(HI125=1,HH140+HI138+HI139,0)</f>
        <v/>
      </c>
      <c r="HJ140" s="44">
        <f>IF(HJ125=1,HI140+HJ138+HJ139,0)</f>
        <v/>
      </c>
      <c r="HK140" s="44">
        <f>IF(HK125=1,HJ140+HK138+HK139,0)</f>
        <v/>
      </c>
      <c r="HL140" s="44">
        <f>IF(HL125=1,HK140+HL138+HL139,0)</f>
        <v/>
      </c>
      <c r="HM140" s="44">
        <f>IF(HM125=1,HL140+HM138+HM139,0)</f>
        <v/>
      </c>
      <c r="HN140" s="44">
        <f>IF(HN125=1,HM140+HN138+HN139,0)</f>
        <v/>
      </c>
      <c r="HO140" s="44">
        <f>IF(HO125=1,HN140+HO138+HO139,0)</f>
        <v/>
      </c>
      <c r="HP140" s="44">
        <f>IF(HP125=1,HO140+HP138+HP139,0)</f>
        <v/>
      </c>
      <c r="HQ140" s="44">
        <f>IF(HQ125=1,HP140+HQ138+HQ139,0)</f>
        <v/>
      </c>
      <c r="HR140" s="44">
        <f>IF(HR125=1,HQ140+HR138+HR139,0)</f>
        <v/>
      </c>
      <c r="HS140" s="44">
        <f>IF(HS125=1,HR140+HS138+HS139,0)</f>
        <v/>
      </c>
      <c r="HT140" s="44">
        <f>IF(HT125=1,HS140+HT138+HT139,0)</f>
        <v/>
      </c>
      <c r="HU140" s="44">
        <f>IF(HU125=1,HT140+HU138+HU139,0)</f>
        <v/>
      </c>
      <c r="HV140" s="44">
        <f>IF(HV125=1,HU140+HV138+HV139,0)</f>
        <v/>
      </c>
      <c r="HW140" s="44">
        <f>IF(HW125=1,HV140+HW138+HW139,0)</f>
        <v/>
      </c>
      <c r="HX140" s="44">
        <f>IF(HX125=1,HW140+HX138+HX139,0)</f>
        <v/>
      </c>
      <c r="HY140" s="44">
        <f>IF(HY125=1,HX140+HY138+HY139,0)</f>
        <v/>
      </c>
      <c r="HZ140" s="44">
        <f>IF(HZ125=1,HY140+HZ138+HZ139,0)</f>
        <v/>
      </c>
      <c r="IA140" s="44">
        <f>IF(IA125=1,HZ140+IA138+IA139,0)</f>
        <v/>
      </c>
      <c r="IB140" s="44">
        <f>IF(IB125=1,IA140+IB138+IB139,0)</f>
        <v/>
      </c>
      <c r="IC140" s="44">
        <f>IF(IC125=1,IB140+IC138+IC139,0)</f>
        <v/>
      </c>
      <c r="ID140" s="44">
        <f>IF(ID125=1,IC140+ID138+ID139,0)</f>
        <v/>
      </c>
      <c r="IE140" s="44">
        <f>IF(IE125=1,ID140+IE138+IE139,0)</f>
        <v/>
      </c>
      <c r="IF140" s="44">
        <f>IF(IF125=1,IE140+IF138+IF139,0)</f>
        <v/>
      </c>
      <c r="IG140" s="44">
        <f>IF(IG125=1,IF140+IG138+IG139,0)</f>
        <v/>
      </c>
      <c r="IH140" s="44">
        <f>IF(IH125=1,IG140+IH138+IH139,0)</f>
        <v/>
      </c>
      <c r="II140" s="44">
        <f>IF(II125=1,IH140+II138+II139,0)</f>
        <v/>
      </c>
      <c r="IJ140" s="44">
        <f>IF(IJ125=1,II140+IJ138+IJ139,0)</f>
        <v/>
      </c>
      <c r="IK140" s="44">
        <f>IF(IK125=1,IJ140+IK138+IK139,0)</f>
        <v/>
      </c>
      <c r="IL140" s="44">
        <f>IF(IL125=1,IK140+IL138+IL139,0)</f>
        <v/>
      </c>
      <c r="IM140" s="44">
        <f>IF(IM125=1,IL140+IM138+IM139,0)</f>
        <v/>
      </c>
      <c r="IN140" s="44">
        <f>IF(IN125=1,IM140+IN138+IN139,0)</f>
        <v/>
      </c>
      <c r="IO140" s="44">
        <f>IF(IO125=1,IN140+IO138+IO139,0)</f>
        <v/>
      </c>
      <c r="IP140" s="44">
        <f>IF(IP125=1,IO140+IP138+IP139,0)</f>
        <v/>
      </c>
      <c r="IQ140" s="44">
        <f>IF(IQ125=1,IP140+IQ138+IQ139,0)</f>
        <v/>
      </c>
      <c r="IR140" s="44">
        <f>IF(IR125=1,IQ140+IR138+IR139,0)</f>
        <v/>
      </c>
      <c r="IS140" s="44">
        <f>IF(IS125=1,IR140+IS138+IS139,0)</f>
        <v/>
      </c>
      <c r="IT140" s="44">
        <f>IF(IT125=1,IS140+IT138+IT139,0)</f>
        <v/>
      </c>
      <c r="IU140" s="44">
        <f>IF(IU125=1,IT140+IU138+IU139,0)</f>
        <v/>
      </c>
      <c r="IV140" s="44">
        <f>IF(IV125=1,IU140+IV138+IV139,0)</f>
        <v/>
      </c>
      <c r="IW140" s="44">
        <f>IF(IW125=1,IV140+IW138+IW139,0)</f>
        <v/>
      </c>
      <c r="IX140" s="44">
        <f>IF(IX125=1,IW140+IX138+IX139,0)</f>
        <v/>
      </c>
      <c r="IY140" s="44">
        <f>IF(IY125=1,IX140+IY138+IY139,0)</f>
        <v/>
      </c>
      <c r="IZ140" s="44">
        <f>IF(IZ125=1,IY140+IZ138+IZ139,0)</f>
        <v/>
      </c>
      <c r="JA140" s="44">
        <f>IF(JA125=1,IZ140+JA138+JA139,0)</f>
        <v/>
      </c>
      <c r="JB140" s="44">
        <f>IF(JB125=1,JA140+JB138+JB139,0)</f>
        <v/>
      </c>
      <c r="JC140" s="44">
        <f>IF(JC125=1,JB140+JC138+JC139,0)</f>
        <v/>
      </c>
      <c r="JD140" s="44">
        <f>IF(JD125=1,JC140+JD138+JD139,0)</f>
        <v/>
      </c>
      <c r="JE140" s="44">
        <f>IF(JE125=1,JD140+JE138+JE139,0)</f>
        <v/>
      </c>
      <c r="JF140" s="44">
        <f>IF(JF125=1,JE140+JF138+JF139,0)</f>
        <v/>
      </c>
      <c r="JG140" s="44">
        <f>IF(JG125=1,JF140+JG138+JG139,0)</f>
        <v/>
      </c>
      <c r="JH140" s="44">
        <f>IF(JH125=1,JG140+JH138+JH139,0)</f>
        <v/>
      </c>
      <c r="JI140" s="44">
        <f>IF(JI125=1,JH140+JI138+JI139,0)</f>
        <v/>
      </c>
      <c r="JJ140" s="44">
        <f>IF(JJ125=1,JI140+JJ138+JJ139,0)</f>
        <v/>
      </c>
      <c r="JK140" s="44">
        <f>IF(JK125=1,JJ140+JK138+JK139,0)</f>
        <v/>
      </c>
      <c r="JL140" s="44">
        <f>IF(JL125=1,JK140+JL138+JL139,0)</f>
        <v/>
      </c>
      <c r="JM140" s="44">
        <f>IF(JM125=1,JL140+JM138+JM139,0)</f>
        <v/>
      </c>
      <c r="JN140" s="44">
        <f>IF(JN125=1,JM140+JN138+JN139,0)</f>
        <v/>
      </c>
      <c r="JO140" s="44">
        <f>IF(JO125=1,JN140+JO138+JO139,0)</f>
        <v/>
      </c>
      <c r="JP140" s="44">
        <f>IF(JP125=1,JO140+JP138+JP139,0)</f>
        <v/>
      </c>
      <c r="JQ140" s="44">
        <f>IF(JQ125=1,JP140+JQ138+JQ139,0)</f>
        <v/>
      </c>
      <c r="JR140" s="44">
        <f>IF(JR125=1,JQ140+JR138+JR139,0)</f>
        <v/>
      </c>
      <c r="JS140" s="44">
        <f>IF(JS125=1,JR140+JS138+JS139,0)</f>
        <v/>
      </c>
      <c r="JT140" s="44">
        <f>IF(JT125=1,JS140+JT138+JT139,0)</f>
        <v/>
      </c>
      <c r="JU140" s="44">
        <f>IF(JU125=1,JT140+JU138+JU139,0)</f>
        <v/>
      </c>
      <c r="JV140" s="44">
        <f>IF(JV125=1,JU140+JV138+JV139,0)</f>
        <v/>
      </c>
      <c r="JW140" s="44">
        <f>IF(JW125=1,JV140+JW138+JW139,0)</f>
        <v/>
      </c>
      <c r="JX140" s="44">
        <f>IF(JX125=1,JW140+JX138+JX139,0)</f>
        <v/>
      </c>
      <c r="JY140" s="44">
        <f>IF(JY125=1,JX140+JY138+JY139,0)</f>
        <v/>
      </c>
      <c r="JZ140" s="44">
        <f>IF(JZ125=1,JY140+JZ138+JZ139,0)</f>
        <v/>
      </c>
      <c r="KA140" s="44">
        <f>IF(KA125=1,JZ140+KA138+KA139,0)</f>
        <v/>
      </c>
      <c r="KB140" s="44">
        <f>IF(KB125=1,KA140+KB138+KB139,0)</f>
        <v/>
      </c>
      <c r="KC140" s="44">
        <f>IF(KC125=1,KB140+KC138+KC139,0)</f>
        <v/>
      </c>
      <c r="KD140" s="44">
        <f>IF(KD125=1,KC140+KD138+KD139,0)</f>
        <v/>
      </c>
      <c r="KE140" s="44">
        <f>IF(KE125=1,KD140+KE138+KE139,0)</f>
        <v/>
      </c>
      <c r="KF140" s="44">
        <f>IF(KF125=1,KE140+KF138+KF139,0)</f>
        <v/>
      </c>
      <c r="KG140" s="44">
        <f>IF(KG125=1,KF140+KG138+KG139,0)</f>
        <v/>
      </c>
      <c r="KH140" s="44">
        <f>IF(KH125=1,KG140+KH138+KH139,0)</f>
        <v/>
      </c>
      <c r="KI140" s="44">
        <f>IF(KI125=1,KH140+KI138+KI139,0)</f>
        <v/>
      </c>
      <c r="KJ140" s="44">
        <f>IF(KJ125=1,KI140+KJ138+KJ139,0)</f>
        <v/>
      </c>
      <c r="KK140" s="44">
        <f>IF(KK125=1,KJ140+KK138+KK139,0)</f>
        <v/>
      </c>
      <c r="KL140" s="44">
        <f>IF(KL125=1,KK140+KL138+KL139,0)</f>
        <v/>
      </c>
      <c r="KM140" s="44">
        <f>IF(KM125=1,KL140+KM138+KM139,0)</f>
        <v/>
      </c>
      <c r="KN140" s="44">
        <f>IF(KN125=1,KM140+KN138+KN139,0)</f>
        <v/>
      </c>
      <c r="KO140" s="44">
        <f>IF(KO125=1,KN140+KO138+KO139,0)</f>
        <v/>
      </c>
      <c r="KP140" s="44">
        <f>IF(KP125=1,KO140+KP138+KP139,0)</f>
        <v/>
      </c>
      <c r="KQ140" s="44">
        <f>IF(KQ125=1,KP140+KQ138+KQ139,0)</f>
        <v/>
      </c>
      <c r="KR140" s="44">
        <f>IF(KR125=1,KQ140+KR138+KR139,0)</f>
        <v/>
      </c>
      <c r="KS140" s="44">
        <f>IF(KS125=1,KR140+KS138+KS139,0)</f>
        <v/>
      </c>
      <c r="KT140" s="44">
        <f>IF(KT125=1,KS140+KT138+KT139,0)</f>
        <v/>
      </c>
      <c r="KU140" s="44">
        <f>IF(KU125=1,KT140+KU138+KU139,0)</f>
        <v/>
      </c>
      <c r="KV140" s="44">
        <f>IF(KV125=1,KU140+KV138+KV139,0)</f>
        <v/>
      </c>
      <c r="KW140" s="44">
        <f>IF(KW125=1,KV140+KW138+KW139,0)</f>
        <v/>
      </c>
      <c r="KX140" s="44">
        <f>IF(KX125=1,KW140+KX138+KX139,0)</f>
        <v/>
      </c>
      <c r="KY140" s="44">
        <f>IF(KY125=1,KX140+KY138+KY139,0)</f>
        <v/>
      </c>
      <c r="KZ140" s="44">
        <f>IF(KZ125=1,KY140+KZ138+KZ139,0)</f>
        <v/>
      </c>
      <c r="LA140" s="44">
        <f>IF(LA125=1,KZ140+LA138+LA139,0)</f>
        <v/>
      </c>
      <c r="LB140" s="44">
        <f>IF(LB125=1,LA140+LB138+LB139,0)</f>
        <v/>
      </c>
      <c r="LC140" s="44">
        <f>IF(LC125=1,LB140+LC138+LC139,0)</f>
        <v/>
      </c>
      <c r="LD140" s="44">
        <f>IF(LD125=1,LC140+LD138+LD139,0)</f>
        <v/>
      </c>
      <c r="LE140" s="44">
        <f>IF(LE125=1,LD140+LE138+LE139,0)</f>
        <v/>
      </c>
      <c r="LF140" s="44">
        <f>IF(LF125=1,LE140+LF138+LF139,0)</f>
        <v/>
      </c>
      <c r="LG140" s="44">
        <f>IF(LG125=1,LF140+LG138+LG139,0)</f>
        <v/>
      </c>
      <c r="LH140" s="44">
        <f>IF(LH125=1,LG140+LH138+LH139,0)</f>
        <v/>
      </c>
      <c r="LI140" s="44">
        <f>IF(LI125=1,LH140+LI138+LI139,0)</f>
        <v/>
      </c>
      <c r="LJ140" s="44">
        <f>IF(LJ125=1,LI140+LJ138+LJ139,0)</f>
        <v/>
      </c>
      <c r="LK140" s="44">
        <f>IF(LK125=1,LJ140+LK138+LK139,0)</f>
        <v/>
      </c>
      <c r="LL140" s="44">
        <f>IF(LL125=1,LK140+LL138+LL139,0)</f>
        <v/>
      </c>
      <c r="LM140" s="44">
        <f>IF(LM125=1,LL140+LM138+LM139,0)</f>
        <v/>
      </c>
      <c r="LN140" s="44">
        <f>IF(LN125=1,LM140+LN138+LN139,0)</f>
        <v/>
      </c>
      <c r="LO140" s="44">
        <f>IF(LO125=1,LN140+LO138+LO139,0)</f>
        <v/>
      </c>
      <c r="LP140" s="44">
        <f>IF(LP125=1,LO140+LP138+LP139,0)</f>
        <v/>
      </c>
      <c r="LQ140" s="44">
        <f>IF(LQ125=1,LP140+LQ138+LQ139,0)</f>
        <v/>
      </c>
      <c r="LR140" s="44">
        <f>IF(LR125=1,LQ140+LR138+LR139,0)</f>
        <v/>
      </c>
      <c r="LS140" s="44">
        <f>IF(LS125=1,LR140+LS138+LS139,0)</f>
        <v/>
      </c>
      <c r="LT140" s="44">
        <f>IF(LT125=1,LS140+LT138+LT139,0)</f>
        <v/>
      </c>
      <c r="LU140" s="44">
        <f>IF(LU125=1,LT140+LU138+LU139,0)</f>
        <v/>
      </c>
      <c r="LV140" s="44">
        <f>IF(LV125=1,LU140+LV138+LV139,0)</f>
        <v/>
      </c>
      <c r="LW140" s="44">
        <f>IF(LW125=1,LV140+LW138+LW139,0)</f>
        <v/>
      </c>
      <c r="LX140" s="44">
        <f>IF(LX125=1,LW140+LX138+LX139,0)</f>
        <v/>
      </c>
      <c r="LY140" s="44">
        <f>IF(LY125=1,LX140+LY138+LY139,0)</f>
        <v/>
      </c>
      <c r="LZ140" s="44">
        <f>IF(LZ125=1,LY140+LZ138+LZ139,0)</f>
        <v/>
      </c>
      <c r="MA140" s="44">
        <f>IF(MA125=1,LZ140+MA138+MA139,0)</f>
        <v/>
      </c>
      <c r="MB140" s="44">
        <f>IF(MB125=1,MA140+MB138+MB139,0)</f>
        <v/>
      </c>
      <c r="MC140" s="44">
        <f>IF(MC125=1,MB140+MC138+MC139,0)</f>
        <v/>
      </c>
      <c r="MD140" s="44">
        <f>IF(MD125=1,MC140+MD138+MD139,0)</f>
        <v/>
      </c>
      <c r="ME140" s="44">
        <f>IF(ME125=1,MD140+ME138+ME139,0)</f>
        <v/>
      </c>
      <c r="MF140" s="44">
        <f>IF(MF125=1,ME140+MF138+MF139,0)</f>
        <v/>
      </c>
      <c r="MG140" s="44">
        <f>IF(MG125=1,MF140+MG138+MG139,0)</f>
        <v/>
      </c>
      <c r="MH140" s="44">
        <f>IF(MH125=1,MG140+MH138+MH139,0)</f>
        <v/>
      </c>
      <c r="MI140" s="44">
        <f>IF(MI125=1,MH140+MI138+MI139,0)</f>
        <v/>
      </c>
      <c r="MJ140" s="44">
        <f>IF(MJ125=1,MI140+MJ138+MJ139,0)</f>
        <v/>
      </c>
      <c r="MK140" s="44">
        <f>IF(MK125=1,MJ140+MK138+MK139,0)</f>
        <v/>
      </c>
      <c r="ML140" s="44">
        <f>IF(ML125=1,MK140+ML138+ML139,0)</f>
        <v/>
      </c>
      <c r="MM140" s="44">
        <f>IF(MM125=1,ML140+MM138+MM139,0)</f>
        <v/>
      </c>
      <c r="MN140" s="44">
        <f>IF(MN125=1,MM140+MN138+MN139,0)</f>
        <v/>
      </c>
      <c r="MO140" s="44">
        <f>IF(MO125=1,MN140+MO138+MO139,0)</f>
        <v/>
      </c>
      <c r="MP140" s="44">
        <f>IF(MP125=1,MO140+MP138+MP139,0)</f>
        <v/>
      </c>
      <c r="MQ140" s="44">
        <f>IF(MQ125=1,MP140+MQ138+MQ139,0)</f>
        <v/>
      </c>
      <c r="MR140" s="44">
        <f>IF(MR125=1,MQ140+MR138+MR139,0)</f>
        <v/>
      </c>
      <c r="MS140" s="44">
        <f>IF(MS125=1,MR140+MS138+MS139,0)</f>
        <v/>
      </c>
      <c r="MT140" s="44">
        <f>IF(MT125=1,MS140+MT138+MT139,0)</f>
        <v/>
      </c>
      <c r="MU140" s="44">
        <f>IF(MU125=1,MT140+MU138+MU139,0)</f>
        <v/>
      </c>
      <c r="MV140" s="44">
        <f>IF(MV125=1,MU140+MV138+MV139,0)</f>
        <v/>
      </c>
      <c r="MW140" s="44">
        <f>IF(MW125=1,MV140+MW138+MW139,0)</f>
        <v/>
      </c>
      <c r="MX140" s="44">
        <f>IF(MX125=1,MW140+MX138+MX139,0)</f>
        <v/>
      </c>
      <c r="MY140" s="44">
        <f>IF(MY125=1,MX140+MY138+MY139,0)</f>
        <v/>
      </c>
      <c r="MZ140" s="44">
        <f>IF(MZ125=1,MY140+MZ138+MZ139,0)</f>
        <v/>
      </c>
      <c r="NA140" s="44">
        <f>IF(NA125=1,MZ140+NA138+NA139,0)</f>
        <v/>
      </c>
      <c r="NB140" s="44">
        <f>IF(NB125=1,NA140+NB138+NB139,0)</f>
        <v/>
      </c>
      <c r="NC140" s="44">
        <f>IF(NC125=1,NB140+NC138+NC139,0)</f>
        <v/>
      </c>
      <c r="ND140" s="44">
        <f>IF(ND125=1,NC140+ND138+ND139,0)</f>
        <v/>
      </c>
      <c r="NE140" s="44">
        <f>IF(NE125=1,ND140+NE138+NE139,0)</f>
        <v/>
      </c>
      <c r="NF140" s="44">
        <f>IF(NF125=1,NE140+NF138+NF139,0)</f>
        <v/>
      </c>
      <c r="NG140" s="44">
        <f>IF(NG125=1,NF140+NG138+NG139,0)</f>
        <v/>
      </c>
      <c r="NH140" s="44">
        <f>IF(NH125=1,NG140+NH138+NH139,0)</f>
        <v/>
      </c>
      <c r="NI140" s="44">
        <f>IF(NI125=1,NH140+NI138+NI139,0)</f>
        <v/>
      </c>
      <c r="NJ140" s="44">
        <f>IF(NJ125=1,NI140+NJ138+NJ139,0)</f>
        <v/>
      </c>
      <c r="NK140" s="44">
        <f>IF(NK125=1,NJ140+NK138+NK139,0)</f>
        <v/>
      </c>
      <c r="NL140" s="44">
        <f>IF(NL125=1,NK140+NL138+NL139,0)</f>
        <v/>
      </c>
      <c r="NM140" s="44">
        <f>IF(NM125=1,NL140+NM138+NM139,0)</f>
        <v/>
      </c>
      <c r="NN140" s="44">
        <f>IF(NN125=1,NM140+NN138+NN139,0)</f>
        <v/>
      </c>
      <c r="NO140" s="44">
        <f>IF(NO125=1,NN140+NO138+NO139,0)</f>
        <v/>
      </c>
      <c r="NP140" s="44">
        <f>IF(NP125=1,NO140+NP138+NP139,0)</f>
        <v/>
      </c>
      <c r="NQ140" s="44">
        <f>IF(NQ125=1,NP140+NQ138+NQ139,0)</f>
        <v/>
      </c>
      <c r="NR140" s="44">
        <f>IF(NR125=1,NQ140+NR138+NR139,0)</f>
        <v/>
      </c>
      <c r="NS140" s="44">
        <f>IF(NS125=1,NR140+NS138+NS139,0)</f>
        <v/>
      </c>
      <c r="NT140" s="44">
        <f>IF(NT125=1,NS140+NT138+NT139,0)</f>
        <v/>
      </c>
      <c r="NU140" s="44">
        <f>IF(NU125=1,NT140+NU138+NU139,0)</f>
        <v/>
      </c>
      <c r="NV140" s="44">
        <f>IF(NV125=1,NU140+NV138+NV139,0)</f>
        <v/>
      </c>
      <c r="NW140" s="44">
        <f>IF(NW125=1,NV140+NW138+NW139,0)</f>
        <v/>
      </c>
      <c r="NX140" s="44">
        <f>IF(NX125=1,NW140+NX138+NX139,0)</f>
        <v/>
      </c>
      <c r="NY140" s="44">
        <f>IF(NY125=1,NX140+NY138+NY139,0)</f>
        <v/>
      </c>
      <c r="NZ140" s="44">
        <f>IF(NZ125=1,NY140+NZ138+NZ139,0)</f>
        <v/>
      </c>
      <c r="OA140" s="44">
        <f>IF(OA125=1,NZ140+OA138+OA139,0)</f>
        <v/>
      </c>
      <c r="OB140" s="44">
        <f>IF(OB125=1,OA140+OB138+OB139,0)</f>
        <v/>
      </c>
      <c r="OC140" s="44">
        <f>IF(OC125=1,OB140+OC138+OC139,0)</f>
        <v/>
      </c>
      <c r="OD140" s="44">
        <f>IF(OD125=1,OC140+OD138+OD139,0)</f>
        <v/>
      </c>
      <c r="OE140" s="44">
        <f>IF(OE125=1,OD140+OE138+OE139,0)</f>
        <v/>
      </c>
      <c r="OF140" s="44">
        <f>IF(OF125=1,OE140+OF138+OF139,0)</f>
        <v/>
      </c>
      <c r="OG140" s="44">
        <f>IF(OG125=1,OF140+OG138+OG139,0)</f>
        <v/>
      </c>
      <c r="OH140" s="44">
        <f>IF(OH125=1,OG140+OH138+OH139,0)</f>
        <v/>
      </c>
      <c r="OI140" s="44">
        <f>IF(OI125=1,OH140+OI138+OI139,0)</f>
        <v/>
      </c>
      <c r="OJ140" s="44">
        <f>IF(OJ125=1,OI140+OJ138+OJ139,0)</f>
        <v/>
      </c>
      <c r="OK140" s="44">
        <f>IF(OK125=1,OJ140+OK138+OK139,0)</f>
        <v/>
      </c>
      <c r="OL140" s="44">
        <f>IF(OL125=1,OK140+OL138+OL139,0)</f>
        <v/>
      </c>
      <c r="OM140" s="44">
        <f>IF(OM125=1,OL140+OM138+OM139,0)</f>
        <v/>
      </c>
      <c r="ON140" s="44">
        <f>IF(ON125=1,OM140+ON138+ON139,0)</f>
        <v/>
      </c>
      <c r="OO140" s="44">
        <f>IF(OO125=1,ON140+OO138+OO139,0)</f>
        <v/>
      </c>
      <c r="OP140" s="44">
        <f>IF(OP125=1,OO140+OP138+OP139,0)</f>
        <v/>
      </c>
      <c r="OQ140" s="44">
        <f>IF(OQ125=1,OP140+OQ138+OQ139,0)</f>
        <v/>
      </c>
      <c r="OR140" s="44">
        <f>IF(OR125=1,OQ140+OR138+OR139,0)</f>
        <v/>
      </c>
      <c r="OS140" s="44">
        <f>IF(OS125=1,OR140+OS138+OS139,0)</f>
        <v/>
      </c>
      <c r="OT140" s="44">
        <f>IF(OT125=1,OS140+OT138+OT139,0)</f>
        <v/>
      </c>
      <c r="OU140" s="44">
        <f>IF(OU125=1,OT140+OU138+OU139,0)</f>
        <v/>
      </c>
      <c r="OV140" s="44">
        <f>IF(OV125=1,OU140+OV138+OV139,0)</f>
        <v/>
      </c>
      <c r="OW140" s="44">
        <f>IF(OW125=1,OV140+OW138+OW139,0)</f>
        <v/>
      </c>
      <c r="OX140" s="44">
        <f>IF(OX125=1,OW140+OX138+OX139,0)</f>
        <v/>
      </c>
      <c r="OY140" s="44">
        <f>IF(OY125=1,OX140+OY138+OY139,0)</f>
        <v/>
      </c>
      <c r="OZ140" s="44">
        <f>IF(OZ125=1,OY140+OZ138+OZ139,0)</f>
        <v/>
      </c>
      <c r="PA140" s="44">
        <f>IF(PA125=1,OZ140+PA138+PA139,0)</f>
        <v/>
      </c>
      <c r="PB140" s="44">
        <f>IF(PB125=1,PA140+PB138+PB139,0)</f>
        <v/>
      </c>
      <c r="PC140" s="44">
        <f>IF(PC125=1,PB140+PC138+PC139,0)</f>
        <v/>
      </c>
      <c r="PD140" s="44">
        <f>IF(PD125=1,PC140+PD138+PD139,0)</f>
        <v/>
      </c>
      <c r="PE140" s="44">
        <f>IF(PE125=1,PD140+PE138+PE139,0)</f>
        <v/>
      </c>
      <c r="PF140" s="44">
        <f>IF(PF125=1,PE140+PF138+PF139,0)</f>
        <v/>
      </c>
      <c r="PG140" s="44">
        <f>IF(PG125=1,PF140+PG138+PG139,0)</f>
        <v/>
      </c>
      <c r="PH140" s="44">
        <f>IF(PH125=1,PG140+PH138+PH139,0)</f>
        <v/>
      </c>
      <c r="PI140" s="44">
        <f>IF(PI125=1,PH140+PI138+PI139,0)</f>
        <v/>
      </c>
      <c r="PJ140" s="44">
        <f>IF(PJ125=1,PI140+PJ138+PJ139,0)</f>
        <v/>
      </c>
      <c r="PK140" s="44">
        <f>IF(PK125=1,PJ140+PK138+PK139,0)</f>
        <v/>
      </c>
      <c r="PL140" s="44">
        <f>IF(PL125=1,PK140+PL138+PL139,0)</f>
        <v/>
      </c>
      <c r="PM140" s="44">
        <f>IF(PM125=1,PL140+PM138+PM139,0)</f>
        <v/>
      </c>
    </row>
    <row r="141">
      <c r="A141" s="5" t="inlineStr">
        <is>
          <t>TOTAL USES (incl. capitalized interest)</t>
        </is>
      </c>
      <c r="B141" s="9" t="inlineStr">
        <is>
          <t>P3</t>
        </is>
      </c>
      <c r="C141" s="43">
        <f>SUM(D141:PM141)</f>
        <v/>
      </c>
      <c r="D141" s="45">
        <f>D132+D139</f>
        <v/>
      </c>
      <c r="E141" s="45">
        <f>E132+E139</f>
        <v/>
      </c>
      <c r="F141" s="45">
        <f>F132+F139</f>
        <v/>
      </c>
      <c r="G141" s="45">
        <f>G132+G139</f>
        <v/>
      </c>
      <c r="H141" s="45">
        <f>H132+H139</f>
        <v/>
      </c>
      <c r="I141" s="45">
        <f>I132+I139</f>
        <v/>
      </c>
      <c r="J141" s="45">
        <f>J132+J139</f>
        <v/>
      </c>
      <c r="K141" s="45">
        <f>K132+K139</f>
        <v/>
      </c>
      <c r="L141" s="45">
        <f>L132+L139</f>
        <v/>
      </c>
      <c r="M141" s="45">
        <f>M132+M139</f>
        <v/>
      </c>
      <c r="N141" s="45">
        <f>N132+N139</f>
        <v/>
      </c>
      <c r="O141" s="45">
        <f>O132+O139</f>
        <v/>
      </c>
      <c r="P141" s="45">
        <f>P132+P139</f>
        <v/>
      </c>
      <c r="Q141" s="45">
        <f>Q132+Q139</f>
        <v/>
      </c>
      <c r="R141" s="45">
        <f>R132+R139</f>
        <v/>
      </c>
      <c r="S141" s="45">
        <f>S132+S139</f>
        <v/>
      </c>
      <c r="T141" s="45">
        <f>T132+T139</f>
        <v/>
      </c>
      <c r="U141" s="45">
        <f>U132+U139</f>
        <v/>
      </c>
      <c r="V141" s="45">
        <f>V132+V139</f>
        <v/>
      </c>
      <c r="W141" s="45">
        <f>W132+W139</f>
        <v/>
      </c>
      <c r="X141" s="45">
        <f>X132+X139</f>
        <v/>
      </c>
      <c r="Y141" s="45">
        <f>Y132+Y139</f>
        <v/>
      </c>
      <c r="Z141" s="45">
        <f>Z132+Z139</f>
        <v/>
      </c>
      <c r="AA141" s="45">
        <f>AA132+AA139</f>
        <v/>
      </c>
      <c r="AB141" s="45">
        <f>AB132+AB139</f>
        <v/>
      </c>
      <c r="AC141" s="45">
        <f>AC132+AC139</f>
        <v/>
      </c>
      <c r="AD141" s="45">
        <f>AD132+AD139</f>
        <v/>
      </c>
      <c r="AE141" s="45">
        <f>AE132+AE139</f>
        <v/>
      </c>
      <c r="AF141" s="45">
        <f>AF132+AF139</f>
        <v/>
      </c>
      <c r="AG141" s="45">
        <f>AG132+AG139</f>
        <v/>
      </c>
      <c r="AH141" s="45">
        <f>AH132+AH139</f>
        <v/>
      </c>
      <c r="AI141" s="45">
        <f>AI132+AI139</f>
        <v/>
      </c>
      <c r="AJ141" s="45">
        <f>AJ132+AJ139</f>
        <v/>
      </c>
      <c r="AK141" s="45">
        <f>AK132+AK139</f>
        <v/>
      </c>
      <c r="AL141" s="45">
        <f>AL132+AL139</f>
        <v/>
      </c>
      <c r="AM141" s="45">
        <f>AM132+AM139</f>
        <v/>
      </c>
      <c r="AN141" s="45">
        <f>AN132+AN139</f>
        <v/>
      </c>
      <c r="AO141" s="45">
        <f>AO132+AO139</f>
        <v/>
      </c>
      <c r="AP141" s="45">
        <f>AP132+AP139</f>
        <v/>
      </c>
      <c r="AQ141" s="45">
        <f>AQ132+AQ139</f>
        <v/>
      </c>
      <c r="AR141" s="45">
        <f>AR132+AR139</f>
        <v/>
      </c>
      <c r="AS141" s="45">
        <f>AS132+AS139</f>
        <v/>
      </c>
      <c r="AT141" s="45">
        <f>AT132+AT139</f>
        <v/>
      </c>
      <c r="AU141" s="45">
        <f>AU132+AU139</f>
        <v/>
      </c>
      <c r="AV141" s="45">
        <f>AV132+AV139</f>
        <v/>
      </c>
      <c r="AW141" s="45">
        <f>AW132+AW139</f>
        <v/>
      </c>
      <c r="AX141" s="45">
        <f>AX132+AX139</f>
        <v/>
      </c>
      <c r="AY141" s="45">
        <f>AY132+AY139</f>
        <v/>
      </c>
      <c r="AZ141" s="45">
        <f>AZ132+AZ139</f>
        <v/>
      </c>
      <c r="BA141" s="45">
        <f>BA132+BA139</f>
        <v/>
      </c>
      <c r="BB141" s="45">
        <f>BB132+BB139</f>
        <v/>
      </c>
      <c r="BC141" s="45">
        <f>BC132+BC139</f>
        <v/>
      </c>
      <c r="BD141" s="45">
        <f>BD132+BD139</f>
        <v/>
      </c>
      <c r="BE141" s="45">
        <f>BE132+BE139</f>
        <v/>
      </c>
      <c r="BF141" s="45">
        <f>BF132+BF139</f>
        <v/>
      </c>
      <c r="BG141" s="45">
        <f>BG132+BG139</f>
        <v/>
      </c>
      <c r="BH141" s="45">
        <f>BH132+BH139</f>
        <v/>
      </c>
      <c r="BI141" s="45">
        <f>BI132+BI139</f>
        <v/>
      </c>
      <c r="BJ141" s="45">
        <f>BJ132+BJ139</f>
        <v/>
      </c>
      <c r="BK141" s="45">
        <f>BK132+BK139</f>
        <v/>
      </c>
      <c r="BL141" s="45">
        <f>BL132+BL139</f>
        <v/>
      </c>
      <c r="BM141" s="45">
        <f>BM132+BM139</f>
        <v/>
      </c>
      <c r="BN141" s="45">
        <f>BN132+BN139</f>
        <v/>
      </c>
      <c r="BO141" s="45">
        <f>BO132+BO139</f>
        <v/>
      </c>
      <c r="BP141" s="45">
        <f>BP132+BP139</f>
        <v/>
      </c>
      <c r="BQ141" s="45">
        <f>BQ132+BQ139</f>
        <v/>
      </c>
      <c r="BR141" s="45">
        <f>BR132+BR139</f>
        <v/>
      </c>
      <c r="BS141" s="45">
        <f>BS132+BS139</f>
        <v/>
      </c>
      <c r="BT141" s="45">
        <f>BT132+BT139</f>
        <v/>
      </c>
      <c r="BU141" s="45">
        <f>BU132+BU139</f>
        <v/>
      </c>
      <c r="BV141" s="45">
        <f>BV132+BV139</f>
        <v/>
      </c>
      <c r="BW141" s="45">
        <f>BW132+BW139</f>
        <v/>
      </c>
      <c r="BX141" s="45">
        <f>BX132+BX139</f>
        <v/>
      </c>
      <c r="BY141" s="45">
        <f>BY132+BY139</f>
        <v/>
      </c>
      <c r="BZ141" s="45">
        <f>BZ132+BZ139</f>
        <v/>
      </c>
      <c r="CA141" s="45">
        <f>CA132+CA139</f>
        <v/>
      </c>
      <c r="CB141" s="45">
        <f>CB132+CB139</f>
        <v/>
      </c>
      <c r="CC141" s="45">
        <f>CC132+CC139</f>
        <v/>
      </c>
      <c r="CD141" s="45">
        <f>CD132+CD139</f>
        <v/>
      </c>
      <c r="CE141" s="45">
        <f>CE132+CE139</f>
        <v/>
      </c>
      <c r="CF141" s="45">
        <f>CF132+CF139</f>
        <v/>
      </c>
      <c r="CG141" s="45">
        <f>CG132+CG139</f>
        <v/>
      </c>
      <c r="CH141" s="45">
        <f>CH132+CH139</f>
        <v/>
      </c>
      <c r="CI141" s="45">
        <f>CI132+CI139</f>
        <v/>
      </c>
      <c r="CJ141" s="45">
        <f>CJ132+CJ139</f>
        <v/>
      </c>
      <c r="CK141" s="45">
        <f>CK132+CK139</f>
        <v/>
      </c>
      <c r="CL141" s="45">
        <f>CL132+CL139</f>
        <v/>
      </c>
      <c r="CM141" s="45">
        <f>CM132+CM139</f>
        <v/>
      </c>
      <c r="CN141" s="45">
        <f>CN132+CN139</f>
        <v/>
      </c>
      <c r="CO141" s="45">
        <f>CO132+CO139</f>
        <v/>
      </c>
      <c r="CP141" s="45">
        <f>CP132+CP139</f>
        <v/>
      </c>
      <c r="CQ141" s="45">
        <f>CQ132+CQ139</f>
        <v/>
      </c>
      <c r="CR141" s="45">
        <f>CR132+CR139</f>
        <v/>
      </c>
      <c r="CS141" s="45">
        <f>CS132+CS139</f>
        <v/>
      </c>
      <c r="CT141" s="45">
        <f>CT132+CT139</f>
        <v/>
      </c>
      <c r="CU141" s="45">
        <f>CU132+CU139</f>
        <v/>
      </c>
      <c r="CV141" s="45">
        <f>CV132+CV139</f>
        <v/>
      </c>
      <c r="CW141" s="45">
        <f>CW132+CW139</f>
        <v/>
      </c>
      <c r="CX141" s="45">
        <f>CX132+CX139</f>
        <v/>
      </c>
      <c r="CY141" s="45">
        <f>CY132+CY139</f>
        <v/>
      </c>
      <c r="CZ141" s="45">
        <f>CZ132+CZ139</f>
        <v/>
      </c>
      <c r="DA141" s="45">
        <f>DA132+DA139</f>
        <v/>
      </c>
      <c r="DB141" s="45">
        <f>DB132+DB139</f>
        <v/>
      </c>
      <c r="DC141" s="45">
        <f>DC132+DC139</f>
        <v/>
      </c>
      <c r="DD141" s="45">
        <f>DD132+DD139</f>
        <v/>
      </c>
      <c r="DE141" s="45">
        <f>DE132+DE139</f>
        <v/>
      </c>
      <c r="DF141" s="45">
        <f>DF132+DF139</f>
        <v/>
      </c>
      <c r="DG141" s="45">
        <f>DG132+DG139</f>
        <v/>
      </c>
      <c r="DH141" s="45">
        <f>DH132+DH139</f>
        <v/>
      </c>
      <c r="DI141" s="45">
        <f>DI132+DI139</f>
        <v/>
      </c>
      <c r="DJ141" s="45">
        <f>DJ132+DJ139</f>
        <v/>
      </c>
      <c r="DK141" s="45">
        <f>DK132+DK139</f>
        <v/>
      </c>
      <c r="DL141" s="45">
        <f>DL132+DL139</f>
        <v/>
      </c>
      <c r="DM141" s="45">
        <f>DM132+DM139</f>
        <v/>
      </c>
      <c r="DN141" s="45">
        <f>DN132+DN139</f>
        <v/>
      </c>
      <c r="DO141" s="45">
        <f>DO132+DO139</f>
        <v/>
      </c>
      <c r="DP141" s="45">
        <f>DP132+DP139</f>
        <v/>
      </c>
      <c r="DQ141" s="45">
        <f>DQ132+DQ139</f>
        <v/>
      </c>
      <c r="DR141" s="45">
        <f>DR132+DR139</f>
        <v/>
      </c>
      <c r="DS141" s="45">
        <f>DS132+DS139</f>
        <v/>
      </c>
      <c r="DT141" s="45">
        <f>DT132+DT139</f>
        <v/>
      </c>
      <c r="DU141" s="45">
        <f>DU132+DU139</f>
        <v/>
      </c>
      <c r="DV141" s="45">
        <f>DV132+DV139</f>
        <v/>
      </c>
      <c r="DW141" s="45">
        <f>DW132+DW139</f>
        <v/>
      </c>
      <c r="DX141" s="45">
        <f>DX132+DX139</f>
        <v/>
      </c>
      <c r="DY141" s="45">
        <f>DY132+DY139</f>
        <v/>
      </c>
      <c r="DZ141" s="45">
        <f>DZ132+DZ139</f>
        <v/>
      </c>
      <c r="EA141" s="45">
        <f>EA132+EA139</f>
        <v/>
      </c>
      <c r="EB141" s="45">
        <f>EB132+EB139</f>
        <v/>
      </c>
      <c r="EC141" s="45">
        <f>EC132+EC139</f>
        <v/>
      </c>
      <c r="ED141" s="45">
        <f>ED132+ED139</f>
        <v/>
      </c>
      <c r="EE141" s="45">
        <f>EE132+EE139</f>
        <v/>
      </c>
      <c r="EF141" s="45">
        <f>EF132+EF139</f>
        <v/>
      </c>
      <c r="EG141" s="45">
        <f>EG132+EG139</f>
        <v/>
      </c>
      <c r="EH141" s="45">
        <f>EH132+EH139</f>
        <v/>
      </c>
      <c r="EI141" s="45">
        <f>EI132+EI139</f>
        <v/>
      </c>
      <c r="EJ141" s="45">
        <f>EJ132+EJ139</f>
        <v/>
      </c>
      <c r="EK141" s="45">
        <f>EK132+EK139</f>
        <v/>
      </c>
      <c r="EL141" s="45">
        <f>EL132+EL139</f>
        <v/>
      </c>
      <c r="EM141" s="45">
        <f>EM132+EM139</f>
        <v/>
      </c>
      <c r="EN141" s="45">
        <f>EN132+EN139</f>
        <v/>
      </c>
      <c r="EO141" s="45">
        <f>EO132+EO139</f>
        <v/>
      </c>
      <c r="EP141" s="45">
        <f>EP132+EP139</f>
        <v/>
      </c>
      <c r="EQ141" s="45">
        <f>EQ132+EQ139</f>
        <v/>
      </c>
      <c r="ER141" s="45">
        <f>ER132+ER139</f>
        <v/>
      </c>
      <c r="ES141" s="45">
        <f>ES132+ES139</f>
        <v/>
      </c>
      <c r="ET141" s="45">
        <f>ET132+ET139</f>
        <v/>
      </c>
      <c r="EU141" s="45">
        <f>EU132+EU139</f>
        <v/>
      </c>
      <c r="EV141" s="45">
        <f>EV132+EV139</f>
        <v/>
      </c>
      <c r="EW141" s="45">
        <f>EW132+EW139</f>
        <v/>
      </c>
      <c r="EX141" s="45">
        <f>EX132+EX139</f>
        <v/>
      </c>
      <c r="EY141" s="45">
        <f>EY132+EY139</f>
        <v/>
      </c>
      <c r="EZ141" s="45">
        <f>EZ132+EZ139</f>
        <v/>
      </c>
      <c r="FA141" s="45">
        <f>FA132+FA139</f>
        <v/>
      </c>
      <c r="FB141" s="45">
        <f>FB132+FB139</f>
        <v/>
      </c>
      <c r="FC141" s="45">
        <f>FC132+FC139</f>
        <v/>
      </c>
      <c r="FD141" s="45">
        <f>FD132+FD139</f>
        <v/>
      </c>
      <c r="FE141" s="45">
        <f>FE132+FE139</f>
        <v/>
      </c>
      <c r="FF141" s="45">
        <f>FF132+FF139</f>
        <v/>
      </c>
      <c r="FG141" s="45">
        <f>FG132+FG139</f>
        <v/>
      </c>
      <c r="FH141" s="45">
        <f>FH132+FH139</f>
        <v/>
      </c>
      <c r="FI141" s="45">
        <f>FI132+FI139</f>
        <v/>
      </c>
      <c r="FJ141" s="45">
        <f>FJ132+FJ139</f>
        <v/>
      </c>
      <c r="FK141" s="45">
        <f>FK132+FK139</f>
        <v/>
      </c>
      <c r="FL141" s="45">
        <f>FL132+FL139</f>
        <v/>
      </c>
      <c r="FM141" s="45">
        <f>FM132+FM139</f>
        <v/>
      </c>
      <c r="FN141" s="45">
        <f>FN132+FN139</f>
        <v/>
      </c>
      <c r="FO141" s="45">
        <f>FO132+FO139</f>
        <v/>
      </c>
      <c r="FP141" s="45">
        <f>FP132+FP139</f>
        <v/>
      </c>
      <c r="FQ141" s="45">
        <f>FQ132+FQ139</f>
        <v/>
      </c>
      <c r="FR141" s="45">
        <f>FR132+FR139</f>
        <v/>
      </c>
      <c r="FS141" s="45">
        <f>FS132+FS139</f>
        <v/>
      </c>
      <c r="FT141" s="45">
        <f>FT132+FT139</f>
        <v/>
      </c>
      <c r="FU141" s="45">
        <f>FU132+FU139</f>
        <v/>
      </c>
      <c r="FV141" s="45">
        <f>FV132+FV139</f>
        <v/>
      </c>
      <c r="FW141" s="45">
        <f>FW132+FW139</f>
        <v/>
      </c>
      <c r="FX141" s="45">
        <f>FX132+FX139</f>
        <v/>
      </c>
      <c r="FY141" s="45">
        <f>FY132+FY139</f>
        <v/>
      </c>
      <c r="FZ141" s="45">
        <f>FZ132+FZ139</f>
        <v/>
      </c>
      <c r="GA141" s="45">
        <f>GA132+GA139</f>
        <v/>
      </c>
      <c r="GB141" s="45">
        <f>GB132+GB139</f>
        <v/>
      </c>
      <c r="GC141" s="45">
        <f>GC132+GC139</f>
        <v/>
      </c>
      <c r="GD141" s="45">
        <f>GD132+GD139</f>
        <v/>
      </c>
      <c r="GE141" s="45">
        <f>GE132+GE139</f>
        <v/>
      </c>
      <c r="GF141" s="45">
        <f>GF132+GF139</f>
        <v/>
      </c>
      <c r="GG141" s="45">
        <f>GG132+GG139</f>
        <v/>
      </c>
      <c r="GH141" s="45">
        <f>GH132+GH139</f>
        <v/>
      </c>
      <c r="GI141" s="45">
        <f>GI132+GI139</f>
        <v/>
      </c>
      <c r="GJ141" s="45">
        <f>GJ132+GJ139</f>
        <v/>
      </c>
      <c r="GK141" s="45">
        <f>GK132+GK139</f>
        <v/>
      </c>
      <c r="GL141" s="45">
        <f>GL132+GL139</f>
        <v/>
      </c>
      <c r="GM141" s="45">
        <f>GM132+GM139</f>
        <v/>
      </c>
      <c r="GN141" s="45">
        <f>GN132+GN139</f>
        <v/>
      </c>
      <c r="GO141" s="45">
        <f>GO132+GO139</f>
        <v/>
      </c>
      <c r="GP141" s="45">
        <f>GP132+GP139</f>
        <v/>
      </c>
      <c r="GQ141" s="45">
        <f>GQ132+GQ139</f>
        <v/>
      </c>
      <c r="GR141" s="45">
        <f>GR132+GR139</f>
        <v/>
      </c>
      <c r="GS141" s="45">
        <f>GS132+GS139</f>
        <v/>
      </c>
      <c r="GT141" s="45">
        <f>GT132+GT139</f>
        <v/>
      </c>
      <c r="GU141" s="45">
        <f>GU132+GU139</f>
        <v/>
      </c>
      <c r="GV141" s="45">
        <f>GV132+GV139</f>
        <v/>
      </c>
      <c r="GW141" s="45">
        <f>GW132+GW139</f>
        <v/>
      </c>
      <c r="GX141" s="45">
        <f>GX132+GX139</f>
        <v/>
      </c>
      <c r="GY141" s="45">
        <f>GY132+GY139</f>
        <v/>
      </c>
      <c r="GZ141" s="45">
        <f>GZ132+GZ139</f>
        <v/>
      </c>
      <c r="HA141" s="45">
        <f>HA132+HA139</f>
        <v/>
      </c>
      <c r="HB141" s="45">
        <f>HB132+HB139</f>
        <v/>
      </c>
      <c r="HC141" s="45">
        <f>HC132+HC139</f>
        <v/>
      </c>
      <c r="HD141" s="45">
        <f>HD132+HD139</f>
        <v/>
      </c>
      <c r="HE141" s="45">
        <f>HE132+HE139</f>
        <v/>
      </c>
      <c r="HF141" s="45">
        <f>HF132+HF139</f>
        <v/>
      </c>
      <c r="HG141" s="45">
        <f>HG132+HG139</f>
        <v/>
      </c>
      <c r="HH141" s="45">
        <f>HH132+HH139</f>
        <v/>
      </c>
      <c r="HI141" s="45">
        <f>HI132+HI139</f>
        <v/>
      </c>
      <c r="HJ141" s="45">
        <f>HJ132+HJ139</f>
        <v/>
      </c>
      <c r="HK141" s="45">
        <f>HK132+HK139</f>
        <v/>
      </c>
      <c r="HL141" s="45">
        <f>HL132+HL139</f>
        <v/>
      </c>
      <c r="HM141" s="45">
        <f>HM132+HM139</f>
        <v/>
      </c>
      <c r="HN141" s="45">
        <f>HN132+HN139</f>
        <v/>
      </c>
      <c r="HO141" s="45">
        <f>HO132+HO139</f>
        <v/>
      </c>
      <c r="HP141" s="45">
        <f>HP132+HP139</f>
        <v/>
      </c>
      <c r="HQ141" s="45">
        <f>HQ132+HQ139</f>
        <v/>
      </c>
      <c r="HR141" s="45">
        <f>HR132+HR139</f>
        <v/>
      </c>
      <c r="HS141" s="45">
        <f>HS132+HS139</f>
        <v/>
      </c>
      <c r="HT141" s="45">
        <f>HT132+HT139</f>
        <v/>
      </c>
      <c r="HU141" s="45">
        <f>HU132+HU139</f>
        <v/>
      </c>
      <c r="HV141" s="45">
        <f>HV132+HV139</f>
        <v/>
      </c>
      <c r="HW141" s="45">
        <f>HW132+HW139</f>
        <v/>
      </c>
      <c r="HX141" s="45">
        <f>HX132+HX139</f>
        <v/>
      </c>
      <c r="HY141" s="45">
        <f>HY132+HY139</f>
        <v/>
      </c>
      <c r="HZ141" s="45">
        <f>HZ132+HZ139</f>
        <v/>
      </c>
      <c r="IA141" s="45">
        <f>IA132+IA139</f>
        <v/>
      </c>
      <c r="IB141" s="45">
        <f>IB132+IB139</f>
        <v/>
      </c>
      <c r="IC141" s="45">
        <f>IC132+IC139</f>
        <v/>
      </c>
      <c r="ID141" s="45">
        <f>ID132+ID139</f>
        <v/>
      </c>
      <c r="IE141" s="45">
        <f>IE132+IE139</f>
        <v/>
      </c>
      <c r="IF141" s="45">
        <f>IF132+IF139</f>
        <v/>
      </c>
      <c r="IG141" s="45">
        <f>IG132+IG139</f>
        <v/>
      </c>
      <c r="IH141" s="45">
        <f>IH132+IH139</f>
        <v/>
      </c>
      <c r="II141" s="45">
        <f>II132+II139</f>
        <v/>
      </c>
      <c r="IJ141" s="45">
        <f>IJ132+IJ139</f>
        <v/>
      </c>
      <c r="IK141" s="45">
        <f>IK132+IK139</f>
        <v/>
      </c>
      <c r="IL141" s="45">
        <f>IL132+IL139</f>
        <v/>
      </c>
      <c r="IM141" s="45">
        <f>IM132+IM139</f>
        <v/>
      </c>
      <c r="IN141" s="45">
        <f>IN132+IN139</f>
        <v/>
      </c>
      <c r="IO141" s="45">
        <f>IO132+IO139</f>
        <v/>
      </c>
      <c r="IP141" s="45">
        <f>IP132+IP139</f>
        <v/>
      </c>
      <c r="IQ141" s="45">
        <f>IQ132+IQ139</f>
        <v/>
      </c>
      <c r="IR141" s="45">
        <f>IR132+IR139</f>
        <v/>
      </c>
      <c r="IS141" s="45">
        <f>IS132+IS139</f>
        <v/>
      </c>
      <c r="IT141" s="45">
        <f>IT132+IT139</f>
        <v/>
      </c>
      <c r="IU141" s="45">
        <f>IU132+IU139</f>
        <v/>
      </c>
      <c r="IV141" s="45">
        <f>IV132+IV139</f>
        <v/>
      </c>
      <c r="IW141" s="45">
        <f>IW132+IW139</f>
        <v/>
      </c>
      <c r="IX141" s="45">
        <f>IX132+IX139</f>
        <v/>
      </c>
      <c r="IY141" s="45">
        <f>IY132+IY139</f>
        <v/>
      </c>
      <c r="IZ141" s="45">
        <f>IZ132+IZ139</f>
        <v/>
      </c>
      <c r="JA141" s="45">
        <f>JA132+JA139</f>
        <v/>
      </c>
      <c r="JB141" s="45">
        <f>JB132+JB139</f>
        <v/>
      </c>
      <c r="JC141" s="45">
        <f>JC132+JC139</f>
        <v/>
      </c>
      <c r="JD141" s="45">
        <f>JD132+JD139</f>
        <v/>
      </c>
      <c r="JE141" s="45">
        <f>JE132+JE139</f>
        <v/>
      </c>
      <c r="JF141" s="45">
        <f>JF132+JF139</f>
        <v/>
      </c>
      <c r="JG141" s="45">
        <f>JG132+JG139</f>
        <v/>
      </c>
      <c r="JH141" s="45">
        <f>JH132+JH139</f>
        <v/>
      </c>
      <c r="JI141" s="45">
        <f>JI132+JI139</f>
        <v/>
      </c>
      <c r="JJ141" s="45">
        <f>JJ132+JJ139</f>
        <v/>
      </c>
      <c r="JK141" s="45">
        <f>JK132+JK139</f>
        <v/>
      </c>
      <c r="JL141" s="45">
        <f>JL132+JL139</f>
        <v/>
      </c>
      <c r="JM141" s="45">
        <f>JM132+JM139</f>
        <v/>
      </c>
      <c r="JN141" s="45">
        <f>JN132+JN139</f>
        <v/>
      </c>
      <c r="JO141" s="45">
        <f>JO132+JO139</f>
        <v/>
      </c>
      <c r="JP141" s="45">
        <f>JP132+JP139</f>
        <v/>
      </c>
      <c r="JQ141" s="45">
        <f>JQ132+JQ139</f>
        <v/>
      </c>
      <c r="JR141" s="45">
        <f>JR132+JR139</f>
        <v/>
      </c>
      <c r="JS141" s="45">
        <f>JS132+JS139</f>
        <v/>
      </c>
      <c r="JT141" s="45">
        <f>JT132+JT139</f>
        <v/>
      </c>
      <c r="JU141" s="45">
        <f>JU132+JU139</f>
        <v/>
      </c>
      <c r="JV141" s="45">
        <f>JV132+JV139</f>
        <v/>
      </c>
      <c r="JW141" s="45">
        <f>JW132+JW139</f>
        <v/>
      </c>
      <c r="JX141" s="45">
        <f>JX132+JX139</f>
        <v/>
      </c>
      <c r="JY141" s="45">
        <f>JY132+JY139</f>
        <v/>
      </c>
      <c r="JZ141" s="45">
        <f>JZ132+JZ139</f>
        <v/>
      </c>
      <c r="KA141" s="45">
        <f>KA132+KA139</f>
        <v/>
      </c>
      <c r="KB141" s="45">
        <f>KB132+KB139</f>
        <v/>
      </c>
      <c r="KC141" s="45">
        <f>KC132+KC139</f>
        <v/>
      </c>
      <c r="KD141" s="45">
        <f>KD132+KD139</f>
        <v/>
      </c>
      <c r="KE141" s="45">
        <f>KE132+KE139</f>
        <v/>
      </c>
      <c r="KF141" s="45">
        <f>KF132+KF139</f>
        <v/>
      </c>
      <c r="KG141" s="45">
        <f>KG132+KG139</f>
        <v/>
      </c>
      <c r="KH141" s="45">
        <f>KH132+KH139</f>
        <v/>
      </c>
      <c r="KI141" s="45">
        <f>KI132+KI139</f>
        <v/>
      </c>
      <c r="KJ141" s="45">
        <f>KJ132+KJ139</f>
        <v/>
      </c>
      <c r="KK141" s="45">
        <f>KK132+KK139</f>
        <v/>
      </c>
      <c r="KL141" s="45">
        <f>KL132+KL139</f>
        <v/>
      </c>
      <c r="KM141" s="45">
        <f>KM132+KM139</f>
        <v/>
      </c>
      <c r="KN141" s="45">
        <f>KN132+KN139</f>
        <v/>
      </c>
      <c r="KO141" s="45">
        <f>KO132+KO139</f>
        <v/>
      </c>
      <c r="KP141" s="45">
        <f>KP132+KP139</f>
        <v/>
      </c>
      <c r="KQ141" s="45">
        <f>KQ132+KQ139</f>
        <v/>
      </c>
      <c r="KR141" s="45">
        <f>KR132+KR139</f>
        <v/>
      </c>
      <c r="KS141" s="45">
        <f>KS132+KS139</f>
        <v/>
      </c>
      <c r="KT141" s="45">
        <f>KT132+KT139</f>
        <v/>
      </c>
      <c r="KU141" s="45">
        <f>KU132+KU139</f>
        <v/>
      </c>
      <c r="KV141" s="45">
        <f>KV132+KV139</f>
        <v/>
      </c>
      <c r="KW141" s="45">
        <f>KW132+KW139</f>
        <v/>
      </c>
      <c r="KX141" s="45">
        <f>KX132+KX139</f>
        <v/>
      </c>
      <c r="KY141" s="45">
        <f>KY132+KY139</f>
        <v/>
      </c>
      <c r="KZ141" s="45">
        <f>KZ132+KZ139</f>
        <v/>
      </c>
      <c r="LA141" s="45">
        <f>LA132+LA139</f>
        <v/>
      </c>
      <c r="LB141" s="45">
        <f>LB132+LB139</f>
        <v/>
      </c>
      <c r="LC141" s="45">
        <f>LC132+LC139</f>
        <v/>
      </c>
      <c r="LD141" s="45">
        <f>LD132+LD139</f>
        <v/>
      </c>
      <c r="LE141" s="45">
        <f>LE132+LE139</f>
        <v/>
      </c>
      <c r="LF141" s="45">
        <f>LF132+LF139</f>
        <v/>
      </c>
      <c r="LG141" s="45">
        <f>LG132+LG139</f>
        <v/>
      </c>
      <c r="LH141" s="45">
        <f>LH132+LH139</f>
        <v/>
      </c>
      <c r="LI141" s="45">
        <f>LI132+LI139</f>
        <v/>
      </c>
      <c r="LJ141" s="45">
        <f>LJ132+LJ139</f>
        <v/>
      </c>
      <c r="LK141" s="45">
        <f>LK132+LK139</f>
        <v/>
      </c>
      <c r="LL141" s="45">
        <f>LL132+LL139</f>
        <v/>
      </c>
      <c r="LM141" s="45">
        <f>LM132+LM139</f>
        <v/>
      </c>
      <c r="LN141" s="45">
        <f>LN132+LN139</f>
        <v/>
      </c>
      <c r="LO141" s="45">
        <f>LO132+LO139</f>
        <v/>
      </c>
      <c r="LP141" s="45">
        <f>LP132+LP139</f>
        <v/>
      </c>
      <c r="LQ141" s="45">
        <f>LQ132+LQ139</f>
        <v/>
      </c>
      <c r="LR141" s="45">
        <f>LR132+LR139</f>
        <v/>
      </c>
      <c r="LS141" s="45">
        <f>LS132+LS139</f>
        <v/>
      </c>
      <c r="LT141" s="45">
        <f>LT132+LT139</f>
        <v/>
      </c>
      <c r="LU141" s="45">
        <f>LU132+LU139</f>
        <v/>
      </c>
      <c r="LV141" s="45">
        <f>LV132+LV139</f>
        <v/>
      </c>
      <c r="LW141" s="45">
        <f>LW132+LW139</f>
        <v/>
      </c>
      <c r="LX141" s="45">
        <f>LX132+LX139</f>
        <v/>
      </c>
      <c r="LY141" s="45">
        <f>LY132+LY139</f>
        <v/>
      </c>
      <c r="LZ141" s="45">
        <f>LZ132+LZ139</f>
        <v/>
      </c>
      <c r="MA141" s="45">
        <f>MA132+MA139</f>
        <v/>
      </c>
      <c r="MB141" s="45">
        <f>MB132+MB139</f>
        <v/>
      </c>
      <c r="MC141" s="45">
        <f>MC132+MC139</f>
        <v/>
      </c>
      <c r="MD141" s="45">
        <f>MD132+MD139</f>
        <v/>
      </c>
      <c r="ME141" s="45">
        <f>ME132+ME139</f>
        <v/>
      </c>
      <c r="MF141" s="45">
        <f>MF132+MF139</f>
        <v/>
      </c>
      <c r="MG141" s="45">
        <f>MG132+MG139</f>
        <v/>
      </c>
      <c r="MH141" s="45">
        <f>MH132+MH139</f>
        <v/>
      </c>
      <c r="MI141" s="45">
        <f>MI132+MI139</f>
        <v/>
      </c>
      <c r="MJ141" s="45">
        <f>MJ132+MJ139</f>
        <v/>
      </c>
      <c r="MK141" s="45">
        <f>MK132+MK139</f>
        <v/>
      </c>
      <c r="ML141" s="45">
        <f>ML132+ML139</f>
        <v/>
      </c>
      <c r="MM141" s="45">
        <f>MM132+MM139</f>
        <v/>
      </c>
      <c r="MN141" s="45">
        <f>MN132+MN139</f>
        <v/>
      </c>
      <c r="MO141" s="45">
        <f>MO132+MO139</f>
        <v/>
      </c>
      <c r="MP141" s="45">
        <f>MP132+MP139</f>
        <v/>
      </c>
      <c r="MQ141" s="45">
        <f>MQ132+MQ139</f>
        <v/>
      </c>
      <c r="MR141" s="45">
        <f>MR132+MR139</f>
        <v/>
      </c>
      <c r="MS141" s="45">
        <f>MS132+MS139</f>
        <v/>
      </c>
      <c r="MT141" s="45">
        <f>MT132+MT139</f>
        <v/>
      </c>
      <c r="MU141" s="45">
        <f>MU132+MU139</f>
        <v/>
      </c>
      <c r="MV141" s="45">
        <f>MV132+MV139</f>
        <v/>
      </c>
      <c r="MW141" s="45">
        <f>MW132+MW139</f>
        <v/>
      </c>
      <c r="MX141" s="45">
        <f>MX132+MX139</f>
        <v/>
      </c>
      <c r="MY141" s="45">
        <f>MY132+MY139</f>
        <v/>
      </c>
      <c r="MZ141" s="45">
        <f>MZ132+MZ139</f>
        <v/>
      </c>
      <c r="NA141" s="45">
        <f>NA132+NA139</f>
        <v/>
      </c>
      <c r="NB141" s="45">
        <f>NB132+NB139</f>
        <v/>
      </c>
      <c r="NC141" s="45">
        <f>NC132+NC139</f>
        <v/>
      </c>
      <c r="ND141" s="45">
        <f>ND132+ND139</f>
        <v/>
      </c>
      <c r="NE141" s="45">
        <f>NE132+NE139</f>
        <v/>
      </c>
      <c r="NF141" s="45">
        <f>NF132+NF139</f>
        <v/>
      </c>
      <c r="NG141" s="45">
        <f>NG132+NG139</f>
        <v/>
      </c>
      <c r="NH141" s="45">
        <f>NH132+NH139</f>
        <v/>
      </c>
      <c r="NI141" s="45">
        <f>NI132+NI139</f>
        <v/>
      </c>
      <c r="NJ141" s="45">
        <f>NJ132+NJ139</f>
        <v/>
      </c>
      <c r="NK141" s="45">
        <f>NK132+NK139</f>
        <v/>
      </c>
      <c r="NL141" s="45">
        <f>NL132+NL139</f>
        <v/>
      </c>
      <c r="NM141" s="45">
        <f>NM132+NM139</f>
        <v/>
      </c>
      <c r="NN141" s="45">
        <f>NN132+NN139</f>
        <v/>
      </c>
      <c r="NO141" s="45">
        <f>NO132+NO139</f>
        <v/>
      </c>
      <c r="NP141" s="45">
        <f>NP132+NP139</f>
        <v/>
      </c>
      <c r="NQ141" s="45">
        <f>NQ132+NQ139</f>
        <v/>
      </c>
      <c r="NR141" s="45">
        <f>NR132+NR139</f>
        <v/>
      </c>
      <c r="NS141" s="45">
        <f>NS132+NS139</f>
        <v/>
      </c>
      <c r="NT141" s="45">
        <f>NT132+NT139</f>
        <v/>
      </c>
      <c r="NU141" s="45">
        <f>NU132+NU139</f>
        <v/>
      </c>
      <c r="NV141" s="45">
        <f>NV132+NV139</f>
        <v/>
      </c>
      <c r="NW141" s="45">
        <f>NW132+NW139</f>
        <v/>
      </c>
      <c r="NX141" s="45">
        <f>NX132+NX139</f>
        <v/>
      </c>
      <c r="NY141" s="45">
        <f>NY132+NY139</f>
        <v/>
      </c>
      <c r="NZ141" s="45">
        <f>NZ132+NZ139</f>
        <v/>
      </c>
      <c r="OA141" s="45">
        <f>OA132+OA139</f>
        <v/>
      </c>
      <c r="OB141" s="45">
        <f>OB132+OB139</f>
        <v/>
      </c>
      <c r="OC141" s="45">
        <f>OC132+OC139</f>
        <v/>
      </c>
      <c r="OD141" s="45">
        <f>OD132+OD139</f>
        <v/>
      </c>
      <c r="OE141" s="45">
        <f>OE132+OE139</f>
        <v/>
      </c>
      <c r="OF141" s="45">
        <f>OF132+OF139</f>
        <v/>
      </c>
      <c r="OG141" s="45">
        <f>OG132+OG139</f>
        <v/>
      </c>
      <c r="OH141" s="45">
        <f>OH132+OH139</f>
        <v/>
      </c>
      <c r="OI141" s="45">
        <f>OI132+OI139</f>
        <v/>
      </c>
      <c r="OJ141" s="45">
        <f>OJ132+OJ139</f>
        <v/>
      </c>
      <c r="OK141" s="45">
        <f>OK132+OK139</f>
        <v/>
      </c>
      <c r="OL141" s="45">
        <f>OL132+OL139</f>
        <v/>
      </c>
      <c r="OM141" s="45">
        <f>OM132+OM139</f>
        <v/>
      </c>
      <c r="ON141" s="45">
        <f>ON132+ON139</f>
        <v/>
      </c>
      <c r="OO141" s="45">
        <f>OO132+OO139</f>
        <v/>
      </c>
      <c r="OP141" s="45">
        <f>OP132+OP139</f>
        <v/>
      </c>
      <c r="OQ141" s="45">
        <f>OQ132+OQ139</f>
        <v/>
      </c>
      <c r="OR141" s="45">
        <f>OR132+OR139</f>
        <v/>
      </c>
      <c r="OS141" s="45">
        <f>OS132+OS139</f>
        <v/>
      </c>
      <c r="OT141" s="45">
        <f>OT132+OT139</f>
        <v/>
      </c>
      <c r="OU141" s="45">
        <f>OU132+OU139</f>
        <v/>
      </c>
      <c r="OV141" s="45">
        <f>OV132+OV139</f>
        <v/>
      </c>
      <c r="OW141" s="45">
        <f>OW132+OW139</f>
        <v/>
      </c>
      <c r="OX141" s="45">
        <f>OX132+OX139</f>
        <v/>
      </c>
      <c r="OY141" s="45">
        <f>OY132+OY139</f>
        <v/>
      </c>
      <c r="OZ141" s="45">
        <f>OZ132+OZ139</f>
        <v/>
      </c>
      <c r="PA141" s="45">
        <f>PA132+PA139</f>
        <v/>
      </c>
      <c r="PB141" s="45">
        <f>PB132+PB139</f>
        <v/>
      </c>
      <c r="PC141" s="45">
        <f>PC132+PC139</f>
        <v/>
      </c>
      <c r="PD141" s="45">
        <f>PD132+PD139</f>
        <v/>
      </c>
      <c r="PE141" s="45">
        <f>PE132+PE139</f>
        <v/>
      </c>
      <c r="PF141" s="45">
        <f>PF132+PF139</f>
        <v/>
      </c>
      <c r="PG141" s="45">
        <f>PG132+PG139</f>
        <v/>
      </c>
      <c r="PH141" s="45">
        <f>PH132+PH139</f>
        <v/>
      </c>
      <c r="PI141" s="45">
        <f>PI132+PI139</f>
        <v/>
      </c>
      <c r="PJ141" s="45">
        <f>PJ132+PJ139</f>
        <v/>
      </c>
      <c r="PK141" s="45">
        <f>PK132+PK139</f>
        <v/>
      </c>
      <c r="PL141" s="45">
        <f>PL132+PL139</f>
        <v/>
      </c>
      <c r="PM141" s="45">
        <f>PM132+PM139</f>
        <v/>
      </c>
    </row>
    <row r="142">
      <c r="A142" s="5" t="inlineStr">
        <is>
          <t>TOTAL SOURCES</t>
        </is>
      </c>
      <c r="B142" s="9" t="inlineStr">
        <is>
          <t>P3</t>
        </is>
      </c>
      <c r="C142" s="43">
        <f>SUM(D142:PM142)</f>
        <v/>
      </c>
      <c r="D142" s="45">
        <f>D135+D136+D137+D138+D139</f>
        <v/>
      </c>
      <c r="E142" s="45">
        <f>E135+E136+E137+E138+E139</f>
        <v/>
      </c>
      <c r="F142" s="45">
        <f>F135+F136+F137+F138+F139</f>
        <v/>
      </c>
      <c r="G142" s="45">
        <f>G135+G136+G137+G138+G139</f>
        <v/>
      </c>
      <c r="H142" s="45">
        <f>H135+H136+H137+H138+H139</f>
        <v/>
      </c>
      <c r="I142" s="45">
        <f>I135+I136+I137+I138+I139</f>
        <v/>
      </c>
      <c r="J142" s="45">
        <f>J135+J136+J137+J138+J139</f>
        <v/>
      </c>
      <c r="K142" s="45">
        <f>K135+K136+K137+K138+K139</f>
        <v/>
      </c>
      <c r="L142" s="45">
        <f>L135+L136+L137+L138+L139</f>
        <v/>
      </c>
      <c r="M142" s="45">
        <f>M135+M136+M137+M138+M139</f>
        <v/>
      </c>
      <c r="N142" s="45">
        <f>N135+N136+N137+N138+N139</f>
        <v/>
      </c>
      <c r="O142" s="45">
        <f>O135+O136+O137+O138+O139</f>
        <v/>
      </c>
      <c r="P142" s="45">
        <f>P135+P136+P137+P138+P139</f>
        <v/>
      </c>
      <c r="Q142" s="45">
        <f>Q135+Q136+Q137+Q138+Q139</f>
        <v/>
      </c>
      <c r="R142" s="45">
        <f>R135+R136+R137+R138+R139</f>
        <v/>
      </c>
      <c r="S142" s="45">
        <f>S135+S136+S137+S138+S139</f>
        <v/>
      </c>
      <c r="T142" s="45">
        <f>T135+T136+T137+T138+T139</f>
        <v/>
      </c>
      <c r="U142" s="45">
        <f>U135+U136+U137+U138+U139</f>
        <v/>
      </c>
      <c r="V142" s="45">
        <f>V135+V136+V137+V138+V139</f>
        <v/>
      </c>
      <c r="W142" s="45">
        <f>W135+W136+W137+W138+W139</f>
        <v/>
      </c>
      <c r="X142" s="45">
        <f>X135+X136+X137+X138+X139</f>
        <v/>
      </c>
      <c r="Y142" s="45">
        <f>Y135+Y136+Y137+Y138+Y139</f>
        <v/>
      </c>
      <c r="Z142" s="45">
        <f>Z135+Z136+Z137+Z138+Z139</f>
        <v/>
      </c>
      <c r="AA142" s="45">
        <f>AA135+AA136+AA137+AA138+AA139</f>
        <v/>
      </c>
      <c r="AB142" s="45">
        <f>AB135+AB136+AB137+AB138+AB139</f>
        <v/>
      </c>
      <c r="AC142" s="45">
        <f>AC135+AC136+AC137+AC138+AC139</f>
        <v/>
      </c>
      <c r="AD142" s="45">
        <f>AD135+AD136+AD137+AD138+AD139</f>
        <v/>
      </c>
      <c r="AE142" s="45">
        <f>AE135+AE136+AE137+AE138+AE139</f>
        <v/>
      </c>
      <c r="AF142" s="45">
        <f>AF135+AF136+AF137+AF138+AF139</f>
        <v/>
      </c>
      <c r="AG142" s="45">
        <f>AG135+AG136+AG137+AG138+AG139</f>
        <v/>
      </c>
      <c r="AH142" s="45">
        <f>AH135+AH136+AH137+AH138+AH139</f>
        <v/>
      </c>
      <c r="AI142" s="45">
        <f>AI135+AI136+AI137+AI138+AI139</f>
        <v/>
      </c>
      <c r="AJ142" s="45">
        <f>AJ135+AJ136+AJ137+AJ138+AJ139</f>
        <v/>
      </c>
      <c r="AK142" s="45">
        <f>AK135+AK136+AK137+AK138+AK139</f>
        <v/>
      </c>
      <c r="AL142" s="45">
        <f>AL135+AL136+AL137+AL138+AL139</f>
        <v/>
      </c>
      <c r="AM142" s="45">
        <f>AM135+AM136+AM137+AM138+AM139</f>
        <v/>
      </c>
      <c r="AN142" s="45">
        <f>AN135+AN136+AN137+AN138+AN139</f>
        <v/>
      </c>
      <c r="AO142" s="45">
        <f>AO135+AO136+AO137+AO138+AO139</f>
        <v/>
      </c>
      <c r="AP142" s="45">
        <f>AP135+AP136+AP137+AP138+AP139</f>
        <v/>
      </c>
      <c r="AQ142" s="45">
        <f>AQ135+AQ136+AQ137+AQ138+AQ139</f>
        <v/>
      </c>
      <c r="AR142" s="45">
        <f>AR135+AR136+AR137+AR138+AR139</f>
        <v/>
      </c>
      <c r="AS142" s="45">
        <f>AS135+AS136+AS137+AS138+AS139</f>
        <v/>
      </c>
      <c r="AT142" s="45">
        <f>AT135+AT136+AT137+AT138+AT139</f>
        <v/>
      </c>
      <c r="AU142" s="45">
        <f>AU135+AU136+AU137+AU138+AU139</f>
        <v/>
      </c>
      <c r="AV142" s="45">
        <f>AV135+AV136+AV137+AV138+AV139</f>
        <v/>
      </c>
      <c r="AW142" s="45">
        <f>AW135+AW136+AW137+AW138+AW139</f>
        <v/>
      </c>
      <c r="AX142" s="45">
        <f>AX135+AX136+AX137+AX138+AX139</f>
        <v/>
      </c>
      <c r="AY142" s="45">
        <f>AY135+AY136+AY137+AY138+AY139</f>
        <v/>
      </c>
      <c r="AZ142" s="45">
        <f>AZ135+AZ136+AZ137+AZ138+AZ139</f>
        <v/>
      </c>
      <c r="BA142" s="45">
        <f>BA135+BA136+BA137+BA138+BA139</f>
        <v/>
      </c>
      <c r="BB142" s="45">
        <f>BB135+BB136+BB137+BB138+BB139</f>
        <v/>
      </c>
      <c r="BC142" s="45">
        <f>BC135+BC136+BC137+BC138+BC139</f>
        <v/>
      </c>
      <c r="BD142" s="45">
        <f>BD135+BD136+BD137+BD138+BD139</f>
        <v/>
      </c>
      <c r="BE142" s="45">
        <f>BE135+BE136+BE137+BE138+BE139</f>
        <v/>
      </c>
      <c r="BF142" s="45">
        <f>BF135+BF136+BF137+BF138+BF139</f>
        <v/>
      </c>
      <c r="BG142" s="45">
        <f>BG135+BG136+BG137+BG138+BG139</f>
        <v/>
      </c>
      <c r="BH142" s="45">
        <f>BH135+BH136+BH137+BH138+BH139</f>
        <v/>
      </c>
      <c r="BI142" s="45">
        <f>BI135+BI136+BI137+BI138+BI139</f>
        <v/>
      </c>
      <c r="BJ142" s="45">
        <f>BJ135+BJ136+BJ137+BJ138+BJ139</f>
        <v/>
      </c>
      <c r="BK142" s="45">
        <f>BK135+BK136+BK137+BK138+BK139</f>
        <v/>
      </c>
      <c r="BL142" s="45">
        <f>BL135+BL136+BL137+BL138+BL139</f>
        <v/>
      </c>
      <c r="BM142" s="45">
        <f>BM135+BM136+BM137+BM138+BM139</f>
        <v/>
      </c>
      <c r="BN142" s="45">
        <f>BN135+BN136+BN137+BN138+BN139</f>
        <v/>
      </c>
      <c r="BO142" s="45">
        <f>BO135+BO136+BO137+BO138+BO139</f>
        <v/>
      </c>
      <c r="BP142" s="45">
        <f>BP135+BP136+BP137+BP138+BP139</f>
        <v/>
      </c>
      <c r="BQ142" s="45">
        <f>BQ135+BQ136+BQ137+BQ138+BQ139</f>
        <v/>
      </c>
      <c r="BR142" s="45">
        <f>BR135+BR136+BR137+BR138+BR139</f>
        <v/>
      </c>
      <c r="BS142" s="45">
        <f>BS135+BS136+BS137+BS138+BS139</f>
        <v/>
      </c>
      <c r="BT142" s="45">
        <f>BT135+BT136+BT137+BT138+BT139</f>
        <v/>
      </c>
      <c r="BU142" s="45">
        <f>BU135+BU136+BU137+BU138+BU139</f>
        <v/>
      </c>
      <c r="BV142" s="45">
        <f>BV135+BV136+BV137+BV138+BV139</f>
        <v/>
      </c>
      <c r="BW142" s="45">
        <f>BW135+BW136+BW137+BW138+BW139</f>
        <v/>
      </c>
      <c r="BX142" s="45">
        <f>BX135+BX136+BX137+BX138+BX139</f>
        <v/>
      </c>
      <c r="BY142" s="45">
        <f>BY135+BY136+BY137+BY138+BY139</f>
        <v/>
      </c>
      <c r="BZ142" s="45">
        <f>BZ135+BZ136+BZ137+BZ138+BZ139</f>
        <v/>
      </c>
      <c r="CA142" s="45">
        <f>CA135+CA136+CA137+CA138+CA139</f>
        <v/>
      </c>
      <c r="CB142" s="45">
        <f>CB135+CB136+CB137+CB138+CB139</f>
        <v/>
      </c>
      <c r="CC142" s="45">
        <f>CC135+CC136+CC137+CC138+CC139</f>
        <v/>
      </c>
      <c r="CD142" s="45">
        <f>CD135+CD136+CD137+CD138+CD139</f>
        <v/>
      </c>
      <c r="CE142" s="45">
        <f>CE135+CE136+CE137+CE138+CE139</f>
        <v/>
      </c>
      <c r="CF142" s="45">
        <f>CF135+CF136+CF137+CF138+CF139</f>
        <v/>
      </c>
      <c r="CG142" s="45">
        <f>CG135+CG136+CG137+CG138+CG139</f>
        <v/>
      </c>
      <c r="CH142" s="45">
        <f>CH135+CH136+CH137+CH138+CH139</f>
        <v/>
      </c>
      <c r="CI142" s="45">
        <f>CI135+CI136+CI137+CI138+CI139</f>
        <v/>
      </c>
      <c r="CJ142" s="45">
        <f>CJ135+CJ136+CJ137+CJ138+CJ139</f>
        <v/>
      </c>
      <c r="CK142" s="45">
        <f>CK135+CK136+CK137+CK138+CK139</f>
        <v/>
      </c>
      <c r="CL142" s="45">
        <f>CL135+CL136+CL137+CL138+CL139</f>
        <v/>
      </c>
      <c r="CM142" s="45">
        <f>CM135+CM136+CM137+CM138+CM139</f>
        <v/>
      </c>
      <c r="CN142" s="45">
        <f>CN135+CN136+CN137+CN138+CN139</f>
        <v/>
      </c>
      <c r="CO142" s="45">
        <f>CO135+CO136+CO137+CO138+CO139</f>
        <v/>
      </c>
      <c r="CP142" s="45">
        <f>CP135+CP136+CP137+CP138+CP139</f>
        <v/>
      </c>
      <c r="CQ142" s="45">
        <f>CQ135+CQ136+CQ137+CQ138+CQ139</f>
        <v/>
      </c>
      <c r="CR142" s="45">
        <f>CR135+CR136+CR137+CR138+CR139</f>
        <v/>
      </c>
      <c r="CS142" s="45">
        <f>CS135+CS136+CS137+CS138+CS139</f>
        <v/>
      </c>
      <c r="CT142" s="45">
        <f>CT135+CT136+CT137+CT138+CT139</f>
        <v/>
      </c>
      <c r="CU142" s="45">
        <f>CU135+CU136+CU137+CU138+CU139</f>
        <v/>
      </c>
      <c r="CV142" s="45">
        <f>CV135+CV136+CV137+CV138+CV139</f>
        <v/>
      </c>
      <c r="CW142" s="45">
        <f>CW135+CW136+CW137+CW138+CW139</f>
        <v/>
      </c>
      <c r="CX142" s="45">
        <f>CX135+CX136+CX137+CX138+CX139</f>
        <v/>
      </c>
      <c r="CY142" s="45">
        <f>CY135+CY136+CY137+CY138+CY139</f>
        <v/>
      </c>
      <c r="CZ142" s="45">
        <f>CZ135+CZ136+CZ137+CZ138+CZ139</f>
        <v/>
      </c>
      <c r="DA142" s="45">
        <f>DA135+DA136+DA137+DA138+DA139</f>
        <v/>
      </c>
      <c r="DB142" s="45">
        <f>DB135+DB136+DB137+DB138+DB139</f>
        <v/>
      </c>
      <c r="DC142" s="45">
        <f>DC135+DC136+DC137+DC138+DC139</f>
        <v/>
      </c>
      <c r="DD142" s="45">
        <f>DD135+DD136+DD137+DD138+DD139</f>
        <v/>
      </c>
      <c r="DE142" s="45">
        <f>DE135+DE136+DE137+DE138+DE139</f>
        <v/>
      </c>
      <c r="DF142" s="45">
        <f>DF135+DF136+DF137+DF138+DF139</f>
        <v/>
      </c>
      <c r="DG142" s="45">
        <f>DG135+DG136+DG137+DG138+DG139</f>
        <v/>
      </c>
      <c r="DH142" s="45">
        <f>DH135+DH136+DH137+DH138+DH139</f>
        <v/>
      </c>
      <c r="DI142" s="45">
        <f>DI135+DI136+DI137+DI138+DI139</f>
        <v/>
      </c>
      <c r="DJ142" s="45">
        <f>DJ135+DJ136+DJ137+DJ138+DJ139</f>
        <v/>
      </c>
      <c r="DK142" s="45">
        <f>DK135+DK136+DK137+DK138+DK139</f>
        <v/>
      </c>
      <c r="DL142" s="45">
        <f>DL135+DL136+DL137+DL138+DL139</f>
        <v/>
      </c>
      <c r="DM142" s="45">
        <f>DM135+DM136+DM137+DM138+DM139</f>
        <v/>
      </c>
      <c r="DN142" s="45">
        <f>DN135+DN136+DN137+DN138+DN139</f>
        <v/>
      </c>
      <c r="DO142" s="45">
        <f>DO135+DO136+DO137+DO138+DO139</f>
        <v/>
      </c>
      <c r="DP142" s="45">
        <f>DP135+DP136+DP137+DP138+DP139</f>
        <v/>
      </c>
      <c r="DQ142" s="45">
        <f>DQ135+DQ136+DQ137+DQ138+DQ139</f>
        <v/>
      </c>
      <c r="DR142" s="45">
        <f>DR135+DR136+DR137+DR138+DR139</f>
        <v/>
      </c>
      <c r="DS142" s="45">
        <f>DS135+DS136+DS137+DS138+DS139</f>
        <v/>
      </c>
      <c r="DT142" s="45">
        <f>DT135+DT136+DT137+DT138+DT139</f>
        <v/>
      </c>
      <c r="DU142" s="45">
        <f>DU135+DU136+DU137+DU138+DU139</f>
        <v/>
      </c>
      <c r="DV142" s="45">
        <f>DV135+DV136+DV137+DV138+DV139</f>
        <v/>
      </c>
      <c r="DW142" s="45">
        <f>DW135+DW136+DW137+DW138+DW139</f>
        <v/>
      </c>
      <c r="DX142" s="45">
        <f>DX135+DX136+DX137+DX138+DX139</f>
        <v/>
      </c>
      <c r="DY142" s="45">
        <f>DY135+DY136+DY137+DY138+DY139</f>
        <v/>
      </c>
      <c r="DZ142" s="45">
        <f>DZ135+DZ136+DZ137+DZ138+DZ139</f>
        <v/>
      </c>
      <c r="EA142" s="45">
        <f>EA135+EA136+EA137+EA138+EA139</f>
        <v/>
      </c>
      <c r="EB142" s="45">
        <f>EB135+EB136+EB137+EB138+EB139</f>
        <v/>
      </c>
      <c r="EC142" s="45">
        <f>EC135+EC136+EC137+EC138+EC139</f>
        <v/>
      </c>
      <c r="ED142" s="45">
        <f>ED135+ED136+ED137+ED138+ED139</f>
        <v/>
      </c>
      <c r="EE142" s="45">
        <f>EE135+EE136+EE137+EE138+EE139</f>
        <v/>
      </c>
      <c r="EF142" s="45">
        <f>EF135+EF136+EF137+EF138+EF139</f>
        <v/>
      </c>
      <c r="EG142" s="45">
        <f>EG135+EG136+EG137+EG138+EG139</f>
        <v/>
      </c>
      <c r="EH142" s="45">
        <f>EH135+EH136+EH137+EH138+EH139</f>
        <v/>
      </c>
      <c r="EI142" s="45">
        <f>EI135+EI136+EI137+EI138+EI139</f>
        <v/>
      </c>
      <c r="EJ142" s="45">
        <f>EJ135+EJ136+EJ137+EJ138+EJ139</f>
        <v/>
      </c>
      <c r="EK142" s="45">
        <f>EK135+EK136+EK137+EK138+EK139</f>
        <v/>
      </c>
      <c r="EL142" s="45">
        <f>EL135+EL136+EL137+EL138+EL139</f>
        <v/>
      </c>
      <c r="EM142" s="45">
        <f>EM135+EM136+EM137+EM138+EM139</f>
        <v/>
      </c>
      <c r="EN142" s="45">
        <f>EN135+EN136+EN137+EN138+EN139</f>
        <v/>
      </c>
      <c r="EO142" s="45">
        <f>EO135+EO136+EO137+EO138+EO139</f>
        <v/>
      </c>
      <c r="EP142" s="45">
        <f>EP135+EP136+EP137+EP138+EP139</f>
        <v/>
      </c>
      <c r="EQ142" s="45">
        <f>EQ135+EQ136+EQ137+EQ138+EQ139</f>
        <v/>
      </c>
      <c r="ER142" s="45">
        <f>ER135+ER136+ER137+ER138+ER139</f>
        <v/>
      </c>
      <c r="ES142" s="45">
        <f>ES135+ES136+ES137+ES138+ES139</f>
        <v/>
      </c>
      <c r="ET142" s="45">
        <f>ET135+ET136+ET137+ET138+ET139</f>
        <v/>
      </c>
      <c r="EU142" s="45">
        <f>EU135+EU136+EU137+EU138+EU139</f>
        <v/>
      </c>
      <c r="EV142" s="45">
        <f>EV135+EV136+EV137+EV138+EV139</f>
        <v/>
      </c>
      <c r="EW142" s="45">
        <f>EW135+EW136+EW137+EW138+EW139</f>
        <v/>
      </c>
      <c r="EX142" s="45">
        <f>EX135+EX136+EX137+EX138+EX139</f>
        <v/>
      </c>
      <c r="EY142" s="45">
        <f>EY135+EY136+EY137+EY138+EY139</f>
        <v/>
      </c>
      <c r="EZ142" s="45">
        <f>EZ135+EZ136+EZ137+EZ138+EZ139</f>
        <v/>
      </c>
      <c r="FA142" s="45">
        <f>FA135+FA136+FA137+FA138+FA139</f>
        <v/>
      </c>
      <c r="FB142" s="45">
        <f>FB135+FB136+FB137+FB138+FB139</f>
        <v/>
      </c>
      <c r="FC142" s="45">
        <f>FC135+FC136+FC137+FC138+FC139</f>
        <v/>
      </c>
      <c r="FD142" s="45">
        <f>FD135+FD136+FD137+FD138+FD139</f>
        <v/>
      </c>
      <c r="FE142" s="45">
        <f>FE135+FE136+FE137+FE138+FE139</f>
        <v/>
      </c>
      <c r="FF142" s="45">
        <f>FF135+FF136+FF137+FF138+FF139</f>
        <v/>
      </c>
      <c r="FG142" s="45">
        <f>FG135+FG136+FG137+FG138+FG139</f>
        <v/>
      </c>
      <c r="FH142" s="45">
        <f>FH135+FH136+FH137+FH138+FH139</f>
        <v/>
      </c>
      <c r="FI142" s="45">
        <f>FI135+FI136+FI137+FI138+FI139</f>
        <v/>
      </c>
      <c r="FJ142" s="45">
        <f>FJ135+FJ136+FJ137+FJ138+FJ139</f>
        <v/>
      </c>
      <c r="FK142" s="45">
        <f>FK135+FK136+FK137+FK138+FK139</f>
        <v/>
      </c>
      <c r="FL142" s="45">
        <f>FL135+FL136+FL137+FL138+FL139</f>
        <v/>
      </c>
      <c r="FM142" s="45">
        <f>FM135+FM136+FM137+FM138+FM139</f>
        <v/>
      </c>
      <c r="FN142" s="45">
        <f>FN135+FN136+FN137+FN138+FN139</f>
        <v/>
      </c>
      <c r="FO142" s="45">
        <f>FO135+FO136+FO137+FO138+FO139</f>
        <v/>
      </c>
      <c r="FP142" s="45">
        <f>FP135+FP136+FP137+FP138+FP139</f>
        <v/>
      </c>
      <c r="FQ142" s="45">
        <f>FQ135+FQ136+FQ137+FQ138+FQ139</f>
        <v/>
      </c>
      <c r="FR142" s="45">
        <f>FR135+FR136+FR137+FR138+FR139</f>
        <v/>
      </c>
      <c r="FS142" s="45">
        <f>FS135+FS136+FS137+FS138+FS139</f>
        <v/>
      </c>
      <c r="FT142" s="45">
        <f>FT135+FT136+FT137+FT138+FT139</f>
        <v/>
      </c>
      <c r="FU142" s="45">
        <f>FU135+FU136+FU137+FU138+FU139</f>
        <v/>
      </c>
      <c r="FV142" s="45">
        <f>FV135+FV136+FV137+FV138+FV139</f>
        <v/>
      </c>
      <c r="FW142" s="45">
        <f>FW135+FW136+FW137+FW138+FW139</f>
        <v/>
      </c>
      <c r="FX142" s="45">
        <f>FX135+FX136+FX137+FX138+FX139</f>
        <v/>
      </c>
      <c r="FY142" s="45">
        <f>FY135+FY136+FY137+FY138+FY139</f>
        <v/>
      </c>
      <c r="FZ142" s="45">
        <f>FZ135+FZ136+FZ137+FZ138+FZ139</f>
        <v/>
      </c>
      <c r="GA142" s="45">
        <f>GA135+GA136+GA137+GA138+GA139</f>
        <v/>
      </c>
      <c r="GB142" s="45">
        <f>GB135+GB136+GB137+GB138+GB139</f>
        <v/>
      </c>
      <c r="GC142" s="45">
        <f>GC135+GC136+GC137+GC138+GC139</f>
        <v/>
      </c>
      <c r="GD142" s="45">
        <f>GD135+GD136+GD137+GD138+GD139</f>
        <v/>
      </c>
      <c r="GE142" s="45">
        <f>GE135+GE136+GE137+GE138+GE139</f>
        <v/>
      </c>
      <c r="GF142" s="45">
        <f>GF135+GF136+GF137+GF138+GF139</f>
        <v/>
      </c>
      <c r="GG142" s="45">
        <f>GG135+GG136+GG137+GG138+GG139</f>
        <v/>
      </c>
      <c r="GH142" s="45">
        <f>GH135+GH136+GH137+GH138+GH139</f>
        <v/>
      </c>
      <c r="GI142" s="45">
        <f>GI135+GI136+GI137+GI138+GI139</f>
        <v/>
      </c>
      <c r="GJ142" s="45">
        <f>GJ135+GJ136+GJ137+GJ138+GJ139</f>
        <v/>
      </c>
      <c r="GK142" s="45">
        <f>GK135+GK136+GK137+GK138+GK139</f>
        <v/>
      </c>
      <c r="GL142" s="45">
        <f>GL135+GL136+GL137+GL138+GL139</f>
        <v/>
      </c>
      <c r="GM142" s="45">
        <f>GM135+GM136+GM137+GM138+GM139</f>
        <v/>
      </c>
      <c r="GN142" s="45">
        <f>GN135+GN136+GN137+GN138+GN139</f>
        <v/>
      </c>
      <c r="GO142" s="45">
        <f>GO135+GO136+GO137+GO138+GO139</f>
        <v/>
      </c>
      <c r="GP142" s="45">
        <f>GP135+GP136+GP137+GP138+GP139</f>
        <v/>
      </c>
      <c r="GQ142" s="45">
        <f>GQ135+GQ136+GQ137+GQ138+GQ139</f>
        <v/>
      </c>
      <c r="GR142" s="45">
        <f>GR135+GR136+GR137+GR138+GR139</f>
        <v/>
      </c>
      <c r="GS142" s="45">
        <f>GS135+GS136+GS137+GS138+GS139</f>
        <v/>
      </c>
      <c r="GT142" s="45">
        <f>GT135+GT136+GT137+GT138+GT139</f>
        <v/>
      </c>
      <c r="GU142" s="45">
        <f>GU135+GU136+GU137+GU138+GU139</f>
        <v/>
      </c>
      <c r="GV142" s="45">
        <f>GV135+GV136+GV137+GV138+GV139</f>
        <v/>
      </c>
      <c r="GW142" s="45">
        <f>GW135+GW136+GW137+GW138+GW139</f>
        <v/>
      </c>
      <c r="GX142" s="45">
        <f>GX135+GX136+GX137+GX138+GX139</f>
        <v/>
      </c>
      <c r="GY142" s="45">
        <f>GY135+GY136+GY137+GY138+GY139</f>
        <v/>
      </c>
      <c r="GZ142" s="45">
        <f>GZ135+GZ136+GZ137+GZ138+GZ139</f>
        <v/>
      </c>
      <c r="HA142" s="45">
        <f>HA135+HA136+HA137+HA138+HA139</f>
        <v/>
      </c>
      <c r="HB142" s="45">
        <f>HB135+HB136+HB137+HB138+HB139</f>
        <v/>
      </c>
      <c r="HC142" s="45">
        <f>HC135+HC136+HC137+HC138+HC139</f>
        <v/>
      </c>
      <c r="HD142" s="45">
        <f>HD135+HD136+HD137+HD138+HD139</f>
        <v/>
      </c>
      <c r="HE142" s="45">
        <f>HE135+HE136+HE137+HE138+HE139</f>
        <v/>
      </c>
      <c r="HF142" s="45">
        <f>HF135+HF136+HF137+HF138+HF139</f>
        <v/>
      </c>
      <c r="HG142" s="45">
        <f>HG135+HG136+HG137+HG138+HG139</f>
        <v/>
      </c>
      <c r="HH142" s="45">
        <f>HH135+HH136+HH137+HH138+HH139</f>
        <v/>
      </c>
      <c r="HI142" s="45">
        <f>HI135+HI136+HI137+HI138+HI139</f>
        <v/>
      </c>
      <c r="HJ142" s="45">
        <f>HJ135+HJ136+HJ137+HJ138+HJ139</f>
        <v/>
      </c>
      <c r="HK142" s="45">
        <f>HK135+HK136+HK137+HK138+HK139</f>
        <v/>
      </c>
      <c r="HL142" s="45">
        <f>HL135+HL136+HL137+HL138+HL139</f>
        <v/>
      </c>
      <c r="HM142" s="45">
        <f>HM135+HM136+HM137+HM138+HM139</f>
        <v/>
      </c>
      <c r="HN142" s="45">
        <f>HN135+HN136+HN137+HN138+HN139</f>
        <v/>
      </c>
      <c r="HO142" s="45">
        <f>HO135+HO136+HO137+HO138+HO139</f>
        <v/>
      </c>
      <c r="HP142" s="45">
        <f>HP135+HP136+HP137+HP138+HP139</f>
        <v/>
      </c>
      <c r="HQ142" s="45">
        <f>HQ135+HQ136+HQ137+HQ138+HQ139</f>
        <v/>
      </c>
      <c r="HR142" s="45">
        <f>HR135+HR136+HR137+HR138+HR139</f>
        <v/>
      </c>
      <c r="HS142" s="45">
        <f>HS135+HS136+HS137+HS138+HS139</f>
        <v/>
      </c>
      <c r="HT142" s="45">
        <f>HT135+HT136+HT137+HT138+HT139</f>
        <v/>
      </c>
      <c r="HU142" s="45">
        <f>HU135+HU136+HU137+HU138+HU139</f>
        <v/>
      </c>
      <c r="HV142" s="45">
        <f>HV135+HV136+HV137+HV138+HV139</f>
        <v/>
      </c>
      <c r="HW142" s="45">
        <f>HW135+HW136+HW137+HW138+HW139</f>
        <v/>
      </c>
      <c r="HX142" s="45">
        <f>HX135+HX136+HX137+HX138+HX139</f>
        <v/>
      </c>
      <c r="HY142" s="45">
        <f>HY135+HY136+HY137+HY138+HY139</f>
        <v/>
      </c>
      <c r="HZ142" s="45">
        <f>HZ135+HZ136+HZ137+HZ138+HZ139</f>
        <v/>
      </c>
      <c r="IA142" s="45">
        <f>IA135+IA136+IA137+IA138+IA139</f>
        <v/>
      </c>
      <c r="IB142" s="45">
        <f>IB135+IB136+IB137+IB138+IB139</f>
        <v/>
      </c>
      <c r="IC142" s="45">
        <f>IC135+IC136+IC137+IC138+IC139</f>
        <v/>
      </c>
      <c r="ID142" s="45">
        <f>ID135+ID136+ID137+ID138+ID139</f>
        <v/>
      </c>
      <c r="IE142" s="45">
        <f>IE135+IE136+IE137+IE138+IE139</f>
        <v/>
      </c>
      <c r="IF142" s="45">
        <f>IF135+IF136+IF137+IF138+IF139</f>
        <v/>
      </c>
      <c r="IG142" s="45">
        <f>IG135+IG136+IG137+IG138+IG139</f>
        <v/>
      </c>
      <c r="IH142" s="45">
        <f>IH135+IH136+IH137+IH138+IH139</f>
        <v/>
      </c>
      <c r="II142" s="45">
        <f>II135+II136+II137+II138+II139</f>
        <v/>
      </c>
      <c r="IJ142" s="45">
        <f>IJ135+IJ136+IJ137+IJ138+IJ139</f>
        <v/>
      </c>
      <c r="IK142" s="45">
        <f>IK135+IK136+IK137+IK138+IK139</f>
        <v/>
      </c>
      <c r="IL142" s="45">
        <f>IL135+IL136+IL137+IL138+IL139</f>
        <v/>
      </c>
      <c r="IM142" s="45">
        <f>IM135+IM136+IM137+IM138+IM139</f>
        <v/>
      </c>
      <c r="IN142" s="45">
        <f>IN135+IN136+IN137+IN138+IN139</f>
        <v/>
      </c>
      <c r="IO142" s="45">
        <f>IO135+IO136+IO137+IO138+IO139</f>
        <v/>
      </c>
      <c r="IP142" s="45">
        <f>IP135+IP136+IP137+IP138+IP139</f>
        <v/>
      </c>
      <c r="IQ142" s="45">
        <f>IQ135+IQ136+IQ137+IQ138+IQ139</f>
        <v/>
      </c>
      <c r="IR142" s="45">
        <f>IR135+IR136+IR137+IR138+IR139</f>
        <v/>
      </c>
      <c r="IS142" s="45">
        <f>IS135+IS136+IS137+IS138+IS139</f>
        <v/>
      </c>
      <c r="IT142" s="45">
        <f>IT135+IT136+IT137+IT138+IT139</f>
        <v/>
      </c>
      <c r="IU142" s="45">
        <f>IU135+IU136+IU137+IU138+IU139</f>
        <v/>
      </c>
      <c r="IV142" s="45">
        <f>IV135+IV136+IV137+IV138+IV139</f>
        <v/>
      </c>
      <c r="IW142" s="45">
        <f>IW135+IW136+IW137+IW138+IW139</f>
        <v/>
      </c>
      <c r="IX142" s="45">
        <f>IX135+IX136+IX137+IX138+IX139</f>
        <v/>
      </c>
      <c r="IY142" s="45">
        <f>IY135+IY136+IY137+IY138+IY139</f>
        <v/>
      </c>
      <c r="IZ142" s="45">
        <f>IZ135+IZ136+IZ137+IZ138+IZ139</f>
        <v/>
      </c>
      <c r="JA142" s="45">
        <f>JA135+JA136+JA137+JA138+JA139</f>
        <v/>
      </c>
      <c r="JB142" s="45">
        <f>JB135+JB136+JB137+JB138+JB139</f>
        <v/>
      </c>
      <c r="JC142" s="45">
        <f>JC135+JC136+JC137+JC138+JC139</f>
        <v/>
      </c>
      <c r="JD142" s="45">
        <f>JD135+JD136+JD137+JD138+JD139</f>
        <v/>
      </c>
      <c r="JE142" s="45">
        <f>JE135+JE136+JE137+JE138+JE139</f>
        <v/>
      </c>
      <c r="JF142" s="45">
        <f>JF135+JF136+JF137+JF138+JF139</f>
        <v/>
      </c>
      <c r="JG142" s="45">
        <f>JG135+JG136+JG137+JG138+JG139</f>
        <v/>
      </c>
      <c r="JH142" s="45">
        <f>JH135+JH136+JH137+JH138+JH139</f>
        <v/>
      </c>
      <c r="JI142" s="45">
        <f>JI135+JI136+JI137+JI138+JI139</f>
        <v/>
      </c>
      <c r="JJ142" s="45">
        <f>JJ135+JJ136+JJ137+JJ138+JJ139</f>
        <v/>
      </c>
      <c r="JK142" s="45">
        <f>JK135+JK136+JK137+JK138+JK139</f>
        <v/>
      </c>
      <c r="JL142" s="45">
        <f>JL135+JL136+JL137+JL138+JL139</f>
        <v/>
      </c>
      <c r="JM142" s="45">
        <f>JM135+JM136+JM137+JM138+JM139</f>
        <v/>
      </c>
      <c r="JN142" s="45">
        <f>JN135+JN136+JN137+JN138+JN139</f>
        <v/>
      </c>
      <c r="JO142" s="45">
        <f>JO135+JO136+JO137+JO138+JO139</f>
        <v/>
      </c>
      <c r="JP142" s="45">
        <f>JP135+JP136+JP137+JP138+JP139</f>
        <v/>
      </c>
      <c r="JQ142" s="45">
        <f>JQ135+JQ136+JQ137+JQ138+JQ139</f>
        <v/>
      </c>
      <c r="JR142" s="45">
        <f>JR135+JR136+JR137+JR138+JR139</f>
        <v/>
      </c>
      <c r="JS142" s="45">
        <f>JS135+JS136+JS137+JS138+JS139</f>
        <v/>
      </c>
      <c r="JT142" s="45">
        <f>JT135+JT136+JT137+JT138+JT139</f>
        <v/>
      </c>
      <c r="JU142" s="45">
        <f>JU135+JU136+JU137+JU138+JU139</f>
        <v/>
      </c>
      <c r="JV142" s="45">
        <f>JV135+JV136+JV137+JV138+JV139</f>
        <v/>
      </c>
      <c r="JW142" s="45">
        <f>JW135+JW136+JW137+JW138+JW139</f>
        <v/>
      </c>
      <c r="JX142" s="45">
        <f>JX135+JX136+JX137+JX138+JX139</f>
        <v/>
      </c>
      <c r="JY142" s="45">
        <f>JY135+JY136+JY137+JY138+JY139</f>
        <v/>
      </c>
      <c r="JZ142" s="45">
        <f>JZ135+JZ136+JZ137+JZ138+JZ139</f>
        <v/>
      </c>
      <c r="KA142" s="45">
        <f>KA135+KA136+KA137+KA138+KA139</f>
        <v/>
      </c>
      <c r="KB142" s="45">
        <f>KB135+KB136+KB137+KB138+KB139</f>
        <v/>
      </c>
      <c r="KC142" s="45">
        <f>KC135+KC136+KC137+KC138+KC139</f>
        <v/>
      </c>
      <c r="KD142" s="45">
        <f>KD135+KD136+KD137+KD138+KD139</f>
        <v/>
      </c>
      <c r="KE142" s="45">
        <f>KE135+KE136+KE137+KE138+KE139</f>
        <v/>
      </c>
      <c r="KF142" s="45">
        <f>KF135+KF136+KF137+KF138+KF139</f>
        <v/>
      </c>
      <c r="KG142" s="45">
        <f>KG135+KG136+KG137+KG138+KG139</f>
        <v/>
      </c>
      <c r="KH142" s="45">
        <f>KH135+KH136+KH137+KH138+KH139</f>
        <v/>
      </c>
      <c r="KI142" s="45">
        <f>KI135+KI136+KI137+KI138+KI139</f>
        <v/>
      </c>
      <c r="KJ142" s="45">
        <f>KJ135+KJ136+KJ137+KJ138+KJ139</f>
        <v/>
      </c>
      <c r="KK142" s="45">
        <f>KK135+KK136+KK137+KK138+KK139</f>
        <v/>
      </c>
      <c r="KL142" s="45">
        <f>KL135+KL136+KL137+KL138+KL139</f>
        <v/>
      </c>
      <c r="KM142" s="45">
        <f>KM135+KM136+KM137+KM138+KM139</f>
        <v/>
      </c>
      <c r="KN142" s="45">
        <f>KN135+KN136+KN137+KN138+KN139</f>
        <v/>
      </c>
      <c r="KO142" s="45">
        <f>KO135+KO136+KO137+KO138+KO139</f>
        <v/>
      </c>
      <c r="KP142" s="45">
        <f>KP135+KP136+KP137+KP138+KP139</f>
        <v/>
      </c>
      <c r="KQ142" s="45">
        <f>KQ135+KQ136+KQ137+KQ138+KQ139</f>
        <v/>
      </c>
      <c r="KR142" s="45">
        <f>KR135+KR136+KR137+KR138+KR139</f>
        <v/>
      </c>
      <c r="KS142" s="45">
        <f>KS135+KS136+KS137+KS138+KS139</f>
        <v/>
      </c>
      <c r="KT142" s="45">
        <f>KT135+KT136+KT137+KT138+KT139</f>
        <v/>
      </c>
      <c r="KU142" s="45">
        <f>KU135+KU136+KU137+KU138+KU139</f>
        <v/>
      </c>
      <c r="KV142" s="45">
        <f>KV135+KV136+KV137+KV138+KV139</f>
        <v/>
      </c>
      <c r="KW142" s="45">
        <f>KW135+KW136+KW137+KW138+KW139</f>
        <v/>
      </c>
      <c r="KX142" s="45">
        <f>KX135+KX136+KX137+KX138+KX139</f>
        <v/>
      </c>
      <c r="KY142" s="45">
        <f>KY135+KY136+KY137+KY138+KY139</f>
        <v/>
      </c>
      <c r="KZ142" s="45">
        <f>KZ135+KZ136+KZ137+KZ138+KZ139</f>
        <v/>
      </c>
      <c r="LA142" s="45">
        <f>LA135+LA136+LA137+LA138+LA139</f>
        <v/>
      </c>
      <c r="LB142" s="45">
        <f>LB135+LB136+LB137+LB138+LB139</f>
        <v/>
      </c>
      <c r="LC142" s="45">
        <f>LC135+LC136+LC137+LC138+LC139</f>
        <v/>
      </c>
      <c r="LD142" s="45">
        <f>LD135+LD136+LD137+LD138+LD139</f>
        <v/>
      </c>
      <c r="LE142" s="45">
        <f>LE135+LE136+LE137+LE138+LE139</f>
        <v/>
      </c>
      <c r="LF142" s="45">
        <f>LF135+LF136+LF137+LF138+LF139</f>
        <v/>
      </c>
      <c r="LG142" s="45">
        <f>LG135+LG136+LG137+LG138+LG139</f>
        <v/>
      </c>
      <c r="LH142" s="45">
        <f>LH135+LH136+LH137+LH138+LH139</f>
        <v/>
      </c>
      <c r="LI142" s="45">
        <f>LI135+LI136+LI137+LI138+LI139</f>
        <v/>
      </c>
      <c r="LJ142" s="45">
        <f>LJ135+LJ136+LJ137+LJ138+LJ139</f>
        <v/>
      </c>
      <c r="LK142" s="45">
        <f>LK135+LK136+LK137+LK138+LK139</f>
        <v/>
      </c>
      <c r="LL142" s="45">
        <f>LL135+LL136+LL137+LL138+LL139</f>
        <v/>
      </c>
      <c r="LM142" s="45">
        <f>LM135+LM136+LM137+LM138+LM139</f>
        <v/>
      </c>
      <c r="LN142" s="45">
        <f>LN135+LN136+LN137+LN138+LN139</f>
        <v/>
      </c>
      <c r="LO142" s="45">
        <f>LO135+LO136+LO137+LO138+LO139</f>
        <v/>
      </c>
      <c r="LP142" s="45">
        <f>LP135+LP136+LP137+LP138+LP139</f>
        <v/>
      </c>
      <c r="LQ142" s="45">
        <f>LQ135+LQ136+LQ137+LQ138+LQ139</f>
        <v/>
      </c>
      <c r="LR142" s="45">
        <f>LR135+LR136+LR137+LR138+LR139</f>
        <v/>
      </c>
      <c r="LS142" s="45">
        <f>LS135+LS136+LS137+LS138+LS139</f>
        <v/>
      </c>
      <c r="LT142" s="45">
        <f>LT135+LT136+LT137+LT138+LT139</f>
        <v/>
      </c>
      <c r="LU142" s="45">
        <f>LU135+LU136+LU137+LU138+LU139</f>
        <v/>
      </c>
      <c r="LV142" s="45">
        <f>LV135+LV136+LV137+LV138+LV139</f>
        <v/>
      </c>
      <c r="LW142" s="45">
        <f>LW135+LW136+LW137+LW138+LW139</f>
        <v/>
      </c>
      <c r="LX142" s="45">
        <f>LX135+LX136+LX137+LX138+LX139</f>
        <v/>
      </c>
      <c r="LY142" s="45">
        <f>LY135+LY136+LY137+LY138+LY139</f>
        <v/>
      </c>
      <c r="LZ142" s="45">
        <f>LZ135+LZ136+LZ137+LZ138+LZ139</f>
        <v/>
      </c>
      <c r="MA142" s="45">
        <f>MA135+MA136+MA137+MA138+MA139</f>
        <v/>
      </c>
      <c r="MB142" s="45">
        <f>MB135+MB136+MB137+MB138+MB139</f>
        <v/>
      </c>
      <c r="MC142" s="45">
        <f>MC135+MC136+MC137+MC138+MC139</f>
        <v/>
      </c>
      <c r="MD142" s="45">
        <f>MD135+MD136+MD137+MD138+MD139</f>
        <v/>
      </c>
      <c r="ME142" s="45">
        <f>ME135+ME136+ME137+ME138+ME139</f>
        <v/>
      </c>
      <c r="MF142" s="45">
        <f>MF135+MF136+MF137+MF138+MF139</f>
        <v/>
      </c>
      <c r="MG142" s="45">
        <f>MG135+MG136+MG137+MG138+MG139</f>
        <v/>
      </c>
      <c r="MH142" s="45">
        <f>MH135+MH136+MH137+MH138+MH139</f>
        <v/>
      </c>
      <c r="MI142" s="45">
        <f>MI135+MI136+MI137+MI138+MI139</f>
        <v/>
      </c>
      <c r="MJ142" s="45">
        <f>MJ135+MJ136+MJ137+MJ138+MJ139</f>
        <v/>
      </c>
      <c r="MK142" s="45">
        <f>MK135+MK136+MK137+MK138+MK139</f>
        <v/>
      </c>
      <c r="ML142" s="45">
        <f>ML135+ML136+ML137+ML138+ML139</f>
        <v/>
      </c>
      <c r="MM142" s="45">
        <f>MM135+MM136+MM137+MM138+MM139</f>
        <v/>
      </c>
      <c r="MN142" s="45">
        <f>MN135+MN136+MN137+MN138+MN139</f>
        <v/>
      </c>
      <c r="MO142" s="45">
        <f>MO135+MO136+MO137+MO138+MO139</f>
        <v/>
      </c>
      <c r="MP142" s="45">
        <f>MP135+MP136+MP137+MP138+MP139</f>
        <v/>
      </c>
      <c r="MQ142" s="45">
        <f>MQ135+MQ136+MQ137+MQ138+MQ139</f>
        <v/>
      </c>
      <c r="MR142" s="45">
        <f>MR135+MR136+MR137+MR138+MR139</f>
        <v/>
      </c>
      <c r="MS142" s="45">
        <f>MS135+MS136+MS137+MS138+MS139</f>
        <v/>
      </c>
      <c r="MT142" s="45">
        <f>MT135+MT136+MT137+MT138+MT139</f>
        <v/>
      </c>
      <c r="MU142" s="45">
        <f>MU135+MU136+MU137+MU138+MU139</f>
        <v/>
      </c>
      <c r="MV142" s="45">
        <f>MV135+MV136+MV137+MV138+MV139</f>
        <v/>
      </c>
      <c r="MW142" s="45">
        <f>MW135+MW136+MW137+MW138+MW139</f>
        <v/>
      </c>
      <c r="MX142" s="45">
        <f>MX135+MX136+MX137+MX138+MX139</f>
        <v/>
      </c>
      <c r="MY142" s="45">
        <f>MY135+MY136+MY137+MY138+MY139</f>
        <v/>
      </c>
      <c r="MZ142" s="45">
        <f>MZ135+MZ136+MZ137+MZ138+MZ139</f>
        <v/>
      </c>
      <c r="NA142" s="45">
        <f>NA135+NA136+NA137+NA138+NA139</f>
        <v/>
      </c>
      <c r="NB142" s="45">
        <f>NB135+NB136+NB137+NB138+NB139</f>
        <v/>
      </c>
      <c r="NC142" s="45">
        <f>NC135+NC136+NC137+NC138+NC139</f>
        <v/>
      </c>
      <c r="ND142" s="45">
        <f>ND135+ND136+ND137+ND138+ND139</f>
        <v/>
      </c>
      <c r="NE142" s="45">
        <f>NE135+NE136+NE137+NE138+NE139</f>
        <v/>
      </c>
      <c r="NF142" s="45">
        <f>NF135+NF136+NF137+NF138+NF139</f>
        <v/>
      </c>
      <c r="NG142" s="45">
        <f>NG135+NG136+NG137+NG138+NG139</f>
        <v/>
      </c>
      <c r="NH142" s="45">
        <f>NH135+NH136+NH137+NH138+NH139</f>
        <v/>
      </c>
      <c r="NI142" s="45">
        <f>NI135+NI136+NI137+NI138+NI139</f>
        <v/>
      </c>
      <c r="NJ142" s="45">
        <f>NJ135+NJ136+NJ137+NJ138+NJ139</f>
        <v/>
      </c>
      <c r="NK142" s="45">
        <f>NK135+NK136+NK137+NK138+NK139</f>
        <v/>
      </c>
      <c r="NL142" s="45">
        <f>NL135+NL136+NL137+NL138+NL139</f>
        <v/>
      </c>
      <c r="NM142" s="45">
        <f>NM135+NM136+NM137+NM138+NM139</f>
        <v/>
      </c>
      <c r="NN142" s="45">
        <f>NN135+NN136+NN137+NN138+NN139</f>
        <v/>
      </c>
      <c r="NO142" s="45">
        <f>NO135+NO136+NO137+NO138+NO139</f>
        <v/>
      </c>
      <c r="NP142" s="45">
        <f>NP135+NP136+NP137+NP138+NP139</f>
        <v/>
      </c>
      <c r="NQ142" s="45">
        <f>NQ135+NQ136+NQ137+NQ138+NQ139</f>
        <v/>
      </c>
      <c r="NR142" s="45">
        <f>NR135+NR136+NR137+NR138+NR139</f>
        <v/>
      </c>
      <c r="NS142" s="45">
        <f>NS135+NS136+NS137+NS138+NS139</f>
        <v/>
      </c>
      <c r="NT142" s="45">
        <f>NT135+NT136+NT137+NT138+NT139</f>
        <v/>
      </c>
      <c r="NU142" s="45">
        <f>NU135+NU136+NU137+NU138+NU139</f>
        <v/>
      </c>
      <c r="NV142" s="45">
        <f>NV135+NV136+NV137+NV138+NV139</f>
        <v/>
      </c>
      <c r="NW142" s="45">
        <f>NW135+NW136+NW137+NW138+NW139</f>
        <v/>
      </c>
      <c r="NX142" s="45">
        <f>NX135+NX136+NX137+NX138+NX139</f>
        <v/>
      </c>
      <c r="NY142" s="45">
        <f>NY135+NY136+NY137+NY138+NY139</f>
        <v/>
      </c>
      <c r="NZ142" s="45">
        <f>NZ135+NZ136+NZ137+NZ138+NZ139</f>
        <v/>
      </c>
      <c r="OA142" s="45">
        <f>OA135+OA136+OA137+OA138+OA139</f>
        <v/>
      </c>
      <c r="OB142" s="45">
        <f>OB135+OB136+OB137+OB138+OB139</f>
        <v/>
      </c>
      <c r="OC142" s="45">
        <f>OC135+OC136+OC137+OC138+OC139</f>
        <v/>
      </c>
      <c r="OD142" s="45">
        <f>OD135+OD136+OD137+OD138+OD139</f>
        <v/>
      </c>
      <c r="OE142" s="45">
        <f>OE135+OE136+OE137+OE138+OE139</f>
        <v/>
      </c>
      <c r="OF142" s="45">
        <f>OF135+OF136+OF137+OF138+OF139</f>
        <v/>
      </c>
      <c r="OG142" s="45">
        <f>OG135+OG136+OG137+OG138+OG139</f>
        <v/>
      </c>
      <c r="OH142" s="45">
        <f>OH135+OH136+OH137+OH138+OH139</f>
        <v/>
      </c>
      <c r="OI142" s="45">
        <f>OI135+OI136+OI137+OI138+OI139</f>
        <v/>
      </c>
      <c r="OJ142" s="45">
        <f>OJ135+OJ136+OJ137+OJ138+OJ139</f>
        <v/>
      </c>
      <c r="OK142" s="45">
        <f>OK135+OK136+OK137+OK138+OK139</f>
        <v/>
      </c>
      <c r="OL142" s="45">
        <f>OL135+OL136+OL137+OL138+OL139</f>
        <v/>
      </c>
      <c r="OM142" s="45">
        <f>OM135+OM136+OM137+OM138+OM139</f>
        <v/>
      </c>
      <c r="ON142" s="45">
        <f>ON135+ON136+ON137+ON138+ON139</f>
        <v/>
      </c>
      <c r="OO142" s="45">
        <f>OO135+OO136+OO137+OO138+OO139</f>
        <v/>
      </c>
      <c r="OP142" s="45">
        <f>OP135+OP136+OP137+OP138+OP139</f>
        <v/>
      </c>
      <c r="OQ142" s="45">
        <f>OQ135+OQ136+OQ137+OQ138+OQ139</f>
        <v/>
      </c>
      <c r="OR142" s="45">
        <f>OR135+OR136+OR137+OR138+OR139</f>
        <v/>
      </c>
      <c r="OS142" s="45">
        <f>OS135+OS136+OS137+OS138+OS139</f>
        <v/>
      </c>
      <c r="OT142" s="45">
        <f>OT135+OT136+OT137+OT138+OT139</f>
        <v/>
      </c>
      <c r="OU142" s="45">
        <f>OU135+OU136+OU137+OU138+OU139</f>
        <v/>
      </c>
      <c r="OV142" s="45">
        <f>OV135+OV136+OV137+OV138+OV139</f>
        <v/>
      </c>
      <c r="OW142" s="45">
        <f>OW135+OW136+OW137+OW138+OW139</f>
        <v/>
      </c>
      <c r="OX142" s="45">
        <f>OX135+OX136+OX137+OX138+OX139</f>
        <v/>
      </c>
      <c r="OY142" s="45">
        <f>OY135+OY136+OY137+OY138+OY139</f>
        <v/>
      </c>
      <c r="OZ142" s="45">
        <f>OZ135+OZ136+OZ137+OZ138+OZ139</f>
        <v/>
      </c>
      <c r="PA142" s="45">
        <f>PA135+PA136+PA137+PA138+PA139</f>
        <v/>
      </c>
      <c r="PB142" s="45">
        <f>PB135+PB136+PB137+PB138+PB139</f>
        <v/>
      </c>
      <c r="PC142" s="45">
        <f>PC135+PC136+PC137+PC138+PC139</f>
        <v/>
      </c>
      <c r="PD142" s="45">
        <f>PD135+PD136+PD137+PD138+PD139</f>
        <v/>
      </c>
      <c r="PE142" s="45">
        <f>PE135+PE136+PE137+PE138+PE139</f>
        <v/>
      </c>
      <c r="PF142" s="45">
        <f>PF135+PF136+PF137+PF138+PF139</f>
        <v/>
      </c>
      <c r="PG142" s="45">
        <f>PG135+PG136+PG137+PG138+PG139</f>
        <v/>
      </c>
      <c r="PH142" s="45">
        <f>PH135+PH136+PH137+PH138+PH139</f>
        <v/>
      </c>
      <c r="PI142" s="45">
        <f>PI135+PI136+PI137+PI138+PI139</f>
        <v/>
      </c>
      <c r="PJ142" s="45">
        <f>PJ135+PJ136+PJ137+PJ138+PJ139</f>
        <v/>
      </c>
      <c r="PK142" s="45">
        <f>PK135+PK136+PK137+PK138+PK139</f>
        <v/>
      </c>
      <c r="PL142" s="45">
        <f>PL135+PL136+PL137+PL138+PL139</f>
        <v/>
      </c>
      <c r="PM142" s="45">
        <f>PM135+PM136+PM137+PM138+PM139</f>
        <v/>
      </c>
    </row>
    <row r="143">
      <c r="A143" s="9" t="inlineStr">
        <is>
          <t>MLI permanent interest</t>
        </is>
      </c>
      <c r="B143" s="9" t="inlineStr">
        <is>
          <t>P3</t>
        </is>
      </c>
      <c r="C143" s="43">
        <f>SUM(D143:PM143)</f>
        <v/>
      </c>
      <c r="D143" s="44">
        <f>IF(D126=1,IF(D$4=p3_complete+1,p3_perm,0)*r_m,0)</f>
        <v/>
      </c>
      <c r="E143" s="44">
        <f>IF(E126=1,IF(E$4=p3_complete+1,p3_perm,D146)*r_m,0)</f>
        <v/>
      </c>
      <c r="F143" s="44">
        <f>IF(F126=1,IF(F$4=p3_complete+1,p3_perm,E146)*r_m,0)</f>
        <v/>
      </c>
      <c r="G143" s="44">
        <f>IF(G126=1,IF(G$4=p3_complete+1,p3_perm,F146)*r_m,0)</f>
        <v/>
      </c>
      <c r="H143" s="44">
        <f>IF(H126=1,IF(H$4=p3_complete+1,p3_perm,G146)*r_m,0)</f>
        <v/>
      </c>
      <c r="I143" s="44">
        <f>IF(I126=1,IF(I$4=p3_complete+1,p3_perm,H146)*r_m,0)</f>
        <v/>
      </c>
      <c r="J143" s="44">
        <f>IF(J126=1,IF(J$4=p3_complete+1,p3_perm,I146)*r_m,0)</f>
        <v/>
      </c>
      <c r="K143" s="44">
        <f>IF(K126=1,IF(K$4=p3_complete+1,p3_perm,J146)*r_m,0)</f>
        <v/>
      </c>
      <c r="L143" s="44">
        <f>IF(L126=1,IF(L$4=p3_complete+1,p3_perm,K146)*r_m,0)</f>
        <v/>
      </c>
      <c r="M143" s="44">
        <f>IF(M126=1,IF(M$4=p3_complete+1,p3_perm,L146)*r_m,0)</f>
        <v/>
      </c>
      <c r="N143" s="44">
        <f>IF(N126=1,IF(N$4=p3_complete+1,p3_perm,M146)*r_m,0)</f>
        <v/>
      </c>
      <c r="O143" s="44">
        <f>IF(O126=1,IF(O$4=p3_complete+1,p3_perm,N146)*r_m,0)</f>
        <v/>
      </c>
      <c r="P143" s="44">
        <f>IF(P126=1,IF(P$4=p3_complete+1,p3_perm,O146)*r_m,0)</f>
        <v/>
      </c>
      <c r="Q143" s="44">
        <f>IF(Q126=1,IF(Q$4=p3_complete+1,p3_perm,P146)*r_m,0)</f>
        <v/>
      </c>
      <c r="R143" s="44">
        <f>IF(R126=1,IF(R$4=p3_complete+1,p3_perm,Q146)*r_m,0)</f>
        <v/>
      </c>
      <c r="S143" s="44">
        <f>IF(S126=1,IF(S$4=p3_complete+1,p3_perm,R146)*r_m,0)</f>
        <v/>
      </c>
      <c r="T143" s="44">
        <f>IF(T126=1,IF(T$4=p3_complete+1,p3_perm,S146)*r_m,0)</f>
        <v/>
      </c>
      <c r="U143" s="44">
        <f>IF(U126=1,IF(U$4=p3_complete+1,p3_perm,T146)*r_m,0)</f>
        <v/>
      </c>
      <c r="V143" s="44">
        <f>IF(V126=1,IF(V$4=p3_complete+1,p3_perm,U146)*r_m,0)</f>
        <v/>
      </c>
      <c r="W143" s="44">
        <f>IF(W126=1,IF(W$4=p3_complete+1,p3_perm,V146)*r_m,0)</f>
        <v/>
      </c>
      <c r="X143" s="44">
        <f>IF(X126=1,IF(X$4=p3_complete+1,p3_perm,W146)*r_m,0)</f>
        <v/>
      </c>
      <c r="Y143" s="44">
        <f>IF(Y126=1,IF(Y$4=p3_complete+1,p3_perm,X146)*r_m,0)</f>
        <v/>
      </c>
      <c r="Z143" s="44">
        <f>IF(Z126=1,IF(Z$4=p3_complete+1,p3_perm,Y146)*r_m,0)</f>
        <v/>
      </c>
      <c r="AA143" s="44">
        <f>IF(AA126=1,IF(AA$4=p3_complete+1,p3_perm,Z146)*r_m,0)</f>
        <v/>
      </c>
      <c r="AB143" s="44">
        <f>IF(AB126=1,IF(AB$4=p3_complete+1,p3_perm,AA146)*r_m,0)</f>
        <v/>
      </c>
      <c r="AC143" s="44">
        <f>IF(AC126=1,IF(AC$4=p3_complete+1,p3_perm,AB146)*r_m,0)</f>
        <v/>
      </c>
      <c r="AD143" s="44">
        <f>IF(AD126=1,IF(AD$4=p3_complete+1,p3_perm,AC146)*r_m,0)</f>
        <v/>
      </c>
      <c r="AE143" s="44">
        <f>IF(AE126=1,IF(AE$4=p3_complete+1,p3_perm,AD146)*r_m,0)</f>
        <v/>
      </c>
      <c r="AF143" s="44">
        <f>IF(AF126=1,IF(AF$4=p3_complete+1,p3_perm,AE146)*r_m,0)</f>
        <v/>
      </c>
      <c r="AG143" s="44">
        <f>IF(AG126=1,IF(AG$4=p3_complete+1,p3_perm,AF146)*r_m,0)</f>
        <v/>
      </c>
      <c r="AH143" s="44">
        <f>IF(AH126=1,IF(AH$4=p3_complete+1,p3_perm,AG146)*r_m,0)</f>
        <v/>
      </c>
      <c r="AI143" s="44">
        <f>IF(AI126=1,IF(AI$4=p3_complete+1,p3_perm,AH146)*r_m,0)</f>
        <v/>
      </c>
      <c r="AJ143" s="44">
        <f>IF(AJ126=1,IF(AJ$4=p3_complete+1,p3_perm,AI146)*r_m,0)</f>
        <v/>
      </c>
      <c r="AK143" s="44">
        <f>IF(AK126=1,IF(AK$4=p3_complete+1,p3_perm,AJ146)*r_m,0)</f>
        <v/>
      </c>
      <c r="AL143" s="44">
        <f>IF(AL126=1,IF(AL$4=p3_complete+1,p3_perm,AK146)*r_m,0)</f>
        <v/>
      </c>
      <c r="AM143" s="44">
        <f>IF(AM126=1,IF(AM$4=p3_complete+1,p3_perm,AL146)*r_m,0)</f>
        <v/>
      </c>
      <c r="AN143" s="44">
        <f>IF(AN126=1,IF(AN$4=p3_complete+1,p3_perm,AM146)*r_m,0)</f>
        <v/>
      </c>
      <c r="AO143" s="44">
        <f>IF(AO126=1,IF(AO$4=p3_complete+1,p3_perm,AN146)*r_m,0)</f>
        <v/>
      </c>
      <c r="AP143" s="44">
        <f>IF(AP126=1,IF(AP$4=p3_complete+1,p3_perm,AO146)*r_m,0)</f>
        <v/>
      </c>
      <c r="AQ143" s="44">
        <f>IF(AQ126=1,IF(AQ$4=p3_complete+1,p3_perm,AP146)*r_m,0)</f>
        <v/>
      </c>
      <c r="AR143" s="44">
        <f>IF(AR126=1,IF(AR$4=p3_complete+1,p3_perm,AQ146)*r_m,0)</f>
        <v/>
      </c>
      <c r="AS143" s="44">
        <f>IF(AS126=1,IF(AS$4=p3_complete+1,p3_perm,AR146)*r_m,0)</f>
        <v/>
      </c>
      <c r="AT143" s="44">
        <f>IF(AT126=1,IF(AT$4=p3_complete+1,p3_perm,AS146)*r_m,0)</f>
        <v/>
      </c>
      <c r="AU143" s="44">
        <f>IF(AU126=1,IF(AU$4=p3_complete+1,p3_perm,AT146)*r_m,0)</f>
        <v/>
      </c>
      <c r="AV143" s="44">
        <f>IF(AV126=1,IF(AV$4=p3_complete+1,p3_perm,AU146)*r_m,0)</f>
        <v/>
      </c>
      <c r="AW143" s="44">
        <f>IF(AW126=1,IF(AW$4=p3_complete+1,p3_perm,AV146)*r_m,0)</f>
        <v/>
      </c>
      <c r="AX143" s="44">
        <f>IF(AX126=1,IF(AX$4=p3_complete+1,p3_perm,AW146)*r_m,0)</f>
        <v/>
      </c>
      <c r="AY143" s="44">
        <f>IF(AY126=1,IF(AY$4=p3_complete+1,p3_perm,AX146)*r_m,0)</f>
        <v/>
      </c>
      <c r="AZ143" s="44">
        <f>IF(AZ126=1,IF(AZ$4=p3_complete+1,p3_perm,AY146)*r_m,0)</f>
        <v/>
      </c>
      <c r="BA143" s="44">
        <f>IF(BA126=1,IF(BA$4=p3_complete+1,p3_perm,AZ146)*r_m,0)</f>
        <v/>
      </c>
      <c r="BB143" s="44">
        <f>IF(BB126=1,IF(BB$4=p3_complete+1,p3_perm,BA146)*r_m,0)</f>
        <v/>
      </c>
      <c r="BC143" s="44">
        <f>IF(BC126=1,IF(BC$4=p3_complete+1,p3_perm,BB146)*r_m,0)</f>
        <v/>
      </c>
      <c r="BD143" s="44">
        <f>IF(BD126=1,IF(BD$4=p3_complete+1,p3_perm,BC146)*r_m,0)</f>
        <v/>
      </c>
      <c r="BE143" s="44">
        <f>IF(BE126=1,IF(BE$4=p3_complete+1,p3_perm,BD146)*r_m,0)</f>
        <v/>
      </c>
      <c r="BF143" s="44">
        <f>IF(BF126=1,IF(BF$4=p3_complete+1,p3_perm,BE146)*r_m,0)</f>
        <v/>
      </c>
      <c r="BG143" s="44">
        <f>IF(BG126=1,IF(BG$4=p3_complete+1,p3_perm,BF146)*r_m,0)</f>
        <v/>
      </c>
      <c r="BH143" s="44">
        <f>IF(BH126=1,IF(BH$4=p3_complete+1,p3_perm,BG146)*r_m,0)</f>
        <v/>
      </c>
      <c r="BI143" s="44">
        <f>IF(BI126=1,IF(BI$4=p3_complete+1,p3_perm,BH146)*r_m,0)</f>
        <v/>
      </c>
      <c r="BJ143" s="44">
        <f>IF(BJ126=1,IF(BJ$4=p3_complete+1,p3_perm,BI146)*r_m,0)</f>
        <v/>
      </c>
      <c r="BK143" s="44">
        <f>IF(BK126=1,IF(BK$4=p3_complete+1,p3_perm,BJ146)*r_m,0)</f>
        <v/>
      </c>
      <c r="BL143" s="44">
        <f>IF(BL126=1,IF(BL$4=p3_complete+1,p3_perm,BK146)*r_m,0)</f>
        <v/>
      </c>
      <c r="BM143" s="44">
        <f>IF(BM126=1,IF(BM$4=p3_complete+1,p3_perm,BL146)*r_m,0)</f>
        <v/>
      </c>
      <c r="BN143" s="44">
        <f>IF(BN126=1,IF(BN$4=p3_complete+1,p3_perm,BM146)*r_m,0)</f>
        <v/>
      </c>
      <c r="BO143" s="44">
        <f>IF(BO126=1,IF(BO$4=p3_complete+1,p3_perm,BN146)*r_m,0)</f>
        <v/>
      </c>
      <c r="BP143" s="44">
        <f>IF(BP126=1,IF(BP$4=p3_complete+1,p3_perm,BO146)*r_m,0)</f>
        <v/>
      </c>
      <c r="BQ143" s="44">
        <f>IF(BQ126=1,IF(BQ$4=p3_complete+1,p3_perm,BP146)*r_m,0)</f>
        <v/>
      </c>
      <c r="BR143" s="44">
        <f>IF(BR126=1,IF(BR$4=p3_complete+1,p3_perm,BQ146)*r_m,0)</f>
        <v/>
      </c>
      <c r="BS143" s="44">
        <f>IF(BS126=1,IF(BS$4=p3_complete+1,p3_perm,BR146)*r_m,0)</f>
        <v/>
      </c>
      <c r="BT143" s="44">
        <f>IF(BT126=1,IF(BT$4=p3_complete+1,p3_perm,BS146)*r_m,0)</f>
        <v/>
      </c>
      <c r="BU143" s="44">
        <f>IF(BU126=1,IF(BU$4=p3_complete+1,p3_perm,BT146)*r_m,0)</f>
        <v/>
      </c>
      <c r="BV143" s="44">
        <f>IF(BV126=1,IF(BV$4=p3_complete+1,p3_perm,BU146)*r_m,0)</f>
        <v/>
      </c>
      <c r="BW143" s="44">
        <f>IF(BW126=1,IF(BW$4=p3_complete+1,p3_perm,BV146)*r_m,0)</f>
        <v/>
      </c>
      <c r="BX143" s="44">
        <f>IF(BX126=1,IF(BX$4=p3_complete+1,p3_perm,BW146)*r_m,0)</f>
        <v/>
      </c>
      <c r="BY143" s="44">
        <f>IF(BY126=1,IF(BY$4=p3_complete+1,p3_perm,BX146)*r_m,0)</f>
        <v/>
      </c>
      <c r="BZ143" s="44">
        <f>IF(BZ126=1,IF(BZ$4=p3_complete+1,p3_perm,BY146)*r_m,0)</f>
        <v/>
      </c>
      <c r="CA143" s="44">
        <f>IF(CA126=1,IF(CA$4=p3_complete+1,p3_perm,BZ146)*r_m,0)</f>
        <v/>
      </c>
      <c r="CB143" s="44">
        <f>IF(CB126=1,IF(CB$4=p3_complete+1,p3_perm,CA146)*r_m,0)</f>
        <v/>
      </c>
      <c r="CC143" s="44">
        <f>IF(CC126=1,IF(CC$4=p3_complete+1,p3_perm,CB146)*r_m,0)</f>
        <v/>
      </c>
      <c r="CD143" s="44">
        <f>IF(CD126=1,IF(CD$4=p3_complete+1,p3_perm,CC146)*r_m,0)</f>
        <v/>
      </c>
      <c r="CE143" s="44">
        <f>IF(CE126=1,IF(CE$4=p3_complete+1,p3_perm,CD146)*r_m,0)</f>
        <v/>
      </c>
      <c r="CF143" s="44">
        <f>IF(CF126=1,IF(CF$4=p3_complete+1,p3_perm,CE146)*r_m,0)</f>
        <v/>
      </c>
      <c r="CG143" s="44">
        <f>IF(CG126=1,IF(CG$4=p3_complete+1,p3_perm,CF146)*r_m,0)</f>
        <v/>
      </c>
      <c r="CH143" s="44">
        <f>IF(CH126=1,IF(CH$4=p3_complete+1,p3_perm,CG146)*r_m,0)</f>
        <v/>
      </c>
      <c r="CI143" s="44">
        <f>IF(CI126=1,IF(CI$4=p3_complete+1,p3_perm,CH146)*r_m,0)</f>
        <v/>
      </c>
      <c r="CJ143" s="44">
        <f>IF(CJ126=1,IF(CJ$4=p3_complete+1,p3_perm,CI146)*r_m,0)</f>
        <v/>
      </c>
      <c r="CK143" s="44">
        <f>IF(CK126=1,IF(CK$4=p3_complete+1,p3_perm,CJ146)*r_m,0)</f>
        <v/>
      </c>
      <c r="CL143" s="44">
        <f>IF(CL126=1,IF(CL$4=p3_complete+1,p3_perm,CK146)*r_m,0)</f>
        <v/>
      </c>
      <c r="CM143" s="44">
        <f>IF(CM126=1,IF(CM$4=p3_complete+1,p3_perm,CL146)*r_m,0)</f>
        <v/>
      </c>
      <c r="CN143" s="44">
        <f>IF(CN126=1,IF(CN$4=p3_complete+1,p3_perm,CM146)*r_m,0)</f>
        <v/>
      </c>
      <c r="CO143" s="44">
        <f>IF(CO126=1,IF(CO$4=p3_complete+1,p3_perm,CN146)*r_m,0)</f>
        <v/>
      </c>
      <c r="CP143" s="44">
        <f>IF(CP126=1,IF(CP$4=p3_complete+1,p3_perm,CO146)*r_m,0)</f>
        <v/>
      </c>
      <c r="CQ143" s="44">
        <f>IF(CQ126=1,IF(CQ$4=p3_complete+1,p3_perm,CP146)*r_m,0)</f>
        <v/>
      </c>
      <c r="CR143" s="44">
        <f>IF(CR126=1,IF(CR$4=p3_complete+1,p3_perm,CQ146)*r_m,0)</f>
        <v/>
      </c>
      <c r="CS143" s="44">
        <f>IF(CS126=1,IF(CS$4=p3_complete+1,p3_perm,CR146)*r_m,0)</f>
        <v/>
      </c>
      <c r="CT143" s="44">
        <f>IF(CT126=1,IF(CT$4=p3_complete+1,p3_perm,CS146)*r_m,0)</f>
        <v/>
      </c>
      <c r="CU143" s="44">
        <f>IF(CU126=1,IF(CU$4=p3_complete+1,p3_perm,CT146)*r_m,0)</f>
        <v/>
      </c>
      <c r="CV143" s="44">
        <f>IF(CV126=1,IF(CV$4=p3_complete+1,p3_perm,CU146)*r_m,0)</f>
        <v/>
      </c>
      <c r="CW143" s="44">
        <f>IF(CW126=1,IF(CW$4=p3_complete+1,p3_perm,CV146)*r_m,0)</f>
        <v/>
      </c>
      <c r="CX143" s="44">
        <f>IF(CX126=1,IF(CX$4=p3_complete+1,p3_perm,CW146)*r_m,0)</f>
        <v/>
      </c>
      <c r="CY143" s="44">
        <f>IF(CY126=1,IF(CY$4=p3_complete+1,p3_perm,CX146)*r_m,0)</f>
        <v/>
      </c>
      <c r="CZ143" s="44">
        <f>IF(CZ126=1,IF(CZ$4=p3_complete+1,p3_perm,CY146)*r_m,0)</f>
        <v/>
      </c>
      <c r="DA143" s="44">
        <f>IF(DA126=1,IF(DA$4=p3_complete+1,p3_perm,CZ146)*r_m,0)</f>
        <v/>
      </c>
      <c r="DB143" s="44">
        <f>IF(DB126=1,IF(DB$4=p3_complete+1,p3_perm,DA146)*r_m,0)</f>
        <v/>
      </c>
      <c r="DC143" s="44">
        <f>IF(DC126=1,IF(DC$4=p3_complete+1,p3_perm,DB146)*r_m,0)</f>
        <v/>
      </c>
      <c r="DD143" s="44">
        <f>IF(DD126=1,IF(DD$4=p3_complete+1,p3_perm,DC146)*r_m,0)</f>
        <v/>
      </c>
      <c r="DE143" s="44">
        <f>IF(DE126=1,IF(DE$4=p3_complete+1,p3_perm,DD146)*r_m,0)</f>
        <v/>
      </c>
      <c r="DF143" s="44">
        <f>IF(DF126=1,IF(DF$4=p3_complete+1,p3_perm,DE146)*r_m,0)</f>
        <v/>
      </c>
      <c r="DG143" s="44">
        <f>IF(DG126=1,IF(DG$4=p3_complete+1,p3_perm,DF146)*r_m,0)</f>
        <v/>
      </c>
      <c r="DH143" s="44">
        <f>IF(DH126=1,IF(DH$4=p3_complete+1,p3_perm,DG146)*r_m,0)</f>
        <v/>
      </c>
      <c r="DI143" s="44">
        <f>IF(DI126=1,IF(DI$4=p3_complete+1,p3_perm,DH146)*r_m,0)</f>
        <v/>
      </c>
      <c r="DJ143" s="44">
        <f>IF(DJ126=1,IF(DJ$4=p3_complete+1,p3_perm,DI146)*r_m,0)</f>
        <v/>
      </c>
      <c r="DK143" s="44">
        <f>IF(DK126=1,IF(DK$4=p3_complete+1,p3_perm,DJ146)*r_m,0)</f>
        <v/>
      </c>
      <c r="DL143" s="44">
        <f>IF(DL126=1,IF(DL$4=p3_complete+1,p3_perm,DK146)*r_m,0)</f>
        <v/>
      </c>
      <c r="DM143" s="44">
        <f>IF(DM126=1,IF(DM$4=p3_complete+1,p3_perm,DL146)*r_m,0)</f>
        <v/>
      </c>
      <c r="DN143" s="44">
        <f>IF(DN126=1,IF(DN$4=p3_complete+1,p3_perm,DM146)*r_m,0)</f>
        <v/>
      </c>
      <c r="DO143" s="44">
        <f>IF(DO126=1,IF(DO$4=p3_complete+1,p3_perm,DN146)*r_m,0)</f>
        <v/>
      </c>
      <c r="DP143" s="44">
        <f>IF(DP126=1,IF(DP$4=p3_complete+1,p3_perm,DO146)*r_m,0)</f>
        <v/>
      </c>
      <c r="DQ143" s="44">
        <f>IF(DQ126=1,IF(DQ$4=p3_complete+1,p3_perm,DP146)*r_m,0)</f>
        <v/>
      </c>
      <c r="DR143" s="44">
        <f>IF(DR126=1,IF(DR$4=p3_complete+1,p3_perm,DQ146)*r_m,0)</f>
        <v/>
      </c>
      <c r="DS143" s="44">
        <f>IF(DS126=1,IF(DS$4=p3_complete+1,p3_perm,DR146)*r_m,0)</f>
        <v/>
      </c>
      <c r="DT143" s="44">
        <f>IF(DT126=1,IF(DT$4=p3_complete+1,p3_perm,DS146)*r_m,0)</f>
        <v/>
      </c>
      <c r="DU143" s="44">
        <f>IF(DU126=1,IF(DU$4=p3_complete+1,p3_perm,DT146)*r_m,0)</f>
        <v/>
      </c>
      <c r="DV143" s="44">
        <f>IF(DV126=1,IF(DV$4=p3_complete+1,p3_perm,DU146)*r_m,0)</f>
        <v/>
      </c>
      <c r="DW143" s="44">
        <f>IF(DW126=1,IF(DW$4=p3_complete+1,p3_perm,DV146)*r_m,0)</f>
        <v/>
      </c>
      <c r="DX143" s="44">
        <f>IF(DX126=1,IF(DX$4=p3_complete+1,p3_perm,DW146)*r_m,0)</f>
        <v/>
      </c>
      <c r="DY143" s="44">
        <f>IF(DY126=1,IF(DY$4=p3_complete+1,p3_perm,DX146)*r_m,0)</f>
        <v/>
      </c>
      <c r="DZ143" s="44">
        <f>IF(DZ126=1,IF(DZ$4=p3_complete+1,p3_perm,DY146)*r_m,0)</f>
        <v/>
      </c>
      <c r="EA143" s="44">
        <f>IF(EA126=1,IF(EA$4=p3_complete+1,p3_perm,DZ146)*r_m,0)</f>
        <v/>
      </c>
      <c r="EB143" s="44">
        <f>IF(EB126=1,IF(EB$4=p3_complete+1,p3_perm,EA146)*r_m,0)</f>
        <v/>
      </c>
      <c r="EC143" s="44">
        <f>IF(EC126=1,IF(EC$4=p3_complete+1,p3_perm,EB146)*r_m,0)</f>
        <v/>
      </c>
      <c r="ED143" s="44">
        <f>IF(ED126=1,IF(ED$4=p3_complete+1,p3_perm,EC146)*r_m,0)</f>
        <v/>
      </c>
      <c r="EE143" s="44">
        <f>IF(EE126=1,IF(EE$4=p3_complete+1,p3_perm,ED146)*r_m,0)</f>
        <v/>
      </c>
      <c r="EF143" s="44">
        <f>IF(EF126=1,IF(EF$4=p3_complete+1,p3_perm,EE146)*r_m,0)</f>
        <v/>
      </c>
      <c r="EG143" s="44">
        <f>IF(EG126=1,IF(EG$4=p3_complete+1,p3_perm,EF146)*r_m,0)</f>
        <v/>
      </c>
      <c r="EH143" s="44">
        <f>IF(EH126=1,IF(EH$4=p3_complete+1,p3_perm,EG146)*r_m,0)</f>
        <v/>
      </c>
      <c r="EI143" s="44">
        <f>IF(EI126=1,IF(EI$4=p3_complete+1,p3_perm,EH146)*r_m,0)</f>
        <v/>
      </c>
      <c r="EJ143" s="44">
        <f>IF(EJ126=1,IF(EJ$4=p3_complete+1,p3_perm,EI146)*r_m,0)</f>
        <v/>
      </c>
      <c r="EK143" s="44">
        <f>IF(EK126=1,IF(EK$4=p3_complete+1,p3_perm,EJ146)*r_m,0)</f>
        <v/>
      </c>
      <c r="EL143" s="44">
        <f>IF(EL126=1,IF(EL$4=p3_complete+1,p3_perm,EK146)*r_m,0)</f>
        <v/>
      </c>
      <c r="EM143" s="44">
        <f>IF(EM126=1,IF(EM$4=p3_complete+1,p3_perm,EL146)*r_m,0)</f>
        <v/>
      </c>
      <c r="EN143" s="44">
        <f>IF(EN126=1,IF(EN$4=p3_complete+1,p3_perm,EM146)*r_m,0)</f>
        <v/>
      </c>
      <c r="EO143" s="44">
        <f>IF(EO126=1,IF(EO$4=p3_complete+1,p3_perm,EN146)*r_m,0)</f>
        <v/>
      </c>
      <c r="EP143" s="44">
        <f>IF(EP126=1,IF(EP$4=p3_complete+1,p3_perm,EO146)*r_m,0)</f>
        <v/>
      </c>
      <c r="EQ143" s="44">
        <f>IF(EQ126=1,IF(EQ$4=p3_complete+1,p3_perm,EP146)*r_m,0)</f>
        <v/>
      </c>
      <c r="ER143" s="44">
        <f>IF(ER126=1,IF(ER$4=p3_complete+1,p3_perm,EQ146)*r_m,0)</f>
        <v/>
      </c>
      <c r="ES143" s="44">
        <f>IF(ES126=1,IF(ES$4=p3_complete+1,p3_perm,ER146)*r_m,0)</f>
        <v/>
      </c>
      <c r="ET143" s="44">
        <f>IF(ET126=1,IF(ET$4=p3_complete+1,p3_perm,ES146)*r_m,0)</f>
        <v/>
      </c>
      <c r="EU143" s="44">
        <f>IF(EU126=1,IF(EU$4=p3_complete+1,p3_perm,ET146)*r_m,0)</f>
        <v/>
      </c>
      <c r="EV143" s="44">
        <f>IF(EV126=1,IF(EV$4=p3_complete+1,p3_perm,EU146)*r_m,0)</f>
        <v/>
      </c>
      <c r="EW143" s="44">
        <f>IF(EW126=1,IF(EW$4=p3_complete+1,p3_perm,EV146)*r_m,0)</f>
        <v/>
      </c>
      <c r="EX143" s="44">
        <f>IF(EX126=1,IF(EX$4=p3_complete+1,p3_perm,EW146)*r_m,0)</f>
        <v/>
      </c>
      <c r="EY143" s="44">
        <f>IF(EY126=1,IF(EY$4=p3_complete+1,p3_perm,EX146)*r_m,0)</f>
        <v/>
      </c>
      <c r="EZ143" s="44">
        <f>IF(EZ126=1,IF(EZ$4=p3_complete+1,p3_perm,EY146)*r_m,0)</f>
        <v/>
      </c>
      <c r="FA143" s="44">
        <f>IF(FA126=1,IF(FA$4=p3_complete+1,p3_perm,EZ146)*r_m,0)</f>
        <v/>
      </c>
      <c r="FB143" s="44">
        <f>IF(FB126=1,IF(FB$4=p3_complete+1,p3_perm,FA146)*r_m,0)</f>
        <v/>
      </c>
      <c r="FC143" s="44">
        <f>IF(FC126=1,IF(FC$4=p3_complete+1,p3_perm,FB146)*r_m,0)</f>
        <v/>
      </c>
      <c r="FD143" s="44">
        <f>IF(FD126=1,IF(FD$4=p3_complete+1,p3_perm,FC146)*r_m,0)</f>
        <v/>
      </c>
      <c r="FE143" s="44">
        <f>IF(FE126=1,IF(FE$4=p3_complete+1,p3_perm,FD146)*r_m,0)</f>
        <v/>
      </c>
      <c r="FF143" s="44">
        <f>IF(FF126=1,IF(FF$4=p3_complete+1,p3_perm,FE146)*r_m,0)</f>
        <v/>
      </c>
      <c r="FG143" s="44">
        <f>IF(FG126=1,IF(FG$4=p3_complete+1,p3_perm,FF146)*r_m,0)</f>
        <v/>
      </c>
      <c r="FH143" s="44">
        <f>IF(FH126=1,IF(FH$4=p3_complete+1,p3_perm,FG146)*r_m,0)</f>
        <v/>
      </c>
      <c r="FI143" s="44">
        <f>IF(FI126=1,IF(FI$4=p3_complete+1,p3_perm,FH146)*r_m,0)</f>
        <v/>
      </c>
      <c r="FJ143" s="44">
        <f>IF(FJ126=1,IF(FJ$4=p3_complete+1,p3_perm,FI146)*r_m,0)</f>
        <v/>
      </c>
      <c r="FK143" s="44">
        <f>IF(FK126=1,IF(FK$4=p3_complete+1,p3_perm,FJ146)*r_m,0)</f>
        <v/>
      </c>
      <c r="FL143" s="44">
        <f>IF(FL126=1,IF(FL$4=p3_complete+1,p3_perm,FK146)*r_m,0)</f>
        <v/>
      </c>
      <c r="FM143" s="44">
        <f>IF(FM126=1,IF(FM$4=p3_complete+1,p3_perm,FL146)*r_m,0)</f>
        <v/>
      </c>
      <c r="FN143" s="44">
        <f>IF(FN126=1,IF(FN$4=p3_complete+1,p3_perm,FM146)*r_m,0)</f>
        <v/>
      </c>
      <c r="FO143" s="44">
        <f>IF(FO126=1,IF(FO$4=p3_complete+1,p3_perm,FN146)*r_m,0)</f>
        <v/>
      </c>
      <c r="FP143" s="44">
        <f>IF(FP126=1,IF(FP$4=p3_complete+1,p3_perm,FO146)*r_m,0)</f>
        <v/>
      </c>
      <c r="FQ143" s="44">
        <f>IF(FQ126=1,IF(FQ$4=p3_complete+1,p3_perm,FP146)*r_m,0)</f>
        <v/>
      </c>
      <c r="FR143" s="44">
        <f>IF(FR126=1,IF(FR$4=p3_complete+1,p3_perm,FQ146)*r_m,0)</f>
        <v/>
      </c>
      <c r="FS143" s="44">
        <f>IF(FS126=1,IF(FS$4=p3_complete+1,p3_perm,FR146)*r_m,0)</f>
        <v/>
      </c>
      <c r="FT143" s="44">
        <f>IF(FT126=1,IF(FT$4=p3_complete+1,p3_perm,FS146)*r_m,0)</f>
        <v/>
      </c>
      <c r="FU143" s="44">
        <f>IF(FU126=1,IF(FU$4=p3_complete+1,p3_perm,FT146)*r_m,0)</f>
        <v/>
      </c>
      <c r="FV143" s="44">
        <f>IF(FV126=1,IF(FV$4=p3_complete+1,p3_perm,FU146)*r_m,0)</f>
        <v/>
      </c>
      <c r="FW143" s="44">
        <f>IF(FW126=1,IF(FW$4=p3_complete+1,p3_perm,FV146)*r_m,0)</f>
        <v/>
      </c>
      <c r="FX143" s="44">
        <f>IF(FX126=1,IF(FX$4=p3_complete+1,p3_perm,FW146)*r_m,0)</f>
        <v/>
      </c>
      <c r="FY143" s="44">
        <f>IF(FY126=1,IF(FY$4=p3_complete+1,p3_perm,FX146)*r_m,0)</f>
        <v/>
      </c>
      <c r="FZ143" s="44">
        <f>IF(FZ126=1,IF(FZ$4=p3_complete+1,p3_perm,FY146)*r_m,0)</f>
        <v/>
      </c>
      <c r="GA143" s="44">
        <f>IF(GA126=1,IF(GA$4=p3_complete+1,p3_perm,FZ146)*r_m,0)</f>
        <v/>
      </c>
      <c r="GB143" s="44">
        <f>IF(GB126=1,IF(GB$4=p3_complete+1,p3_perm,GA146)*r_m,0)</f>
        <v/>
      </c>
      <c r="GC143" s="44">
        <f>IF(GC126=1,IF(GC$4=p3_complete+1,p3_perm,GB146)*r_m,0)</f>
        <v/>
      </c>
      <c r="GD143" s="44">
        <f>IF(GD126=1,IF(GD$4=p3_complete+1,p3_perm,GC146)*r_m,0)</f>
        <v/>
      </c>
      <c r="GE143" s="44">
        <f>IF(GE126=1,IF(GE$4=p3_complete+1,p3_perm,GD146)*r_m,0)</f>
        <v/>
      </c>
      <c r="GF143" s="44">
        <f>IF(GF126=1,IF(GF$4=p3_complete+1,p3_perm,GE146)*r_m,0)</f>
        <v/>
      </c>
      <c r="GG143" s="44">
        <f>IF(GG126=1,IF(GG$4=p3_complete+1,p3_perm,GF146)*r_m,0)</f>
        <v/>
      </c>
      <c r="GH143" s="44">
        <f>IF(GH126=1,IF(GH$4=p3_complete+1,p3_perm,GG146)*r_m,0)</f>
        <v/>
      </c>
      <c r="GI143" s="44">
        <f>IF(GI126=1,IF(GI$4=p3_complete+1,p3_perm,GH146)*r_m,0)</f>
        <v/>
      </c>
      <c r="GJ143" s="44">
        <f>IF(GJ126=1,IF(GJ$4=p3_complete+1,p3_perm,GI146)*r_m,0)</f>
        <v/>
      </c>
      <c r="GK143" s="44">
        <f>IF(GK126=1,IF(GK$4=p3_complete+1,p3_perm,GJ146)*r_m,0)</f>
        <v/>
      </c>
      <c r="GL143" s="44">
        <f>IF(GL126=1,IF(GL$4=p3_complete+1,p3_perm,GK146)*r_m,0)</f>
        <v/>
      </c>
      <c r="GM143" s="44">
        <f>IF(GM126=1,IF(GM$4=p3_complete+1,p3_perm,GL146)*r_m,0)</f>
        <v/>
      </c>
      <c r="GN143" s="44">
        <f>IF(GN126=1,IF(GN$4=p3_complete+1,p3_perm,GM146)*r_m,0)</f>
        <v/>
      </c>
      <c r="GO143" s="44">
        <f>IF(GO126=1,IF(GO$4=p3_complete+1,p3_perm,GN146)*r_m,0)</f>
        <v/>
      </c>
      <c r="GP143" s="44">
        <f>IF(GP126=1,IF(GP$4=p3_complete+1,p3_perm,GO146)*r_m,0)</f>
        <v/>
      </c>
      <c r="GQ143" s="44">
        <f>IF(GQ126=1,IF(GQ$4=p3_complete+1,p3_perm,GP146)*r_m,0)</f>
        <v/>
      </c>
      <c r="GR143" s="44">
        <f>IF(GR126=1,IF(GR$4=p3_complete+1,p3_perm,GQ146)*r_m,0)</f>
        <v/>
      </c>
      <c r="GS143" s="44">
        <f>IF(GS126=1,IF(GS$4=p3_complete+1,p3_perm,GR146)*r_m,0)</f>
        <v/>
      </c>
      <c r="GT143" s="44">
        <f>IF(GT126=1,IF(GT$4=p3_complete+1,p3_perm,GS146)*r_m,0)</f>
        <v/>
      </c>
      <c r="GU143" s="44">
        <f>IF(GU126=1,IF(GU$4=p3_complete+1,p3_perm,GT146)*r_m,0)</f>
        <v/>
      </c>
      <c r="GV143" s="44">
        <f>IF(GV126=1,IF(GV$4=p3_complete+1,p3_perm,GU146)*r_m,0)</f>
        <v/>
      </c>
      <c r="GW143" s="44">
        <f>IF(GW126=1,IF(GW$4=p3_complete+1,p3_perm,GV146)*r_m,0)</f>
        <v/>
      </c>
      <c r="GX143" s="44">
        <f>IF(GX126=1,IF(GX$4=p3_complete+1,p3_perm,GW146)*r_m,0)</f>
        <v/>
      </c>
      <c r="GY143" s="44">
        <f>IF(GY126=1,IF(GY$4=p3_complete+1,p3_perm,GX146)*r_m,0)</f>
        <v/>
      </c>
      <c r="GZ143" s="44">
        <f>IF(GZ126=1,IF(GZ$4=p3_complete+1,p3_perm,GY146)*r_m,0)</f>
        <v/>
      </c>
      <c r="HA143" s="44">
        <f>IF(HA126=1,IF(HA$4=p3_complete+1,p3_perm,GZ146)*r_m,0)</f>
        <v/>
      </c>
      <c r="HB143" s="44">
        <f>IF(HB126=1,IF(HB$4=p3_complete+1,p3_perm,HA146)*r_m,0)</f>
        <v/>
      </c>
      <c r="HC143" s="44">
        <f>IF(HC126=1,IF(HC$4=p3_complete+1,p3_perm,HB146)*r_m,0)</f>
        <v/>
      </c>
      <c r="HD143" s="44">
        <f>IF(HD126=1,IF(HD$4=p3_complete+1,p3_perm,HC146)*r_m,0)</f>
        <v/>
      </c>
      <c r="HE143" s="44">
        <f>IF(HE126=1,IF(HE$4=p3_complete+1,p3_perm,HD146)*r_m,0)</f>
        <v/>
      </c>
      <c r="HF143" s="44">
        <f>IF(HF126=1,IF(HF$4=p3_complete+1,p3_perm,HE146)*r_m,0)</f>
        <v/>
      </c>
      <c r="HG143" s="44">
        <f>IF(HG126=1,IF(HG$4=p3_complete+1,p3_perm,HF146)*r_m,0)</f>
        <v/>
      </c>
      <c r="HH143" s="44">
        <f>IF(HH126=1,IF(HH$4=p3_complete+1,p3_perm,HG146)*r_m,0)</f>
        <v/>
      </c>
      <c r="HI143" s="44">
        <f>IF(HI126=1,IF(HI$4=p3_complete+1,p3_perm,HH146)*r_m,0)</f>
        <v/>
      </c>
      <c r="HJ143" s="44">
        <f>IF(HJ126=1,IF(HJ$4=p3_complete+1,p3_perm,HI146)*r_m,0)</f>
        <v/>
      </c>
      <c r="HK143" s="44">
        <f>IF(HK126=1,IF(HK$4=p3_complete+1,p3_perm,HJ146)*r_m,0)</f>
        <v/>
      </c>
      <c r="HL143" s="44">
        <f>IF(HL126=1,IF(HL$4=p3_complete+1,p3_perm,HK146)*r_m,0)</f>
        <v/>
      </c>
      <c r="HM143" s="44">
        <f>IF(HM126=1,IF(HM$4=p3_complete+1,p3_perm,HL146)*r_m,0)</f>
        <v/>
      </c>
      <c r="HN143" s="44">
        <f>IF(HN126=1,IF(HN$4=p3_complete+1,p3_perm,HM146)*r_m,0)</f>
        <v/>
      </c>
      <c r="HO143" s="44">
        <f>IF(HO126=1,IF(HO$4=p3_complete+1,p3_perm,HN146)*r_m,0)</f>
        <v/>
      </c>
      <c r="HP143" s="44">
        <f>IF(HP126=1,IF(HP$4=p3_complete+1,p3_perm,HO146)*r_m,0)</f>
        <v/>
      </c>
      <c r="HQ143" s="44">
        <f>IF(HQ126=1,IF(HQ$4=p3_complete+1,p3_perm,HP146)*r_m,0)</f>
        <v/>
      </c>
      <c r="HR143" s="44">
        <f>IF(HR126=1,IF(HR$4=p3_complete+1,p3_perm,HQ146)*r_m,0)</f>
        <v/>
      </c>
      <c r="HS143" s="44">
        <f>IF(HS126=1,IF(HS$4=p3_complete+1,p3_perm,HR146)*r_m,0)</f>
        <v/>
      </c>
      <c r="HT143" s="44">
        <f>IF(HT126=1,IF(HT$4=p3_complete+1,p3_perm,HS146)*r_m,0)</f>
        <v/>
      </c>
      <c r="HU143" s="44">
        <f>IF(HU126=1,IF(HU$4=p3_complete+1,p3_perm,HT146)*r_m,0)</f>
        <v/>
      </c>
      <c r="HV143" s="44">
        <f>IF(HV126=1,IF(HV$4=p3_complete+1,p3_perm,HU146)*r_m,0)</f>
        <v/>
      </c>
      <c r="HW143" s="44">
        <f>IF(HW126=1,IF(HW$4=p3_complete+1,p3_perm,HV146)*r_m,0)</f>
        <v/>
      </c>
      <c r="HX143" s="44">
        <f>IF(HX126=1,IF(HX$4=p3_complete+1,p3_perm,HW146)*r_m,0)</f>
        <v/>
      </c>
      <c r="HY143" s="44">
        <f>IF(HY126=1,IF(HY$4=p3_complete+1,p3_perm,HX146)*r_m,0)</f>
        <v/>
      </c>
      <c r="HZ143" s="44">
        <f>IF(HZ126=1,IF(HZ$4=p3_complete+1,p3_perm,HY146)*r_m,0)</f>
        <v/>
      </c>
      <c r="IA143" s="44">
        <f>IF(IA126=1,IF(IA$4=p3_complete+1,p3_perm,HZ146)*r_m,0)</f>
        <v/>
      </c>
      <c r="IB143" s="44">
        <f>IF(IB126=1,IF(IB$4=p3_complete+1,p3_perm,IA146)*r_m,0)</f>
        <v/>
      </c>
      <c r="IC143" s="44">
        <f>IF(IC126=1,IF(IC$4=p3_complete+1,p3_perm,IB146)*r_m,0)</f>
        <v/>
      </c>
      <c r="ID143" s="44">
        <f>IF(ID126=1,IF(ID$4=p3_complete+1,p3_perm,IC146)*r_m,0)</f>
        <v/>
      </c>
      <c r="IE143" s="44">
        <f>IF(IE126=1,IF(IE$4=p3_complete+1,p3_perm,ID146)*r_m,0)</f>
        <v/>
      </c>
      <c r="IF143" s="44">
        <f>IF(IF126=1,IF(IF$4=p3_complete+1,p3_perm,IE146)*r_m,0)</f>
        <v/>
      </c>
      <c r="IG143" s="44">
        <f>IF(IG126=1,IF(IG$4=p3_complete+1,p3_perm,IF146)*r_m,0)</f>
        <v/>
      </c>
      <c r="IH143" s="44">
        <f>IF(IH126=1,IF(IH$4=p3_complete+1,p3_perm,IG146)*r_m,0)</f>
        <v/>
      </c>
      <c r="II143" s="44">
        <f>IF(II126=1,IF(II$4=p3_complete+1,p3_perm,IH146)*r_m,0)</f>
        <v/>
      </c>
      <c r="IJ143" s="44">
        <f>IF(IJ126=1,IF(IJ$4=p3_complete+1,p3_perm,II146)*r_m,0)</f>
        <v/>
      </c>
      <c r="IK143" s="44">
        <f>IF(IK126=1,IF(IK$4=p3_complete+1,p3_perm,IJ146)*r_m,0)</f>
        <v/>
      </c>
      <c r="IL143" s="44">
        <f>IF(IL126=1,IF(IL$4=p3_complete+1,p3_perm,IK146)*r_m,0)</f>
        <v/>
      </c>
      <c r="IM143" s="44">
        <f>IF(IM126=1,IF(IM$4=p3_complete+1,p3_perm,IL146)*r_m,0)</f>
        <v/>
      </c>
      <c r="IN143" s="44">
        <f>IF(IN126=1,IF(IN$4=p3_complete+1,p3_perm,IM146)*r_m,0)</f>
        <v/>
      </c>
      <c r="IO143" s="44">
        <f>IF(IO126=1,IF(IO$4=p3_complete+1,p3_perm,IN146)*r_m,0)</f>
        <v/>
      </c>
      <c r="IP143" s="44">
        <f>IF(IP126=1,IF(IP$4=p3_complete+1,p3_perm,IO146)*r_m,0)</f>
        <v/>
      </c>
      <c r="IQ143" s="44">
        <f>IF(IQ126=1,IF(IQ$4=p3_complete+1,p3_perm,IP146)*r_m,0)</f>
        <v/>
      </c>
      <c r="IR143" s="44">
        <f>IF(IR126=1,IF(IR$4=p3_complete+1,p3_perm,IQ146)*r_m,0)</f>
        <v/>
      </c>
      <c r="IS143" s="44">
        <f>IF(IS126=1,IF(IS$4=p3_complete+1,p3_perm,IR146)*r_m,0)</f>
        <v/>
      </c>
      <c r="IT143" s="44">
        <f>IF(IT126=1,IF(IT$4=p3_complete+1,p3_perm,IS146)*r_m,0)</f>
        <v/>
      </c>
      <c r="IU143" s="44">
        <f>IF(IU126=1,IF(IU$4=p3_complete+1,p3_perm,IT146)*r_m,0)</f>
        <v/>
      </c>
      <c r="IV143" s="44">
        <f>IF(IV126=1,IF(IV$4=p3_complete+1,p3_perm,IU146)*r_m,0)</f>
        <v/>
      </c>
      <c r="IW143" s="44">
        <f>IF(IW126=1,IF(IW$4=p3_complete+1,p3_perm,IV146)*r_m,0)</f>
        <v/>
      </c>
      <c r="IX143" s="44">
        <f>IF(IX126=1,IF(IX$4=p3_complete+1,p3_perm,IW146)*r_m,0)</f>
        <v/>
      </c>
      <c r="IY143" s="44">
        <f>IF(IY126=1,IF(IY$4=p3_complete+1,p3_perm,IX146)*r_m,0)</f>
        <v/>
      </c>
      <c r="IZ143" s="44">
        <f>IF(IZ126=1,IF(IZ$4=p3_complete+1,p3_perm,IY146)*r_m,0)</f>
        <v/>
      </c>
      <c r="JA143" s="44">
        <f>IF(JA126=1,IF(JA$4=p3_complete+1,p3_perm,IZ146)*r_m,0)</f>
        <v/>
      </c>
      <c r="JB143" s="44">
        <f>IF(JB126=1,IF(JB$4=p3_complete+1,p3_perm,JA146)*r_m,0)</f>
        <v/>
      </c>
      <c r="JC143" s="44">
        <f>IF(JC126=1,IF(JC$4=p3_complete+1,p3_perm,JB146)*r_m,0)</f>
        <v/>
      </c>
      <c r="JD143" s="44">
        <f>IF(JD126=1,IF(JD$4=p3_complete+1,p3_perm,JC146)*r_m,0)</f>
        <v/>
      </c>
      <c r="JE143" s="44">
        <f>IF(JE126=1,IF(JE$4=p3_complete+1,p3_perm,JD146)*r_m,0)</f>
        <v/>
      </c>
      <c r="JF143" s="44">
        <f>IF(JF126=1,IF(JF$4=p3_complete+1,p3_perm,JE146)*r_m,0)</f>
        <v/>
      </c>
      <c r="JG143" s="44">
        <f>IF(JG126=1,IF(JG$4=p3_complete+1,p3_perm,JF146)*r_m,0)</f>
        <v/>
      </c>
      <c r="JH143" s="44">
        <f>IF(JH126=1,IF(JH$4=p3_complete+1,p3_perm,JG146)*r_m,0)</f>
        <v/>
      </c>
      <c r="JI143" s="44">
        <f>IF(JI126=1,IF(JI$4=p3_complete+1,p3_perm,JH146)*r_m,0)</f>
        <v/>
      </c>
      <c r="JJ143" s="44">
        <f>IF(JJ126=1,IF(JJ$4=p3_complete+1,p3_perm,JI146)*r_m,0)</f>
        <v/>
      </c>
      <c r="JK143" s="44">
        <f>IF(JK126=1,IF(JK$4=p3_complete+1,p3_perm,JJ146)*r_m,0)</f>
        <v/>
      </c>
      <c r="JL143" s="44">
        <f>IF(JL126=1,IF(JL$4=p3_complete+1,p3_perm,JK146)*r_m,0)</f>
        <v/>
      </c>
      <c r="JM143" s="44">
        <f>IF(JM126=1,IF(JM$4=p3_complete+1,p3_perm,JL146)*r_m,0)</f>
        <v/>
      </c>
      <c r="JN143" s="44">
        <f>IF(JN126=1,IF(JN$4=p3_complete+1,p3_perm,JM146)*r_m,0)</f>
        <v/>
      </c>
      <c r="JO143" s="44">
        <f>IF(JO126=1,IF(JO$4=p3_complete+1,p3_perm,JN146)*r_m,0)</f>
        <v/>
      </c>
      <c r="JP143" s="44">
        <f>IF(JP126=1,IF(JP$4=p3_complete+1,p3_perm,JO146)*r_m,0)</f>
        <v/>
      </c>
      <c r="JQ143" s="44">
        <f>IF(JQ126=1,IF(JQ$4=p3_complete+1,p3_perm,JP146)*r_m,0)</f>
        <v/>
      </c>
      <c r="JR143" s="44">
        <f>IF(JR126=1,IF(JR$4=p3_complete+1,p3_perm,JQ146)*r_m,0)</f>
        <v/>
      </c>
      <c r="JS143" s="44">
        <f>IF(JS126=1,IF(JS$4=p3_complete+1,p3_perm,JR146)*r_m,0)</f>
        <v/>
      </c>
      <c r="JT143" s="44">
        <f>IF(JT126=1,IF(JT$4=p3_complete+1,p3_perm,JS146)*r_m,0)</f>
        <v/>
      </c>
      <c r="JU143" s="44">
        <f>IF(JU126=1,IF(JU$4=p3_complete+1,p3_perm,JT146)*r_m,0)</f>
        <v/>
      </c>
      <c r="JV143" s="44">
        <f>IF(JV126=1,IF(JV$4=p3_complete+1,p3_perm,JU146)*r_m,0)</f>
        <v/>
      </c>
      <c r="JW143" s="44">
        <f>IF(JW126=1,IF(JW$4=p3_complete+1,p3_perm,JV146)*r_m,0)</f>
        <v/>
      </c>
      <c r="JX143" s="44">
        <f>IF(JX126=1,IF(JX$4=p3_complete+1,p3_perm,JW146)*r_m,0)</f>
        <v/>
      </c>
      <c r="JY143" s="44">
        <f>IF(JY126=1,IF(JY$4=p3_complete+1,p3_perm,JX146)*r_m,0)</f>
        <v/>
      </c>
      <c r="JZ143" s="44">
        <f>IF(JZ126=1,IF(JZ$4=p3_complete+1,p3_perm,JY146)*r_m,0)</f>
        <v/>
      </c>
      <c r="KA143" s="44">
        <f>IF(KA126=1,IF(KA$4=p3_complete+1,p3_perm,JZ146)*r_m,0)</f>
        <v/>
      </c>
      <c r="KB143" s="44">
        <f>IF(KB126=1,IF(KB$4=p3_complete+1,p3_perm,KA146)*r_m,0)</f>
        <v/>
      </c>
      <c r="KC143" s="44">
        <f>IF(KC126=1,IF(KC$4=p3_complete+1,p3_perm,KB146)*r_m,0)</f>
        <v/>
      </c>
      <c r="KD143" s="44">
        <f>IF(KD126=1,IF(KD$4=p3_complete+1,p3_perm,KC146)*r_m,0)</f>
        <v/>
      </c>
      <c r="KE143" s="44">
        <f>IF(KE126=1,IF(KE$4=p3_complete+1,p3_perm,KD146)*r_m,0)</f>
        <v/>
      </c>
      <c r="KF143" s="44">
        <f>IF(KF126=1,IF(KF$4=p3_complete+1,p3_perm,KE146)*r_m,0)</f>
        <v/>
      </c>
      <c r="KG143" s="44">
        <f>IF(KG126=1,IF(KG$4=p3_complete+1,p3_perm,KF146)*r_m,0)</f>
        <v/>
      </c>
      <c r="KH143" s="44">
        <f>IF(KH126=1,IF(KH$4=p3_complete+1,p3_perm,KG146)*r_m,0)</f>
        <v/>
      </c>
      <c r="KI143" s="44">
        <f>IF(KI126=1,IF(KI$4=p3_complete+1,p3_perm,KH146)*r_m,0)</f>
        <v/>
      </c>
      <c r="KJ143" s="44">
        <f>IF(KJ126=1,IF(KJ$4=p3_complete+1,p3_perm,KI146)*r_m,0)</f>
        <v/>
      </c>
      <c r="KK143" s="44">
        <f>IF(KK126=1,IF(KK$4=p3_complete+1,p3_perm,KJ146)*r_m,0)</f>
        <v/>
      </c>
      <c r="KL143" s="44">
        <f>IF(KL126=1,IF(KL$4=p3_complete+1,p3_perm,KK146)*r_m,0)</f>
        <v/>
      </c>
      <c r="KM143" s="44">
        <f>IF(KM126=1,IF(KM$4=p3_complete+1,p3_perm,KL146)*r_m,0)</f>
        <v/>
      </c>
      <c r="KN143" s="44">
        <f>IF(KN126=1,IF(KN$4=p3_complete+1,p3_perm,KM146)*r_m,0)</f>
        <v/>
      </c>
      <c r="KO143" s="44">
        <f>IF(KO126=1,IF(KO$4=p3_complete+1,p3_perm,KN146)*r_m,0)</f>
        <v/>
      </c>
      <c r="KP143" s="44">
        <f>IF(KP126=1,IF(KP$4=p3_complete+1,p3_perm,KO146)*r_m,0)</f>
        <v/>
      </c>
      <c r="KQ143" s="44">
        <f>IF(KQ126=1,IF(KQ$4=p3_complete+1,p3_perm,KP146)*r_m,0)</f>
        <v/>
      </c>
      <c r="KR143" s="44">
        <f>IF(KR126=1,IF(KR$4=p3_complete+1,p3_perm,KQ146)*r_m,0)</f>
        <v/>
      </c>
      <c r="KS143" s="44">
        <f>IF(KS126=1,IF(KS$4=p3_complete+1,p3_perm,KR146)*r_m,0)</f>
        <v/>
      </c>
      <c r="KT143" s="44">
        <f>IF(KT126=1,IF(KT$4=p3_complete+1,p3_perm,KS146)*r_m,0)</f>
        <v/>
      </c>
      <c r="KU143" s="44">
        <f>IF(KU126=1,IF(KU$4=p3_complete+1,p3_perm,KT146)*r_m,0)</f>
        <v/>
      </c>
      <c r="KV143" s="44">
        <f>IF(KV126=1,IF(KV$4=p3_complete+1,p3_perm,KU146)*r_m,0)</f>
        <v/>
      </c>
      <c r="KW143" s="44">
        <f>IF(KW126=1,IF(KW$4=p3_complete+1,p3_perm,KV146)*r_m,0)</f>
        <v/>
      </c>
      <c r="KX143" s="44">
        <f>IF(KX126=1,IF(KX$4=p3_complete+1,p3_perm,KW146)*r_m,0)</f>
        <v/>
      </c>
      <c r="KY143" s="44">
        <f>IF(KY126=1,IF(KY$4=p3_complete+1,p3_perm,KX146)*r_m,0)</f>
        <v/>
      </c>
      <c r="KZ143" s="44">
        <f>IF(KZ126=1,IF(KZ$4=p3_complete+1,p3_perm,KY146)*r_m,0)</f>
        <v/>
      </c>
      <c r="LA143" s="44">
        <f>IF(LA126=1,IF(LA$4=p3_complete+1,p3_perm,KZ146)*r_m,0)</f>
        <v/>
      </c>
      <c r="LB143" s="44">
        <f>IF(LB126=1,IF(LB$4=p3_complete+1,p3_perm,LA146)*r_m,0)</f>
        <v/>
      </c>
      <c r="LC143" s="44">
        <f>IF(LC126=1,IF(LC$4=p3_complete+1,p3_perm,LB146)*r_m,0)</f>
        <v/>
      </c>
      <c r="LD143" s="44">
        <f>IF(LD126=1,IF(LD$4=p3_complete+1,p3_perm,LC146)*r_m,0)</f>
        <v/>
      </c>
      <c r="LE143" s="44">
        <f>IF(LE126=1,IF(LE$4=p3_complete+1,p3_perm,LD146)*r_m,0)</f>
        <v/>
      </c>
      <c r="LF143" s="44">
        <f>IF(LF126=1,IF(LF$4=p3_complete+1,p3_perm,LE146)*r_m,0)</f>
        <v/>
      </c>
      <c r="LG143" s="44">
        <f>IF(LG126=1,IF(LG$4=p3_complete+1,p3_perm,LF146)*r_m,0)</f>
        <v/>
      </c>
      <c r="LH143" s="44">
        <f>IF(LH126=1,IF(LH$4=p3_complete+1,p3_perm,LG146)*r_m,0)</f>
        <v/>
      </c>
      <c r="LI143" s="44">
        <f>IF(LI126=1,IF(LI$4=p3_complete+1,p3_perm,LH146)*r_m,0)</f>
        <v/>
      </c>
      <c r="LJ143" s="44">
        <f>IF(LJ126=1,IF(LJ$4=p3_complete+1,p3_perm,LI146)*r_m,0)</f>
        <v/>
      </c>
      <c r="LK143" s="44">
        <f>IF(LK126=1,IF(LK$4=p3_complete+1,p3_perm,LJ146)*r_m,0)</f>
        <v/>
      </c>
      <c r="LL143" s="44">
        <f>IF(LL126=1,IF(LL$4=p3_complete+1,p3_perm,LK146)*r_m,0)</f>
        <v/>
      </c>
      <c r="LM143" s="44">
        <f>IF(LM126=1,IF(LM$4=p3_complete+1,p3_perm,LL146)*r_m,0)</f>
        <v/>
      </c>
      <c r="LN143" s="44">
        <f>IF(LN126=1,IF(LN$4=p3_complete+1,p3_perm,LM146)*r_m,0)</f>
        <v/>
      </c>
      <c r="LO143" s="44">
        <f>IF(LO126=1,IF(LO$4=p3_complete+1,p3_perm,LN146)*r_m,0)</f>
        <v/>
      </c>
      <c r="LP143" s="44">
        <f>IF(LP126=1,IF(LP$4=p3_complete+1,p3_perm,LO146)*r_m,0)</f>
        <v/>
      </c>
      <c r="LQ143" s="44">
        <f>IF(LQ126=1,IF(LQ$4=p3_complete+1,p3_perm,LP146)*r_m,0)</f>
        <v/>
      </c>
      <c r="LR143" s="44">
        <f>IF(LR126=1,IF(LR$4=p3_complete+1,p3_perm,LQ146)*r_m,0)</f>
        <v/>
      </c>
      <c r="LS143" s="44">
        <f>IF(LS126=1,IF(LS$4=p3_complete+1,p3_perm,LR146)*r_m,0)</f>
        <v/>
      </c>
      <c r="LT143" s="44">
        <f>IF(LT126=1,IF(LT$4=p3_complete+1,p3_perm,LS146)*r_m,0)</f>
        <v/>
      </c>
      <c r="LU143" s="44">
        <f>IF(LU126=1,IF(LU$4=p3_complete+1,p3_perm,LT146)*r_m,0)</f>
        <v/>
      </c>
      <c r="LV143" s="44">
        <f>IF(LV126=1,IF(LV$4=p3_complete+1,p3_perm,LU146)*r_m,0)</f>
        <v/>
      </c>
      <c r="LW143" s="44">
        <f>IF(LW126=1,IF(LW$4=p3_complete+1,p3_perm,LV146)*r_m,0)</f>
        <v/>
      </c>
      <c r="LX143" s="44">
        <f>IF(LX126=1,IF(LX$4=p3_complete+1,p3_perm,LW146)*r_m,0)</f>
        <v/>
      </c>
      <c r="LY143" s="44">
        <f>IF(LY126=1,IF(LY$4=p3_complete+1,p3_perm,LX146)*r_m,0)</f>
        <v/>
      </c>
      <c r="LZ143" s="44">
        <f>IF(LZ126=1,IF(LZ$4=p3_complete+1,p3_perm,LY146)*r_m,0)</f>
        <v/>
      </c>
      <c r="MA143" s="44">
        <f>IF(MA126=1,IF(MA$4=p3_complete+1,p3_perm,LZ146)*r_m,0)</f>
        <v/>
      </c>
      <c r="MB143" s="44">
        <f>IF(MB126=1,IF(MB$4=p3_complete+1,p3_perm,MA146)*r_m,0)</f>
        <v/>
      </c>
      <c r="MC143" s="44">
        <f>IF(MC126=1,IF(MC$4=p3_complete+1,p3_perm,MB146)*r_m,0)</f>
        <v/>
      </c>
      <c r="MD143" s="44">
        <f>IF(MD126=1,IF(MD$4=p3_complete+1,p3_perm,MC146)*r_m,0)</f>
        <v/>
      </c>
      <c r="ME143" s="44">
        <f>IF(ME126=1,IF(ME$4=p3_complete+1,p3_perm,MD146)*r_m,0)</f>
        <v/>
      </c>
      <c r="MF143" s="44">
        <f>IF(MF126=1,IF(MF$4=p3_complete+1,p3_perm,ME146)*r_m,0)</f>
        <v/>
      </c>
      <c r="MG143" s="44">
        <f>IF(MG126=1,IF(MG$4=p3_complete+1,p3_perm,MF146)*r_m,0)</f>
        <v/>
      </c>
      <c r="MH143" s="44">
        <f>IF(MH126=1,IF(MH$4=p3_complete+1,p3_perm,MG146)*r_m,0)</f>
        <v/>
      </c>
      <c r="MI143" s="44">
        <f>IF(MI126=1,IF(MI$4=p3_complete+1,p3_perm,MH146)*r_m,0)</f>
        <v/>
      </c>
      <c r="MJ143" s="44">
        <f>IF(MJ126=1,IF(MJ$4=p3_complete+1,p3_perm,MI146)*r_m,0)</f>
        <v/>
      </c>
      <c r="MK143" s="44">
        <f>IF(MK126=1,IF(MK$4=p3_complete+1,p3_perm,MJ146)*r_m,0)</f>
        <v/>
      </c>
      <c r="ML143" s="44">
        <f>IF(ML126=1,IF(ML$4=p3_complete+1,p3_perm,MK146)*r_m,0)</f>
        <v/>
      </c>
      <c r="MM143" s="44">
        <f>IF(MM126=1,IF(MM$4=p3_complete+1,p3_perm,ML146)*r_m,0)</f>
        <v/>
      </c>
      <c r="MN143" s="44">
        <f>IF(MN126=1,IF(MN$4=p3_complete+1,p3_perm,MM146)*r_m,0)</f>
        <v/>
      </c>
      <c r="MO143" s="44">
        <f>IF(MO126=1,IF(MO$4=p3_complete+1,p3_perm,MN146)*r_m,0)</f>
        <v/>
      </c>
      <c r="MP143" s="44">
        <f>IF(MP126=1,IF(MP$4=p3_complete+1,p3_perm,MO146)*r_m,0)</f>
        <v/>
      </c>
      <c r="MQ143" s="44">
        <f>IF(MQ126=1,IF(MQ$4=p3_complete+1,p3_perm,MP146)*r_m,0)</f>
        <v/>
      </c>
      <c r="MR143" s="44">
        <f>IF(MR126=1,IF(MR$4=p3_complete+1,p3_perm,MQ146)*r_m,0)</f>
        <v/>
      </c>
      <c r="MS143" s="44">
        <f>IF(MS126=1,IF(MS$4=p3_complete+1,p3_perm,MR146)*r_m,0)</f>
        <v/>
      </c>
      <c r="MT143" s="44">
        <f>IF(MT126=1,IF(MT$4=p3_complete+1,p3_perm,MS146)*r_m,0)</f>
        <v/>
      </c>
      <c r="MU143" s="44">
        <f>IF(MU126=1,IF(MU$4=p3_complete+1,p3_perm,MT146)*r_m,0)</f>
        <v/>
      </c>
      <c r="MV143" s="44">
        <f>IF(MV126=1,IF(MV$4=p3_complete+1,p3_perm,MU146)*r_m,0)</f>
        <v/>
      </c>
      <c r="MW143" s="44">
        <f>IF(MW126=1,IF(MW$4=p3_complete+1,p3_perm,MV146)*r_m,0)</f>
        <v/>
      </c>
      <c r="MX143" s="44">
        <f>IF(MX126=1,IF(MX$4=p3_complete+1,p3_perm,MW146)*r_m,0)</f>
        <v/>
      </c>
      <c r="MY143" s="44">
        <f>IF(MY126=1,IF(MY$4=p3_complete+1,p3_perm,MX146)*r_m,0)</f>
        <v/>
      </c>
      <c r="MZ143" s="44">
        <f>IF(MZ126=1,IF(MZ$4=p3_complete+1,p3_perm,MY146)*r_m,0)</f>
        <v/>
      </c>
      <c r="NA143" s="44">
        <f>IF(NA126=1,IF(NA$4=p3_complete+1,p3_perm,MZ146)*r_m,0)</f>
        <v/>
      </c>
      <c r="NB143" s="44">
        <f>IF(NB126=1,IF(NB$4=p3_complete+1,p3_perm,NA146)*r_m,0)</f>
        <v/>
      </c>
      <c r="NC143" s="44">
        <f>IF(NC126=1,IF(NC$4=p3_complete+1,p3_perm,NB146)*r_m,0)</f>
        <v/>
      </c>
      <c r="ND143" s="44">
        <f>IF(ND126=1,IF(ND$4=p3_complete+1,p3_perm,NC146)*r_m,0)</f>
        <v/>
      </c>
      <c r="NE143" s="44">
        <f>IF(NE126=1,IF(NE$4=p3_complete+1,p3_perm,ND146)*r_m,0)</f>
        <v/>
      </c>
      <c r="NF143" s="44">
        <f>IF(NF126=1,IF(NF$4=p3_complete+1,p3_perm,NE146)*r_m,0)</f>
        <v/>
      </c>
      <c r="NG143" s="44">
        <f>IF(NG126=1,IF(NG$4=p3_complete+1,p3_perm,NF146)*r_m,0)</f>
        <v/>
      </c>
      <c r="NH143" s="44">
        <f>IF(NH126=1,IF(NH$4=p3_complete+1,p3_perm,NG146)*r_m,0)</f>
        <v/>
      </c>
      <c r="NI143" s="44">
        <f>IF(NI126=1,IF(NI$4=p3_complete+1,p3_perm,NH146)*r_m,0)</f>
        <v/>
      </c>
      <c r="NJ143" s="44">
        <f>IF(NJ126=1,IF(NJ$4=p3_complete+1,p3_perm,NI146)*r_m,0)</f>
        <v/>
      </c>
      <c r="NK143" s="44">
        <f>IF(NK126=1,IF(NK$4=p3_complete+1,p3_perm,NJ146)*r_m,0)</f>
        <v/>
      </c>
      <c r="NL143" s="44">
        <f>IF(NL126=1,IF(NL$4=p3_complete+1,p3_perm,NK146)*r_m,0)</f>
        <v/>
      </c>
      <c r="NM143" s="44">
        <f>IF(NM126=1,IF(NM$4=p3_complete+1,p3_perm,NL146)*r_m,0)</f>
        <v/>
      </c>
      <c r="NN143" s="44">
        <f>IF(NN126=1,IF(NN$4=p3_complete+1,p3_perm,NM146)*r_m,0)</f>
        <v/>
      </c>
      <c r="NO143" s="44">
        <f>IF(NO126=1,IF(NO$4=p3_complete+1,p3_perm,NN146)*r_m,0)</f>
        <v/>
      </c>
      <c r="NP143" s="44">
        <f>IF(NP126=1,IF(NP$4=p3_complete+1,p3_perm,NO146)*r_m,0)</f>
        <v/>
      </c>
      <c r="NQ143" s="44">
        <f>IF(NQ126=1,IF(NQ$4=p3_complete+1,p3_perm,NP146)*r_m,0)</f>
        <v/>
      </c>
      <c r="NR143" s="44">
        <f>IF(NR126=1,IF(NR$4=p3_complete+1,p3_perm,NQ146)*r_m,0)</f>
        <v/>
      </c>
      <c r="NS143" s="44">
        <f>IF(NS126=1,IF(NS$4=p3_complete+1,p3_perm,NR146)*r_m,0)</f>
        <v/>
      </c>
      <c r="NT143" s="44">
        <f>IF(NT126=1,IF(NT$4=p3_complete+1,p3_perm,NS146)*r_m,0)</f>
        <v/>
      </c>
      <c r="NU143" s="44">
        <f>IF(NU126=1,IF(NU$4=p3_complete+1,p3_perm,NT146)*r_m,0)</f>
        <v/>
      </c>
      <c r="NV143" s="44">
        <f>IF(NV126=1,IF(NV$4=p3_complete+1,p3_perm,NU146)*r_m,0)</f>
        <v/>
      </c>
      <c r="NW143" s="44">
        <f>IF(NW126=1,IF(NW$4=p3_complete+1,p3_perm,NV146)*r_m,0)</f>
        <v/>
      </c>
      <c r="NX143" s="44">
        <f>IF(NX126=1,IF(NX$4=p3_complete+1,p3_perm,NW146)*r_m,0)</f>
        <v/>
      </c>
      <c r="NY143" s="44">
        <f>IF(NY126=1,IF(NY$4=p3_complete+1,p3_perm,NX146)*r_m,0)</f>
        <v/>
      </c>
      <c r="NZ143" s="44">
        <f>IF(NZ126=1,IF(NZ$4=p3_complete+1,p3_perm,NY146)*r_m,0)</f>
        <v/>
      </c>
      <c r="OA143" s="44">
        <f>IF(OA126=1,IF(OA$4=p3_complete+1,p3_perm,NZ146)*r_m,0)</f>
        <v/>
      </c>
      <c r="OB143" s="44">
        <f>IF(OB126=1,IF(OB$4=p3_complete+1,p3_perm,OA146)*r_m,0)</f>
        <v/>
      </c>
      <c r="OC143" s="44">
        <f>IF(OC126=1,IF(OC$4=p3_complete+1,p3_perm,OB146)*r_m,0)</f>
        <v/>
      </c>
      <c r="OD143" s="44">
        <f>IF(OD126=1,IF(OD$4=p3_complete+1,p3_perm,OC146)*r_m,0)</f>
        <v/>
      </c>
      <c r="OE143" s="44">
        <f>IF(OE126=1,IF(OE$4=p3_complete+1,p3_perm,OD146)*r_m,0)</f>
        <v/>
      </c>
      <c r="OF143" s="44">
        <f>IF(OF126=1,IF(OF$4=p3_complete+1,p3_perm,OE146)*r_m,0)</f>
        <v/>
      </c>
      <c r="OG143" s="44">
        <f>IF(OG126=1,IF(OG$4=p3_complete+1,p3_perm,OF146)*r_m,0)</f>
        <v/>
      </c>
      <c r="OH143" s="44">
        <f>IF(OH126=1,IF(OH$4=p3_complete+1,p3_perm,OG146)*r_m,0)</f>
        <v/>
      </c>
      <c r="OI143" s="44">
        <f>IF(OI126=1,IF(OI$4=p3_complete+1,p3_perm,OH146)*r_m,0)</f>
        <v/>
      </c>
      <c r="OJ143" s="44">
        <f>IF(OJ126=1,IF(OJ$4=p3_complete+1,p3_perm,OI146)*r_m,0)</f>
        <v/>
      </c>
      <c r="OK143" s="44">
        <f>IF(OK126=1,IF(OK$4=p3_complete+1,p3_perm,OJ146)*r_m,0)</f>
        <v/>
      </c>
      <c r="OL143" s="44">
        <f>IF(OL126=1,IF(OL$4=p3_complete+1,p3_perm,OK146)*r_m,0)</f>
        <v/>
      </c>
      <c r="OM143" s="44">
        <f>IF(OM126=1,IF(OM$4=p3_complete+1,p3_perm,OL146)*r_m,0)</f>
        <v/>
      </c>
      <c r="ON143" s="44">
        <f>IF(ON126=1,IF(ON$4=p3_complete+1,p3_perm,OM146)*r_m,0)</f>
        <v/>
      </c>
      <c r="OO143" s="44">
        <f>IF(OO126=1,IF(OO$4=p3_complete+1,p3_perm,ON146)*r_m,0)</f>
        <v/>
      </c>
      <c r="OP143" s="44">
        <f>IF(OP126=1,IF(OP$4=p3_complete+1,p3_perm,OO146)*r_m,0)</f>
        <v/>
      </c>
      <c r="OQ143" s="44">
        <f>IF(OQ126=1,IF(OQ$4=p3_complete+1,p3_perm,OP146)*r_m,0)</f>
        <v/>
      </c>
      <c r="OR143" s="44">
        <f>IF(OR126=1,IF(OR$4=p3_complete+1,p3_perm,OQ146)*r_m,0)</f>
        <v/>
      </c>
      <c r="OS143" s="44">
        <f>IF(OS126=1,IF(OS$4=p3_complete+1,p3_perm,OR146)*r_m,0)</f>
        <v/>
      </c>
      <c r="OT143" s="44">
        <f>IF(OT126=1,IF(OT$4=p3_complete+1,p3_perm,OS146)*r_m,0)</f>
        <v/>
      </c>
      <c r="OU143" s="44">
        <f>IF(OU126=1,IF(OU$4=p3_complete+1,p3_perm,OT146)*r_m,0)</f>
        <v/>
      </c>
      <c r="OV143" s="44">
        <f>IF(OV126=1,IF(OV$4=p3_complete+1,p3_perm,OU146)*r_m,0)</f>
        <v/>
      </c>
      <c r="OW143" s="44">
        <f>IF(OW126=1,IF(OW$4=p3_complete+1,p3_perm,OV146)*r_m,0)</f>
        <v/>
      </c>
      <c r="OX143" s="44">
        <f>IF(OX126=1,IF(OX$4=p3_complete+1,p3_perm,OW146)*r_m,0)</f>
        <v/>
      </c>
      <c r="OY143" s="44">
        <f>IF(OY126=1,IF(OY$4=p3_complete+1,p3_perm,OX146)*r_m,0)</f>
        <v/>
      </c>
      <c r="OZ143" s="44">
        <f>IF(OZ126=1,IF(OZ$4=p3_complete+1,p3_perm,OY146)*r_m,0)</f>
        <v/>
      </c>
      <c r="PA143" s="44">
        <f>IF(PA126=1,IF(PA$4=p3_complete+1,p3_perm,OZ146)*r_m,0)</f>
        <v/>
      </c>
      <c r="PB143" s="44">
        <f>IF(PB126=1,IF(PB$4=p3_complete+1,p3_perm,PA146)*r_m,0)</f>
        <v/>
      </c>
      <c r="PC143" s="44">
        <f>IF(PC126=1,IF(PC$4=p3_complete+1,p3_perm,PB146)*r_m,0)</f>
        <v/>
      </c>
      <c r="PD143" s="44">
        <f>IF(PD126=1,IF(PD$4=p3_complete+1,p3_perm,PC146)*r_m,0)</f>
        <v/>
      </c>
      <c r="PE143" s="44">
        <f>IF(PE126=1,IF(PE$4=p3_complete+1,p3_perm,PD146)*r_m,0)</f>
        <v/>
      </c>
      <c r="PF143" s="44">
        <f>IF(PF126=1,IF(PF$4=p3_complete+1,p3_perm,PE146)*r_m,0)</f>
        <v/>
      </c>
      <c r="PG143" s="44">
        <f>IF(PG126=1,IF(PG$4=p3_complete+1,p3_perm,PF146)*r_m,0)</f>
        <v/>
      </c>
      <c r="PH143" s="44">
        <f>IF(PH126=1,IF(PH$4=p3_complete+1,p3_perm,PG146)*r_m,0)</f>
        <v/>
      </c>
      <c r="PI143" s="44">
        <f>IF(PI126=1,IF(PI$4=p3_complete+1,p3_perm,PH146)*r_m,0)</f>
        <v/>
      </c>
      <c r="PJ143" s="44">
        <f>IF(PJ126=1,IF(PJ$4=p3_complete+1,p3_perm,PI146)*r_m,0)</f>
        <v/>
      </c>
      <c r="PK143" s="44">
        <f>IF(PK126=1,IF(PK$4=p3_complete+1,p3_perm,PJ146)*r_m,0)</f>
        <v/>
      </c>
      <c r="PL143" s="44">
        <f>IF(PL126=1,IF(PL$4=p3_complete+1,p3_perm,PK146)*r_m,0)</f>
        <v/>
      </c>
      <c r="PM143" s="44">
        <f>IF(PM126=1,IF(PM$4=p3_complete+1,p3_perm,PL146)*r_m,0)</f>
        <v/>
      </c>
    </row>
    <row r="144">
      <c r="A144" s="9" t="inlineStr">
        <is>
          <t>MLI principal</t>
        </is>
      </c>
      <c r="B144" s="9" t="inlineStr">
        <is>
          <t>P3</t>
        </is>
      </c>
      <c r="C144" s="43">
        <f>SUM(D144:PM144)</f>
        <v/>
      </c>
      <c r="D144" s="44">
        <f>IF(D126=1,p3_pmt-D143,0)</f>
        <v/>
      </c>
      <c r="E144" s="44">
        <f>IF(E126=1,p3_pmt-E143,0)</f>
        <v/>
      </c>
      <c r="F144" s="44">
        <f>IF(F126=1,p3_pmt-F143,0)</f>
        <v/>
      </c>
      <c r="G144" s="44">
        <f>IF(G126=1,p3_pmt-G143,0)</f>
        <v/>
      </c>
      <c r="H144" s="44">
        <f>IF(H126=1,p3_pmt-H143,0)</f>
        <v/>
      </c>
      <c r="I144" s="44">
        <f>IF(I126=1,p3_pmt-I143,0)</f>
        <v/>
      </c>
      <c r="J144" s="44">
        <f>IF(J126=1,p3_pmt-J143,0)</f>
        <v/>
      </c>
      <c r="K144" s="44">
        <f>IF(K126=1,p3_pmt-K143,0)</f>
        <v/>
      </c>
      <c r="L144" s="44">
        <f>IF(L126=1,p3_pmt-L143,0)</f>
        <v/>
      </c>
      <c r="M144" s="44">
        <f>IF(M126=1,p3_pmt-M143,0)</f>
        <v/>
      </c>
      <c r="N144" s="44">
        <f>IF(N126=1,p3_pmt-N143,0)</f>
        <v/>
      </c>
      <c r="O144" s="44">
        <f>IF(O126=1,p3_pmt-O143,0)</f>
        <v/>
      </c>
      <c r="P144" s="44">
        <f>IF(P126=1,p3_pmt-P143,0)</f>
        <v/>
      </c>
      <c r="Q144" s="44">
        <f>IF(Q126=1,p3_pmt-Q143,0)</f>
        <v/>
      </c>
      <c r="R144" s="44">
        <f>IF(R126=1,p3_pmt-R143,0)</f>
        <v/>
      </c>
      <c r="S144" s="44">
        <f>IF(S126=1,p3_pmt-S143,0)</f>
        <v/>
      </c>
      <c r="T144" s="44">
        <f>IF(T126=1,p3_pmt-T143,0)</f>
        <v/>
      </c>
      <c r="U144" s="44">
        <f>IF(U126=1,p3_pmt-U143,0)</f>
        <v/>
      </c>
      <c r="V144" s="44">
        <f>IF(V126=1,p3_pmt-V143,0)</f>
        <v/>
      </c>
      <c r="W144" s="44">
        <f>IF(W126=1,p3_pmt-W143,0)</f>
        <v/>
      </c>
      <c r="X144" s="44">
        <f>IF(X126=1,p3_pmt-X143,0)</f>
        <v/>
      </c>
      <c r="Y144" s="44">
        <f>IF(Y126=1,p3_pmt-Y143,0)</f>
        <v/>
      </c>
      <c r="Z144" s="44">
        <f>IF(Z126=1,p3_pmt-Z143,0)</f>
        <v/>
      </c>
      <c r="AA144" s="44">
        <f>IF(AA126=1,p3_pmt-AA143,0)</f>
        <v/>
      </c>
      <c r="AB144" s="44">
        <f>IF(AB126=1,p3_pmt-AB143,0)</f>
        <v/>
      </c>
      <c r="AC144" s="44">
        <f>IF(AC126=1,p3_pmt-AC143,0)</f>
        <v/>
      </c>
      <c r="AD144" s="44">
        <f>IF(AD126=1,p3_pmt-AD143,0)</f>
        <v/>
      </c>
      <c r="AE144" s="44">
        <f>IF(AE126=1,p3_pmt-AE143,0)</f>
        <v/>
      </c>
      <c r="AF144" s="44">
        <f>IF(AF126=1,p3_pmt-AF143,0)</f>
        <v/>
      </c>
      <c r="AG144" s="44">
        <f>IF(AG126=1,p3_pmt-AG143,0)</f>
        <v/>
      </c>
      <c r="AH144" s="44">
        <f>IF(AH126=1,p3_pmt-AH143,0)</f>
        <v/>
      </c>
      <c r="AI144" s="44">
        <f>IF(AI126=1,p3_pmt-AI143,0)</f>
        <v/>
      </c>
      <c r="AJ144" s="44">
        <f>IF(AJ126=1,p3_pmt-AJ143,0)</f>
        <v/>
      </c>
      <c r="AK144" s="44">
        <f>IF(AK126=1,p3_pmt-AK143,0)</f>
        <v/>
      </c>
      <c r="AL144" s="44">
        <f>IF(AL126=1,p3_pmt-AL143,0)</f>
        <v/>
      </c>
      <c r="AM144" s="44">
        <f>IF(AM126=1,p3_pmt-AM143,0)</f>
        <v/>
      </c>
      <c r="AN144" s="44">
        <f>IF(AN126=1,p3_pmt-AN143,0)</f>
        <v/>
      </c>
      <c r="AO144" s="44">
        <f>IF(AO126=1,p3_pmt-AO143,0)</f>
        <v/>
      </c>
      <c r="AP144" s="44">
        <f>IF(AP126=1,p3_pmt-AP143,0)</f>
        <v/>
      </c>
      <c r="AQ144" s="44">
        <f>IF(AQ126=1,p3_pmt-AQ143,0)</f>
        <v/>
      </c>
      <c r="AR144" s="44">
        <f>IF(AR126=1,p3_pmt-AR143,0)</f>
        <v/>
      </c>
      <c r="AS144" s="44">
        <f>IF(AS126=1,p3_pmt-AS143,0)</f>
        <v/>
      </c>
      <c r="AT144" s="44">
        <f>IF(AT126=1,p3_pmt-AT143,0)</f>
        <v/>
      </c>
      <c r="AU144" s="44">
        <f>IF(AU126=1,p3_pmt-AU143,0)</f>
        <v/>
      </c>
      <c r="AV144" s="44">
        <f>IF(AV126=1,p3_pmt-AV143,0)</f>
        <v/>
      </c>
      <c r="AW144" s="44">
        <f>IF(AW126=1,p3_pmt-AW143,0)</f>
        <v/>
      </c>
      <c r="AX144" s="44">
        <f>IF(AX126=1,p3_pmt-AX143,0)</f>
        <v/>
      </c>
      <c r="AY144" s="44">
        <f>IF(AY126=1,p3_pmt-AY143,0)</f>
        <v/>
      </c>
      <c r="AZ144" s="44">
        <f>IF(AZ126=1,p3_pmt-AZ143,0)</f>
        <v/>
      </c>
      <c r="BA144" s="44">
        <f>IF(BA126=1,p3_pmt-BA143,0)</f>
        <v/>
      </c>
      <c r="BB144" s="44">
        <f>IF(BB126=1,p3_pmt-BB143,0)</f>
        <v/>
      </c>
      <c r="BC144" s="44">
        <f>IF(BC126=1,p3_pmt-BC143,0)</f>
        <v/>
      </c>
      <c r="BD144" s="44">
        <f>IF(BD126=1,p3_pmt-BD143,0)</f>
        <v/>
      </c>
      <c r="BE144" s="44">
        <f>IF(BE126=1,p3_pmt-BE143,0)</f>
        <v/>
      </c>
      <c r="BF144" s="44">
        <f>IF(BF126=1,p3_pmt-BF143,0)</f>
        <v/>
      </c>
      <c r="BG144" s="44">
        <f>IF(BG126=1,p3_pmt-BG143,0)</f>
        <v/>
      </c>
      <c r="BH144" s="44">
        <f>IF(BH126=1,p3_pmt-BH143,0)</f>
        <v/>
      </c>
      <c r="BI144" s="44">
        <f>IF(BI126=1,p3_pmt-BI143,0)</f>
        <v/>
      </c>
      <c r="BJ144" s="44">
        <f>IF(BJ126=1,p3_pmt-BJ143,0)</f>
        <v/>
      </c>
      <c r="BK144" s="44">
        <f>IF(BK126=1,p3_pmt-BK143,0)</f>
        <v/>
      </c>
      <c r="BL144" s="44">
        <f>IF(BL126=1,p3_pmt-BL143,0)</f>
        <v/>
      </c>
      <c r="BM144" s="44">
        <f>IF(BM126=1,p3_pmt-BM143,0)</f>
        <v/>
      </c>
      <c r="BN144" s="44">
        <f>IF(BN126=1,p3_pmt-BN143,0)</f>
        <v/>
      </c>
      <c r="BO144" s="44">
        <f>IF(BO126=1,p3_pmt-BO143,0)</f>
        <v/>
      </c>
      <c r="BP144" s="44">
        <f>IF(BP126=1,p3_pmt-BP143,0)</f>
        <v/>
      </c>
      <c r="BQ144" s="44">
        <f>IF(BQ126=1,p3_pmt-BQ143,0)</f>
        <v/>
      </c>
      <c r="BR144" s="44">
        <f>IF(BR126=1,p3_pmt-BR143,0)</f>
        <v/>
      </c>
      <c r="BS144" s="44">
        <f>IF(BS126=1,p3_pmt-BS143,0)</f>
        <v/>
      </c>
      <c r="BT144" s="44">
        <f>IF(BT126=1,p3_pmt-BT143,0)</f>
        <v/>
      </c>
      <c r="BU144" s="44">
        <f>IF(BU126=1,p3_pmt-BU143,0)</f>
        <v/>
      </c>
      <c r="BV144" s="44">
        <f>IF(BV126=1,p3_pmt-BV143,0)</f>
        <v/>
      </c>
      <c r="BW144" s="44">
        <f>IF(BW126=1,p3_pmt-BW143,0)</f>
        <v/>
      </c>
      <c r="BX144" s="44">
        <f>IF(BX126=1,p3_pmt-BX143,0)</f>
        <v/>
      </c>
      <c r="BY144" s="44">
        <f>IF(BY126=1,p3_pmt-BY143,0)</f>
        <v/>
      </c>
      <c r="BZ144" s="44">
        <f>IF(BZ126=1,p3_pmt-BZ143,0)</f>
        <v/>
      </c>
      <c r="CA144" s="44">
        <f>IF(CA126=1,p3_pmt-CA143,0)</f>
        <v/>
      </c>
      <c r="CB144" s="44">
        <f>IF(CB126=1,p3_pmt-CB143,0)</f>
        <v/>
      </c>
      <c r="CC144" s="44">
        <f>IF(CC126=1,p3_pmt-CC143,0)</f>
        <v/>
      </c>
      <c r="CD144" s="44">
        <f>IF(CD126=1,p3_pmt-CD143,0)</f>
        <v/>
      </c>
      <c r="CE144" s="44">
        <f>IF(CE126=1,p3_pmt-CE143,0)</f>
        <v/>
      </c>
      <c r="CF144" s="44">
        <f>IF(CF126=1,p3_pmt-CF143,0)</f>
        <v/>
      </c>
      <c r="CG144" s="44">
        <f>IF(CG126=1,p3_pmt-CG143,0)</f>
        <v/>
      </c>
      <c r="CH144" s="44">
        <f>IF(CH126=1,p3_pmt-CH143,0)</f>
        <v/>
      </c>
      <c r="CI144" s="44">
        <f>IF(CI126=1,p3_pmt-CI143,0)</f>
        <v/>
      </c>
      <c r="CJ144" s="44">
        <f>IF(CJ126=1,p3_pmt-CJ143,0)</f>
        <v/>
      </c>
      <c r="CK144" s="44">
        <f>IF(CK126=1,p3_pmt-CK143,0)</f>
        <v/>
      </c>
      <c r="CL144" s="44">
        <f>IF(CL126=1,p3_pmt-CL143,0)</f>
        <v/>
      </c>
      <c r="CM144" s="44">
        <f>IF(CM126=1,p3_pmt-CM143,0)</f>
        <v/>
      </c>
      <c r="CN144" s="44">
        <f>IF(CN126=1,p3_pmt-CN143,0)</f>
        <v/>
      </c>
      <c r="CO144" s="44">
        <f>IF(CO126=1,p3_pmt-CO143,0)</f>
        <v/>
      </c>
      <c r="CP144" s="44">
        <f>IF(CP126=1,p3_pmt-CP143,0)</f>
        <v/>
      </c>
      <c r="CQ144" s="44">
        <f>IF(CQ126=1,p3_pmt-CQ143,0)</f>
        <v/>
      </c>
      <c r="CR144" s="44">
        <f>IF(CR126=1,p3_pmt-CR143,0)</f>
        <v/>
      </c>
      <c r="CS144" s="44">
        <f>IF(CS126=1,p3_pmt-CS143,0)</f>
        <v/>
      </c>
      <c r="CT144" s="44">
        <f>IF(CT126=1,p3_pmt-CT143,0)</f>
        <v/>
      </c>
      <c r="CU144" s="44">
        <f>IF(CU126=1,p3_pmt-CU143,0)</f>
        <v/>
      </c>
      <c r="CV144" s="44">
        <f>IF(CV126=1,p3_pmt-CV143,0)</f>
        <v/>
      </c>
      <c r="CW144" s="44">
        <f>IF(CW126=1,p3_pmt-CW143,0)</f>
        <v/>
      </c>
      <c r="CX144" s="44">
        <f>IF(CX126=1,p3_pmt-CX143,0)</f>
        <v/>
      </c>
      <c r="CY144" s="44">
        <f>IF(CY126=1,p3_pmt-CY143,0)</f>
        <v/>
      </c>
      <c r="CZ144" s="44">
        <f>IF(CZ126=1,p3_pmt-CZ143,0)</f>
        <v/>
      </c>
      <c r="DA144" s="44">
        <f>IF(DA126=1,p3_pmt-DA143,0)</f>
        <v/>
      </c>
      <c r="DB144" s="44">
        <f>IF(DB126=1,p3_pmt-DB143,0)</f>
        <v/>
      </c>
      <c r="DC144" s="44">
        <f>IF(DC126=1,p3_pmt-DC143,0)</f>
        <v/>
      </c>
      <c r="DD144" s="44">
        <f>IF(DD126=1,p3_pmt-DD143,0)</f>
        <v/>
      </c>
      <c r="DE144" s="44">
        <f>IF(DE126=1,p3_pmt-DE143,0)</f>
        <v/>
      </c>
      <c r="DF144" s="44">
        <f>IF(DF126=1,p3_pmt-DF143,0)</f>
        <v/>
      </c>
      <c r="DG144" s="44">
        <f>IF(DG126=1,p3_pmt-DG143,0)</f>
        <v/>
      </c>
      <c r="DH144" s="44">
        <f>IF(DH126=1,p3_pmt-DH143,0)</f>
        <v/>
      </c>
      <c r="DI144" s="44">
        <f>IF(DI126=1,p3_pmt-DI143,0)</f>
        <v/>
      </c>
      <c r="DJ144" s="44">
        <f>IF(DJ126=1,p3_pmt-DJ143,0)</f>
        <v/>
      </c>
      <c r="DK144" s="44">
        <f>IF(DK126=1,p3_pmt-DK143,0)</f>
        <v/>
      </c>
      <c r="DL144" s="44">
        <f>IF(DL126=1,p3_pmt-DL143,0)</f>
        <v/>
      </c>
      <c r="DM144" s="44">
        <f>IF(DM126=1,p3_pmt-DM143,0)</f>
        <v/>
      </c>
      <c r="DN144" s="44">
        <f>IF(DN126=1,p3_pmt-DN143,0)</f>
        <v/>
      </c>
      <c r="DO144" s="44">
        <f>IF(DO126=1,p3_pmt-DO143,0)</f>
        <v/>
      </c>
      <c r="DP144" s="44">
        <f>IF(DP126=1,p3_pmt-DP143,0)</f>
        <v/>
      </c>
      <c r="DQ144" s="44">
        <f>IF(DQ126=1,p3_pmt-DQ143,0)</f>
        <v/>
      </c>
      <c r="DR144" s="44">
        <f>IF(DR126=1,p3_pmt-DR143,0)</f>
        <v/>
      </c>
      <c r="DS144" s="44">
        <f>IF(DS126=1,p3_pmt-DS143,0)</f>
        <v/>
      </c>
      <c r="DT144" s="44">
        <f>IF(DT126=1,p3_pmt-DT143,0)</f>
        <v/>
      </c>
      <c r="DU144" s="44">
        <f>IF(DU126=1,p3_pmt-DU143,0)</f>
        <v/>
      </c>
      <c r="DV144" s="44">
        <f>IF(DV126=1,p3_pmt-DV143,0)</f>
        <v/>
      </c>
      <c r="DW144" s="44">
        <f>IF(DW126=1,p3_pmt-DW143,0)</f>
        <v/>
      </c>
      <c r="DX144" s="44">
        <f>IF(DX126=1,p3_pmt-DX143,0)</f>
        <v/>
      </c>
      <c r="DY144" s="44">
        <f>IF(DY126=1,p3_pmt-DY143,0)</f>
        <v/>
      </c>
      <c r="DZ144" s="44">
        <f>IF(DZ126=1,p3_pmt-DZ143,0)</f>
        <v/>
      </c>
      <c r="EA144" s="44">
        <f>IF(EA126=1,p3_pmt-EA143,0)</f>
        <v/>
      </c>
      <c r="EB144" s="44">
        <f>IF(EB126=1,p3_pmt-EB143,0)</f>
        <v/>
      </c>
      <c r="EC144" s="44">
        <f>IF(EC126=1,p3_pmt-EC143,0)</f>
        <v/>
      </c>
      <c r="ED144" s="44">
        <f>IF(ED126=1,p3_pmt-ED143,0)</f>
        <v/>
      </c>
      <c r="EE144" s="44">
        <f>IF(EE126=1,p3_pmt-EE143,0)</f>
        <v/>
      </c>
      <c r="EF144" s="44">
        <f>IF(EF126=1,p3_pmt-EF143,0)</f>
        <v/>
      </c>
      <c r="EG144" s="44">
        <f>IF(EG126=1,p3_pmt-EG143,0)</f>
        <v/>
      </c>
      <c r="EH144" s="44">
        <f>IF(EH126=1,p3_pmt-EH143,0)</f>
        <v/>
      </c>
      <c r="EI144" s="44">
        <f>IF(EI126=1,p3_pmt-EI143,0)</f>
        <v/>
      </c>
      <c r="EJ144" s="44">
        <f>IF(EJ126=1,p3_pmt-EJ143,0)</f>
        <v/>
      </c>
      <c r="EK144" s="44">
        <f>IF(EK126=1,p3_pmt-EK143,0)</f>
        <v/>
      </c>
      <c r="EL144" s="44">
        <f>IF(EL126=1,p3_pmt-EL143,0)</f>
        <v/>
      </c>
      <c r="EM144" s="44">
        <f>IF(EM126=1,p3_pmt-EM143,0)</f>
        <v/>
      </c>
      <c r="EN144" s="44">
        <f>IF(EN126=1,p3_pmt-EN143,0)</f>
        <v/>
      </c>
      <c r="EO144" s="44">
        <f>IF(EO126=1,p3_pmt-EO143,0)</f>
        <v/>
      </c>
      <c r="EP144" s="44">
        <f>IF(EP126=1,p3_pmt-EP143,0)</f>
        <v/>
      </c>
      <c r="EQ144" s="44">
        <f>IF(EQ126=1,p3_pmt-EQ143,0)</f>
        <v/>
      </c>
      <c r="ER144" s="44">
        <f>IF(ER126=1,p3_pmt-ER143,0)</f>
        <v/>
      </c>
      <c r="ES144" s="44">
        <f>IF(ES126=1,p3_pmt-ES143,0)</f>
        <v/>
      </c>
      <c r="ET144" s="44">
        <f>IF(ET126=1,p3_pmt-ET143,0)</f>
        <v/>
      </c>
      <c r="EU144" s="44">
        <f>IF(EU126=1,p3_pmt-EU143,0)</f>
        <v/>
      </c>
      <c r="EV144" s="44">
        <f>IF(EV126=1,p3_pmt-EV143,0)</f>
        <v/>
      </c>
      <c r="EW144" s="44">
        <f>IF(EW126=1,p3_pmt-EW143,0)</f>
        <v/>
      </c>
      <c r="EX144" s="44">
        <f>IF(EX126=1,p3_pmt-EX143,0)</f>
        <v/>
      </c>
      <c r="EY144" s="44">
        <f>IF(EY126=1,p3_pmt-EY143,0)</f>
        <v/>
      </c>
      <c r="EZ144" s="44">
        <f>IF(EZ126=1,p3_pmt-EZ143,0)</f>
        <v/>
      </c>
      <c r="FA144" s="44">
        <f>IF(FA126=1,p3_pmt-FA143,0)</f>
        <v/>
      </c>
      <c r="FB144" s="44">
        <f>IF(FB126=1,p3_pmt-FB143,0)</f>
        <v/>
      </c>
      <c r="FC144" s="44">
        <f>IF(FC126=1,p3_pmt-FC143,0)</f>
        <v/>
      </c>
      <c r="FD144" s="44">
        <f>IF(FD126=1,p3_pmt-FD143,0)</f>
        <v/>
      </c>
      <c r="FE144" s="44">
        <f>IF(FE126=1,p3_pmt-FE143,0)</f>
        <v/>
      </c>
      <c r="FF144" s="44">
        <f>IF(FF126=1,p3_pmt-FF143,0)</f>
        <v/>
      </c>
      <c r="FG144" s="44">
        <f>IF(FG126=1,p3_pmt-FG143,0)</f>
        <v/>
      </c>
      <c r="FH144" s="44">
        <f>IF(FH126=1,p3_pmt-FH143,0)</f>
        <v/>
      </c>
      <c r="FI144" s="44">
        <f>IF(FI126=1,p3_pmt-FI143,0)</f>
        <v/>
      </c>
      <c r="FJ144" s="44">
        <f>IF(FJ126=1,p3_pmt-FJ143,0)</f>
        <v/>
      </c>
      <c r="FK144" s="44">
        <f>IF(FK126=1,p3_pmt-FK143,0)</f>
        <v/>
      </c>
      <c r="FL144" s="44">
        <f>IF(FL126=1,p3_pmt-FL143,0)</f>
        <v/>
      </c>
      <c r="FM144" s="44">
        <f>IF(FM126=1,p3_pmt-FM143,0)</f>
        <v/>
      </c>
      <c r="FN144" s="44">
        <f>IF(FN126=1,p3_pmt-FN143,0)</f>
        <v/>
      </c>
      <c r="FO144" s="44">
        <f>IF(FO126=1,p3_pmt-FO143,0)</f>
        <v/>
      </c>
      <c r="FP144" s="44">
        <f>IF(FP126=1,p3_pmt-FP143,0)</f>
        <v/>
      </c>
      <c r="FQ144" s="44">
        <f>IF(FQ126=1,p3_pmt-FQ143,0)</f>
        <v/>
      </c>
      <c r="FR144" s="44">
        <f>IF(FR126=1,p3_pmt-FR143,0)</f>
        <v/>
      </c>
      <c r="FS144" s="44">
        <f>IF(FS126=1,p3_pmt-FS143,0)</f>
        <v/>
      </c>
      <c r="FT144" s="44">
        <f>IF(FT126=1,p3_pmt-FT143,0)</f>
        <v/>
      </c>
      <c r="FU144" s="44">
        <f>IF(FU126=1,p3_pmt-FU143,0)</f>
        <v/>
      </c>
      <c r="FV144" s="44">
        <f>IF(FV126=1,p3_pmt-FV143,0)</f>
        <v/>
      </c>
      <c r="FW144" s="44">
        <f>IF(FW126=1,p3_pmt-FW143,0)</f>
        <v/>
      </c>
      <c r="FX144" s="44">
        <f>IF(FX126=1,p3_pmt-FX143,0)</f>
        <v/>
      </c>
      <c r="FY144" s="44">
        <f>IF(FY126=1,p3_pmt-FY143,0)</f>
        <v/>
      </c>
      <c r="FZ144" s="44">
        <f>IF(FZ126=1,p3_pmt-FZ143,0)</f>
        <v/>
      </c>
      <c r="GA144" s="44">
        <f>IF(GA126=1,p3_pmt-GA143,0)</f>
        <v/>
      </c>
      <c r="GB144" s="44">
        <f>IF(GB126=1,p3_pmt-GB143,0)</f>
        <v/>
      </c>
      <c r="GC144" s="44">
        <f>IF(GC126=1,p3_pmt-GC143,0)</f>
        <v/>
      </c>
      <c r="GD144" s="44">
        <f>IF(GD126=1,p3_pmt-GD143,0)</f>
        <v/>
      </c>
      <c r="GE144" s="44">
        <f>IF(GE126=1,p3_pmt-GE143,0)</f>
        <v/>
      </c>
      <c r="GF144" s="44">
        <f>IF(GF126=1,p3_pmt-GF143,0)</f>
        <v/>
      </c>
      <c r="GG144" s="44">
        <f>IF(GG126=1,p3_pmt-GG143,0)</f>
        <v/>
      </c>
      <c r="GH144" s="44">
        <f>IF(GH126=1,p3_pmt-GH143,0)</f>
        <v/>
      </c>
      <c r="GI144" s="44">
        <f>IF(GI126=1,p3_pmt-GI143,0)</f>
        <v/>
      </c>
      <c r="GJ144" s="44">
        <f>IF(GJ126=1,p3_pmt-GJ143,0)</f>
        <v/>
      </c>
      <c r="GK144" s="44">
        <f>IF(GK126=1,p3_pmt-GK143,0)</f>
        <v/>
      </c>
      <c r="GL144" s="44">
        <f>IF(GL126=1,p3_pmt-GL143,0)</f>
        <v/>
      </c>
      <c r="GM144" s="44">
        <f>IF(GM126=1,p3_pmt-GM143,0)</f>
        <v/>
      </c>
      <c r="GN144" s="44">
        <f>IF(GN126=1,p3_pmt-GN143,0)</f>
        <v/>
      </c>
      <c r="GO144" s="44">
        <f>IF(GO126=1,p3_pmt-GO143,0)</f>
        <v/>
      </c>
      <c r="GP144" s="44">
        <f>IF(GP126=1,p3_pmt-GP143,0)</f>
        <v/>
      </c>
      <c r="GQ144" s="44">
        <f>IF(GQ126=1,p3_pmt-GQ143,0)</f>
        <v/>
      </c>
      <c r="GR144" s="44">
        <f>IF(GR126=1,p3_pmt-GR143,0)</f>
        <v/>
      </c>
      <c r="GS144" s="44">
        <f>IF(GS126=1,p3_pmt-GS143,0)</f>
        <v/>
      </c>
      <c r="GT144" s="44">
        <f>IF(GT126=1,p3_pmt-GT143,0)</f>
        <v/>
      </c>
      <c r="GU144" s="44">
        <f>IF(GU126=1,p3_pmt-GU143,0)</f>
        <v/>
      </c>
      <c r="GV144" s="44">
        <f>IF(GV126=1,p3_pmt-GV143,0)</f>
        <v/>
      </c>
      <c r="GW144" s="44">
        <f>IF(GW126=1,p3_pmt-GW143,0)</f>
        <v/>
      </c>
      <c r="GX144" s="44">
        <f>IF(GX126=1,p3_pmt-GX143,0)</f>
        <v/>
      </c>
      <c r="GY144" s="44">
        <f>IF(GY126=1,p3_pmt-GY143,0)</f>
        <v/>
      </c>
      <c r="GZ144" s="44">
        <f>IF(GZ126=1,p3_pmt-GZ143,0)</f>
        <v/>
      </c>
      <c r="HA144" s="44">
        <f>IF(HA126=1,p3_pmt-HA143,0)</f>
        <v/>
      </c>
      <c r="HB144" s="44">
        <f>IF(HB126=1,p3_pmt-HB143,0)</f>
        <v/>
      </c>
      <c r="HC144" s="44">
        <f>IF(HC126=1,p3_pmt-HC143,0)</f>
        <v/>
      </c>
      <c r="HD144" s="44">
        <f>IF(HD126=1,p3_pmt-HD143,0)</f>
        <v/>
      </c>
      <c r="HE144" s="44">
        <f>IF(HE126=1,p3_pmt-HE143,0)</f>
        <v/>
      </c>
      <c r="HF144" s="44">
        <f>IF(HF126=1,p3_pmt-HF143,0)</f>
        <v/>
      </c>
      <c r="HG144" s="44">
        <f>IF(HG126=1,p3_pmt-HG143,0)</f>
        <v/>
      </c>
      <c r="HH144" s="44">
        <f>IF(HH126=1,p3_pmt-HH143,0)</f>
        <v/>
      </c>
      <c r="HI144" s="44">
        <f>IF(HI126=1,p3_pmt-HI143,0)</f>
        <v/>
      </c>
      <c r="HJ144" s="44">
        <f>IF(HJ126=1,p3_pmt-HJ143,0)</f>
        <v/>
      </c>
      <c r="HK144" s="44">
        <f>IF(HK126=1,p3_pmt-HK143,0)</f>
        <v/>
      </c>
      <c r="HL144" s="44">
        <f>IF(HL126=1,p3_pmt-HL143,0)</f>
        <v/>
      </c>
      <c r="HM144" s="44">
        <f>IF(HM126=1,p3_pmt-HM143,0)</f>
        <v/>
      </c>
      <c r="HN144" s="44">
        <f>IF(HN126=1,p3_pmt-HN143,0)</f>
        <v/>
      </c>
      <c r="HO144" s="44">
        <f>IF(HO126=1,p3_pmt-HO143,0)</f>
        <v/>
      </c>
      <c r="HP144" s="44">
        <f>IF(HP126=1,p3_pmt-HP143,0)</f>
        <v/>
      </c>
      <c r="HQ144" s="44">
        <f>IF(HQ126=1,p3_pmt-HQ143,0)</f>
        <v/>
      </c>
      <c r="HR144" s="44">
        <f>IF(HR126=1,p3_pmt-HR143,0)</f>
        <v/>
      </c>
      <c r="HS144" s="44">
        <f>IF(HS126=1,p3_pmt-HS143,0)</f>
        <v/>
      </c>
      <c r="HT144" s="44">
        <f>IF(HT126=1,p3_pmt-HT143,0)</f>
        <v/>
      </c>
      <c r="HU144" s="44">
        <f>IF(HU126=1,p3_pmt-HU143,0)</f>
        <v/>
      </c>
      <c r="HV144" s="44">
        <f>IF(HV126=1,p3_pmt-HV143,0)</f>
        <v/>
      </c>
      <c r="HW144" s="44">
        <f>IF(HW126=1,p3_pmt-HW143,0)</f>
        <v/>
      </c>
      <c r="HX144" s="44">
        <f>IF(HX126=1,p3_pmt-HX143,0)</f>
        <v/>
      </c>
      <c r="HY144" s="44">
        <f>IF(HY126=1,p3_pmt-HY143,0)</f>
        <v/>
      </c>
      <c r="HZ144" s="44">
        <f>IF(HZ126=1,p3_pmt-HZ143,0)</f>
        <v/>
      </c>
      <c r="IA144" s="44">
        <f>IF(IA126=1,p3_pmt-IA143,0)</f>
        <v/>
      </c>
      <c r="IB144" s="44">
        <f>IF(IB126=1,p3_pmt-IB143,0)</f>
        <v/>
      </c>
      <c r="IC144" s="44">
        <f>IF(IC126=1,p3_pmt-IC143,0)</f>
        <v/>
      </c>
      <c r="ID144" s="44">
        <f>IF(ID126=1,p3_pmt-ID143,0)</f>
        <v/>
      </c>
      <c r="IE144" s="44">
        <f>IF(IE126=1,p3_pmt-IE143,0)</f>
        <v/>
      </c>
      <c r="IF144" s="44">
        <f>IF(IF126=1,p3_pmt-IF143,0)</f>
        <v/>
      </c>
      <c r="IG144" s="44">
        <f>IF(IG126=1,p3_pmt-IG143,0)</f>
        <v/>
      </c>
      <c r="IH144" s="44">
        <f>IF(IH126=1,p3_pmt-IH143,0)</f>
        <v/>
      </c>
      <c r="II144" s="44">
        <f>IF(II126=1,p3_pmt-II143,0)</f>
        <v/>
      </c>
      <c r="IJ144" s="44">
        <f>IF(IJ126=1,p3_pmt-IJ143,0)</f>
        <v/>
      </c>
      <c r="IK144" s="44">
        <f>IF(IK126=1,p3_pmt-IK143,0)</f>
        <v/>
      </c>
      <c r="IL144" s="44">
        <f>IF(IL126=1,p3_pmt-IL143,0)</f>
        <v/>
      </c>
      <c r="IM144" s="44">
        <f>IF(IM126=1,p3_pmt-IM143,0)</f>
        <v/>
      </c>
      <c r="IN144" s="44">
        <f>IF(IN126=1,p3_pmt-IN143,0)</f>
        <v/>
      </c>
      <c r="IO144" s="44">
        <f>IF(IO126=1,p3_pmt-IO143,0)</f>
        <v/>
      </c>
      <c r="IP144" s="44">
        <f>IF(IP126=1,p3_pmt-IP143,0)</f>
        <v/>
      </c>
      <c r="IQ144" s="44">
        <f>IF(IQ126=1,p3_pmt-IQ143,0)</f>
        <v/>
      </c>
      <c r="IR144" s="44">
        <f>IF(IR126=1,p3_pmt-IR143,0)</f>
        <v/>
      </c>
      <c r="IS144" s="44">
        <f>IF(IS126=1,p3_pmt-IS143,0)</f>
        <v/>
      </c>
      <c r="IT144" s="44">
        <f>IF(IT126=1,p3_pmt-IT143,0)</f>
        <v/>
      </c>
      <c r="IU144" s="44">
        <f>IF(IU126=1,p3_pmt-IU143,0)</f>
        <v/>
      </c>
      <c r="IV144" s="44">
        <f>IF(IV126=1,p3_pmt-IV143,0)</f>
        <v/>
      </c>
      <c r="IW144" s="44">
        <f>IF(IW126=1,p3_pmt-IW143,0)</f>
        <v/>
      </c>
      <c r="IX144" s="44">
        <f>IF(IX126=1,p3_pmt-IX143,0)</f>
        <v/>
      </c>
      <c r="IY144" s="44">
        <f>IF(IY126=1,p3_pmt-IY143,0)</f>
        <v/>
      </c>
      <c r="IZ144" s="44">
        <f>IF(IZ126=1,p3_pmt-IZ143,0)</f>
        <v/>
      </c>
      <c r="JA144" s="44">
        <f>IF(JA126=1,p3_pmt-JA143,0)</f>
        <v/>
      </c>
      <c r="JB144" s="44">
        <f>IF(JB126=1,p3_pmt-JB143,0)</f>
        <v/>
      </c>
      <c r="JC144" s="44">
        <f>IF(JC126=1,p3_pmt-JC143,0)</f>
        <v/>
      </c>
      <c r="JD144" s="44">
        <f>IF(JD126=1,p3_pmt-JD143,0)</f>
        <v/>
      </c>
      <c r="JE144" s="44">
        <f>IF(JE126=1,p3_pmt-JE143,0)</f>
        <v/>
      </c>
      <c r="JF144" s="44">
        <f>IF(JF126=1,p3_pmt-JF143,0)</f>
        <v/>
      </c>
      <c r="JG144" s="44">
        <f>IF(JG126=1,p3_pmt-JG143,0)</f>
        <v/>
      </c>
      <c r="JH144" s="44">
        <f>IF(JH126=1,p3_pmt-JH143,0)</f>
        <v/>
      </c>
      <c r="JI144" s="44">
        <f>IF(JI126=1,p3_pmt-JI143,0)</f>
        <v/>
      </c>
      <c r="JJ144" s="44">
        <f>IF(JJ126=1,p3_pmt-JJ143,0)</f>
        <v/>
      </c>
      <c r="JK144" s="44">
        <f>IF(JK126=1,p3_pmt-JK143,0)</f>
        <v/>
      </c>
      <c r="JL144" s="44">
        <f>IF(JL126=1,p3_pmt-JL143,0)</f>
        <v/>
      </c>
      <c r="JM144" s="44">
        <f>IF(JM126=1,p3_pmt-JM143,0)</f>
        <v/>
      </c>
      <c r="JN144" s="44">
        <f>IF(JN126=1,p3_pmt-JN143,0)</f>
        <v/>
      </c>
      <c r="JO144" s="44">
        <f>IF(JO126=1,p3_pmt-JO143,0)</f>
        <v/>
      </c>
      <c r="JP144" s="44">
        <f>IF(JP126=1,p3_pmt-JP143,0)</f>
        <v/>
      </c>
      <c r="JQ144" s="44">
        <f>IF(JQ126=1,p3_pmt-JQ143,0)</f>
        <v/>
      </c>
      <c r="JR144" s="44">
        <f>IF(JR126=1,p3_pmt-JR143,0)</f>
        <v/>
      </c>
      <c r="JS144" s="44">
        <f>IF(JS126=1,p3_pmt-JS143,0)</f>
        <v/>
      </c>
      <c r="JT144" s="44">
        <f>IF(JT126=1,p3_pmt-JT143,0)</f>
        <v/>
      </c>
      <c r="JU144" s="44">
        <f>IF(JU126=1,p3_pmt-JU143,0)</f>
        <v/>
      </c>
      <c r="JV144" s="44">
        <f>IF(JV126=1,p3_pmt-JV143,0)</f>
        <v/>
      </c>
      <c r="JW144" s="44">
        <f>IF(JW126=1,p3_pmt-JW143,0)</f>
        <v/>
      </c>
      <c r="JX144" s="44">
        <f>IF(JX126=1,p3_pmt-JX143,0)</f>
        <v/>
      </c>
      <c r="JY144" s="44">
        <f>IF(JY126=1,p3_pmt-JY143,0)</f>
        <v/>
      </c>
      <c r="JZ144" s="44">
        <f>IF(JZ126=1,p3_pmt-JZ143,0)</f>
        <v/>
      </c>
      <c r="KA144" s="44">
        <f>IF(KA126=1,p3_pmt-KA143,0)</f>
        <v/>
      </c>
      <c r="KB144" s="44">
        <f>IF(KB126=1,p3_pmt-KB143,0)</f>
        <v/>
      </c>
      <c r="KC144" s="44">
        <f>IF(KC126=1,p3_pmt-KC143,0)</f>
        <v/>
      </c>
      <c r="KD144" s="44">
        <f>IF(KD126=1,p3_pmt-KD143,0)</f>
        <v/>
      </c>
      <c r="KE144" s="44">
        <f>IF(KE126=1,p3_pmt-KE143,0)</f>
        <v/>
      </c>
      <c r="KF144" s="44">
        <f>IF(KF126=1,p3_pmt-KF143,0)</f>
        <v/>
      </c>
      <c r="KG144" s="44">
        <f>IF(KG126=1,p3_pmt-KG143,0)</f>
        <v/>
      </c>
      <c r="KH144" s="44">
        <f>IF(KH126=1,p3_pmt-KH143,0)</f>
        <v/>
      </c>
      <c r="KI144" s="44">
        <f>IF(KI126=1,p3_pmt-KI143,0)</f>
        <v/>
      </c>
      <c r="KJ144" s="44">
        <f>IF(KJ126=1,p3_pmt-KJ143,0)</f>
        <v/>
      </c>
      <c r="KK144" s="44">
        <f>IF(KK126=1,p3_pmt-KK143,0)</f>
        <v/>
      </c>
      <c r="KL144" s="44">
        <f>IF(KL126=1,p3_pmt-KL143,0)</f>
        <v/>
      </c>
      <c r="KM144" s="44">
        <f>IF(KM126=1,p3_pmt-KM143,0)</f>
        <v/>
      </c>
      <c r="KN144" s="44">
        <f>IF(KN126=1,p3_pmt-KN143,0)</f>
        <v/>
      </c>
      <c r="KO144" s="44">
        <f>IF(KO126=1,p3_pmt-KO143,0)</f>
        <v/>
      </c>
      <c r="KP144" s="44">
        <f>IF(KP126=1,p3_pmt-KP143,0)</f>
        <v/>
      </c>
      <c r="KQ144" s="44">
        <f>IF(KQ126=1,p3_pmt-KQ143,0)</f>
        <v/>
      </c>
      <c r="KR144" s="44">
        <f>IF(KR126=1,p3_pmt-KR143,0)</f>
        <v/>
      </c>
      <c r="KS144" s="44">
        <f>IF(KS126=1,p3_pmt-KS143,0)</f>
        <v/>
      </c>
      <c r="KT144" s="44">
        <f>IF(KT126=1,p3_pmt-KT143,0)</f>
        <v/>
      </c>
      <c r="KU144" s="44">
        <f>IF(KU126=1,p3_pmt-KU143,0)</f>
        <v/>
      </c>
      <c r="KV144" s="44">
        <f>IF(KV126=1,p3_pmt-KV143,0)</f>
        <v/>
      </c>
      <c r="KW144" s="44">
        <f>IF(KW126=1,p3_pmt-KW143,0)</f>
        <v/>
      </c>
      <c r="KX144" s="44">
        <f>IF(KX126=1,p3_pmt-KX143,0)</f>
        <v/>
      </c>
      <c r="KY144" s="44">
        <f>IF(KY126=1,p3_pmt-KY143,0)</f>
        <v/>
      </c>
      <c r="KZ144" s="44">
        <f>IF(KZ126=1,p3_pmt-KZ143,0)</f>
        <v/>
      </c>
      <c r="LA144" s="44">
        <f>IF(LA126=1,p3_pmt-LA143,0)</f>
        <v/>
      </c>
      <c r="LB144" s="44">
        <f>IF(LB126=1,p3_pmt-LB143,0)</f>
        <v/>
      </c>
      <c r="LC144" s="44">
        <f>IF(LC126=1,p3_pmt-LC143,0)</f>
        <v/>
      </c>
      <c r="LD144" s="44">
        <f>IF(LD126=1,p3_pmt-LD143,0)</f>
        <v/>
      </c>
      <c r="LE144" s="44">
        <f>IF(LE126=1,p3_pmt-LE143,0)</f>
        <v/>
      </c>
      <c r="LF144" s="44">
        <f>IF(LF126=1,p3_pmt-LF143,0)</f>
        <v/>
      </c>
      <c r="LG144" s="44">
        <f>IF(LG126=1,p3_pmt-LG143,0)</f>
        <v/>
      </c>
      <c r="LH144" s="44">
        <f>IF(LH126=1,p3_pmt-LH143,0)</f>
        <v/>
      </c>
      <c r="LI144" s="44">
        <f>IF(LI126=1,p3_pmt-LI143,0)</f>
        <v/>
      </c>
      <c r="LJ144" s="44">
        <f>IF(LJ126=1,p3_pmt-LJ143,0)</f>
        <v/>
      </c>
      <c r="LK144" s="44">
        <f>IF(LK126=1,p3_pmt-LK143,0)</f>
        <v/>
      </c>
      <c r="LL144" s="44">
        <f>IF(LL126=1,p3_pmt-LL143,0)</f>
        <v/>
      </c>
      <c r="LM144" s="44">
        <f>IF(LM126=1,p3_pmt-LM143,0)</f>
        <v/>
      </c>
      <c r="LN144" s="44">
        <f>IF(LN126=1,p3_pmt-LN143,0)</f>
        <v/>
      </c>
      <c r="LO144" s="44">
        <f>IF(LO126=1,p3_pmt-LO143,0)</f>
        <v/>
      </c>
      <c r="LP144" s="44">
        <f>IF(LP126=1,p3_pmt-LP143,0)</f>
        <v/>
      </c>
      <c r="LQ144" s="44">
        <f>IF(LQ126=1,p3_pmt-LQ143,0)</f>
        <v/>
      </c>
      <c r="LR144" s="44">
        <f>IF(LR126=1,p3_pmt-LR143,0)</f>
        <v/>
      </c>
      <c r="LS144" s="44">
        <f>IF(LS126=1,p3_pmt-LS143,0)</f>
        <v/>
      </c>
      <c r="LT144" s="44">
        <f>IF(LT126=1,p3_pmt-LT143,0)</f>
        <v/>
      </c>
      <c r="LU144" s="44">
        <f>IF(LU126=1,p3_pmt-LU143,0)</f>
        <v/>
      </c>
      <c r="LV144" s="44">
        <f>IF(LV126=1,p3_pmt-LV143,0)</f>
        <v/>
      </c>
      <c r="LW144" s="44">
        <f>IF(LW126=1,p3_pmt-LW143,0)</f>
        <v/>
      </c>
      <c r="LX144" s="44">
        <f>IF(LX126=1,p3_pmt-LX143,0)</f>
        <v/>
      </c>
      <c r="LY144" s="44">
        <f>IF(LY126=1,p3_pmt-LY143,0)</f>
        <v/>
      </c>
      <c r="LZ144" s="44">
        <f>IF(LZ126=1,p3_pmt-LZ143,0)</f>
        <v/>
      </c>
      <c r="MA144" s="44">
        <f>IF(MA126=1,p3_pmt-MA143,0)</f>
        <v/>
      </c>
      <c r="MB144" s="44">
        <f>IF(MB126=1,p3_pmt-MB143,0)</f>
        <v/>
      </c>
      <c r="MC144" s="44">
        <f>IF(MC126=1,p3_pmt-MC143,0)</f>
        <v/>
      </c>
      <c r="MD144" s="44">
        <f>IF(MD126=1,p3_pmt-MD143,0)</f>
        <v/>
      </c>
      <c r="ME144" s="44">
        <f>IF(ME126=1,p3_pmt-ME143,0)</f>
        <v/>
      </c>
      <c r="MF144" s="44">
        <f>IF(MF126=1,p3_pmt-MF143,0)</f>
        <v/>
      </c>
      <c r="MG144" s="44">
        <f>IF(MG126=1,p3_pmt-MG143,0)</f>
        <v/>
      </c>
      <c r="MH144" s="44">
        <f>IF(MH126=1,p3_pmt-MH143,0)</f>
        <v/>
      </c>
      <c r="MI144" s="44">
        <f>IF(MI126=1,p3_pmt-MI143,0)</f>
        <v/>
      </c>
      <c r="MJ144" s="44">
        <f>IF(MJ126=1,p3_pmt-MJ143,0)</f>
        <v/>
      </c>
      <c r="MK144" s="44">
        <f>IF(MK126=1,p3_pmt-MK143,0)</f>
        <v/>
      </c>
      <c r="ML144" s="44">
        <f>IF(ML126=1,p3_pmt-ML143,0)</f>
        <v/>
      </c>
      <c r="MM144" s="44">
        <f>IF(MM126=1,p3_pmt-MM143,0)</f>
        <v/>
      </c>
      <c r="MN144" s="44">
        <f>IF(MN126=1,p3_pmt-MN143,0)</f>
        <v/>
      </c>
      <c r="MO144" s="44">
        <f>IF(MO126=1,p3_pmt-MO143,0)</f>
        <v/>
      </c>
      <c r="MP144" s="44">
        <f>IF(MP126=1,p3_pmt-MP143,0)</f>
        <v/>
      </c>
      <c r="MQ144" s="44">
        <f>IF(MQ126=1,p3_pmt-MQ143,0)</f>
        <v/>
      </c>
      <c r="MR144" s="44">
        <f>IF(MR126=1,p3_pmt-MR143,0)</f>
        <v/>
      </c>
      <c r="MS144" s="44">
        <f>IF(MS126=1,p3_pmt-MS143,0)</f>
        <v/>
      </c>
      <c r="MT144" s="44">
        <f>IF(MT126=1,p3_pmt-MT143,0)</f>
        <v/>
      </c>
      <c r="MU144" s="44">
        <f>IF(MU126=1,p3_pmt-MU143,0)</f>
        <v/>
      </c>
      <c r="MV144" s="44">
        <f>IF(MV126=1,p3_pmt-MV143,0)</f>
        <v/>
      </c>
      <c r="MW144" s="44">
        <f>IF(MW126=1,p3_pmt-MW143,0)</f>
        <v/>
      </c>
      <c r="MX144" s="44">
        <f>IF(MX126=1,p3_pmt-MX143,0)</f>
        <v/>
      </c>
      <c r="MY144" s="44">
        <f>IF(MY126=1,p3_pmt-MY143,0)</f>
        <v/>
      </c>
      <c r="MZ144" s="44">
        <f>IF(MZ126=1,p3_pmt-MZ143,0)</f>
        <v/>
      </c>
      <c r="NA144" s="44">
        <f>IF(NA126=1,p3_pmt-NA143,0)</f>
        <v/>
      </c>
      <c r="NB144" s="44">
        <f>IF(NB126=1,p3_pmt-NB143,0)</f>
        <v/>
      </c>
      <c r="NC144" s="44">
        <f>IF(NC126=1,p3_pmt-NC143,0)</f>
        <v/>
      </c>
      <c r="ND144" s="44">
        <f>IF(ND126=1,p3_pmt-ND143,0)</f>
        <v/>
      </c>
      <c r="NE144" s="44">
        <f>IF(NE126=1,p3_pmt-NE143,0)</f>
        <v/>
      </c>
      <c r="NF144" s="44">
        <f>IF(NF126=1,p3_pmt-NF143,0)</f>
        <v/>
      </c>
      <c r="NG144" s="44">
        <f>IF(NG126=1,p3_pmt-NG143,0)</f>
        <v/>
      </c>
      <c r="NH144" s="44">
        <f>IF(NH126=1,p3_pmt-NH143,0)</f>
        <v/>
      </c>
      <c r="NI144" s="44">
        <f>IF(NI126=1,p3_pmt-NI143,0)</f>
        <v/>
      </c>
      <c r="NJ144" s="44">
        <f>IF(NJ126=1,p3_pmt-NJ143,0)</f>
        <v/>
      </c>
      <c r="NK144" s="44">
        <f>IF(NK126=1,p3_pmt-NK143,0)</f>
        <v/>
      </c>
      <c r="NL144" s="44">
        <f>IF(NL126=1,p3_pmt-NL143,0)</f>
        <v/>
      </c>
      <c r="NM144" s="44">
        <f>IF(NM126=1,p3_pmt-NM143,0)</f>
        <v/>
      </c>
      <c r="NN144" s="44">
        <f>IF(NN126=1,p3_pmt-NN143,0)</f>
        <v/>
      </c>
      <c r="NO144" s="44">
        <f>IF(NO126=1,p3_pmt-NO143,0)</f>
        <v/>
      </c>
      <c r="NP144" s="44">
        <f>IF(NP126=1,p3_pmt-NP143,0)</f>
        <v/>
      </c>
      <c r="NQ144" s="44">
        <f>IF(NQ126=1,p3_pmt-NQ143,0)</f>
        <v/>
      </c>
      <c r="NR144" s="44">
        <f>IF(NR126=1,p3_pmt-NR143,0)</f>
        <v/>
      </c>
      <c r="NS144" s="44">
        <f>IF(NS126=1,p3_pmt-NS143,0)</f>
        <v/>
      </c>
      <c r="NT144" s="44">
        <f>IF(NT126=1,p3_pmt-NT143,0)</f>
        <v/>
      </c>
      <c r="NU144" s="44">
        <f>IF(NU126=1,p3_pmt-NU143,0)</f>
        <v/>
      </c>
      <c r="NV144" s="44">
        <f>IF(NV126=1,p3_pmt-NV143,0)</f>
        <v/>
      </c>
      <c r="NW144" s="44">
        <f>IF(NW126=1,p3_pmt-NW143,0)</f>
        <v/>
      </c>
      <c r="NX144" s="44">
        <f>IF(NX126=1,p3_pmt-NX143,0)</f>
        <v/>
      </c>
      <c r="NY144" s="44">
        <f>IF(NY126=1,p3_pmt-NY143,0)</f>
        <v/>
      </c>
      <c r="NZ144" s="44">
        <f>IF(NZ126=1,p3_pmt-NZ143,0)</f>
        <v/>
      </c>
      <c r="OA144" s="44">
        <f>IF(OA126=1,p3_pmt-OA143,0)</f>
        <v/>
      </c>
      <c r="OB144" s="44">
        <f>IF(OB126=1,p3_pmt-OB143,0)</f>
        <v/>
      </c>
      <c r="OC144" s="44">
        <f>IF(OC126=1,p3_pmt-OC143,0)</f>
        <v/>
      </c>
      <c r="OD144" s="44">
        <f>IF(OD126=1,p3_pmt-OD143,0)</f>
        <v/>
      </c>
      <c r="OE144" s="44">
        <f>IF(OE126=1,p3_pmt-OE143,0)</f>
        <v/>
      </c>
      <c r="OF144" s="44">
        <f>IF(OF126=1,p3_pmt-OF143,0)</f>
        <v/>
      </c>
      <c r="OG144" s="44">
        <f>IF(OG126=1,p3_pmt-OG143,0)</f>
        <v/>
      </c>
      <c r="OH144" s="44">
        <f>IF(OH126=1,p3_pmt-OH143,0)</f>
        <v/>
      </c>
      <c r="OI144" s="44">
        <f>IF(OI126=1,p3_pmt-OI143,0)</f>
        <v/>
      </c>
      <c r="OJ144" s="44">
        <f>IF(OJ126=1,p3_pmt-OJ143,0)</f>
        <v/>
      </c>
      <c r="OK144" s="44">
        <f>IF(OK126=1,p3_pmt-OK143,0)</f>
        <v/>
      </c>
      <c r="OL144" s="44">
        <f>IF(OL126=1,p3_pmt-OL143,0)</f>
        <v/>
      </c>
      <c r="OM144" s="44">
        <f>IF(OM126=1,p3_pmt-OM143,0)</f>
        <v/>
      </c>
      <c r="ON144" s="44">
        <f>IF(ON126=1,p3_pmt-ON143,0)</f>
        <v/>
      </c>
      <c r="OO144" s="44">
        <f>IF(OO126=1,p3_pmt-OO143,0)</f>
        <v/>
      </c>
      <c r="OP144" s="44">
        <f>IF(OP126=1,p3_pmt-OP143,0)</f>
        <v/>
      </c>
      <c r="OQ144" s="44">
        <f>IF(OQ126=1,p3_pmt-OQ143,0)</f>
        <v/>
      </c>
      <c r="OR144" s="44">
        <f>IF(OR126=1,p3_pmt-OR143,0)</f>
        <v/>
      </c>
      <c r="OS144" s="44">
        <f>IF(OS126=1,p3_pmt-OS143,0)</f>
        <v/>
      </c>
      <c r="OT144" s="44">
        <f>IF(OT126=1,p3_pmt-OT143,0)</f>
        <v/>
      </c>
      <c r="OU144" s="44">
        <f>IF(OU126=1,p3_pmt-OU143,0)</f>
        <v/>
      </c>
      <c r="OV144" s="44">
        <f>IF(OV126=1,p3_pmt-OV143,0)</f>
        <v/>
      </c>
      <c r="OW144" s="44">
        <f>IF(OW126=1,p3_pmt-OW143,0)</f>
        <v/>
      </c>
      <c r="OX144" s="44">
        <f>IF(OX126=1,p3_pmt-OX143,0)</f>
        <v/>
      </c>
      <c r="OY144" s="44">
        <f>IF(OY126=1,p3_pmt-OY143,0)</f>
        <v/>
      </c>
      <c r="OZ144" s="44">
        <f>IF(OZ126=1,p3_pmt-OZ143,0)</f>
        <v/>
      </c>
      <c r="PA144" s="44">
        <f>IF(PA126=1,p3_pmt-PA143,0)</f>
        <v/>
      </c>
      <c r="PB144" s="44">
        <f>IF(PB126=1,p3_pmt-PB143,0)</f>
        <v/>
      </c>
      <c r="PC144" s="44">
        <f>IF(PC126=1,p3_pmt-PC143,0)</f>
        <v/>
      </c>
      <c r="PD144" s="44">
        <f>IF(PD126=1,p3_pmt-PD143,0)</f>
        <v/>
      </c>
      <c r="PE144" s="44">
        <f>IF(PE126=1,p3_pmt-PE143,0)</f>
        <v/>
      </c>
      <c r="PF144" s="44">
        <f>IF(PF126=1,p3_pmt-PF143,0)</f>
        <v/>
      </c>
      <c r="PG144" s="44">
        <f>IF(PG126=1,p3_pmt-PG143,0)</f>
        <v/>
      </c>
      <c r="PH144" s="44">
        <f>IF(PH126=1,p3_pmt-PH143,0)</f>
        <v/>
      </c>
      <c r="PI144" s="44">
        <f>IF(PI126=1,p3_pmt-PI143,0)</f>
        <v/>
      </c>
      <c r="PJ144" s="44">
        <f>IF(PJ126=1,p3_pmt-PJ143,0)</f>
        <v/>
      </c>
      <c r="PK144" s="44">
        <f>IF(PK126=1,p3_pmt-PK143,0)</f>
        <v/>
      </c>
      <c r="PL144" s="44">
        <f>IF(PL126=1,p3_pmt-PL143,0)</f>
        <v/>
      </c>
      <c r="PM144" s="44">
        <f>IF(PM126=1,p3_pmt-PM143,0)</f>
        <v/>
      </c>
    </row>
    <row r="145">
      <c r="A145" s="9" t="inlineStr">
        <is>
          <t>MLI debt service</t>
        </is>
      </c>
      <c r="B145" s="9" t="inlineStr">
        <is>
          <t>P3</t>
        </is>
      </c>
      <c r="C145" s="43">
        <f>SUM(D145:PM145)</f>
        <v/>
      </c>
      <c r="D145" s="44">
        <f>IF(D126=1,p3_pmt,0)</f>
        <v/>
      </c>
      <c r="E145" s="44">
        <f>IF(E126=1,p3_pmt,0)</f>
        <v/>
      </c>
      <c r="F145" s="44">
        <f>IF(F126=1,p3_pmt,0)</f>
        <v/>
      </c>
      <c r="G145" s="44">
        <f>IF(G126=1,p3_pmt,0)</f>
        <v/>
      </c>
      <c r="H145" s="44">
        <f>IF(H126=1,p3_pmt,0)</f>
        <v/>
      </c>
      <c r="I145" s="44">
        <f>IF(I126=1,p3_pmt,0)</f>
        <v/>
      </c>
      <c r="J145" s="44">
        <f>IF(J126=1,p3_pmt,0)</f>
        <v/>
      </c>
      <c r="K145" s="44">
        <f>IF(K126=1,p3_pmt,0)</f>
        <v/>
      </c>
      <c r="L145" s="44">
        <f>IF(L126=1,p3_pmt,0)</f>
        <v/>
      </c>
      <c r="M145" s="44">
        <f>IF(M126=1,p3_pmt,0)</f>
        <v/>
      </c>
      <c r="N145" s="44">
        <f>IF(N126=1,p3_pmt,0)</f>
        <v/>
      </c>
      <c r="O145" s="44">
        <f>IF(O126=1,p3_pmt,0)</f>
        <v/>
      </c>
      <c r="P145" s="44">
        <f>IF(P126=1,p3_pmt,0)</f>
        <v/>
      </c>
      <c r="Q145" s="44">
        <f>IF(Q126=1,p3_pmt,0)</f>
        <v/>
      </c>
      <c r="R145" s="44">
        <f>IF(R126=1,p3_pmt,0)</f>
        <v/>
      </c>
      <c r="S145" s="44">
        <f>IF(S126=1,p3_pmt,0)</f>
        <v/>
      </c>
      <c r="T145" s="44">
        <f>IF(T126=1,p3_pmt,0)</f>
        <v/>
      </c>
      <c r="U145" s="44">
        <f>IF(U126=1,p3_pmt,0)</f>
        <v/>
      </c>
      <c r="V145" s="44">
        <f>IF(V126=1,p3_pmt,0)</f>
        <v/>
      </c>
      <c r="W145" s="44">
        <f>IF(W126=1,p3_pmt,0)</f>
        <v/>
      </c>
      <c r="X145" s="44">
        <f>IF(X126=1,p3_pmt,0)</f>
        <v/>
      </c>
      <c r="Y145" s="44">
        <f>IF(Y126=1,p3_pmt,0)</f>
        <v/>
      </c>
      <c r="Z145" s="44">
        <f>IF(Z126=1,p3_pmt,0)</f>
        <v/>
      </c>
      <c r="AA145" s="44">
        <f>IF(AA126=1,p3_pmt,0)</f>
        <v/>
      </c>
      <c r="AB145" s="44">
        <f>IF(AB126=1,p3_pmt,0)</f>
        <v/>
      </c>
      <c r="AC145" s="44">
        <f>IF(AC126=1,p3_pmt,0)</f>
        <v/>
      </c>
      <c r="AD145" s="44">
        <f>IF(AD126=1,p3_pmt,0)</f>
        <v/>
      </c>
      <c r="AE145" s="44">
        <f>IF(AE126=1,p3_pmt,0)</f>
        <v/>
      </c>
      <c r="AF145" s="44">
        <f>IF(AF126=1,p3_pmt,0)</f>
        <v/>
      </c>
      <c r="AG145" s="44">
        <f>IF(AG126=1,p3_pmt,0)</f>
        <v/>
      </c>
      <c r="AH145" s="44">
        <f>IF(AH126=1,p3_pmt,0)</f>
        <v/>
      </c>
      <c r="AI145" s="44">
        <f>IF(AI126=1,p3_pmt,0)</f>
        <v/>
      </c>
      <c r="AJ145" s="44">
        <f>IF(AJ126=1,p3_pmt,0)</f>
        <v/>
      </c>
      <c r="AK145" s="44">
        <f>IF(AK126=1,p3_pmt,0)</f>
        <v/>
      </c>
      <c r="AL145" s="44">
        <f>IF(AL126=1,p3_pmt,0)</f>
        <v/>
      </c>
      <c r="AM145" s="44">
        <f>IF(AM126=1,p3_pmt,0)</f>
        <v/>
      </c>
      <c r="AN145" s="44">
        <f>IF(AN126=1,p3_pmt,0)</f>
        <v/>
      </c>
      <c r="AO145" s="44">
        <f>IF(AO126=1,p3_pmt,0)</f>
        <v/>
      </c>
      <c r="AP145" s="44">
        <f>IF(AP126=1,p3_pmt,0)</f>
        <v/>
      </c>
      <c r="AQ145" s="44">
        <f>IF(AQ126=1,p3_pmt,0)</f>
        <v/>
      </c>
      <c r="AR145" s="44">
        <f>IF(AR126=1,p3_pmt,0)</f>
        <v/>
      </c>
      <c r="AS145" s="44">
        <f>IF(AS126=1,p3_pmt,0)</f>
        <v/>
      </c>
      <c r="AT145" s="44">
        <f>IF(AT126=1,p3_pmt,0)</f>
        <v/>
      </c>
      <c r="AU145" s="44">
        <f>IF(AU126=1,p3_pmt,0)</f>
        <v/>
      </c>
      <c r="AV145" s="44">
        <f>IF(AV126=1,p3_pmt,0)</f>
        <v/>
      </c>
      <c r="AW145" s="44">
        <f>IF(AW126=1,p3_pmt,0)</f>
        <v/>
      </c>
      <c r="AX145" s="44">
        <f>IF(AX126=1,p3_pmt,0)</f>
        <v/>
      </c>
      <c r="AY145" s="44">
        <f>IF(AY126=1,p3_pmt,0)</f>
        <v/>
      </c>
      <c r="AZ145" s="44">
        <f>IF(AZ126=1,p3_pmt,0)</f>
        <v/>
      </c>
      <c r="BA145" s="44">
        <f>IF(BA126=1,p3_pmt,0)</f>
        <v/>
      </c>
      <c r="BB145" s="44">
        <f>IF(BB126=1,p3_pmt,0)</f>
        <v/>
      </c>
      <c r="BC145" s="44">
        <f>IF(BC126=1,p3_pmt,0)</f>
        <v/>
      </c>
      <c r="BD145" s="44">
        <f>IF(BD126=1,p3_pmt,0)</f>
        <v/>
      </c>
      <c r="BE145" s="44">
        <f>IF(BE126=1,p3_pmt,0)</f>
        <v/>
      </c>
      <c r="BF145" s="44">
        <f>IF(BF126=1,p3_pmt,0)</f>
        <v/>
      </c>
      <c r="BG145" s="44">
        <f>IF(BG126=1,p3_pmt,0)</f>
        <v/>
      </c>
      <c r="BH145" s="44">
        <f>IF(BH126=1,p3_pmt,0)</f>
        <v/>
      </c>
      <c r="BI145" s="44">
        <f>IF(BI126=1,p3_pmt,0)</f>
        <v/>
      </c>
      <c r="BJ145" s="44">
        <f>IF(BJ126=1,p3_pmt,0)</f>
        <v/>
      </c>
      <c r="BK145" s="44">
        <f>IF(BK126=1,p3_pmt,0)</f>
        <v/>
      </c>
      <c r="BL145" s="44">
        <f>IF(BL126=1,p3_pmt,0)</f>
        <v/>
      </c>
      <c r="BM145" s="44">
        <f>IF(BM126=1,p3_pmt,0)</f>
        <v/>
      </c>
      <c r="BN145" s="44">
        <f>IF(BN126=1,p3_pmt,0)</f>
        <v/>
      </c>
      <c r="BO145" s="44">
        <f>IF(BO126=1,p3_pmt,0)</f>
        <v/>
      </c>
      <c r="BP145" s="44">
        <f>IF(BP126=1,p3_pmt,0)</f>
        <v/>
      </c>
      <c r="BQ145" s="44">
        <f>IF(BQ126=1,p3_pmt,0)</f>
        <v/>
      </c>
      <c r="BR145" s="44">
        <f>IF(BR126=1,p3_pmt,0)</f>
        <v/>
      </c>
      <c r="BS145" s="44">
        <f>IF(BS126=1,p3_pmt,0)</f>
        <v/>
      </c>
      <c r="BT145" s="44">
        <f>IF(BT126=1,p3_pmt,0)</f>
        <v/>
      </c>
      <c r="BU145" s="44">
        <f>IF(BU126=1,p3_pmt,0)</f>
        <v/>
      </c>
      <c r="BV145" s="44">
        <f>IF(BV126=1,p3_pmt,0)</f>
        <v/>
      </c>
      <c r="BW145" s="44">
        <f>IF(BW126=1,p3_pmt,0)</f>
        <v/>
      </c>
      <c r="BX145" s="44">
        <f>IF(BX126=1,p3_pmt,0)</f>
        <v/>
      </c>
      <c r="BY145" s="44">
        <f>IF(BY126=1,p3_pmt,0)</f>
        <v/>
      </c>
      <c r="BZ145" s="44">
        <f>IF(BZ126=1,p3_pmt,0)</f>
        <v/>
      </c>
      <c r="CA145" s="44">
        <f>IF(CA126=1,p3_pmt,0)</f>
        <v/>
      </c>
      <c r="CB145" s="44">
        <f>IF(CB126=1,p3_pmt,0)</f>
        <v/>
      </c>
      <c r="CC145" s="44">
        <f>IF(CC126=1,p3_pmt,0)</f>
        <v/>
      </c>
      <c r="CD145" s="44">
        <f>IF(CD126=1,p3_pmt,0)</f>
        <v/>
      </c>
      <c r="CE145" s="44">
        <f>IF(CE126=1,p3_pmt,0)</f>
        <v/>
      </c>
      <c r="CF145" s="44">
        <f>IF(CF126=1,p3_pmt,0)</f>
        <v/>
      </c>
      <c r="CG145" s="44">
        <f>IF(CG126=1,p3_pmt,0)</f>
        <v/>
      </c>
      <c r="CH145" s="44">
        <f>IF(CH126=1,p3_pmt,0)</f>
        <v/>
      </c>
      <c r="CI145" s="44">
        <f>IF(CI126=1,p3_pmt,0)</f>
        <v/>
      </c>
      <c r="CJ145" s="44">
        <f>IF(CJ126=1,p3_pmt,0)</f>
        <v/>
      </c>
      <c r="CK145" s="44">
        <f>IF(CK126=1,p3_pmt,0)</f>
        <v/>
      </c>
      <c r="CL145" s="44">
        <f>IF(CL126=1,p3_pmt,0)</f>
        <v/>
      </c>
      <c r="CM145" s="44">
        <f>IF(CM126=1,p3_pmt,0)</f>
        <v/>
      </c>
      <c r="CN145" s="44">
        <f>IF(CN126=1,p3_pmt,0)</f>
        <v/>
      </c>
      <c r="CO145" s="44">
        <f>IF(CO126=1,p3_pmt,0)</f>
        <v/>
      </c>
      <c r="CP145" s="44">
        <f>IF(CP126=1,p3_pmt,0)</f>
        <v/>
      </c>
      <c r="CQ145" s="44">
        <f>IF(CQ126=1,p3_pmt,0)</f>
        <v/>
      </c>
      <c r="CR145" s="44">
        <f>IF(CR126=1,p3_pmt,0)</f>
        <v/>
      </c>
      <c r="CS145" s="44">
        <f>IF(CS126=1,p3_pmt,0)</f>
        <v/>
      </c>
      <c r="CT145" s="44">
        <f>IF(CT126=1,p3_pmt,0)</f>
        <v/>
      </c>
      <c r="CU145" s="44">
        <f>IF(CU126=1,p3_pmt,0)</f>
        <v/>
      </c>
      <c r="CV145" s="44">
        <f>IF(CV126=1,p3_pmt,0)</f>
        <v/>
      </c>
      <c r="CW145" s="44">
        <f>IF(CW126=1,p3_pmt,0)</f>
        <v/>
      </c>
      <c r="CX145" s="44">
        <f>IF(CX126=1,p3_pmt,0)</f>
        <v/>
      </c>
      <c r="CY145" s="44">
        <f>IF(CY126=1,p3_pmt,0)</f>
        <v/>
      </c>
      <c r="CZ145" s="44">
        <f>IF(CZ126=1,p3_pmt,0)</f>
        <v/>
      </c>
      <c r="DA145" s="44">
        <f>IF(DA126=1,p3_pmt,0)</f>
        <v/>
      </c>
      <c r="DB145" s="44">
        <f>IF(DB126=1,p3_pmt,0)</f>
        <v/>
      </c>
      <c r="DC145" s="44">
        <f>IF(DC126=1,p3_pmt,0)</f>
        <v/>
      </c>
      <c r="DD145" s="44">
        <f>IF(DD126=1,p3_pmt,0)</f>
        <v/>
      </c>
      <c r="DE145" s="44">
        <f>IF(DE126=1,p3_pmt,0)</f>
        <v/>
      </c>
      <c r="DF145" s="44">
        <f>IF(DF126=1,p3_pmt,0)</f>
        <v/>
      </c>
      <c r="DG145" s="44">
        <f>IF(DG126=1,p3_pmt,0)</f>
        <v/>
      </c>
      <c r="DH145" s="44">
        <f>IF(DH126=1,p3_pmt,0)</f>
        <v/>
      </c>
      <c r="DI145" s="44">
        <f>IF(DI126=1,p3_pmt,0)</f>
        <v/>
      </c>
      <c r="DJ145" s="44">
        <f>IF(DJ126=1,p3_pmt,0)</f>
        <v/>
      </c>
      <c r="DK145" s="44">
        <f>IF(DK126=1,p3_pmt,0)</f>
        <v/>
      </c>
      <c r="DL145" s="44">
        <f>IF(DL126=1,p3_pmt,0)</f>
        <v/>
      </c>
      <c r="DM145" s="44">
        <f>IF(DM126=1,p3_pmt,0)</f>
        <v/>
      </c>
      <c r="DN145" s="44">
        <f>IF(DN126=1,p3_pmt,0)</f>
        <v/>
      </c>
      <c r="DO145" s="44">
        <f>IF(DO126=1,p3_pmt,0)</f>
        <v/>
      </c>
      <c r="DP145" s="44">
        <f>IF(DP126=1,p3_pmt,0)</f>
        <v/>
      </c>
      <c r="DQ145" s="44">
        <f>IF(DQ126=1,p3_pmt,0)</f>
        <v/>
      </c>
      <c r="DR145" s="44">
        <f>IF(DR126=1,p3_pmt,0)</f>
        <v/>
      </c>
      <c r="DS145" s="44">
        <f>IF(DS126=1,p3_pmt,0)</f>
        <v/>
      </c>
      <c r="DT145" s="44">
        <f>IF(DT126=1,p3_pmt,0)</f>
        <v/>
      </c>
      <c r="DU145" s="44">
        <f>IF(DU126=1,p3_pmt,0)</f>
        <v/>
      </c>
      <c r="DV145" s="44">
        <f>IF(DV126=1,p3_pmt,0)</f>
        <v/>
      </c>
      <c r="DW145" s="44">
        <f>IF(DW126=1,p3_pmt,0)</f>
        <v/>
      </c>
      <c r="DX145" s="44">
        <f>IF(DX126=1,p3_pmt,0)</f>
        <v/>
      </c>
      <c r="DY145" s="44">
        <f>IF(DY126=1,p3_pmt,0)</f>
        <v/>
      </c>
      <c r="DZ145" s="44">
        <f>IF(DZ126=1,p3_pmt,0)</f>
        <v/>
      </c>
      <c r="EA145" s="44">
        <f>IF(EA126=1,p3_pmt,0)</f>
        <v/>
      </c>
      <c r="EB145" s="44">
        <f>IF(EB126=1,p3_pmt,0)</f>
        <v/>
      </c>
      <c r="EC145" s="44">
        <f>IF(EC126=1,p3_pmt,0)</f>
        <v/>
      </c>
      <c r="ED145" s="44">
        <f>IF(ED126=1,p3_pmt,0)</f>
        <v/>
      </c>
      <c r="EE145" s="44">
        <f>IF(EE126=1,p3_pmt,0)</f>
        <v/>
      </c>
      <c r="EF145" s="44">
        <f>IF(EF126=1,p3_pmt,0)</f>
        <v/>
      </c>
      <c r="EG145" s="44">
        <f>IF(EG126=1,p3_pmt,0)</f>
        <v/>
      </c>
      <c r="EH145" s="44">
        <f>IF(EH126=1,p3_pmt,0)</f>
        <v/>
      </c>
      <c r="EI145" s="44">
        <f>IF(EI126=1,p3_pmt,0)</f>
        <v/>
      </c>
      <c r="EJ145" s="44">
        <f>IF(EJ126=1,p3_pmt,0)</f>
        <v/>
      </c>
      <c r="EK145" s="44">
        <f>IF(EK126=1,p3_pmt,0)</f>
        <v/>
      </c>
      <c r="EL145" s="44">
        <f>IF(EL126=1,p3_pmt,0)</f>
        <v/>
      </c>
      <c r="EM145" s="44">
        <f>IF(EM126=1,p3_pmt,0)</f>
        <v/>
      </c>
      <c r="EN145" s="44">
        <f>IF(EN126=1,p3_pmt,0)</f>
        <v/>
      </c>
      <c r="EO145" s="44">
        <f>IF(EO126=1,p3_pmt,0)</f>
        <v/>
      </c>
      <c r="EP145" s="44">
        <f>IF(EP126=1,p3_pmt,0)</f>
        <v/>
      </c>
      <c r="EQ145" s="44">
        <f>IF(EQ126=1,p3_pmt,0)</f>
        <v/>
      </c>
      <c r="ER145" s="44">
        <f>IF(ER126=1,p3_pmt,0)</f>
        <v/>
      </c>
      <c r="ES145" s="44">
        <f>IF(ES126=1,p3_pmt,0)</f>
        <v/>
      </c>
      <c r="ET145" s="44">
        <f>IF(ET126=1,p3_pmt,0)</f>
        <v/>
      </c>
      <c r="EU145" s="44">
        <f>IF(EU126=1,p3_pmt,0)</f>
        <v/>
      </c>
      <c r="EV145" s="44">
        <f>IF(EV126=1,p3_pmt,0)</f>
        <v/>
      </c>
      <c r="EW145" s="44">
        <f>IF(EW126=1,p3_pmt,0)</f>
        <v/>
      </c>
      <c r="EX145" s="44">
        <f>IF(EX126=1,p3_pmt,0)</f>
        <v/>
      </c>
      <c r="EY145" s="44">
        <f>IF(EY126=1,p3_pmt,0)</f>
        <v/>
      </c>
      <c r="EZ145" s="44">
        <f>IF(EZ126=1,p3_pmt,0)</f>
        <v/>
      </c>
      <c r="FA145" s="44">
        <f>IF(FA126=1,p3_pmt,0)</f>
        <v/>
      </c>
      <c r="FB145" s="44">
        <f>IF(FB126=1,p3_pmt,0)</f>
        <v/>
      </c>
      <c r="FC145" s="44">
        <f>IF(FC126=1,p3_pmt,0)</f>
        <v/>
      </c>
      <c r="FD145" s="44">
        <f>IF(FD126=1,p3_pmt,0)</f>
        <v/>
      </c>
      <c r="FE145" s="44">
        <f>IF(FE126=1,p3_pmt,0)</f>
        <v/>
      </c>
      <c r="FF145" s="44">
        <f>IF(FF126=1,p3_pmt,0)</f>
        <v/>
      </c>
      <c r="FG145" s="44">
        <f>IF(FG126=1,p3_pmt,0)</f>
        <v/>
      </c>
      <c r="FH145" s="44">
        <f>IF(FH126=1,p3_pmt,0)</f>
        <v/>
      </c>
      <c r="FI145" s="44">
        <f>IF(FI126=1,p3_pmt,0)</f>
        <v/>
      </c>
      <c r="FJ145" s="44">
        <f>IF(FJ126=1,p3_pmt,0)</f>
        <v/>
      </c>
      <c r="FK145" s="44">
        <f>IF(FK126=1,p3_pmt,0)</f>
        <v/>
      </c>
      <c r="FL145" s="44">
        <f>IF(FL126=1,p3_pmt,0)</f>
        <v/>
      </c>
      <c r="FM145" s="44">
        <f>IF(FM126=1,p3_pmt,0)</f>
        <v/>
      </c>
      <c r="FN145" s="44">
        <f>IF(FN126=1,p3_pmt,0)</f>
        <v/>
      </c>
      <c r="FO145" s="44">
        <f>IF(FO126=1,p3_pmt,0)</f>
        <v/>
      </c>
      <c r="FP145" s="44">
        <f>IF(FP126=1,p3_pmt,0)</f>
        <v/>
      </c>
      <c r="FQ145" s="44">
        <f>IF(FQ126=1,p3_pmt,0)</f>
        <v/>
      </c>
      <c r="FR145" s="44">
        <f>IF(FR126=1,p3_pmt,0)</f>
        <v/>
      </c>
      <c r="FS145" s="44">
        <f>IF(FS126=1,p3_pmt,0)</f>
        <v/>
      </c>
      <c r="FT145" s="44">
        <f>IF(FT126=1,p3_pmt,0)</f>
        <v/>
      </c>
      <c r="FU145" s="44">
        <f>IF(FU126=1,p3_pmt,0)</f>
        <v/>
      </c>
      <c r="FV145" s="44">
        <f>IF(FV126=1,p3_pmt,0)</f>
        <v/>
      </c>
      <c r="FW145" s="44">
        <f>IF(FW126=1,p3_pmt,0)</f>
        <v/>
      </c>
      <c r="FX145" s="44">
        <f>IF(FX126=1,p3_pmt,0)</f>
        <v/>
      </c>
      <c r="FY145" s="44">
        <f>IF(FY126=1,p3_pmt,0)</f>
        <v/>
      </c>
      <c r="FZ145" s="44">
        <f>IF(FZ126=1,p3_pmt,0)</f>
        <v/>
      </c>
      <c r="GA145" s="44">
        <f>IF(GA126=1,p3_pmt,0)</f>
        <v/>
      </c>
      <c r="GB145" s="44">
        <f>IF(GB126=1,p3_pmt,0)</f>
        <v/>
      </c>
      <c r="GC145" s="44">
        <f>IF(GC126=1,p3_pmt,0)</f>
        <v/>
      </c>
      <c r="GD145" s="44">
        <f>IF(GD126=1,p3_pmt,0)</f>
        <v/>
      </c>
      <c r="GE145" s="44">
        <f>IF(GE126=1,p3_pmt,0)</f>
        <v/>
      </c>
      <c r="GF145" s="44">
        <f>IF(GF126=1,p3_pmt,0)</f>
        <v/>
      </c>
      <c r="GG145" s="44">
        <f>IF(GG126=1,p3_pmt,0)</f>
        <v/>
      </c>
      <c r="GH145" s="44">
        <f>IF(GH126=1,p3_pmt,0)</f>
        <v/>
      </c>
      <c r="GI145" s="44">
        <f>IF(GI126=1,p3_pmt,0)</f>
        <v/>
      </c>
      <c r="GJ145" s="44">
        <f>IF(GJ126=1,p3_pmt,0)</f>
        <v/>
      </c>
      <c r="GK145" s="44">
        <f>IF(GK126=1,p3_pmt,0)</f>
        <v/>
      </c>
      <c r="GL145" s="44">
        <f>IF(GL126=1,p3_pmt,0)</f>
        <v/>
      </c>
      <c r="GM145" s="44">
        <f>IF(GM126=1,p3_pmt,0)</f>
        <v/>
      </c>
      <c r="GN145" s="44">
        <f>IF(GN126=1,p3_pmt,0)</f>
        <v/>
      </c>
      <c r="GO145" s="44">
        <f>IF(GO126=1,p3_pmt,0)</f>
        <v/>
      </c>
      <c r="GP145" s="44">
        <f>IF(GP126=1,p3_pmt,0)</f>
        <v/>
      </c>
      <c r="GQ145" s="44">
        <f>IF(GQ126=1,p3_pmt,0)</f>
        <v/>
      </c>
      <c r="GR145" s="44">
        <f>IF(GR126=1,p3_pmt,0)</f>
        <v/>
      </c>
      <c r="GS145" s="44">
        <f>IF(GS126=1,p3_pmt,0)</f>
        <v/>
      </c>
      <c r="GT145" s="44">
        <f>IF(GT126=1,p3_pmt,0)</f>
        <v/>
      </c>
      <c r="GU145" s="44">
        <f>IF(GU126=1,p3_pmt,0)</f>
        <v/>
      </c>
      <c r="GV145" s="44">
        <f>IF(GV126=1,p3_pmt,0)</f>
        <v/>
      </c>
      <c r="GW145" s="44">
        <f>IF(GW126=1,p3_pmt,0)</f>
        <v/>
      </c>
      <c r="GX145" s="44">
        <f>IF(GX126=1,p3_pmt,0)</f>
        <v/>
      </c>
      <c r="GY145" s="44">
        <f>IF(GY126=1,p3_pmt,0)</f>
        <v/>
      </c>
      <c r="GZ145" s="44">
        <f>IF(GZ126=1,p3_pmt,0)</f>
        <v/>
      </c>
      <c r="HA145" s="44">
        <f>IF(HA126=1,p3_pmt,0)</f>
        <v/>
      </c>
      <c r="HB145" s="44">
        <f>IF(HB126=1,p3_pmt,0)</f>
        <v/>
      </c>
      <c r="HC145" s="44">
        <f>IF(HC126=1,p3_pmt,0)</f>
        <v/>
      </c>
      <c r="HD145" s="44">
        <f>IF(HD126=1,p3_pmt,0)</f>
        <v/>
      </c>
      <c r="HE145" s="44">
        <f>IF(HE126=1,p3_pmt,0)</f>
        <v/>
      </c>
      <c r="HF145" s="44">
        <f>IF(HF126=1,p3_pmt,0)</f>
        <v/>
      </c>
      <c r="HG145" s="44">
        <f>IF(HG126=1,p3_pmt,0)</f>
        <v/>
      </c>
      <c r="HH145" s="44">
        <f>IF(HH126=1,p3_pmt,0)</f>
        <v/>
      </c>
      <c r="HI145" s="44">
        <f>IF(HI126=1,p3_pmt,0)</f>
        <v/>
      </c>
      <c r="HJ145" s="44">
        <f>IF(HJ126=1,p3_pmt,0)</f>
        <v/>
      </c>
      <c r="HK145" s="44">
        <f>IF(HK126=1,p3_pmt,0)</f>
        <v/>
      </c>
      <c r="HL145" s="44">
        <f>IF(HL126=1,p3_pmt,0)</f>
        <v/>
      </c>
      <c r="HM145" s="44">
        <f>IF(HM126=1,p3_pmt,0)</f>
        <v/>
      </c>
      <c r="HN145" s="44">
        <f>IF(HN126=1,p3_pmt,0)</f>
        <v/>
      </c>
      <c r="HO145" s="44">
        <f>IF(HO126=1,p3_pmt,0)</f>
        <v/>
      </c>
      <c r="HP145" s="44">
        <f>IF(HP126=1,p3_pmt,0)</f>
        <v/>
      </c>
      <c r="HQ145" s="44">
        <f>IF(HQ126=1,p3_pmt,0)</f>
        <v/>
      </c>
      <c r="HR145" s="44">
        <f>IF(HR126=1,p3_pmt,0)</f>
        <v/>
      </c>
      <c r="HS145" s="44">
        <f>IF(HS126=1,p3_pmt,0)</f>
        <v/>
      </c>
      <c r="HT145" s="44">
        <f>IF(HT126=1,p3_pmt,0)</f>
        <v/>
      </c>
      <c r="HU145" s="44">
        <f>IF(HU126=1,p3_pmt,0)</f>
        <v/>
      </c>
      <c r="HV145" s="44">
        <f>IF(HV126=1,p3_pmt,0)</f>
        <v/>
      </c>
      <c r="HW145" s="44">
        <f>IF(HW126=1,p3_pmt,0)</f>
        <v/>
      </c>
      <c r="HX145" s="44">
        <f>IF(HX126=1,p3_pmt,0)</f>
        <v/>
      </c>
      <c r="HY145" s="44">
        <f>IF(HY126=1,p3_pmt,0)</f>
        <v/>
      </c>
      <c r="HZ145" s="44">
        <f>IF(HZ126=1,p3_pmt,0)</f>
        <v/>
      </c>
      <c r="IA145" s="44">
        <f>IF(IA126=1,p3_pmt,0)</f>
        <v/>
      </c>
      <c r="IB145" s="44">
        <f>IF(IB126=1,p3_pmt,0)</f>
        <v/>
      </c>
      <c r="IC145" s="44">
        <f>IF(IC126=1,p3_pmt,0)</f>
        <v/>
      </c>
      <c r="ID145" s="44">
        <f>IF(ID126=1,p3_pmt,0)</f>
        <v/>
      </c>
      <c r="IE145" s="44">
        <f>IF(IE126=1,p3_pmt,0)</f>
        <v/>
      </c>
      <c r="IF145" s="44">
        <f>IF(IF126=1,p3_pmt,0)</f>
        <v/>
      </c>
      <c r="IG145" s="44">
        <f>IF(IG126=1,p3_pmt,0)</f>
        <v/>
      </c>
      <c r="IH145" s="44">
        <f>IF(IH126=1,p3_pmt,0)</f>
        <v/>
      </c>
      <c r="II145" s="44">
        <f>IF(II126=1,p3_pmt,0)</f>
        <v/>
      </c>
      <c r="IJ145" s="44">
        <f>IF(IJ126=1,p3_pmt,0)</f>
        <v/>
      </c>
      <c r="IK145" s="44">
        <f>IF(IK126=1,p3_pmt,0)</f>
        <v/>
      </c>
      <c r="IL145" s="44">
        <f>IF(IL126=1,p3_pmt,0)</f>
        <v/>
      </c>
      <c r="IM145" s="44">
        <f>IF(IM126=1,p3_pmt,0)</f>
        <v/>
      </c>
      <c r="IN145" s="44">
        <f>IF(IN126=1,p3_pmt,0)</f>
        <v/>
      </c>
      <c r="IO145" s="44">
        <f>IF(IO126=1,p3_pmt,0)</f>
        <v/>
      </c>
      <c r="IP145" s="44">
        <f>IF(IP126=1,p3_pmt,0)</f>
        <v/>
      </c>
      <c r="IQ145" s="44">
        <f>IF(IQ126=1,p3_pmt,0)</f>
        <v/>
      </c>
      <c r="IR145" s="44">
        <f>IF(IR126=1,p3_pmt,0)</f>
        <v/>
      </c>
      <c r="IS145" s="44">
        <f>IF(IS126=1,p3_pmt,0)</f>
        <v/>
      </c>
      <c r="IT145" s="44">
        <f>IF(IT126=1,p3_pmt,0)</f>
        <v/>
      </c>
      <c r="IU145" s="44">
        <f>IF(IU126=1,p3_pmt,0)</f>
        <v/>
      </c>
      <c r="IV145" s="44">
        <f>IF(IV126=1,p3_pmt,0)</f>
        <v/>
      </c>
      <c r="IW145" s="44">
        <f>IF(IW126=1,p3_pmt,0)</f>
        <v/>
      </c>
      <c r="IX145" s="44">
        <f>IF(IX126=1,p3_pmt,0)</f>
        <v/>
      </c>
      <c r="IY145" s="44">
        <f>IF(IY126=1,p3_pmt,0)</f>
        <v/>
      </c>
      <c r="IZ145" s="44">
        <f>IF(IZ126=1,p3_pmt,0)</f>
        <v/>
      </c>
      <c r="JA145" s="44">
        <f>IF(JA126=1,p3_pmt,0)</f>
        <v/>
      </c>
      <c r="JB145" s="44">
        <f>IF(JB126=1,p3_pmt,0)</f>
        <v/>
      </c>
      <c r="JC145" s="44">
        <f>IF(JC126=1,p3_pmt,0)</f>
        <v/>
      </c>
      <c r="JD145" s="44">
        <f>IF(JD126=1,p3_pmt,0)</f>
        <v/>
      </c>
      <c r="JE145" s="44">
        <f>IF(JE126=1,p3_pmt,0)</f>
        <v/>
      </c>
      <c r="JF145" s="44">
        <f>IF(JF126=1,p3_pmt,0)</f>
        <v/>
      </c>
      <c r="JG145" s="44">
        <f>IF(JG126=1,p3_pmt,0)</f>
        <v/>
      </c>
      <c r="JH145" s="44">
        <f>IF(JH126=1,p3_pmt,0)</f>
        <v/>
      </c>
      <c r="JI145" s="44">
        <f>IF(JI126=1,p3_pmt,0)</f>
        <v/>
      </c>
      <c r="JJ145" s="44">
        <f>IF(JJ126=1,p3_pmt,0)</f>
        <v/>
      </c>
      <c r="JK145" s="44">
        <f>IF(JK126=1,p3_pmt,0)</f>
        <v/>
      </c>
      <c r="JL145" s="44">
        <f>IF(JL126=1,p3_pmt,0)</f>
        <v/>
      </c>
      <c r="JM145" s="44">
        <f>IF(JM126=1,p3_pmt,0)</f>
        <v/>
      </c>
      <c r="JN145" s="44">
        <f>IF(JN126=1,p3_pmt,0)</f>
        <v/>
      </c>
      <c r="JO145" s="44">
        <f>IF(JO126=1,p3_pmt,0)</f>
        <v/>
      </c>
      <c r="JP145" s="44">
        <f>IF(JP126=1,p3_pmt,0)</f>
        <v/>
      </c>
      <c r="JQ145" s="44">
        <f>IF(JQ126=1,p3_pmt,0)</f>
        <v/>
      </c>
      <c r="JR145" s="44">
        <f>IF(JR126=1,p3_pmt,0)</f>
        <v/>
      </c>
      <c r="JS145" s="44">
        <f>IF(JS126=1,p3_pmt,0)</f>
        <v/>
      </c>
      <c r="JT145" s="44">
        <f>IF(JT126=1,p3_pmt,0)</f>
        <v/>
      </c>
      <c r="JU145" s="44">
        <f>IF(JU126=1,p3_pmt,0)</f>
        <v/>
      </c>
      <c r="JV145" s="44">
        <f>IF(JV126=1,p3_pmt,0)</f>
        <v/>
      </c>
      <c r="JW145" s="44">
        <f>IF(JW126=1,p3_pmt,0)</f>
        <v/>
      </c>
      <c r="JX145" s="44">
        <f>IF(JX126=1,p3_pmt,0)</f>
        <v/>
      </c>
      <c r="JY145" s="44">
        <f>IF(JY126=1,p3_pmt,0)</f>
        <v/>
      </c>
      <c r="JZ145" s="44">
        <f>IF(JZ126=1,p3_pmt,0)</f>
        <v/>
      </c>
      <c r="KA145" s="44">
        <f>IF(KA126=1,p3_pmt,0)</f>
        <v/>
      </c>
      <c r="KB145" s="44">
        <f>IF(KB126=1,p3_pmt,0)</f>
        <v/>
      </c>
      <c r="KC145" s="44">
        <f>IF(KC126=1,p3_pmt,0)</f>
        <v/>
      </c>
      <c r="KD145" s="44">
        <f>IF(KD126=1,p3_pmt,0)</f>
        <v/>
      </c>
      <c r="KE145" s="44">
        <f>IF(KE126=1,p3_pmt,0)</f>
        <v/>
      </c>
      <c r="KF145" s="44">
        <f>IF(KF126=1,p3_pmt,0)</f>
        <v/>
      </c>
      <c r="KG145" s="44">
        <f>IF(KG126=1,p3_pmt,0)</f>
        <v/>
      </c>
      <c r="KH145" s="44">
        <f>IF(KH126=1,p3_pmt,0)</f>
        <v/>
      </c>
      <c r="KI145" s="44">
        <f>IF(KI126=1,p3_pmt,0)</f>
        <v/>
      </c>
      <c r="KJ145" s="44">
        <f>IF(KJ126=1,p3_pmt,0)</f>
        <v/>
      </c>
      <c r="KK145" s="44">
        <f>IF(KK126=1,p3_pmt,0)</f>
        <v/>
      </c>
      <c r="KL145" s="44">
        <f>IF(KL126=1,p3_pmt,0)</f>
        <v/>
      </c>
      <c r="KM145" s="44">
        <f>IF(KM126=1,p3_pmt,0)</f>
        <v/>
      </c>
      <c r="KN145" s="44">
        <f>IF(KN126=1,p3_pmt,0)</f>
        <v/>
      </c>
      <c r="KO145" s="44">
        <f>IF(KO126=1,p3_pmt,0)</f>
        <v/>
      </c>
      <c r="KP145" s="44">
        <f>IF(KP126=1,p3_pmt,0)</f>
        <v/>
      </c>
      <c r="KQ145" s="44">
        <f>IF(KQ126=1,p3_pmt,0)</f>
        <v/>
      </c>
      <c r="KR145" s="44">
        <f>IF(KR126=1,p3_pmt,0)</f>
        <v/>
      </c>
      <c r="KS145" s="44">
        <f>IF(KS126=1,p3_pmt,0)</f>
        <v/>
      </c>
      <c r="KT145" s="44">
        <f>IF(KT126=1,p3_pmt,0)</f>
        <v/>
      </c>
      <c r="KU145" s="44">
        <f>IF(KU126=1,p3_pmt,0)</f>
        <v/>
      </c>
      <c r="KV145" s="44">
        <f>IF(KV126=1,p3_pmt,0)</f>
        <v/>
      </c>
      <c r="KW145" s="44">
        <f>IF(KW126=1,p3_pmt,0)</f>
        <v/>
      </c>
      <c r="KX145" s="44">
        <f>IF(KX126=1,p3_pmt,0)</f>
        <v/>
      </c>
      <c r="KY145" s="44">
        <f>IF(KY126=1,p3_pmt,0)</f>
        <v/>
      </c>
      <c r="KZ145" s="44">
        <f>IF(KZ126=1,p3_pmt,0)</f>
        <v/>
      </c>
      <c r="LA145" s="44">
        <f>IF(LA126=1,p3_pmt,0)</f>
        <v/>
      </c>
      <c r="LB145" s="44">
        <f>IF(LB126=1,p3_pmt,0)</f>
        <v/>
      </c>
      <c r="LC145" s="44">
        <f>IF(LC126=1,p3_pmt,0)</f>
        <v/>
      </c>
      <c r="LD145" s="44">
        <f>IF(LD126=1,p3_pmt,0)</f>
        <v/>
      </c>
      <c r="LE145" s="44">
        <f>IF(LE126=1,p3_pmt,0)</f>
        <v/>
      </c>
      <c r="LF145" s="44">
        <f>IF(LF126=1,p3_pmt,0)</f>
        <v/>
      </c>
      <c r="LG145" s="44">
        <f>IF(LG126=1,p3_pmt,0)</f>
        <v/>
      </c>
      <c r="LH145" s="44">
        <f>IF(LH126=1,p3_pmt,0)</f>
        <v/>
      </c>
      <c r="LI145" s="44">
        <f>IF(LI126=1,p3_pmt,0)</f>
        <v/>
      </c>
      <c r="LJ145" s="44">
        <f>IF(LJ126=1,p3_pmt,0)</f>
        <v/>
      </c>
      <c r="LK145" s="44">
        <f>IF(LK126=1,p3_pmt,0)</f>
        <v/>
      </c>
      <c r="LL145" s="44">
        <f>IF(LL126=1,p3_pmt,0)</f>
        <v/>
      </c>
      <c r="LM145" s="44">
        <f>IF(LM126=1,p3_pmt,0)</f>
        <v/>
      </c>
      <c r="LN145" s="44">
        <f>IF(LN126=1,p3_pmt,0)</f>
        <v/>
      </c>
      <c r="LO145" s="44">
        <f>IF(LO126=1,p3_pmt,0)</f>
        <v/>
      </c>
      <c r="LP145" s="44">
        <f>IF(LP126=1,p3_pmt,0)</f>
        <v/>
      </c>
      <c r="LQ145" s="44">
        <f>IF(LQ126=1,p3_pmt,0)</f>
        <v/>
      </c>
      <c r="LR145" s="44">
        <f>IF(LR126=1,p3_pmt,0)</f>
        <v/>
      </c>
      <c r="LS145" s="44">
        <f>IF(LS126=1,p3_pmt,0)</f>
        <v/>
      </c>
      <c r="LT145" s="44">
        <f>IF(LT126=1,p3_pmt,0)</f>
        <v/>
      </c>
      <c r="LU145" s="44">
        <f>IF(LU126=1,p3_pmt,0)</f>
        <v/>
      </c>
      <c r="LV145" s="44">
        <f>IF(LV126=1,p3_pmt,0)</f>
        <v/>
      </c>
      <c r="LW145" s="44">
        <f>IF(LW126=1,p3_pmt,0)</f>
        <v/>
      </c>
      <c r="LX145" s="44">
        <f>IF(LX126=1,p3_pmt,0)</f>
        <v/>
      </c>
      <c r="LY145" s="44">
        <f>IF(LY126=1,p3_pmt,0)</f>
        <v/>
      </c>
      <c r="LZ145" s="44">
        <f>IF(LZ126=1,p3_pmt,0)</f>
        <v/>
      </c>
      <c r="MA145" s="44">
        <f>IF(MA126=1,p3_pmt,0)</f>
        <v/>
      </c>
      <c r="MB145" s="44">
        <f>IF(MB126=1,p3_pmt,0)</f>
        <v/>
      </c>
      <c r="MC145" s="44">
        <f>IF(MC126=1,p3_pmt,0)</f>
        <v/>
      </c>
      <c r="MD145" s="44">
        <f>IF(MD126=1,p3_pmt,0)</f>
        <v/>
      </c>
      <c r="ME145" s="44">
        <f>IF(ME126=1,p3_pmt,0)</f>
        <v/>
      </c>
      <c r="MF145" s="44">
        <f>IF(MF126=1,p3_pmt,0)</f>
        <v/>
      </c>
      <c r="MG145" s="44">
        <f>IF(MG126=1,p3_pmt,0)</f>
        <v/>
      </c>
      <c r="MH145" s="44">
        <f>IF(MH126=1,p3_pmt,0)</f>
        <v/>
      </c>
      <c r="MI145" s="44">
        <f>IF(MI126=1,p3_pmt,0)</f>
        <v/>
      </c>
      <c r="MJ145" s="44">
        <f>IF(MJ126=1,p3_pmt,0)</f>
        <v/>
      </c>
      <c r="MK145" s="44">
        <f>IF(MK126=1,p3_pmt,0)</f>
        <v/>
      </c>
      <c r="ML145" s="44">
        <f>IF(ML126=1,p3_pmt,0)</f>
        <v/>
      </c>
      <c r="MM145" s="44">
        <f>IF(MM126=1,p3_pmt,0)</f>
        <v/>
      </c>
      <c r="MN145" s="44">
        <f>IF(MN126=1,p3_pmt,0)</f>
        <v/>
      </c>
      <c r="MO145" s="44">
        <f>IF(MO126=1,p3_pmt,0)</f>
        <v/>
      </c>
      <c r="MP145" s="44">
        <f>IF(MP126=1,p3_pmt,0)</f>
        <v/>
      </c>
      <c r="MQ145" s="44">
        <f>IF(MQ126=1,p3_pmt,0)</f>
        <v/>
      </c>
      <c r="MR145" s="44">
        <f>IF(MR126=1,p3_pmt,0)</f>
        <v/>
      </c>
      <c r="MS145" s="44">
        <f>IF(MS126=1,p3_pmt,0)</f>
        <v/>
      </c>
      <c r="MT145" s="44">
        <f>IF(MT126=1,p3_pmt,0)</f>
        <v/>
      </c>
      <c r="MU145" s="44">
        <f>IF(MU126=1,p3_pmt,0)</f>
        <v/>
      </c>
      <c r="MV145" s="44">
        <f>IF(MV126=1,p3_pmt,0)</f>
        <v/>
      </c>
      <c r="MW145" s="44">
        <f>IF(MW126=1,p3_pmt,0)</f>
        <v/>
      </c>
      <c r="MX145" s="44">
        <f>IF(MX126=1,p3_pmt,0)</f>
        <v/>
      </c>
      <c r="MY145" s="44">
        <f>IF(MY126=1,p3_pmt,0)</f>
        <v/>
      </c>
      <c r="MZ145" s="44">
        <f>IF(MZ126=1,p3_pmt,0)</f>
        <v/>
      </c>
      <c r="NA145" s="44">
        <f>IF(NA126=1,p3_pmt,0)</f>
        <v/>
      </c>
      <c r="NB145" s="44">
        <f>IF(NB126=1,p3_pmt,0)</f>
        <v/>
      </c>
      <c r="NC145" s="44">
        <f>IF(NC126=1,p3_pmt,0)</f>
        <v/>
      </c>
      <c r="ND145" s="44">
        <f>IF(ND126=1,p3_pmt,0)</f>
        <v/>
      </c>
      <c r="NE145" s="44">
        <f>IF(NE126=1,p3_pmt,0)</f>
        <v/>
      </c>
      <c r="NF145" s="44">
        <f>IF(NF126=1,p3_pmt,0)</f>
        <v/>
      </c>
      <c r="NG145" s="44">
        <f>IF(NG126=1,p3_pmt,0)</f>
        <v/>
      </c>
      <c r="NH145" s="44">
        <f>IF(NH126=1,p3_pmt,0)</f>
        <v/>
      </c>
      <c r="NI145" s="44">
        <f>IF(NI126=1,p3_pmt,0)</f>
        <v/>
      </c>
      <c r="NJ145" s="44">
        <f>IF(NJ126=1,p3_pmt,0)</f>
        <v/>
      </c>
      <c r="NK145" s="44">
        <f>IF(NK126=1,p3_pmt,0)</f>
        <v/>
      </c>
      <c r="NL145" s="44">
        <f>IF(NL126=1,p3_pmt,0)</f>
        <v/>
      </c>
      <c r="NM145" s="44">
        <f>IF(NM126=1,p3_pmt,0)</f>
        <v/>
      </c>
      <c r="NN145" s="44">
        <f>IF(NN126=1,p3_pmt,0)</f>
        <v/>
      </c>
      <c r="NO145" s="44">
        <f>IF(NO126=1,p3_pmt,0)</f>
        <v/>
      </c>
      <c r="NP145" s="44">
        <f>IF(NP126=1,p3_pmt,0)</f>
        <v/>
      </c>
      <c r="NQ145" s="44">
        <f>IF(NQ126=1,p3_pmt,0)</f>
        <v/>
      </c>
      <c r="NR145" s="44">
        <f>IF(NR126=1,p3_pmt,0)</f>
        <v/>
      </c>
      <c r="NS145" s="44">
        <f>IF(NS126=1,p3_pmt,0)</f>
        <v/>
      </c>
      <c r="NT145" s="44">
        <f>IF(NT126=1,p3_pmt,0)</f>
        <v/>
      </c>
      <c r="NU145" s="44">
        <f>IF(NU126=1,p3_pmt,0)</f>
        <v/>
      </c>
      <c r="NV145" s="44">
        <f>IF(NV126=1,p3_pmt,0)</f>
        <v/>
      </c>
      <c r="NW145" s="44">
        <f>IF(NW126=1,p3_pmt,0)</f>
        <v/>
      </c>
      <c r="NX145" s="44">
        <f>IF(NX126=1,p3_pmt,0)</f>
        <v/>
      </c>
      <c r="NY145" s="44">
        <f>IF(NY126=1,p3_pmt,0)</f>
        <v/>
      </c>
      <c r="NZ145" s="44">
        <f>IF(NZ126=1,p3_pmt,0)</f>
        <v/>
      </c>
      <c r="OA145" s="44">
        <f>IF(OA126=1,p3_pmt,0)</f>
        <v/>
      </c>
      <c r="OB145" s="44">
        <f>IF(OB126=1,p3_pmt,0)</f>
        <v/>
      </c>
      <c r="OC145" s="44">
        <f>IF(OC126=1,p3_pmt,0)</f>
        <v/>
      </c>
      <c r="OD145" s="44">
        <f>IF(OD126=1,p3_pmt,0)</f>
        <v/>
      </c>
      <c r="OE145" s="44">
        <f>IF(OE126=1,p3_pmt,0)</f>
        <v/>
      </c>
      <c r="OF145" s="44">
        <f>IF(OF126=1,p3_pmt,0)</f>
        <v/>
      </c>
      <c r="OG145" s="44">
        <f>IF(OG126=1,p3_pmt,0)</f>
        <v/>
      </c>
      <c r="OH145" s="44">
        <f>IF(OH126=1,p3_pmt,0)</f>
        <v/>
      </c>
      <c r="OI145" s="44">
        <f>IF(OI126=1,p3_pmt,0)</f>
        <v/>
      </c>
      <c r="OJ145" s="44">
        <f>IF(OJ126=1,p3_pmt,0)</f>
        <v/>
      </c>
      <c r="OK145" s="44">
        <f>IF(OK126=1,p3_pmt,0)</f>
        <v/>
      </c>
      <c r="OL145" s="44">
        <f>IF(OL126=1,p3_pmt,0)</f>
        <v/>
      </c>
      <c r="OM145" s="44">
        <f>IF(OM126=1,p3_pmt,0)</f>
        <v/>
      </c>
      <c r="ON145" s="44">
        <f>IF(ON126=1,p3_pmt,0)</f>
        <v/>
      </c>
      <c r="OO145" s="44">
        <f>IF(OO126=1,p3_pmt,0)</f>
        <v/>
      </c>
      <c r="OP145" s="44">
        <f>IF(OP126=1,p3_pmt,0)</f>
        <v/>
      </c>
      <c r="OQ145" s="44">
        <f>IF(OQ126=1,p3_pmt,0)</f>
        <v/>
      </c>
      <c r="OR145" s="44">
        <f>IF(OR126=1,p3_pmt,0)</f>
        <v/>
      </c>
      <c r="OS145" s="44">
        <f>IF(OS126=1,p3_pmt,0)</f>
        <v/>
      </c>
      <c r="OT145" s="44">
        <f>IF(OT126=1,p3_pmt,0)</f>
        <v/>
      </c>
      <c r="OU145" s="44">
        <f>IF(OU126=1,p3_pmt,0)</f>
        <v/>
      </c>
      <c r="OV145" s="44">
        <f>IF(OV126=1,p3_pmt,0)</f>
        <v/>
      </c>
      <c r="OW145" s="44">
        <f>IF(OW126=1,p3_pmt,0)</f>
        <v/>
      </c>
      <c r="OX145" s="44">
        <f>IF(OX126=1,p3_pmt,0)</f>
        <v/>
      </c>
      <c r="OY145" s="44">
        <f>IF(OY126=1,p3_pmt,0)</f>
        <v/>
      </c>
      <c r="OZ145" s="44">
        <f>IF(OZ126=1,p3_pmt,0)</f>
        <v/>
      </c>
      <c r="PA145" s="44">
        <f>IF(PA126=1,p3_pmt,0)</f>
        <v/>
      </c>
      <c r="PB145" s="44">
        <f>IF(PB126=1,p3_pmt,0)</f>
        <v/>
      </c>
      <c r="PC145" s="44">
        <f>IF(PC126=1,p3_pmt,0)</f>
        <v/>
      </c>
      <c r="PD145" s="44">
        <f>IF(PD126=1,p3_pmt,0)</f>
        <v/>
      </c>
      <c r="PE145" s="44">
        <f>IF(PE126=1,p3_pmt,0)</f>
        <v/>
      </c>
      <c r="PF145" s="44">
        <f>IF(PF126=1,p3_pmt,0)</f>
        <v/>
      </c>
      <c r="PG145" s="44">
        <f>IF(PG126=1,p3_pmt,0)</f>
        <v/>
      </c>
      <c r="PH145" s="44">
        <f>IF(PH126=1,p3_pmt,0)</f>
        <v/>
      </c>
      <c r="PI145" s="44">
        <f>IF(PI126=1,p3_pmt,0)</f>
        <v/>
      </c>
      <c r="PJ145" s="44">
        <f>IF(PJ126=1,p3_pmt,0)</f>
        <v/>
      </c>
      <c r="PK145" s="44">
        <f>IF(PK126=1,p3_pmt,0)</f>
        <v/>
      </c>
      <c r="PL145" s="44">
        <f>IF(PL126=1,p3_pmt,0)</f>
        <v/>
      </c>
      <c r="PM145" s="44">
        <f>IF(PM126=1,p3_pmt,0)</f>
        <v/>
      </c>
    </row>
    <row r="146">
      <c r="A146" s="9" t="inlineStr">
        <is>
          <t>MLI balance (end of month)</t>
        </is>
      </c>
      <c r="B146" s="9" t="inlineStr">
        <is>
          <t>P3</t>
        </is>
      </c>
      <c r="D146" s="44">
        <f>IF(D125=1,D140,IF(D126=1,IF(D$4=p3_complete+1,p3_perm,0)-D144,0))</f>
        <v/>
      </c>
      <c r="E146" s="44">
        <f>IF(E125=1,E140,IF(E126=1,IF(E$4=p3_complete+1,p3_perm,D146)-E144,0))</f>
        <v/>
      </c>
      <c r="F146" s="44">
        <f>IF(F125=1,F140,IF(F126=1,IF(F$4=p3_complete+1,p3_perm,E146)-F144,0))</f>
        <v/>
      </c>
      <c r="G146" s="44">
        <f>IF(G125=1,G140,IF(G126=1,IF(G$4=p3_complete+1,p3_perm,F146)-G144,0))</f>
        <v/>
      </c>
      <c r="H146" s="44">
        <f>IF(H125=1,H140,IF(H126=1,IF(H$4=p3_complete+1,p3_perm,G146)-H144,0))</f>
        <v/>
      </c>
      <c r="I146" s="44">
        <f>IF(I125=1,I140,IF(I126=1,IF(I$4=p3_complete+1,p3_perm,H146)-I144,0))</f>
        <v/>
      </c>
      <c r="J146" s="44">
        <f>IF(J125=1,J140,IF(J126=1,IF(J$4=p3_complete+1,p3_perm,I146)-J144,0))</f>
        <v/>
      </c>
      <c r="K146" s="44">
        <f>IF(K125=1,K140,IF(K126=1,IF(K$4=p3_complete+1,p3_perm,J146)-K144,0))</f>
        <v/>
      </c>
      <c r="L146" s="44">
        <f>IF(L125=1,L140,IF(L126=1,IF(L$4=p3_complete+1,p3_perm,K146)-L144,0))</f>
        <v/>
      </c>
      <c r="M146" s="44">
        <f>IF(M125=1,M140,IF(M126=1,IF(M$4=p3_complete+1,p3_perm,L146)-M144,0))</f>
        <v/>
      </c>
      <c r="N146" s="44">
        <f>IF(N125=1,N140,IF(N126=1,IF(N$4=p3_complete+1,p3_perm,M146)-N144,0))</f>
        <v/>
      </c>
      <c r="O146" s="44">
        <f>IF(O125=1,O140,IF(O126=1,IF(O$4=p3_complete+1,p3_perm,N146)-O144,0))</f>
        <v/>
      </c>
      <c r="P146" s="44">
        <f>IF(P125=1,P140,IF(P126=1,IF(P$4=p3_complete+1,p3_perm,O146)-P144,0))</f>
        <v/>
      </c>
      <c r="Q146" s="44">
        <f>IF(Q125=1,Q140,IF(Q126=1,IF(Q$4=p3_complete+1,p3_perm,P146)-Q144,0))</f>
        <v/>
      </c>
      <c r="R146" s="44">
        <f>IF(R125=1,R140,IF(R126=1,IF(R$4=p3_complete+1,p3_perm,Q146)-R144,0))</f>
        <v/>
      </c>
      <c r="S146" s="44">
        <f>IF(S125=1,S140,IF(S126=1,IF(S$4=p3_complete+1,p3_perm,R146)-S144,0))</f>
        <v/>
      </c>
      <c r="T146" s="44">
        <f>IF(T125=1,T140,IF(T126=1,IF(T$4=p3_complete+1,p3_perm,S146)-T144,0))</f>
        <v/>
      </c>
      <c r="U146" s="44">
        <f>IF(U125=1,U140,IF(U126=1,IF(U$4=p3_complete+1,p3_perm,T146)-U144,0))</f>
        <v/>
      </c>
      <c r="V146" s="44">
        <f>IF(V125=1,V140,IF(V126=1,IF(V$4=p3_complete+1,p3_perm,U146)-V144,0))</f>
        <v/>
      </c>
      <c r="W146" s="44">
        <f>IF(W125=1,W140,IF(W126=1,IF(W$4=p3_complete+1,p3_perm,V146)-W144,0))</f>
        <v/>
      </c>
      <c r="X146" s="44">
        <f>IF(X125=1,X140,IF(X126=1,IF(X$4=p3_complete+1,p3_perm,W146)-X144,0))</f>
        <v/>
      </c>
      <c r="Y146" s="44">
        <f>IF(Y125=1,Y140,IF(Y126=1,IF(Y$4=p3_complete+1,p3_perm,X146)-Y144,0))</f>
        <v/>
      </c>
      <c r="Z146" s="44">
        <f>IF(Z125=1,Z140,IF(Z126=1,IF(Z$4=p3_complete+1,p3_perm,Y146)-Z144,0))</f>
        <v/>
      </c>
      <c r="AA146" s="44">
        <f>IF(AA125=1,AA140,IF(AA126=1,IF(AA$4=p3_complete+1,p3_perm,Z146)-AA144,0))</f>
        <v/>
      </c>
      <c r="AB146" s="44">
        <f>IF(AB125=1,AB140,IF(AB126=1,IF(AB$4=p3_complete+1,p3_perm,AA146)-AB144,0))</f>
        <v/>
      </c>
      <c r="AC146" s="44">
        <f>IF(AC125=1,AC140,IF(AC126=1,IF(AC$4=p3_complete+1,p3_perm,AB146)-AC144,0))</f>
        <v/>
      </c>
      <c r="AD146" s="44">
        <f>IF(AD125=1,AD140,IF(AD126=1,IF(AD$4=p3_complete+1,p3_perm,AC146)-AD144,0))</f>
        <v/>
      </c>
      <c r="AE146" s="44">
        <f>IF(AE125=1,AE140,IF(AE126=1,IF(AE$4=p3_complete+1,p3_perm,AD146)-AE144,0))</f>
        <v/>
      </c>
      <c r="AF146" s="44">
        <f>IF(AF125=1,AF140,IF(AF126=1,IF(AF$4=p3_complete+1,p3_perm,AE146)-AF144,0))</f>
        <v/>
      </c>
      <c r="AG146" s="44">
        <f>IF(AG125=1,AG140,IF(AG126=1,IF(AG$4=p3_complete+1,p3_perm,AF146)-AG144,0))</f>
        <v/>
      </c>
      <c r="AH146" s="44">
        <f>IF(AH125=1,AH140,IF(AH126=1,IF(AH$4=p3_complete+1,p3_perm,AG146)-AH144,0))</f>
        <v/>
      </c>
      <c r="AI146" s="44">
        <f>IF(AI125=1,AI140,IF(AI126=1,IF(AI$4=p3_complete+1,p3_perm,AH146)-AI144,0))</f>
        <v/>
      </c>
      <c r="AJ146" s="44">
        <f>IF(AJ125=1,AJ140,IF(AJ126=1,IF(AJ$4=p3_complete+1,p3_perm,AI146)-AJ144,0))</f>
        <v/>
      </c>
      <c r="AK146" s="44">
        <f>IF(AK125=1,AK140,IF(AK126=1,IF(AK$4=p3_complete+1,p3_perm,AJ146)-AK144,0))</f>
        <v/>
      </c>
      <c r="AL146" s="44">
        <f>IF(AL125=1,AL140,IF(AL126=1,IF(AL$4=p3_complete+1,p3_perm,AK146)-AL144,0))</f>
        <v/>
      </c>
      <c r="AM146" s="44">
        <f>IF(AM125=1,AM140,IF(AM126=1,IF(AM$4=p3_complete+1,p3_perm,AL146)-AM144,0))</f>
        <v/>
      </c>
      <c r="AN146" s="44">
        <f>IF(AN125=1,AN140,IF(AN126=1,IF(AN$4=p3_complete+1,p3_perm,AM146)-AN144,0))</f>
        <v/>
      </c>
      <c r="AO146" s="44">
        <f>IF(AO125=1,AO140,IF(AO126=1,IF(AO$4=p3_complete+1,p3_perm,AN146)-AO144,0))</f>
        <v/>
      </c>
      <c r="AP146" s="44">
        <f>IF(AP125=1,AP140,IF(AP126=1,IF(AP$4=p3_complete+1,p3_perm,AO146)-AP144,0))</f>
        <v/>
      </c>
      <c r="AQ146" s="44">
        <f>IF(AQ125=1,AQ140,IF(AQ126=1,IF(AQ$4=p3_complete+1,p3_perm,AP146)-AQ144,0))</f>
        <v/>
      </c>
      <c r="AR146" s="44">
        <f>IF(AR125=1,AR140,IF(AR126=1,IF(AR$4=p3_complete+1,p3_perm,AQ146)-AR144,0))</f>
        <v/>
      </c>
      <c r="AS146" s="44">
        <f>IF(AS125=1,AS140,IF(AS126=1,IF(AS$4=p3_complete+1,p3_perm,AR146)-AS144,0))</f>
        <v/>
      </c>
      <c r="AT146" s="44">
        <f>IF(AT125=1,AT140,IF(AT126=1,IF(AT$4=p3_complete+1,p3_perm,AS146)-AT144,0))</f>
        <v/>
      </c>
      <c r="AU146" s="44">
        <f>IF(AU125=1,AU140,IF(AU126=1,IF(AU$4=p3_complete+1,p3_perm,AT146)-AU144,0))</f>
        <v/>
      </c>
      <c r="AV146" s="44">
        <f>IF(AV125=1,AV140,IF(AV126=1,IF(AV$4=p3_complete+1,p3_perm,AU146)-AV144,0))</f>
        <v/>
      </c>
      <c r="AW146" s="44">
        <f>IF(AW125=1,AW140,IF(AW126=1,IF(AW$4=p3_complete+1,p3_perm,AV146)-AW144,0))</f>
        <v/>
      </c>
      <c r="AX146" s="44">
        <f>IF(AX125=1,AX140,IF(AX126=1,IF(AX$4=p3_complete+1,p3_perm,AW146)-AX144,0))</f>
        <v/>
      </c>
      <c r="AY146" s="44">
        <f>IF(AY125=1,AY140,IF(AY126=1,IF(AY$4=p3_complete+1,p3_perm,AX146)-AY144,0))</f>
        <v/>
      </c>
      <c r="AZ146" s="44">
        <f>IF(AZ125=1,AZ140,IF(AZ126=1,IF(AZ$4=p3_complete+1,p3_perm,AY146)-AZ144,0))</f>
        <v/>
      </c>
      <c r="BA146" s="44">
        <f>IF(BA125=1,BA140,IF(BA126=1,IF(BA$4=p3_complete+1,p3_perm,AZ146)-BA144,0))</f>
        <v/>
      </c>
      <c r="BB146" s="44">
        <f>IF(BB125=1,BB140,IF(BB126=1,IF(BB$4=p3_complete+1,p3_perm,BA146)-BB144,0))</f>
        <v/>
      </c>
      <c r="BC146" s="44">
        <f>IF(BC125=1,BC140,IF(BC126=1,IF(BC$4=p3_complete+1,p3_perm,BB146)-BC144,0))</f>
        <v/>
      </c>
      <c r="BD146" s="44">
        <f>IF(BD125=1,BD140,IF(BD126=1,IF(BD$4=p3_complete+1,p3_perm,BC146)-BD144,0))</f>
        <v/>
      </c>
      <c r="BE146" s="44">
        <f>IF(BE125=1,BE140,IF(BE126=1,IF(BE$4=p3_complete+1,p3_perm,BD146)-BE144,0))</f>
        <v/>
      </c>
      <c r="BF146" s="44">
        <f>IF(BF125=1,BF140,IF(BF126=1,IF(BF$4=p3_complete+1,p3_perm,BE146)-BF144,0))</f>
        <v/>
      </c>
      <c r="BG146" s="44">
        <f>IF(BG125=1,BG140,IF(BG126=1,IF(BG$4=p3_complete+1,p3_perm,BF146)-BG144,0))</f>
        <v/>
      </c>
      <c r="BH146" s="44">
        <f>IF(BH125=1,BH140,IF(BH126=1,IF(BH$4=p3_complete+1,p3_perm,BG146)-BH144,0))</f>
        <v/>
      </c>
      <c r="BI146" s="44">
        <f>IF(BI125=1,BI140,IF(BI126=1,IF(BI$4=p3_complete+1,p3_perm,BH146)-BI144,0))</f>
        <v/>
      </c>
      <c r="BJ146" s="44">
        <f>IF(BJ125=1,BJ140,IF(BJ126=1,IF(BJ$4=p3_complete+1,p3_perm,BI146)-BJ144,0))</f>
        <v/>
      </c>
      <c r="BK146" s="44">
        <f>IF(BK125=1,BK140,IF(BK126=1,IF(BK$4=p3_complete+1,p3_perm,BJ146)-BK144,0))</f>
        <v/>
      </c>
      <c r="BL146" s="44">
        <f>IF(BL125=1,BL140,IF(BL126=1,IF(BL$4=p3_complete+1,p3_perm,BK146)-BL144,0))</f>
        <v/>
      </c>
      <c r="BM146" s="44">
        <f>IF(BM125=1,BM140,IF(BM126=1,IF(BM$4=p3_complete+1,p3_perm,BL146)-BM144,0))</f>
        <v/>
      </c>
      <c r="BN146" s="44">
        <f>IF(BN125=1,BN140,IF(BN126=1,IF(BN$4=p3_complete+1,p3_perm,BM146)-BN144,0))</f>
        <v/>
      </c>
      <c r="BO146" s="44">
        <f>IF(BO125=1,BO140,IF(BO126=1,IF(BO$4=p3_complete+1,p3_perm,BN146)-BO144,0))</f>
        <v/>
      </c>
      <c r="BP146" s="44">
        <f>IF(BP125=1,BP140,IF(BP126=1,IF(BP$4=p3_complete+1,p3_perm,BO146)-BP144,0))</f>
        <v/>
      </c>
      <c r="BQ146" s="44">
        <f>IF(BQ125=1,BQ140,IF(BQ126=1,IF(BQ$4=p3_complete+1,p3_perm,BP146)-BQ144,0))</f>
        <v/>
      </c>
      <c r="BR146" s="44">
        <f>IF(BR125=1,BR140,IF(BR126=1,IF(BR$4=p3_complete+1,p3_perm,BQ146)-BR144,0))</f>
        <v/>
      </c>
      <c r="BS146" s="44">
        <f>IF(BS125=1,BS140,IF(BS126=1,IF(BS$4=p3_complete+1,p3_perm,BR146)-BS144,0))</f>
        <v/>
      </c>
      <c r="BT146" s="44">
        <f>IF(BT125=1,BT140,IF(BT126=1,IF(BT$4=p3_complete+1,p3_perm,BS146)-BT144,0))</f>
        <v/>
      </c>
      <c r="BU146" s="44">
        <f>IF(BU125=1,BU140,IF(BU126=1,IF(BU$4=p3_complete+1,p3_perm,BT146)-BU144,0))</f>
        <v/>
      </c>
      <c r="BV146" s="44">
        <f>IF(BV125=1,BV140,IF(BV126=1,IF(BV$4=p3_complete+1,p3_perm,BU146)-BV144,0))</f>
        <v/>
      </c>
      <c r="BW146" s="44">
        <f>IF(BW125=1,BW140,IF(BW126=1,IF(BW$4=p3_complete+1,p3_perm,BV146)-BW144,0))</f>
        <v/>
      </c>
      <c r="BX146" s="44">
        <f>IF(BX125=1,BX140,IF(BX126=1,IF(BX$4=p3_complete+1,p3_perm,BW146)-BX144,0))</f>
        <v/>
      </c>
      <c r="BY146" s="44">
        <f>IF(BY125=1,BY140,IF(BY126=1,IF(BY$4=p3_complete+1,p3_perm,BX146)-BY144,0))</f>
        <v/>
      </c>
      <c r="BZ146" s="44">
        <f>IF(BZ125=1,BZ140,IF(BZ126=1,IF(BZ$4=p3_complete+1,p3_perm,BY146)-BZ144,0))</f>
        <v/>
      </c>
      <c r="CA146" s="44">
        <f>IF(CA125=1,CA140,IF(CA126=1,IF(CA$4=p3_complete+1,p3_perm,BZ146)-CA144,0))</f>
        <v/>
      </c>
      <c r="CB146" s="44">
        <f>IF(CB125=1,CB140,IF(CB126=1,IF(CB$4=p3_complete+1,p3_perm,CA146)-CB144,0))</f>
        <v/>
      </c>
      <c r="CC146" s="44">
        <f>IF(CC125=1,CC140,IF(CC126=1,IF(CC$4=p3_complete+1,p3_perm,CB146)-CC144,0))</f>
        <v/>
      </c>
      <c r="CD146" s="44">
        <f>IF(CD125=1,CD140,IF(CD126=1,IF(CD$4=p3_complete+1,p3_perm,CC146)-CD144,0))</f>
        <v/>
      </c>
      <c r="CE146" s="44">
        <f>IF(CE125=1,CE140,IF(CE126=1,IF(CE$4=p3_complete+1,p3_perm,CD146)-CE144,0))</f>
        <v/>
      </c>
      <c r="CF146" s="44">
        <f>IF(CF125=1,CF140,IF(CF126=1,IF(CF$4=p3_complete+1,p3_perm,CE146)-CF144,0))</f>
        <v/>
      </c>
      <c r="CG146" s="44">
        <f>IF(CG125=1,CG140,IF(CG126=1,IF(CG$4=p3_complete+1,p3_perm,CF146)-CG144,0))</f>
        <v/>
      </c>
      <c r="CH146" s="44">
        <f>IF(CH125=1,CH140,IF(CH126=1,IF(CH$4=p3_complete+1,p3_perm,CG146)-CH144,0))</f>
        <v/>
      </c>
      <c r="CI146" s="44">
        <f>IF(CI125=1,CI140,IF(CI126=1,IF(CI$4=p3_complete+1,p3_perm,CH146)-CI144,0))</f>
        <v/>
      </c>
      <c r="CJ146" s="44">
        <f>IF(CJ125=1,CJ140,IF(CJ126=1,IF(CJ$4=p3_complete+1,p3_perm,CI146)-CJ144,0))</f>
        <v/>
      </c>
      <c r="CK146" s="44">
        <f>IF(CK125=1,CK140,IF(CK126=1,IF(CK$4=p3_complete+1,p3_perm,CJ146)-CK144,0))</f>
        <v/>
      </c>
      <c r="CL146" s="44">
        <f>IF(CL125=1,CL140,IF(CL126=1,IF(CL$4=p3_complete+1,p3_perm,CK146)-CL144,0))</f>
        <v/>
      </c>
      <c r="CM146" s="44">
        <f>IF(CM125=1,CM140,IF(CM126=1,IF(CM$4=p3_complete+1,p3_perm,CL146)-CM144,0))</f>
        <v/>
      </c>
      <c r="CN146" s="44">
        <f>IF(CN125=1,CN140,IF(CN126=1,IF(CN$4=p3_complete+1,p3_perm,CM146)-CN144,0))</f>
        <v/>
      </c>
      <c r="CO146" s="44">
        <f>IF(CO125=1,CO140,IF(CO126=1,IF(CO$4=p3_complete+1,p3_perm,CN146)-CO144,0))</f>
        <v/>
      </c>
      <c r="CP146" s="44">
        <f>IF(CP125=1,CP140,IF(CP126=1,IF(CP$4=p3_complete+1,p3_perm,CO146)-CP144,0))</f>
        <v/>
      </c>
      <c r="CQ146" s="44">
        <f>IF(CQ125=1,CQ140,IF(CQ126=1,IF(CQ$4=p3_complete+1,p3_perm,CP146)-CQ144,0))</f>
        <v/>
      </c>
      <c r="CR146" s="44">
        <f>IF(CR125=1,CR140,IF(CR126=1,IF(CR$4=p3_complete+1,p3_perm,CQ146)-CR144,0))</f>
        <v/>
      </c>
      <c r="CS146" s="44">
        <f>IF(CS125=1,CS140,IF(CS126=1,IF(CS$4=p3_complete+1,p3_perm,CR146)-CS144,0))</f>
        <v/>
      </c>
      <c r="CT146" s="44">
        <f>IF(CT125=1,CT140,IF(CT126=1,IF(CT$4=p3_complete+1,p3_perm,CS146)-CT144,0))</f>
        <v/>
      </c>
      <c r="CU146" s="44">
        <f>IF(CU125=1,CU140,IF(CU126=1,IF(CU$4=p3_complete+1,p3_perm,CT146)-CU144,0))</f>
        <v/>
      </c>
      <c r="CV146" s="44">
        <f>IF(CV125=1,CV140,IF(CV126=1,IF(CV$4=p3_complete+1,p3_perm,CU146)-CV144,0))</f>
        <v/>
      </c>
      <c r="CW146" s="44">
        <f>IF(CW125=1,CW140,IF(CW126=1,IF(CW$4=p3_complete+1,p3_perm,CV146)-CW144,0))</f>
        <v/>
      </c>
      <c r="CX146" s="44">
        <f>IF(CX125=1,CX140,IF(CX126=1,IF(CX$4=p3_complete+1,p3_perm,CW146)-CX144,0))</f>
        <v/>
      </c>
      <c r="CY146" s="44">
        <f>IF(CY125=1,CY140,IF(CY126=1,IF(CY$4=p3_complete+1,p3_perm,CX146)-CY144,0))</f>
        <v/>
      </c>
      <c r="CZ146" s="44">
        <f>IF(CZ125=1,CZ140,IF(CZ126=1,IF(CZ$4=p3_complete+1,p3_perm,CY146)-CZ144,0))</f>
        <v/>
      </c>
      <c r="DA146" s="44">
        <f>IF(DA125=1,DA140,IF(DA126=1,IF(DA$4=p3_complete+1,p3_perm,CZ146)-DA144,0))</f>
        <v/>
      </c>
      <c r="DB146" s="44">
        <f>IF(DB125=1,DB140,IF(DB126=1,IF(DB$4=p3_complete+1,p3_perm,DA146)-DB144,0))</f>
        <v/>
      </c>
      <c r="DC146" s="44">
        <f>IF(DC125=1,DC140,IF(DC126=1,IF(DC$4=p3_complete+1,p3_perm,DB146)-DC144,0))</f>
        <v/>
      </c>
      <c r="DD146" s="44">
        <f>IF(DD125=1,DD140,IF(DD126=1,IF(DD$4=p3_complete+1,p3_perm,DC146)-DD144,0))</f>
        <v/>
      </c>
      <c r="DE146" s="44">
        <f>IF(DE125=1,DE140,IF(DE126=1,IF(DE$4=p3_complete+1,p3_perm,DD146)-DE144,0))</f>
        <v/>
      </c>
      <c r="DF146" s="44">
        <f>IF(DF125=1,DF140,IF(DF126=1,IF(DF$4=p3_complete+1,p3_perm,DE146)-DF144,0))</f>
        <v/>
      </c>
      <c r="DG146" s="44">
        <f>IF(DG125=1,DG140,IF(DG126=1,IF(DG$4=p3_complete+1,p3_perm,DF146)-DG144,0))</f>
        <v/>
      </c>
      <c r="DH146" s="44">
        <f>IF(DH125=1,DH140,IF(DH126=1,IF(DH$4=p3_complete+1,p3_perm,DG146)-DH144,0))</f>
        <v/>
      </c>
      <c r="DI146" s="44">
        <f>IF(DI125=1,DI140,IF(DI126=1,IF(DI$4=p3_complete+1,p3_perm,DH146)-DI144,0))</f>
        <v/>
      </c>
      <c r="DJ146" s="44">
        <f>IF(DJ125=1,DJ140,IF(DJ126=1,IF(DJ$4=p3_complete+1,p3_perm,DI146)-DJ144,0))</f>
        <v/>
      </c>
      <c r="DK146" s="44">
        <f>IF(DK125=1,DK140,IF(DK126=1,IF(DK$4=p3_complete+1,p3_perm,DJ146)-DK144,0))</f>
        <v/>
      </c>
      <c r="DL146" s="44">
        <f>IF(DL125=1,DL140,IF(DL126=1,IF(DL$4=p3_complete+1,p3_perm,DK146)-DL144,0))</f>
        <v/>
      </c>
      <c r="DM146" s="44">
        <f>IF(DM125=1,DM140,IF(DM126=1,IF(DM$4=p3_complete+1,p3_perm,DL146)-DM144,0))</f>
        <v/>
      </c>
      <c r="DN146" s="44">
        <f>IF(DN125=1,DN140,IF(DN126=1,IF(DN$4=p3_complete+1,p3_perm,DM146)-DN144,0))</f>
        <v/>
      </c>
      <c r="DO146" s="44">
        <f>IF(DO125=1,DO140,IF(DO126=1,IF(DO$4=p3_complete+1,p3_perm,DN146)-DO144,0))</f>
        <v/>
      </c>
      <c r="DP146" s="44">
        <f>IF(DP125=1,DP140,IF(DP126=1,IF(DP$4=p3_complete+1,p3_perm,DO146)-DP144,0))</f>
        <v/>
      </c>
      <c r="DQ146" s="44">
        <f>IF(DQ125=1,DQ140,IF(DQ126=1,IF(DQ$4=p3_complete+1,p3_perm,DP146)-DQ144,0))</f>
        <v/>
      </c>
      <c r="DR146" s="44">
        <f>IF(DR125=1,DR140,IF(DR126=1,IF(DR$4=p3_complete+1,p3_perm,DQ146)-DR144,0))</f>
        <v/>
      </c>
      <c r="DS146" s="44">
        <f>IF(DS125=1,DS140,IF(DS126=1,IF(DS$4=p3_complete+1,p3_perm,DR146)-DS144,0))</f>
        <v/>
      </c>
      <c r="DT146" s="44">
        <f>IF(DT125=1,DT140,IF(DT126=1,IF(DT$4=p3_complete+1,p3_perm,DS146)-DT144,0))</f>
        <v/>
      </c>
      <c r="DU146" s="44">
        <f>IF(DU125=1,DU140,IF(DU126=1,IF(DU$4=p3_complete+1,p3_perm,DT146)-DU144,0))</f>
        <v/>
      </c>
      <c r="DV146" s="44">
        <f>IF(DV125=1,DV140,IF(DV126=1,IF(DV$4=p3_complete+1,p3_perm,DU146)-DV144,0))</f>
        <v/>
      </c>
      <c r="DW146" s="44">
        <f>IF(DW125=1,DW140,IF(DW126=1,IF(DW$4=p3_complete+1,p3_perm,DV146)-DW144,0))</f>
        <v/>
      </c>
      <c r="DX146" s="44">
        <f>IF(DX125=1,DX140,IF(DX126=1,IF(DX$4=p3_complete+1,p3_perm,DW146)-DX144,0))</f>
        <v/>
      </c>
      <c r="DY146" s="44">
        <f>IF(DY125=1,DY140,IF(DY126=1,IF(DY$4=p3_complete+1,p3_perm,DX146)-DY144,0))</f>
        <v/>
      </c>
      <c r="DZ146" s="44">
        <f>IF(DZ125=1,DZ140,IF(DZ126=1,IF(DZ$4=p3_complete+1,p3_perm,DY146)-DZ144,0))</f>
        <v/>
      </c>
      <c r="EA146" s="44">
        <f>IF(EA125=1,EA140,IF(EA126=1,IF(EA$4=p3_complete+1,p3_perm,DZ146)-EA144,0))</f>
        <v/>
      </c>
      <c r="EB146" s="44">
        <f>IF(EB125=1,EB140,IF(EB126=1,IF(EB$4=p3_complete+1,p3_perm,EA146)-EB144,0))</f>
        <v/>
      </c>
      <c r="EC146" s="44">
        <f>IF(EC125=1,EC140,IF(EC126=1,IF(EC$4=p3_complete+1,p3_perm,EB146)-EC144,0))</f>
        <v/>
      </c>
      <c r="ED146" s="44">
        <f>IF(ED125=1,ED140,IF(ED126=1,IF(ED$4=p3_complete+1,p3_perm,EC146)-ED144,0))</f>
        <v/>
      </c>
      <c r="EE146" s="44">
        <f>IF(EE125=1,EE140,IF(EE126=1,IF(EE$4=p3_complete+1,p3_perm,ED146)-EE144,0))</f>
        <v/>
      </c>
      <c r="EF146" s="44">
        <f>IF(EF125=1,EF140,IF(EF126=1,IF(EF$4=p3_complete+1,p3_perm,EE146)-EF144,0))</f>
        <v/>
      </c>
      <c r="EG146" s="44">
        <f>IF(EG125=1,EG140,IF(EG126=1,IF(EG$4=p3_complete+1,p3_perm,EF146)-EG144,0))</f>
        <v/>
      </c>
      <c r="EH146" s="44">
        <f>IF(EH125=1,EH140,IF(EH126=1,IF(EH$4=p3_complete+1,p3_perm,EG146)-EH144,0))</f>
        <v/>
      </c>
      <c r="EI146" s="44">
        <f>IF(EI125=1,EI140,IF(EI126=1,IF(EI$4=p3_complete+1,p3_perm,EH146)-EI144,0))</f>
        <v/>
      </c>
      <c r="EJ146" s="44">
        <f>IF(EJ125=1,EJ140,IF(EJ126=1,IF(EJ$4=p3_complete+1,p3_perm,EI146)-EJ144,0))</f>
        <v/>
      </c>
      <c r="EK146" s="44">
        <f>IF(EK125=1,EK140,IF(EK126=1,IF(EK$4=p3_complete+1,p3_perm,EJ146)-EK144,0))</f>
        <v/>
      </c>
      <c r="EL146" s="44">
        <f>IF(EL125=1,EL140,IF(EL126=1,IF(EL$4=p3_complete+1,p3_perm,EK146)-EL144,0))</f>
        <v/>
      </c>
      <c r="EM146" s="44">
        <f>IF(EM125=1,EM140,IF(EM126=1,IF(EM$4=p3_complete+1,p3_perm,EL146)-EM144,0))</f>
        <v/>
      </c>
      <c r="EN146" s="44">
        <f>IF(EN125=1,EN140,IF(EN126=1,IF(EN$4=p3_complete+1,p3_perm,EM146)-EN144,0))</f>
        <v/>
      </c>
      <c r="EO146" s="44">
        <f>IF(EO125=1,EO140,IF(EO126=1,IF(EO$4=p3_complete+1,p3_perm,EN146)-EO144,0))</f>
        <v/>
      </c>
      <c r="EP146" s="44">
        <f>IF(EP125=1,EP140,IF(EP126=1,IF(EP$4=p3_complete+1,p3_perm,EO146)-EP144,0))</f>
        <v/>
      </c>
      <c r="EQ146" s="44">
        <f>IF(EQ125=1,EQ140,IF(EQ126=1,IF(EQ$4=p3_complete+1,p3_perm,EP146)-EQ144,0))</f>
        <v/>
      </c>
      <c r="ER146" s="44">
        <f>IF(ER125=1,ER140,IF(ER126=1,IF(ER$4=p3_complete+1,p3_perm,EQ146)-ER144,0))</f>
        <v/>
      </c>
      <c r="ES146" s="44">
        <f>IF(ES125=1,ES140,IF(ES126=1,IF(ES$4=p3_complete+1,p3_perm,ER146)-ES144,0))</f>
        <v/>
      </c>
      <c r="ET146" s="44">
        <f>IF(ET125=1,ET140,IF(ET126=1,IF(ET$4=p3_complete+1,p3_perm,ES146)-ET144,0))</f>
        <v/>
      </c>
      <c r="EU146" s="44">
        <f>IF(EU125=1,EU140,IF(EU126=1,IF(EU$4=p3_complete+1,p3_perm,ET146)-EU144,0))</f>
        <v/>
      </c>
      <c r="EV146" s="44">
        <f>IF(EV125=1,EV140,IF(EV126=1,IF(EV$4=p3_complete+1,p3_perm,EU146)-EV144,0))</f>
        <v/>
      </c>
      <c r="EW146" s="44">
        <f>IF(EW125=1,EW140,IF(EW126=1,IF(EW$4=p3_complete+1,p3_perm,EV146)-EW144,0))</f>
        <v/>
      </c>
      <c r="EX146" s="44">
        <f>IF(EX125=1,EX140,IF(EX126=1,IF(EX$4=p3_complete+1,p3_perm,EW146)-EX144,0))</f>
        <v/>
      </c>
      <c r="EY146" s="44">
        <f>IF(EY125=1,EY140,IF(EY126=1,IF(EY$4=p3_complete+1,p3_perm,EX146)-EY144,0))</f>
        <v/>
      </c>
      <c r="EZ146" s="44">
        <f>IF(EZ125=1,EZ140,IF(EZ126=1,IF(EZ$4=p3_complete+1,p3_perm,EY146)-EZ144,0))</f>
        <v/>
      </c>
      <c r="FA146" s="44">
        <f>IF(FA125=1,FA140,IF(FA126=1,IF(FA$4=p3_complete+1,p3_perm,EZ146)-FA144,0))</f>
        <v/>
      </c>
      <c r="FB146" s="44">
        <f>IF(FB125=1,FB140,IF(FB126=1,IF(FB$4=p3_complete+1,p3_perm,FA146)-FB144,0))</f>
        <v/>
      </c>
      <c r="FC146" s="44">
        <f>IF(FC125=1,FC140,IF(FC126=1,IF(FC$4=p3_complete+1,p3_perm,FB146)-FC144,0))</f>
        <v/>
      </c>
      <c r="FD146" s="44">
        <f>IF(FD125=1,FD140,IF(FD126=1,IF(FD$4=p3_complete+1,p3_perm,FC146)-FD144,0))</f>
        <v/>
      </c>
      <c r="FE146" s="44">
        <f>IF(FE125=1,FE140,IF(FE126=1,IF(FE$4=p3_complete+1,p3_perm,FD146)-FE144,0))</f>
        <v/>
      </c>
      <c r="FF146" s="44">
        <f>IF(FF125=1,FF140,IF(FF126=1,IF(FF$4=p3_complete+1,p3_perm,FE146)-FF144,0))</f>
        <v/>
      </c>
      <c r="FG146" s="44">
        <f>IF(FG125=1,FG140,IF(FG126=1,IF(FG$4=p3_complete+1,p3_perm,FF146)-FG144,0))</f>
        <v/>
      </c>
      <c r="FH146" s="44">
        <f>IF(FH125=1,FH140,IF(FH126=1,IF(FH$4=p3_complete+1,p3_perm,FG146)-FH144,0))</f>
        <v/>
      </c>
      <c r="FI146" s="44">
        <f>IF(FI125=1,FI140,IF(FI126=1,IF(FI$4=p3_complete+1,p3_perm,FH146)-FI144,0))</f>
        <v/>
      </c>
      <c r="FJ146" s="44">
        <f>IF(FJ125=1,FJ140,IF(FJ126=1,IF(FJ$4=p3_complete+1,p3_perm,FI146)-FJ144,0))</f>
        <v/>
      </c>
      <c r="FK146" s="44">
        <f>IF(FK125=1,FK140,IF(FK126=1,IF(FK$4=p3_complete+1,p3_perm,FJ146)-FK144,0))</f>
        <v/>
      </c>
      <c r="FL146" s="44">
        <f>IF(FL125=1,FL140,IF(FL126=1,IF(FL$4=p3_complete+1,p3_perm,FK146)-FL144,0))</f>
        <v/>
      </c>
      <c r="FM146" s="44">
        <f>IF(FM125=1,FM140,IF(FM126=1,IF(FM$4=p3_complete+1,p3_perm,FL146)-FM144,0))</f>
        <v/>
      </c>
      <c r="FN146" s="44">
        <f>IF(FN125=1,FN140,IF(FN126=1,IF(FN$4=p3_complete+1,p3_perm,FM146)-FN144,0))</f>
        <v/>
      </c>
      <c r="FO146" s="44">
        <f>IF(FO125=1,FO140,IF(FO126=1,IF(FO$4=p3_complete+1,p3_perm,FN146)-FO144,0))</f>
        <v/>
      </c>
      <c r="FP146" s="44">
        <f>IF(FP125=1,FP140,IF(FP126=1,IF(FP$4=p3_complete+1,p3_perm,FO146)-FP144,0))</f>
        <v/>
      </c>
      <c r="FQ146" s="44">
        <f>IF(FQ125=1,FQ140,IF(FQ126=1,IF(FQ$4=p3_complete+1,p3_perm,FP146)-FQ144,0))</f>
        <v/>
      </c>
      <c r="FR146" s="44">
        <f>IF(FR125=1,FR140,IF(FR126=1,IF(FR$4=p3_complete+1,p3_perm,FQ146)-FR144,0))</f>
        <v/>
      </c>
      <c r="FS146" s="44">
        <f>IF(FS125=1,FS140,IF(FS126=1,IF(FS$4=p3_complete+1,p3_perm,FR146)-FS144,0))</f>
        <v/>
      </c>
      <c r="FT146" s="44">
        <f>IF(FT125=1,FT140,IF(FT126=1,IF(FT$4=p3_complete+1,p3_perm,FS146)-FT144,0))</f>
        <v/>
      </c>
      <c r="FU146" s="44">
        <f>IF(FU125=1,FU140,IF(FU126=1,IF(FU$4=p3_complete+1,p3_perm,FT146)-FU144,0))</f>
        <v/>
      </c>
      <c r="FV146" s="44">
        <f>IF(FV125=1,FV140,IF(FV126=1,IF(FV$4=p3_complete+1,p3_perm,FU146)-FV144,0))</f>
        <v/>
      </c>
      <c r="FW146" s="44">
        <f>IF(FW125=1,FW140,IF(FW126=1,IF(FW$4=p3_complete+1,p3_perm,FV146)-FW144,0))</f>
        <v/>
      </c>
      <c r="FX146" s="44">
        <f>IF(FX125=1,FX140,IF(FX126=1,IF(FX$4=p3_complete+1,p3_perm,FW146)-FX144,0))</f>
        <v/>
      </c>
      <c r="FY146" s="44">
        <f>IF(FY125=1,FY140,IF(FY126=1,IF(FY$4=p3_complete+1,p3_perm,FX146)-FY144,0))</f>
        <v/>
      </c>
      <c r="FZ146" s="44">
        <f>IF(FZ125=1,FZ140,IF(FZ126=1,IF(FZ$4=p3_complete+1,p3_perm,FY146)-FZ144,0))</f>
        <v/>
      </c>
      <c r="GA146" s="44">
        <f>IF(GA125=1,GA140,IF(GA126=1,IF(GA$4=p3_complete+1,p3_perm,FZ146)-GA144,0))</f>
        <v/>
      </c>
      <c r="GB146" s="44">
        <f>IF(GB125=1,GB140,IF(GB126=1,IF(GB$4=p3_complete+1,p3_perm,GA146)-GB144,0))</f>
        <v/>
      </c>
      <c r="GC146" s="44">
        <f>IF(GC125=1,GC140,IF(GC126=1,IF(GC$4=p3_complete+1,p3_perm,GB146)-GC144,0))</f>
        <v/>
      </c>
      <c r="GD146" s="44">
        <f>IF(GD125=1,GD140,IF(GD126=1,IF(GD$4=p3_complete+1,p3_perm,GC146)-GD144,0))</f>
        <v/>
      </c>
      <c r="GE146" s="44">
        <f>IF(GE125=1,GE140,IF(GE126=1,IF(GE$4=p3_complete+1,p3_perm,GD146)-GE144,0))</f>
        <v/>
      </c>
      <c r="GF146" s="44">
        <f>IF(GF125=1,GF140,IF(GF126=1,IF(GF$4=p3_complete+1,p3_perm,GE146)-GF144,0))</f>
        <v/>
      </c>
      <c r="GG146" s="44">
        <f>IF(GG125=1,GG140,IF(GG126=1,IF(GG$4=p3_complete+1,p3_perm,GF146)-GG144,0))</f>
        <v/>
      </c>
      <c r="GH146" s="44">
        <f>IF(GH125=1,GH140,IF(GH126=1,IF(GH$4=p3_complete+1,p3_perm,GG146)-GH144,0))</f>
        <v/>
      </c>
      <c r="GI146" s="44">
        <f>IF(GI125=1,GI140,IF(GI126=1,IF(GI$4=p3_complete+1,p3_perm,GH146)-GI144,0))</f>
        <v/>
      </c>
      <c r="GJ146" s="44">
        <f>IF(GJ125=1,GJ140,IF(GJ126=1,IF(GJ$4=p3_complete+1,p3_perm,GI146)-GJ144,0))</f>
        <v/>
      </c>
      <c r="GK146" s="44">
        <f>IF(GK125=1,GK140,IF(GK126=1,IF(GK$4=p3_complete+1,p3_perm,GJ146)-GK144,0))</f>
        <v/>
      </c>
      <c r="GL146" s="44">
        <f>IF(GL125=1,GL140,IF(GL126=1,IF(GL$4=p3_complete+1,p3_perm,GK146)-GL144,0))</f>
        <v/>
      </c>
      <c r="GM146" s="44">
        <f>IF(GM125=1,GM140,IF(GM126=1,IF(GM$4=p3_complete+1,p3_perm,GL146)-GM144,0))</f>
        <v/>
      </c>
      <c r="GN146" s="44">
        <f>IF(GN125=1,GN140,IF(GN126=1,IF(GN$4=p3_complete+1,p3_perm,GM146)-GN144,0))</f>
        <v/>
      </c>
      <c r="GO146" s="44">
        <f>IF(GO125=1,GO140,IF(GO126=1,IF(GO$4=p3_complete+1,p3_perm,GN146)-GO144,0))</f>
        <v/>
      </c>
      <c r="GP146" s="44">
        <f>IF(GP125=1,GP140,IF(GP126=1,IF(GP$4=p3_complete+1,p3_perm,GO146)-GP144,0))</f>
        <v/>
      </c>
      <c r="GQ146" s="44">
        <f>IF(GQ125=1,GQ140,IF(GQ126=1,IF(GQ$4=p3_complete+1,p3_perm,GP146)-GQ144,0))</f>
        <v/>
      </c>
      <c r="GR146" s="44">
        <f>IF(GR125=1,GR140,IF(GR126=1,IF(GR$4=p3_complete+1,p3_perm,GQ146)-GR144,0))</f>
        <v/>
      </c>
      <c r="GS146" s="44">
        <f>IF(GS125=1,GS140,IF(GS126=1,IF(GS$4=p3_complete+1,p3_perm,GR146)-GS144,0))</f>
        <v/>
      </c>
      <c r="GT146" s="44">
        <f>IF(GT125=1,GT140,IF(GT126=1,IF(GT$4=p3_complete+1,p3_perm,GS146)-GT144,0))</f>
        <v/>
      </c>
      <c r="GU146" s="44">
        <f>IF(GU125=1,GU140,IF(GU126=1,IF(GU$4=p3_complete+1,p3_perm,GT146)-GU144,0))</f>
        <v/>
      </c>
      <c r="GV146" s="44">
        <f>IF(GV125=1,GV140,IF(GV126=1,IF(GV$4=p3_complete+1,p3_perm,GU146)-GV144,0))</f>
        <v/>
      </c>
      <c r="GW146" s="44">
        <f>IF(GW125=1,GW140,IF(GW126=1,IF(GW$4=p3_complete+1,p3_perm,GV146)-GW144,0))</f>
        <v/>
      </c>
      <c r="GX146" s="44">
        <f>IF(GX125=1,GX140,IF(GX126=1,IF(GX$4=p3_complete+1,p3_perm,GW146)-GX144,0))</f>
        <v/>
      </c>
      <c r="GY146" s="44">
        <f>IF(GY125=1,GY140,IF(GY126=1,IF(GY$4=p3_complete+1,p3_perm,GX146)-GY144,0))</f>
        <v/>
      </c>
      <c r="GZ146" s="44">
        <f>IF(GZ125=1,GZ140,IF(GZ126=1,IF(GZ$4=p3_complete+1,p3_perm,GY146)-GZ144,0))</f>
        <v/>
      </c>
      <c r="HA146" s="44">
        <f>IF(HA125=1,HA140,IF(HA126=1,IF(HA$4=p3_complete+1,p3_perm,GZ146)-HA144,0))</f>
        <v/>
      </c>
      <c r="HB146" s="44">
        <f>IF(HB125=1,HB140,IF(HB126=1,IF(HB$4=p3_complete+1,p3_perm,HA146)-HB144,0))</f>
        <v/>
      </c>
      <c r="HC146" s="44">
        <f>IF(HC125=1,HC140,IF(HC126=1,IF(HC$4=p3_complete+1,p3_perm,HB146)-HC144,0))</f>
        <v/>
      </c>
      <c r="HD146" s="44">
        <f>IF(HD125=1,HD140,IF(HD126=1,IF(HD$4=p3_complete+1,p3_perm,HC146)-HD144,0))</f>
        <v/>
      </c>
      <c r="HE146" s="44">
        <f>IF(HE125=1,HE140,IF(HE126=1,IF(HE$4=p3_complete+1,p3_perm,HD146)-HE144,0))</f>
        <v/>
      </c>
      <c r="HF146" s="44">
        <f>IF(HF125=1,HF140,IF(HF126=1,IF(HF$4=p3_complete+1,p3_perm,HE146)-HF144,0))</f>
        <v/>
      </c>
      <c r="HG146" s="44">
        <f>IF(HG125=1,HG140,IF(HG126=1,IF(HG$4=p3_complete+1,p3_perm,HF146)-HG144,0))</f>
        <v/>
      </c>
      <c r="HH146" s="44">
        <f>IF(HH125=1,HH140,IF(HH126=1,IF(HH$4=p3_complete+1,p3_perm,HG146)-HH144,0))</f>
        <v/>
      </c>
      <c r="HI146" s="44">
        <f>IF(HI125=1,HI140,IF(HI126=1,IF(HI$4=p3_complete+1,p3_perm,HH146)-HI144,0))</f>
        <v/>
      </c>
      <c r="HJ146" s="44">
        <f>IF(HJ125=1,HJ140,IF(HJ126=1,IF(HJ$4=p3_complete+1,p3_perm,HI146)-HJ144,0))</f>
        <v/>
      </c>
      <c r="HK146" s="44">
        <f>IF(HK125=1,HK140,IF(HK126=1,IF(HK$4=p3_complete+1,p3_perm,HJ146)-HK144,0))</f>
        <v/>
      </c>
      <c r="HL146" s="44">
        <f>IF(HL125=1,HL140,IF(HL126=1,IF(HL$4=p3_complete+1,p3_perm,HK146)-HL144,0))</f>
        <v/>
      </c>
      <c r="HM146" s="44">
        <f>IF(HM125=1,HM140,IF(HM126=1,IF(HM$4=p3_complete+1,p3_perm,HL146)-HM144,0))</f>
        <v/>
      </c>
      <c r="HN146" s="44">
        <f>IF(HN125=1,HN140,IF(HN126=1,IF(HN$4=p3_complete+1,p3_perm,HM146)-HN144,0))</f>
        <v/>
      </c>
      <c r="HO146" s="44">
        <f>IF(HO125=1,HO140,IF(HO126=1,IF(HO$4=p3_complete+1,p3_perm,HN146)-HO144,0))</f>
        <v/>
      </c>
      <c r="HP146" s="44">
        <f>IF(HP125=1,HP140,IF(HP126=1,IF(HP$4=p3_complete+1,p3_perm,HO146)-HP144,0))</f>
        <v/>
      </c>
      <c r="HQ146" s="44">
        <f>IF(HQ125=1,HQ140,IF(HQ126=1,IF(HQ$4=p3_complete+1,p3_perm,HP146)-HQ144,0))</f>
        <v/>
      </c>
      <c r="HR146" s="44">
        <f>IF(HR125=1,HR140,IF(HR126=1,IF(HR$4=p3_complete+1,p3_perm,HQ146)-HR144,0))</f>
        <v/>
      </c>
      <c r="HS146" s="44">
        <f>IF(HS125=1,HS140,IF(HS126=1,IF(HS$4=p3_complete+1,p3_perm,HR146)-HS144,0))</f>
        <v/>
      </c>
      <c r="HT146" s="44">
        <f>IF(HT125=1,HT140,IF(HT126=1,IF(HT$4=p3_complete+1,p3_perm,HS146)-HT144,0))</f>
        <v/>
      </c>
      <c r="HU146" s="44">
        <f>IF(HU125=1,HU140,IF(HU126=1,IF(HU$4=p3_complete+1,p3_perm,HT146)-HU144,0))</f>
        <v/>
      </c>
      <c r="HV146" s="44">
        <f>IF(HV125=1,HV140,IF(HV126=1,IF(HV$4=p3_complete+1,p3_perm,HU146)-HV144,0))</f>
        <v/>
      </c>
      <c r="HW146" s="44">
        <f>IF(HW125=1,HW140,IF(HW126=1,IF(HW$4=p3_complete+1,p3_perm,HV146)-HW144,0))</f>
        <v/>
      </c>
      <c r="HX146" s="44">
        <f>IF(HX125=1,HX140,IF(HX126=1,IF(HX$4=p3_complete+1,p3_perm,HW146)-HX144,0))</f>
        <v/>
      </c>
      <c r="HY146" s="44">
        <f>IF(HY125=1,HY140,IF(HY126=1,IF(HY$4=p3_complete+1,p3_perm,HX146)-HY144,0))</f>
        <v/>
      </c>
      <c r="HZ146" s="44">
        <f>IF(HZ125=1,HZ140,IF(HZ126=1,IF(HZ$4=p3_complete+1,p3_perm,HY146)-HZ144,0))</f>
        <v/>
      </c>
      <c r="IA146" s="44">
        <f>IF(IA125=1,IA140,IF(IA126=1,IF(IA$4=p3_complete+1,p3_perm,HZ146)-IA144,0))</f>
        <v/>
      </c>
      <c r="IB146" s="44">
        <f>IF(IB125=1,IB140,IF(IB126=1,IF(IB$4=p3_complete+1,p3_perm,IA146)-IB144,0))</f>
        <v/>
      </c>
      <c r="IC146" s="44">
        <f>IF(IC125=1,IC140,IF(IC126=1,IF(IC$4=p3_complete+1,p3_perm,IB146)-IC144,0))</f>
        <v/>
      </c>
      <c r="ID146" s="44">
        <f>IF(ID125=1,ID140,IF(ID126=1,IF(ID$4=p3_complete+1,p3_perm,IC146)-ID144,0))</f>
        <v/>
      </c>
      <c r="IE146" s="44">
        <f>IF(IE125=1,IE140,IF(IE126=1,IF(IE$4=p3_complete+1,p3_perm,ID146)-IE144,0))</f>
        <v/>
      </c>
      <c r="IF146" s="44">
        <f>IF(IF125=1,IF140,IF(IF126=1,IF(IF$4=p3_complete+1,p3_perm,IE146)-IF144,0))</f>
        <v/>
      </c>
      <c r="IG146" s="44">
        <f>IF(IG125=1,IG140,IF(IG126=1,IF(IG$4=p3_complete+1,p3_perm,IF146)-IG144,0))</f>
        <v/>
      </c>
      <c r="IH146" s="44">
        <f>IF(IH125=1,IH140,IF(IH126=1,IF(IH$4=p3_complete+1,p3_perm,IG146)-IH144,0))</f>
        <v/>
      </c>
      <c r="II146" s="44">
        <f>IF(II125=1,II140,IF(II126=1,IF(II$4=p3_complete+1,p3_perm,IH146)-II144,0))</f>
        <v/>
      </c>
      <c r="IJ146" s="44">
        <f>IF(IJ125=1,IJ140,IF(IJ126=1,IF(IJ$4=p3_complete+1,p3_perm,II146)-IJ144,0))</f>
        <v/>
      </c>
      <c r="IK146" s="44">
        <f>IF(IK125=1,IK140,IF(IK126=1,IF(IK$4=p3_complete+1,p3_perm,IJ146)-IK144,0))</f>
        <v/>
      </c>
      <c r="IL146" s="44">
        <f>IF(IL125=1,IL140,IF(IL126=1,IF(IL$4=p3_complete+1,p3_perm,IK146)-IL144,0))</f>
        <v/>
      </c>
      <c r="IM146" s="44">
        <f>IF(IM125=1,IM140,IF(IM126=1,IF(IM$4=p3_complete+1,p3_perm,IL146)-IM144,0))</f>
        <v/>
      </c>
      <c r="IN146" s="44">
        <f>IF(IN125=1,IN140,IF(IN126=1,IF(IN$4=p3_complete+1,p3_perm,IM146)-IN144,0))</f>
        <v/>
      </c>
      <c r="IO146" s="44">
        <f>IF(IO125=1,IO140,IF(IO126=1,IF(IO$4=p3_complete+1,p3_perm,IN146)-IO144,0))</f>
        <v/>
      </c>
      <c r="IP146" s="44">
        <f>IF(IP125=1,IP140,IF(IP126=1,IF(IP$4=p3_complete+1,p3_perm,IO146)-IP144,0))</f>
        <v/>
      </c>
      <c r="IQ146" s="44">
        <f>IF(IQ125=1,IQ140,IF(IQ126=1,IF(IQ$4=p3_complete+1,p3_perm,IP146)-IQ144,0))</f>
        <v/>
      </c>
      <c r="IR146" s="44">
        <f>IF(IR125=1,IR140,IF(IR126=1,IF(IR$4=p3_complete+1,p3_perm,IQ146)-IR144,0))</f>
        <v/>
      </c>
      <c r="IS146" s="44">
        <f>IF(IS125=1,IS140,IF(IS126=1,IF(IS$4=p3_complete+1,p3_perm,IR146)-IS144,0))</f>
        <v/>
      </c>
      <c r="IT146" s="44">
        <f>IF(IT125=1,IT140,IF(IT126=1,IF(IT$4=p3_complete+1,p3_perm,IS146)-IT144,0))</f>
        <v/>
      </c>
      <c r="IU146" s="44">
        <f>IF(IU125=1,IU140,IF(IU126=1,IF(IU$4=p3_complete+1,p3_perm,IT146)-IU144,0))</f>
        <v/>
      </c>
      <c r="IV146" s="44">
        <f>IF(IV125=1,IV140,IF(IV126=1,IF(IV$4=p3_complete+1,p3_perm,IU146)-IV144,0))</f>
        <v/>
      </c>
      <c r="IW146" s="44">
        <f>IF(IW125=1,IW140,IF(IW126=1,IF(IW$4=p3_complete+1,p3_perm,IV146)-IW144,0))</f>
        <v/>
      </c>
      <c r="IX146" s="44">
        <f>IF(IX125=1,IX140,IF(IX126=1,IF(IX$4=p3_complete+1,p3_perm,IW146)-IX144,0))</f>
        <v/>
      </c>
      <c r="IY146" s="44">
        <f>IF(IY125=1,IY140,IF(IY126=1,IF(IY$4=p3_complete+1,p3_perm,IX146)-IY144,0))</f>
        <v/>
      </c>
      <c r="IZ146" s="44">
        <f>IF(IZ125=1,IZ140,IF(IZ126=1,IF(IZ$4=p3_complete+1,p3_perm,IY146)-IZ144,0))</f>
        <v/>
      </c>
      <c r="JA146" s="44">
        <f>IF(JA125=1,JA140,IF(JA126=1,IF(JA$4=p3_complete+1,p3_perm,IZ146)-JA144,0))</f>
        <v/>
      </c>
      <c r="JB146" s="44">
        <f>IF(JB125=1,JB140,IF(JB126=1,IF(JB$4=p3_complete+1,p3_perm,JA146)-JB144,0))</f>
        <v/>
      </c>
      <c r="JC146" s="44">
        <f>IF(JC125=1,JC140,IF(JC126=1,IF(JC$4=p3_complete+1,p3_perm,JB146)-JC144,0))</f>
        <v/>
      </c>
      <c r="JD146" s="44">
        <f>IF(JD125=1,JD140,IF(JD126=1,IF(JD$4=p3_complete+1,p3_perm,JC146)-JD144,0))</f>
        <v/>
      </c>
      <c r="JE146" s="44">
        <f>IF(JE125=1,JE140,IF(JE126=1,IF(JE$4=p3_complete+1,p3_perm,JD146)-JE144,0))</f>
        <v/>
      </c>
      <c r="JF146" s="44">
        <f>IF(JF125=1,JF140,IF(JF126=1,IF(JF$4=p3_complete+1,p3_perm,JE146)-JF144,0))</f>
        <v/>
      </c>
      <c r="JG146" s="44">
        <f>IF(JG125=1,JG140,IF(JG126=1,IF(JG$4=p3_complete+1,p3_perm,JF146)-JG144,0))</f>
        <v/>
      </c>
      <c r="JH146" s="44">
        <f>IF(JH125=1,JH140,IF(JH126=1,IF(JH$4=p3_complete+1,p3_perm,JG146)-JH144,0))</f>
        <v/>
      </c>
      <c r="JI146" s="44">
        <f>IF(JI125=1,JI140,IF(JI126=1,IF(JI$4=p3_complete+1,p3_perm,JH146)-JI144,0))</f>
        <v/>
      </c>
      <c r="JJ146" s="44">
        <f>IF(JJ125=1,JJ140,IF(JJ126=1,IF(JJ$4=p3_complete+1,p3_perm,JI146)-JJ144,0))</f>
        <v/>
      </c>
      <c r="JK146" s="44">
        <f>IF(JK125=1,JK140,IF(JK126=1,IF(JK$4=p3_complete+1,p3_perm,JJ146)-JK144,0))</f>
        <v/>
      </c>
      <c r="JL146" s="44">
        <f>IF(JL125=1,JL140,IF(JL126=1,IF(JL$4=p3_complete+1,p3_perm,JK146)-JL144,0))</f>
        <v/>
      </c>
      <c r="JM146" s="44">
        <f>IF(JM125=1,JM140,IF(JM126=1,IF(JM$4=p3_complete+1,p3_perm,JL146)-JM144,0))</f>
        <v/>
      </c>
      <c r="JN146" s="44">
        <f>IF(JN125=1,JN140,IF(JN126=1,IF(JN$4=p3_complete+1,p3_perm,JM146)-JN144,0))</f>
        <v/>
      </c>
      <c r="JO146" s="44">
        <f>IF(JO125=1,JO140,IF(JO126=1,IF(JO$4=p3_complete+1,p3_perm,JN146)-JO144,0))</f>
        <v/>
      </c>
      <c r="JP146" s="44">
        <f>IF(JP125=1,JP140,IF(JP126=1,IF(JP$4=p3_complete+1,p3_perm,JO146)-JP144,0))</f>
        <v/>
      </c>
      <c r="JQ146" s="44">
        <f>IF(JQ125=1,JQ140,IF(JQ126=1,IF(JQ$4=p3_complete+1,p3_perm,JP146)-JQ144,0))</f>
        <v/>
      </c>
      <c r="JR146" s="44">
        <f>IF(JR125=1,JR140,IF(JR126=1,IF(JR$4=p3_complete+1,p3_perm,JQ146)-JR144,0))</f>
        <v/>
      </c>
      <c r="JS146" s="44">
        <f>IF(JS125=1,JS140,IF(JS126=1,IF(JS$4=p3_complete+1,p3_perm,JR146)-JS144,0))</f>
        <v/>
      </c>
      <c r="JT146" s="44">
        <f>IF(JT125=1,JT140,IF(JT126=1,IF(JT$4=p3_complete+1,p3_perm,JS146)-JT144,0))</f>
        <v/>
      </c>
      <c r="JU146" s="44">
        <f>IF(JU125=1,JU140,IF(JU126=1,IF(JU$4=p3_complete+1,p3_perm,JT146)-JU144,0))</f>
        <v/>
      </c>
      <c r="JV146" s="44">
        <f>IF(JV125=1,JV140,IF(JV126=1,IF(JV$4=p3_complete+1,p3_perm,JU146)-JV144,0))</f>
        <v/>
      </c>
      <c r="JW146" s="44">
        <f>IF(JW125=1,JW140,IF(JW126=1,IF(JW$4=p3_complete+1,p3_perm,JV146)-JW144,0))</f>
        <v/>
      </c>
      <c r="JX146" s="44">
        <f>IF(JX125=1,JX140,IF(JX126=1,IF(JX$4=p3_complete+1,p3_perm,JW146)-JX144,0))</f>
        <v/>
      </c>
      <c r="JY146" s="44">
        <f>IF(JY125=1,JY140,IF(JY126=1,IF(JY$4=p3_complete+1,p3_perm,JX146)-JY144,0))</f>
        <v/>
      </c>
      <c r="JZ146" s="44">
        <f>IF(JZ125=1,JZ140,IF(JZ126=1,IF(JZ$4=p3_complete+1,p3_perm,JY146)-JZ144,0))</f>
        <v/>
      </c>
      <c r="KA146" s="44">
        <f>IF(KA125=1,KA140,IF(KA126=1,IF(KA$4=p3_complete+1,p3_perm,JZ146)-KA144,0))</f>
        <v/>
      </c>
      <c r="KB146" s="44">
        <f>IF(KB125=1,KB140,IF(KB126=1,IF(KB$4=p3_complete+1,p3_perm,KA146)-KB144,0))</f>
        <v/>
      </c>
      <c r="KC146" s="44">
        <f>IF(KC125=1,KC140,IF(KC126=1,IF(KC$4=p3_complete+1,p3_perm,KB146)-KC144,0))</f>
        <v/>
      </c>
      <c r="KD146" s="44">
        <f>IF(KD125=1,KD140,IF(KD126=1,IF(KD$4=p3_complete+1,p3_perm,KC146)-KD144,0))</f>
        <v/>
      </c>
      <c r="KE146" s="44">
        <f>IF(KE125=1,KE140,IF(KE126=1,IF(KE$4=p3_complete+1,p3_perm,KD146)-KE144,0))</f>
        <v/>
      </c>
      <c r="KF146" s="44">
        <f>IF(KF125=1,KF140,IF(KF126=1,IF(KF$4=p3_complete+1,p3_perm,KE146)-KF144,0))</f>
        <v/>
      </c>
      <c r="KG146" s="44">
        <f>IF(KG125=1,KG140,IF(KG126=1,IF(KG$4=p3_complete+1,p3_perm,KF146)-KG144,0))</f>
        <v/>
      </c>
      <c r="KH146" s="44">
        <f>IF(KH125=1,KH140,IF(KH126=1,IF(KH$4=p3_complete+1,p3_perm,KG146)-KH144,0))</f>
        <v/>
      </c>
      <c r="KI146" s="44">
        <f>IF(KI125=1,KI140,IF(KI126=1,IF(KI$4=p3_complete+1,p3_perm,KH146)-KI144,0))</f>
        <v/>
      </c>
      <c r="KJ146" s="44">
        <f>IF(KJ125=1,KJ140,IF(KJ126=1,IF(KJ$4=p3_complete+1,p3_perm,KI146)-KJ144,0))</f>
        <v/>
      </c>
      <c r="KK146" s="44">
        <f>IF(KK125=1,KK140,IF(KK126=1,IF(KK$4=p3_complete+1,p3_perm,KJ146)-KK144,0))</f>
        <v/>
      </c>
      <c r="KL146" s="44">
        <f>IF(KL125=1,KL140,IF(KL126=1,IF(KL$4=p3_complete+1,p3_perm,KK146)-KL144,0))</f>
        <v/>
      </c>
      <c r="KM146" s="44">
        <f>IF(KM125=1,KM140,IF(KM126=1,IF(KM$4=p3_complete+1,p3_perm,KL146)-KM144,0))</f>
        <v/>
      </c>
      <c r="KN146" s="44">
        <f>IF(KN125=1,KN140,IF(KN126=1,IF(KN$4=p3_complete+1,p3_perm,KM146)-KN144,0))</f>
        <v/>
      </c>
      <c r="KO146" s="44">
        <f>IF(KO125=1,KO140,IF(KO126=1,IF(KO$4=p3_complete+1,p3_perm,KN146)-KO144,0))</f>
        <v/>
      </c>
      <c r="KP146" s="44">
        <f>IF(KP125=1,KP140,IF(KP126=1,IF(KP$4=p3_complete+1,p3_perm,KO146)-KP144,0))</f>
        <v/>
      </c>
      <c r="KQ146" s="44">
        <f>IF(KQ125=1,KQ140,IF(KQ126=1,IF(KQ$4=p3_complete+1,p3_perm,KP146)-KQ144,0))</f>
        <v/>
      </c>
      <c r="KR146" s="44">
        <f>IF(KR125=1,KR140,IF(KR126=1,IF(KR$4=p3_complete+1,p3_perm,KQ146)-KR144,0))</f>
        <v/>
      </c>
      <c r="KS146" s="44">
        <f>IF(KS125=1,KS140,IF(KS126=1,IF(KS$4=p3_complete+1,p3_perm,KR146)-KS144,0))</f>
        <v/>
      </c>
      <c r="KT146" s="44">
        <f>IF(KT125=1,KT140,IF(KT126=1,IF(KT$4=p3_complete+1,p3_perm,KS146)-KT144,0))</f>
        <v/>
      </c>
      <c r="KU146" s="44">
        <f>IF(KU125=1,KU140,IF(KU126=1,IF(KU$4=p3_complete+1,p3_perm,KT146)-KU144,0))</f>
        <v/>
      </c>
      <c r="KV146" s="44">
        <f>IF(KV125=1,KV140,IF(KV126=1,IF(KV$4=p3_complete+1,p3_perm,KU146)-KV144,0))</f>
        <v/>
      </c>
      <c r="KW146" s="44">
        <f>IF(KW125=1,KW140,IF(KW126=1,IF(KW$4=p3_complete+1,p3_perm,KV146)-KW144,0))</f>
        <v/>
      </c>
      <c r="KX146" s="44">
        <f>IF(KX125=1,KX140,IF(KX126=1,IF(KX$4=p3_complete+1,p3_perm,KW146)-KX144,0))</f>
        <v/>
      </c>
      <c r="KY146" s="44">
        <f>IF(KY125=1,KY140,IF(KY126=1,IF(KY$4=p3_complete+1,p3_perm,KX146)-KY144,0))</f>
        <v/>
      </c>
      <c r="KZ146" s="44">
        <f>IF(KZ125=1,KZ140,IF(KZ126=1,IF(KZ$4=p3_complete+1,p3_perm,KY146)-KZ144,0))</f>
        <v/>
      </c>
      <c r="LA146" s="44">
        <f>IF(LA125=1,LA140,IF(LA126=1,IF(LA$4=p3_complete+1,p3_perm,KZ146)-LA144,0))</f>
        <v/>
      </c>
      <c r="LB146" s="44">
        <f>IF(LB125=1,LB140,IF(LB126=1,IF(LB$4=p3_complete+1,p3_perm,LA146)-LB144,0))</f>
        <v/>
      </c>
      <c r="LC146" s="44">
        <f>IF(LC125=1,LC140,IF(LC126=1,IF(LC$4=p3_complete+1,p3_perm,LB146)-LC144,0))</f>
        <v/>
      </c>
      <c r="LD146" s="44">
        <f>IF(LD125=1,LD140,IF(LD126=1,IF(LD$4=p3_complete+1,p3_perm,LC146)-LD144,0))</f>
        <v/>
      </c>
      <c r="LE146" s="44">
        <f>IF(LE125=1,LE140,IF(LE126=1,IF(LE$4=p3_complete+1,p3_perm,LD146)-LE144,0))</f>
        <v/>
      </c>
      <c r="LF146" s="44">
        <f>IF(LF125=1,LF140,IF(LF126=1,IF(LF$4=p3_complete+1,p3_perm,LE146)-LF144,0))</f>
        <v/>
      </c>
      <c r="LG146" s="44">
        <f>IF(LG125=1,LG140,IF(LG126=1,IF(LG$4=p3_complete+1,p3_perm,LF146)-LG144,0))</f>
        <v/>
      </c>
      <c r="LH146" s="44">
        <f>IF(LH125=1,LH140,IF(LH126=1,IF(LH$4=p3_complete+1,p3_perm,LG146)-LH144,0))</f>
        <v/>
      </c>
      <c r="LI146" s="44">
        <f>IF(LI125=1,LI140,IF(LI126=1,IF(LI$4=p3_complete+1,p3_perm,LH146)-LI144,0))</f>
        <v/>
      </c>
      <c r="LJ146" s="44">
        <f>IF(LJ125=1,LJ140,IF(LJ126=1,IF(LJ$4=p3_complete+1,p3_perm,LI146)-LJ144,0))</f>
        <v/>
      </c>
      <c r="LK146" s="44">
        <f>IF(LK125=1,LK140,IF(LK126=1,IF(LK$4=p3_complete+1,p3_perm,LJ146)-LK144,0))</f>
        <v/>
      </c>
      <c r="LL146" s="44">
        <f>IF(LL125=1,LL140,IF(LL126=1,IF(LL$4=p3_complete+1,p3_perm,LK146)-LL144,0))</f>
        <v/>
      </c>
      <c r="LM146" s="44">
        <f>IF(LM125=1,LM140,IF(LM126=1,IF(LM$4=p3_complete+1,p3_perm,LL146)-LM144,0))</f>
        <v/>
      </c>
      <c r="LN146" s="44">
        <f>IF(LN125=1,LN140,IF(LN126=1,IF(LN$4=p3_complete+1,p3_perm,LM146)-LN144,0))</f>
        <v/>
      </c>
      <c r="LO146" s="44">
        <f>IF(LO125=1,LO140,IF(LO126=1,IF(LO$4=p3_complete+1,p3_perm,LN146)-LO144,0))</f>
        <v/>
      </c>
      <c r="LP146" s="44">
        <f>IF(LP125=1,LP140,IF(LP126=1,IF(LP$4=p3_complete+1,p3_perm,LO146)-LP144,0))</f>
        <v/>
      </c>
      <c r="LQ146" s="44">
        <f>IF(LQ125=1,LQ140,IF(LQ126=1,IF(LQ$4=p3_complete+1,p3_perm,LP146)-LQ144,0))</f>
        <v/>
      </c>
      <c r="LR146" s="44">
        <f>IF(LR125=1,LR140,IF(LR126=1,IF(LR$4=p3_complete+1,p3_perm,LQ146)-LR144,0))</f>
        <v/>
      </c>
      <c r="LS146" s="44">
        <f>IF(LS125=1,LS140,IF(LS126=1,IF(LS$4=p3_complete+1,p3_perm,LR146)-LS144,0))</f>
        <v/>
      </c>
      <c r="LT146" s="44">
        <f>IF(LT125=1,LT140,IF(LT126=1,IF(LT$4=p3_complete+1,p3_perm,LS146)-LT144,0))</f>
        <v/>
      </c>
      <c r="LU146" s="44">
        <f>IF(LU125=1,LU140,IF(LU126=1,IF(LU$4=p3_complete+1,p3_perm,LT146)-LU144,0))</f>
        <v/>
      </c>
      <c r="LV146" s="44">
        <f>IF(LV125=1,LV140,IF(LV126=1,IF(LV$4=p3_complete+1,p3_perm,LU146)-LV144,0))</f>
        <v/>
      </c>
      <c r="LW146" s="44">
        <f>IF(LW125=1,LW140,IF(LW126=1,IF(LW$4=p3_complete+1,p3_perm,LV146)-LW144,0))</f>
        <v/>
      </c>
      <c r="LX146" s="44">
        <f>IF(LX125=1,LX140,IF(LX126=1,IF(LX$4=p3_complete+1,p3_perm,LW146)-LX144,0))</f>
        <v/>
      </c>
      <c r="LY146" s="44">
        <f>IF(LY125=1,LY140,IF(LY126=1,IF(LY$4=p3_complete+1,p3_perm,LX146)-LY144,0))</f>
        <v/>
      </c>
      <c r="LZ146" s="44">
        <f>IF(LZ125=1,LZ140,IF(LZ126=1,IF(LZ$4=p3_complete+1,p3_perm,LY146)-LZ144,0))</f>
        <v/>
      </c>
      <c r="MA146" s="44">
        <f>IF(MA125=1,MA140,IF(MA126=1,IF(MA$4=p3_complete+1,p3_perm,LZ146)-MA144,0))</f>
        <v/>
      </c>
      <c r="MB146" s="44">
        <f>IF(MB125=1,MB140,IF(MB126=1,IF(MB$4=p3_complete+1,p3_perm,MA146)-MB144,0))</f>
        <v/>
      </c>
      <c r="MC146" s="44">
        <f>IF(MC125=1,MC140,IF(MC126=1,IF(MC$4=p3_complete+1,p3_perm,MB146)-MC144,0))</f>
        <v/>
      </c>
      <c r="MD146" s="44">
        <f>IF(MD125=1,MD140,IF(MD126=1,IF(MD$4=p3_complete+1,p3_perm,MC146)-MD144,0))</f>
        <v/>
      </c>
      <c r="ME146" s="44">
        <f>IF(ME125=1,ME140,IF(ME126=1,IF(ME$4=p3_complete+1,p3_perm,MD146)-ME144,0))</f>
        <v/>
      </c>
      <c r="MF146" s="44">
        <f>IF(MF125=1,MF140,IF(MF126=1,IF(MF$4=p3_complete+1,p3_perm,ME146)-MF144,0))</f>
        <v/>
      </c>
      <c r="MG146" s="44">
        <f>IF(MG125=1,MG140,IF(MG126=1,IF(MG$4=p3_complete+1,p3_perm,MF146)-MG144,0))</f>
        <v/>
      </c>
      <c r="MH146" s="44">
        <f>IF(MH125=1,MH140,IF(MH126=1,IF(MH$4=p3_complete+1,p3_perm,MG146)-MH144,0))</f>
        <v/>
      </c>
      <c r="MI146" s="44">
        <f>IF(MI125=1,MI140,IF(MI126=1,IF(MI$4=p3_complete+1,p3_perm,MH146)-MI144,0))</f>
        <v/>
      </c>
      <c r="MJ146" s="44">
        <f>IF(MJ125=1,MJ140,IF(MJ126=1,IF(MJ$4=p3_complete+1,p3_perm,MI146)-MJ144,0))</f>
        <v/>
      </c>
      <c r="MK146" s="44">
        <f>IF(MK125=1,MK140,IF(MK126=1,IF(MK$4=p3_complete+1,p3_perm,MJ146)-MK144,0))</f>
        <v/>
      </c>
      <c r="ML146" s="44">
        <f>IF(ML125=1,ML140,IF(ML126=1,IF(ML$4=p3_complete+1,p3_perm,MK146)-ML144,0))</f>
        <v/>
      </c>
      <c r="MM146" s="44">
        <f>IF(MM125=1,MM140,IF(MM126=1,IF(MM$4=p3_complete+1,p3_perm,ML146)-MM144,0))</f>
        <v/>
      </c>
      <c r="MN146" s="44">
        <f>IF(MN125=1,MN140,IF(MN126=1,IF(MN$4=p3_complete+1,p3_perm,MM146)-MN144,0))</f>
        <v/>
      </c>
      <c r="MO146" s="44">
        <f>IF(MO125=1,MO140,IF(MO126=1,IF(MO$4=p3_complete+1,p3_perm,MN146)-MO144,0))</f>
        <v/>
      </c>
      <c r="MP146" s="44">
        <f>IF(MP125=1,MP140,IF(MP126=1,IF(MP$4=p3_complete+1,p3_perm,MO146)-MP144,0))</f>
        <v/>
      </c>
      <c r="MQ146" s="44">
        <f>IF(MQ125=1,MQ140,IF(MQ126=1,IF(MQ$4=p3_complete+1,p3_perm,MP146)-MQ144,0))</f>
        <v/>
      </c>
      <c r="MR146" s="44">
        <f>IF(MR125=1,MR140,IF(MR126=1,IF(MR$4=p3_complete+1,p3_perm,MQ146)-MR144,0))</f>
        <v/>
      </c>
      <c r="MS146" s="44">
        <f>IF(MS125=1,MS140,IF(MS126=1,IF(MS$4=p3_complete+1,p3_perm,MR146)-MS144,0))</f>
        <v/>
      </c>
      <c r="MT146" s="44">
        <f>IF(MT125=1,MT140,IF(MT126=1,IF(MT$4=p3_complete+1,p3_perm,MS146)-MT144,0))</f>
        <v/>
      </c>
      <c r="MU146" s="44">
        <f>IF(MU125=1,MU140,IF(MU126=1,IF(MU$4=p3_complete+1,p3_perm,MT146)-MU144,0))</f>
        <v/>
      </c>
      <c r="MV146" s="44">
        <f>IF(MV125=1,MV140,IF(MV126=1,IF(MV$4=p3_complete+1,p3_perm,MU146)-MV144,0))</f>
        <v/>
      </c>
      <c r="MW146" s="44">
        <f>IF(MW125=1,MW140,IF(MW126=1,IF(MW$4=p3_complete+1,p3_perm,MV146)-MW144,0))</f>
        <v/>
      </c>
      <c r="MX146" s="44">
        <f>IF(MX125=1,MX140,IF(MX126=1,IF(MX$4=p3_complete+1,p3_perm,MW146)-MX144,0))</f>
        <v/>
      </c>
      <c r="MY146" s="44">
        <f>IF(MY125=1,MY140,IF(MY126=1,IF(MY$4=p3_complete+1,p3_perm,MX146)-MY144,0))</f>
        <v/>
      </c>
      <c r="MZ146" s="44">
        <f>IF(MZ125=1,MZ140,IF(MZ126=1,IF(MZ$4=p3_complete+1,p3_perm,MY146)-MZ144,0))</f>
        <v/>
      </c>
      <c r="NA146" s="44">
        <f>IF(NA125=1,NA140,IF(NA126=1,IF(NA$4=p3_complete+1,p3_perm,MZ146)-NA144,0))</f>
        <v/>
      </c>
      <c r="NB146" s="44">
        <f>IF(NB125=1,NB140,IF(NB126=1,IF(NB$4=p3_complete+1,p3_perm,NA146)-NB144,0))</f>
        <v/>
      </c>
      <c r="NC146" s="44">
        <f>IF(NC125=1,NC140,IF(NC126=1,IF(NC$4=p3_complete+1,p3_perm,NB146)-NC144,0))</f>
        <v/>
      </c>
      <c r="ND146" s="44">
        <f>IF(ND125=1,ND140,IF(ND126=1,IF(ND$4=p3_complete+1,p3_perm,NC146)-ND144,0))</f>
        <v/>
      </c>
      <c r="NE146" s="44">
        <f>IF(NE125=1,NE140,IF(NE126=1,IF(NE$4=p3_complete+1,p3_perm,ND146)-NE144,0))</f>
        <v/>
      </c>
      <c r="NF146" s="44">
        <f>IF(NF125=1,NF140,IF(NF126=1,IF(NF$4=p3_complete+1,p3_perm,NE146)-NF144,0))</f>
        <v/>
      </c>
      <c r="NG146" s="44">
        <f>IF(NG125=1,NG140,IF(NG126=1,IF(NG$4=p3_complete+1,p3_perm,NF146)-NG144,0))</f>
        <v/>
      </c>
      <c r="NH146" s="44">
        <f>IF(NH125=1,NH140,IF(NH126=1,IF(NH$4=p3_complete+1,p3_perm,NG146)-NH144,0))</f>
        <v/>
      </c>
      <c r="NI146" s="44">
        <f>IF(NI125=1,NI140,IF(NI126=1,IF(NI$4=p3_complete+1,p3_perm,NH146)-NI144,0))</f>
        <v/>
      </c>
      <c r="NJ146" s="44">
        <f>IF(NJ125=1,NJ140,IF(NJ126=1,IF(NJ$4=p3_complete+1,p3_perm,NI146)-NJ144,0))</f>
        <v/>
      </c>
      <c r="NK146" s="44">
        <f>IF(NK125=1,NK140,IF(NK126=1,IF(NK$4=p3_complete+1,p3_perm,NJ146)-NK144,0))</f>
        <v/>
      </c>
      <c r="NL146" s="44">
        <f>IF(NL125=1,NL140,IF(NL126=1,IF(NL$4=p3_complete+1,p3_perm,NK146)-NL144,0))</f>
        <v/>
      </c>
      <c r="NM146" s="44">
        <f>IF(NM125=1,NM140,IF(NM126=1,IF(NM$4=p3_complete+1,p3_perm,NL146)-NM144,0))</f>
        <v/>
      </c>
      <c r="NN146" s="44">
        <f>IF(NN125=1,NN140,IF(NN126=1,IF(NN$4=p3_complete+1,p3_perm,NM146)-NN144,0))</f>
        <v/>
      </c>
      <c r="NO146" s="44">
        <f>IF(NO125=1,NO140,IF(NO126=1,IF(NO$4=p3_complete+1,p3_perm,NN146)-NO144,0))</f>
        <v/>
      </c>
      <c r="NP146" s="44">
        <f>IF(NP125=1,NP140,IF(NP126=1,IF(NP$4=p3_complete+1,p3_perm,NO146)-NP144,0))</f>
        <v/>
      </c>
      <c r="NQ146" s="44">
        <f>IF(NQ125=1,NQ140,IF(NQ126=1,IF(NQ$4=p3_complete+1,p3_perm,NP146)-NQ144,0))</f>
        <v/>
      </c>
      <c r="NR146" s="44">
        <f>IF(NR125=1,NR140,IF(NR126=1,IF(NR$4=p3_complete+1,p3_perm,NQ146)-NR144,0))</f>
        <v/>
      </c>
      <c r="NS146" s="44">
        <f>IF(NS125=1,NS140,IF(NS126=1,IF(NS$4=p3_complete+1,p3_perm,NR146)-NS144,0))</f>
        <v/>
      </c>
      <c r="NT146" s="44">
        <f>IF(NT125=1,NT140,IF(NT126=1,IF(NT$4=p3_complete+1,p3_perm,NS146)-NT144,0))</f>
        <v/>
      </c>
      <c r="NU146" s="44">
        <f>IF(NU125=1,NU140,IF(NU126=1,IF(NU$4=p3_complete+1,p3_perm,NT146)-NU144,0))</f>
        <v/>
      </c>
      <c r="NV146" s="44">
        <f>IF(NV125=1,NV140,IF(NV126=1,IF(NV$4=p3_complete+1,p3_perm,NU146)-NV144,0))</f>
        <v/>
      </c>
      <c r="NW146" s="44">
        <f>IF(NW125=1,NW140,IF(NW126=1,IF(NW$4=p3_complete+1,p3_perm,NV146)-NW144,0))</f>
        <v/>
      </c>
      <c r="NX146" s="44">
        <f>IF(NX125=1,NX140,IF(NX126=1,IF(NX$4=p3_complete+1,p3_perm,NW146)-NX144,0))</f>
        <v/>
      </c>
      <c r="NY146" s="44">
        <f>IF(NY125=1,NY140,IF(NY126=1,IF(NY$4=p3_complete+1,p3_perm,NX146)-NY144,0))</f>
        <v/>
      </c>
      <c r="NZ146" s="44">
        <f>IF(NZ125=1,NZ140,IF(NZ126=1,IF(NZ$4=p3_complete+1,p3_perm,NY146)-NZ144,0))</f>
        <v/>
      </c>
      <c r="OA146" s="44">
        <f>IF(OA125=1,OA140,IF(OA126=1,IF(OA$4=p3_complete+1,p3_perm,NZ146)-OA144,0))</f>
        <v/>
      </c>
      <c r="OB146" s="44">
        <f>IF(OB125=1,OB140,IF(OB126=1,IF(OB$4=p3_complete+1,p3_perm,OA146)-OB144,0))</f>
        <v/>
      </c>
      <c r="OC146" s="44">
        <f>IF(OC125=1,OC140,IF(OC126=1,IF(OC$4=p3_complete+1,p3_perm,OB146)-OC144,0))</f>
        <v/>
      </c>
      <c r="OD146" s="44">
        <f>IF(OD125=1,OD140,IF(OD126=1,IF(OD$4=p3_complete+1,p3_perm,OC146)-OD144,0))</f>
        <v/>
      </c>
      <c r="OE146" s="44">
        <f>IF(OE125=1,OE140,IF(OE126=1,IF(OE$4=p3_complete+1,p3_perm,OD146)-OE144,0))</f>
        <v/>
      </c>
      <c r="OF146" s="44">
        <f>IF(OF125=1,OF140,IF(OF126=1,IF(OF$4=p3_complete+1,p3_perm,OE146)-OF144,0))</f>
        <v/>
      </c>
      <c r="OG146" s="44">
        <f>IF(OG125=1,OG140,IF(OG126=1,IF(OG$4=p3_complete+1,p3_perm,OF146)-OG144,0))</f>
        <v/>
      </c>
      <c r="OH146" s="44">
        <f>IF(OH125=1,OH140,IF(OH126=1,IF(OH$4=p3_complete+1,p3_perm,OG146)-OH144,0))</f>
        <v/>
      </c>
      <c r="OI146" s="44">
        <f>IF(OI125=1,OI140,IF(OI126=1,IF(OI$4=p3_complete+1,p3_perm,OH146)-OI144,0))</f>
        <v/>
      </c>
      <c r="OJ146" s="44">
        <f>IF(OJ125=1,OJ140,IF(OJ126=1,IF(OJ$4=p3_complete+1,p3_perm,OI146)-OJ144,0))</f>
        <v/>
      </c>
      <c r="OK146" s="44">
        <f>IF(OK125=1,OK140,IF(OK126=1,IF(OK$4=p3_complete+1,p3_perm,OJ146)-OK144,0))</f>
        <v/>
      </c>
      <c r="OL146" s="44">
        <f>IF(OL125=1,OL140,IF(OL126=1,IF(OL$4=p3_complete+1,p3_perm,OK146)-OL144,0))</f>
        <v/>
      </c>
      <c r="OM146" s="44">
        <f>IF(OM125=1,OM140,IF(OM126=1,IF(OM$4=p3_complete+1,p3_perm,OL146)-OM144,0))</f>
        <v/>
      </c>
      <c r="ON146" s="44">
        <f>IF(ON125=1,ON140,IF(ON126=1,IF(ON$4=p3_complete+1,p3_perm,OM146)-ON144,0))</f>
        <v/>
      </c>
      <c r="OO146" s="44">
        <f>IF(OO125=1,OO140,IF(OO126=1,IF(OO$4=p3_complete+1,p3_perm,ON146)-OO144,0))</f>
        <v/>
      </c>
      <c r="OP146" s="44">
        <f>IF(OP125=1,OP140,IF(OP126=1,IF(OP$4=p3_complete+1,p3_perm,OO146)-OP144,0))</f>
        <v/>
      </c>
      <c r="OQ146" s="44">
        <f>IF(OQ125=1,OQ140,IF(OQ126=1,IF(OQ$4=p3_complete+1,p3_perm,OP146)-OQ144,0))</f>
        <v/>
      </c>
      <c r="OR146" s="44">
        <f>IF(OR125=1,OR140,IF(OR126=1,IF(OR$4=p3_complete+1,p3_perm,OQ146)-OR144,0))</f>
        <v/>
      </c>
      <c r="OS146" s="44">
        <f>IF(OS125=1,OS140,IF(OS126=1,IF(OS$4=p3_complete+1,p3_perm,OR146)-OS144,0))</f>
        <v/>
      </c>
      <c r="OT146" s="44">
        <f>IF(OT125=1,OT140,IF(OT126=1,IF(OT$4=p3_complete+1,p3_perm,OS146)-OT144,0))</f>
        <v/>
      </c>
      <c r="OU146" s="44">
        <f>IF(OU125=1,OU140,IF(OU126=1,IF(OU$4=p3_complete+1,p3_perm,OT146)-OU144,0))</f>
        <v/>
      </c>
      <c r="OV146" s="44">
        <f>IF(OV125=1,OV140,IF(OV126=1,IF(OV$4=p3_complete+1,p3_perm,OU146)-OV144,0))</f>
        <v/>
      </c>
      <c r="OW146" s="44">
        <f>IF(OW125=1,OW140,IF(OW126=1,IF(OW$4=p3_complete+1,p3_perm,OV146)-OW144,0))</f>
        <v/>
      </c>
      <c r="OX146" s="44">
        <f>IF(OX125=1,OX140,IF(OX126=1,IF(OX$4=p3_complete+1,p3_perm,OW146)-OX144,0))</f>
        <v/>
      </c>
      <c r="OY146" s="44">
        <f>IF(OY125=1,OY140,IF(OY126=1,IF(OY$4=p3_complete+1,p3_perm,OX146)-OY144,0))</f>
        <v/>
      </c>
      <c r="OZ146" s="44">
        <f>IF(OZ125=1,OZ140,IF(OZ126=1,IF(OZ$4=p3_complete+1,p3_perm,OY146)-OZ144,0))</f>
        <v/>
      </c>
      <c r="PA146" s="44">
        <f>IF(PA125=1,PA140,IF(PA126=1,IF(PA$4=p3_complete+1,p3_perm,OZ146)-PA144,0))</f>
        <v/>
      </c>
      <c r="PB146" s="44">
        <f>IF(PB125=1,PB140,IF(PB126=1,IF(PB$4=p3_complete+1,p3_perm,PA146)-PB144,0))</f>
        <v/>
      </c>
      <c r="PC146" s="44">
        <f>IF(PC125=1,PC140,IF(PC126=1,IF(PC$4=p3_complete+1,p3_perm,PB146)-PC144,0))</f>
        <v/>
      </c>
      <c r="PD146" s="44">
        <f>IF(PD125=1,PD140,IF(PD126=1,IF(PD$4=p3_complete+1,p3_perm,PC146)-PD144,0))</f>
        <v/>
      </c>
      <c r="PE146" s="44">
        <f>IF(PE125=1,PE140,IF(PE126=1,IF(PE$4=p3_complete+1,p3_perm,PD146)-PE144,0))</f>
        <v/>
      </c>
      <c r="PF146" s="44">
        <f>IF(PF125=1,PF140,IF(PF126=1,IF(PF$4=p3_complete+1,p3_perm,PE146)-PF144,0))</f>
        <v/>
      </c>
      <c r="PG146" s="44">
        <f>IF(PG125=1,PG140,IF(PG126=1,IF(PG$4=p3_complete+1,p3_perm,PF146)-PG144,0))</f>
        <v/>
      </c>
      <c r="PH146" s="44">
        <f>IF(PH125=1,PH140,IF(PH126=1,IF(PH$4=p3_complete+1,p3_perm,PG146)-PH144,0))</f>
        <v/>
      </c>
      <c r="PI146" s="44">
        <f>IF(PI125=1,PI140,IF(PI126=1,IF(PI$4=p3_complete+1,p3_perm,PH146)-PI144,0))</f>
        <v/>
      </c>
      <c r="PJ146" s="44">
        <f>IF(PJ125=1,PJ140,IF(PJ126=1,IF(PJ$4=p3_complete+1,p3_perm,PI146)-PJ144,0))</f>
        <v/>
      </c>
      <c r="PK146" s="44">
        <f>IF(PK125=1,PK140,IF(PK126=1,IF(PK$4=p3_complete+1,p3_perm,PJ146)-PK144,0))</f>
        <v/>
      </c>
      <c r="PL146" s="44">
        <f>IF(PL125=1,PL140,IF(PL126=1,IF(PL$4=p3_complete+1,p3_perm,PK146)-PL144,0))</f>
        <v/>
      </c>
      <c r="PM146" s="44">
        <f>IF(PM125=1,PM140,IF(PM126=1,IF(PM$4=p3_complete+1,p3_perm,PL146)-PM144,0))</f>
        <v/>
      </c>
    </row>
    <row r="147">
      <c r="A147" s="9" t="inlineStr">
        <is>
          <t>Homes delivered</t>
        </is>
      </c>
      <c r="B147" s="9" t="inlineStr">
        <is>
          <t>P3</t>
        </is>
      </c>
      <c r="D147" s="42">
        <f>D126*p3_homes</f>
        <v/>
      </c>
      <c r="E147" s="42">
        <f>E126*p3_homes</f>
        <v/>
      </c>
      <c r="F147" s="42">
        <f>F126*p3_homes</f>
        <v/>
      </c>
      <c r="G147" s="42">
        <f>G126*p3_homes</f>
        <v/>
      </c>
      <c r="H147" s="42">
        <f>H126*p3_homes</f>
        <v/>
      </c>
      <c r="I147" s="42">
        <f>I126*p3_homes</f>
        <v/>
      </c>
      <c r="J147" s="42">
        <f>J126*p3_homes</f>
        <v/>
      </c>
      <c r="K147" s="42">
        <f>K126*p3_homes</f>
        <v/>
      </c>
      <c r="L147" s="42">
        <f>L126*p3_homes</f>
        <v/>
      </c>
      <c r="M147" s="42">
        <f>M126*p3_homes</f>
        <v/>
      </c>
      <c r="N147" s="42">
        <f>N126*p3_homes</f>
        <v/>
      </c>
      <c r="O147" s="42">
        <f>O126*p3_homes</f>
        <v/>
      </c>
      <c r="P147" s="42">
        <f>P126*p3_homes</f>
        <v/>
      </c>
      <c r="Q147" s="42">
        <f>Q126*p3_homes</f>
        <v/>
      </c>
      <c r="R147" s="42">
        <f>R126*p3_homes</f>
        <v/>
      </c>
      <c r="S147" s="42">
        <f>S126*p3_homes</f>
        <v/>
      </c>
      <c r="T147" s="42">
        <f>T126*p3_homes</f>
        <v/>
      </c>
      <c r="U147" s="42">
        <f>U126*p3_homes</f>
        <v/>
      </c>
      <c r="V147" s="42">
        <f>V126*p3_homes</f>
        <v/>
      </c>
      <c r="W147" s="42">
        <f>W126*p3_homes</f>
        <v/>
      </c>
      <c r="X147" s="42">
        <f>X126*p3_homes</f>
        <v/>
      </c>
      <c r="Y147" s="42">
        <f>Y126*p3_homes</f>
        <v/>
      </c>
      <c r="Z147" s="42">
        <f>Z126*p3_homes</f>
        <v/>
      </c>
      <c r="AA147" s="42">
        <f>AA126*p3_homes</f>
        <v/>
      </c>
      <c r="AB147" s="42">
        <f>AB126*p3_homes</f>
        <v/>
      </c>
      <c r="AC147" s="42">
        <f>AC126*p3_homes</f>
        <v/>
      </c>
      <c r="AD147" s="42">
        <f>AD126*p3_homes</f>
        <v/>
      </c>
      <c r="AE147" s="42">
        <f>AE126*p3_homes</f>
        <v/>
      </c>
      <c r="AF147" s="42">
        <f>AF126*p3_homes</f>
        <v/>
      </c>
      <c r="AG147" s="42">
        <f>AG126*p3_homes</f>
        <v/>
      </c>
      <c r="AH147" s="42">
        <f>AH126*p3_homes</f>
        <v/>
      </c>
      <c r="AI147" s="42">
        <f>AI126*p3_homes</f>
        <v/>
      </c>
      <c r="AJ147" s="42">
        <f>AJ126*p3_homes</f>
        <v/>
      </c>
      <c r="AK147" s="42">
        <f>AK126*p3_homes</f>
        <v/>
      </c>
      <c r="AL147" s="42">
        <f>AL126*p3_homes</f>
        <v/>
      </c>
      <c r="AM147" s="42">
        <f>AM126*p3_homes</f>
        <v/>
      </c>
      <c r="AN147" s="42">
        <f>AN126*p3_homes</f>
        <v/>
      </c>
      <c r="AO147" s="42">
        <f>AO126*p3_homes</f>
        <v/>
      </c>
      <c r="AP147" s="42">
        <f>AP126*p3_homes</f>
        <v/>
      </c>
      <c r="AQ147" s="42">
        <f>AQ126*p3_homes</f>
        <v/>
      </c>
      <c r="AR147" s="42">
        <f>AR126*p3_homes</f>
        <v/>
      </c>
      <c r="AS147" s="42">
        <f>AS126*p3_homes</f>
        <v/>
      </c>
      <c r="AT147" s="42">
        <f>AT126*p3_homes</f>
        <v/>
      </c>
      <c r="AU147" s="42">
        <f>AU126*p3_homes</f>
        <v/>
      </c>
      <c r="AV147" s="42">
        <f>AV126*p3_homes</f>
        <v/>
      </c>
      <c r="AW147" s="42">
        <f>AW126*p3_homes</f>
        <v/>
      </c>
      <c r="AX147" s="42">
        <f>AX126*p3_homes</f>
        <v/>
      </c>
      <c r="AY147" s="42">
        <f>AY126*p3_homes</f>
        <v/>
      </c>
      <c r="AZ147" s="42">
        <f>AZ126*p3_homes</f>
        <v/>
      </c>
      <c r="BA147" s="42">
        <f>BA126*p3_homes</f>
        <v/>
      </c>
      <c r="BB147" s="42">
        <f>BB126*p3_homes</f>
        <v/>
      </c>
      <c r="BC147" s="42">
        <f>BC126*p3_homes</f>
        <v/>
      </c>
      <c r="BD147" s="42">
        <f>BD126*p3_homes</f>
        <v/>
      </c>
      <c r="BE147" s="42">
        <f>BE126*p3_homes</f>
        <v/>
      </c>
      <c r="BF147" s="42">
        <f>BF126*p3_homes</f>
        <v/>
      </c>
      <c r="BG147" s="42">
        <f>BG126*p3_homes</f>
        <v/>
      </c>
      <c r="BH147" s="42">
        <f>BH126*p3_homes</f>
        <v/>
      </c>
      <c r="BI147" s="42">
        <f>BI126*p3_homes</f>
        <v/>
      </c>
      <c r="BJ147" s="42">
        <f>BJ126*p3_homes</f>
        <v/>
      </c>
      <c r="BK147" s="42">
        <f>BK126*p3_homes</f>
        <v/>
      </c>
      <c r="BL147" s="42">
        <f>BL126*p3_homes</f>
        <v/>
      </c>
      <c r="BM147" s="42">
        <f>BM126*p3_homes</f>
        <v/>
      </c>
      <c r="BN147" s="42">
        <f>BN126*p3_homes</f>
        <v/>
      </c>
      <c r="BO147" s="42">
        <f>BO126*p3_homes</f>
        <v/>
      </c>
      <c r="BP147" s="42">
        <f>BP126*p3_homes</f>
        <v/>
      </c>
      <c r="BQ147" s="42">
        <f>BQ126*p3_homes</f>
        <v/>
      </c>
      <c r="BR147" s="42">
        <f>BR126*p3_homes</f>
        <v/>
      </c>
      <c r="BS147" s="42">
        <f>BS126*p3_homes</f>
        <v/>
      </c>
      <c r="BT147" s="42">
        <f>BT126*p3_homes</f>
        <v/>
      </c>
      <c r="BU147" s="42">
        <f>BU126*p3_homes</f>
        <v/>
      </c>
      <c r="BV147" s="42">
        <f>BV126*p3_homes</f>
        <v/>
      </c>
      <c r="BW147" s="42">
        <f>BW126*p3_homes</f>
        <v/>
      </c>
      <c r="BX147" s="42">
        <f>BX126*p3_homes</f>
        <v/>
      </c>
      <c r="BY147" s="42">
        <f>BY126*p3_homes</f>
        <v/>
      </c>
      <c r="BZ147" s="42">
        <f>BZ126*p3_homes</f>
        <v/>
      </c>
      <c r="CA147" s="42">
        <f>CA126*p3_homes</f>
        <v/>
      </c>
      <c r="CB147" s="42">
        <f>CB126*p3_homes</f>
        <v/>
      </c>
      <c r="CC147" s="42">
        <f>CC126*p3_homes</f>
        <v/>
      </c>
      <c r="CD147" s="42">
        <f>CD126*p3_homes</f>
        <v/>
      </c>
      <c r="CE147" s="42">
        <f>CE126*p3_homes</f>
        <v/>
      </c>
      <c r="CF147" s="42">
        <f>CF126*p3_homes</f>
        <v/>
      </c>
      <c r="CG147" s="42">
        <f>CG126*p3_homes</f>
        <v/>
      </c>
      <c r="CH147" s="42">
        <f>CH126*p3_homes</f>
        <v/>
      </c>
      <c r="CI147" s="42">
        <f>CI126*p3_homes</f>
        <v/>
      </c>
      <c r="CJ147" s="42">
        <f>CJ126*p3_homes</f>
        <v/>
      </c>
      <c r="CK147" s="42">
        <f>CK126*p3_homes</f>
        <v/>
      </c>
      <c r="CL147" s="42">
        <f>CL126*p3_homes</f>
        <v/>
      </c>
      <c r="CM147" s="42">
        <f>CM126*p3_homes</f>
        <v/>
      </c>
      <c r="CN147" s="42">
        <f>CN126*p3_homes</f>
        <v/>
      </c>
      <c r="CO147" s="42">
        <f>CO126*p3_homes</f>
        <v/>
      </c>
      <c r="CP147" s="42">
        <f>CP126*p3_homes</f>
        <v/>
      </c>
      <c r="CQ147" s="42">
        <f>CQ126*p3_homes</f>
        <v/>
      </c>
      <c r="CR147" s="42">
        <f>CR126*p3_homes</f>
        <v/>
      </c>
      <c r="CS147" s="42">
        <f>CS126*p3_homes</f>
        <v/>
      </c>
      <c r="CT147" s="42">
        <f>CT126*p3_homes</f>
        <v/>
      </c>
      <c r="CU147" s="42">
        <f>CU126*p3_homes</f>
        <v/>
      </c>
      <c r="CV147" s="42">
        <f>CV126*p3_homes</f>
        <v/>
      </c>
      <c r="CW147" s="42">
        <f>CW126*p3_homes</f>
        <v/>
      </c>
      <c r="CX147" s="42">
        <f>CX126*p3_homes</f>
        <v/>
      </c>
      <c r="CY147" s="42">
        <f>CY126*p3_homes</f>
        <v/>
      </c>
      <c r="CZ147" s="42">
        <f>CZ126*p3_homes</f>
        <v/>
      </c>
      <c r="DA147" s="42">
        <f>DA126*p3_homes</f>
        <v/>
      </c>
      <c r="DB147" s="42">
        <f>DB126*p3_homes</f>
        <v/>
      </c>
      <c r="DC147" s="42">
        <f>DC126*p3_homes</f>
        <v/>
      </c>
      <c r="DD147" s="42">
        <f>DD126*p3_homes</f>
        <v/>
      </c>
      <c r="DE147" s="42">
        <f>DE126*p3_homes</f>
        <v/>
      </c>
      <c r="DF147" s="42">
        <f>DF126*p3_homes</f>
        <v/>
      </c>
      <c r="DG147" s="42">
        <f>DG126*p3_homes</f>
        <v/>
      </c>
      <c r="DH147" s="42">
        <f>DH126*p3_homes</f>
        <v/>
      </c>
      <c r="DI147" s="42">
        <f>DI126*p3_homes</f>
        <v/>
      </c>
      <c r="DJ147" s="42">
        <f>DJ126*p3_homes</f>
        <v/>
      </c>
      <c r="DK147" s="42">
        <f>DK126*p3_homes</f>
        <v/>
      </c>
      <c r="DL147" s="42">
        <f>DL126*p3_homes</f>
        <v/>
      </c>
      <c r="DM147" s="42">
        <f>DM126*p3_homes</f>
        <v/>
      </c>
      <c r="DN147" s="42">
        <f>DN126*p3_homes</f>
        <v/>
      </c>
      <c r="DO147" s="42">
        <f>DO126*p3_homes</f>
        <v/>
      </c>
      <c r="DP147" s="42">
        <f>DP126*p3_homes</f>
        <v/>
      </c>
      <c r="DQ147" s="42">
        <f>DQ126*p3_homes</f>
        <v/>
      </c>
      <c r="DR147" s="42">
        <f>DR126*p3_homes</f>
        <v/>
      </c>
      <c r="DS147" s="42">
        <f>DS126*p3_homes</f>
        <v/>
      </c>
      <c r="DT147" s="42">
        <f>DT126*p3_homes</f>
        <v/>
      </c>
      <c r="DU147" s="42">
        <f>DU126*p3_homes</f>
        <v/>
      </c>
      <c r="DV147" s="42">
        <f>DV126*p3_homes</f>
        <v/>
      </c>
      <c r="DW147" s="42">
        <f>DW126*p3_homes</f>
        <v/>
      </c>
      <c r="DX147" s="42">
        <f>DX126*p3_homes</f>
        <v/>
      </c>
      <c r="DY147" s="42">
        <f>DY126*p3_homes</f>
        <v/>
      </c>
      <c r="DZ147" s="42">
        <f>DZ126*p3_homes</f>
        <v/>
      </c>
      <c r="EA147" s="42">
        <f>EA126*p3_homes</f>
        <v/>
      </c>
      <c r="EB147" s="42">
        <f>EB126*p3_homes</f>
        <v/>
      </c>
      <c r="EC147" s="42">
        <f>EC126*p3_homes</f>
        <v/>
      </c>
      <c r="ED147" s="42">
        <f>ED126*p3_homes</f>
        <v/>
      </c>
      <c r="EE147" s="42">
        <f>EE126*p3_homes</f>
        <v/>
      </c>
      <c r="EF147" s="42">
        <f>EF126*p3_homes</f>
        <v/>
      </c>
      <c r="EG147" s="42">
        <f>EG126*p3_homes</f>
        <v/>
      </c>
      <c r="EH147" s="42">
        <f>EH126*p3_homes</f>
        <v/>
      </c>
      <c r="EI147" s="42">
        <f>EI126*p3_homes</f>
        <v/>
      </c>
      <c r="EJ147" s="42">
        <f>EJ126*p3_homes</f>
        <v/>
      </c>
      <c r="EK147" s="42">
        <f>EK126*p3_homes</f>
        <v/>
      </c>
      <c r="EL147" s="42">
        <f>EL126*p3_homes</f>
        <v/>
      </c>
      <c r="EM147" s="42">
        <f>EM126*p3_homes</f>
        <v/>
      </c>
      <c r="EN147" s="42">
        <f>EN126*p3_homes</f>
        <v/>
      </c>
      <c r="EO147" s="42">
        <f>EO126*p3_homes</f>
        <v/>
      </c>
      <c r="EP147" s="42">
        <f>EP126*p3_homes</f>
        <v/>
      </c>
      <c r="EQ147" s="42">
        <f>EQ126*p3_homes</f>
        <v/>
      </c>
      <c r="ER147" s="42">
        <f>ER126*p3_homes</f>
        <v/>
      </c>
      <c r="ES147" s="42">
        <f>ES126*p3_homes</f>
        <v/>
      </c>
      <c r="ET147" s="42">
        <f>ET126*p3_homes</f>
        <v/>
      </c>
      <c r="EU147" s="42">
        <f>EU126*p3_homes</f>
        <v/>
      </c>
      <c r="EV147" s="42">
        <f>EV126*p3_homes</f>
        <v/>
      </c>
      <c r="EW147" s="42">
        <f>EW126*p3_homes</f>
        <v/>
      </c>
      <c r="EX147" s="42">
        <f>EX126*p3_homes</f>
        <v/>
      </c>
      <c r="EY147" s="42">
        <f>EY126*p3_homes</f>
        <v/>
      </c>
      <c r="EZ147" s="42">
        <f>EZ126*p3_homes</f>
        <v/>
      </c>
      <c r="FA147" s="42">
        <f>FA126*p3_homes</f>
        <v/>
      </c>
      <c r="FB147" s="42">
        <f>FB126*p3_homes</f>
        <v/>
      </c>
      <c r="FC147" s="42">
        <f>FC126*p3_homes</f>
        <v/>
      </c>
      <c r="FD147" s="42">
        <f>FD126*p3_homes</f>
        <v/>
      </c>
      <c r="FE147" s="42">
        <f>FE126*p3_homes</f>
        <v/>
      </c>
      <c r="FF147" s="42">
        <f>FF126*p3_homes</f>
        <v/>
      </c>
      <c r="FG147" s="42">
        <f>FG126*p3_homes</f>
        <v/>
      </c>
      <c r="FH147" s="42">
        <f>FH126*p3_homes</f>
        <v/>
      </c>
      <c r="FI147" s="42">
        <f>FI126*p3_homes</f>
        <v/>
      </c>
      <c r="FJ147" s="42">
        <f>FJ126*p3_homes</f>
        <v/>
      </c>
      <c r="FK147" s="42">
        <f>FK126*p3_homes</f>
        <v/>
      </c>
      <c r="FL147" s="42">
        <f>FL126*p3_homes</f>
        <v/>
      </c>
      <c r="FM147" s="42">
        <f>FM126*p3_homes</f>
        <v/>
      </c>
      <c r="FN147" s="42">
        <f>FN126*p3_homes</f>
        <v/>
      </c>
      <c r="FO147" s="42">
        <f>FO126*p3_homes</f>
        <v/>
      </c>
      <c r="FP147" s="42">
        <f>FP126*p3_homes</f>
        <v/>
      </c>
      <c r="FQ147" s="42">
        <f>FQ126*p3_homes</f>
        <v/>
      </c>
      <c r="FR147" s="42">
        <f>FR126*p3_homes</f>
        <v/>
      </c>
      <c r="FS147" s="42">
        <f>FS126*p3_homes</f>
        <v/>
      </c>
      <c r="FT147" s="42">
        <f>FT126*p3_homes</f>
        <v/>
      </c>
      <c r="FU147" s="42">
        <f>FU126*p3_homes</f>
        <v/>
      </c>
      <c r="FV147" s="42">
        <f>FV126*p3_homes</f>
        <v/>
      </c>
      <c r="FW147" s="42">
        <f>FW126*p3_homes</f>
        <v/>
      </c>
      <c r="FX147" s="42">
        <f>FX126*p3_homes</f>
        <v/>
      </c>
      <c r="FY147" s="42">
        <f>FY126*p3_homes</f>
        <v/>
      </c>
      <c r="FZ147" s="42">
        <f>FZ126*p3_homes</f>
        <v/>
      </c>
      <c r="GA147" s="42">
        <f>GA126*p3_homes</f>
        <v/>
      </c>
      <c r="GB147" s="42">
        <f>GB126*p3_homes</f>
        <v/>
      </c>
      <c r="GC147" s="42">
        <f>GC126*p3_homes</f>
        <v/>
      </c>
      <c r="GD147" s="42">
        <f>GD126*p3_homes</f>
        <v/>
      </c>
      <c r="GE147" s="42">
        <f>GE126*p3_homes</f>
        <v/>
      </c>
      <c r="GF147" s="42">
        <f>GF126*p3_homes</f>
        <v/>
      </c>
      <c r="GG147" s="42">
        <f>GG126*p3_homes</f>
        <v/>
      </c>
      <c r="GH147" s="42">
        <f>GH126*p3_homes</f>
        <v/>
      </c>
      <c r="GI147" s="42">
        <f>GI126*p3_homes</f>
        <v/>
      </c>
      <c r="GJ147" s="42">
        <f>GJ126*p3_homes</f>
        <v/>
      </c>
      <c r="GK147" s="42">
        <f>GK126*p3_homes</f>
        <v/>
      </c>
      <c r="GL147" s="42">
        <f>GL126*p3_homes</f>
        <v/>
      </c>
      <c r="GM147" s="42">
        <f>GM126*p3_homes</f>
        <v/>
      </c>
      <c r="GN147" s="42">
        <f>GN126*p3_homes</f>
        <v/>
      </c>
      <c r="GO147" s="42">
        <f>GO126*p3_homes</f>
        <v/>
      </c>
      <c r="GP147" s="42">
        <f>GP126*p3_homes</f>
        <v/>
      </c>
      <c r="GQ147" s="42">
        <f>GQ126*p3_homes</f>
        <v/>
      </c>
      <c r="GR147" s="42">
        <f>GR126*p3_homes</f>
        <v/>
      </c>
      <c r="GS147" s="42">
        <f>GS126*p3_homes</f>
        <v/>
      </c>
      <c r="GT147" s="42">
        <f>GT126*p3_homes</f>
        <v/>
      </c>
      <c r="GU147" s="42">
        <f>GU126*p3_homes</f>
        <v/>
      </c>
      <c r="GV147" s="42">
        <f>GV126*p3_homes</f>
        <v/>
      </c>
      <c r="GW147" s="42">
        <f>GW126*p3_homes</f>
        <v/>
      </c>
      <c r="GX147" s="42">
        <f>GX126*p3_homes</f>
        <v/>
      </c>
      <c r="GY147" s="42">
        <f>GY126*p3_homes</f>
        <v/>
      </c>
      <c r="GZ147" s="42">
        <f>GZ126*p3_homes</f>
        <v/>
      </c>
      <c r="HA147" s="42">
        <f>HA126*p3_homes</f>
        <v/>
      </c>
      <c r="HB147" s="42">
        <f>HB126*p3_homes</f>
        <v/>
      </c>
      <c r="HC147" s="42">
        <f>HC126*p3_homes</f>
        <v/>
      </c>
      <c r="HD147" s="42">
        <f>HD126*p3_homes</f>
        <v/>
      </c>
      <c r="HE147" s="42">
        <f>HE126*p3_homes</f>
        <v/>
      </c>
      <c r="HF147" s="42">
        <f>HF126*p3_homes</f>
        <v/>
      </c>
      <c r="HG147" s="42">
        <f>HG126*p3_homes</f>
        <v/>
      </c>
      <c r="HH147" s="42">
        <f>HH126*p3_homes</f>
        <v/>
      </c>
      <c r="HI147" s="42">
        <f>HI126*p3_homes</f>
        <v/>
      </c>
      <c r="HJ147" s="42">
        <f>HJ126*p3_homes</f>
        <v/>
      </c>
      <c r="HK147" s="42">
        <f>HK126*p3_homes</f>
        <v/>
      </c>
      <c r="HL147" s="42">
        <f>HL126*p3_homes</f>
        <v/>
      </c>
      <c r="HM147" s="42">
        <f>HM126*p3_homes</f>
        <v/>
      </c>
      <c r="HN147" s="42">
        <f>HN126*p3_homes</f>
        <v/>
      </c>
      <c r="HO147" s="42">
        <f>HO126*p3_homes</f>
        <v/>
      </c>
      <c r="HP147" s="42">
        <f>HP126*p3_homes</f>
        <v/>
      </c>
      <c r="HQ147" s="42">
        <f>HQ126*p3_homes</f>
        <v/>
      </c>
      <c r="HR147" s="42">
        <f>HR126*p3_homes</f>
        <v/>
      </c>
      <c r="HS147" s="42">
        <f>HS126*p3_homes</f>
        <v/>
      </c>
      <c r="HT147" s="42">
        <f>HT126*p3_homes</f>
        <v/>
      </c>
      <c r="HU147" s="42">
        <f>HU126*p3_homes</f>
        <v/>
      </c>
      <c r="HV147" s="42">
        <f>HV126*p3_homes</f>
        <v/>
      </c>
      <c r="HW147" s="42">
        <f>HW126*p3_homes</f>
        <v/>
      </c>
      <c r="HX147" s="42">
        <f>HX126*p3_homes</f>
        <v/>
      </c>
      <c r="HY147" s="42">
        <f>HY126*p3_homes</f>
        <v/>
      </c>
      <c r="HZ147" s="42">
        <f>HZ126*p3_homes</f>
        <v/>
      </c>
      <c r="IA147" s="42">
        <f>IA126*p3_homes</f>
        <v/>
      </c>
      <c r="IB147" s="42">
        <f>IB126*p3_homes</f>
        <v/>
      </c>
      <c r="IC147" s="42">
        <f>IC126*p3_homes</f>
        <v/>
      </c>
      <c r="ID147" s="42">
        <f>ID126*p3_homes</f>
        <v/>
      </c>
      <c r="IE147" s="42">
        <f>IE126*p3_homes</f>
        <v/>
      </c>
      <c r="IF147" s="42">
        <f>IF126*p3_homes</f>
        <v/>
      </c>
      <c r="IG147" s="42">
        <f>IG126*p3_homes</f>
        <v/>
      </c>
      <c r="IH147" s="42">
        <f>IH126*p3_homes</f>
        <v/>
      </c>
      <c r="II147" s="42">
        <f>II126*p3_homes</f>
        <v/>
      </c>
      <c r="IJ147" s="42">
        <f>IJ126*p3_homes</f>
        <v/>
      </c>
      <c r="IK147" s="42">
        <f>IK126*p3_homes</f>
        <v/>
      </c>
      <c r="IL147" s="42">
        <f>IL126*p3_homes</f>
        <v/>
      </c>
      <c r="IM147" s="42">
        <f>IM126*p3_homes</f>
        <v/>
      </c>
      <c r="IN147" s="42">
        <f>IN126*p3_homes</f>
        <v/>
      </c>
      <c r="IO147" s="42">
        <f>IO126*p3_homes</f>
        <v/>
      </c>
      <c r="IP147" s="42">
        <f>IP126*p3_homes</f>
        <v/>
      </c>
      <c r="IQ147" s="42">
        <f>IQ126*p3_homes</f>
        <v/>
      </c>
      <c r="IR147" s="42">
        <f>IR126*p3_homes</f>
        <v/>
      </c>
      <c r="IS147" s="42">
        <f>IS126*p3_homes</f>
        <v/>
      </c>
      <c r="IT147" s="42">
        <f>IT126*p3_homes</f>
        <v/>
      </c>
      <c r="IU147" s="42">
        <f>IU126*p3_homes</f>
        <v/>
      </c>
      <c r="IV147" s="42">
        <f>IV126*p3_homes</f>
        <v/>
      </c>
      <c r="IW147" s="42">
        <f>IW126*p3_homes</f>
        <v/>
      </c>
      <c r="IX147" s="42">
        <f>IX126*p3_homes</f>
        <v/>
      </c>
      <c r="IY147" s="42">
        <f>IY126*p3_homes</f>
        <v/>
      </c>
      <c r="IZ147" s="42">
        <f>IZ126*p3_homes</f>
        <v/>
      </c>
      <c r="JA147" s="42">
        <f>JA126*p3_homes</f>
        <v/>
      </c>
      <c r="JB147" s="42">
        <f>JB126*p3_homes</f>
        <v/>
      </c>
      <c r="JC147" s="42">
        <f>JC126*p3_homes</f>
        <v/>
      </c>
      <c r="JD147" s="42">
        <f>JD126*p3_homes</f>
        <v/>
      </c>
      <c r="JE147" s="42">
        <f>JE126*p3_homes</f>
        <v/>
      </c>
      <c r="JF147" s="42">
        <f>JF126*p3_homes</f>
        <v/>
      </c>
      <c r="JG147" s="42">
        <f>JG126*p3_homes</f>
        <v/>
      </c>
      <c r="JH147" s="42">
        <f>JH126*p3_homes</f>
        <v/>
      </c>
      <c r="JI147" s="42">
        <f>JI126*p3_homes</f>
        <v/>
      </c>
      <c r="JJ147" s="42">
        <f>JJ126*p3_homes</f>
        <v/>
      </c>
      <c r="JK147" s="42">
        <f>JK126*p3_homes</f>
        <v/>
      </c>
      <c r="JL147" s="42">
        <f>JL126*p3_homes</f>
        <v/>
      </c>
      <c r="JM147" s="42">
        <f>JM126*p3_homes</f>
        <v/>
      </c>
      <c r="JN147" s="42">
        <f>JN126*p3_homes</f>
        <v/>
      </c>
      <c r="JO147" s="42">
        <f>JO126*p3_homes</f>
        <v/>
      </c>
      <c r="JP147" s="42">
        <f>JP126*p3_homes</f>
        <v/>
      </c>
      <c r="JQ147" s="42">
        <f>JQ126*p3_homes</f>
        <v/>
      </c>
      <c r="JR147" s="42">
        <f>JR126*p3_homes</f>
        <v/>
      </c>
      <c r="JS147" s="42">
        <f>JS126*p3_homes</f>
        <v/>
      </c>
      <c r="JT147" s="42">
        <f>JT126*p3_homes</f>
        <v/>
      </c>
      <c r="JU147" s="42">
        <f>JU126*p3_homes</f>
        <v/>
      </c>
      <c r="JV147" s="42">
        <f>JV126*p3_homes</f>
        <v/>
      </c>
      <c r="JW147" s="42">
        <f>JW126*p3_homes</f>
        <v/>
      </c>
      <c r="JX147" s="42">
        <f>JX126*p3_homes</f>
        <v/>
      </c>
      <c r="JY147" s="42">
        <f>JY126*p3_homes</f>
        <v/>
      </c>
      <c r="JZ147" s="42">
        <f>JZ126*p3_homes</f>
        <v/>
      </c>
      <c r="KA147" s="42">
        <f>KA126*p3_homes</f>
        <v/>
      </c>
      <c r="KB147" s="42">
        <f>KB126*p3_homes</f>
        <v/>
      </c>
      <c r="KC147" s="42">
        <f>KC126*p3_homes</f>
        <v/>
      </c>
      <c r="KD147" s="42">
        <f>KD126*p3_homes</f>
        <v/>
      </c>
      <c r="KE147" s="42">
        <f>KE126*p3_homes</f>
        <v/>
      </c>
      <c r="KF147" s="42">
        <f>KF126*p3_homes</f>
        <v/>
      </c>
      <c r="KG147" s="42">
        <f>KG126*p3_homes</f>
        <v/>
      </c>
      <c r="KH147" s="42">
        <f>KH126*p3_homes</f>
        <v/>
      </c>
      <c r="KI147" s="42">
        <f>KI126*p3_homes</f>
        <v/>
      </c>
      <c r="KJ147" s="42">
        <f>KJ126*p3_homes</f>
        <v/>
      </c>
      <c r="KK147" s="42">
        <f>KK126*p3_homes</f>
        <v/>
      </c>
      <c r="KL147" s="42">
        <f>KL126*p3_homes</f>
        <v/>
      </c>
      <c r="KM147" s="42">
        <f>KM126*p3_homes</f>
        <v/>
      </c>
      <c r="KN147" s="42">
        <f>KN126*p3_homes</f>
        <v/>
      </c>
      <c r="KO147" s="42">
        <f>KO126*p3_homes</f>
        <v/>
      </c>
      <c r="KP147" s="42">
        <f>KP126*p3_homes</f>
        <v/>
      </c>
      <c r="KQ147" s="42">
        <f>KQ126*p3_homes</f>
        <v/>
      </c>
      <c r="KR147" s="42">
        <f>KR126*p3_homes</f>
        <v/>
      </c>
      <c r="KS147" s="42">
        <f>KS126*p3_homes</f>
        <v/>
      </c>
      <c r="KT147" s="42">
        <f>KT126*p3_homes</f>
        <v/>
      </c>
      <c r="KU147" s="42">
        <f>KU126*p3_homes</f>
        <v/>
      </c>
      <c r="KV147" s="42">
        <f>KV126*p3_homes</f>
        <v/>
      </c>
      <c r="KW147" s="42">
        <f>KW126*p3_homes</f>
        <v/>
      </c>
      <c r="KX147" s="42">
        <f>KX126*p3_homes</f>
        <v/>
      </c>
      <c r="KY147" s="42">
        <f>KY126*p3_homes</f>
        <v/>
      </c>
      <c r="KZ147" s="42">
        <f>KZ126*p3_homes</f>
        <v/>
      </c>
      <c r="LA147" s="42">
        <f>LA126*p3_homes</f>
        <v/>
      </c>
      <c r="LB147" s="42">
        <f>LB126*p3_homes</f>
        <v/>
      </c>
      <c r="LC147" s="42">
        <f>LC126*p3_homes</f>
        <v/>
      </c>
      <c r="LD147" s="42">
        <f>LD126*p3_homes</f>
        <v/>
      </c>
      <c r="LE147" s="42">
        <f>LE126*p3_homes</f>
        <v/>
      </c>
      <c r="LF147" s="42">
        <f>LF126*p3_homes</f>
        <v/>
      </c>
      <c r="LG147" s="42">
        <f>LG126*p3_homes</f>
        <v/>
      </c>
      <c r="LH147" s="42">
        <f>LH126*p3_homes</f>
        <v/>
      </c>
      <c r="LI147" s="42">
        <f>LI126*p3_homes</f>
        <v/>
      </c>
      <c r="LJ147" s="42">
        <f>LJ126*p3_homes</f>
        <v/>
      </c>
      <c r="LK147" s="42">
        <f>LK126*p3_homes</f>
        <v/>
      </c>
      <c r="LL147" s="42">
        <f>LL126*p3_homes</f>
        <v/>
      </c>
      <c r="LM147" s="42">
        <f>LM126*p3_homes</f>
        <v/>
      </c>
      <c r="LN147" s="42">
        <f>LN126*p3_homes</f>
        <v/>
      </c>
      <c r="LO147" s="42">
        <f>LO126*p3_homes</f>
        <v/>
      </c>
      <c r="LP147" s="42">
        <f>LP126*p3_homes</f>
        <v/>
      </c>
      <c r="LQ147" s="42">
        <f>LQ126*p3_homes</f>
        <v/>
      </c>
      <c r="LR147" s="42">
        <f>LR126*p3_homes</f>
        <v/>
      </c>
      <c r="LS147" s="42">
        <f>LS126*p3_homes</f>
        <v/>
      </c>
      <c r="LT147" s="42">
        <f>LT126*p3_homes</f>
        <v/>
      </c>
      <c r="LU147" s="42">
        <f>LU126*p3_homes</f>
        <v/>
      </c>
      <c r="LV147" s="42">
        <f>LV126*p3_homes</f>
        <v/>
      </c>
      <c r="LW147" s="42">
        <f>LW126*p3_homes</f>
        <v/>
      </c>
      <c r="LX147" s="42">
        <f>LX126*p3_homes</f>
        <v/>
      </c>
      <c r="LY147" s="42">
        <f>LY126*p3_homes</f>
        <v/>
      </c>
      <c r="LZ147" s="42">
        <f>LZ126*p3_homes</f>
        <v/>
      </c>
      <c r="MA147" s="42">
        <f>MA126*p3_homes</f>
        <v/>
      </c>
      <c r="MB147" s="42">
        <f>MB126*p3_homes</f>
        <v/>
      </c>
      <c r="MC147" s="42">
        <f>MC126*p3_homes</f>
        <v/>
      </c>
      <c r="MD147" s="42">
        <f>MD126*p3_homes</f>
        <v/>
      </c>
      <c r="ME147" s="42">
        <f>ME126*p3_homes</f>
        <v/>
      </c>
      <c r="MF147" s="42">
        <f>MF126*p3_homes</f>
        <v/>
      </c>
      <c r="MG147" s="42">
        <f>MG126*p3_homes</f>
        <v/>
      </c>
      <c r="MH147" s="42">
        <f>MH126*p3_homes</f>
        <v/>
      </c>
      <c r="MI147" s="42">
        <f>MI126*p3_homes</f>
        <v/>
      </c>
      <c r="MJ147" s="42">
        <f>MJ126*p3_homes</f>
        <v/>
      </c>
      <c r="MK147" s="42">
        <f>MK126*p3_homes</f>
        <v/>
      </c>
      <c r="ML147" s="42">
        <f>ML126*p3_homes</f>
        <v/>
      </c>
      <c r="MM147" s="42">
        <f>MM126*p3_homes</f>
        <v/>
      </c>
      <c r="MN147" s="42">
        <f>MN126*p3_homes</f>
        <v/>
      </c>
      <c r="MO147" s="42">
        <f>MO126*p3_homes</f>
        <v/>
      </c>
      <c r="MP147" s="42">
        <f>MP126*p3_homes</f>
        <v/>
      </c>
      <c r="MQ147" s="42">
        <f>MQ126*p3_homes</f>
        <v/>
      </c>
      <c r="MR147" s="42">
        <f>MR126*p3_homes</f>
        <v/>
      </c>
      <c r="MS147" s="42">
        <f>MS126*p3_homes</f>
        <v/>
      </c>
      <c r="MT147" s="42">
        <f>MT126*p3_homes</f>
        <v/>
      </c>
      <c r="MU147" s="42">
        <f>MU126*p3_homes</f>
        <v/>
      </c>
      <c r="MV147" s="42">
        <f>MV126*p3_homes</f>
        <v/>
      </c>
      <c r="MW147" s="42">
        <f>MW126*p3_homes</f>
        <v/>
      </c>
      <c r="MX147" s="42">
        <f>MX126*p3_homes</f>
        <v/>
      </c>
      <c r="MY147" s="42">
        <f>MY126*p3_homes</f>
        <v/>
      </c>
      <c r="MZ147" s="42">
        <f>MZ126*p3_homes</f>
        <v/>
      </c>
      <c r="NA147" s="42">
        <f>NA126*p3_homes</f>
        <v/>
      </c>
      <c r="NB147" s="42">
        <f>NB126*p3_homes</f>
        <v/>
      </c>
      <c r="NC147" s="42">
        <f>NC126*p3_homes</f>
        <v/>
      </c>
      <c r="ND147" s="42">
        <f>ND126*p3_homes</f>
        <v/>
      </c>
      <c r="NE147" s="42">
        <f>NE126*p3_homes</f>
        <v/>
      </c>
      <c r="NF147" s="42">
        <f>NF126*p3_homes</f>
        <v/>
      </c>
      <c r="NG147" s="42">
        <f>NG126*p3_homes</f>
        <v/>
      </c>
      <c r="NH147" s="42">
        <f>NH126*p3_homes</f>
        <v/>
      </c>
      <c r="NI147" s="42">
        <f>NI126*p3_homes</f>
        <v/>
      </c>
      <c r="NJ147" s="42">
        <f>NJ126*p3_homes</f>
        <v/>
      </c>
      <c r="NK147" s="42">
        <f>NK126*p3_homes</f>
        <v/>
      </c>
      <c r="NL147" s="42">
        <f>NL126*p3_homes</f>
        <v/>
      </c>
      <c r="NM147" s="42">
        <f>NM126*p3_homes</f>
        <v/>
      </c>
      <c r="NN147" s="42">
        <f>NN126*p3_homes</f>
        <v/>
      </c>
      <c r="NO147" s="42">
        <f>NO126*p3_homes</f>
        <v/>
      </c>
      <c r="NP147" s="42">
        <f>NP126*p3_homes</f>
        <v/>
      </c>
      <c r="NQ147" s="42">
        <f>NQ126*p3_homes</f>
        <v/>
      </c>
      <c r="NR147" s="42">
        <f>NR126*p3_homes</f>
        <v/>
      </c>
      <c r="NS147" s="42">
        <f>NS126*p3_homes</f>
        <v/>
      </c>
      <c r="NT147" s="42">
        <f>NT126*p3_homes</f>
        <v/>
      </c>
      <c r="NU147" s="42">
        <f>NU126*p3_homes</f>
        <v/>
      </c>
      <c r="NV147" s="42">
        <f>NV126*p3_homes</f>
        <v/>
      </c>
      <c r="NW147" s="42">
        <f>NW126*p3_homes</f>
        <v/>
      </c>
      <c r="NX147" s="42">
        <f>NX126*p3_homes</f>
        <v/>
      </c>
      <c r="NY147" s="42">
        <f>NY126*p3_homes</f>
        <v/>
      </c>
      <c r="NZ147" s="42">
        <f>NZ126*p3_homes</f>
        <v/>
      </c>
      <c r="OA147" s="42">
        <f>OA126*p3_homes</f>
        <v/>
      </c>
      <c r="OB147" s="42">
        <f>OB126*p3_homes</f>
        <v/>
      </c>
      <c r="OC147" s="42">
        <f>OC126*p3_homes</f>
        <v/>
      </c>
      <c r="OD147" s="42">
        <f>OD126*p3_homes</f>
        <v/>
      </c>
      <c r="OE147" s="42">
        <f>OE126*p3_homes</f>
        <v/>
      </c>
      <c r="OF147" s="42">
        <f>OF126*p3_homes</f>
        <v/>
      </c>
      <c r="OG147" s="42">
        <f>OG126*p3_homes</f>
        <v/>
      </c>
      <c r="OH147" s="42">
        <f>OH126*p3_homes</f>
        <v/>
      </c>
      <c r="OI147" s="42">
        <f>OI126*p3_homes</f>
        <v/>
      </c>
      <c r="OJ147" s="42">
        <f>OJ126*p3_homes</f>
        <v/>
      </c>
      <c r="OK147" s="42">
        <f>OK126*p3_homes</f>
        <v/>
      </c>
      <c r="OL147" s="42">
        <f>OL126*p3_homes</f>
        <v/>
      </c>
      <c r="OM147" s="42">
        <f>OM126*p3_homes</f>
        <v/>
      </c>
      <c r="ON147" s="42">
        <f>ON126*p3_homes</f>
        <v/>
      </c>
      <c r="OO147" s="42">
        <f>OO126*p3_homes</f>
        <v/>
      </c>
      <c r="OP147" s="42">
        <f>OP126*p3_homes</f>
        <v/>
      </c>
      <c r="OQ147" s="42">
        <f>OQ126*p3_homes</f>
        <v/>
      </c>
      <c r="OR147" s="42">
        <f>OR126*p3_homes</f>
        <v/>
      </c>
      <c r="OS147" s="42">
        <f>OS126*p3_homes</f>
        <v/>
      </c>
      <c r="OT147" s="42">
        <f>OT126*p3_homes</f>
        <v/>
      </c>
      <c r="OU147" s="42">
        <f>OU126*p3_homes</f>
        <v/>
      </c>
      <c r="OV147" s="42">
        <f>OV126*p3_homes</f>
        <v/>
      </c>
      <c r="OW147" s="42">
        <f>OW126*p3_homes</f>
        <v/>
      </c>
      <c r="OX147" s="42">
        <f>OX126*p3_homes</f>
        <v/>
      </c>
      <c r="OY147" s="42">
        <f>OY126*p3_homes</f>
        <v/>
      </c>
      <c r="OZ147" s="42">
        <f>OZ126*p3_homes</f>
        <v/>
      </c>
      <c r="PA147" s="42">
        <f>PA126*p3_homes</f>
        <v/>
      </c>
      <c r="PB147" s="42">
        <f>PB126*p3_homes</f>
        <v/>
      </c>
      <c r="PC147" s="42">
        <f>PC126*p3_homes</f>
        <v/>
      </c>
      <c r="PD147" s="42">
        <f>PD126*p3_homes</f>
        <v/>
      </c>
      <c r="PE147" s="42">
        <f>PE126*p3_homes</f>
        <v/>
      </c>
      <c r="PF147" s="42">
        <f>PF126*p3_homes</f>
        <v/>
      </c>
      <c r="PG147" s="42">
        <f>PG126*p3_homes</f>
        <v/>
      </c>
      <c r="PH147" s="42">
        <f>PH126*p3_homes</f>
        <v/>
      </c>
      <c r="PI147" s="42">
        <f>PI126*p3_homes</f>
        <v/>
      </c>
      <c r="PJ147" s="42">
        <f>PJ126*p3_homes</f>
        <v/>
      </c>
      <c r="PK147" s="42">
        <f>PK126*p3_homes</f>
        <v/>
      </c>
      <c r="PL147" s="42">
        <f>PL126*p3_homes</f>
        <v/>
      </c>
      <c r="PM147" s="42">
        <f>PM126*p3_homes</f>
        <v/>
      </c>
    </row>
    <row r="148">
      <c r="A148" s="9" t="inlineStr">
        <is>
          <t>Homes occupied (sitewide leasing capacity, phase priority)</t>
        </is>
      </c>
      <c r="B148" s="9" t="inlineStr">
        <is>
          <t>P3</t>
        </is>
      </c>
      <c r="D148" s="46">
        <f>IF(D126=1,MIN(p3_homes*stab_occ,0+MAX(0,cap_m-D33-D91)),0)</f>
        <v/>
      </c>
      <c r="E148" s="46">
        <f>IF(E126=1,MIN(p3_homes*stab_occ,D148+MAX(0,cap_m-E33-E91)),0)</f>
        <v/>
      </c>
      <c r="F148" s="46">
        <f>IF(F126=1,MIN(p3_homes*stab_occ,E148+MAX(0,cap_m-F33-F91)),0)</f>
        <v/>
      </c>
      <c r="G148" s="46">
        <f>IF(G126=1,MIN(p3_homes*stab_occ,F148+MAX(0,cap_m-G33-G91)),0)</f>
        <v/>
      </c>
      <c r="H148" s="46">
        <f>IF(H126=1,MIN(p3_homes*stab_occ,G148+MAX(0,cap_m-H33-H91)),0)</f>
        <v/>
      </c>
      <c r="I148" s="46">
        <f>IF(I126=1,MIN(p3_homes*stab_occ,H148+MAX(0,cap_m-I33-I91)),0)</f>
        <v/>
      </c>
      <c r="J148" s="46">
        <f>IF(J126=1,MIN(p3_homes*stab_occ,I148+MAX(0,cap_m-J33-J91)),0)</f>
        <v/>
      </c>
      <c r="K148" s="46">
        <f>IF(K126=1,MIN(p3_homes*stab_occ,J148+MAX(0,cap_m-K33-K91)),0)</f>
        <v/>
      </c>
      <c r="L148" s="46">
        <f>IF(L126=1,MIN(p3_homes*stab_occ,K148+MAX(0,cap_m-L33-L91)),0)</f>
        <v/>
      </c>
      <c r="M148" s="46">
        <f>IF(M126=1,MIN(p3_homes*stab_occ,L148+MAX(0,cap_m-M33-M91)),0)</f>
        <v/>
      </c>
      <c r="N148" s="46">
        <f>IF(N126=1,MIN(p3_homes*stab_occ,M148+MAX(0,cap_m-N33-N91)),0)</f>
        <v/>
      </c>
      <c r="O148" s="46">
        <f>IF(O126=1,MIN(p3_homes*stab_occ,N148+MAX(0,cap_m-O33-O91)),0)</f>
        <v/>
      </c>
      <c r="P148" s="46">
        <f>IF(P126=1,MIN(p3_homes*stab_occ,O148+MAX(0,cap_m-P33-P91)),0)</f>
        <v/>
      </c>
      <c r="Q148" s="46">
        <f>IF(Q126=1,MIN(p3_homes*stab_occ,P148+MAX(0,cap_m-Q33-Q91)),0)</f>
        <v/>
      </c>
      <c r="R148" s="46">
        <f>IF(R126=1,MIN(p3_homes*stab_occ,Q148+MAX(0,cap_m-R33-R91)),0)</f>
        <v/>
      </c>
      <c r="S148" s="46">
        <f>IF(S126=1,MIN(p3_homes*stab_occ,R148+MAX(0,cap_m-S33-S91)),0)</f>
        <v/>
      </c>
      <c r="T148" s="46">
        <f>IF(T126=1,MIN(p3_homes*stab_occ,S148+MAX(0,cap_m-T33-T91)),0)</f>
        <v/>
      </c>
      <c r="U148" s="46">
        <f>IF(U126=1,MIN(p3_homes*stab_occ,T148+MAX(0,cap_m-U33-U91)),0)</f>
        <v/>
      </c>
      <c r="V148" s="46">
        <f>IF(V126=1,MIN(p3_homes*stab_occ,U148+MAX(0,cap_m-V33-V91)),0)</f>
        <v/>
      </c>
      <c r="W148" s="46">
        <f>IF(W126=1,MIN(p3_homes*stab_occ,V148+MAX(0,cap_m-W33-W91)),0)</f>
        <v/>
      </c>
      <c r="X148" s="46">
        <f>IF(X126=1,MIN(p3_homes*stab_occ,W148+MAX(0,cap_m-X33-X91)),0)</f>
        <v/>
      </c>
      <c r="Y148" s="46">
        <f>IF(Y126=1,MIN(p3_homes*stab_occ,X148+MAX(0,cap_m-Y33-Y91)),0)</f>
        <v/>
      </c>
      <c r="Z148" s="46">
        <f>IF(Z126=1,MIN(p3_homes*stab_occ,Y148+MAX(0,cap_m-Z33-Z91)),0)</f>
        <v/>
      </c>
      <c r="AA148" s="46">
        <f>IF(AA126=1,MIN(p3_homes*stab_occ,Z148+MAX(0,cap_m-AA33-AA91)),0)</f>
        <v/>
      </c>
      <c r="AB148" s="46">
        <f>IF(AB126=1,MIN(p3_homes*stab_occ,AA148+MAX(0,cap_m-AB33-AB91)),0)</f>
        <v/>
      </c>
      <c r="AC148" s="46">
        <f>IF(AC126=1,MIN(p3_homes*stab_occ,AB148+MAX(0,cap_m-AC33-AC91)),0)</f>
        <v/>
      </c>
      <c r="AD148" s="46">
        <f>IF(AD126=1,MIN(p3_homes*stab_occ,AC148+MAX(0,cap_m-AD33-AD91)),0)</f>
        <v/>
      </c>
      <c r="AE148" s="46">
        <f>IF(AE126=1,MIN(p3_homes*stab_occ,AD148+MAX(0,cap_m-AE33-AE91)),0)</f>
        <v/>
      </c>
      <c r="AF148" s="46">
        <f>IF(AF126=1,MIN(p3_homes*stab_occ,AE148+MAX(0,cap_m-AF33-AF91)),0)</f>
        <v/>
      </c>
      <c r="AG148" s="46">
        <f>IF(AG126=1,MIN(p3_homes*stab_occ,AF148+MAX(0,cap_m-AG33-AG91)),0)</f>
        <v/>
      </c>
      <c r="AH148" s="46">
        <f>IF(AH126=1,MIN(p3_homes*stab_occ,AG148+MAX(0,cap_m-AH33-AH91)),0)</f>
        <v/>
      </c>
      <c r="AI148" s="46">
        <f>IF(AI126=1,MIN(p3_homes*stab_occ,AH148+MAX(0,cap_m-AI33-AI91)),0)</f>
        <v/>
      </c>
      <c r="AJ148" s="46">
        <f>IF(AJ126=1,MIN(p3_homes*stab_occ,AI148+MAX(0,cap_m-AJ33-AJ91)),0)</f>
        <v/>
      </c>
      <c r="AK148" s="46">
        <f>IF(AK126=1,MIN(p3_homes*stab_occ,AJ148+MAX(0,cap_m-AK33-AK91)),0)</f>
        <v/>
      </c>
      <c r="AL148" s="46">
        <f>IF(AL126=1,MIN(p3_homes*stab_occ,AK148+MAX(0,cap_m-AL33-AL91)),0)</f>
        <v/>
      </c>
      <c r="AM148" s="46">
        <f>IF(AM126=1,MIN(p3_homes*stab_occ,AL148+MAX(0,cap_m-AM33-AM91)),0)</f>
        <v/>
      </c>
      <c r="AN148" s="46">
        <f>IF(AN126=1,MIN(p3_homes*stab_occ,AM148+MAX(0,cap_m-AN33-AN91)),0)</f>
        <v/>
      </c>
      <c r="AO148" s="46">
        <f>IF(AO126=1,MIN(p3_homes*stab_occ,AN148+MAX(0,cap_m-AO33-AO91)),0)</f>
        <v/>
      </c>
      <c r="AP148" s="46">
        <f>IF(AP126=1,MIN(p3_homes*stab_occ,AO148+MAX(0,cap_m-AP33-AP91)),0)</f>
        <v/>
      </c>
      <c r="AQ148" s="46">
        <f>IF(AQ126=1,MIN(p3_homes*stab_occ,AP148+MAX(0,cap_m-AQ33-AQ91)),0)</f>
        <v/>
      </c>
      <c r="AR148" s="46">
        <f>IF(AR126=1,MIN(p3_homes*stab_occ,AQ148+MAX(0,cap_m-AR33-AR91)),0)</f>
        <v/>
      </c>
      <c r="AS148" s="46">
        <f>IF(AS126=1,MIN(p3_homes*stab_occ,AR148+MAX(0,cap_m-AS33-AS91)),0)</f>
        <v/>
      </c>
      <c r="AT148" s="46">
        <f>IF(AT126=1,MIN(p3_homes*stab_occ,AS148+MAX(0,cap_m-AT33-AT91)),0)</f>
        <v/>
      </c>
      <c r="AU148" s="46">
        <f>IF(AU126=1,MIN(p3_homes*stab_occ,AT148+MAX(0,cap_m-AU33-AU91)),0)</f>
        <v/>
      </c>
      <c r="AV148" s="46">
        <f>IF(AV126=1,MIN(p3_homes*stab_occ,AU148+MAX(0,cap_m-AV33-AV91)),0)</f>
        <v/>
      </c>
      <c r="AW148" s="46">
        <f>IF(AW126=1,MIN(p3_homes*stab_occ,AV148+MAX(0,cap_m-AW33-AW91)),0)</f>
        <v/>
      </c>
      <c r="AX148" s="46">
        <f>IF(AX126=1,MIN(p3_homes*stab_occ,AW148+MAX(0,cap_m-AX33-AX91)),0)</f>
        <v/>
      </c>
      <c r="AY148" s="46">
        <f>IF(AY126=1,MIN(p3_homes*stab_occ,AX148+MAX(0,cap_m-AY33-AY91)),0)</f>
        <v/>
      </c>
      <c r="AZ148" s="46">
        <f>IF(AZ126=1,MIN(p3_homes*stab_occ,AY148+MAX(0,cap_m-AZ33-AZ91)),0)</f>
        <v/>
      </c>
      <c r="BA148" s="46">
        <f>IF(BA126=1,MIN(p3_homes*stab_occ,AZ148+MAX(0,cap_m-BA33-BA91)),0)</f>
        <v/>
      </c>
      <c r="BB148" s="46">
        <f>IF(BB126=1,MIN(p3_homes*stab_occ,BA148+MAX(0,cap_m-BB33-BB91)),0)</f>
        <v/>
      </c>
      <c r="BC148" s="46">
        <f>IF(BC126=1,MIN(p3_homes*stab_occ,BB148+MAX(0,cap_m-BC33-BC91)),0)</f>
        <v/>
      </c>
      <c r="BD148" s="46">
        <f>IF(BD126=1,MIN(p3_homes*stab_occ,BC148+MAX(0,cap_m-BD33-BD91)),0)</f>
        <v/>
      </c>
      <c r="BE148" s="46">
        <f>IF(BE126=1,MIN(p3_homes*stab_occ,BD148+MAX(0,cap_m-BE33-BE91)),0)</f>
        <v/>
      </c>
      <c r="BF148" s="46">
        <f>IF(BF126=1,MIN(p3_homes*stab_occ,BE148+MAX(0,cap_m-BF33-BF91)),0)</f>
        <v/>
      </c>
      <c r="BG148" s="46">
        <f>IF(BG126=1,MIN(p3_homes*stab_occ,BF148+MAX(0,cap_m-BG33-BG91)),0)</f>
        <v/>
      </c>
      <c r="BH148" s="46">
        <f>IF(BH126=1,MIN(p3_homes*stab_occ,BG148+MAX(0,cap_m-BH33-BH91)),0)</f>
        <v/>
      </c>
      <c r="BI148" s="46">
        <f>IF(BI126=1,MIN(p3_homes*stab_occ,BH148+MAX(0,cap_m-BI33-BI91)),0)</f>
        <v/>
      </c>
      <c r="BJ148" s="46">
        <f>IF(BJ126=1,MIN(p3_homes*stab_occ,BI148+MAX(0,cap_m-BJ33-BJ91)),0)</f>
        <v/>
      </c>
      <c r="BK148" s="46">
        <f>IF(BK126=1,MIN(p3_homes*stab_occ,BJ148+MAX(0,cap_m-BK33-BK91)),0)</f>
        <v/>
      </c>
      <c r="BL148" s="46">
        <f>IF(BL126=1,MIN(p3_homes*stab_occ,BK148+MAX(0,cap_m-BL33-BL91)),0)</f>
        <v/>
      </c>
      <c r="BM148" s="46">
        <f>IF(BM126=1,MIN(p3_homes*stab_occ,BL148+MAX(0,cap_m-BM33-BM91)),0)</f>
        <v/>
      </c>
      <c r="BN148" s="46">
        <f>IF(BN126=1,MIN(p3_homes*stab_occ,BM148+MAX(0,cap_m-BN33-BN91)),0)</f>
        <v/>
      </c>
      <c r="BO148" s="46">
        <f>IF(BO126=1,MIN(p3_homes*stab_occ,BN148+MAX(0,cap_m-BO33-BO91)),0)</f>
        <v/>
      </c>
      <c r="BP148" s="46">
        <f>IF(BP126=1,MIN(p3_homes*stab_occ,BO148+MAX(0,cap_m-BP33-BP91)),0)</f>
        <v/>
      </c>
      <c r="BQ148" s="46">
        <f>IF(BQ126=1,MIN(p3_homes*stab_occ,BP148+MAX(0,cap_m-BQ33-BQ91)),0)</f>
        <v/>
      </c>
      <c r="BR148" s="46">
        <f>IF(BR126=1,MIN(p3_homes*stab_occ,BQ148+MAX(0,cap_m-BR33-BR91)),0)</f>
        <v/>
      </c>
      <c r="BS148" s="46">
        <f>IF(BS126=1,MIN(p3_homes*stab_occ,BR148+MAX(0,cap_m-BS33-BS91)),0)</f>
        <v/>
      </c>
      <c r="BT148" s="46">
        <f>IF(BT126=1,MIN(p3_homes*stab_occ,BS148+MAX(0,cap_m-BT33-BT91)),0)</f>
        <v/>
      </c>
      <c r="BU148" s="46">
        <f>IF(BU126=1,MIN(p3_homes*stab_occ,BT148+MAX(0,cap_m-BU33-BU91)),0)</f>
        <v/>
      </c>
      <c r="BV148" s="46">
        <f>IF(BV126=1,MIN(p3_homes*stab_occ,BU148+MAX(0,cap_m-BV33-BV91)),0)</f>
        <v/>
      </c>
      <c r="BW148" s="46">
        <f>IF(BW126=1,MIN(p3_homes*stab_occ,BV148+MAX(0,cap_m-BW33-BW91)),0)</f>
        <v/>
      </c>
      <c r="BX148" s="46">
        <f>IF(BX126=1,MIN(p3_homes*stab_occ,BW148+MAX(0,cap_m-BX33-BX91)),0)</f>
        <v/>
      </c>
      <c r="BY148" s="46">
        <f>IF(BY126=1,MIN(p3_homes*stab_occ,BX148+MAX(0,cap_m-BY33-BY91)),0)</f>
        <v/>
      </c>
      <c r="BZ148" s="46">
        <f>IF(BZ126=1,MIN(p3_homes*stab_occ,BY148+MAX(0,cap_m-BZ33-BZ91)),0)</f>
        <v/>
      </c>
      <c r="CA148" s="46">
        <f>IF(CA126=1,MIN(p3_homes*stab_occ,BZ148+MAX(0,cap_m-CA33-CA91)),0)</f>
        <v/>
      </c>
      <c r="CB148" s="46">
        <f>IF(CB126=1,MIN(p3_homes*stab_occ,CA148+MAX(0,cap_m-CB33-CB91)),0)</f>
        <v/>
      </c>
      <c r="CC148" s="46">
        <f>IF(CC126=1,MIN(p3_homes*stab_occ,CB148+MAX(0,cap_m-CC33-CC91)),0)</f>
        <v/>
      </c>
      <c r="CD148" s="46">
        <f>IF(CD126=1,MIN(p3_homes*stab_occ,CC148+MAX(0,cap_m-CD33-CD91)),0)</f>
        <v/>
      </c>
      <c r="CE148" s="46">
        <f>IF(CE126=1,MIN(p3_homes*stab_occ,CD148+MAX(0,cap_m-CE33-CE91)),0)</f>
        <v/>
      </c>
      <c r="CF148" s="46">
        <f>IF(CF126=1,MIN(p3_homes*stab_occ,CE148+MAX(0,cap_m-CF33-CF91)),0)</f>
        <v/>
      </c>
      <c r="CG148" s="46">
        <f>IF(CG126=1,MIN(p3_homes*stab_occ,CF148+MAX(0,cap_m-CG33-CG91)),0)</f>
        <v/>
      </c>
      <c r="CH148" s="46">
        <f>IF(CH126=1,MIN(p3_homes*stab_occ,CG148+MAX(0,cap_m-CH33-CH91)),0)</f>
        <v/>
      </c>
      <c r="CI148" s="46">
        <f>IF(CI126=1,MIN(p3_homes*stab_occ,CH148+MAX(0,cap_m-CI33-CI91)),0)</f>
        <v/>
      </c>
      <c r="CJ148" s="46">
        <f>IF(CJ126=1,MIN(p3_homes*stab_occ,CI148+MAX(0,cap_m-CJ33-CJ91)),0)</f>
        <v/>
      </c>
      <c r="CK148" s="46">
        <f>IF(CK126=1,MIN(p3_homes*stab_occ,CJ148+MAX(0,cap_m-CK33-CK91)),0)</f>
        <v/>
      </c>
      <c r="CL148" s="46">
        <f>IF(CL126=1,MIN(p3_homes*stab_occ,CK148+MAX(0,cap_m-CL33-CL91)),0)</f>
        <v/>
      </c>
      <c r="CM148" s="46">
        <f>IF(CM126=1,MIN(p3_homes*stab_occ,CL148+MAX(0,cap_m-CM33-CM91)),0)</f>
        <v/>
      </c>
      <c r="CN148" s="46">
        <f>IF(CN126=1,MIN(p3_homes*stab_occ,CM148+MAX(0,cap_m-CN33-CN91)),0)</f>
        <v/>
      </c>
      <c r="CO148" s="46">
        <f>IF(CO126=1,MIN(p3_homes*stab_occ,CN148+MAX(0,cap_m-CO33-CO91)),0)</f>
        <v/>
      </c>
      <c r="CP148" s="46">
        <f>IF(CP126=1,MIN(p3_homes*stab_occ,CO148+MAX(0,cap_m-CP33-CP91)),0)</f>
        <v/>
      </c>
      <c r="CQ148" s="46">
        <f>IF(CQ126=1,MIN(p3_homes*stab_occ,CP148+MAX(0,cap_m-CQ33-CQ91)),0)</f>
        <v/>
      </c>
      <c r="CR148" s="46">
        <f>IF(CR126=1,MIN(p3_homes*stab_occ,CQ148+MAX(0,cap_m-CR33-CR91)),0)</f>
        <v/>
      </c>
      <c r="CS148" s="46">
        <f>IF(CS126=1,MIN(p3_homes*stab_occ,CR148+MAX(0,cap_m-CS33-CS91)),0)</f>
        <v/>
      </c>
      <c r="CT148" s="46">
        <f>IF(CT126=1,MIN(p3_homes*stab_occ,CS148+MAX(0,cap_m-CT33-CT91)),0)</f>
        <v/>
      </c>
      <c r="CU148" s="46">
        <f>IF(CU126=1,MIN(p3_homes*stab_occ,CT148+MAX(0,cap_m-CU33-CU91)),0)</f>
        <v/>
      </c>
      <c r="CV148" s="46">
        <f>IF(CV126=1,MIN(p3_homes*stab_occ,CU148+MAX(0,cap_m-CV33-CV91)),0)</f>
        <v/>
      </c>
      <c r="CW148" s="46">
        <f>IF(CW126=1,MIN(p3_homes*stab_occ,CV148+MAX(0,cap_m-CW33-CW91)),0)</f>
        <v/>
      </c>
      <c r="CX148" s="46">
        <f>IF(CX126=1,MIN(p3_homes*stab_occ,CW148+MAX(0,cap_m-CX33-CX91)),0)</f>
        <v/>
      </c>
      <c r="CY148" s="46">
        <f>IF(CY126=1,MIN(p3_homes*stab_occ,CX148+MAX(0,cap_m-CY33-CY91)),0)</f>
        <v/>
      </c>
      <c r="CZ148" s="46">
        <f>IF(CZ126=1,MIN(p3_homes*stab_occ,CY148+MAX(0,cap_m-CZ33-CZ91)),0)</f>
        <v/>
      </c>
      <c r="DA148" s="46">
        <f>IF(DA126=1,MIN(p3_homes*stab_occ,CZ148+MAX(0,cap_m-DA33-DA91)),0)</f>
        <v/>
      </c>
      <c r="DB148" s="46">
        <f>IF(DB126=1,MIN(p3_homes*stab_occ,DA148+MAX(0,cap_m-DB33-DB91)),0)</f>
        <v/>
      </c>
      <c r="DC148" s="46">
        <f>IF(DC126=1,MIN(p3_homes*stab_occ,DB148+MAX(0,cap_m-DC33-DC91)),0)</f>
        <v/>
      </c>
      <c r="DD148" s="46">
        <f>IF(DD126=1,MIN(p3_homes*stab_occ,DC148+MAX(0,cap_m-DD33-DD91)),0)</f>
        <v/>
      </c>
      <c r="DE148" s="46">
        <f>IF(DE126=1,MIN(p3_homes*stab_occ,DD148+MAX(0,cap_m-DE33-DE91)),0)</f>
        <v/>
      </c>
      <c r="DF148" s="46">
        <f>IF(DF126=1,MIN(p3_homes*stab_occ,DE148+MAX(0,cap_m-DF33-DF91)),0)</f>
        <v/>
      </c>
      <c r="DG148" s="46">
        <f>IF(DG126=1,MIN(p3_homes*stab_occ,DF148+MAX(0,cap_m-DG33-DG91)),0)</f>
        <v/>
      </c>
      <c r="DH148" s="46">
        <f>IF(DH126=1,MIN(p3_homes*stab_occ,DG148+MAX(0,cap_m-DH33-DH91)),0)</f>
        <v/>
      </c>
      <c r="DI148" s="46">
        <f>IF(DI126=1,MIN(p3_homes*stab_occ,DH148+MAX(0,cap_m-DI33-DI91)),0)</f>
        <v/>
      </c>
      <c r="DJ148" s="46">
        <f>IF(DJ126=1,MIN(p3_homes*stab_occ,DI148+MAX(0,cap_m-DJ33-DJ91)),0)</f>
        <v/>
      </c>
      <c r="DK148" s="46">
        <f>IF(DK126=1,MIN(p3_homes*stab_occ,DJ148+MAX(0,cap_m-DK33-DK91)),0)</f>
        <v/>
      </c>
      <c r="DL148" s="46">
        <f>IF(DL126=1,MIN(p3_homes*stab_occ,DK148+MAX(0,cap_m-DL33-DL91)),0)</f>
        <v/>
      </c>
      <c r="DM148" s="46">
        <f>IF(DM126=1,MIN(p3_homes*stab_occ,DL148+MAX(0,cap_m-DM33-DM91)),0)</f>
        <v/>
      </c>
      <c r="DN148" s="46">
        <f>IF(DN126=1,MIN(p3_homes*stab_occ,DM148+MAX(0,cap_m-DN33-DN91)),0)</f>
        <v/>
      </c>
      <c r="DO148" s="46">
        <f>IF(DO126=1,MIN(p3_homes*stab_occ,DN148+MAX(0,cap_m-DO33-DO91)),0)</f>
        <v/>
      </c>
      <c r="DP148" s="46">
        <f>IF(DP126=1,MIN(p3_homes*stab_occ,DO148+MAX(0,cap_m-DP33-DP91)),0)</f>
        <v/>
      </c>
      <c r="DQ148" s="46">
        <f>IF(DQ126=1,MIN(p3_homes*stab_occ,DP148+MAX(0,cap_m-DQ33-DQ91)),0)</f>
        <v/>
      </c>
      <c r="DR148" s="46">
        <f>IF(DR126=1,MIN(p3_homes*stab_occ,DQ148+MAX(0,cap_m-DR33-DR91)),0)</f>
        <v/>
      </c>
      <c r="DS148" s="46">
        <f>IF(DS126=1,MIN(p3_homes*stab_occ,DR148+MAX(0,cap_m-DS33-DS91)),0)</f>
        <v/>
      </c>
      <c r="DT148" s="46">
        <f>IF(DT126=1,MIN(p3_homes*stab_occ,DS148+MAX(0,cap_m-DT33-DT91)),0)</f>
        <v/>
      </c>
      <c r="DU148" s="46">
        <f>IF(DU126=1,MIN(p3_homes*stab_occ,DT148+MAX(0,cap_m-DU33-DU91)),0)</f>
        <v/>
      </c>
      <c r="DV148" s="46">
        <f>IF(DV126=1,MIN(p3_homes*stab_occ,DU148+MAX(0,cap_m-DV33-DV91)),0)</f>
        <v/>
      </c>
      <c r="DW148" s="46">
        <f>IF(DW126=1,MIN(p3_homes*stab_occ,DV148+MAX(0,cap_m-DW33-DW91)),0)</f>
        <v/>
      </c>
      <c r="DX148" s="46">
        <f>IF(DX126=1,MIN(p3_homes*stab_occ,DW148+MAX(0,cap_m-DX33-DX91)),0)</f>
        <v/>
      </c>
      <c r="DY148" s="46">
        <f>IF(DY126=1,MIN(p3_homes*stab_occ,DX148+MAX(0,cap_m-DY33-DY91)),0)</f>
        <v/>
      </c>
      <c r="DZ148" s="46">
        <f>IF(DZ126=1,MIN(p3_homes*stab_occ,DY148+MAX(0,cap_m-DZ33-DZ91)),0)</f>
        <v/>
      </c>
      <c r="EA148" s="46">
        <f>IF(EA126=1,MIN(p3_homes*stab_occ,DZ148+MAX(0,cap_m-EA33-EA91)),0)</f>
        <v/>
      </c>
      <c r="EB148" s="46">
        <f>IF(EB126=1,MIN(p3_homes*stab_occ,EA148+MAX(0,cap_m-EB33-EB91)),0)</f>
        <v/>
      </c>
      <c r="EC148" s="46">
        <f>IF(EC126=1,MIN(p3_homes*stab_occ,EB148+MAX(0,cap_m-EC33-EC91)),0)</f>
        <v/>
      </c>
      <c r="ED148" s="46">
        <f>IF(ED126=1,MIN(p3_homes*stab_occ,EC148+MAX(0,cap_m-ED33-ED91)),0)</f>
        <v/>
      </c>
      <c r="EE148" s="46">
        <f>IF(EE126=1,MIN(p3_homes*stab_occ,ED148+MAX(0,cap_m-EE33-EE91)),0)</f>
        <v/>
      </c>
      <c r="EF148" s="46">
        <f>IF(EF126=1,MIN(p3_homes*stab_occ,EE148+MAX(0,cap_m-EF33-EF91)),0)</f>
        <v/>
      </c>
      <c r="EG148" s="46">
        <f>IF(EG126=1,MIN(p3_homes*stab_occ,EF148+MAX(0,cap_m-EG33-EG91)),0)</f>
        <v/>
      </c>
      <c r="EH148" s="46">
        <f>IF(EH126=1,MIN(p3_homes*stab_occ,EG148+MAX(0,cap_m-EH33-EH91)),0)</f>
        <v/>
      </c>
      <c r="EI148" s="46">
        <f>IF(EI126=1,MIN(p3_homes*stab_occ,EH148+MAX(0,cap_m-EI33-EI91)),0)</f>
        <v/>
      </c>
      <c r="EJ148" s="46">
        <f>IF(EJ126=1,MIN(p3_homes*stab_occ,EI148+MAX(0,cap_m-EJ33-EJ91)),0)</f>
        <v/>
      </c>
      <c r="EK148" s="46">
        <f>IF(EK126=1,MIN(p3_homes*stab_occ,EJ148+MAX(0,cap_m-EK33-EK91)),0)</f>
        <v/>
      </c>
      <c r="EL148" s="46">
        <f>IF(EL126=1,MIN(p3_homes*stab_occ,EK148+MAX(0,cap_m-EL33-EL91)),0)</f>
        <v/>
      </c>
      <c r="EM148" s="46">
        <f>IF(EM126=1,MIN(p3_homes*stab_occ,EL148+MAX(0,cap_m-EM33-EM91)),0)</f>
        <v/>
      </c>
      <c r="EN148" s="46">
        <f>IF(EN126=1,MIN(p3_homes*stab_occ,EM148+MAX(0,cap_m-EN33-EN91)),0)</f>
        <v/>
      </c>
      <c r="EO148" s="46">
        <f>IF(EO126=1,MIN(p3_homes*stab_occ,EN148+MAX(0,cap_m-EO33-EO91)),0)</f>
        <v/>
      </c>
      <c r="EP148" s="46">
        <f>IF(EP126=1,MIN(p3_homes*stab_occ,EO148+MAX(0,cap_m-EP33-EP91)),0)</f>
        <v/>
      </c>
      <c r="EQ148" s="46">
        <f>IF(EQ126=1,MIN(p3_homes*stab_occ,EP148+MAX(0,cap_m-EQ33-EQ91)),0)</f>
        <v/>
      </c>
      <c r="ER148" s="46">
        <f>IF(ER126=1,MIN(p3_homes*stab_occ,EQ148+MAX(0,cap_m-ER33-ER91)),0)</f>
        <v/>
      </c>
      <c r="ES148" s="46">
        <f>IF(ES126=1,MIN(p3_homes*stab_occ,ER148+MAX(0,cap_m-ES33-ES91)),0)</f>
        <v/>
      </c>
      <c r="ET148" s="46">
        <f>IF(ET126=1,MIN(p3_homes*stab_occ,ES148+MAX(0,cap_m-ET33-ET91)),0)</f>
        <v/>
      </c>
      <c r="EU148" s="46">
        <f>IF(EU126=1,MIN(p3_homes*stab_occ,ET148+MAX(0,cap_m-EU33-EU91)),0)</f>
        <v/>
      </c>
      <c r="EV148" s="46">
        <f>IF(EV126=1,MIN(p3_homes*stab_occ,EU148+MAX(0,cap_m-EV33-EV91)),0)</f>
        <v/>
      </c>
      <c r="EW148" s="46">
        <f>IF(EW126=1,MIN(p3_homes*stab_occ,EV148+MAX(0,cap_m-EW33-EW91)),0)</f>
        <v/>
      </c>
      <c r="EX148" s="46">
        <f>IF(EX126=1,MIN(p3_homes*stab_occ,EW148+MAX(0,cap_m-EX33-EX91)),0)</f>
        <v/>
      </c>
      <c r="EY148" s="46">
        <f>IF(EY126=1,MIN(p3_homes*stab_occ,EX148+MAX(0,cap_m-EY33-EY91)),0)</f>
        <v/>
      </c>
      <c r="EZ148" s="46">
        <f>IF(EZ126=1,MIN(p3_homes*stab_occ,EY148+MAX(0,cap_m-EZ33-EZ91)),0)</f>
        <v/>
      </c>
      <c r="FA148" s="46">
        <f>IF(FA126=1,MIN(p3_homes*stab_occ,EZ148+MAX(0,cap_m-FA33-FA91)),0)</f>
        <v/>
      </c>
      <c r="FB148" s="46">
        <f>IF(FB126=1,MIN(p3_homes*stab_occ,FA148+MAX(0,cap_m-FB33-FB91)),0)</f>
        <v/>
      </c>
      <c r="FC148" s="46">
        <f>IF(FC126=1,MIN(p3_homes*stab_occ,FB148+MAX(0,cap_m-FC33-FC91)),0)</f>
        <v/>
      </c>
      <c r="FD148" s="46">
        <f>IF(FD126=1,MIN(p3_homes*stab_occ,FC148+MAX(0,cap_m-FD33-FD91)),0)</f>
        <v/>
      </c>
      <c r="FE148" s="46">
        <f>IF(FE126=1,MIN(p3_homes*stab_occ,FD148+MAX(0,cap_m-FE33-FE91)),0)</f>
        <v/>
      </c>
      <c r="FF148" s="46">
        <f>IF(FF126=1,MIN(p3_homes*stab_occ,FE148+MAX(0,cap_m-FF33-FF91)),0)</f>
        <v/>
      </c>
      <c r="FG148" s="46">
        <f>IF(FG126=1,MIN(p3_homes*stab_occ,FF148+MAX(0,cap_m-FG33-FG91)),0)</f>
        <v/>
      </c>
      <c r="FH148" s="46">
        <f>IF(FH126=1,MIN(p3_homes*stab_occ,FG148+MAX(0,cap_m-FH33-FH91)),0)</f>
        <v/>
      </c>
      <c r="FI148" s="46">
        <f>IF(FI126=1,MIN(p3_homes*stab_occ,FH148+MAX(0,cap_m-FI33-FI91)),0)</f>
        <v/>
      </c>
      <c r="FJ148" s="46">
        <f>IF(FJ126=1,MIN(p3_homes*stab_occ,FI148+MAX(0,cap_m-FJ33-FJ91)),0)</f>
        <v/>
      </c>
      <c r="FK148" s="46">
        <f>IF(FK126=1,MIN(p3_homes*stab_occ,FJ148+MAX(0,cap_m-FK33-FK91)),0)</f>
        <v/>
      </c>
      <c r="FL148" s="46">
        <f>IF(FL126=1,MIN(p3_homes*stab_occ,FK148+MAX(0,cap_m-FL33-FL91)),0)</f>
        <v/>
      </c>
      <c r="FM148" s="46">
        <f>IF(FM126=1,MIN(p3_homes*stab_occ,FL148+MAX(0,cap_m-FM33-FM91)),0)</f>
        <v/>
      </c>
      <c r="FN148" s="46">
        <f>IF(FN126=1,MIN(p3_homes*stab_occ,FM148+MAX(0,cap_m-FN33-FN91)),0)</f>
        <v/>
      </c>
      <c r="FO148" s="46">
        <f>IF(FO126=1,MIN(p3_homes*stab_occ,FN148+MAX(0,cap_m-FO33-FO91)),0)</f>
        <v/>
      </c>
      <c r="FP148" s="46">
        <f>IF(FP126=1,MIN(p3_homes*stab_occ,FO148+MAX(0,cap_m-FP33-FP91)),0)</f>
        <v/>
      </c>
      <c r="FQ148" s="46">
        <f>IF(FQ126=1,MIN(p3_homes*stab_occ,FP148+MAX(0,cap_m-FQ33-FQ91)),0)</f>
        <v/>
      </c>
      <c r="FR148" s="46">
        <f>IF(FR126=1,MIN(p3_homes*stab_occ,FQ148+MAX(0,cap_m-FR33-FR91)),0)</f>
        <v/>
      </c>
      <c r="FS148" s="46">
        <f>IF(FS126=1,MIN(p3_homes*stab_occ,FR148+MAX(0,cap_m-FS33-FS91)),0)</f>
        <v/>
      </c>
      <c r="FT148" s="46">
        <f>IF(FT126=1,MIN(p3_homes*stab_occ,FS148+MAX(0,cap_m-FT33-FT91)),0)</f>
        <v/>
      </c>
      <c r="FU148" s="46">
        <f>IF(FU126=1,MIN(p3_homes*stab_occ,FT148+MAX(0,cap_m-FU33-FU91)),0)</f>
        <v/>
      </c>
      <c r="FV148" s="46">
        <f>IF(FV126=1,MIN(p3_homes*stab_occ,FU148+MAX(0,cap_m-FV33-FV91)),0)</f>
        <v/>
      </c>
      <c r="FW148" s="46">
        <f>IF(FW126=1,MIN(p3_homes*stab_occ,FV148+MAX(0,cap_m-FW33-FW91)),0)</f>
        <v/>
      </c>
      <c r="FX148" s="46">
        <f>IF(FX126=1,MIN(p3_homes*stab_occ,FW148+MAX(0,cap_m-FX33-FX91)),0)</f>
        <v/>
      </c>
      <c r="FY148" s="46">
        <f>IF(FY126=1,MIN(p3_homes*stab_occ,FX148+MAX(0,cap_m-FY33-FY91)),0)</f>
        <v/>
      </c>
      <c r="FZ148" s="46">
        <f>IF(FZ126=1,MIN(p3_homes*stab_occ,FY148+MAX(0,cap_m-FZ33-FZ91)),0)</f>
        <v/>
      </c>
      <c r="GA148" s="46">
        <f>IF(GA126=1,MIN(p3_homes*stab_occ,FZ148+MAX(0,cap_m-GA33-GA91)),0)</f>
        <v/>
      </c>
      <c r="GB148" s="46">
        <f>IF(GB126=1,MIN(p3_homes*stab_occ,GA148+MAX(0,cap_m-GB33-GB91)),0)</f>
        <v/>
      </c>
      <c r="GC148" s="46">
        <f>IF(GC126=1,MIN(p3_homes*stab_occ,GB148+MAX(0,cap_m-GC33-GC91)),0)</f>
        <v/>
      </c>
      <c r="GD148" s="46">
        <f>IF(GD126=1,MIN(p3_homes*stab_occ,GC148+MAX(0,cap_m-GD33-GD91)),0)</f>
        <v/>
      </c>
      <c r="GE148" s="46">
        <f>IF(GE126=1,MIN(p3_homes*stab_occ,GD148+MAX(0,cap_m-GE33-GE91)),0)</f>
        <v/>
      </c>
      <c r="GF148" s="46">
        <f>IF(GF126=1,MIN(p3_homes*stab_occ,GE148+MAX(0,cap_m-GF33-GF91)),0)</f>
        <v/>
      </c>
      <c r="GG148" s="46">
        <f>IF(GG126=1,MIN(p3_homes*stab_occ,GF148+MAX(0,cap_m-GG33-GG91)),0)</f>
        <v/>
      </c>
      <c r="GH148" s="46">
        <f>IF(GH126=1,MIN(p3_homes*stab_occ,GG148+MAX(0,cap_m-GH33-GH91)),0)</f>
        <v/>
      </c>
      <c r="GI148" s="46">
        <f>IF(GI126=1,MIN(p3_homes*stab_occ,GH148+MAX(0,cap_m-GI33-GI91)),0)</f>
        <v/>
      </c>
      <c r="GJ148" s="46">
        <f>IF(GJ126=1,MIN(p3_homes*stab_occ,GI148+MAX(0,cap_m-GJ33-GJ91)),0)</f>
        <v/>
      </c>
      <c r="GK148" s="46">
        <f>IF(GK126=1,MIN(p3_homes*stab_occ,GJ148+MAX(0,cap_m-GK33-GK91)),0)</f>
        <v/>
      </c>
      <c r="GL148" s="46">
        <f>IF(GL126=1,MIN(p3_homes*stab_occ,GK148+MAX(0,cap_m-GL33-GL91)),0)</f>
        <v/>
      </c>
      <c r="GM148" s="46">
        <f>IF(GM126=1,MIN(p3_homes*stab_occ,GL148+MAX(0,cap_m-GM33-GM91)),0)</f>
        <v/>
      </c>
      <c r="GN148" s="46">
        <f>IF(GN126=1,MIN(p3_homes*stab_occ,GM148+MAX(0,cap_m-GN33-GN91)),0)</f>
        <v/>
      </c>
      <c r="GO148" s="46">
        <f>IF(GO126=1,MIN(p3_homes*stab_occ,GN148+MAX(0,cap_m-GO33-GO91)),0)</f>
        <v/>
      </c>
      <c r="GP148" s="46">
        <f>IF(GP126=1,MIN(p3_homes*stab_occ,GO148+MAX(0,cap_m-GP33-GP91)),0)</f>
        <v/>
      </c>
      <c r="GQ148" s="46">
        <f>IF(GQ126=1,MIN(p3_homes*stab_occ,GP148+MAX(0,cap_m-GQ33-GQ91)),0)</f>
        <v/>
      </c>
      <c r="GR148" s="46">
        <f>IF(GR126=1,MIN(p3_homes*stab_occ,GQ148+MAX(0,cap_m-GR33-GR91)),0)</f>
        <v/>
      </c>
      <c r="GS148" s="46">
        <f>IF(GS126=1,MIN(p3_homes*stab_occ,GR148+MAX(0,cap_m-GS33-GS91)),0)</f>
        <v/>
      </c>
      <c r="GT148" s="46">
        <f>IF(GT126=1,MIN(p3_homes*stab_occ,GS148+MAX(0,cap_m-GT33-GT91)),0)</f>
        <v/>
      </c>
      <c r="GU148" s="46">
        <f>IF(GU126=1,MIN(p3_homes*stab_occ,GT148+MAX(0,cap_m-GU33-GU91)),0)</f>
        <v/>
      </c>
      <c r="GV148" s="46">
        <f>IF(GV126=1,MIN(p3_homes*stab_occ,GU148+MAX(0,cap_m-GV33-GV91)),0)</f>
        <v/>
      </c>
      <c r="GW148" s="46">
        <f>IF(GW126=1,MIN(p3_homes*stab_occ,GV148+MAX(0,cap_m-GW33-GW91)),0)</f>
        <v/>
      </c>
      <c r="GX148" s="46">
        <f>IF(GX126=1,MIN(p3_homes*stab_occ,GW148+MAX(0,cap_m-GX33-GX91)),0)</f>
        <v/>
      </c>
      <c r="GY148" s="46">
        <f>IF(GY126=1,MIN(p3_homes*stab_occ,GX148+MAX(0,cap_m-GY33-GY91)),0)</f>
        <v/>
      </c>
      <c r="GZ148" s="46">
        <f>IF(GZ126=1,MIN(p3_homes*stab_occ,GY148+MAX(0,cap_m-GZ33-GZ91)),0)</f>
        <v/>
      </c>
      <c r="HA148" s="46">
        <f>IF(HA126=1,MIN(p3_homes*stab_occ,GZ148+MAX(0,cap_m-HA33-HA91)),0)</f>
        <v/>
      </c>
      <c r="HB148" s="46">
        <f>IF(HB126=1,MIN(p3_homes*stab_occ,HA148+MAX(0,cap_m-HB33-HB91)),0)</f>
        <v/>
      </c>
      <c r="HC148" s="46">
        <f>IF(HC126=1,MIN(p3_homes*stab_occ,HB148+MAX(0,cap_m-HC33-HC91)),0)</f>
        <v/>
      </c>
      <c r="HD148" s="46">
        <f>IF(HD126=1,MIN(p3_homes*stab_occ,HC148+MAX(0,cap_m-HD33-HD91)),0)</f>
        <v/>
      </c>
      <c r="HE148" s="46">
        <f>IF(HE126=1,MIN(p3_homes*stab_occ,HD148+MAX(0,cap_m-HE33-HE91)),0)</f>
        <v/>
      </c>
      <c r="HF148" s="46">
        <f>IF(HF126=1,MIN(p3_homes*stab_occ,HE148+MAX(0,cap_m-HF33-HF91)),0)</f>
        <v/>
      </c>
      <c r="HG148" s="46">
        <f>IF(HG126=1,MIN(p3_homes*stab_occ,HF148+MAX(0,cap_m-HG33-HG91)),0)</f>
        <v/>
      </c>
      <c r="HH148" s="46">
        <f>IF(HH126=1,MIN(p3_homes*stab_occ,HG148+MAX(0,cap_m-HH33-HH91)),0)</f>
        <v/>
      </c>
      <c r="HI148" s="46">
        <f>IF(HI126=1,MIN(p3_homes*stab_occ,HH148+MAX(0,cap_m-HI33-HI91)),0)</f>
        <v/>
      </c>
      <c r="HJ148" s="46">
        <f>IF(HJ126=1,MIN(p3_homes*stab_occ,HI148+MAX(0,cap_m-HJ33-HJ91)),0)</f>
        <v/>
      </c>
      <c r="HK148" s="46">
        <f>IF(HK126=1,MIN(p3_homes*stab_occ,HJ148+MAX(0,cap_m-HK33-HK91)),0)</f>
        <v/>
      </c>
      <c r="HL148" s="46">
        <f>IF(HL126=1,MIN(p3_homes*stab_occ,HK148+MAX(0,cap_m-HL33-HL91)),0)</f>
        <v/>
      </c>
      <c r="HM148" s="46">
        <f>IF(HM126=1,MIN(p3_homes*stab_occ,HL148+MAX(0,cap_m-HM33-HM91)),0)</f>
        <v/>
      </c>
      <c r="HN148" s="46">
        <f>IF(HN126=1,MIN(p3_homes*stab_occ,HM148+MAX(0,cap_m-HN33-HN91)),0)</f>
        <v/>
      </c>
      <c r="HO148" s="46">
        <f>IF(HO126=1,MIN(p3_homes*stab_occ,HN148+MAX(0,cap_m-HO33-HO91)),0)</f>
        <v/>
      </c>
      <c r="HP148" s="46">
        <f>IF(HP126=1,MIN(p3_homes*stab_occ,HO148+MAX(0,cap_m-HP33-HP91)),0)</f>
        <v/>
      </c>
      <c r="HQ148" s="46">
        <f>IF(HQ126=1,MIN(p3_homes*stab_occ,HP148+MAX(0,cap_m-HQ33-HQ91)),0)</f>
        <v/>
      </c>
      <c r="HR148" s="46">
        <f>IF(HR126=1,MIN(p3_homes*stab_occ,HQ148+MAX(0,cap_m-HR33-HR91)),0)</f>
        <v/>
      </c>
      <c r="HS148" s="46">
        <f>IF(HS126=1,MIN(p3_homes*stab_occ,HR148+MAX(0,cap_m-HS33-HS91)),0)</f>
        <v/>
      </c>
      <c r="HT148" s="46">
        <f>IF(HT126=1,MIN(p3_homes*stab_occ,HS148+MAX(0,cap_m-HT33-HT91)),0)</f>
        <v/>
      </c>
      <c r="HU148" s="46">
        <f>IF(HU126=1,MIN(p3_homes*stab_occ,HT148+MAX(0,cap_m-HU33-HU91)),0)</f>
        <v/>
      </c>
      <c r="HV148" s="46">
        <f>IF(HV126=1,MIN(p3_homes*stab_occ,HU148+MAX(0,cap_m-HV33-HV91)),0)</f>
        <v/>
      </c>
      <c r="HW148" s="46">
        <f>IF(HW126=1,MIN(p3_homes*stab_occ,HV148+MAX(0,cap_m-HW33-HW91)),0)</f>
        <v/>
      </c>
      <c r="HX148" s="46">
        <f>IF(HX126=1,MIN(p3_homes*stab_occ,HW148+MAX(0,cap_m-HX33-HX91)),0)</f>
        <v/>
      </c>
      <c r="HY148" s="46">
        <f>IF(HY126=1,MIN(p3_homes*stab_occ,HX148+MAX(0,cap_m-HY33-HY91)),0)</f>
        <v/>
      </c>
      <c r="HZ148" s="46">
        <f>IF(HZ126=1,MIN(p3_homes*stab_occ,HY148+MAX(0,cap_m-HZ33-HZ91)),0)</f>
        <v/>
      </c>
      <c r="IA148" s="46">
        <f>IF(IA126=1,MIN(p3_homes*stab_occ,HZ148+MAX(0,cap_m-IA33-IA91)),0)</f>
        <v/>
      </c>
      <c r="IB148" s="46">
        <f>IF(IB126=1,MIN(p3_homes*stab_occ,IA148+MAX(0,cap_m-IB33-IB91)),0)</f>
        <v/>
      </c>
      <c r="IC148" s="46">
        <f>IF(IC126=1,MIN(p3_homes*stab_occ,IB148+MAX(0,cap_m-IC33-IC91)),0)</f>
        <v/>
      </c>
      <c r="ID148" s="46">
        <f>IF(ID126=1,MIN(p3_homes*stab_occ,IC148+MAX(0,cap_m-ID33-ID91)),0)</f>
        <v/>
      </c>
      <c r="IE148" s="46">
        <f>IF(IE126=1,MIN(p3_homes*stab_occ,ID148+MAX(0,cap_m-IE33-IE91)),0)</f>
        <v/>
      </c>
      <c r="IF148" s="46">
        <f>IF(IF126=1,MIN(p3_homes*stab_occ,IE148+MAX(0,cap_m-IF33-IF91)),0)</f>
        <v/>
      </c>
      <c r="IG148" s="46">
        <f>IF(IG126=1,MIN(p3_homes*stab_occ,IF148+MAX(0,cap_m-IG33-IG91)),0)</f>
        <v/>
      </c>
      <c r="IH148" s="46">
        <f>IF(IH126=1,MIN(p3_homes*stab_occ,IG148+MAX(0,cap_m-IH33-IH91)),0)</f>
        <v/>
      </c>
      <c r="II148" s="46">
        <f>IF(II126=1,MIN(p3_homes*stab_occ,IH148+MAX(0,cap_m-II33-II91)),0)</f>
        <v/>
      </c>
      <c r="IJ148" s="46">
        <f>IF(IJ126=1,MIN(p3_homes*stab_occ,II148+MAX(0,cap_m-IJ33-IJ91)),0)</f>
        <v/>
      </c>
      <c r="IK148" s="46">
        <f>IF(IK126=1,MIN(p3_homes*stab_occ,IJ148+MAX(0,cap_m-IK33-IK91)),0)</f>
        <v/>
      </c>
      <c r="IL148" s="46">
        <f>IF(IL126=1,MIN(p3_homes*stab_occ,IK148+MAX(0,cap_m-IL33-IL91)),0)</f>
        <v/>
      </c>
      <c r="IM148" s="46">
        <f>IF(IM126=1,MIN(p3_homes*stab_occ,IL148+MAX(0,cap_m-IM33-IM91)),0)</f>
        <v/>
      </c>
      <c r="IN148" s="46">
        <f>IF(IN126=1,MIN(p3_homes*stab_occ,IM148+MAX(0,cap_m-IN33-IN91)),0)</f>
        <v/>
      </c>
      <c r="IO148" s="46">
        <f>IF(IO126=1,MIN(p3_homes*stab_occ,IN148+MAX(0,cap_m-IO33-IO91)),0)</f>
        <v/>
      </c>
      <c r="IP148" s="46">
        <f>IF(IP126=1,MIN(p3_homes*stab_occ,IO148+MAX(0,cap_m-IP33-IP91)),0)</f>
        <v/>
      </c>
      <c r="IQ148" s="46">
        <f>IF(IQ126=1,MIN(p3_homes*stab_occ,IP148+MAX(0,cap_m-IQ33-IQ91)),0)</f>
        <v/>
      </c>
      <c r="IR148" s="46">
        <f>IF(IR126=1,MIN(p3_homes*stab_occ,IQ148+MAX(0,cap_m-IR33-IR91)),0)</f>
        <v/>
      </c>
      <c r="IS148" s="46">
        <f>IF(IS126=1,MIN(p3_homes*stab_occ,IR148+MAX(0,cap_m-IS33-IS91)),0)</f>
        <v/>
      </c>
      <c r="IT148" s="46">
        <f>IF(IT126=1,MIN(p3_homes*stab_occ,IS148+MAX(0,cap_m-IT33-IT91)),0)</f>
        <v/>
      </c>
      <c r="IU148" s="46">
        <f>IF(IU126=1,MIN(p3_homes*stab_occ,IT148+MAX(0,cap_m-IU33-IU91)),0)</f>
        <v/>
      </c>
      <c r="IV148" s="46">
        <f>IF(IV126=1,MIN(p3_homes*stab_occ,IU148+MAX(0,cap_m-IV33-IV91)),0)</f>
        <v/>
      </c>
      <c r="IW148" s="46">
        <f>IF(IW126=1,MIN(p3_homes*stab_occ,IV148+MAX(0,cap_m-IW33-IW91)),0)</f>
        <v/>
      </c>
      <c r="IX148" s="46">
        <f>IF(IX126=1,MIN(p3_homes*stab_occ,IW148+MAX(0,cap_m-IX33-IX91)),0)</f>
        <v/>
      </c>
      <c r="IY148" s="46">
        <f>IF(IY126=1,MIN(p3_homes*stab_occ,IX148+MAX(0,cap_m-IY33-IY91)),0)</f>
        <v/>
      </c>
      <c r="IZ148" s="46">
        <f>IF(IZ126=1,MIN(p3_homes*stab_occ,IY148+MAX(0,cap_m-IZ33-IZ91)),0)</f>
        <v/>
      </c>
      <c r="JA148" s="46">
        <f>IF(JA126=1,MIN(p3_homes*stab_occ,IZ148+MAX(0,cap_m-JA33-JA91)),0)</f>
        <v/>
      </c>
      <c r="JB148" s="46">
        <f>IF(JB126=1,MIN(p3_homes*stab_occ,JA148+MAX(0,cap_m-JB33-JB91)),0)</f>
        <v/>
      </c>
      <c r="JC148" s="46">
        <f>IF(JC126=1,MIN(p3_homes*stab_occ,JB148+MAX(0,cap_m-JC33-JC91)),0)</f>
        <v/>
      </c>
      <c r="JD148" s="46">
        <f>IF(JD126=1,MIN(p3_homes*stab_occ,JC148+MAX(0,cap_m-JD33-JD91)),0)</f>
        <v/>
      </c>
      <c r="JE148" s="46">
        <f>IF(JE126=1,MIN(p3_homes*stab_occ,JD148+MAX(0,cap_m-JE33-JE91)),0)</f>
        <v/>
      </c>
      <c r="JF148" s="46">
        <f>IF(JF126=1,MIN(p3_homes*stab_occ,JE148+MAX(0,cap_m-JF33-JF91)),0)</f>
        <v/>
      </c>
      <c r="JG148" s="46">
        <f>IF(JG126=1,MIN(p3_homes*stab_occ,JF148+MAX(0,cap_m-JG33-JG91)),0)</f>
        <v/>
      </c>
      <c r="JH148" s="46">
        <f>IF(JH126=1,MIN(p3_homes*stab_occ,JG148+MAX(0,cap_m-JH33-JH91)),0)</f>
        <v/>
      </c>
      <c r="JI148" s="46">
        <f>IF(JI126=1,MIN(p3_homes*stab_occ,JH148+MAX(0,cap_m-JI33-JI91)),0)</f>
        <v/>
      </c>
      <c r="JJ148" s="46">
        <f>IF(JJ126=1,MIN(p3_homes*stab_occ,JI148+MAX(0,cap_m-JJ33-JJ91)),0)</f>
        <v/>
      </c>
      <c r="JK148" s="46">
        <f>IF(JK126=1,MIN(p3_homes*stab_occ,JJ148+MAX(0,cap_m-JK33-JK91)),0)</f>
        <v/>
      </c>
      <c r="JL148" s="46">
        <f>IF(JL126=1,MIN(p3_homes*stab_occ,JK148+MAX(0,cap_m-JL33-JL91)),0)</f>
        <v/>
      </c>
      <c r="JM148" s="46">
        <f>IF(JM126=1,MIN(p3_homes*stab_occ,JL148+MAX(0,cap_m-JM33-JM91)),0)</f>
        <v/>
      </c>
      <c r="JN148" s="46">
        <f>IF(JN126=1,MIN(p3_homes*stab_occ,JM148+MAX(0,cap_m-JN33-JN91)),0)</f>
        <v/>
      </c>
      <c r="JO148" s="46">
        <f>IF(JO126=1,MIN(p3_homes*stab_occ,JN148+MAX(0,cap_m-JO33-JO91)),0)</f>
        <v/>
      </c>
      <c r="JP148" s="46">
        <f>IF(JP126=1,MIN(p3_homes*stab_occ,JO148+MAX(0,cap_m-JP33-JP91)),0)</f>
        <v/>
      </c>
      <c r="JQ148" s="46">
        <f>IF(JQ126=1,MIN(p3_homes*stab_occ,JP148+MAX(0,cap_m-JQ33-JQ91)),0)</f>
        <v/>
      </c>
      <c r="JR148" s="46">
        <f>IF(JR126=1,MIN(p3_homes*stab_occ,JQ148+MAX(0,cap_m-JR33-JR91)),0)</f>
        <v/>
      </c>
      <c r="JS148" s="46">
        <f>IF(JS126=1,MIN(p3_homes*stab_occ,JR148+MAX(0,cap_m-JS33-JS91)),0)</f>
        <v/>
      </c>
      <c r="JT148" s="46">
        <f>IF(JT126=1,MIN(p3_homes*stab_occ,JS148+MAX(0,cap_m-JT33-JT91)),0)</f>
        <v/>
      </c>
      <c r="JU148" s="46">
        <f>IF(JU126=1,MIN(p3_homes*stab_occ,JT148+MAX(0,cap_m-JU33-JU91)),0)</f>
        <v/>
      </c>
      <c r="JV148" s="46">
        <f>IF(JV126=1,MIN(p3_homes*stab_occ,JU148+MAX(0,cap_m-JV33-JV91)),0)</f>
        <v/>
      </c>
      <c r="JW148" s="46">
        <f>IF(JW126=1,MIN(p3_homes*stab_occ,JV148+MAX(0,cap_m-JW33-JW91)),0)</f>
        <v/>
      </c>
      <c r="JX148" s="46">
        <f>IF(JX126=1,MIN(p3_homes*stab_occ,JW148+MAX(0,cap_m-JX33-JX91)),0)</f>
        <v/>
      </c>
      <c r="JY148" s="46">
        <f>IF(JY126=1,MIN(p3_homes*stab_occ,JX148+MAX(0,cap_m-JY33-JY91)),0)</f>
        <v/>
      </c>
      <c r="JZ148" s="46">
        <f>IF(JZ126=1,MIN(p3_homes*stab_occ,JY148+MAX(0,cap_m-JZ33-JZ91)),0)</f>
        <v/>
      </c>
      <c r="KA148" s="46">
        <f>IF(KA126=1,MIN(p3_homes*stab_occ,JZ148+MAX(0,cap_m-KA33-KA91)),0)</f>
        <v/>
      </c>
      <c r="KB148" s="46">
        <f>IF(KB126=1,MIN(p3_homes*stab_occ,KA148+MAX(0,cap_m-KB33-KB91)),0)</f>
        <v/>
      </c>
      <c r="KC148" s="46">
        <f>IF(KC126=1,MIN(p3_homes*stab_occ,KB148+MAX(0,cap_m-KC33-KC91)),0)</f>
        <v/>
      </c>
      <c r="KD148" s="46">
        <f>IF(KD126=1,MIN(p3_homes*stab_occ,KC148+MAX(0,cap_m-KD33-KD91)),0)</f>
        <v/>
      </c>
      <c r="KE148" s="46">
        <f>IF(KE126=1,MIN(p3_homes*stab_occ,KD148+MAX(0,cap_m-KE33-KE91)),0)</f>
        <v/>
      </c>
      <c r="KF148" s="46">
        <f>IF(KF126=1,MIN(p3_homes*stab_occ,KE148+MAX(0,cap_m-KF33-KF91)),0)</f>
        <v/>
      </c>
      <c r="KG148" s="46">
        <f>IF(KG126=1,MIN(p3_homes*stab_occ,KF148+MAX(0,cap_m-KG33-KG91)),0)</f>
        <v/>
      </c>
      <c r="KH148" s="46">
        <f>IF(KH126=1,MIN(p3_homes*stab_occ,KG148+MAX(0,cap_m-KH33-KH91)),0)</f>
        <v/>
      </c>
      <c r="KI148" s="46">
        <f>IF(KI126=1,MIN(p3_homes*stab_occ,KH148+MAX(0,cap_m-KI33-KI91)),0)</f>
        <v/>
      </c>
      <c r="KJ148" s="46">
        <f>IF(KJ126=1,MIN(p3_homes*stab_occ,KI148+MAX(0,cap_m-KJ33-KJ91)),0)</f>
        <v/>
      </c>
      <c r="KK148" s="46">
        <f>IF(KK126=1,MIN(p3_homes*stab_occ,KJ148+MAX(0,cap_m-KK33-KK91)),0)</f>
        <v/>
      </c>
      <c r="KL148" s="46">
        <f>IF(KL126=1,MIN(p3_homes*stab_occ,KK148+MAX(0,cap_m-KL33-KL91)),0)</f>
        <v/>
      </c>
      <c r="KM148" s="46">
        <f>IF(KM126=1,MIN(p3_homes*stab_occ,KL148+MAX(0,cap_m-KM33-KM91)),0)</f>
        <v/>
      </c>
      <c r="KN148" s="46">
        <f>IF(KN126=1,MIN(p3_homes*stab_occ,KM148+MAX(0,cap_m-KN33-KN91)),0)</f>
        <v/>
      </c>
      <c r="KO148" s="46">
        <f>IF(KO126=1,MIN(p3_homes*stab_occ,KN148+MAX(0,cap_m-KO33-KO91)),0)</f>
        <v/>
      </c>
      <c r="KP148" s="46">
        <f>IF(KP126=1,MIN(p3_homes*stab_occ,KO148+MAX(0,cap_m-KP33-KP91)),0)</f>
        <v/>
      </c>
      <c r="KQ148" s="46">
        <f>IF(KQ126=1,MIN(p3_homes*stab_occ,KP148+MAX(0,cap_m-KQ33-KQ91)),0)</f>
        <v/>
      </c>
      <c r="KR148" s="46">
        <f>IF(KR126=1,MIN(p3_homes*stab_occ,KQ148+MAX(0,cap_m-KR33-KR91)),0)</f>
        <v/>
      </c>
      <c r="KS148" s="46">
        <f>IF(KS126=1,MIN(p3_homes*stab_occ,KR148+MAX(0,cap_m-KS33-KS91)),0)</f>
        <v/>
      </c>
      <c r="KT148" s="46">
        <f>IF(KT126=1,MIN(p3_homes*stab_occ,KS148+MAX(0,cap_m-KT33-KT91)),0)</f>
        <v/>
      </c>
      <c r="KU148" s="46">
        <f>IF(KU126=1,MIN(p3_homes*stab_occ,KT148+MAX(0,cap_m-KU33-KU91)),0)</f>
        <v/>
      </c>
      <c r="KV148" s="46">
        <f>IF(KV126=1,MIN(p3_homes*stab_occ,KU148+MAX(0,cap_m-KV33-KV91)),0)</f>
        <v/>
      </c>
      <c r="KW148" s="46">
        <f>IF(KW126=1,MIN(p3_homes*stab_occ,KV148+MAX(0,cap_m-KW33-KW91)),0)</f>
        <v/>
      </c>
      <c r="KX148" s="46">
        <f>IF(KX126=1,MIN(p3_homes*stab_occ,KW148+MAX(0,cap_m-KX33-KX91)),0)</f>
        <v/>
      </c>
      <c r="KY148" s="46">
        <f>IF(KY126=1,MIN(p3_homes*stab_occ,KX148+MAX(0,cap_m-KY33-KY91)),0)</f>
        <v/>
      </c>
      <c r="KZ148" s="46">
        <f>IF(KZ126=1,MIN(p3_homes*stab_occ,KY148+MAX(0,cap_m-KZ33-KZ91)),0)</f>
        <v/>
      </c>
      <c r="LA148" s="46">
        <f>IF(LA126=1,MIN(p3_homes*stab_occ,KZ148+MAX(0,cap_m-LA33-LA91)),0)</f>
        <v/>
      </c>
      <c r="LB148" s="46">
        <f>IF(LB126=1,MIN(p3_homes*stab_occ,LA148+MAX(0,cap_m-LB33-LB91)),0)</f>
        <v/>
      </c>
      <c r="LC148" s="46">
        <f>IF(LC126=1,MIN(p3_homes*stab_occ,LB148+MAX(0,cap_m-LC33-LC91)),0)</f>
        <v/>
      </c>
      <c r="LD148" s="46">
        <f>IF(LD126=1,MIN(p3_homes*stab_occ,LC148+MAX(0,cap_m-LD33-LD91)),0)</f>
        <v/>
      </c>
      <c r="LE148" s="46">
        <f>IF(LE126=1,MIN(p3_homes*stab_occ,LD148+MAX(0,cap_m-LE33-LE91)),0)</f>
        <v/>
      </c>
      <c r="LF148" s="46">
        <f>IF(LF126=1,MIN(p3_homes*stab_occ,LE148+MAX(0,cap_m-LF33-LF91)),0)</f>
        <v/>
      </c>
      <c r="LG148" s="46">
        <f>IF(LG126=1,MIN(p3_homes*stab_occ,LF148+MAX(0,cap_m-LG33-LG91)),0)</f>
        <v/>
      </c>
      <c r="LH148" s="46">
        <f>IF(LH126=1,MIN(p3_homes*stab_occ,LG148+MAX(0,cap_m-LH33-LH91)),0)</f>
        <v/>
      </c>
      <c r="LI148" s="46">
        <f>IF(LI126=1,MIN(p3_homes*stab_occ,LH148+MAX(0,cap_m-LI33-LI91)),0)</f>
        <v/>
      </c>
      <c r="LJ148" s="46">
        <f>IF(LJ126=1,MIN(p3_homes*stab_occ,LI148+MAX(0,cap_m-LJ33-LJ91)),0)</f>
        <v/>
      </c>
      <c r="LK148" s="46">
        <f>IF(LK126=1,MIN(p3_homes*stab_occ,LJ148+MAX(0,cap_m-LK33-LK91)),0)</f>
        <v/>
      </c>
      <c r="LL148" s="46">
        <f>IF(LL126=1,MIN(p3_homes*stab_occ,LK148+MAX(0,cap_m-LL33-LL91)),0)</f>
        <v/>
      </c>
      <c r="LM148" s="46">
        <f>IF(LM126=1,MIN(p3_homes*stab_occ,LL148+MAX(0,cap_m-LM33-LM91)),0)</f>
        <v/>
      </c>
      <c r="LN148" s="46">
        <f>IF(LN126=1,MIN(p3_homes*stab_occ,LM148+MAX(0,cap_m-LN33-LN91)),0)</f>
        <v/>
      </c>
      <c r="LO148" s="46">
        <f>IF(LO126=1,MIN(p3_homes*stab_occ,LN148+MAX(0,cap_m-LO33-LO91)),0)</f>
        <v/>
      </c>
      <c r="LP148" s="46">
        <f>IF(LP126=1,MIN(p3_homes*stab_occ,LO148+MAX(0,cap_m-LP33-LP91)),0)</f>
        <v/>
      </c>
      <c r="LQ148" s="46">
        <f>IF(LQ126=1,MIN(p3_homes*stab_occ,LP148+MAX(0,cap_m-LQ33-LQ91)),0)</f>
        <v/>
      </c>
      <c r="LR148" s="46">
        <f>IF(LR126=1,MIN(p3_homes*stab_occ,LQ148+MAX(0,cap_m-LR33-LR91)),0)</f>
        <v/>
      </c>
      <c r="LS148" s="46">
        <f>IF(LS126=1,MIN(p3_homes*stab_occ,LR148+MAX(0,cap_m-LS33-LS91)),0)</f>
        <v/>
      </c>
      <c r="LT148" s="46">
        <f>IF(LT126=1,MIN(p3_homes*stab_occ,LS148+MAX(0,cap_m-LT33-LT91)),0)</f>
        <v/>
      </c>
      <c r="LU148" s="46">
        <f>IF(LU126=1,MIN(p3_homes*stab_occ,LT148+MAX(0,cap_m-LU33-LU91)),0)</f>
        <v/>
      </c>
      <c r="LV148" s="46">
        <f>IF(LV126=1,MIN(p3_homes*stab_occ,LU148+MAX(0,cap_m-LV33-LV91)),0)</f>
        <v/>
      </c>
      <c r="LW148" s="46">
        <f>IF(LW126=1,MIN(p3_homes*stab_occ,LV148+MAX(0,cap_m-LW33-LW91)),0)</f>
        <v/>
      </c>
      <c r="LX148" s="46">
        <f>IF(LX126=1,MIN(p3_homes*stab_occ,LW148+MAX(0,cap_m-LX33-LX91)),0)</f>
        <v/>
      </c>
      <c r="LY148" s="46">
        <f>IF(LY126=1,MIN(p3_homes*stab_occ,LX148+MAX(0,cap_m-LY33-LY91)),0)</f>
        <v/>
      </c>
      <c r="LZ148" s="46">
        <f>IF(LZ126=1,MIN(p3_homes*stab_occ,LY148+MAX(0,cap_m-LZ33-LZ91)),0)</f>
        <v/>
      </c>
      <c r="MA148" s="46">
        <f>IF(MA126=1,MIN(p3_homes*stab_occ,LZ148+MAX(0,cap_m-MA33-MA91)),0)</f>
        <v/>
      </c>
      <c r="MB148" s="46">
        <f>IF(MB126=1,MIN(p3_homes*stab_occ,MA148+MAX(0,cap_m-MB33-MB91)),0)</f>
        <v/>
      </c>
      <c r="MC148" s="46">
        <f>IF(MC126=1,MIN(p3_homes*stab_occ,MB148+MAX(0,cap_m-MC33-MC91)),0)</f>
        <v/>
      </c>
      <c r="MD148" s="46">
        <f>IF(MD126=1,MIN(p3_homes*stab_occ,MC148+MAX(0,cap_m-MD33-MD91)),0)</f>
        <v/>
      </c>
      <c r="ME148" s="46">
        <f>IF(ME126=1,MIN(p3_homes*stab_occ,MD148+MAX(0,cap_m-ME33-ME91)),0)</f>
        <v/>
      </c>
      <c r="MF148" s="46">
        <f>IF(MF126=1,MIN(p3_homes*stab_occ,ME148+MAX(0,cap_m-MF33-MF91)),0)</f>
        <v/>
      </c>
      <c r="MG148" s="46">
        <f>IF(MG126=1,MIN(p3_homes*stab_occ,MF148+MAX(0,cap_m-MG33-MG91)),0)</f>
        <v/>
      </c>
      <c r="MH148" s="46">
        <f>IF(MH126=1,MIN(p3_homes*stab_occ,MG148+MAX(0,cap_m-MH33-MH91)),0)</f>
        <v/>
      </c>
      <c r="MI148" s="46">
        <f>IF(MI126=1,MIN(p3_homes*stab_occ,MH148+MAX(0,cap_m-MI33-MI91)),0)</f>
        <v/>
      </c>
      <c r="MJ148" s="46">
        <f>IF(MJ126=1,MIN(p3_homes*stab_occ,MI148+MAX(0,cap_m-MJ33-MJ91)),0)</f>
        <v/>
      </c>
      <c r="MK148" s="46">
        <f>IF(MK126=1,MIN(p3_homes*stab_occ,MJ148+MAX(0,cap_m-MK33-MK91)),0)</f>
        <v/>
      </c>
      <c r="ML148" s="46">
        <f>IF(ML126=1,MIN(p3_homes*stab_occ,MK148+MAX(0,cap_m-ML33-ML91)),0)</f>
        <v/>
      </c>
      <c r="MM148" s="46">
        <f>IF(MM126=1,MIN(p3_homes*stab_occ,ML148+MAX(0,cap_m-MM33-MM91)),0)</f>
        <v/>
      </c>
      <c r="MN148" s="46">
        <f>IF(MN126=1,MIN(p3_homes*stab_occ,MM148+MAX(0,cap_m-MN33-MN91)),0)</f>
        <v/>
      </c>
      <c r="MO148" s="46">
        <f>IF(MO126=1,MIN(p3_homes*stab_occ,MN148+MAX(0,cap_m-MO33-MO91)),0)</f>
        <v/>
      </c>
      <c r="MP148" s="46">
        <f>IF(MP126=1,MIN(p3_homes*stab_occ,MO148+MAX(0,cap_m-MP33-MP91)),0)</f>
        <v/>
      </c>
      <c r="MQ148" s="46">
        <f>IF(MQ126=1,MIN(p3_homes*stab_occ,MP148+MAX(0,cap_m-MQ33-MQ91)),0)</f>
        <v/>
      </c>
      <c r="MR148" s="46">
        <f>IF(MR126=1,MIN(p3_homes*stab_occ,MQ148+MAX(0,cap_m-MR33-MR91)),0)</f>
        <v/>
      </c>
      <c r="MS148" s="46">
        <f>IF(MS126=1,MIN(p3_homes*stab_occ,MR148+MAX(0,cap_m-MS33-MS91)),0)</f>
        <v/>
      </c>
      <c r="MT148" s="46">
        <f>IF(MT126=1,MIN(p3_homes*stab_occ,MS148+MAX(0,cap_m-MT33-MT91)),0)</f>
        <v/>
      </c>
      <c r="MU148" s="46">
        <f>IF(MU126=1,MIN(p3_homes*stab_occ,MT148+MAX(0,cap_m-MU33-MU91)),0)</f>
        <v/>
      </c>
      <c r="MV148" s="46">
        <f>IF(MV126=1,MIN(p3_homes*stab_occ,MU148+MAX(0,cap_m-MV33-MV91)),0)</f>
        <v/>
      </c>
      <c r="MW148" s="46">
        <f>IF(MW126=1,MIN(p3_homes*stab_occ,MV148+MAX(0,cap_m-MW33-MW91)),0)</f>
        <v/>
      </c>
      <c r="MX148" s="46">
        <f>IF(MX126=1,MIN(p3_homes*stab_occ,MW148+MAX(0,cap_m-MX33-MX91)),0)</f>
        <v/>
      </c>
      <c r="MY148" s="46">
        <f>IF(MY126=1,MIN(p3_homes*stab_occ,MX148+MAX(0,cap_m-MY33-MY91)),0)</f>
        <v/>
      </c>
      <c r="MZ148" s="46">
        <f>IF(MZ126=1,MIN(p3_homes*stab_occ,MY148+MAX(0,cap_m-MZ33-MZ91)),0)</f>
        <v/>
      </c>
      <c r="NA148" s="46">
        <f>IF(NA126=1,MIN(p3_homes*stab_occ,MZ148+MAX(0,cap_m-NA33-NA91)),0)</f>
        <v/>
      </c>
      <c r="NB148" s="46">
        <f>IF(NB126=1,MIN(p3_homes*stab_occ,NA148+MAX(0,cap_m-NB33-NB91)),0)</f>
        <v/>
      </c>
      <c r="NC148" s="46">
        <f>IF(NC126=1,MIN(p3_homes*stab_occ,NB148+MAX(0,cap_m-NC33-NC91)),0)</f>
        <v/>
      </c>
      <c r="ND148" s="46">
        <f>IF(ND126=1,MIN(p3_homes*stab_occ,NC148+MAX(0,cap_m-ND33-ND91)),0)</f>
        <v/>
      </c>
      <c r="NE148" s="46">
        <f>IF(NE126=1,MIN(p3_homes*stab_occ,ND148+MAX(0,cap_m-NE33-NE91)),0)</f>
        <v/>
      </c>
      <c r="NF148" s="46">
        <f>IF(NF126=1,MIN(p3_homes*stab_occ,NE148+MAX(0,cap_m-NF33-NF91)),0)</f>
        <v/>
      </c>
      <c r="NG148" s="46">
        <f>IF(NG126=1,MIN(p3_homes*stab_occ,NF148+MAX(0,cap_m-NG33-NG91)),0)</f>
        <v/>
      </c>
      <c r="NH148" s="46">
        <f>IF(NH126=1,MIN(p3_homes*stab_occ,NG148+MAX(0,cap_m-NH33-NH91)),0)</f>
        <v/>
      </c>
      <c r="NI148" s="46">
        <f>IF(NI126=1,MIN(p3_homes*stab_occ,NH148+MAX(0,cap_m-NI33-NI91)),0)</f>
        <v/>
      </c>
      <c r="NJ148" s="46">
        <f>IF(NJ126=1,MIN(p3_homes*stab_occ,NI148+MAX(0,cap_m-NJ33-NJ91)),0)</f>
        <v/>
      </c>
      <c r="NK148" s="46">
        <f>IF(NK126=1,MIN(p3_homes*stab_occ,NJ148+MAX(0,cap_m-NK33-NK91)),0)</f>
        <v/>
      </c>
      <c r="NL148" s="46">
        <f>IF(NL126=1,MIN(p3_homes*stab_occ,NK148+MAX(0,cap_m-NL33-NL91)),0)</f>
        <v/>
      </c>
      <c r="NM148" s="46">
        <f>IF(NM126=1,MIN(p3_homes*stab_occ,NL148+MAX(0,cap_m-NM33-NM91)),0)</f>
        <v/>
      </c>
      <c r="NN148" s="46">
        <f>IF(NN126=1,MIN(p3_homes*stab_occ,NM148+MAX(0,cap_m-NN33-NN91)),0)</f>
        <v/>
      </c>
      <c r="NO148" s="46">
        <f>IF(NO126=1,MIN(p3_homes*stab_occ,NN148+MAX(0,cap_m-NO33-NO91)),0)</f>
        <v/>
      </c>
      <c r="NP148" s="46">
        <f>IF(NP126=1,MIN(p3_homes*stab_occ,NO148+MAX(0,cap_m-NP33-NP91)),0)</f>
        <v/>
      </c>
      <c r="NQ148" s="46">
        <f>IF(NQ126=1,MIN(p3_homes*stab_occ,NP148+MAX(0,cap_m-NQ33-NQ91)),0)</f>
        <v/>
      </c>
      <c r="NR148" s="46">
        <f>IF(NR126=1,MIN(p3_homes*stab_occ,NQ148+MAX(0,cap_m-NR33-NR91)),0)</f>
        <v/>
      </c>
      <c r="NS148" s="46">
        <f>IF(NS126=1,MIN(p3_homes*stab_occ,NR148+MAX(0,cap_m-NS33-NS91)),0)</f>
        <v/>
      </c>
      <c r="NT148" s="46">
        <f>IF(NT126=1,MIN(p3_homes*stab_occ,NS148+MAX(0,cap_m-NT33-NT91)),0)</f>
        <v/>
      </c>
      <c r="NU148" s="46">
        <f>IF(NU126=1,MIN(p3_homes*stab_occ,NT148+MAX(0,cap_m-NU33-NU91)),0)</f>
        <v/>
      </c>
      <c r="NV148" s="46">
        <f>IF(NV126=1,MIN(p3_homes*stab_occ,NU148+MAX(0,cap_m-NV33-NV91)),0)</f>
        <v/>
      </c>
      <c r="NW148" s="46">
        <f>IF(NW126=1,MIN(p3_homes*stab_occ,NV148+MAX(0,cap_m-NW33-NW91)),0)</f>
        <v/>
      </c>
      <c r="NX148" s="46">
        <f>IF(NX126=1,MIN(p3_homes*stab_occ,NW148+MAX(0,cap_m-NX33-NX91)),0)</f>
        <v/>
      </c>
      <c r="NY148" s="46">
        <f>IF(NY126=1,MIN(p3_homes*stab_occ,NX148+MAX(0,cap_m-NY33-NY91)),0)</f>
        <v/>
      </c>
      <c r="NZ148" s="46">
        <f>IF(NZ126=1,MIN(p3_homes*stab_occ,NY148+MAX(0,cap_m-NZ33-NZ91)),0)</f>
        <v/>
      </c>
      <c r="OA148" s="46">
        <f>IF(OA126=1,MIN(p3_homes*stab_occ,NZ148+MAX(0,cap_m-OA33-OA91)),0)</f>
        <v/>
      </c>
      <c r="OB148" s="46">
        <f>IF(OB126=1,MIN(p3_homes*stab_occ,OA148+MAX(0,cap_m-OB33-OB91)),0)</f>
        <v/>
      </c>
      <c r="OC148" s="46">
        <f>IF(OC126=1,MIN(p3_homes*stab_occ,OB148+MAX(0,cap_m-OC33-OC91)),0)</f>
        <v/>
      </c>
      <c r="OD148" s="46">
        <f>IF(OD126=1,MIN(p3_homes*stab_occ,OC148+MAX(0,cap_m-OD33-OD91)),0)</f>
        <v/>
      </c>
      <c r="OE148" s="46">
        <f>IF(OE126=1,MIN(p3_homes*stab_occ,OD148+MAX(0,cap_m-OE33-OE91)),0)</f>
        <v/>
      </c>
      <c r="OF148" s="46">
        <f>IF(OF126=1,MIN(p3_homes*stab_occ,OE148+MAX(0,cap_m-OF33-OF91)),0)</f>
        <v/>
      </c>
      <c r="OG148" s="46">
        <f>IF(OG126=1,MIN(p3_homes*stab_occ,OF148+MAX(0,cap_m-OG33-OG91)),0)</f>
        <v/>
      </c>
      <c r="OH148" s="46">
        <f>IF(OH126=1,MIN(p3_homes*stab_occ,OG148+MAX(0,cap_m-OH33-OH91)),0)</f>
        <v/>
      </c>
      <c r="OI148" s="46">
        <f>IF(OI126=1,MIN(p3_homes*stab_occ,OH148+MAX(0,cap_m-OI33-OI91)),0)</f>
        <v/>
      </c>
      <c r="OJ148" s="46">
        <f>IF(OJ126=1,MIN(p3_homes*stab_occ,OI148+MAX(0,cap_m-OJ33-OJ91)),0)</f>
        <v/>
      </c>
      <c r="OK148" s="46">
        <f>IF(OK126=1,MIN(p3_homes*stab_occ,OJ148+MAX(0,cap_m-OK33-OK91)),0)</f>
        <v/>
      </c>
      <c r="OL148" s="46">
        <f>IF(OL126=1,MIN(p3_homes*stab_occ,OK148+MAX(0,cap_m-OL33-OL91)),0)</f>
        <v/>
      </c>
      <c r="OM148" s="46">
        <f>IF(OM126=1,MIN(p3_homes*stab_occ,OL148+MAX(0,cap_m-OM33-OM91)),0)</f>
        <v/>
      </c>
      <c r="ON148" s="46">
        <f>IF(ON126=1,MIN(p3_homes*stab_occ,OM148+MAX(0,cap_m-ON33-ON91)),0)</f>
        <v/>
      </c>
      <c r="OO148" s="46">
        <f>IF(OO126=1,MIN(p3_homes*stab_occ,ON148+MAX(0,cap_m-OO33-OO91)),0)</f>
        <v/>
      </c>
      <c r="OP148" s="46">
        <f>IF(OP126=1,MIN(p3_homes*stab_occ,OO148+MAX(0,cap_m-OP33-OP91)),0)</f>
        <v/>
      </c>
      <c r="OQ148" s="46">
        <f>IF(OQ126=1,MIN(p3_homes*stab_occ,OP148+MAX(0,cap_m-OQ33-OQ91)),0)</f>
        <v/>
      </c>
      <c r="OR148" s="46">
        <f>IF(OR126=1,MIN(p3_homes*stab_occ,OQ148+MAX(0,cap_m-OR33-OR91)),0)</f>
        <v/>
      </c>
      <c r="OS148" s="46">
        <f>IF(OS126=1,MIN(p3_homes*stab_occ,OR148+MAX(0,cap_m-OS33-OS91)),0)</f>
        <v/>
      </c>
      <c r="OT148" s="46">
        <f>IF(OT126=1,MIN(p3_homes*stab_occ,OS148+MAX(0,cap_m-OT33-OT91)),0)</f>
        <v/>
      </c>
      <c r="OU148" s="46">
        <f>IF(OU126=1,MIN(p3_homes*stab_occ,OT148+MAX(0,cap_m-OU33-OU91)),0)</f>
        <v/>
      </c>
      <c r="OV148" s="46">
        <f>IF(OV126=1,MIN(p3_homes*stab_occ,OU148+MAX(0,cap_m-OV33-OV91)),0)</f>
        <v/>
      </c>
      <c r="OW148" s="46">
        <f>IF(OW126=1,MIN(p3_homes*stab_occ,OV148+MAX(0,cap_m-OW33-OW91)),0)</f>
        <v/>
      </c>
      <c r="OX148" s="46">
        <f>IF(OX126=1,MIN(p3_homes*stab_occ,OW148+MAX(0,cap_m-OX33-OX91)),0)</f>
        <v/>
      </c>
      <c r="OY148" s="46">
        <f>IF(OY126=1,MIN(p3_homes*stab_occ,OX148+MAX(0,cap_m-OY33-OY91)),0)</f>
        <v/>
      </c>
      <c r="OZ148" s="46">
        <f>IF(OZ126=1,MIN(p3_homes*stab_occ,OY148+MAX(0,cap_m-OZ33-OZ91)),0)</f>
        <v/>
      </c>
      <c r="PA148" s="46">
        <f>IF(PA126=1,MIN(p3_homes*stab_occ,OZ148+MAX(0,cap_m-PA33-PA91)),0)</f>
        <v/>
      </c>
      <c r="PB148" s="46">
        <f>IF(PB126=1,MIN(p3_homes*stab_occ,PA148+MAX(0,cap_m-PB33-PB91)),0)</f>
        <v/>
      </c>
      <c r="PC148" s="46">
        <f>IF(PC126=1,MIN(p3_homes*stab_occ,PB148+MAX(0,cap_m-PC33-PC91)),0)</f>
        <v/>
      </c>
      <c r="PD148" s="46">
        <f>IF(PD126=1,MIN(p3_homes*stab_occ,PC148+MAX(0,cap_m-PD33-PD91)),0)</f>
        <v/>
      </c>
      <c r="PE148" s="46">
        <f>IF(PE126=1,MIN(p3_homes*stab_occ,PD148+MAX(0,cap_m-PE33-PE91)),0)</f>
        <v/>
      </c>
      <c r="PF148" s="46">
        <f>IF(PF126=1,MIN(p3_homes*stab_occ,PE148+MAX(0,cap_m-PF33-PF91)),0)</f>
        <v/>
      </c>
      <c r="PG148" s="46">
        <f>IF(PG126=1,MIN(p3_homes*stab_occ,PF148+MAX(0,cap_m-PG33-PG91)),0)</f>
        <v/>
      </c>
      <c r="PH148" s="46">
        <f>IF(PH126=1,MIN(p3_homes*stab_occ,PG148+MAX(0,cap_m-PH33-PH91)),0)</f>
        <v/>
      </c>
      <c r="PI148" s="46">
        <f>IF(PI126=1,MIN(p3_homes*stab_occ,PH148+MAX(0,cap_m-PI33-PI91)),0)</f>
        <v/>
      </c>
      <c r="PJ148" s="46">
        <f>IF(PJ126=1,MIN(p3_homes*stab_occ,PI148+MAX(0,cap_m-PJ33-PJ91)),0)</f>
        <v/>
      </c>
      <c r="PK148" s="46">
        <f>IF(PK126=1,MIN(p3_homes*stab_occ,PJ148+MAX(0,cap_m-PK33-PK91)),0)</f>
        <v/>
      </c>
      <c r="PL148" s="46">
        <f>IF(PL126=1,MIN(p3_homes*stab_occ,PK148+MAX(0,cap_m-PL33-PL91)),0)</f>
        <v/>
      </c>
      <c r="PM148" s="46">
        <f>IF(PM126=1,MIN(p3_homes*stab_occ,PL148+MAX(0,cap_m-PM33-PM91)),0)</f>
        <v/>
      </c>
    </row>
    <row r="149">
      <c r="A149" s="9" t="inlineStr">
        <is>
          <t>Net absorption</t>
        </is>
      </c>
      <c r="B149" s="9" t="inlineStr">
        <is>
          <t>P3</t>
        </is>
      </c>
      <c r="C149" s="47">
        <f>SUM(D149:PM149)</f>
        <v/>
      </c>
      <c r="D149" s="46">
        <f>D148-0</f>
        <v/>
      </c>
      <c r="E149" s="46">
        <f>E148-D148</f>
        <v/>
      </c>
      <c r="F149" s="46">
        <f>F148-E148</f>
        <v/>
      </c>
      <c r="G149" s="46">
        <f>G148-F148</f>
        <v/>
      </c>
      <c r="H149" s="46">
        <f>H148-G148</f>
        <v/>
      </c>
      <c r="I149" s="46">
        <f>I148-H148</f>
        <v/>
      </c>
      <c r="J149" s="46">
        <f>J148-I148</f>
        <v/>
      </c>
      <c r="K149" s="46">
        <f>K148-J148</f>
        <v/>
      </c>
      <c r="L149" s="46">
        <f>L148-K148</f>
        <v/>
      </c>
      <c r="M149" s="46">
        <f>M148-L148</f>
        <v/>
      </c>
      <c r="N149" s="46">
        <f>N148-M148</f>
        <v/>
      </c>
      <c r="O149" s="46">
        <f>O148-N148</f>
        <v/>
      </c>
      <c r="P149" s="46">
        <f>P148-O148</f>
        <v/>
      </c>
      <c r="Q149" s="46">
        <f>Q148-P148</f>
        <v/>
      </c>
      <c r="R149" s="46">
        <f>R148-Q148</f>
        <v/>
      </c>
      <c r="S149" s="46">
        <f>S148-R148</f>
        <v/>
      </c>
      <c r="T149" s="46">
        <f>T148-S148</f>
        <v/>
      </c>
      <c r="U149" s="46">
        <f>U148-T148</f>
        <v/>
      </c>
      <c r="V149" s="46">
        <f>V148-U148</f>
        <v/>
      </c>
      <c r="W149" s="46">
        <f>W148-V148</f>
        <v/>
      </c>
      <c r="X149" s="46">
        <f>X148-W148</f>
        <v/>
      </c>
      <c r="Y149" s="46">
        <f>Y148-X148</f>
        <v/>
      </c>
      <c r="Z149" s="46">
        <f>Z148-Y148</f>
        <v/>
      </c>
      <c r="AA149" s="46">
        <f>AA148-Z148</f>
        <v/>
      </c>
      <c r="AB149" s="46">
        <f>AB148-AA148</f>
        <v/>
      </c>
      <c r="AC149" s="46">
        <f>AC148-AB148</f>
        <v/>
      </c>
      <c r="AD149" s="46">
        <f>AD148-AC148</f>
        <v/>
      </c>
      <c r="AE149" s="46">
        <f>AE148-AD148</f>
        <v/>
      </c>
      <c r="AF149" s="46">
        <f>AF148-AE148</f>
        <v/>
      </c>
      <c r="AG149" s="46">
        <f>AG148-AF148</f>
        <v/>
      </c>
      <c r="AH149" s="46">
        <f>AH148-AG148</f>
        <v/>
      </c>
      <c r="AI149" s="46">
        <f>AI148-AH148</f>
        <v/>
      </c>
      <c r="AJ149" s="46">
        <f>AJ148-AI148</f>
        <v/>
      </c>
      <c r="AK149" s="46">
        <f>AK148-AJ148</f>
        <v/>
      </c>
      <c r="AL149" s="46">
        <f>AL148-AK148</f>
        <v/>
      </c>
      <c r="AM149" s="46">
        <f>AM148-AL148</f>
        <v/>
      </c>
      <c r="AN149" s="46">
        <f>AN148-AM148</f>
        <v/>
      </c>
      <c r="AO149" s="46">
        <f>AO148-AN148</f>
        <v/>
      </c>
      <c r="AP149" s="46">
        <f>AP148-AO148</f>
        <v/>
      </c>
      <c r="AQ149" s="46">
        <f>AQ148-AP148</f>
        <v/>
      </c>
      <c r="AR149" s="46">
        <f>AR148-AQ148</f>
        <v/>
      </c>
      <c r="AS149" s="46">
        <f>AS148-AR148</f>
        <v/>
      </c>
      <c r="AT149" s="46">
        <f>AT148-AS148</f>
        <v/>
      </c>
      <c r="AU149" s="46">
        <f>AU148-AT148</f>
        <v/>
      </c>
      <c r="AV149" s="46">
        <f>AV148-AU148</f>
        <v/>
      </c>
      <c r="AW149" s="46">
        <f>AW148-AV148</f>
        <v/>
      </c>
      <c r="AX149" s="46">
        <f>AX148-AW148</f>
        <v/>
      </c>
      <c r="AY149" s="46">
        <f>AY148-AX148</f>
        <v/>
      </c>
      <c r="AZ149" s="46">
        <f>AZ148-AY148</f>
        <v/>
      </c>
      <c r="BA149" s="46">
        <f>BA148-AZ148</f>
        <v/>
      </c>
      <c r="BB149" s="46">
        <f>BB148-BA148</f>
        <v/>
      </c>
      <c r="BC149" s="46">
        <f>BC148-BB148</f>
        <v/>
      </c>
      <c r="BD149" s="46">
        <f>BD148-BC148</f>
        <v/>
      </c>
      <c r="BE149" s="46">
        <f>BE148-BD148</f>
        <v/>
      </c>
      <c r="BF149" s="46">
        <f>BF148-BE148</f>
        <v/>
      </c>
      <c r="BG149" s="46">
        <f>BG148-BF148</f>
        <v/>
      </c>
      <c r="BH149" s="46">
        <f>BH148-BG148</f>
        <v/>
      </c>
      <c r="BI149" s="46">
        <f>BI148-BH148</f>
        <v/>
      </c>
      <c r="BJ149" s="46">
        <f>BJ148-BI148</f>
        <v/>
      </c>
      <c r="BK149" s="46">
        <f>BK148-BJ148</f>
        <v/>
      </c>
      <c r="BL149" s="46">
        <f>BL148-BK148</f>
        <v/>
      </c>
      <c r="BM149" s="46">
        <f>BM148-BL148</f>
        <v/>
      </c>
      <c r="BN149" s="46">
        <f>BN148-BM148</f>
        <v/>
      </c>
      <c r="BO149" s="46">
        <f>BO148-BN148</f>
        <v/>
      </c>
      <c r="BP149" s="46">
        <f>BP148-BO148</f>
        <v/>
      </c>
      <c r="BQ149" s="46">
        <f>BQ148-BP148</f>
        <v/>
      </c>
      <c r="BR149" s="46">
        <f>BR148-BQ148</f>
        <v/>
      </c>
      <c r="BS149" s="46">
        <f>BS148-BR148</f>
        <v/>
      </c>
      <c r="BT149" s="46">
        <f>BT148-BS148</f>
        <v/>
      </c>
      <c r="BU149" s="46">
        <f>BU148-BT148</f>
        <v/>
      </c>
      <c r="BV149" s="46">
        <f>BV148-BU148</f>
        <v/>
      </c>
      <c r="BW149" s="46">
        <f>BW148-BV148</f>
        <v/>
      </c>
      <c r="BX149" s="46">
        <f>BX148-BW148</f>
        <v/>
      </c>
      <c r="BY149" s="46">
        <f>BY148-BX148</f>
        <v/>
      </c>
      <c r="BZ149" s="46">
        <f>BZ148-BY148</f>
        <v/>
      </c>
      <c r="CA149" s="46">
        <f>CA148-BZ148</f>
        <v/>
      </c>
      <c r="CB149" s="46">
        <f>CB148-CA148</f>
        <v/>
      </c>
      <c r="CC149" s="46">
        <f>CC148-CB148</f>
        <v/>
      </c>
      <c r="CD149" s="46">
        <f>CD148-CC148</f>
        <v/>
      </c>
      <c r="CE149" s="46">
        <f>CE148-CD148</f>
        <v/>
      </c>
      <c r="CF149" s="46">
        <f>CF148-CE148</f>
        <v/>
      </c>
      <c r="CG149" s="46">
        <f>CG148-CF148</f>
        <v/>
      </c>
      <c r="CH149" s="46">
        <f>CH148-CG148</f>
        <v/>
      </c>
      <c r="CI149" s="46">
        <f>CI148-CH148</f>
        <v/>
      </c>
      <c r="CJ149" s="46">
        <f>CJ148-CI148</f>
        <v/>
      </c>
      <c r="CK149" s="46">
        <f>CK148-CJ148</f>
        <v/>
      </c>
      <c r="CL149" s="46">
        <f>CL148-CK148</f>
        <v/>
      </c>
      <c r="CM149" s="46">
        <f>CM148-CL148</f>
        <v/>
      </c>
      <c r="CN149" s="46">
        <f>CN148-CM148</f>
        <v/>
      </c>
      <c r="CO149" s="46">
        <f>CO148-CN148</f>
        <v/>
      </c>
      <c r="CP149" s="46">
        <f>CP148-CO148</f>
        <v/>
      </c>
      <c r="CQ149" s="46">
        <f>CQ148-CP148</f>
        <v/>
      </c>
      <c r="CR149" s="46">
        <f>CR148-CQ148</f>
        <v/>
      </c>
      <c r="CS149" s="46">
        <f>CS148-CR148</f>
        <v/>
      </c>
      <c r="CT149" s="46">
        <f>CT148-CS148</f>
        <v/>
      </c>
      <c r="CU149" s="46">
        <f>CU148-CT148</f>
        <v/>
      </c>
      <c r="CV149" s="46">
        <f>CV148-CU148</f>
        <v/>
      </c>
      <c r="CW149" s="46">
        <f>CW148-CV148</f>
        <v/>
      </c>
      <c r="CX149" s="46">
        <f>CX148-CW148</f>
        <v/>
      </c>
      <c r="CY149" s="46">
        <f>CY148-CX148</f>
        <v/>
      </c>
      <c r="CZ149" s="46">
        <f>CZ148-CY148</f>
        <v/>
      </c>
      <c r="DA149" s="46">
        <f>DA148-CZ148</f>
        <v/>
      </c>
      <c r="DB149" s="46">
        <f>DB148-DA148</f>
        <v/>
      </c>
      <c r="DC149" s="46">
        <f>DC148-DB148</f>
        <v/>
      </c>
      <c r="DD149" s="46">
        <f>DD148-DC148</f>
        <v/>
      </c>
      <c r="DE149" s="46">
        <f>DE148-DD148</f>
        <v/>
      </c>
      <c r="DF149" s="46">
        <f>DF148-DE148</f>
        <v/>
      </c>
      <c r="DG149" s="46">
        <f>DG148-DF148</f>
        <v/>
      </c>
      <c r="DH149" s="46">
        <f>DH148-DG148</f>
        <v/>
      </c>
      <c r="DI149" s="46">
        <f>DI148-DH148</f>
        <v/>
      </c>
      <c r="DJ149" s="46">
        <f>DJ148-DI148</f>
        <v/>
      </c>
      <c r="DK149" s="46">
        <f>DK148-DJ148</f>
        <v/>
      </c>
      <c r="DL149" s="46">
        <f>DL148-DK148</f>
        <v/>
      </c>
      <c r="DM149" s="46">
        <f>DM148-DL148</f>
        <v/>
      </c>
      <c r="DN149" s="46">
        <f>DN148-DM148</f>
        <v/>
      </c>
      <c r="DO149" s="46">
        <f>DO148-DN148</f>
        <v/>
      </c>
      <c r="DP149" s="46">
        <f>DP148-DO148</f>
        <v/>
      </c>
      <c r="DQ149" s="46">
        <f>DQ148-DP148</f>
        <v/>
      </c>
      <c r="DR149" s="46">
        <f>DR148-DQ148</f>
        <v/>
      </c>
      <c r="DS149" s="46">
        <f>DS148-DR148</f>
        <v/>
      </c>
      <c r="DT149" s="46">
        <f>DT148-DS148</f>
        <v/>
      </c>
      <c r="DU149" s="46">
        <f>DU148-DT148</f>
        <v/>
      </c>
      <c r="DV149" s="46">
        <f>DV148-DU148</f>
        <v/>
      </c>
      <c r="DW149" s="46">
        <f>DW148-DV148</f>
        <v/>
      </c>
      <c r="DX149" s="46">
        <f>DX148-DW148</f>
        <v/>
      </c>
      <c r="DY149" s="46">
        <f>DY148-DX148</f>
        <v/>
      </c>
      <c r="DZ149" s="46">
        <f>DZ148-DY148</f>
        <v/>
      </c>
      <c r="EA149" s="46">
        <f>EA148-DZ148</f>
        <v/>
      </c>
      <c r="EB149" s="46">
        <f>EB148-EA148</f>
        <v/>
      </c>
      <c r="EC149" s="46">
        <f>EC148-EB148</f>
        <v/>
      </c>
      <c r="ED149" s="46">
        <f>ED148-EC148</f>
        <v/>
      </c>
      <c r="EE149" s="46">
        <f>EE148-ED148</f>
        <v/>
      </c>
      <c r="EF149" s="46">
        <f>EF148-EE148</f>
        <v/>
      </c>
      <c r="EG149" s="46">
        <f>EG148-EF148</f>
        <v/>
      </c>
      <c r="EH149" s="46">
        <f>EH148-EG148</f>
        <v/>
      </c>
      <c r="EI149" s="46">
        <f>EI148-EH148</f>
        <v/>
      </c>
      <c r="EJ149" s="46">
        <f>EJ148-EI148</f>
        <v/>
      </c>
      <c r="EK149" s="46">
        <f>EK148-EJ148</f>
        <v/>
      </c>
      <c r="EL149" s="46">
        <f>EL148-EK148</f>
        <v/>
      </c>
      <c r="EM149" s="46">
        <f>EM148-EL148</f>
        <v/>
      </c>
      <c r="EN149" s="46">
        <f>EN148-EM148</f>
        <v/>
      </c>
      <c r="EO149" s="46">
        <f>EO148-EN148</f>
        <v/>
      </c>
      <c r="EP149" s="46">
        <f>EP148-EO148</f>
        <v/>
      </c>
      <c r="EQ149" s="46">
        <f>EQ148-EP148</f>
        <v/>
      </c>
      <c r="ER149" s="46">
        <f>ER148-EQ148</f>
        <v/>
      </c>
      <c r="ES149" s="46">
        <f>ES148-ER148</f>
        <v/>
      </c>
      <c r="ET149" s="46">
        <f>ET148-ES148</f>
        <v/>
      </c>
      <c r="EU149" s="46">
        <f>EU148-ET148</f>
        <v/>
      </c>
      <c r="EV149" s="46">
        <f>EV148-EU148</f>
        <v/>
      </c>
      <c r="EW149" s="46">
        <f>EW148-EV148</f>
        <v/>
      </c>
      <c r="EX149" s="46">
        <f>EX148-EW148</f>
        <v/>
      </c>
      <c r="EY149" s="46">
        <f>EY148-EX148</f>
        <v/>
      </c>
      <c r="EZ149" s="46">
        <f>EZ148-EY148</f>
        <v/>
      </c>
      <c r="FA149" s="46">
        <f>FA148-EZ148</f>
        <v/>
      </c>
      <c r="FB149" s="46">
        <f>FB148-FA148</f>
        <v/>
      </c>
      <c r="FC149" s="46">
        <f>FC148-FB148</f>
        <v/>
      </c>
      <c r="FD149" s="46">
        <f>FD148-FC148</f>
        <v/>
      </c>
      <c r="FE149" s="46">
        <f>FE148-FD148</f>
        <v/>
      </c>
      <c r="FF149" s="46">
        <f>FF148-FE148</f>
        <v/>
      </c>
      <c r="FG149" s="46">
        <f>FG148-FF148</f>
        <v/>
      </c>
      <c r="FH149" s="46">
        <f>FH148-FG148</f>
        <v/>
      </c>
      <c r="FI149" s="46">
        <f>FI148-FH148</f>
        <v/>
      </c>
      <c r="FJ149" s="46">
        <f>FJ148-FI148</f>
        <v/>
      </c>
      <c r="FK149" s="46">
        <f>FK148-FJ148</f>
        <v/>
      </c>
      <c r="FL149" s="46">
        <f>FL148-FK148</f>
        <v/>
      </c>
      <c r="FM149" s="46">
        <f>FM148-FL148</f>
        <v/>
      </c>
      <c r="FN149" s="46">
        <f>FN148-FM148</f>
        <v/>
      </c>
      <c r="FO149" s="46">
        <f>FO148-FN148</f>
        <v/>
      </c>
      <c r="FP149" s="46">
        <f>FP148-FO148</f>
        <v/>
      </c>
      <c r="FQ149" s="46">
        <f>FQ148-FP148</f>
        <v/>
      </c>
      <c r="FR149" s="46">
        <f>FR148-FQ148</f>
        <v/>
      </c>
      <c r="FS149" s="46">
        <f>FS148-FR148</f>
        <v/>
      </c>
      <c r="FT149" s="46">
        <f>FT148-FS148</f>
        <v/>
      </c>
      <c r="FU149" s="46">
        <f>FU148-FT148</f>
        <v/>
      </c>
      <c r="FV149" s="46">
        <f>FV148-FU148</f>
        <v/>
      </c>
      <c r="FW149" s="46">
        <f>FW148-FV148</f>
        <v/>
      </c>
      <c r="FX149" s="46">
        <f>FX148-FW148</f>
        <v/>
      </c>
      <c r="FY149" s="46">
        <f>FY148-FX148</f>
        <v/>
      </c>
      <c r="FZ149" s="46">
        <f>FZ148-FY148</f>
        <v/>
      </c>
      <c r="GA149" s="46">
        <f>GA148-FZ148</f>
        <v/>
      </c>
      <c r="GB149" s="46">
        <f>GB148-GA148</f>
        <v/>
      </c>
      <c r="GC149" s="46">
        <f>GC148-GB148</f>
        <v/>
      </c>
      <c r="GD149" s="46">
        <f>GD148-GC148</f>
        <v/>
      </c>
      <c r="GE149" s="46">
        <f>GE148-GD148</f>
        <v/>
      </c>
      <c r="GF149" s="46">
        <f>GF148-GE148</f>
        <v/>
      </c>
      <c r="GG149" s="46">
        <f>GG148-GF148</f>
        <v/>
      </c>
      <c r="GH149" s="46">
        <f>GH148-GG148</f>
        <v/>
      </c>
      <c r="GI149" s="46">
        <f>GI148-GH148</f>
        <v/>
      </c>
      <c r="GJ149" s="46">
        <f>GJ148-GI148</f>
        <v/>
      </c>
      <c r="GK149" s="46">
        <f>GK148-GJ148</f>
        <v/>
      </c>
      <c r="GL149" s="46">
        <f>GL148-GK148</f>
        <v/>
      </c>
      <c r="GM149" s="46">
        <f>GM148-GL148</f>
        <v/>
      </c>
      <c r="GN149" s="46">
        <f>GN148-GM148</f>
        <v/>
      </c>
      <c r="GO149" s="46">
        <f>GO148-GN148</f>
        <v/>
      </c>
      <c r="GP149" s="46">
        <f>GP148-GO148</f>
        <v/>
      </c>
      <c r="GQ149" s="46">
        <f>GQ148-GP148</f>
        <v/>
      </c>
      <c r="GR149" s="46">
        <f>GR148-GQ148</f>
        <v/>
      </c>
      <c r="GS149" s="46">
        <f>GS148-GR148</f>
        <v/>
      </c>
      <c r="GT149" s="46">
        <f>GT148-GS148</f>
        <v/>
      </c>
      <c r="GU149" s="46">
        <f>GU148-GT148</f>
        <v/>
      </c>
      <c r="GV149" s="46">
        <f>GV148-GU148</f>
        <v/>
      </c>
      <c r="GW149" s="46">
        <f>GW148-GV148</f>
        <v/>
      </c>
      <c r="GX149" s="46">
        <f>GX148-GW148</f>
        <v/>
      </c>
      <c r="GY149" s="46">
        <f>GY148-GX148</f>
        <v/>
      </c>
      <c r="GZ149" s="46">
        <f>GZ148-GY148</f>
        <v/>
      </c>
      <c r="HA149" s="46">
        <f>HA148-GZ148</f>
        <v/>
      </c>
      <c r="HB149" s="46">
        <f>HB148-HA148</f>
        <v/>
      </c>
      <c r="HC149" s="46">
        <f>HC148-HB148</f>
        <v/>
      </c>
      <c r="HD149" s="46">
        <f>HD148-HC148</f>
        <v/>
      </c>
      <c r="HE149" s="46">
        <f>HE148-HD148</f>
        <v/>
      </c>
      <c r="HF149" s="46">
        <f>HF148-HE148</f>
        <v/>
      </c>
      <c r="HG149" s="46">
        <f>HG148-HF148</f>
        <v/>
      </c>
      <c r="HH149" s="46">
        <f>HH148-HG148</f>
        <v/>
      </c>
      <c r="HI149" s="46">
        <f>HI148-HH148</f>
        <v/>
      </c>
      <c r="HJ149" s="46">
        <f>HJ148-HI148</f>
        <v/>
      </c>
      <c r="HK149" s="46">
        <f>HK148-HJ148</f>
        <v/>
      </c>
      <c r="HL149" s="46">
        <f>HL148-HK148</f>
        <v/>
      </c>
      <c r="HM149" s="46">
        <f>HM148-HL148</f>
        <v/>
      </c>
      <c r="HN149" s="46">
        <f>HN148-HM148</f>
        <v/>
      </c>
      <c r="HO149" s="46">
        <f>HO148-HN148</f>
        <v/>
      </c>
      <c r="HP149" s="46">
        <f>HP148-HO148</f>
        <v/>
      </c>
      <c r="HQ149" s="46">
        <f>HQ148-HP148</f>
        <v/>
      </c>
      <c r="HR149" s="46">
        <f>HR148-HQ148</f>
        <v/>
      </c>
      <c r="HS149" s="46">
        <f>HS148-HR148</f>
        <v/>
      </c>
      <c r="HT149" s="46">
        <f>HT148-HS148</f>
        <v/>
      </c>
      <c r="HU149" s="46">
        <f>HU148-HT148</f>
        <v/>
      </c>
      <c r="HV149" s="46">
        <f>HV148-HU148</f>
        <v/>
      </c>
      <c r="HW149" s="46">
        <f>HW148-HV148</f>
        <v/>
      </c>
      <c r="HX149" s="46">
        <f>HX148-HW148</f>
        <v/>
      </c>
      <c r="HY149" s="46">
        <f>HY148-HX148</f>
        <v/>
      </c>
      <c r="HZ149" s="46">
        <f>HZ148-HY148</f>
        <v/>
      </c>
      <c r="IA149" s="46">
        <f>IA148-HZ148</f>
        <v/>
      </c>
      <c r="IB149" s="46">
        <f>IB148-IA148</f>
        <v/>
      </c>
      <c r="IC149" s="46">
        <f>IC148-IB148</f>
        <v/>
      </c>
      <c r="ID149" s="46">
        <f>ID148-IC148</f>
        <v/>
      </c>
      <c r="IE149" s="46">
        <f>IE148-ID148</f>
        <v/>
      </c>
      <c r="IF149" s="46">
        <f>IF148-IE148</f>
        <v/>
      </c>
      <c r="IG149" s="46">
        <f>IG148-IF148</f>
        <v/>
      </c>
      <c r="IH149" s="46">
        <f>IH148-IG148</f>
        <v/>
      </c>
      <c r="II149" s="46">
        <f>II148-IH148</f>
        <v/>
      </c>
      <c r="IJ149" s="46">
        <f>IJ148-II148</f>
        <v/>
      </c>
      <c r="IK149" s="46">
        <f>IK148-IJ148</f>
        <v/>
      </c>
      <c r="IL149" s="46">
        <f>IL148-IK148</f>
        <v/>
      </c>
      <c r="IM149" s="46">
        <f>IM148-IL148</f>
        <v/>
      </c>
      <c r="IN149" s="46">
        <f>IN148-IM148</f>
        <v/>
      </c>
      <c r="IO149" s="46">
        <f>IO148-IN148</f>
        <v/>
      </c>
      <c r="IP149" s="46">
        <f>IP148-IO148</f>
        <v/>
      </c>
      <c r="IQ149" s="46">
        <f>IQ148-IP148</f>
        <v/>
      </c>
      <c r="IR149" s="46">
        <f>IR148-IQ148</f>
        <v/>
      </c>
      <c r="IS149" s="46">
        <f>IS148-IR148</f>
        <v/>
      </c>
      <c r="IT149" s="46">
        <f>IT148-IS148</f>
        <v/>
      </c>
      <c r="IU149" s="46">
        <f>IU148-IT148</f>
        <v/>
      </c>
      <c r="IV149" s="46">
        <f>IV148-IU148</f>
        <v/>
      </c>
      <c r="IW149" s="46">
        <f>IW148-IV148</f>
        <v/>
      </c>
      <c r="IX149" s="46">
        <f>IX148-IW148</f>
        <v/>
      </c>
      <c r="IY149" s="46">
        <f>IY148-IX148</f>
        <v/>
      </c>
      <c r="IZ149" s="46">
        <f>IZ148-IY148</f>
        <v/>
      </c>
      <c r="JA149" s="46">
        <f>JA148-IZ148</f>
        <v/>
      </c>
      <c r="JB149" s="46">
        <f>JB148-JA148</f>
        <v/>
      </c>
      <c r="JC149" s="46">
        <f>JC148-JB148</f>
        <v/>
      </c>
      <c r="JD149" s="46">
        <f>JD148-JC148</f>
        <v/>
      </c>
      <c r="JE149" s="46">
        <f>JE148-JD148</f>
        <v/>
      </c>
      <c r="JF149" s="46">
        <f>JF148-JE148</f>
        <v/>
      </c>
      <c r="JG149" s="46">
        <f>JG148-JF148</f>
        <v/>
      </c>
      <c r="JH149" s="46">
        <f>JH148-JG148</f>
        <v/>
      </c>
      <c r="JI149" s="46">
        <f>JI148-JH148</f>
        <v/>
      </c>
      <c r="JJ149" s="46">
        <f>JJ148-JI148</f>
        <v/>
      </c>
      <c r="JK149" s="46">
        <f>JK148-JJ148</f>
        <v/>
      </c>
      <c r="JL149" s="46">
        <f>JL148-JK148</f>
        <v/>
      </c>
      <c r="JM149" s="46">
        <f>JM148-JL148</f>
        <v/>
      </c>
      <c r="JN149" s="46">
        <f>JN148-JM148</f>
        <v/>
      </c>
      <c r="JO149" s="46">
        <f>JO148-JN148</f>
        <v/>
      </c>
      <c r="JP149" s="46">
        <f>JP148-JO148</f>
        <v/>
      </c>
      <c r="JQ149" s="46">
        <f>JQ148-JP148</f>
        <v/>
      </c>
      <c r="JR149" s="46">
        <f>JR148-JQ148</f>
        <v/>
      </c>
      <c r="JS149" s="46">
        <f>JS148-JR148</f>
        <v/>
      </c>
      <c r="JT149" s="46">
        <f>JT148-JS148</f>
        <v/>
      </c>
      <c r="JU149" s="46">
        <f>JU148-JT148</f>
        <v/>
      </c>
      <c r="JV149" s="46">
        <f>JV148-JU148</f>
        <v/>
      </c>
      <c r="JW149" s="46">
        <f>JW148-JV148</f>
        <v/>
      </c>
      <c r="JX149" s="46">
        <f>JX148-JW148</f>
        <v/>
      </c>
      <c r="JY149" s="46">
        <f>JY148-JX148</f>
        <v/>
      </c>
      <c r="JZ149" s="46">
        <f>JZ148-JY148</f>
        <v/>
      </c>
      <c r="KA149" s="46">
        <f>KA148-JZ148</f>
        <v/>
      </c>
      <c r="KB149" s="46">
        <f>KB148-KA148</f>
        <v/>
      </c>
      <c r="KC149" s="46">
        <f>KC148-KB148</f>
        <v/>
      </c>
      <c r="KD149" s="46">
        <f>KD148-KC148</f>
        <v/>
      </c>
      <c r="KE149" s="46">
        <f>KE148-KD148</f>
        <v/>
      </c>
      <c r="KF149" s="46">
        <f>KF148-KE148</f>
        <v/>
      </c>
      <c r="KG149" s="46">
        <f>KG148-KF148</f>
        <v/>
      </c>
      <c r="KH149" s="46">
        <f>KH148-KG148</f>
        <v/>
      </c>
      <c r="KI149" s="46">
        <f>KI148-KH148</f>
        <v/>
      </c>
      <c r="KJ149" s="46">
        <f>KJ148-KI148</f>
        <v/>
      </c>
      <c r="KK149" s="46">
        <f>KK148-KJ148</f>
        <v/>
      </c>
      <c r="KL149" s="46">
        <f>KL148-KK148</f>
        <v/>
      </c>
      <c r="KM149" s="46">
        <f>KM148-KL148</f>
        <v/>
      </c>
      <c r="KN149" s="46">
        <f>KN148-KM148</f>
        <v/>
      </c>
      <c r="KO149" s="46">
        <f>KO148-KN148</f>
        <v/>
      </c>
      <c r="KP149" s="46">
        <f>KP148-KO148</f>
        <v/>
      </c>
      <c r="KQ149" s="46">
        <f>KQ148-KP148</f>
        <v/>
      </c>
      <c r="KR149" s="46">
        <f>KR148-KQ148</f>
        <v/>
      </c>
      <c r="KS149" s="46">
        <f>KS148-KR148</f>
        <v/>
      </c>
      <c r="KT149" s="46">
        <f>KT148-KS148</f>
        <v/>
      </c>
      <c r="KU149" s="46">
        <f>KU148-KT148</f>
        <v/>
      </c>
      <c r="KV149" s="46">
        <f>KV148-KU148</f>
        <v/>
      </c>
      <c r="KW149" s="46">
        <f>KW148-KV148</f>
        <v/>
      </c>
      <c r="KX149" s="46">
        <f>KX148-KW148</f>
        <v/>
      </c>
      <c r="KY149" s="46">
        <f>KY148-KX148</f>
        <v/>
      </c>
      <c r="KZ149" s="46">
        <f>KZ148-KY148</f>
        <v/>
      </c>
      <c r="LA149" s="46">
        <f>LA148-KZ148</f>
        <v/>
      </c>
      <c r="LB149" s="46">
        <f>LB148-LA148</f>
        <v/>
      </c>
      <c r="LC149" s="46">
        <f>LC148-LB148</f>
        <v/>
      </c>
      <c r="LD149" s="46">
        <f>LD148-LC148</f>
        <v/>
      </c>
      <c r="LE149" s="46">
        <f>LE148-LD148</f>
        <v/>
      </c>
      <c r="LF149" s="46">
        <f>LF148-LE148</f>
        <v/>
      </c>
      <c r="LG149" s="46">
        <f>LG148-LF148</f>
        <v/>
      </c>
      <c r="LH149" s="46">
        <f>LH148-LG148</f>
        <v/>
      </c>
      <c r="LI149" s="46">
        <f>LI148-LH148</f>
        <v/>
      </c>
      <c r="LJ149" s="46">
        <f>LJ148-LI148</f>
        <v/>
      </c>
      <c r="LK149" s="46">
        <f>LK148-LJ148</f>
        <v/>
      </c>
      <c r="LL149" s="46">
        <f>LL148-LK148</f>
        <v/>
      </c>
      <c r="LM149" s="46">
        <f>LM148-LL148</f>
        <v/>
      </c>
      <c r="LN149" s="46">
        <f>LN148-LM148</f>
        <v/>
      </c>
      <c r="LO149" s="46">
        <f>LO148-LN148</f>
        <v/>
      </c>
      <c r="LP149" s="46">
        <f>LP148-LO148</f>
        <v/>
      </c>
      <c r="LQ149" s="46">
        <f>LQ148-LP148</f>
        <v/>
      </c>
      <c r="LR149" s="46">
        <f>LR148-LQ148</f>
        <v/>
      </c>
      <c r="LS149" s="46">
        <f>LS148-LR148</f>
        <v/>
      </c>
      <c r="LT149" s="46">
        <f>LT148-LS148</f>
        <v/>
      </c>
      <c r="LU149" s="46">
        <f>LU148-LT148</f>
        <v/>
      </c>
      <c r="LV149" s="46">
        <f>LV148-LU148</f>
        <v/>
      </c>
      <c r="LW149" s="46">
        <f>LW148-LV148</f>
        <v/>
      </c>
      <c r="LX149" s="46">
        <f>LX148-LW148</f>
        <v/>
      </c>
      <c r="LY149" s="46">
        <f>LY148-LX148</f>
        <v/>
      </c>
      <c r="LZ149" s="46">
        <f>LZ148-LY148</f>
        <v/>
      </c>
      <c r="MA149" s="46">
        <f>MA148-LZ148</f>
        <v/>
      </c>
      <c r="MB149" s="46">
        <f>MB148-MA148</f>
        <v/>
      </c>
      <c r="MC149" s="46">
        <f>MC148-MB148</f>
        <v/>
      </c>
      <c r="MD149" s="46">
        <f>MD148-MC148</f>
        <v/>
      </c>
      <c r="ME149" s="46">
        <f>ME148-MD148</f>
        <v/>
      </c>
      <c r="MF149" s="46">
        <f>MF148-ME148</f>
        <v/>
      </c>
      <c r="MG149" s="46">
        <f>MG148-MF148</f>
        <v/>
      </c>
      <c r="MH149" s="46">
        <f>MH148-MG148</f>
        <v/>
      </c>
      <c r="MI149" s="46">
        <f>MI148-MH148</f>
        <v/>
      </c>
      <c r="MJ149" s="46">
        <f>MJ148-MI148</f>
        <v/>
      </c>
      <c r="MK149" s="46">
        <f>MK148-MJ148</f>
        <v/>
      </c>
      <c r="ML149" s="46">
        <f>ML148-MK148</f>
        <v/>
      </c>
      <c r="MM149" s="46">
        <f>MM148-ML148</f>
        <v/>
      </c>
      <c r="MN149" s="46">
        <f>MN148-MM148</f>
        <v/>
      </c>
      <c r="MO149" s="46">
        <f>MO148-MN148</f>
        <v/>
      </c>
      <c r="MP149" s="46">
        <f>MP148-MO148</f>
        <v/>
      </c>
      <c r="MQ149" s="46">
        <f>MQ148-MP148</f>
        <v/>
      </c>
      <c r="MR149" s="46">
        <f>MR148-MQ148</f>
        <v/>
      </c>
      <c r="MS149" s="46">
        <f>MS148-MR148</f>
        <v/>
      </c>
      <c r="MT149" s="46">
        <f>MT148-MS148</f>
        <v/>
      </c>
      <c r="MU149" s="46">
        <f>MU148-MT148</f>
        <v/>
      </c>
      <c r="MV149" s="46">
        <f>MV148-MU148</f>
        <v/>
      </c>
      <c r="MW149" s="46">
        <f>MW148-MV148</f>
        <v/>
      </c>
      <c r="MX149" s="46">
        <f>MX148-MW148</f>
        <v/>
      </c>
      <c r="MY149" s="46">
        <f>MY148-MX148</f>
        <v/>
      </c>
      <c r="MZ149" s="46">
        <f>MZ148-MY148</f>
        <v/>
      </c>
      <c r="NA149" s="46">
        <f>NA148-MZ148</f>
        <v/>
      </c>
      <c r="NB149" s="46">
        <f>NB148-NA148</f>
        <v/>
      </c>
      <c r="NC149" s="46">
        <f>NC148-NB148</f>
        <v/>
      </c>
      <c r="ND149" s="46">
        <f>ND148-NC148</f>
        <v/>
      </c>
      <c r="NE149" s="46">
        <f>NE148-ND148</f>
        <v/>
      </c>
      <c r="NF149" s="46">
        <f>NF148-NE148</f>
        <v/>
      </c>
      <c r="NG149" s="46">
        <f>NG148-NF148</f>
        <v/>
      </c>
      <c r="NH149" s="46">
        <f>NH148-NG148</f>
        <v/>
      </c>
      <c r="NI149" s="46">
        <f>NI148-NH148</f>
        <v/>
      </c>
      <c r="NJ149" s="46">
        <f>NJ148-NI148</f>
        <v/>
      </c>
      <c r="NK149" s="46">
        <f>NK148-NJ148</f>
        <v/>
      </c>
      <c r="NL149" s="46">
        <f>NL148-NK148</f>
        <v/>
      </c>
      <c r="NM149" s="46">
        <f>NM148-NL148</f>
        <v/>
      </c>
      <c r="NN149" s="46">
        <f>NN148-NM148</f>
        <v/>
      </c>
      <c r="NO149" s="46">
        <f>NO148-NN148</f>
        <v/>
      </c>
      <c r="NP149" s="46">
        <f>NP148-NO148</f>
        <v/>
      </c>
      <c r="NQ149" s="46">
        <f>NQ148-NP148</f>
        <v/>
      </c>
      <c r="NR149" s="46">
        <f>NR148-NQ148</f>
        <v/>
      </c>
      <c r="NS149" s="46">
        <f>NS148-NR148</f>
        <v/>
      </c>
      <c r="NT149" s="46">
        <f>NT148-NS148</f>
        <v/>
      </c>
      <c r="NU149" s="46">
        <f>NU148-NT148</f>
        <v/>
      </c>
      <c r="NV149" s="46">
        <f>NV148-NU148</f>
        <v/>
      </c>
      <c r="NW149" s="46">
        <f>NW148-NV148</f>
        <v/>
      </c>
      <c r="NX149" s="46">
        <f>NX148-NW148</f>
        <v/>
      </c>
      <c r="NY149" s="46">
        <f>NY148-NX148</f>
        <v/>
      </c>
      <c r="NZ149" s="46">
        <f>NZ148-NY148</f>
        <v/>
      </c>
      <c r="OA149" s="46">
        <f>OA148-NZ148</f>
        <v/>
      </c>
      <c r="OB149" s="46">
        <f>OB148-OA148</f>
        <v/>
      </c>
      <c r="OC149" s="46">
        <f>OC148-OB148</f>
        <v/>
      </c>
      <c r="OD149" s="46">
        <f>OD148-OC148</f>
        <v/>
      </c>
      <c r="OE149" s="46">
        <f>OE148-OD148</f>
        <v/>
      </c>
      <c r="OF149" s="46">
        <f>OF148-OE148</f>
        <v/>
      </c>
      <c r="OG149" s="46">
        <f>OG148-OF148</f>
        <v/>
      </c>
      <c r="OH149" s="46">
        <f>OH148-OG148</f>
        <v/>
      </c>
      <c r="OI149" s="46">
        <f>OI148-OH148</f>
        <v/>
      </c>
      <c r="OJ149" s="46">
        <f>OJ148-OI148</f>
        <v/>
      </c>
      <c r="OK149" s="46">
        <f>OK148-OJ148</f>
        <v/>
      </c>
      <c r="OL149" s="46">
        <f>OL148-OK148</f>
        <v/>
      </c>
      <c r="OM149" s="46">
        <f>OM148-OL148</f>
        <v/>
      </c>
      <c r="ON149" s="46">
        <f>ON148-OM148</f>
        <v/>
      </c>
      <c r="OO149" s="46">
        <f>OO148-ON148</f>
        <v/>
      </c>
      <c r="OP149" s="46">
        <f>OP148-OO148</f>
        <v/>
      </c>
      <c r="OQ149" s="46">
        <f>OQ148-OP148</f>
        <v/>
      </c>
      <c r="OR149" s="46">
        <f>OR148-OQ148</f>
        <v/>
      </c>
      <c r="OS149" s="46">
        <f>OS148-OR148</f>
        <v/>
      </c>
      <c r="OT149" s="46">
        <f>OT148-OS148</f>
        <v/>
      </c>
      <c r="OU149" s="46">
        <f>OU148-OT148</f>
        <v/>
      </c>
      <c r="OV149" s="46">
        <f>OV148-OU148</f>
        <v/>
      </c>
      <c r="OW149" s="46">
        <f>OW148-OV148</f>
        <v/>
      </c>
      <c r="OX149" s="46">
        <f>OX148-OW148</f>
        <v/>
      </c>
      <c r="OY149" s="46">
        <f>OY148-OX148</f>
        <v/>
      </c>
      <c r="OZ149" s="46">
        <f>OZ148-OY148</f>
        <v/>
      </c>
      <c r="PA149" s="46">
        <f>PA148-OZ148</f>
        <v/>
      </c>
      <c r="PB149" s="46">
        <f>PB148-PA148</f>
        <v/>
      </c>
      <c r="PC149" s="46">
        <f>PC148-PB148</f>
        <v/>
      </c>
      <c r="PD149" s="46">
        <f>PD148-PC148</f>
        <v/>
      </c>
      <c r="PE149" s="46">
        <f>PE148-PD148</f>
        <v/>
      </c>
      <c r="PF149" s="46">
        <f>PF148-PE148</f>
        <v/>
      </c>
      <c r="PG149" s="46">
        <f>PG148-PF148</f>
        <v/>
      </c>
      <c r="PH149" s="46">
        <f>PH148-PG148</f>
        <v/>
      </c>
      <c r="PI149" s="46">
        <f>PI148-PH148</f>
        <v/>
      </c>
      <c r="PJ149" s="46">
        <f>PJ148-PI148</f>
        <v/>
      </c>
      <c r="PK149" s="46">
        <f>PK148-PJ148</f>
        <v/>
      </c>
      <c r="PL149" s="46">
        <f>PL148-PK148</f>
        <v/>
      </c>
      <c r="PM149" s="46">
        <f>PM148-PL148</f>
        <v/>
      </c>
    </row>
    <row r="150">
      <c r="A150" s="9" t="inlineStr">
        <is>
          <t>Stabilized flag</t>
        </is>
      </c>
      <c r="B150" s="9" t="inlineStr">
        <is>
          <t>P3</t>
        </is>
      </c>
      <c r="D150" s="42">
        <f>IF(AND(D126=1,D148&gt;=p3_homes*stab_occ-0.001),1,0)</f>
        <v/>
      </c>
      <c r="E150" s="42">
        <f>IF(AND(E126=1,E148&gt;=p3_homes*stab_occ-0.001),1,0)</f>
        <v/>
      </c>
      <c r="F150" s="42">
        <f>IF(AND(F126=1,F148&gt;=p3_homes*stab_occ-0.001),1,0)</f>
        <v/>
      </c>
      <c r="G150" s="42">
        <f>IF(AND(G126=1,G148&gt;=p3_homes*stab_occ-0.001),1,0)</f>
        <v/>
      </c>
      <c r="H150" s="42">
        <f>IF(AND(H126=1,H148&gt;=p3_homes*stab_occ-0.001),1,0)</f>
        <v/>
      </c>
      <c r="I150" s="42">
        <f>IF(AND(I126=1,I148&gt;=p3_homes*stab_occ-0.001),1,0)</f>
        <v/>
      </c>
      <c r="J150" s="42">
        <f>IF(AND(J126=1,J148&gt;=p3_homes*stab_occ-0.001),1,0)</f>
        <v/>
      </c>
      <c r="K150" s="42">
        <f>IF(AND(K126=1,K148&gt;=p3_homes*stab_occ-0.001),1,0)</f>
        <v/>
      </c>
      <c r="L150" s="42">
        <f>IF(AND(L126=1,L148&gt;=p3_homes*stab_occ-0.001),1,0)</f>
        <v/>
      </c>
      <c r="M150" s="42">
        <f>IF(AND(M126=1,M148&gt;=p3_homes*stab_occ-0.001),1,0)</f>
        <v/>
      </c>
      <c r="N150" s="42">
        <f>IF(AND(N126=1,N148&gt;=p3_homes*stab_occ-0.001),1,0)</f>
        <v/>
      </c>
      <c r="O150" s="42">
        <f>IF(AND(O126=1,O148&gt;=p3_homes*stab_occ-0.001),1,0)</f>
        <v/>
      </c>
      <c r="P150" s="42">
        <f>IF(AND(P126=1,P148&gt;=p3_homes*stab_occ-0.001),1,0)</f>
        <v/>
      </c>
      <c r="Q150" s="42">
        <f>IF(AND(Q126=1,Q148&gt;=p3_homes*stab_occ-0.001),1,0)</f>
        <v/>
      </c>
      <c r="R150" s="42">
        <f>IF(AND(R126=1,R148&gt;=p3_homes*stab_occ-0.001),1,0)</f>
        <v/>
      </c>
      <c r="S150" s="42">
        <f>IF(AND(S126=1,S148&gt;=p3_homes*stab_occ-0.001),1,0)</f>
        <v/>
      </c>
      <c r="T150" s="42">
        <f>IF(AND(T126=1,T148&gt;=p3_homes*stab_occ-0.001),1,0)</f>
        <v/>
      </c>
      <c r="U150" s="42">
        <f>IF(AND(U126=1,U148&gt;=p3_homes*stab_occ-0.001),1,0)</f>
        <v/>
      </c>
      <c r="V150" s="42">
        <f>IF(AND(V126=1,V148&gt;=p3_homes*stab_occ-0.001),1,0)</f>
        <v/>
      </c>
      <c r="W150" s="42">
        <f>IF(AND(W126=1,W148&gt;=p3_homes*stab_occ-0.001),1,0)</f>
        <v/>
      </c>
      <c r="X150" s="42">
        <f>IF(AND(X126=1,X148&gt;=p3_homes*stab_occ-0.001),1,0)</f>
        <v/>
      </c>
      <c r="Y150" s="42">
        <f>IF(AND(Y126=1,Y148&gt;=p3_homes*stab_occ-0.001),1,0)</f>
        <v/>
      </c>
      <c r="Z150" s="42">
        <f>IF(AND(Z126=1,Z148&gt;=p3_homes*stab_occ-0.001),1,0)</f>
        <v/>
      </c>
      <c r="AA150" s="42">
        <f>IF(AND(AA126=1,AA148&gt;=p3_homes*stab_occ-0.001),1,0)</f>
        <v/>
      </c>
      <c r="AB150" s="42">
        <f>IF(AND(AB126=1,AB148&gt;=p3_homes*stab_occ-0.001),1,0)</f>
        <v/>
      </c>
      <c r="AC150" s="42">
        <f>IF(AND(AC126=1,AC148&gt;=p3_homes*stab_occ-0.001),1,0)</f>
        <v/>
      </c>
      <c r="AD150" s="42">
        <f>IF(AND(AD126=1,AD148&gt;=p3_homes*stab_occ-0.001),1,0)</f>
        <v/>
      </c>
      <c r="AE150" s="42">
        <f>IF(AND(AE126=1,AE148&gt;=p3_homes*stab_occ-0.001),1,0)</f>
        <v/>
      </c>
      <c r="AF150" s="42">
        <f>IF(AND(AF126=1,AF148&gt;=p3_homes*stab_occ-0.001),1,0)</f>
        <v/>
      </c>
      <c r="AG150" s="42">
        <f>IF(AND(AG126=1,AG148&gt;=p3_homes*stab_occ-0.001),1,0)</f>
        <v/>
      </c>
      <c r="AH150" s="42">
        <f>IF(AND(AH126=1,AH148&gt;=p3_homes*stab_occ-0.001),1,0)</f>
        <v/>
      </c>
      <c r="AI150" s="42">
        <f>IF(AND(AI126=1,AI148&gt;=p3_homes*stab_occ-0.001),1,0)</f>
        <v/>
      </c>
      <c r="AJ150" s="42">
        <f>IF(AND(AJ126=1,AJ148&gt;=p3_homes*stab_occ-0.001),1,0)</f>
        <v/>
      </c>
      <c r="AK150" s="42">
        <f>IF(AND(AK126=1,AK148&gt;=p3_homes*stab_occ-0.001),1,0)</f>
        <v/>
      </c>
      <c r="AL150" s="42">
        <f>IF(AND(AL126=1,AL148&gt;=p3_homes*stab_occ-0.001),1,0)</f>
        <v/>
      </c>
      <c r="AM150" s="42">
        <f>IF(AND(AM126=1,AM148&gt;=p3_homes*stab_occ-0.001),1,0)</f>
        <v/>
      </c>
      <c r="AN150" s="42">
        <f>IF(AND(AN126=1,AN148&gt;=p3_homes*stab_occ-0.001),1,0)</f>
        <v/>
      </c>
      <c r="AO150" s="42">
        <f>IF(AND(AO126=1,AO148&gt;=p3_homes*stab_occ-0.001),1,0)</f>
        <v/>
      </c>
      <c r="AP150" s="42">
        <f>IF(AND(AP126=1,AP148&gt;=p3_homes*stab_occ-0.001),1,0)</f>
        <v/>
      </c>
      <c r="AQ150" s="42">
        <f>IF(AND(AQ126=1,AQ148&gt;=p3_homes*stab_occ-0.001),1,0)</f>
        <v/>
      </c>
      <c r="AR150" s="42">
        <f>IF(AND(AR126=1,AR148&gt;=p3_homes*stab_occ-0.001),1,0)</f>
        <v/>
      </c>
      <c r="AS150" s="42">
        <f>IF(AND(AS126=1,AS148&gt;=p3_homes*stab_occ-0.001),1,0)</f>
        <v/>
      </c>
      <c r="AT150" s="42">
        <f>IF(AND(AT126=1,AT148&gt;=p3_homes*stab_occ-0.001),1,0)</f>
        <v/>
      </c>
      <c r="AU150" s="42">
        <f>IF(AND(AU126=1,AU148&gt;=p3_homes*stab_occ-0.001),1,0)</f>
        <v/>
      </c>
      <c r="AV150" s="42">
        <f>IF(AND(AV126=1,AV148&gt;=p3_homes*stab_occ-0.001),1,0)</f>
        <v/>
      </c>
      <c r="AW150" s="42">
        <f>IF(AND(AW126=1,AW148&gt;=p3_homes*stab_occ-0.001),1,0)</f>
        <v/>
      </c>
      <c r="AX150" s="42">
        <f>IF(AND(AX126=1,AX148&gt;=p3_homes*stab_occ-0.001),1,0)</f>
        <v/>
      </c>
      <c r="AY150" s="42">
        <f>IF(AND(AY126=1,AY148&gt;=p3_homes*stab_occ-0.001),1,0)</f>
        <v/>
      </c>
      <c r="AZ150" s="42">
        <f>IF(AND(AZ126=1,AZ148&gt;=p3_homes*stab_occ-0.001),1,0)</f>
        <v/>
      </c>
      <c r="BA150" s="42">
        <f>IF(AND(BA126=1,BA148&gt;=p3_homes*stab_occ-0.001),1,0)</f>
        <v/>
      </c>
      <c r="BB150" s="42">
        <f>IF(AND(BB126=1,BB148&gt;=p3_homes*stab_occ-0.001),1,0)</f>
        <v/>
      </c>
      <c r="BC150" s="42">
        <f>IF(AND(BC126=1,BC148&gt;=p3_homes*stab_occ-0.001),1,0)</f>
        <v/>
      </c>
      <c r="BD150" s="42">
        <f>IF(AND(BD126=1,BD148&gt;=p3_homes*stab_occ-0.001),1,0)</f>
        <v/>
      </c>
      <c r="BE150" s="42">
        <f>IF(AND(BE126=1,BE148&gt;=p3_homes*stab_occ-0.001),1,0)</f>
        <v/>
      </c>
      <c r="BF150" s="42">
        <f>IF(AND(BF126=1,BF148&gt;=p3_homes*stab_occ-0.001),1,0)</f>
        <v/>
      </c>
      <c r="BG150" s="42">
        <f>IF(AND(BG126=1,BG148&gt;=p3_homes*stab_occ-0.001),1,0)</f>
        <v/>
      </c>
      <c r="BH150" s="42">
        <f>IF(AND(BH126=1,BH148&gt;=p3_homes*stab_occ-0.001),1,0)</f>
        <v/>
      </c>
      <c r="BI150" s="42">
        <f>IF(AND(BI126=1,BI148&gt;=p3_homes*stab_occ-0.001),1,0)</f>
        <v/>
      </c>
      <c r="BJ150" s="42">
        <f>IF(AND(BJ126=1,BJ148&gt;=p3_homes*stab_occ-0.001),1,0)</f>
        <v/>
      </c>
      <c r="BK150" s="42">
        <f>IF(AND(BK126=1,BK148&gt;=p3_homes*stab_occ-0.001),1,0)</f>
        <v/>
      </c>
      <c r="BL150" s="42">
        <f>IF(AND(BL126=1,BL148&gt;=p3_homes*stab_occ-0.001),1,0)</f>
        <v/>
      </c>
      <c r="BM150" s="42">
        <f>IF(AND(BM126=1,BM148&gt;=p3_homes*stab_occ-0.001),1,0)</f>
        <v/>
      </c>
      <c r="BN150" s="42">
        <f>IF(AND(BN126=1,BN148&gt;=p3_homes*stab_occ-0.001),1,0)</f>
        <v/>
      </c>
      <c r="BO150" s="42">
        <f>IF(AND(BO126=1,BO148&gt;=p3_homes*stab_occ-0.001),1,0)</f>
        <v/>
      </c>
      <c r="BP150" s="42">
        <f>IF(AND(BP126=1,BP148&gt;=p3_homes*stab_occ-0.001),1,0)</f>
        <v/>
      </c>
      <c r="BQ150" s="42">
        <f>IF(AND(BQ126=1,BQ148&gt;=p3_homes*stab_occ-0.001),1,0)</f>
        <v/>
      </c>
      <c r="BR150" s="42">
        <f>IF(AND(BR126=1,BR148&gt;=p3_homes*stab_occ-0.001),1,0)</f>
        <v/>
      </c>
      <c r="BS150" s="42">
        <f>IF(AND(BS126=1,BS148&gt;=p3_homes*stab_occ-0.001),1,0)</f>
        <v/>
      </c>
      <c r="BT150" s="42">
        <f>IF(AND(BT126=1,BT148&gt;=p3_homes*stab_occ-0.001),1,0)</f>
        <v/>
      </c>
      <c r="BU150" s="42">
        <f>IF(AND(BU126=1,BU148&gt;=p3_homes*stab_occ-0.001),1,0)</f>
        <v/>
      </c>
      <c r="BV150" s="42">
        <f>IF(AND(BV126=1,BV148&gt;=p3_homes*stab_occ-0.001),1,0)</f>
        <v/>
      </c>
      <c r="BW150" s="42">
        <f>IF(AND(BW126=1,BW148&gt;=p3_homes*stab_occ-0.001),1,0)</f>
        <v/>
      </c>
      <c r="BX150" s="42">
        <f>IF(AND(BX126=1,BX148&gt;=p3_homes*stab_occ-0.001),1,0)</f>
        <v/>
      </c>
      <c r="BY150" s="42">
        <f>IF(AND(BY126=1,BY148&gt;=p3_homes*stab_occ-0.001),1,0)</f>
        <v/>
      </c>
      <c r="BZ150" s="42">
        <f>IF(AND(BZ126=1,BZ148&gt;=p3_homes*stab_occ-0.001),1,0)</f>
        <v/>
      </c>
      <c r="CA150" s="42">
        <f>IF(AND(CA126=1,CA148&gt;=p3_homes*stab_occ-0.001),1,0)</f>
        <v/>
      </c>
      <c r="CB150" s="42">
        <f>IF(AND(CB126=1,CB148&gt;=p3_homes*stab_occ-0.001),1,0)</f>
        <v/>
      </c>
      <c r="CC150" s="42">
        <f>IF(AND(CC126=1,CC148&gt;=p3_homes*stab_occ-0.001),1,0)</f>
        <v/>
      </c>
      <c r="CD150" s="42">
        <f>IF(AND(CD126=1,CD148&gt;=p3_homes*stab_occ-0.001),1,0)</f>
        <v/>
      </c>
      <c r="CE150" s="42">
        <f>IF(AND(CE126=1,CE148&gt;=p3_homes*stab_occ-0.001),1,0)</f>
        <v/>
      </c>
      <c r="CF150" s="42">
        <f>IF(AND(CF126=1,CF148&gt;=p3_homes*stab_occ-0.001),1,0)</f>
        <v/>
      </c>
      <c r="CG150" s="42">
        <f>IF(AND(CG126=1,CG148&gt;=p3_homes*stab_occ-0.001),1,0)</f>
        <v/>
      </c>
      <c r="CH150" s="42">
        <f>IF(AND(CH126=1,CH148&gt;=p3_homes*stab_occ-0.001),1,0)</f>
        <v/>
      </c>
      <c r="CI150" s="42">
        <f>IF(AND(CI126=1,CI148&gt;=p3_homes*stab_occ-0.001),1,0)</f>
        <v/>
      </c>
      <c r="CJ150" s="42">
        <f>IF(AND(CJ126=1,CJ148&gt;=p3_homes*stab_occ-0.001),1,0)</f>
        <v/>
      </c>
      <c r="CK150" s="42">
        <f>IF(AND(CK126=1,CK148&gt;=p3_homes*stab_occ-0.001),1,0)</f>
        <v/>
      </c>
      <c r="CL150" s="42">
        <f>IF(AND(CL126=1,CL148&gt;=p3_homes*stab_occ-0.001),1,0)</f>
        <v/>
      </c>
      <c r="CM150" s="42">
        <f>IF(AND(CM126=1,CM148&gt;=p3_homes*stab_occ-0.001),1,0)</f>
        <v/>
      </c>
      <c r="CN150" s="42">
        <f>IF(AND(CN126=1,CN148&gt;=p3_homes*stab_occ-0.001),1,0)</f>
        <v/>
      </c>
      <c r="CO150" s="42">
        <f>IF(AND(CO126=1,CO148&gt;=p3_homes*stab_occ-0.001),1,0)</f>
        <v/>
      </c>
      <c r="CP150" s="42">
        <f>IF(AND(CP126=1,CP148&gt;=p3_homes*stab_occ-0.001),1,0)</f>
        <v/>
      </c>
      <c r="CQ150" s="42">
        <f>IF(AND(CQ126=1,CQ148&gt;=p3_homes*stab_occ-0.001),1,0)</f>
        <v/>
      </c>
      <c r="CR150" s="42">
        <f>IF(AND(CR126=1,CR148&gt;=p3_homes*stab_occ-0.001),1,0)</f>
        <v/>
      </c>
      <c r="CS150" s="42">
        <f>IF(AND(CS126=1,CS148&gt;=p3_homes*stab_occ-0.001),1,0)</f>
        <v/>
      </c>
      <c r="CT150" s="42">
        <f>IF(AND(CT126=1,CT148&gt;=p3_homes*stab_occ-0.001),1,0)</f>
        <v/>
      </c>
      <c r="CU150" s="42">
        <f>IF(AND(CU126=1,CU148&gt;=p3_homes*stab_occ-0.001),1,0)</f>
        <v/>
      </c>
      <c r="CV150" s="42">
        <f>IF(AND(CV126=1,CV148&gt;=p3_homes*stab_occ-0.001),1,0)</f>
        <v/>
      </c>
      <c r="CW150" s="42">
        <f>IF(AND(CW126=1,CW148&gt;=p3_homes*stab_occ-0.001),1,0)</f>
        <v/>
      </c>
      <c r="CX150" s="42">
        <f>IF(AND(CX126=1,CX148&gt;=p3_homes*stab_occ-0.001),1,0)</f>
        <v/>
      </c>
      <c r="CY150" s="42">
        <f>IF(AND(CY126=1,CY148&gt;=p3_homes*stab_occ-0.001),1,0)</f>
        <v/>
      </c>
      <c r="CZ150" s="42">
        <f>IF(AND(CZ126=1,CZ148&gt;=p3_homes*stab_occ-0.001),1,0)</f>
        <v/>
      </c>
      <c r="DA150" s="42">
        <f>IF(AND(DA126=1,DA148&gt;=p3_homes*stab_occ-0.001),1,0)</f>
        <v/>
      </c>
      <c r="DB150" s="42">
        <f>IF(AND(DB126=1,DB148&gt;=p3_homes*stab_occ-0.001),1,0)</f>
        <v/>
      </c>
      <c r="DC150" s="42">
        <f>IF(AND(DC126=1,DC148&gt;=p3_homes*stab_occ-0.001),1,0)</f>
        <v/>
      </c>
      <c r="DD150" s="42">
        <f>IF(AND(DD126=1,DD148&gt;=p3_homes*stab_occ-0.001),1,0)</f>
        <v/>
      </c>
      <c r="DE150" s="42">
        <f>IF(AND(DE126=1,DE148&gt;=p3_homes*stab_occ-0.001),1,0)</f>
        <v/>
      </c>
      <c r="DF150" s="42">
        <f>IF(AND(DF126=1,DF148&gt;=p3_homes*stab_occ-0.001),1,0)</f>
        <v/>
      </c>
      <c r="DG150" s="42">
        <f>IF(AND(DG126=1,DG148&gt;=p3_homes*stab_occ-0.001),1,0)</f>
        <v/>
      </c>
      <c r="DH150" s="42">
        <f>IF(AND(DH126=1,DH148&gt;=p3_homes*stab_occ-0.001),1,0)</f>
        <v/>
      </c>
      <c r="DI150" s="42">
        <f>IF(AND(DI126=1,DI148&gt;=p3_homes*stab_occ-0.001),1,0)</f>
        <v/>
      </c>
      <c r="DJ150" s="42">
        <f>IF(AND(DJ126=1,DJ148&gt;=p3_homes*stab_occ-0.001),1,0)</f>
        <v/>
      </c>
      <c r="DK150" s="42">
        <f>IF(AND(DK126=1,DK148&gt;=p3_homes*stab_occ-0.001),1,0)</f>
        <v/>
      </c>
      <c r="DL150" s="42">
        <f>IF(AND(DL126=1,DL148&gt;=p3_homes*stab_occ-0.001),1,0)</f>
        <v/>
      </c>
      <c r="DM150" s="42">
        <f>IF(AND(DM126=1,DM148&gt;=p3_homes*stab_occ-0.001),1,0)</f>
        <v/>
      </c>
      <c r="DN150" s="42">
        <f>IF(AND(DN126=1,DN148&gt;=p3_homes*stab_occ-0.001),1,0)</f>
        <v/>
      </c>
      <c r="DO150" s="42">
        <f>IF(AND(DO126=1,DO148&gt;=p3_homes*stab_occ-0.001),1,0)</f>
        <v/>
      </c>
      <c r="DP150" s="42">
        <f>IF(AND(DP126=1,DP148&gt;=p3_homes*stab_occ-0.001),1,0)</f>
        <v/>
      </c>
      <c r="DQ150" s="42">
        <f>IF(AND(DQ126=1,DQ148&gt;=p3_homes*stab_occ-0.001),1,0)</f>
        <v/>
      </c>
      <c r="DR150" s="42">
        <f>IF(AND(DR126=1,DR148&gt;=p3_homes*stab_occ-0.001),1,0)</f>
        <v/>
      </c>
      <c r="DS150" s="42">
        <f>IF(AND(DS126=1,DS148&gt;=p3_homes*stab_occ-0.001),1,0)</f>
        <v/>
      </c>
      <c r="DT150" s="42">
        <f>IF(AND(DT126=1,DT148&gt;=p3_homes*stab_occ-0.001),1,0)</f>
        <v/>
      </c>
      <c r="DU150" s="42">
        <f>IF(AND(DU126=1,DU148&gt;=p3_homes*stab_occ-0.001),1,0)</f>
        <v/>
      </c>
      <c r="DV150" s="42">
        <f>IF(AND(DV126=1,DV148&gt;=p3_homes*stab_occ-0.001),1,0)</f>
        <v/>
      </c>
      <c r="DW150" s="42">
        <f>IF(AND(DW126=1,DW148&gt;=p3_homes*stab_occ-0.001),1,0)</f>
        <v/>
      </c>
      <c r="DX150" s="42">
        <f>IF(AND(DX126=1,DX148&gt;=p3_homes*stab_occ-0.001),1,0)</f>
        <v/>
      </c>
      <c r="DY150" s="42">
        <f>IF(AND(DY126=1,DY148&gt;=p3_homes*stab_occ-0.001),1,0)</f>
        <v/>
      </c>
      <c r="DZ150" s="42">
        <f>IF(AND(DZ126=1,DZ148&gt;=p3_homes*stab_occ-0.001),1,0)</f>
        <v/>
      </c>
      <c r="EA150" s="42">
        <f>IF(AND(EA126=1,EA148&gt;=p3_homes*stab_occ-0.001),1,0)</f>
        <v/>
      </c>
      <c r="EB150" s="42">
        <f>IF(AND(EB126=1,EB148&gt;=p3_homes*stab_occ-0.001),1,0)</f>
        <v/>
      </c>
      <c r="EC150" s="42">
        <f>IF(AND(EC126=1,EC148&gt;=p3_homes*stab_occ-0.001),1,0)</f>
        <v/>
      </c>
      <c r="ED150" s="42">
        <f>IF(AND(ED126=1,ED148&gt;=p3_homes*stab_occ-0.001),1,0)</f>
        <v/>
      </c>
      <c r="EE150" s="42">
        <f>IF(AND(EE126=1,EE148&gt;=p3_homes*stab_occ-0.001),1,0)</f>
        <v/>
      </c>
      <c r="EF150" s="42">
        <f>IF(AND(EF126=1,EF148&gt;=p3_homes*stab_occ-0.001),1,0)</f>
        <v/>
      </c>
      <c r="EG150" s="42">
        <f>IF(AND(EG126=1,EG148&gt;=p3_homes*stab_occ-0.001),1,0)</f>
        <v/>
      </c>
      <c r="EH150" s="42">
        <f>IF(AND(EH126=1,EH148&gt;=p3_homes*stab_occ-0.001),1,0)</f>
        <v/>
      </c>
      <c r="EI150" s="42">
        <f>IF(AND(EI126=1,EI148&gt;=p3_homes*stab_occ-0.001),1,0)</f>
        <v/>
      </c>
      <c r="EJ150" s="42">
        <f>IF(AND(EJ126=1,EJ148&gt;=p3_homes*stab_occ-0.001),1,0)</f>
        <v/>
      </c>
      <c r="EK150" s="42">
        <f>IF(AND(EK126=1,EK148&gt;=p3_homes*stab_occ-0.001),1,0)</f>
        <v/>
      </c>
      <c r="EL150" s="42">
        <f>IF(AND(EL126=1,EL148&gt;=p3_homes*stab_occ-0.001),1,0)</f>
        <v/>
      </c>
      <c r="EM150" s="42">
        <f>IF(AND(EM126=1,EM148&gt;=p3_homes*stab_occ-0.001),1,0)</f>
        <v/>
      </c>
      <c r="EN150" s="42">
        <f>IF(AND(EN126=1,EN148&gt;=p3_homes*stab_occ-0.001),1,0)</f>
        <v/>
      </c>
      <c r="EO150" s="42">
        <f>IF(AND(EO126=1,EO148&gt;=p3_homes*stab_occ-0.001),1,0)</f>
        <v/>
      </c>
      <c r="EP150" s="42">
        <f>IF(AND(EP126=1,EP148&gt;=p3_homes*stab_occ-0.001),1,0)</f>
        <v/>
      </c>
      <c r="EQ150" s="42">
        <f>IF(AND(EQ126=1,EQ148&gt;=p3_homes*stab_occ-0.001),1,0)</f>
        <v/>
      </c>
      <c r="ER150" s="42">
        <f>IF(AND(ER126=1,ER148&gt;=p3_homes*stab_occ-0.001),1,0)</f>
        <v/>
      </c>
      <c r="ES150" s="42">
        <f>IF(AND(ES126=1,ES148&gt;=p3_homes*stab_occ-0.001),1,0)</f>
        <v/>
      </c>
      <c r="ET150" s="42">
        <f>IF(AND(ET126=1,ET148&gt;=p3_homes*stab_occ-0.001),1,0)</f>
        <v/>
      </c>
      <c r="EU150" s="42">
        <f>IF(AND(EU126=1,EU148&gt;=p3_homes*stab_occ-0.001),1,0)</f>
        <v/>
      </c>
      <c r="EV150" s="42">
        <f>IF(AND(EV126=1,EV148&gt;=p3_homes*stab_occ-0.001),1,0)</f>
        <v/>
      </c>
      <c r="EW150" s="42">
        <f>IF(AND(EW126=1,EW148&gt;=p3_homes*stab_occ-0.001),1,0)</f>
        <v/>
      </c>
      <c r="EX150" s="42">
        <f>IF(AND(EX126=1,EX148&gt;=p3_homes*stab_occ-0.001),1,0)</f>
        <v/>
      </c>
      <c r="EY150" s="42">
        <f>IF(AND(EY126=1,EY148&gt;=p3_homes*stab_occ-0.001),1,0)</f>
        <v/>
      </c>
      <c r="EZ150" s="42">
        <f>IF(AND(EZ126=1,EZ148&gt;=p3_homes*stab_occ-0.001),1,0)</f>
        <v/>
      </c>
      <c r="FA150" s="42">
        <f>IF(AND(FA126=1,FA148&gt;=p3_homes*stab_occ-0.001),1,0)</f>
        <v/>
      </c>
      <c r="FB150" s="42">
        <f>IF(AND(FB126=1,FB148&gt;=p3_homes*stab_occ-0.001),1,0)</f>
        <v/>
      </c>
      <c r="FC150" s="42">
        <f>IF(AND(FC126=1,FC148&gt;=p3_homes*stab_occ-0.001),1,0)</f>
        <v/>
      </c>
      <c r="FD150" s="42">
        <f>IF(AND(FD126=1,FD148&gt;=p3_homes*stab_occ-0.001),1,0)</f>
        <v/>
      </c>
      <c r="FE150" s="42">
        <f>IF(AND(FE126=1,FE148&gt;=p3_homes*stab_occ-0.001),1,0)</f>
        <v/>
      </c>
      <c r="FF150" s="42">
        <f>IF(AND(FF126=1,FF148&gt;=p3_homes*stab_occ-0.001),1,0)</f>
        <v/>
      </c>
      <c r="FG150" s="42">
        <f>IF(AND(FG126=1,FG148&gt;=p3_homes*stab_occ-0.001),1,0)</f>
        <v/>
      </c>
      <c r="FH150" s="42">
        <f>IF(AND(FH126=1,FH148&gt;=p3_homes*stab_occ-0.001),1,0)</f>
        <v/>
      </c>
      <c r="FI150" s="42">
        <f>IF(AND(FI126=1,FI148&gt;=p3_homes*stab_occ-0.001),1,0)</f>
        <v/>
      </c>
      <c r="FJ150" s="42">
        <f>IF(AND(FJ126=1,FJ148&gt;=p3_homes*stab_occ-0.001),1,0)</f>
        <v/>
      </c>
      <c r="FK150" s="42">
        <f>IF(AND(FK126=1,FK148&gt;=p3_homes*stab_occ-0.001),1,0)</f>
        <v/>
      </c>
      <c r="FL150" s="42">
        <f>IF(AND(FL126=1,FL148&gt;=p3_homes*stab_occ-0.001),1,0)</f>
        <v/>
      </c>
      <c r="FM150" s="42">
        <f>IF(AND(FM126=1,FM148&gt;=p3_homes*stab_occ-0.001),1,0)</f>
        <v/>
      </c>
      <c r="FN150" s="42">
        <f>IF(AND(FN126=1,FN148&gt;=p3_homes*stab_occ-0.001),1,0)</f>
        <v/>
      </c>
      <c r="FO150" s="42">
        <f>IF(AND(FO126=1,FO148&gt;=p3_homes*stab_occ-0.001),1,0)</f>
        <v/>
      </c>
      <c r="FP150" s="42">
        <f>IF(AND(FP126=1,FP148&gt;=p3_homes*stab_occ-0.001),1,0)</f>
        <v/>
      </c>
      <c r="FQ150" s="42">
        <f>IF(AND(FQ126=1,FQ148&gt;=p3_homes*stab_occ-0.001),1,0)</f>
        <v/>
      </c>
      <c r="FR150" s="42">
        <f>IF(AND(FR126=1,FR148&gt;=p3_homes*stab_occ-0.001),1,0)</f>
        <v/>
      </c>
      <c r="FS150" s="42">
        <f>IF(AND(FS126=1,FS148&gt;=p3_homes*stab_occ-0.001),1,0)</f>
        <v/>
      </c>
      <c r="FT150" s="42">
        <f>IF(AND(FT126=1,FT148&gt;=p3_homes*stab_occ-0.001),1,0)</f>
        <v/>
      </c>
      <c r="FU150" s="42">
        <f>IF(AND(FU126=1,FU148&gt;=p3_homes*stab_occ-0.001),1,0)</f>
        <v/>
      </c>
      <c r="FV150" s="42">
        <f>IF(AND(FV126=1,FV148&gt;=p3_homes*stab_occ-0.001),1,0)</f>
        <v/>
      </c>
      <c r="FW150" s="42">
        <f>IF(AND(FW126=1,FW148&gt;=p3_homes*stab_occ-0.001),1,0)</f>
        <v/>
      </c>
      <c r="FX150" s="42">
        <f>IF(AND(FX126=1,FX148&gt;=p3_homes*stab_occ-0.001),1,0)</f>
        <v/>
      </c>
      <c r="FY150" s="42">
        <f>IF(AND(FY126=1,FY148&gt;=p3_homes*stab_occ-0.001),1,0)</f>
        <v/>
      </c>
      <c r="FZ150" s="42">
        <f>IF(AND(FZ126=1,FZ148&gt;=p3_homes*stab_occ-0.001),1,0)</f>
        <v/>
      </c>
      <c r="GA150" s="42">
        <f>IF(AND(GA126=1,GA148&gt;=p3_homes*stab_occ-0.001),1,0)</f>
        <v/>
      </c>
      <c r="GB150" s="42">
        <f>IF(AND(GB126=1,GB148&gt;=p3_homes*stab_occ-0.001),1,0)</f>
        <v/>
      </c>
      <c r="GC150" s="42">
        <f>IF(AND(GC126=1,GC148&gt;=p3_homes*stab_occ-0.001),1,0)</f>
        <v/>
      </c>
      <c r="GD150" s="42">
        <f>IF(AND(GD126=1,GD148&gt;=p3_homes*stab_occ-0.001),1,0)</f>
        <v/>
      </c>
      <c r="GE150" s="42">
        <f>IF(AND(GE126=1,GE148&gt;=p3_homes*stab_occ-0.001),1,0)</f>
        <v/>
      </c>
      <c r="GF150" s="42">
        <f>IF(AND(GF126=1,GF148&gt;=p3_homes*stab_occ-0.001),1,0)</f>
        <v/>
      </c>
      <c r="GG150" s="42">
        <f>IF(AND(GG126=1,GG148&gt;=p3_homes*stab_occ-0.001),1,0)</f>
        <v/>
      </c>
      <c r="GH150" s="42">
        <f>IF(AND(GH126=1,GH148&gt;=p3_homes*stab_occ-0.001),1,0)</f>
        <v/>
      </c>
      <c r="GI150" s="42">
        <f>IF(AND(GI126=1,GI148&gt;=p3_homes*stab_occ-0.001),1,0)</f>
        <v/>
      </c>
      <c r="GJ150" s="42">
        <f>IF(AND(GJ126=1,GJ148&gt;=p3_homes*stab_occ-0.001),1,0)</f>
        <v/>
      </c>
      <c r="GK150" s="42">
        <f>IF(AND(GK126=1,GK148&gt;=p3_homes*stab_occ-0.001),1,0)</f>
        <v/>
      </c>
      <c r="GL150" s="42">
        <f>IF(AND(GL126=1,GL148&gt;=p3_homes*stab_occ-0.001),1,0)</f>
        <v/>
      </c>
      <c r="GM150" s="42">
        <f>IF(AND(GM126=1,GM148&gt;=p3_homes*stab_occ-0.001),1,0)</f>
        <v/>
      </c>
      <c r="GN150" s="42">
        <f>IF(AND(GN126=1,GN148&gt;=p3_homes*stab_occ-0.001),1,0)</f>
        <v/>
      </c>
      <c r="GO150" s="42">
        <f>IF(AND(GO126=1,GO148&gt;=p3_homes*stab_occ-0.001),1,0)</f>
        <v/>
      </c>
      <c r="GP150" s="42">
        <f>IF(AND(GP126=1,GP148&gt;=p3_homes*stab_occ-0.001),1,0)</f>
        <v/>
      </c>
      <c r="GQ150" s="42">
        <f>IF(AND(GQ126=1,GQ148&gt;=p3_homes*stab_occ-0.001),1,0)</f>
        <v/>
      </c>
      <c r="GR150" s="42">
        <f>IF(AND(GR126=1,GR148&gt;=p3_homes*stab_occ-0.001),1,0)</f>
        <v/>
      </c>
      <c r="GS150" s="42">
        <f>IF(AND(GS126=1,GS148&gt;=p3_homes*stab_occ-0.001),1,0)</f>
        <v/>
      </c>
      <c r="GT150" s="42">
        <f>IF(AND(GT126=1,GT148&gt;=p3_homes*stab_occ-0.001),1,0)</f>
        <v/>
      </c>
      <c r="GU150" s="42">
        <f>IF(AND(GU126=1,GU148&gt;=p3_homes*stab_occ-0.001),1,0)</f>
        <v/>
      </c>
      <c r="GV150" s="42">
        <f>IF(AND(GV126=1,GV148&gt;=p3_homes*stab_occ-0.001),1,0)</f>
        <v/>
      </c>
      <c r="GW150" s="42">
        <f>IF(AND(GW126=1,GW148&gt;=p3_homes*stab_occ-0.001),1,0)</f>
        <v/>
      </c>
      <c r="GX150" s="42">
        <f>IF(AND(GX126=1,GX148&gt;=p3_homes*stab_occ-0.001),1,0)</f>
        <v/>
      </c>
      <c r="GY150" s="42">
        <f>IF(AND(GY126=1,GY148&gt;=p3_homes*stab_occ-0.001),1,0)</f>
        <v/>
      </c>
      <c r="GZ150" s="42">
        <f>IF(AND(GZ126=1,GZ148&gt;=p3_homes*stab_occ-0.001),1,0)</f>
        <v/>
      </c>
      <c r="HA150" s="42">
        <f>IF(AND(HA126=1,HA148&gt;=p3_homes*stab_occ-0.001),1,0)</f>
        <v/>
      </c>
      <c r="HB150" s="42">
        <f>IF(AND(HB126=1,HB148&gt;=p3_homes*stab_occ-0.001),1,0)</f>
        <v/>
      </c>
      <c r="HC150" s="42">
        <f>IF(AND(HC126=1,HC148&gt;=p3_homes*stab_occ-0.001),1,0)</f>
        <v/>
      </c>
      <c r="HD150" s="42">
        <f>IF(AND(HD126=1,HD148&gt;=p3_homes*stab_occ-0.001),1,0)</f>
        <v/>
      </c>
      <c r="HE150" s="42">
        <f>IF(AND(HE126=1,HE148&gt;=p3_homes*stab_occ-0.001),1,0)</f>
        <v/>
      </c>
      <c r="HF150" s="42">
        <f>IF(AND(HF126=1,HF148&gt;=p3_homes*stab_occ-0.001),1,0)</f>
        <v/>
      </c>
      <c r="HG150" s="42">
        <f>IF(AND(HG126=1,HG148&gt;=p3_homes*stab_occ-0.001),1,0)</f>
        <v/>
      </c>
      <c r="HH150" s="42">
        <f>IF(AND(HH126=1,HH148&gt;=p3_homes*stab_occ-0.001),1,0)</f>
        <v/>
      </c>
      <c r="HI150" s="42">
        <f>IF(AND(HI126=1,HI148&gt;=p3_homes*stab_occ-0.001),1,0)</f>
        <v/>
      </c>
      <c r="HJ150" s="42">
        <f>IF(AND(HJ126=1,HJ148&gt;=p3_homes*stab_occ-0.001),1,0)</f>
        <v/>
      </c>
      <c r="HK150" s="42">
        <f>IF(AND(HK126=1,HK148&gt;=p3_homes*stab_occ-0.001),1,0)</f>
        <v/>
      </c>
      <c r="HL150" s="42">
        <f>IF(AND(HL126=1,HL148&gt;=p3_homes*stab_occ-0.001),1,0)</f>
        <v/>
      </c>
      <c r="HM150" s="42">
        <f>IF(AND(HM126=1,HM148&gt;=p3_homes*stab_occ-0.001),1,0)</f>
        <v/>
      </c>
      <c r="HN150" s="42">
        <f>IF(AND(HN126=1,HN148&gt;=p3_homes*stab_occ-0.001),1,0)</f>
        <v/>
      </c>
      <c r="HO150" s="42">
        <f>IF(AND(HO126=1,HO148&gt;=p3_homes*stab_occ-0.001),1,0)</f>
        <v/>
      </c>
      <c r="HP150" s="42">
        <f>IF(AND(HP126=1,HP148&gt;=p3_homes*stab_occ-0.001),1,0)</f>
        <v/>
      </c>
      <c r="HQ150" s="42">
        <f>IF(AND(HQ126=1,HQ148&gt;=p3_homes*stab_occ-0.001),1,0)</f>
        <v/>
      </c>
      <c r="HR150" s="42">
        <f>IF(AND(HR126=1,HR148&gt;=p3_homes*stab_occ-0.001),1,0)</f>
        <v/>
      </c>
      <c r="HS150" s="42">
        <f>IF(AND(HS126=1,HS148&gt;=p3_homes*stab_occ-0.001),1,0)</f>
        <v/>
      </c>
      <c r="HT150" s="42">
        <f>IF(AND(HT126=1,HT148&gt;=p3_homes*stab_occ-0.001),1,0)</f>
        <v/>
      </c>
      <c r="HU150" s="42">
        <f>IF(AND(HU126=1,HU148&gt;=p3_homes*stab_occ-0.001),1,0)</f>
        <v/>
      </c>
      <c r="HV150" s="42">
        <f>IF(AND(HV126=1,HV148&gt;=p3_homes*stab_occ-0.001),1,0)</f>
        <v/>
      </c>
      <c r="HW150" s="42">
        <f>IF(AND(HW126=1,HW148&gt;=p3_homes*stab_occ-0.001),1,0)</f>
        <v/>
      </c>
      <c r="HX150" s="42">
        <f>IF(AND(HX126=1,HX148&gt;=p3_homes*stab_occ-0.001),1,0)</f>
        <v/>
      </c>
      <c r="HY150" s="42">
        <f>IF(AND(HY126=1,HY148&gt;=p3_homes*stab_occ-0.001),1,0)</f>
        <v/>
      </c>
      <c r="HZ150" s="42">
        <f>IF(AND(HZ126=1,HZ148&gt;=p3_homes*stab_occ-0.001),1,0)</f>
        <v/>
      </c>
      <c r="IA150" s="42">
        <f>IF(AND(IA126=1,IA148&gt;=p3_homes*stab_occ-0.001),1,0)</f>
        <v/>
      </c>
      <c r="IB150" s="42">
        <f>IF(AND(IB126=1,IB148&gt;=p3_homes*stab_occ-0.001),1,0)</f>
        <v/>
      </c>
      <c r="IC150" s="42">
        <f>IF(AND(IC126=1,IC148&gt;=p3_homes*stab_occ-0.001),1,0)</f>
        <v/>
      </c>
      <c r="ID150" s="42">
        <f>IF(AND(ID126=1,ID148&gt;=p3_homes*stab_occ-0.001),1,0)</f>
        <v/>
      </c>
      <c r="IE150" s="42">
        <f>IF(AND(IE126=1,IE148&gt;=p3_homes*stab_occ-0.001),1,0)</f>
        <v/>
      </c>
      <c r="IF150" s="42">
        <f>IF(AND(IF126=1,IF148&gt;=p3_homes*stab_occ-0.001),1,0)</f>
        <v/>
      </c>
      <c r="IG150" s="42">
        <f>IF(AND(IG126=1,IG148&gt;=p3_homes*stab_occ-0.001),1,0)</f>
        <v/>
      </c>
      <c r="IH150" s="42">
        <f>IF(AND(IH126=1,IH148&gt;=p3_homes*stab_occ-0.001),1,0)</f>
        <v/>
      </c>
      <c r="II150" s="42">
        <f>IF(AND(II126=1,II148&gt;=p3_homes*stab_occ-0.001),1,0)</f>
        <v/>
      </c>
      <c r="IJ150" s="42">
        <f>IF(AND(IJ126=1,IJ148&gt;=p3_homes*stab_occ-0.001),1,0)</f>
        <v/>
      </c>
      <c r="IK150" s="42">
        <f>IF(AND(IK126=1,IK148&gt;=p3_homes*stab_occ-0.001),1,0)</f>
        <v/>
      </c>
      <c r="IL150" s="42">
        <f>IF(AND(IL126=1,IL148&gt;=p3_homes*stab_occ-0.001),1,0)</f>
        <v/>
      </c>
      <c r="IM150" s="42">
        <f>IF(AND(IM126=1,IM148&gt;=p3_homes*stab_occ-0.001),1,0)</f>
        <v/>
      </c>
      <c r="IN150" s="42">
        <f>IF(AND(IN126=1,IN148&gt;=p3_homes*stab_occ-0.001),1,0)</f>
        <v/>
      </c>
      <c r="IO150" s="42">
        <f>IF(AND(IO126=1,IO148&gt;=p3_homes*stab_occ-0.001),1,0)</f>
        <v/>
      </c>
      <c r="IP150" s="42">
        <f>IF(AND(IP126=1,IP148&gt;=p3_homes*stab_occ-0.001),1,0)</f>
        <v/>
      </c>
      <c r="IQ150" s="42">
        <f>IF(AND(IQ126=1,IQ148&gt;=p3_homes*stab_occ-0.001),1,0)</f>
        <v/>
      </c>
      <c r="IR150" s="42">
        <f>IF(AND(IR126=1,IR148&gt;=p3_homes*stab_occ-0.001),1,0)</f>
        <v/>
      </c>
      <c r="IS150" s="42">
        <f>IF(AND(IS126=1,IS148&gt;=p3_homes*stab_occ-0.001),1,0)</f>
        <v/>
      </c>
      <c r="IT150" s="42">
        <f>IF(AND(IT126=1,IT148&gt;=p3_homes*stab_occ-0.001),1,0)</f>
        <v/>
      </c>
      <c r="IU150" s="42">
        <f>IF(AND(IU126=1,IU148&gt;=p3_homes*stab_occ-0.001),1,0)</f>
        <v/>
      </c>
      <c r="IV150" s="42">
        <f>IF(AND(IV126=1,IV148&gt;=p3_homes*stab_occ-0.001),1,0)</f>
        <v/>
      </c>
      <c r="IW150" s="42">
        <f>IF(AND(IW126=1,IW148&gt;=p3_homes*stab_occ-0.001),1,0)</f>
        <v/>
      </c>
      <c r="IX150" s="42">
        <f>IF(AND(IX126=1,IX148&gt;=p3_homes*stab_occ-0.001),1,0)</f>
        <v/>
      </c>
      <c r="IY150" s="42">
        <f>IF(AND(IY126=1,IY148&gt;=p3_homes*stab_occ-0.001),1,0)</f>
        <v/>
      </c>
      <c r="IZ150" s="42">
        <f>IF(AND(IZ126=1,IZ148&gt;=p3_homes*stab_occ-0.001),1,0)</f>
        <v/>
      </c>
      <c r="JA150" s="42">
        <f>IF(AND(JA126=1,JA148&gt;=p3_homes*stab_occ-0.001),1,0)</f>
        <v/>
      </c>
      <c r="JB150" s="42">
        <f>IF(AND(JB126=1,JB148&gt;=p3_homes*stab_occ-0.001),1,0)</f>
        <v/>
      </c>
      <c r="JC150" s="42">
        <f>IF(AND(JC126=1,JC148&gt;=p3_homes*stab_occ-0.001),1,0)</f>
        <v/>
      </c>
      <c r="JD150" s="42">
        <f>IF(AND(JD126=1,JD148&gt;=p3_homes*stab_occ-0.001),1,0)</f>
        <v/>
      </c>
      <c r="JE150" s="42">
        <f>IF(AND(JE126=1,JE148&gt;=p3_homes*stab_occ-0.001),1,0)</f>
        <v/>
      </c>
      <c r="JF150" s="42">
        <f>IF(AND(JF126=1,JF148&gt;=p3_homes*stab_occ-0.001),1,0)</f>
        <v/>
      </c>
      <c r="JG150" s="42">
        <f>IF(AND(JG126=1,JG148&gt;=p3_homes*stab_occ-0.001),1,0)</f>
        <v/>
      </c>
      <c r="JH150" s="42">
        <f>IF(AND(JH126=1,JH148&gt;=p3_homes*stab_occ-0.001),1,0)</f>
        <v/>
      </c>
      <c r="JI150" s="42">
        <f>IF(AND(JI126=1,JI148&gt;=p3_homes*stab_occ-0.001),1,0)</f>
        <v/>
      </c>
      <c r="JJ150" s="42">
        <f>IF(AND(JJ126=1,JJ148&gt;=p3_homes*stab_occ-0.001),1,0)</f>
        <v/>
      </c>
      <c r="JK150" s="42">
        <f>IF(AND(JK126=1,JK148&gt;=p3_homes*stab_occ-0.001),1,0)</f>
        <v/>
      </c>
      <c r="JL150" s="42">
        <f>IF(AND(JL126=1,JL148&gt;=p3_homes*stab_occ-0.001),1,0)</f>
        <v/>
      </c>
      <c r="JM150" s="42">
        <f>IF(AND(JM126=1,JM148&gt;=p3_homes*stab_occ-0.001),1,0)</f>
        <v/>
      </c>
      <c r="JN150" s="42">
        <f>IF(AND(JN126=1,JN148&gt;=p3_homes*stab_occ-0.001),1,0)</f>
        <v/>
      </c>
      <c r="JO150" s="42">
        <f>IF(AND(JO126=1,JO148&gt;=p3_homes*stab_occ-0.001),1,0)</f>
        <v/>
      </c>
      <c r="JP150" s="42">
        <f>IF(AND(JP126=1,JP148&gt;=p3_homes*stab_occ-0.001),1,0)</f>
        <v/>
      </c>
      <c r="JQ150" s="42">
        <f>IF(AND(JQ126=1,JQ148&gt;=p3_homes*stab_occ-0.001),1,0)</f>
        <v/>
      </c>
      <c r="JR150" s="42">
        <f>IF(AND(JR126=1,JR148&gt;=p3_homes*stab_occ-0.001),1,0)</f>
        <v/>
      </c>
      <c r="JS150" s="42">
        <f>IF(AND(JS126=1,JS148&gt;=p3_homes*stab_occ-0.001),1,0)</f>
        <v/>
      </c>
      <c r="JT150" s="42">
        <f>IF(AND(JT126=1,JT148&gt;=p3_homes*stab_occ-0.001),1,0)</f>
        <v/>
      </c>
      <c r="JU150" s="42">
        <f>IF(AND(JU126=1,JU148&gt;=p3_homes*stab_occ-0.001),1,0)</f>
        <v/>
      </c>
      <c r="JV150" s="42">
        <f>IF(AND(JV126=1,JV148&gt;=p3_homes*stab_occ-0.001),1,0)</f>
        <v/>
      </c>
      <c r="JW150" s="42">
        <f>IF(AND(JW126=1,JW148&gt;=p3_homes*stab_occ-0.001),1,0)</f>
        <v/>
      </c>
      <c r="JX150" s="42">
        <f>IF(AND(JX126=1,JX148&gt;=p3_homes*stab_occ-0.001),1,0)</f>
        <v/>
      </c>
      <c r="JY150" s="42">
        <f>IF(AND(JY126=1,JY148&gt;=p3_homes*stab_occ-0.001),1,0)</f>
        <v/>
      </c>
      <c r="JZ150" s="42">
        <f>IF(AND(JZ126=1,JZ148&gt;=p3_homes*stab_occ-0.001),1,0)</f>
        <v/>
      </c>
      <c r="KA150" s="42">
        <f>IF(AND(KA126=1,KA148&gt;=p3_homes*stab_occ-0.001),1,0)</f>
        <v/>
      </c>
      <c r="KB150" s="42">
        <f>IF(AND(KB126=1,KB148&gt;=p3_homes*stab_occ-0.001),1,0)</f>
        <v/>
      </c>
      <c r="KC150" s="42">
        <f>IF(AND(KC126=1,KC148&gt;=p3_homes*stab_occ-0.001),1,0)</f>
        <v/>
      </c>
      <c r="KD150" s="42">
        <f>IF(AND(KD126=1,KD148&gt;=p3_homes*stab_occ-0.001),1,0)</f>
        <v/>
      </c>
      <c r="KE150" s="42">
        <f>IF(AND(KE126=1,KE148&gt;=p3_homes*stab_occ-0.001),1,0)</f>
        <v/>
      </c>
      <c r="KF150" s="42">
        <f>IF(AND(KF126=1,KF148&gt;=p3_homes*stab_occ-0.001),1,0)</f>
        <v/>
      </c>
      <c r="KG150" s="42">
        <f>IF(AND(KG126=1,KG148&gt;=p3_homes*stab_occ-0.001),1,0)</f>
        <v/>
      </c>
      <c r="KH150" s="42">
        <f>IF(AND(KH126=1,KH148&gt;=p3_homes*stab_occ-0.001),1,0)</f>
        <v/>
      </c>
      <c r="KI150" s="42">
        <f>IF(AND(KI126=1,KI148&gt;=p3_homes*stab_occ-0.001),1,0)</f>
        <v/>
      </c>
      <c r="KJ150" s="42">
        <f>IF(AND(KJ126=1,KJ148&gt;=p3_homes*stab_occ-0.001),1,0)</f>
        <v/>
      </c>
      <c r="KK150" s="42">
        <f>IF(AND(KK126=1,KK148&gt;=p3_homes*stab_occ-0.001),1,0)</f>
        <v/>
      </c>
      <c r="KL150" s="42">
        <f>IF(AND(KL126=1,KL148&gt;=p3_homes*stab_occ-0.001),1,0)</f>
        <v/>
      </c>
      <c r="KM150" s="42">
        <f>IF(AND(KM126=1,KM148&gt;=p3_homes*stab_occ-0.001),1,0)</f>
        <v/>
      </c>
      <c r="KN150" s="42">
        <f>IF(AND(KN126=1,KN148&gt;=p3_homes*stab_occ-0.001),1,0)</f>
        <v/>
      </c>
      <c r="KO150" s="42">
        <f>IF(AND(KO126=1,KO148&gt;=p3_homes*stab_occ-0.001),1,0)</f>
        <v/>
      </c>
      <c r="KP150" s="42">
        <f>IF(AND(KP126=1,KP148&gt;=p3_homes*stab_occ-0.001),1,0)</f>
        <v/>
      </c>
      <c r="KQ150" s="42">
        <f>IF(AND(KQ126=1,KQ148&gt;=p3_homes*stab_occ-0.001),1,0)</f>
        <v/>
      </c>
      <c r="KR150" s="42">
        <f>IF(AND(KR126=1,KR148&gt;=p3_homes*stab_occ-0.001),1,0)</f>
        <v/>
      </c>
      <c r="KS150" s="42">
        <f>IF(AND(KS126=1,KS148&gt;=p3_homes*stab_occ-0.001),1,0)</f>
        <v/>
      </c>
      <c r="KT150" s="42">
        <f>IF(AND(KT126=1,KT148&gt;=p3_homes*stab_occ-0.001),1,0)</f>
        <v/>
      </c>
      <c r="KU150" s="42">
        <f>IF(AND(KU126=1,KU148&gt;=p3_homes*stab_occ-0.001),1,0)</f>
        <v/>
      </c>
      <c r="KV150" s="42">
        <f>IF(AND(KV126=1,KV148&gt;=p3_homes*stab_occ-0.001),1,0)</f>
        <v/>
      </c>
      <c r="KW150" s="42">
        <f>IF(AND(KW126=1,KW148&gt;=p3_homes*stab_occ-0.001),1,0)</f>
        <v/>
      </c>
      <c r="KX150" s="42">
        <f>IF(AND(KX126=1,KX148&gt;=p3_homes*stab_occ-0.001),1,0)</f>
        <v/>
      </c>
      <c r="KY150" s="42">
        <f>IF(AND(KY126=1,KY148&gt;=p3_homes*stab_occ-0.001),1,0)</f>
        <v/>
      </c>
      <c r="KZ150" s="42">
        <f>IF(AND(KZ126=1,KZ148&gt;=p3_homes*stab_occ-0.001),1,0)</f>
        <v/>
      </c>
      <c r="LA150" s="42">
        <f>IF(AND(LA126=1,LA148&gt;=p3_homes*stab_occ-0.001),1,0)</f>
        <v/>
      </c>
      <c r="LB150" s="42">
        <f>IF(AND(LB126=1,LB148&gt;=p3_homes*stab_occ-0.001),1,0)</f>
        <v/>
      </c>
      <c r="LC150" s="42">
        <f>IF(AND(LC126=1,LC148&gt;=p3_homes*stab_occ-0.001),1,0)</f>
        <v/>
      </c>
      <c r="LD150" s="42">
        <f>IF(AND(LD126=1,LD148&gt;=p3_homes*stab_occ-0.001),1,0)</f>
        <v/>
      </c>
      <c r="LE150" s="42">
        <f>IF(AND(LE126=1,LE148&gt;=p3_homes*stab_occ-0.001),1,0)</f>
        <v/>
      </c>
      <c r="LF150" s="42">
        <f>IF(AND(LF126=1,LF148&gt;=p3_homes*stab_occ-0.001),1,0)</f>
        <v/>
      </c>
      <c r="LG150" s="42">
        <f>IF(AND(LG126=1,LG148&gt;=p3_homes*stab_occ-0.001),1,0)</f>
        <v/>
      </c>
      <c r="LH150" s="42">
        <f>IF(AND(LH126=1,LH148&gt;=p3_homes*stab_occ-0.001),1,0)</f>
        <v/>
      </c>
      <c r="LI150" s="42">
        <f>IF(AND(LI126=1,LI148&gt;=p3_homes*stab_occ-0.001),1,0)</f>
        <v/>
      </c>
      <c r="LJ150" s="42">
        <f>IF(AND(LJ126=1,LJ148&gt;=p3_homes*stab_occ-0.001),1,0)</f>
        <v/>
      </c>
      <c r="LK150" s="42">
        <f>IF(AND(LK126=1,LK148&gt;=p3_homes*stab_occ-0.001),1,0)</f>
        <v/>
      </c>
      <c r="LL150" s="42">
        <f>IF(AND(LL126=1,LL148&gt;=p3_homes*stab_occ-0.001),1,0)</f>
        <v/>
      </c>
      <c r="LM150" s="42">
        <f>IF(AND(LM126=1,LM148&gt;=p3_homes*stab_occ-0.001),1,0)</f>
        <v/>
      </c>
      <c r="LN150" s="42">
        <f>IF(AND(LN126=1,LN148&gt;=p3_homes*stab_occ-0.001),1,0)</f>
        <v/>
      </c>
      <c r="LO150" s="42">
        <f>IF(AND(LO126=1,LO148&gt;=p3_homes*stab_occ-0.001),1,0)</f>
        <v/>
      </c>
      <c r="LP150" s="42">
        <f>IF(AND(LP126=1,LP148&gt;=p3_homes*stab_occ-0.001),1,0)</f>
        <v/>
      </c>
      <c r="LQ150" s="42">
        <f>IF(AND(LQ126=1,LQ148&gt;=p3_homes*stab_occ-0.001),1,0)</f>
        <v/>
      </c>
      <c r="LR150" s="42">
        <f>IF(AND(LR126=1,LR148&gt;=p3_homes*stab_occ-0.001),1,0)</f>
        <v/>
      </c>
      <c r="LS150" s="42">
        <f>IF(AND(LS126=1,LS148&gt;=p3_homes*stab_occ-0.001),1,0)</f>
        <v/>
      </c>
      <c r="LT150" s="42">
        <f>IF(AND(LT126=1,LT148&gt;=p3_homes*stab_occ-0.001),1,0)</f>
        <v/>
      </c>
      <c r="LU150" s="42">
        <f>IF(AND(LU126=1,LU148&gt;=p3_homes*stab_occ-0.001),1,0)</f>
        <v/>
      </c>
      <c r="LV150" s="42">
        <f>IF(AND(LV126=1,LV148&gt;=p3_homes*stab_occ-0.001),1,0)</f>
        <v/>
      </c>
      <c r="LW150" s="42">
        <f>IF(AND(LW126=1,LW148&gt;=p3_homes*stab_occ-0.001),1,0)</f>
        <v/>
      </c>
      <c r="LX150" s="42">
        <f>IF(AND(LX126=1,LX148&gt;=p3_homes*stab_occ-0.001),1,0)</f>
        <v/>
      </c>
      <c r="LY150" s="42">
        <f>IF(AND(LY126=1,LY148&gt;=p3_homes*stab_occ-0.001),1,0)</f>
        <v/>
      </c>
      <c r="LZ150" s="42">
        <f>IF(AND(LZ126=1,LZ148&gt;=p3_homes*stab_occ-0.001),1,0)</f>
        <v/>
      </c>
      <c r="MA150" s="42">
        <f>IF(AND(MA126=1,MA148&gt;=p3_homes*stab_occ-0.001),1,0)</f>
        <v/>
      </c>
      <c r="MB150" s="42">
        <f>IF(AND(MB126=1,MB148&gt;=p3_homes*stab_occ-0.001),1,0)</f>
        <v/>
      </c>
      <c r="MC150" s="42">
        <f>IF(AND(MC126=1,MC148&gt;=p3_homes*stab_occ-0.001),1,0)</f>
        <v/>
      </c>
      <c r="MD150" s="42">
        <f>IF(AND(MD126=1,MD148&gt;=p3_homes*stab_occ-0.001),1,0)</f>
        <v/>
      </c>
      <c r="ME150" s="42">
        <f>IF(AND(ME126=1,ME148&gt;=p3_homes*stab_occ-0.001),1,0)</f>
        <v/>
      </c>
      <c r="MF150" s="42">
        <f>IF(AND(MF126=1,MF148&gt;=p3_homes*stab_occ-0.001),1,0)</f>
        <v/>
      </c>
      <c r="MG150" s="42">
        <f>IF(AND(MG126=1,MG148&gt;=p3_homes*stab_occ-0.001),1,0)</f>
        <v/>
      </c>
      <c r="MH150" s="42">
        <f>IF(AND(MH126=1,MH148&gt;=p3_homes*stab_occ-0.001),1,0)</f>
        <v/>
      </c>
      <c r="MI150" s="42">
        <f>IF(AND(MI126=1,MI148&gt;=p3_homes*stab_occ-0.001),1,0)</f>
        <v/>
      </c>
      <c r="MJ150" s="42">
        <f>IF(AND(MJ126=1,MJ148&gt;=p3_homes*stab_occ-0.001),1,0)</f>
        <v/>
      </c>
      <c r="MK150" s="42">
        <f>IF(AND(MK126=1,MK148&gt;=p3_homes*stab_occ-0.001),1,0)</f>
        <v/>
      </c>
      <c r="ML150" s="42">
        <f>IF(AND(ML126=1,ML148&gt;=p3_homes*stab_occ-0.001),1,0)</f>
        <v/>
      </c>
      <c r="MM150" s="42">
        <f>IF(AND(MM126=1,MM148&gt;=p3_homes*stab_occ-0.001),1,0)</f>
        <v/>
      </c>
      <c r="MN150" s="42">
        <f>IF(AND(MN126=1,MN148&gt;=p3_homes*stab_occ-0.001),1,0)</f>
        <v/>
      </c>
      <c r="MO150" s="42">
        <f>IF(AND(MO126=1,MO148&gt;=p3_homes*stab_occ-0.001),1,0)</f>
        <v/>
      </c>
      <c r="MP150" s="42">
        <f>IF(AND(MP126=1,MP148&gt;=p3_homes*stab_occ-0.001),1,0)</f>
        <v/>
      </c>
      <c r="MQ150" s="42">
        <f>IF(AND(MQ126=1,MQ148&gt;=p3_homes*stab_occ-0.001),1,0)</f>
        <v/>
      </c>
      <c r="MR150" s="42">
        <f>IF(AND(MR126=1,MR148&gt;=p3_homes*stab_occ-0.001),1,0)</f>
        <v/>
      </c>
      <c r="MS150" s="42">
        <f>IF(AND(MS126=1,MS148&gt;=p3_homes*stab_occ-0.001),1,0)</f>
        <v/>
      </c>
      <c r="MT150" s="42">
        <f>IF(AND(MT126=1,MT148&gt;=p3_homes*stab_occ-0.001),1,0)</f>
        <v/>
      </c>
      <c r="MU150" s="42">
        <f>IF(AND(MU126=1,MU148&gt;=p3_homes*stab_occ-0.001),1,0)</f>
        <v/>
      </c>
      <c r="MV150" s="42">
        <f>IF(AND(MV126=1,MV148&gt;=p3_homes*stab_occ-0.001),1,0)</f>
        <v/>
      </c>
      <c r="MW150" s="42">
        <f>IF(AND(MW126=1,MW148&gt;=p3_homes*stab_occ-0.001),1,0)</f>
        <v/>
      </c>
      <c r="MX150" s="42">
        <f>IF(AND(MX126=1,MX148&gt;=p3_homes*stab_occ-0.001),1,0)</f>
        <v/>
      </c>
      <c r="MY150" s="42">
        <f>IF(AND(MY126=1,MY148&gt;=p3_homes*stab_occ-0.001),1,0)</f>
        <v/>
      </c>
      <c r="MZ150" s="42">
        <f>IF(AND(MZ126=1,MZ148&gt;=p3_homes*stab_occ-0.001),1,0)</f>
        <v/>
      </c>
      <c r="NA150" s="42">
        <f>IF(AND(NA126=1,NA148&gt;=p3_homes*stab_occ-0.001),1,0)</f>
        <v/>
      </c>
      <c r="NB150" s="42">
        <f>IF(AND(NB126=1,NB148&gt;=p3_homes*stab_occ-0.001),1,0)</f>
        <v/>
      </c>
      <c r="NC150" s="42">
        <f>IF(AND(NC126=1,NC148&gt;=p3_homes*stab_occ-0.001),1,0)</f>
        <v/>
      </c>
      <c r="ND150" s="42">
        <f>IF(AND(ND126=1,ND148&gt;=p3_homes*stab_occ-0.001),1,0)</f>
        <v/>
      </c>
      <c r="NE150" s="42">
        <f>IF(AND(NE126=1,NE148&gt;=p3_homes*stab_occ-0.001),1,0)</f>
        <v/>
      </c>
      <c r="NF150" s="42">
        <f>IF(AND(NF126=1,NF148&gt;=p3_homes*stab_occ-0.001),1,0)</f>
        <v/>
      </c>
      <c r="NG150" s="42">
        <f>IF(AND(NG126=1,NG148&gt;=p3_homes*stab_occ-0.001),1,0)</f>
        <v/>
      </c>
      <c r="NH150" s="42">
        <f>IF(AND(NH126=1,NH148&gt;=p3_homes*stab_occ-0.001),1,0)</f>
        <v/>
      </c>
      <c r="NI150" s="42">
        <f>IF(AND(NI126=1,NI148&gt;=p3_homes*stab_occ-0.001),1,0)</f>
        <v/>
      </c>
      <c r="NJ150" s="42">
        <f>IF(AND(NJ126=1,NJ148&gt;=p3_homes*stab_occ-0.001),1,0)</f>
        <v/>
      </c>
      <c r="NK150" s="42">
        <f>IF(AND(NK126=1,NK148&gt;=p3_homes*stab_occ-0.001),1,0)</f>
        <v/>
      </c>
      <c r="NL150" s="42">
        <f>IF(AND(NL126=1,NL148&gt;=p3_homes*stab_occ-0.001),1,0)</f>
        <v/>
      </c>
      <c r="NM150" s="42">
        <f>IF(AND(NM126=1,NM148&gt;=p3_homes*stab_occ-0.001),1,0)</f>
        <v/>
      </c>
      <c r="NN150" s="42">
        <f>IF(AND(NN126=1,NN148&gt;=p3_homes*stab_occ-0.001),1,0)</f>
        <v/>
      </c>
      <c r="NO150" s="42">
        <f>IF(AND(NO126=1,NO148&gt;=p3_homes*stab_occ-0.001),1,0)</f>
        <v/>
      </c>
      <c r="NP150" s="42">
        <f>IF(AND(NP126=1,NP148&gt;=p3_homes*stab_occ-0.001),1,0)</f>
        <v/>
      </c>
      <c r="NQ150" s="42">
        <f>IF(AND(NQ126=1,NQ148&gt;=p3_homes*stab_occ-0.001),1,0)</f>
        <v/>
      </c>
      <c r="NR150" s="42">
        <f>IF(AND(NR126=1,NR148&gt;=p3_homes*stab_occ-0.001),1,0)</f>
        <v/>
      </c>
      <c r="NS150" s="42">
        <f>IF(AND(NS126=1,NS148&gt;=p3_homes*stab_occ-0.001),1,0)</f>
        <v/>
      </c>
      <c r="NT150" s="42">
        <f>IF(AND(NT126=1,NT148&gt;=p3_homes*stab_occ-0.001),1,0)</f>
        <v/>
      </c>
      <c r="NU150" s="42">
        <f>IF(AND(NU126=1,NU148&gt;=p3_homes*stab_occ-0.001),1,0)</f>
        <v/>
      </c>
      <c r="NV150" s="42">
        <f>IF(AND(NV126=1,NV148&gt;=p3_homes*stab_occ-0.001),1,0)</f>
        <v/>
      </c>
      <c r="NW150" s="42">
        <f>IF(AND(NW126=1,NW148&gt;=p3_homes*stab_occ-0.001),1,0)</f>
        <v/>
      </c>
      <c r="NX150" s="42">
        <f>IF(AND(NX126=1,NX148&gt;=p3_homes*stab_occ-0.001),1,0)</f>
        <v/>
      </c>
      <c r="NY150" s="42">
        <f>IF(AND(NY126=1,NY148&gt;=p3_homes*stab_occ-0.001),1,0)</f>
        <v/>
      </c>
      <c r="NZ150" s="42">
        <f>IF(AND(NZ126=1,NZ148&gt;=p3_homes*stab_occ-0.001),1,0)</f>
        <v/>
      </c>
      <c r="OA150" s="42">
        <f>IF(AND(OA126=1,OA148&gt;=p3_homes*stab_occ-0.001),1,0)</f>
        <v/>
      </c>
      <c r="OB150" s="42">
        <f>IF(AND(OB126=1,OB148&gt;=p3_homes*stab_occ-0.001),1,0)</f>
        <v/>
      </c>
      <c r="OC150" s="42">
        <f>IF(AND(OC126=1,OC148&gt;=p3_homes*stab_occ-0.001),1,0)</f>
        <v/>
      </c>
      <c r="OD150" s="42">
        <f>IF(AND(OD126=1,OD148&gt;=p3_homes*stab_occ-0.001),1,0)</f>
        <v/>
      </c>
      <c r="OE150" s="42">
        <f>IF(AND(OE126=1,OE148&gt;=p3_homes*stab_occ-0.001),1,0)</f>
        <v/>
      </c>
      <c r="OF150" s="42">
        <f>IF(AND(OF126=1,OF148&gt;=p3_homes*stab_occ-0.001),1,0)</f>
        <v/>
      </c>
      <c r="OG150" s="42">
        <f>IF(AND(OG126=1,OG148&gt;=p3_homes*stab_occ-0.001),1,0)</f>
        <v/>
      </c>
      <c r="OH150" s="42">
        <f>IF(AND(OH126=1,OH148&gt;=p3_homes*stab_occ-0.001),1,0)</f>
        <v/>
      </c>
      <c r="OI150" s="42">
        <f>IF(AND(OI126=1,OI148&gt;=p3_homes*stab_occ-0.001),1,0)</f>
        <v/>
      </c>
      <c r="OJ150" s="42">
        <f>IF(AND(OJ126=1,OJ148&gt;=p3_homes*stab_occ-0.001),1,0)</f>
        <v/>
      </c>
      <c r="OK150" s="42">
        <f>IF(AND(OK126=1,OK148&gt;=p3_homes*stab_occ-0.001),1,0)</f>
        <v/>
      </c>
      <c r="OL150" s="42">
        <f>IF(AND(OL126=1,OL148&gt;=p3_homes*stab_occ-0.001),1,0)</f>
        <v/>
      </c>
      <c r="OM150" s="42">
        <f>IF(AND(OM126=1,OM148&gt;=p3_homes*stab_occ-0.001),1,0)</f>
        <v/>
      </c>
      <c r="ON150" s="42">
        <f>IF(AND(ON126=1,ON148&gt;=p3_homes*stab_occ-0.001),1,0)</f>
        <v/>
      </c>
      <c r="OO150" s="42">
        <f>IF(AND(OO126=1,OO148&gt;=p3_homes*stab_occ-0.001),1,0)</f>
        <v/>
      </c>
      <c r="OP150" s="42">
        <f>IF(AND(OP126=1,OP148&gt;=p3_homes*stab_occ-0.001),1,0)</f>
        <v/>
      </c>
      <c r="OQ150" s="42">
        <f>IF(AND(OQ126=1,OQ148&gt;=p3_homes*stab_occ-0.001),1,0)</f>
        <v/>
      </c>
      <c r="OR150" s="42">
        <f>IF(AND(OR126=1,OR148&gt;=p3_homes*stab_occ-0.001),1,0)</f>
        <v/>
      </c>
      <c r="OS150" s="42">
        <f>IF(AND(OS126=1,OS148&gt;=p3_homes*stab_occ-0.001),1,0)</f>
        <v/>
      </c>
      <c r="OT150" s="42">
        <f>IF(AND(OT126=1,OT148&gt;=p3_homes*stab_occ-0.001),1,0)</f>
        <v/>
      </c>
      <c r="OU150" s="42">
        <f>IF(AND(OU126=1,OU148&gt;=p3_homes*stab_occ-0.001),1,0)</f>
        <v/>
      </c>
      <c r="OV150" s="42">
        <f>IF(AND(OV126=1,OV148&gt;=p3_homes*stab_occ-0.001),1,0)</f>
        <v/>
      </c>
      <c r="OW150" s="42">
        <f>IF(AND(OW126=1,OW148&gt;=p3_homes*stab_occ-0.001),1,0)</f>
        <v/>
      </c>
      <c r="OX150" s="42">
        <f>IF(AND(OX126=1,OX148&gt;=p3_homes*stab_occ-0.001),1,0)</f>
        <v/>
      </c>
      <c r="OY150" s="42">
        <f>IF(AND(OY126=1,OY148&gt;=p3_homes*stab_occ-0.001),1,0)</f>
        <v/>
      </c>
      <c r="OZ150" s="42">
        <f>IF(AND(OZ126=1,OZ148&gt;=p3_homes*stab_occ-0.001),1,0)</f>
        <v/>
      </c>
      <c r="PA150" s="42">
        <f>IF(AND(PA126=1,PA148&gt;=p3_homes*stab_occ-0.001),1,0)</f>
        <v/>
      </c>
      <c r="PB150" s="42">
        <f>IF(AND(PB126=1,PB148&gt;=p3_homes*stab_occ-0.001),1,0)</f>
        <v/>
      </c>
      <c r="PC150" s="42">
        <f>IF(AND(PC126=1,PC148&gt;=p3_homes*stab_occ-0.001),1,0)</f>
        <v/>
      </c>
      <c r="PD150" s="42">
        <f>IF(AND(PD126=1,PD148&gt;=p3_homes*stab_occ-0.001),1,0)</f>
        <v/>
      </c>
      <c r="PE150" s="42">
        <f>IF(AND(PE126=1,PE148&gt;=p3_homes*stab_occ-0.001),1,0)</f>
        <v/>
      </c>
      <c r="PF150" s="42">
        <f>IF(AND(PF126=1,PF148&gt;=p3_homes*stab_occ-0.001),1,0)</f>
        <v/>
      </c>
      <c r="PG150" s="42">
        <f>IF(AND(PG126=1,PG148&gt;=p3_homes*stab_occ-0.001),1,0)</f>
        <v/>
      </c>
      <c r="PH150" s="42">
        <f>IF(AND(PH126=1,PH148&gt;=p3_homes*stab_occ-0.001),1,0)</f>
        <v/>
      </c>
      <c r="PI150" s="42">
        <f>IF(AND(PI126=1,PI148&gt;=p3_homes*stab_occ-0.001),1,0)</f>
        <v/>
      </c>
      <c r="PJ150" s="42">
        <f>IF(AND(PJ126=1,PJ148&gt;=p3_homes*stab_occ-0.001),1,0)</f>
        <v/>
      </c>
      <c r="PK150" s="42">
        <f>IF(AND(PK126=1,PK148&gt;=p3_homes*stab_occ-0.001),1,0)</f>
        <v/>
      </c>
      <c r="PL150" s="42">
        <f>IF(AND(PL126=1,PL148&gt;=p3_homes*stab_occ-0.001),1,0)</f>
        <v/>
      </c>
      <c r="PM150" s="42">
        <f>IF(AND(PM126=1,PM148&gt;=p3_homes*stab_occ-0.001),1,0)</f>
        <v/>
      </c>
    </row>
    <row r="151">
      <c r="A151" s="9" t="inlineStr">
        <is>
          <t>Phase-year since stabilization</t>
        </is>
      </c>
      <c r="B151" s="9" t="inlineStr">
        <is>
          <t>P3</t>
        </is>
      </c>
      <c r="D151" s="42">
        <f>IF(AND(p3_stab&gt;0,D$4&gt;p3_stab),INT((D$4-p3_stab-1)/12)+1,0)</f>
        <v/>
      </c>
      <c r="E151" s="42">
        <f>IF(AND(p3_stab&gt;0,E$4&gt;p3_stab),INT((E$4-p3_stab-1)/12)+1,0)</f>
        <v/>
      </c>
      <c r="F151" s="42">
        <f>IF(AND(p3_stab&gt;0,F$4&gt;p3_stab),INT((F$4-p3_stab-1)/12)+1,0)</f>
        <v/>
      </c>
      <c r="G151" s="42">
        <f>IF(AND(p3_stab&gt;0,G$4&gt;p3_stab),INT((G$4-p3_stab-1)/12)+1,0)</f>
        <v/>
      </c>
      <c r="H151" s="42">
        <f>IF(AND(p3_stab&gt;0,H$4&gt;p3_stab),INT((H$4-p3_stab-1)/12)+1,0)</f>
        <v/>
      </c>
      <c r="I151" s="42">
        <f>IF(AND(p3_stab&gt;0,I$4&gt;p3_stab),INT((I$4-p3_stab-1)/12)+1,0)</f>
        <v/>
      </c>
      <c r="J151" s="42">
        <f>IF(AND(p3_stab&gt;0,J$4&gt;p3_stab),INT((J$4-p3_stab-1)/12)+1,0)</f>
        <v/>
      </c>
      <c r="K151" s="42">
        <f>IF(AND(p3_stab&gt;0,K$4&gt;p3_stab),INT((K$4-p3_stab-1)/12)+1,0)</f>
        <v/>
      </c>
      <c r="L151" s="42">
        <f>IF(AND(p3_stab&gt;0,L$4&gt;p3_stab),INT((L$4-p3_stab-1)/12)+1,0)</f>
        <v/>
      </c>
      <c r="M151" s="42">
        <f>IF(AND(p3_stab&gt;0,M$4&gt;p3_stab),INT((M$4-p3_stab-1)/12)+1,0)</f>
        <v/>
      </c>
      <c r="N151" s="42">
        <f>IF(AND(p3_stab&gt;0,N$4&gt;p3_stab),INT((N$4-p3_stab-1)/12)+1,0)</f>
        <v/>
      </c>
      <c r="O151" s="42">
        <f>IF(AND(p3_stab&gt;0,O$4&gt;p3_stab),INT((O$4-p3_stab-1)/12)+1,0)</f>
        <v/>
      </c>
      <c r="P151" s="42">
        <f>IF(AND(p3_stab&gt;0,P$4&gt;p3_stab),INT((P$4-p3_stab-1)/12)+1,0)</f>
        <v/>
      </c>
      <c r="Q151" s="42">
        <f>IF(AND(p3_stab&gt;0,Q$4&gt;p3_stab),INT((Q$4-p3_stab-1)/12)+1,0)</f>
        <v/>
      </c>
      <c r="R151" s="42">
        <f>IF(AND(p3_stab&gt;0,R$4&gt;p3_stab),INT((R$4-p3_stab-1)/12)+1,0)</f>
        <v/>
      </c>
      <c r="S151" s="42">
        <f>IF(AND(p3_stab&gt;0,S$4&gt;p3_stab),INT((S$4-p3_stab-1)/12)+1,0)</f>
        <v/>
      </c>
      <c r="T151" s="42">
        <f>IF(AND(p3_stab&gt;0,T$4&gt;p3_stab),INT((T$4-p3_stab-1)/12)+1,0)</f>
        <v/>
      </c>
      <c r="U151" s="42">
        <f>IF(AND(p3_stab&gt;0,U$4&gt;p3_stab),INT((U$4-p3_stab-1)/12)+1,0)</f>
        <v/>
      </c>
      <c r="V151" s="42">
        <f>IF(AND(p3_stab&gt;0,V$4&gt;p3_stab),INT((V$4-p3_stab-1)/12)+1,0)</f>
        <v/>
      </c>
      <c r="W151" s="42">
        <f>IF(AND(p3_stab&gt;0,W$4&gt;p3_stab),INT((W$4-p3_stab-1)/12)+1,0)</f>
        <v/>
      </c>
      <c r="X151" s="42">
        <f>IF(AND(p3_stab&gt;0,X$4&gt;p3_stab),INT((X$4-p3_stab-1)/12)+1,0)</f>
        <v/>
      </c>
      <c r="Y151" s="42">
        <f>IF(AND(p3_stab&gt;0,Y$4&gt;p3_stab),INT((Y$4-p3_stab-1)/12)+1,0)</f>
        <v/>
      </c>
      <c r="Z151" s="42">
        <f>IF(AND(p3_stab&gt;0,Z$4&gt;p3_stab),INT((Z$4-p3_stab-1)/12)+1,0)</f>
        <v/>
      </c>
      <c r="AA151" s="42">
        <f>IF(AND(p3_stab&gt;0,AA$4&gt;p3_stab),INT((AA$4-p3_stab-1)/12)+1,0)</f>
        <v/>
      </c>
      <c r="AB151" s="42">
        <f>IF(AND(p3_stab&gt;0,AB$4&gt;p3_stab),INT((AB$4-p3_stab-1)/12)+1,0)</f>
        <v/>
      </c>
      <c r="AC151" s="42">
        <f>IF(AND(p3_stab&gt;0,AC$4&gt;p3_stab),INT((AC$4-p3_stab-1)/12)+1,0)</f>
        <v/>
      </c>
      <c r="AD151" s="42">
        <f>IF(AND(p3_stab&gt;0,AD$4&gt;p3_stab),INT((AD$4-p3_stab-1)/12)+1,0)</f>
        <v/>
      </c>
      <c r="AE151" s="42">
        <f>IF(AND(p3_stab&gt;0,AE$4&gt;p3_stab),INT((AE$4-p3_stab-1)/12)+1,0)</f>
        <v/>
      </c>
      <c r="AF151" s="42">
        <f>IF(AND(p3_stab&gt;0,AF$4&gt;p3_stab),INT((AF$4-p3_stab-1)/12)+1,0)</f>
        <v/>
      </c>
      <c r="AG151" s="42">
        <f>IF(AND(p3_stab&gt;0,AG$4&gt;p3_stab),INT((AG$4-p3_stab-1)/12)+1,0)</f>
        <v/>
      </c>
      <c r="AH151" s="42">
        <f>IF(AND(p3_stab&gt;0,AH$4&gt;p3_stab),INT((AH$4-p3_stab-1)/12)+1,0)</f>
        <v/>
      </c>
      <c r="AI151" s="42">
        <f>IF(AND(p3_stab&gt;0,AI$4&gt;p3_stab),INT((AI$4-p3_stab-1)/12)+1,0)</f>
        <v/>
      </c>
      <c r="AJ151" s="42">
        <f>IF(AND(p3_stab&gt;0,AJ$4&gt;p3_stab),INT((AJ$4-p3_stab-1)/12)+1,0)</f>
        <v/>
      </c>
      <c r="AK151" s="42">
        <f>IF(AND(p3_stab&gt;0,AK$4&gt;p3_stab),INT((AK$4-p3_stab-1)/12)+1,0)</f>
        <v/>
      </c>
      <c r="AL151" s="42">
        <f>IF(AND(p3_stab&gt;0,AL$4&gt;p3_stab),INT((AL$4-p3_stab-1)/12)+1,0)</f>
        <v/>
      </c>
      <c r="AM151" s="42">
        <f>IF(AND(p3_stab&gt;0,AM$4&gt;p3_stab),INT((AM$4-p3_stab-1)/12)+1,0)</f>
        <v/>
      </c>
      <c r="AN151" s="42">
        <f>IF(AND(p3_stab&gt;0,AN$4&gt;p3_stab),INT((AN$4-p3_stab-1)/12)+1,0)</f>
        <v/>
      </c>
      <c r="AO151" s="42">
        <f>IF(AND(p3_stab&gt;0,AO$4&gt;p3_stab),INT((AO$4-p3_stab-1)/12)+1,0)</f>
        <v/>
      </c>
      <c r="AP151" s="42">
        <f>IF(AND(p3_stab&gt;0,AP$4&gt;p3_stab),INT((AP$4-p3_stab-1)/12)+1,0)</f>
        <v/>
      </c>
      <c r="AQ151" s="42">
        <f>IF(AND(p3_stab&gt;0,AQ$4&gt;p3_stab),INT((AQ$4-p3_stab-1)/12)+1,0)</f>
        <v/>
      </c>
      <c r="AR151" s="42">
        <f>IF(AND(p3_stab&gt;0,AR$4&gt;p3_stab),INT((AR$4-p3_stab-1)/12)+1,0)</f>
        <v/>
      </c>
      <c r="AS151" s="42">
        <f>IF(AND(p3_stab&gt;0,AS$4&gt;p3_stab),INT((AS$4-p3_stab-1)/12)+1,0)</f>
        <v/>
      </c>
      <c r="AT151" s="42">
        <f>IF(AND(p3_stab&gt;0,AT$4&gt;p3_stab),INT((AT$4-p3_stab-1)/12)+1,0)</f>
        <v/>
      </c>
      <c r="AU151" s="42">
        <f>IF(AND(p3_stab&gt;0,AU$4&gt;p3_stab),INT((AU$4-p3_stab-1)/12)+1,0)</f>
        <v/>
      </c>
      <c r="AV151" s="42">
        <f>IF(AND(p3_stab&gt;0,AV$4&gt;p3_stab),INT((AV$4-p3_stab-1)/12)+1,0)</f>
        <v/>
      </c>
      <c r="AW151" s="42">
        <f>IF(AND(p3_stab&gt;0,AW$4&gt;p3_stab),INT((AW$4-p3_stab-1)/12)+1,0)</f>
        <v/>
      </c>
      <c r="AX151" s="42">
        <f>IF(AND(p3_stab&gt;0,AX$4&gt;p3_stab),INT((AX$4-p3_stab-1)/12)+1,0)</f>
        <v/>
      </c>
      <c r="AY151" s="42">
        <f>IF(AND(p3_stab&gt;0,AY$4&gt;p3_stab),INT((AY$4-p3_stab-1)/12)+1,0)</f>
        <v/>
      </c>
      <c r="AZ151" s="42">
        <f>IF(AND(p3_stab&gt;0,AZ$4&gt;p3_stab),INT((AZ$4-p3_stab-1)/12)+1,0)</f>
        <v/>
      </c>
      <c r="BA151" s="42">
        <f>IF(AND(p3_stab&gt;0,BA$4&gt;p3_stab),INT((BA$4-p3_stab-1)/12)+1,0)</f>
        <v/>
      </c>
      <c r="BB151" s="42">
        <f>IF(AND(p3_stab&gt;0,BB$4&gt;p3_stab),INT((BB$4-p3_stab-1)/12)+1,0)</f>
        <v/>
      </c>
      <c r="BC151" s="42">
        <f>IF(AND(p3_stab&gt;0,BC$4&gt;p3_stab),INT((BC$4-p3_stab-1)/12)+1,0)</f>
        <v/>
      </c>
      <c r="BD151" s="42">
        <f>IF(AND(p3_stab&gt;0,BD$4&gt;p3_stab),INT((BD$4-p3_stab-1)/12)+1,0)</f>
        <v/>
      </c>
      <c r="BE151" s="42">
        <f>IF(AND(p3_stab&gt;0,BE$4&gt;p3_stab),INT((BE$4-p3_stab-1)/12)+1,0)</f>
        <v/>
      </c>
      <c r="BF151" s="42">
        <f>IF(AND(p3_stab&gt;0,BF$4&gt;p3_stab),INT((BF$4-p3_stab-1)/12)+1,0)</f>
        <v/>
      </c>
      <c r="BG151" s="42">
        <f>IF(AND(p3_stab&gt;0,BG$4&gt;p3_stab),INT((BG$4-p3_stab-1)/12)+1,0)</f>
        <v/>
      </c>
      <c r="BH151" s="42">
        <f>IF(AND(p3_stab&gt;0,BH$4&gt;p3_stab),INT((BH$4-p3_stab-1)/12)+1,0)</f>
        <v/>
      </c>
      <c r="BI151" s="42">
        <f>IF(AND(p3_stab&gt;0,BI$4&gt;p3_stab),INT((BI$4-p3_stab-1)/12)+1,0)</f>
        <v/>
      </c>
      <c r="BJ151" s="42">
        <f>IF(AND(p3_stab&gt;0,BJ$4&gt;p3_stab),INT((BJ$4-p3_stab-1)/12)+1,0)</f>
        <v/>
      </c>
      <c r="BK151" s="42">
        <f>IF(AND(p3_stab&gt;0,BK$4&gt;p3_stab),INT((BK$4-p3_stab-1)/12)+1,0)</f>
        <v/>
      </c>
      <c r="BL151" s="42">
        <f>IF(AND(p3_stab&gt;0,BL$4&gt;p3_stab),INT((BL$4-p3_stab-1)/12)+1,0)</f>
        <v/>
      </c>
      <c r="BM151" s="42">
        <f>IF(AND(p3_stab&gt;0,BM$4&gt;p3_stab),INT((BM$4-p3_stab-1)/12)+1,0)</f>
        <v/>
      </c>
      <c r="BN151" s="42">
        <f>IF(AND(p3_stab&gt;0,BN$4&gt;p3_stab),INT((BN$4-p3_stab-1)/12)+1,0)</f>
        <v/>
      </c>
      <c r="BO151" s="42">
        <f>IF(AND(p3_stab&gt;0,BO$4&gt;p3_stab),INT((BO$4-p3_stab-1)/12)+1,0)</f>
        <v/>
      </c>
      <c r="BP151" s="42">
        <f>IF(AND(p3_stab&gt;0,BP$4&gt;p3_stab),INT((BP$4-p3_stab-1)/12)+1,0)</f>
        <v/>
      </c>
      <c r="BQ151" s="42">
        <f>IF(AND(p3_stab&gt;0,BQ$4&gt;p3_stab),INT((BQ$4-p3_stab-1)/12)+1,0)</f>
        <v/>
      </c>
      <c r="BR151" s="42">
        <f>IF(AND(p3_stab&gt;0,BR$4&gt;p3_stab),INT((BR$4-p3_stab-1)/12)+1,0)</f>
        <v/>
      </c>
      <c r="BS151" s="42">
        <f>IF(AND(p3_stab&gt;0,BS$4&gt;p3_stab),INT((BS$4-p3_stab-1)/12)+1,0)</f>
        <v/>
      </c>
      <c r="BT151" s="42">
        <f>IF(AND(p3_stab&gt;0,BT$4&gt;p3_stab),INT((BT$4-p3_stab-1)/12)+1,0)</f>
        <v/>
      </c>
      <c r="BU151" s="42">
        <f>IF(AND(p3_stab&gt;0,BU$4&gt;p3_stab),INT((BU$4-p3_stab-1)/12)+1,0)</f>
        <v/>
      </c>
      <c r="BV151" s="42">
        <f>IF(AND(p3_stab&gt;0,BV$4&gt;p3_stab),INT((BV$4-p3_stab-1)/12)+1,0)</f>
        <v/>
      </c>
      <c r="BW151" s="42">
        <f>IF(AND(p3_stab&gt;0,BW$4&gt;p3_stab),INT((BW$4-p3_stab-1)/12)+1,0)</f>
        <v/>
      </c>
      <c r="BX151" s="42">
        <f>IF(AND(p3_stab&gt;0,BX$4&gt;p3_stab),INT((BX$4-p3_stab-1)/12)+1,0)</f>
        <v/>
      </c>
      <c r="BY151" s="42">
        <f>IF(AND(p3_stab&gt;0,BY$4&gt;p3_stab),INT((BY$4-p3_stab-1)/12)+1,0)</f>
        <v/>
      </c>
      <c r="BZ151" s="42">
        <f>IF(AND(p3_stab&gt;0,BZ$4&gt;p3_stab),INT((BZ$4-p3_stab-1)/12)+1,0)</f>
        <v/>
      </c>
      <c r="CA151" s="42">
        <f>IF(AND(p3_stab&gt;0,CA$4&gt;p3_stab),INT((CA$4-p3_stab-1)/12)+1,0)</f>
        <v/>
      </c>
      <c r="CB151" s="42">
        <f>IF(AND(p3_stab&gt;0,CB$4&gt;p3_stab),INT((CB$4-p3_stab-1)/12)+1,0)</f>
        <v/>
      </c>
      <c r="CC151" s="42">
        <f>IF(AND(p3_stab&gt;0,CC$4&gt;p3_stab),INT((CC$4-p3_stab-1)/12)+1,0)</f>
        <v/>
      </c>
      <c r="CD151" s="42">
        <f>IF(AND(p3_stab&gt;0,CD$4&gt;p3_stab),INT((CD$4-p3_stab-1)/12)+1,0)</f>
        <v/>
      </c>
      <c r="CE151" s="42">
        <f>IF(AND(p3_stab&gt;0,CE$4&gt;p3_stab),INT((CE$4-p3_stab-1)/12)+1,0)</f>
        <v/>
      </c>
      <c r="CF151" s="42">
        <f>IF(AND(p3_stab&gt;0,CF$4&gt;p3_stab),INT((CF$4-p3_stab-1)/12)+1,0)</f>
        <v/>
      </c>
      <c r="CG151" s="42">
        <f>IF(AND(p3_stab&gt;0,CG$4&gt;p3_stab),INT((CG$4-p3_stab-1)/12)+1,0)</f>
        <v/>
      </c>
      <c r="CH151" s="42">
        <f>IF(AND(p3_stab&gt;0,CH$4&gt;p3_stab),INT((CH$4-p3_stab-1)/12)+1,0)</f>
        <v/>
      </c>
      <c r="CI151" s="42">
        <f>IF(AND(p3_stab&gt;0,CI$4&gt;p3_stab),INT((CI$4-p3_stab-1)/12)+1,0)</f>
        <v/>
      </c>
      <c r="CJ151" s="42">
        <f>IF(AND(p3_stab&gt;0,CJ$4&gt;p3_stab),INT((CJ$4-p3_stab-1)/12)+1,0)</f>
        <v/>
      </c>
      <c r="CK151" s="42">
        <f>IF(AND(p3_stab&gt;0,CK$4&gt;p3_stab),INT((CK$4-p3_stab-1)/12)+1,0)</f>
        <v/>
      </c>
      <c r="CL151" s="42">
        <f>IF(AND(p3_stab&gt;0,CL$4&gt;p3_stab),INT((CL$4-p3_stab-1)/12)+1,0)</f>
        <v/>
      </c>
      <c r="CM151" s="42">
        <f>IF(AND(p3_stab&gt;0,CM$4&gt;p3_stab),INT((CM$4-p3_stab-1)/12)+1,0)</f>
        <v/>
      </c>
      <c r="CN151" s="42">
        <f>IF(AND(p3_stab&gt;0,CN$4&gt;p3_stab),INT((CN$4-p3_stab-1)/12)+1,0)</f>
        <v/>
      </c>
      <c r="CO151" s="42">
        <f>IF(AND(p3_stab&gt;0,CO$4&gt;p3_stab),INT((CO$4-p3_stab-1)/12)+1,0)</f>
        <v/>
      </c>
      <c r="CP151" s="42">
        <f>IF(AND(p3_stab&gt;0,CP$4&gt;p3_stab),INT((CP$4-p3_stab-1)/12)+1,0)</f>
        <v/>
      </c>
      <c r="CQ151" s="42">
        <f>IF(AND(p3_stab&gt;0,CQ$4&gt;p3_stab),INT((CQ$4-p3_stab-1)/12)+1,0)</f>
        <v/>
      </c>
      <c r="CR151" s="42">
        <f>IF(AND(p3_stab&gt;0,CR$4&gt;p3_stab),INT((CR$4-p3_stab-1)/12)+1,0)</f>
        <v/>
      </c>
      <c r="CS151" s="42">
        <f>IF(AND(p3_stab&gt;0,CS$4&gt;p3_stab),INT((CS$4-p3_stab-1)/12)+1,0)</f>
        <v/>
      </c>
      <c r="CT151" s="42">
        <f>IF(AND(p3_stab&gt;0,CT$4&gt;p3_stab),INT((CT$4-p3_stab-1)/12)+1,0)</f>
        <v/>
      </c>
      <c r="CU151" s="42">
        <f>IF(AND(p3_stab&gt;0,CU$4&gt;p3_stab),INT((CU$4-p3_stab-1)/12)+1,0)</f>
        <v/>
      </c>
      <c r="CV151" s="42">
        <f>IF(AND(p3_stab&gt;0,CV$4&gt;p3_stab),INT((CV$4-p3_stab-1)/12)+1,0)</f>
        <v/>
      </c>
      <c r="CW151" s="42">
        <f>IF(AND(p3_stab&gt;0,CW$4&gt;p3_stab),INT((CW$4-p3_stab-1)/12)+1,0)</f>
        <v/>
      </c>
      <c r="CX151" s="42">
        <f>IF(AND(p3_stab&gt;0,CX$4&gt;p3_stab),INT((CX$4-p3_stab-1)/12)+1,0)</f>
        <v/>
      </c>
      <c r="CY151" s="42">
        <f>IF(AND(p3_stab&gt;0,CY$4&gt;p3_stab),INT((CY$4-p3_stab-1)/12)+1,0)</f>
        <v/>
      </c>
      <c r="CZ151" s="42">
        <f>IF(AND(p3_stab&gt;0,CZ$4&gt;p3_stab),INT((CZ$4-p3_stab-1)/12)+1,0)</f>
        <v/>
      </c>
      <c r="DA151" s="42">
        <f>IF(AND(p3_stab&gt;0,DA$4&gt;p3_stab),INT((DA$4-p3_stab-1)/12)+1,0)</f>
        <v/>
      </c>
      <c r="DB151" s="42">
        <f>IF(AND(p3_stab&gt;0,DB$4&gt;p3_stab),INT((DB$4-p3_stab-1)/12)+1,0)</f>
        <v/>
      </c>
      <c r="DC151" s="42">
        <f>IF(AND(p3_stab&gt;0,DC$4&gt;p3_stab),INT((DC$4-p3_stab-1)/12)+1,0)</f>
        <v/>
      </c>
      <c r="DD151" s="42">
        <f>IF(AND(p3_stab&gt;0,DD$4&gt;p3_stab),INT((DD$4-p3_stab-1)/12)+1,0)</f>
        <v/>
      </c>
      <c r="DE151" s="42">
        <f>IF(AND(p3_stab&gt;0,DE$4&gt;p3_stab),INT((DE$4-p3_stab-1)/12)+1,0)</f>
        <v/>
      </c>
      <c r="DF151" s="42">
        <f>IF(AND(p3_stab&gt;0,DF$4&gt;p3_stab),INT((DF$4-p3_stab-1)/12)+1,0)</f>
        <v/>
      </c>
      <c r="DG151" s="42">
        <f>IF(AND(p3_stab&gt;0,DG$4&gt;p3_stab),INT((DG$4-p3_stab-1)/12)+1,0)</f>
        <v/>
      </c>
      <c r="DH151" s="42">
        <f>IF(AND(p3_stab&gt;0,DH$4&gt;p3_stab),INT((DH$4-p3_stab-1)/12)+1,0)</f>
        <v/>
      </c>
      <c r="DI151" s="42">
        <f>IF(AND(p3_stab&gt;0,DI$4&gt;p3_stab),INT((DI$4-p3_stab-1)/12)+1,0)</f>
        <v/>
      </c>
      <c r="DJ151" s="42">
        <f>IF(AND(p3_stab&gt;0,DJ$4&gt;p3_stab),INT((DJ$4-p3_stab-1)/12)+1,0)</f>
        <v/>
      </c>
      <c r="DK151" s="42">
        <f>IF(AND(p3_stab&gt;0,DK$4&gt;p3_stab),INT((DK$4-p3_stab-1)/12)+1,0)</f>
        <v/>
      </c>
      <c r="DL151" s="42">
        <f>IF(AND(p3_stab&gt;0,DL$4&gt;p3_stab),INT((DL$4-p3_stab-1)/12)+1,0)</f>
        <v/>
      </c>
      <c r="DM151" s="42">
        <f>IF(AND(p3_stab&gt;0,DM$4&gt;p3_stab),INT((DM$4-p3_stab-1)/12)+1,0)</f>
        <v/>
      </c>
      <c r="DN151" s="42">
        <f>IF(AND(p3_stab&gt;0,DN$4&gt;p3_stab),INT((DN$4-p3_stab-1)/12)+1,0)</f>
        <v/>
      </c>
      <c r="DO151" s="42">
        <f>IF(AND(p3_stab&gt;0,DO$4&gt;p3_stab),INT((DO$4-p3_stab-1)/12)+1,0)</f>
        <v/>
      </c>
      <c r="DP151" s="42">
        <f>IF(AND(p3_stab&gt;0,DP$4&gt;p3_stab),INT((DP$4-p3_stab-1)/12)+1,0)</f>
        <v/>
      </c>
      <c r="DQ151" s="42">
        <f>IF(AND(p3_stab&gt;0,DQ$4&gt;p3_stab),INT((DQ$4-p3_stab-1)/12)+1,0)</f>
        <v/>
      </c>
      <c r="DR151" s="42">
        <f>IF(AND(p3_stab&gt;0,DR$4&gt;p3_stab),INT((DR$4-p3_stab-1)/12)+1,0)</f>
        <v/>
      </c>
      <c r="DS151" s="42">
        <f>IF(AND(p3_stab&gt;0,DS$4&gt;p3_stab),INT((DS$4-p3_stab-1)/12)+1,0)</f>
        <v/>
      </c>
      <c r="DT151" s="42">
        <f>IF(AND(p3_stab&gt;0,DT$4&gt;p3_stab),INT((DT$4-p3_stab-1)/12)+1,0)</f>
        <v/>
      </c>
      <c r="DU151" s="42">
        <f>IF(AND(p3_stab&gt;0,DU$4&gt;p3_stab),INT((DU$4-p3_stab-1)/12)+1,0)</f>
        <v/>
      </c>
      <c r="DV151" s="42">
        <f>IF(AND(p3_stab&gt;0,DV$4&gt;p3_stab),INT((DV$4-p3_stab-1)/12)+1,0)</f>
        <v/>
      </c>
      <c r="DW151" s="42">
        <f>IF(AND(p3_stab&gt;0,DW$4&gt;p3_stab),INT((DW$4-p3_stab-1)/12)+1,0)</f>
        <v/>
      </c>
      <c r="DX151" s="42">
        <f>IF(AND(p3_stab&gt;0,DX$4&gt;p3_stab),INT((DX$4-p3_stab-1)/12)+1,0)</f>
        <v/>
      </c>
      <c r="DY151" s="42">
        <f>IF(AND(p3_stab&gt;0,DY$4&gt;p3_stab),INT((DY$4-p3_stab-1)/12)+1,0)</f>
        <v/>
      </c>
      <c r="DZ151" s="42">
        <f>IF(AND(p3_stab&gt;0,DZ$4&gt;p3_stab),INT((DZ$4-p3_stab-1)/12)+1,0)</f>
        <v/>
      </c>
      <c r="EA151" s="42">
        <f>IF(AND(p3_stab&gt;0,EA$4&gt;p3_stab),INT((EA$4-p3_stab-1)/12)+1,0)</f>
        <v/>
      </c>
      <c r="EB151" s="42">
        <f>IF(AND(p3_stab&gt;0,EB$4&gt;p3_stab),INT((EB$4-p3_stab-1)/12)+1,0)</f>
        <v/>
      </c>
      <c r="EC151" s="42">
        <f>IF(AND(p3_stab&gt;0,EC$4&gt;p3_stab),INT((EC$4-p3_stab-1)/12)+1,0)</f>
        <v/>
      </c>
      <c r="ED151" s="42">
        <f>IF(AND(p3_stab&gt;0,ED$4&gt;p3_stab),INT((ED$4-p3_stab-1)/12)+1,0)</f>
        <v/>
      </c>
      <c r="EE151" s="42">
        <f>IF(AND(p3_stab&gt;0,EE$4&gt;p3_stab),INT((EE$4-p3_stab-1)/12)+1,0)</f>
        <v/>
      </c>
      <c r="EF151" s="42">
        <f>IF(AND(p3_stab&gt;0,EF$4&gt;p3_stab),INT((EF$4-p3_stab-1)/12)+1,0)</f>
        <v/>
      </c>
      <c r="EG151" s="42">
        <f>IF(AND(p3_stab&gt;0,EG$4&gt;p3_stab),INT((EG$4-p3_stab-1)/12)+1,0)</f>
        <v/>
      </c>
      <c r="EH151" s="42">
        <f>IF(AND(p3_stab&gt;0,EH$4&gt;p3_stab),INT((EH$4-p3_stab-1)/12)+1,0)</f>
        <v/>
      </c>
      <c r="EI151" s="42">
        <f>IF(AND(p3_stab&gt;0,EI$4&gt;p3_stab),INT((EI$4-p3_stab-1)/12)+1,0)</f>
        <v/>
      </c>
      <c r="EJ151" s="42">
        <f>IF(AND(p3_stab&gt;0,EJ$4&gt;p3_stab),INT((EJ$4-p3_stab-1)/12)+1,0)</f>
        <v/>
      </c>
      <c r="EK151" s="42">
        <f>IF(AND(p3_stab&gt;0,EK$4&gt;p3_stab),INT((EK$4-p3_stab-1)/12)+1,0)</f>
        <v/>
      </c>
      <c r="EL151" s="42">
        <f>IF(AND(p3_stab&gt;0,EL$4&gt;p3_stab),INT((EL$4-p3_stab-1)/12)+1,0)</f>
        <v/>
      </c>
      <c r="EM151" s="42">
        <f>IF(AND(p3_stab&gt;0,EM$4&gt;p3_stab),INT((EM$4-p3_stab-1)/12)+1,0)</f>
        <v/>
      </c>
      <c r="EN151" s="42">
        <f>IF(AND(p3_stab&gt;0,EN$4&gt;p3_stab),INT((EN$4-p3_stab-1)/12)+1,0)</f>
        <v/>
      </c>
      <c r="EO151" s="42">
        <f>IF(AND(p3_stab&gt;0,EO$4&gt;p3_stab),INT((EO$4-p3_stab-1)/12)+1,0)</f>
        <v/>
      </c>
      <c r="EP151" s="42">
        <f>IF(AND(p3_stab&gt;0,EP$4&gt;p3_stab),INT((EP$4-p3_stab-1)/12)+1,0)</f>
        <v/>
      </c>
      <c r="EQ151" s="42">
        <f>IF(AND(p3_stab&gt;0,EQ$4&gt;p3_stab),INT((EQ$4-p3_stab-1)/12)+1,0)</f>
        <v/>
      </c>
      <c r="ER151" s="42">
        <f>IF(AND(p3_stab&gt;0,ER$4&gt;p3_stab),INT((ER$4-p3_stab-1)/12)+1,0)</f>
        <v/>
      </c>
      <c r="ES151" s="42">
        <f>IF(AND(p3_stab&gt;0,ES$4&gt;p3_stab),INT((ES$4-p3_stab-1)/12)+1,0)</f>
        <v/>
      </c>
      <c r="ET151" s="42">
        <f>IF(AND(p3_stab&gt;0,ET$4&gt;p3_stab),INT((ET$4-p3_stab-1)/12)+1,0)</f>
        <v/>
      </c>
      <c r="EU151" s="42">
        <f>IF(AND(p3_stab&gt;0,EU$4&gt;p3_stab),INT((EU$4-p3_stab-1)/12)+1,0)</f>
        <v/>
      </c>
      <c r="EV151" s="42">
        <f>IF(AND(p3_stab&gt;0,EV$4&gt;p3_stab),INT((EV$4-p3_stab-1)/12)+1,0)</f>
        <v/>
      </c>
      <c r="EW151" s="42">
        <f>IF(AND(p3_stab&gt;0,EW$4&gt;p3_stab),INT((EW$4-p3_stab-1)/12)+1,0)</f>
        <v/>
      </c>
      <c r="EX151" s="42">
        <f>IF(AND(p3_stab&gt;0,EX$4&gt;p3_stab),INT((EX$4-p3_stab-1)/12)+1,0)</f>
        <v/>
      </c>
      <c r="EY151" s="42">
        <f>IF(AND(p3_stab&gt;0,EY$4&gt;p3_stab),INT((EY$4-p3_stab-1)/12)+1,0)</f>
        <v/>
      </c>
      <c r="EZ151" s="42">
        <f>IF(AND(p3_stab&gt;0,EZ$4&gt;p3_stab),INT((EZ$4-p3_stab-1)/12)+1,0)</f>
        <v/>
      </c>
      <c r="FA151" s="42">
        <f>IF(AND(p3_stab&gt;0,FA$4&gt;p3_stab),INT((FA$4-p3_stab-1)/12)+1,0)</f>
        <v/>
      </c>
      <c r="FB151" s="42">
        <f>IF(AND(p3_stab&gt;0,FB$4&gt;p3_stab),INT((FB$4-p3_stab-1)/12)+1,0)</f>
        <v/>
      </c>
      <c r="FC151" s="42">
        <f>IF(AND(p3_stab&gt;0,FC$4&gt;p3_stab),INT((FC$4-p3_stab-1)/12)+1,0)</f>
        <v/>
      </c>
      <c r="FD151" s="42">
        <f>IF(AND(p3_stab&gt;0,FD$4&gt;p3_stab),INT((FD$4-p3_stab-1)/12)+1,0)</f>
        <v/>
      </c>
      <c r="FE151" s="42">
        <f>IF(AND(p3_stab&gt;0,FE$4&gt;p3_stab),INT((FE$4-p3_stab-1)/12)+1,0)</f>
        <v/>
      </c>
      <c r="FF151" s="42">
        <f>IF(AND(p3_stab&gt;0,FF$4&gt;p3_stab),INT((FF$4-p3_stab-1)/12)+1,0)</f>
        <v/>
      </c>
      <c r="FG151" s="42">
        <f>IF(AND(p3_stab&gt;0,FG$4&gt;p3_stab),INT((FG$4-p3_stab-1)/12)+1,0)</f>
        <v/>
      </c>
      <c r="FH151" s="42">
        <f>IF(AND(p3_stab&gt;0,FH$4&gt;p3_stab),INT((FH$4-p3_stab-1)/12)+1,0)</f>
        <v/>
      </c>
      <c r="FI151" s="42">
        <f>IF(AND(p3_stab&gt;0,FI$4&gt;p3_stab),INT((FI$4-p3_stab-1)/12)+1,0)</f>
        <v/>
      </c>
      <c r="FJ151" s="42">
        <f>IF(AND(p3_stab&gt;0,FJ$4&gt;p3_stab),INT((FJ$4-p3_stab-1)/12)+1,0)</f>
        <v/>
      </c>
      <c r="FK151" s="42">
        <f>IF(AND(p3_stab&gt;0,FK$4&gt;p3_stab),INT((FK$4-p3_stab-1)/12)+1,0)</f>
        <v/>
      </c>
      <c r="FL151" s="42">
        <f>IF(AND(p3_stab&gt;0,FL$4&gt;p3_stab),INT((FL$4-p3_stab-1)/12)+1,0)</f>
        <v/>
      </c>
      <c r="FM151" s="42">
        <f>IF(AND(p3_stab&gt;0,FM$4&gt;p3_stab),INT((FM$4-p3_stab-1)/12)+1,0)</f>
        <v/>
      </c>
      <c r="FN151" s="42">
        <f>IF(AND(p3_stab&gt;0,FN$4&gt;p3_stab),INT((FN$4-p3_stab-1)/12)+1,0)</f>
        <v/>
      </c>
      <c r="FO151" s="42">
        <f>IF(AND(p3_stab&gt;0,FO$4&gt;p3_stab),INT((FO$4-p3_stab-1)/12)+1,0)</f>
        <v/>
      </c>
      <c r="FP151" s="42">
        <f>IF(AND(p3_stab&gt;0,FP$4&gt;p3_stab),INT((FP$4-p3_stab-1)/12)+1,0)</f>
        <v/>
      </c>
      <c r="FQ151" s="42">
        <f>IF(AND(p3_stab&gt;0,FQ$4&gt;p3_stab),INT((FQ$4-p3_stab-1)/12)+1,0)</f>
        <v/>
      </c>
      <c r="FR151" s="42">
        <f>IF(AND(p3_stab&gt;0,FR$4&gt;p3_stab),INT((FR$4-p3_stab-1)/12)+1,0)</f>
        <v/>
      </c>
      <c r="FS151" s="42">
        <f>IF(AND(p3_stab&gt;0,FS$4&gt;p3_stab),INT((FS$4-p3_stab-1)/12)+1,0)</f>
        <v/>
      </c>
      <c r="FT151" s="42">
        <f>IF(AND(p3_stab&gt;0,FT$4&gt;p3_stab),INT((FT$4-p3_stab-1)/12)+1,0)</f>
        <v/>
      </c>
      <c r="FU151" s="42">
        <f>IF(AND(p3_stab&gt;0,FU$4&gt;p3_stab),INT((FU$4-p3_stab-1)/12)+1,0)</f>
        <v/>
      </c>
      <c r="FV151" s="42">
        <f>IF(AND(p3_stab&gt;0,FV$4&gt;p3_stab),INT((FV$4-p3_stab-1)/12)+1,0)</f>
        <v/>
      </c>
      <c r="FW151" s="42">
        <f>IF(AND(p3_stab&gt;0,FW$4&gt;p3_stab),INT((FW$4-p3_stab-1)/12)+1,0)</f>
        <v/>
      </c>
      <c r="FX151" s="42">
        <f>IF(AND(p3_stab&gt;0,FX$4&gt;p3_stab),INT((FX$4-p3_stab-1)/12)+1,0)</f>
        <v/>
      </c>
      <c r="FY151" s="42">
        <f>IF(AND(p3_stab&gt;0,FY$4&gt;p3_stab),INT((FY$4-p3_stab-1)/12)+1,0)</f>
        <v/>
      </c>
      <c r="FZ151" s="42">
        <f>IF(AND(p3_stab&gt;0,FZ$4&gt;p3_stab),INT((FZ$4-p3_stab-1)/12)+1,0)</f>
        <v/>
      </c>
      <c r="GA151" s="42">
        <f>IF(AND(p3_stab&gt;0,GA$4&gt;p3_stab),INT((GA$4-p3_stab-1)/12)+1,0)</f>
        <v/>
      </c>
      <c r="GB151" s="42">
        <f>IF(AND(p3_stab&gt;0,GB$4&gt;p3_stab),INT((GB$4-p3_stab-1)/12)+1,0)</f>
        <v/>
      </c>
      <c r="GC151" s="42">
        <f>IF(AND(p3_stab&gt;0,GC$4&gt;p3_stab),INT((GC$4-p3_stab-1)/12)+1,0)</f>
        <v/>
      </c>
      <c r="GD151" s="42">
        <f>IF(AND(p3_stab&gt;0,GD$4&gt;p3_stab),INT((GD$4-p3_stab-1)/12)+1,0)</f>
        <v/>
      </c>
      <c r="GE151" s="42">
        <f>IF(AND(p3_stab&gt;0,GE$4&gt;p3_stab),INT((GE$4-p3_stab-1)/12)+1,0)</f>
        <v/>
      </c>
      <c r="GF151" s="42">
        <f>IF(AND(p3_stab&gt;0,GF$4&gt;p3_stab),INT((GF$4-p3_stab-1)/12)+1,0)</f>
        <v/>
      </c>
      <c r="GG151" s="42">
        <f>IF(AND(p3_stab&gt;0,GG$4&gt;p3_stab),INT((GG$4-p3_stab-1)/12)+1,0)</f>
        <v/>
      </c>
      <c r="GH151" s="42">
        <f>IF(AND(p3_stab&gt;0,GH$4&gt;p3_stab),INT((GH$4-p3_stab-1)/12)+1,0)</f>
        <v/>
      </c>
      <c r="GI151" s="42">
        <f>IF(AND(p3_stab&gt;0,GI$4&gt;p3_stab),INT((GI$4-p3_stab-1)/12)+1,0)</f>
        <v/>
      </c>
      <c r="GJ151" s="42">
        <f>IF(AND(p3_stab&gt;0,GJ$4&gt;p3_stab),INT((GJ$4-p3_stab-1)/12)+1,0)</f>
        <v/>
      </c>
      <c r="GK151" s="42">
        <f>IF(AND(p3_stab&gt;0,GK$4&gt;p3_stab),INT((GK$4-p3_stab-1)/12)+1,0)</f>
        <v/>
      </c>
      <c r="GL151" s="42">
        <f>IF(AND(p3_stab&gt;0,GL$4&gt;p3_stab),INT((GL$4-p3_stab-1)/12)+1,0)</f>
        <v/>
      </c>
      <c r="GM151" s="42">
        <f>IF(AND(p3_stab&gt;0,GM$4&gt;p3_stab),INT((GM$4-p3_stab-1)/12)+1,0)</f>
        <v/>
      </c>
      <c r="GN151" s="42">
        <f>IF(AND(p3_stab&gt;0,GN$4&gt;p3_stab),INT((GN$4-p3_stab-1)/12)+1,0)</f>
        <v/>
      </c>
      <c r="GO151" s="42">
        <f>IF(AND(p3_stab&gt;0,GO$4&gt;p3_stab),INT((GO$4-p3_stab-1)/12)+1,0)</f>
        <v/>
      </c>
      <c r="GP151" s="42">
        <f>IF(AND(p3_stab&gt;0,GP$4&gt;p3_stab),INT((GP$4-p3_stab-1)/12)+1,0)</f>
        <v/>
      </c>
      <c r="GQ151" s="42">
        <f>IF(AND(p3_stab&gt;0,GQ$4&gt;p3_stab),INT((GQ$4-p3_stab-1)/12)+1,0)</f>
        <v/>
      </c>
      <c r="GR151" s="42">
        <f>IF(AND(p3_stab&gt;0,GR$4&gt;p3_stab),INT((GR$4-p3_stab-1)/12)+1,0)</f>
        <v/>
      </c>
      <c r="GS151" s="42">
        <f>IF(AND(p3_stab&gt;0,GS$4&gt;p3_stab),INT((GS$4-p3_stab-1)/12)+1,0)</f>
        <v/>
      </c>
      <c r="GT151" s="42">
        <f>IF(AND(p3_stab&gt;0,GT$4&gt;p3_stab),INT((GT$4-p3_stab-1)/12)+1,0)</f>
        <v/>
      </c>
      <c r="GU151" s="42">
        <f>IF(AND(p3_stab&gt;0,GU$4&gt;p3_stab),INT((GU$4-p3_stab-1)/12)+1,0)</f>
        <v/>
      </c>
      <c r="GV151" s="42">
        <f>IF(AND(p3_stab&gt;0,GV$4&gt;p3_stab),INT((GV$4-p3_stab-1)/12)+1,0)</f>
        <v/>
      </c>
      <c r="GW151" s="42">
        <f>IF(AND(p3_stab&gt;0,GW$4&gt;p3_stab),INT((GW$4-p3_stab-1)/12)+1,0)</f>
        <v/>
      </c>
      <c r="GX151" s="42">
        <f>IF(AND(p3_stab&gt;0,GX$4&gt;p3_stab),INT((GX$4-p3_stab-1)/12)+1,0)</f>
        <v/>
      </c>
      <c r="GY151" s="42">
        <f>IF(AND(p3_stab&gt;0,GY$4&gt;p3_stab),INT((GY$4-p3_stab-1)/12)+1,0)</f>
        <v/>
      </c>
      <c r="GZ151" s="42">
        <f>IF(AND(p3_stab&gt;0,GZ$4&gt;p3_stab),INT((GZ$4-p3_stab-1)/12)+1,0)</f>
        <v/>
      </c>
      <c r="HA151" s="42">
        <f>IF(AND(p3_stab&gt;0,HA$4&gt;p3_stab),INT((HA$4-p3_stab-1)/12)+1,0)</f>
        <v/>
      </c>
      <c r="HB151" s="42">
        <f>IF(AND(p3_stab&gt;0,HB$4&gt;p3_stab),INT((HB$4-p3_stab-1)/12)+1,0)</f>
        <v/>
      </c>
      <c r="HC151" s="42">
        <f>IF(AND(p3_stab&gt;0,HC$4&gt;p3_stab),INT((HC$4-p3_stab-1)/12)+1,0)</f>
        <v/>
      </c>
      <c r="HD151" s="42">
        <f>IF(AND(p3_stab&gt;0,HD$4&gt;p3_stab),INT((HD$4-p3_stab-1)/12)+1,0)</f>
        <v/>
      </c>
      <c r="HE151" s="42">
        <f>IF(AND(p3_stab&gt;0,HE$4&gt;p3_stab),INT((HE$4-p3_stab-1)/12)+1,0)</f>
        <v/>
      </c>
      <c r="HF151" s="42">
        <f>IF(AND(p3_stab&gt;0,HF$4&gt;p3_stab),INT((HF$4-p3_stab-1)/12)+1,0)</f>
        <v/>
      </c>
      <c r="HG151" s="42">
        <f>IF(AND(p3_stab&gt;0,HG$4&gt;p3_stab),INT((HG$4-p3_stab-1)/12)+1,0)</f>
        <v/>
      </c>
      <c r="HH151" s="42">
        <f>IF(AND(p3_stab&gt;0,HH$4&gt;p3_stab),INT((HH$4-p3_stab-1)/12)+1,0)</f>
        <v/>
      </c>
      <c r="HI151" s="42">
        <f>IF(AND(p3_stab&gt;0,HI$4&gt;p3_stab),INT((HI$4-p3_stab-1)/12)+1,0)</f>
        <v/>
      </c>
      <c r="HJ151" s="42">
        <f>IF(AND(p3_stab&gt;0,HJ$4&gt;p3_stab),INT((HJ$4-p3_stab-1)/12)+1,0)</f>
        <v/>
      </c>
      <c r="HK151" s="42">
        <f>IF(AND(p3_stab&gt;0,HK$4&gt;p3_stab),INT((HK$4-p3_stab-1)/12)+1,0)</f>
        <v/>
      </c>
      <c r="HL151" s="42">
        <f>IF(AND(p3_stab&gt;0,HL$4&gt;p3_stab),INT((HL$4-p3_stab-1)/12)+1,0)</f>
        <v/>
      </c>
      <c r="HM151" s="42">
        <f>IF(AND(p3_stab&gt;0,HM$4&gt;p3_stab),INT((HM$4-p3_stab-1)/12)+1,0)</f>
        <v/>
      </c>
      <c r="HN151" s="42">
        <f>IF(AND(p3_stab&gt;0,HN$4&gt;p3_stab),INT((HN$4-p3_stab-1)/12)+1,0)</f>
        <v/>
      </c>
      <c r="HO151" s="42">
        <f>IF(AND(p3_stab&gt;0,HO$4&gt;p3_stab),INT((HO$4-p3_stab-1)/12)+1,0)</f>
        <v/>
      </c>
      <c r="HP151" s="42">
        <f>IF(AND(p3_stab&gt;0,HP$4&gt;p3_stab),INT((HP$4-p3_stab-1)/12)+1,0)</f>
        <v/>
      </c>
      <c r="HQ151" s="42">
        <f>IF(AND(p3_stab&gt;0,HQ$4&gt;p3_stab),INT((HQ$4-p3_stab-1)/12)+1,0)</f>
        <v/>
      </c>
      <c r="HR151" s="42">
        <f>IF(AND(p3_stab&gt;0,HR$4&gt;p3_stab),INT((HR$4-p3_stab-1)/12)+1,0)</f>
        <v/>
      </c>
      <c r="HS151" s="42">
        <f>IF(AND(p3_stab&gt;0,HS$4&gt;p3_stab),INT((HS$4-p3_stab-1)/12)+1,0)</f>
        <v/>
      </c>
      <c r="HT151" s="42">
        <f>IF(AND(p3_stab&gt;0,HT$4&gt;p3_stab),INT((HT$4-p3_stab-1)/12)+1,0)</f>
        <v/>
      </c>
      <c r="HU151" s="42">
        <f>IF(AND(p3_stab&gt;0,HU$4&gt;p3_stab),INT((HU$4-p3_stab-1)/12)+1,0)</f>
        <v/>
      </c>
      <c r="HV151" s="42">
        <f>IF(AND(p3_stab&gt;0,HV$4&gt;p3_stab),INT((HV$4-p3_stab-1)/12)+1,0)</f>
        <v/>
      </c>
      <c r="HW151" s="42">
        <f>IF(AND(p3_stab&gt;0,HW$4&gt;p3_stab),INT((HW$4-p3_stab-1)/12)+1,0)</f>
        <v/>
      </c>
      <c r="HX151" s="42">
        <f>IF(AND(p3_stab&gt;0,HX$4&gt;p3_stab),INT((HX$4-p3_stab-1)/12)+1,0)</f>
        <v/>
      </c>
      <c r="HY151" s="42">
        <f>IF(AND(p3_stab&gt;0,HY$4&gt;p3_stab),INT((HY$4-p3_stab-1)/12)+1,0)</f>
        <v/>
      </c>
      <c r="HZ151" s="42">
        <f>IF(AND(p3_stab&gt;0,HZ$4&gt;p3_stab),INT((HZ$4-p3_stab-1)/12)+1,0)</f>
        <v/>
      </c>
      <c r="IA151" s="42">
        <f>IF(AND(p3_stab&gt;0,IA$4&gt;p3_stab),INT((IA$4-p3_stab-1)/12)+1,0)</f>
        <v/>
      </c>
      <c r="IB151" s="42">
        <f>IF(AND(p3_stab&gt;0,IB$4&gt;p3_stab),INT((IB$4-p3_stab-1)/12)+1,0)</f>
        <v/>
      </c>
      <c r="IC151" s="42">
        <f>IF(AND(p3_stab&gt;0,IC$4&gt;p3_stab),INT((IC$4-p3_stab-1)/12)+1,0)</f>
        <v/>
      </c>
      <c r="ID151" s="42">
        <f>IF(AND(p3_stab&gt;0,ID$4&gt;p3_stab),INT((ID$4-p3_stab-1)/12)+1,0)</f>
        <v/>
      </c>
      <c r="IE151" s="42">
        <f>IF(AND(p3_stab&gt;0,IE$4&gt;p3_stab),INT((IE$4-p3_stab-1)/12)+1,0)</f>
        <v/>
      </c>
      <c r="IF151" s="42">
        <f>IF(AND(p3_stab&gt;0,IF$4&gt;p3_stab),INT((IF$4-p3_stab-1)/12)+1,0)</f>
        <v/>
      </c>
      <c r="IG151" s="42">
        <f>IF(AND(p3_stab&gt;0,IG$4&gt;p3_stab),INT((IG$4-p3_stab-1)/12)+1,0)</f>
        <v/>
      </c>
      <c r="IH151" s="42">
        <f>IF(AND(p3_stab&gt;0,IH$4&gt;p3_stab),INT((IH$4-p3_stab-1)/12)+1,0)</f>
        <v/>
      </c>
      <c r="II151" s="42">
        <f>IF(AND(p3_stab&gt;0,II$4&gt;p3_stab),INT((II$4-p3_stab-1)/12)+1,0)</f>
        <v/>
      </c>
      <c r="IJ151" s="42">
        <f>IF(AND(p3_stab&gt;0,IJ$4&gt;p3_stab),INT((IJ$4-p3_stab-1)/12)+1,0)</f>
        <v/>
      </c>
      <c r="IK151" s="42">
        <f>IF(AND(p3_stab&gt;0,IK$4&gt;p3_stab),INT((IK$4-p3_stab-1)/12)+1,0)</f>
        <v/>
      </c>
      <c r="IL151" s="42">
        <f>IF(AND(p3_stab&gt;0,IL$4&gt;p3_stab),INT((IL$4-p3_stab-1)/12)+1,0)</f>
        <v/>
      </c>
      <c r="IM151" s="42">
        <f>IF(AND(p3_stab&gt;0,IM$4&gt;p3_stab),INT((IM$4-p3_stab-1)/12)+1,0)</f>
        <v/>
      </c>
      <c r="IN151" s="42">
        <f>IF(AND(p3_stab&gt;0,IN$4&gt;p3_stab),INT((IN$4-p3_stab-1)/12)+1,0)</f>
        <v/>
      </c>
      <c r="IO151" s="42">
        <f>IF(AND(p3_stab&gt;0,IO$4&gt;p3_stab),INT((IO$4-p3_stab-1)/12)+1,0)</f>
        <v/>
      </c>
      <c r="IP151" s="42">
        <f>IF(AND(p3_stab&gt;0,IP$4&gt;p3_stab),INT((IP$4-p3_stab-1)/12)+1,0)</f>
        <v/>
      </c>
      <c r="IQ151" s="42">
        <f>IF(AND(p3_stab&gt;0,IQ$4&gt;p3_stab),INT((IQ$4-p3_stab-1)/12)+1,0)</f>
        <v/>
      </c>
      <c r="IR151" s="42">
        <f>IF(AND(p3_stab&gt;0,IR$4&gt;p3_stab),INT((IR$4-p3_stab-1)/12)+1,0)</f>
        <v/>
      </c>
      <c r="IS151" s="42">
        <f>IF(AND(p3_stab&gt;0,IS$4&gt;p3_stab),INT((IS$4-p3_stab-1)/12)+1,0)</f>
        <v/>
      </c>
      <c r="IT151" s="42">
        <f>IF(AND(p3_stab&gt;0,IT$4&gt;p3_stab),INT((IT$4-p3_stab-1)/12)+1,0)</f>
        <v/>
      </c>
      <c r="IU151" s="42">
        <f>IF(AND(p3_stab&gt;0,IU$4&gt;p3_stab),INT((IU$4-p3_stab-1)/12)+1,0)</f>
        <v/>
      </c>
      <c r="IV151" s="42">
        <f>IF(AND(p3_stab&gt;0,IV$4&gt;p3_stab),INT((IV$4-p3_stab-1)/12)+1,0)</f>
        <v/>
      </c>
      <c r="IW151" s="42">
        <f>IF(AND(p3_stab&gt;0,IW$4&gt;p3_stab),INT((IW$4-p3_stab-1)/12)+1,0)</f>
        <v/>
      </c>
      <c r="IX151" s="42">
        <f>IF(AND(p3_stab&gt;0,IX$4&gt;p3_stab),INT((IX$4-p3_stab-1)/12)+1,0)</f>
        <v/>
      </c>
      <c r="IY151" s="42">
        <f>IF(AND(p3_stab&gt;0,IY$4&gt;p3_stab),INT((IY$4-p3_stab-1)/12)+1,0)</f>
        <v/>
      </c>
      <c r="IZ151" s="42">
        <f>IF(AND(p3_stab&gt;0,IZ$4&gt;p3_stab),INT((IZ$4-p3_stab-1)/12)+1,0)</f>
        <v/>
      </c>
      <c r="JA151" s="42">
        <f>IF(AND(p3_stab&gt;0,JA$4&gt;p3_stab),INT((JA$4-p3_stab-1)/12)+1,0)</f>
        <v/>
      </c>
      <c r="JB151" s="42">
        <f>IF(AND(p3_stab&gt;0,JB$4&gt;p3_stab),INT((JB$4-p3_stab-1)/12)+1,0)</f>
        <v/>
      </c>
      <c r="JC151" s="42">
        <f>IF(AND(p3_stab&gt;0,JC$4&gt;p3_stab),INT((JC$4-p3_stab-1)/12)+1,0)</f>
        <v/>
      </c>
      <c r="JD151" s="42">
        <f>IF(AND(p3_stab&gt;0,JD$4&gt;p3_stab),INT((JD$4-p3_stab-1)/12)+1,0)</f>
        <v/>
      </c>
      <c r="JE151" s="42">
        <f>IF(AND(p3_stab&gt;0,JE$4&gt;p3_stab),INT((JE$4-p3_stab-1)/12)+1,0)</f>
        <v/>
      </c>
      <c r="JF151" s="42">
        <f>IF(AND(p3_stab&gt;0,JF$4&gt;p3_stab),INT((JF$4-p3_stab-1)/12)+1,0)</f>
        <v/>
      </c>
      <c r="JG151" s="42">
        <f>IF(AND(p3_stab&gt;0,JG$4&gt;p3_stab),INT((JG$4-p3_stab-1)/12)+1,0)</f>
        <v/>
      </c>
      <c r="JH151" s="42">
        <f>IF(AND(p3_stab&gt;0,JH$4&gt;p3_stab),INT((JH$4-p3_stab-1)/12)+1,0)</f>
        <v/>
      </c>
      <c r="JI151" s="42">
        <f>IF(AND(p3_stab&gt;0,JI$4&gt;p3_stab),INT((JI$4-p3_stab-1)/12)+1,0)</f>
        <v/>
      </c>
      <c r="JJ151" s="42">
        <f>IF(AND(p3_stab&gt;0,JJ$4&gt;p3_stab),INT((JJ$4-p3_stab-1)/12)+1,0)</f>
        <v/>
      </c>
      <c r="JK151" s="42">
        <f>IF(AND(p3_stab&gt;0,JK$4&gt;p3_stab),INT((JK$4-p3_stab-1)/12)+1,0)</f>
        <v/>
      </c>
      <c r="JL151" s="42">
        <f>IF(AND(p3_stab&gt;0,JL$4&gt;p3_stab),INT((JL$4-p3_stab-1)/12)+1,0)</f>
        <v/>
      </c>
      <c r="JM151" s="42">
        <f>IF(AND(p3_stab&gt;0,JM$4&gt;p3_stab),INT((JM$4-p3_stab-1)/12)+1,0)</f>
        <v/>
      </c>
      <c r="JN151" s="42">
        <f>IF(AND(p3_stab&gt;0,JN$4&gt;p3_stab),INT((JN$4-p3_stab-1)/12)+1,0)</f>
        <v/>
      </c>
      <c r="JO151" s="42">
        <f>IF(AND(p3_stab&gt;0,JO$4&gt;p3_stab),INT((JO$4-p3_stab-1)/12)+1,0)</f>
        <v/>
      </c>
      <c r="JP151" s="42">
        <f>IF(AND(p3_stab&gt;0,JP$4&gt;p3_stab),INT((JP$4-p3_stab-1)/12)+1,0)</f>
        <v/>
      </c>
      <c r="JQ151" s="42">
        <f>IF(AND(p3_stab&gt;0,JQ$4&gt;p3_stab),INT((JQ$4-p3_stab-1)/12)+1,0)</f>
        <v/>
      </c>
      <c r="JR151" s="42">
        <f>IF(AND(p3_stab&gt;0,JR$4&gt;p3_stab),INT((JR$4-p3_stab-1)/12)+1,0)</f>
        <v/>
      </c>
      <c r="JS151" s="42">
        <f>IF(AND(p3_stab&gt;0,JS$4&gt;p3_stab),INT((JS$4-p3_stab-1)/12)+1,0)</f>
        <v/>
      </c>
      <c r="JT151" s="42">
        <f>IF(AND(p3_stab&gt;0,JT$4&gt;p3_stab),INT((JT$4-p3_stab-1)/12)+1,0)</f>
        <v/>
      </c>
      <c r="JU151" s="42">
        <f>IF(AND(p3_stab&gt;0,JU$4&gt;p3_stab),INT((JU$4-p3_stab-1)/12)+1,0)</f>
        <v/>
      </c>
      <c r="JV151" s="42">
        <f>IF(AND(p3_stab&gt;0,JV$4&gt;p3_stab),INT((JV$4-p3_stab-1)/12)+1,0)</f>
        <v/>
      </c>
      <c r="JW151" s="42">
        <f>IF(AND(p3_stab&gt;0,JW$4&gt;p3_stab),INT((JW$4-p3_stab-1)/12)+1,0)</f>
        <v/>
      </c>
      <c r="JX151" s="42">
        <f>IF(AND(p3_stab&gt;0,JX$4&gt;p3_stab),INT((JX$4-p3_stab-1)/12)+1,0)</f>
        <v/>
      </c>
      <c r="JY151" s="42">
        <f>IF(AND(p3_stab&gt;0,JY$4&gt;p3_stab),INT((JY$4-p3_stab-1)/12)+1,0)</f>
        <v/>
      </c>
      <c r="JZ151" s="42">
        <f>IF(AND(p3_stab&gt;0,JZ$4&gt;p3_stab),INT((JZ$4-p3_stab-1)/12)+1,0)</f>
        <v/>
      </c>
      <c r="KA151" s="42">
        <f>IF(AND(p3_stab&gt;0,KA$4&gt;p3_stab),INT((KA$4-p3_stab-1)/12)+1,0)</f>
        <v/>
      </c>
      <c r="KB151" s="42">
        <f>IF(AND(p3_stab&gt;0,KB$4&gt;p3_stab),INT((KB$4-p3_stab-1)/12)+1,0)</f>
        <v/>
      </c>
      <c r="KC151" s="42">
        <f>IF(AND(p3_stab&gt;0,KC$4&gt;p3_stab),INT((KC$4-p3_stab-1)/12)+1,0)</f>
        <v/>
      </c>
      <c r="KD151" s="42">
        <f>IF(AND(p3_stab&gt;0,KD$4&gt;p3_stab),INT((KD$4-p3_stab-1)/12)+1,0)</f>
        <v/>
      </c>
      <c r="KE151" s="42">
        <f>IF(AND(p3_stab&gt;0,KE$4&gt;p3_stab),INT((KE$4-p3_stab-1)/12)+1,0)</f>
        <v/>
      </c>
      <c r="KF151" s="42">
        <f>IF(AND(p3_stab&gt;0,KF$4&gt;p3_stab),INT((KF$4-p3_stab-1)/12)+1,0)</f>
        <v/>
      </c>
      <c r="KG151" s="42">
        <f>IF(AND(p3_stab&gt;0,KG$4&gt;p3_stab),INT((KG$4-p3_stab-1)/12)+1,0)</f>
        <v/>
      </c>
      <c r="KH151" s="42">
        <f>IF(AND(p3_stab&gt;0,KH$4&gt;p3_stab),INT((KH$4-p3_stab-1)/12)+1,0)</f>
        <v/>
      </c>
      <c r="KI151" s="42">
        <f>IF(AND(p3_stab&gt;0,KI$4&gt;p3_stab),INT((KI$4-p3_stab-1)/12)+1,0)</f>
        <v/>
      </c>
      <c r="KJ151" s="42">
        <f>IF(AND(p3_stab&gt;0,KJ$4&gt;p3_stab),INT((KJ$4-p3_stab-1)/12)+1,0)</f>
        <v/>
      </c>
      <c r="KK151" s="42">
        <f>IF(AND(p3_stab&gt;0,KK$4&gt;p3_stab),INT((KK$4-p3_stab-1)/12)+1,0)</f>
        <v/>
      </c>
      <c r="KL151" s="42">
        <f>IF(AND(p3_stab&gt;0,KL$4&gt;p3_stab),INT((KL$4-p3_stab-1)/12)+1,0)</f>
        <v/>
      </c>
      <c r="KM151" s="42">
        <f>IF(AND(p3_stab&gt;0,KM$4&gt;p3_stab),INT((KM$4-p3_stab-1)/12)+1,0)</f>
        <v/>
      </c>
      <c r="KN151" s="42">
        <f>IF(AND(p3_stab&gt;0,KN$4&gt;p3_stab),INT((KN$4-p3_stab-1)/12)+1,0)</f>
        <v/>
      </c>
      <c r="KO151" s="42">
        <f>IF(AND(p3_stab&gt;0,KO$4&gt;p3_stab),INT((KO$4-p3_stab-1)/12)+1,0)</f>
        <v/>
      </c>
      <c r="KP151" s="42">
        <f>IF(AND(p3_stab&gt;0,KP$4&gt;p3_stab),INT((KP$4-p3_stab-1)/12)+1,0)</f>
        <v/>
      </c>
      <c r="KQ151" s="42">
        <f>IF(AND(p3_stab&gt;0,KQ$4&gt;p3_stab),INT((KQ$4-p3_stab-1)/12)+1,0)</f>
        <v/>
      </c>
      <c r="KR151" s="42">
        <f>IF(AND(p3_stab&gt;0,KR$4&gt;p3_stab),INT((KR$4-p3_stab-1)/12)+1,0)</f>
        <v/>
      </c>
      <c r="KS151" s="42">
        <f>IF(AND(p3_stab&gt;0,KS$4&gt;p3_stab),INT((KS$4-p3_stab-1)/12)+1,0)</f>
        <v/>
      </c>
      <c r="KT151" s="42">
        <f>IF(AND(p3_stab&gt;0,KT$4&gt;p3_stab),INT((KT$4-p3_stab-1)/12)+1,0)</f>
        <v/>
      </c>
      <c r="KU151" s="42">
        <f>IF(AND(p3_stab&gt;0,KU$4&gt;p3_stab),INT((KU$4-p3_stab-1)/12)+1,0)</f>
        <v/>
      </c>
      <c r="KV151" s="42">
        <f>IF(AND(p3_stab&gt;0,KV$4&gt;p3_stab),INT((KV$4-p3_stab-1)/12)+1,0)</f>
        <v/>
      </c>
      <c r="KW151" s="42">
        <f>IF(AND(p3_stab&gt;0,KW$4&gt;p3_stab),INT((KW$4-p3_stab-1)/12)+1,0)</f>
        <v/>
      </c>
      <c r="KX151" s="42">
        <f>IF(AND(p3_stab&gt;0,KX$4&gt;p3_stab),INT((KX$4-p3_stab-1)/12)+1,0)</f>
        <v/>
      </c>
      <c r="KY151" s="42">
        <f>IF(AND(p3_stab&gt;0,KY$4&gt;p3_stab),INT((KY$4-p3_stab-1)/12)+1,0)</f>
        <v/>
      </c>
      <c r="KZ151" s="42">
        <f>IF(AND(p3_stab&gt;0,KZ$4&gt;p3_stab),INT((KZ$4-p3_stab-1)/12)+1,0)</f>
        <v/>
      </c>
      <c r="LA151" s="42">
        <f>IF(AND(p3_stab&gt;0,LA$4&gt;p3_stab),INT((LA$4-p3_stab-1)/12)+1,0)</f>
        <v/>
      </c>
      <c r="LB151" s="42">
        <f>IF(AND(p3_stab&gt;0,LB$4&gt;p3_stab),INT((LB$4-p3_stab-1)/12)+1,0)</f>
        <v/>
      </c>
      <c r="LC151" s="42">
        <f>IF(AND(p3_stab&gt;0,LC$4&gt;p3_stab),INT((LC$4-p3_stab-1)/12)+1,0)</f>
        <v/>
      </c>
      <c r="LD151" s="42">
        <f>IF(AND(p3_stab&gt;0,LD$4&gt;p3_stab),INT((LD$4-p3_stab-1)/12)+1,0)</f>
        <v/>
      </c>
      <c r="LE151" s="42">
        <f>IF(AND(p3_stab&gt;0,LE$4&gt;p3_stab),INT((LE$4-p3_stab-1)/12)+1,0)</f>
        <v/>
      </c>
      <c r="LF151" s="42">
        <f>IF(AND(p3_stab&gt;0,LF$4&gt;p3_stab),INT((LF$4-p3_stab-1)/12)+1,0)</f>
        <v/>
      </c>
      <c r="LG151" s="42">
        <f>IF(AND(p3_stab&gt;0,LG$4&gt;p3_stab),INT((LG$4-p3_stab-1)/12)+1,0)</f>
        <v/>
      </c>
      <c r="LH151" s="42">
        <f>IF(AND(p3_stab&gt;0,LH$4&gt;p3_stab),INT((LH$4-p3_stab-1)/12)+1,0)</f>
        <v/>
      </c>
      <c r="LI151" s="42">
        <f>IF(AND(p3_stab&gt;0,LI$4&gt;p3_stab),INT((LI$4-p3_stab-1)/12)+1,0)</f>
        <v/>
      </c>
      <c r="LJ151" s="42">
        <f>IF(AND(p3_stab&gt;0,LJ$4&gt;p3_stab),INT((LJ$4-p3_stab-1)/12)+1,0)</f>
        <v/>
      </c>
      <c r="LK151" s="42">
        <f>IF(AND(p3_stab&gt;0,LK$4&gt;p3_stab),INT((LK$4-p3_stab-1)/12)+1,0)</f>
        <v/>
      </c>
      <c r="LL151" s="42">
        <f>IF(AND(p3_stab&gt;0,LL$4&gt;p3_stab),INT((LL$4-p3_stab-1)/12)+1,0)</f>
        <v/>
      </c>
      <c r="LM151" s="42">
        <f>IF(AND(p3_stab&gt;0,LM$4&gt;p3_stab),INT((LM$4-p3_stab-1)/12)+1,0)</f>
        <v/>
      </c>
      <c r="LN151" s="42">
        <f>IF(AND(p3_stab&gt;0,LN$4&gt;p3_stab),INT((LN$4-p3_stab-1)/12)+1,0)</f>
        <v/>
      </c>
      <c r="LO151" s="42">
        <f>IF(AND(p3_stab&gt;0,LO$4&gt;p3_stab),INT((LO$4-p3_stab-1)/12)+1,0)</f>
        <v/>
      </c>
      <c r="LP151" s="42">
        <f>IF(AND(p3_stab&gt;0,LP$4&gt;p3_stab),INT((LP$4-p3_stab-1)/12)+1,0)</f>
        <v/>
      </c>
      <c r="LQ151" s="42">
        <f>IF(AND(p3_stab&gt;0,LQ$4&gt;p3_stab),INT((LQ$4-p3_stab-1)/12)+1,0)</f>
        <v/>
      </c>
      <c r="LR151" s="42">
        <f>IF(AND(p3_stab&gt;0,LR$4&gt;p3_stab),INT((LR$4-p3_stab-1)/12)+1,0)</f>
        <v/>
      </c>
      <c r="LS151" s="42">
        <f>IF(AND(p3_stab&gt;0,LS$4&gt;p3_stab),INT((LS$4-p3_stab-1)/12)+1,0)</f>
        <v/>
      </c>
      <c r="LT151" s="42">
        <f>IF(AND(p3_stab&gt;0,LT$4&gt;p3_stab),INT((LT$4-p3_stab-1)/12)+1,0)</f>
        <v/>
      </c>
      <c r="LU151" s="42">
        <f>IF(AND(p3_stab&gt;0,LU$4&gt;p3_stab),INT((LU$4-p3_stab-1)/12)+1,0)</f>
        <v/>
      </c>
      <c r="LV151" s="42">
        <f>IF(AND(p3_stab&gt;0,LV$4&gt;p3_stab),INT((LV$4-p3_stab-1)/12)+1,0)</f>
        <v/>
      </c>
      <c r="LW151" s="42">
        <f>IF(AND(p3_stab&gt;0,LW$4&gt;p3_stab),INT((LW$4-p3_stab-1)/12)+1,0)</f>
        <v/>
      </c>
      <c r="LX151" s="42">
        <f>IF(AND(p3_stab&gt;0,LX$4&gt;p3_stab),INT((LX$4-p3_stab-1)/12)+1,0)</f>
        <v/>
      </c>
      <c r="LY151" s="42">
        <f>IF(AND(p3_stab&gt;0,LY$4&gt;p3_stab),INT((LY$4-p3_stab-1)/12)+1,0)</f>
        <v/>
      </c>
      <c r="LZ151" s="42">
        <f>IF(AND(p3_stab&gt;0,LZ$4&gt;p3_stab),INT((LZ$4-p3_stab-1)/12)+1,0)</f>
        <v/>
      </c>
      <c r="MA151" s="42">
        <f>IF(AND(p3_stab&gt;0,MA$4&gt;p3_stab),INT((MA$4-p3_stab-1)/12)+1,0)</f>
        <v/>
      </c>
      <c r="MB151" s="42">
        <f>IF(AND(p3_stab&gt;0,MB$4&gt;p3_stab),INT((MB$4-p3_stab-1)/12)+1,0)</f>
        <v/>
      </c>
      <c r="MC151" s="42">
        <f>IF(AND(p3_stab&gt;0,MC$4&gt;p3_stab),INT((MC$4-p3_stab-1)/12)+1,0)</f>
        <v/>
      </c>
      <c r="MD151" s="42">
        <f>IF(AND(p3_stab&gt;0,MD$4&gt;p3_stab),INT((MD$4-p3_stab-1)/12)+1,0)</f>
        <v/>
      </c>
      <c r="ME151" s="42">
        <f>IF(AND(p3_stab&gt;0,ME$4&gt;p3_stab),INT((ME$4-p3_stab-1)/12)+1,0)</f>
        <v/>
      </c>
      <c r="MF151" s="42">
        <f>IF(AND(p3_stab&gt;0,MF$4&gt;p3_stab),INT((MF$4-p3_stab-1)/12)+1,0)</f>
        <v/>
      </c>
      <c r="MG151" s="42">
        <f>IF(AND(p3_stab&gt;0,MG$4&gt;p3_stab),INT((MG$4-p3_stab-1)/12)+1,0)</f>
        <v/>
      </c>
      <c r="MH151" s="42">
        <f>IF(AND(p3_stab&gt;0,MH$4&gt;p3_stab),INT((MH$4-p3_stab-1)/12)+1,0)</f>
        <v/>
      </c>
      <c r="MI151" s="42">
        <f>IF(AND(p3_stab&gt;0,MI$4&gt;p3_stab),INT((MI$4-p3_stab-1)/12)+1,0)</f>
        <v/>
      </c>
      <c r="MJ151" s="42">
        <f>IF(AND(p3_stab&gt;0,MJ$4&gt;p3_stab),INT((MJ$4-p3_stab-1)/12)+1,0)</f>
        <v/>
      </c>
      <c r="MK151" s="42">
        <f>IF(AND(p3_stab&gt;0,MK$4&gt;p3_stab),INT((MK$4-p3_stab-1)/12)+1,0)</f>
        <v/>
      </c>
      <c r="ML151" s="42">
        <f>IF(AND(p3_stab&gt;0,ML$4&gt;p3_stab),INT((ML$4-p3_stab-1)/12)+1,0)</f>
        <v/>
      </c>
      <c r="MM151" s="42">
        <f>IF(AND(p3_stab&gt;0,MM$4&gt;p3_stab),INT((MM$4-p3_stab-1)/12)+1,0)</f>
        <v/>
      </c>
      <c r="MN151" s="42">
        <f>IF(AND(p3_stab&gt;0,MN$4&gt;p3_stab),INT((MN$4-p3_stab-1)/12)+1,0)</f>
        <v/>
      </c>
      <c r="MO151" s="42">
        <f>IF(AND(p3_stab&gt;0,MO$4&gt;p3_stab),INT((MO$4-p3_stab-1)/12)+1,0)</f>
        <v/>
      </c>
      <c r="MP151" s="42">
        <f>IF(AND(p3_stab&gt;0,MP$4&gt;p3_stab),INT((MP$4-p3_stab-1)/12)+1,0)</f>
        <v/>
      </c>
      <c r="MQ151" s="42">
        <f>IF(AND(p3_stab&gt;0,MQ$4&gt;p3_stab),INT((MQ$4-p3_stab-1)/12)+1,0)</f>
        <v/>
      </c>
      <c r="MR151" s="42">
        <f>IF(AND(p3_stab&gt;0,MR$4&gt;p3_stab),INT((MR$4-p3_stab-1)/12)+1,0)</f>
        <v/>
      </c>
      <c r="MS151" s="42">
        <f>IF(AND(p3_stab&gt;0,MS$4&gt;p3_stab),INT((MS$4-p3_stab-1)/12)+1,0)</f>
        <v/>
      </c>
      <c r="MT151" s="42">
        <f>IF(AND(p3_stab&gt;0,MT$4&gt;p3_stab),INT((MT$4-p3_stab-1)/12)+1,0)</f>
        <v/>
      </c>
      <c r="MU151" s="42">
        <f>IF(AND(p3_stab&gt;0,MU$4&gt;p3_stab),INT((MU$4-p3_stab-1)/12)+1,0)</f>
        <v/>
      </c>
      <c r="MV151" s="42">
        <f>IF(AND(p3_stab&gt;0,MV$4&gt;p3_stab),INT((MV$4-p3_stab-1)/12)+1,0)</f>
        <v/>
      </c>
      <c r="MW151" s="42">
        <f>IF(AND(p3_stab&gt;0,MW$4&gt;p3_stab),INT((MW$4-p3_stab-1)/12)+1,0)</f>
        <v/>
      </c>
      <c r="MX151" s="42">
        <f>IF(AND(p3_stab&gt;0,MX$4&gt;p3_stab),INT((MX$4-p3_stab-1)/12)+1,0)</f>
        <v/>
      </c>
      <c r="MY151" s="42">
        <f>IF(AND(p3_stab&gt;0,MY$4&gt;p3_stab),INT((MY$4-p3_stab-1)/12)+1,0)</f>
        <v/>
      </c>
      <c r="MZ151" s="42">
        <f>IF(AND(p3_stab&gt;0,MZ$4&gt;p3_stab),INT((MZ$4-p3_stab-1)/12)+1,0)</f>
        <v/>
      </c>
      <c r="NA151" s="42">
        <f>IF(AND(p3_stab&gt;0,NA$4&gt;p3_stab),INT((NA$4-p3_stab-1)/12)+1,0)</f>
        <v/>
      </c>
      <c r="NB151" s="42">
        <f>IF(AND(p3_stab&gt;0,NB$4&gt;p3_stab),INT((NB$4-p3_stab-1)/12)+1,0)</f>
        <v/>
      </c>
      <c r="NC151" s="42">
        <f>IF(AND(p3_stab&gt;0,NC$4&gt;p3_stab),INT((NC$4-p3_stab-1)/12)+1,0)</f>
        <v/>
      </c>
      <c r="ND151" s="42">
        <f>IF(AND(p3_stab&gt;0,ND$4&gt;p3_stab),INT((ND$4-p3_stab-1)/12)+1,0)</f>
        <v/>
      </c>
      <c r="NE151" s="42">
        <f>IF(AND(p3_stab&gt;0,NE$4&gt;p3_stab),INT((NE$4-p3_stab-1)/12)+1,0)</f>
        <v/>
      </c>
      <c r="NF151" s="42">
        <f>IF(AND(p3_stab&gt;0,NF$4&gt;p3_stab),INT((NF$4-p3_stab-1)/12)+1,0)</f>
        <v/>
      </c>
      <c r="NG151" s="42">
        <f>IF(AND(p3_stab&gt;0,NG$4&gt;p3_stab),INT((NG$4-p3_stab-1)/12)+1,0)</f>
        <v/>
      </c>
      <c r="NH151" s="42">
        <f>IF(AND(p3_stab&gt;0,NH$4&gt;p3_stab),INT((NH$4-p3_stab-1)/12)+1,0)</f>
        <v/>
      </c>
      <c r="NI151" s="42">
        <f>IF(AND(p3_stab&gt;0,NI$4&gt;p3_stab),INT((NI$4-p3_stab-1)/12)+1,0)</f>
        <v/>
      </c>
      <c r="NJ151" s="42">
        <f>IF(AND(p3_stab&gt;0,NJ$4&gt;p3_stab),INT((NJ$4-p3_stab-1)/12)+1,0)</f>
        <v/>
      </c>
      <c r="NK151" s="42">
        <f>IF(AND(p3_stab&gt;0,NK$4&gt;p3_stab),INT((NK$4-p3_stab-1)/12)+1,0)</f>
        <v/>
      </c>
      <c r="NL151" s="42">
        <f>IF(AND(p3_stab&gt;0,NL$4&gt;p3_stab),INT((NL$4-p3_stab-1)/12)+1,0)</f>
        <v/>
      </c>
      <c r="NM151" s="42">
        <f>IF(AND(p3_stab&gt;0,NM$4&gt;p3_stab),INT((NM$4-p3_stab-1)/12)+1,0)</f>
        <v/>
      </c>
      <c r="NN151" s="42">
        <f>IF(AND(p3_stab&gt;0,NN$4&gt;p3_stab),INT((NN$4-p3_stab-1)/12)+1,0)</f>
        <v/>
      </c>
      <c r="NO151" s="42">
        <f>IF(AND(p3_stab&gt;0,NO$4&gt;p3_stab),INT((NO$4-p3_stab-1)/12)+1,0)</f>
        <v/>
      </c>
      <c r="NP151" s="42">
        <f>IF(AND(p3_stab&gt;0,NP$4&gt;p3_stab),INT((NP$4-p3_stab-1)/12)+1,0)</f>
        <v/>
      </c>
      <c r="NQ151" s="42">
        <f>IF(AND(p3_stab&gt;0,NQ$4&gt;p3_stab),INT((NQ$4-p3_stab-1)/12)+1,0)</f>
        <v/>
      </c>
      <c r="NR151" s="42">
        <f>IF(AND(p3_stab&gt;0,NR$4&gt;p3_stab),INT((NR$4-p3_stab-1)/12)+1,0)</f>
        <v/>
      </c>
      <c r="NS151" s="42">
        <f>IF(AND(p3_stab&gt;0,NS$4&gt;p3_stab),INT((NS$4-p3_stab-1)/12)+1,0)</f>
        <v/>
      </c>
      <c r="NT151" s="42">
        <f>IF(AND(p3_stab&gt;0,NT$4&gt;p3_stab),INT((NT$4-p3_stab-1)/12)+1,0)</f>
        <v/>
      </c>
      <c r="NU151" s="42">
        <f>IF(AND(p3_stab&gt;0,NU$4&gt;p3_stab),INT((NU$4-p3_stab-1)/12)+1,0)</f>
        <v/>
      </c>
      <c r="NV151" s="42">
        <f>IF(AND(p3_stab&gt;0,NV$4&gt;p3_stab),INT((NV$4-p3_stab-1)/12)+1,0)</f>
        <v/>
      </c>
      <c r="NW151" s="42">
        <f>IF(AND(p3_stab&gt;0,NW$4&gt;p3_stab),INT((NW$4-p3_stab-1)/12)+1,0)</f>
        <v/>
      </c>
      <c r="NX151" s="42">
        <f>IF(AND(p3_stab&gt;0,NX$4&gt;p3_stab),INT((NX$4-p3_stab-1)/12)+1,0)</f>
        <v/>
      </c>
      <c r="NY151" s="42">
        <f>IF(AND(p3_stab&gt;0,NY$4&gt;p3_stab),INT((NY$4-p3_stab-1)/12)+1,0)</f>
        <v/>
      </c>
      <c r="NZ151" s="42">
        <f>IF(AND(p3_stab&gt;0,NZ$4&gt;p3_stab),INT((NZ$4-p3_stab-1)/12)+1,0)</f>
        <v/>
      </c>
      <c r="OA151" s="42">
        <f>IF(AND(p3_stab&gt;0,OA$4&gt;p3_stab),INT((OA$4-p3_stab-1)/12)+1,0)</f>
        <v/>
      </c>
      <c r="OB151" s="42">
        <f>IF(AND(p3_stab&gt;0,OB$4&gt;p3_stab),INT((OB$4-p3_stab-1)/12)+1,0)</f>
        <v/>
      </c>
      <c r="OC151" s="42">
        <f>IF(AND(p3_stab&gt;0,OC$4&gt;p3_stab),INT((OC$4-p3_stab-1)/12)+1,0)</f>
        <v/>
      </c>
      <c r="OD151" s="42">
        <f>IF(AND(p3_stab&gt;0,OD$4&gt;p3_stab),INT((OD$4-p3_stab-1)/12)+1,0)</f>
        <v/>
      </c>
      <c r="OE151" s="42">
        <f>IF(AND(p3_stab&gt;0,OE$4&gt;p3_stab),INT((OE$4-p3_stab-1)/12)+1,0)</f>
        <v/>
      </c>
      <c r="OF151" s="42">
        <f>IF(AND(p3_stab&gt;0,OF$4&gt;p3_stab),INT((OF$4-p3_stab-1)/12)+1,0)</f>
        <v/>
      </c>
      <c r="OG151" s="42">
        <f>IF(AND(p3_stab&gt;0,OG$4&gt;p3_stab),INT((OG$4-p3_stab-1)/12)+1,0)</f>
        <v/>
      </c>
      <c r="OH151" s="42">
        <f>IF(AND(p3_stab&gt;0,OH$4&gt;p3_stab),INT((OH$4-p3_stab-1)/12)+1,0)</f>
        <v/>
      </c>
      <c r="OI151" s="42">
        <f>IF(AND(p3_stab&gt;0,OI$4&gt;p3_stab),INT((OI$4-p3_stab-1)/12)+1,0)</f>
        <v/>
      </c>
      <c r="OJ151" s="42">
        <f>IF(AND(p3_stab&gt;0,OJ$4&gt;p3_stab),INT((OJ$4-p3_stab-1)/12)+1,0)</f>
        <v/>
      </c>
      <c r="OK151" s="42">
        <f>IF(AND(p3_stab&gt;0,OK$4&gt;p3_stab),INT((OK$4-p3_stab-1)/12)+1,0)</f>
        <v/>
      </c>
      <c r="OL151" s="42">
        <f>IF(AND(p3_stab&gt;0,OL$4&gt;p3_stab),INT((OL$4-p3_stab-1)/12)+1,0)</f>
        <v/>
      </c>
      <c r="OM151" s="42">
        <f>IF(AND(p3_stab&gt;0,OM$4&gt;p3_stab),INT((OM$4-p3_stab-1)/12)+1,0)</f>
        <v/>
      </c>
      <c r="ON151" s="42">
        <f>IF(AND(p3_stab&gt;0,ON$4&gt;p3_stab),INT((ON$4-p3_stab-1)/12)+1,0)</f>
        <v/>
      </c>
      <c r="OO151" s="42">
        <f>IF(AND(p3_stab&gt;0,OO$4&gt;p3_stab),INT((OO$4-p3_stab-1)/12)+1,0)</f>
        <v/>
      </c>
      <c r="OP151" s="42">
        <f>IF(AND(p3_stab&gt;0,OP$4&gt;p3_stab),INT((OP$4-p3_stab-1)/12)+1,0)</f>
        <v/>
      </c>
      <c r="OQ151" s="42">
        <f>IF(AND(p3_stab&gt;0,OQ$4&gt;p3_stab),INT((OQ$4-p3_stab-1)/12)+1,0)</f>
        <v/>
      </c>
      <c r="OR151" s="42">
        <f>IF(AND(p3_stab&gt;0,OR$4&gt;p3_stab),INT((OR$4-p3_stab-1)/12)+1,0)</f>
        <v/>
      </c>
      <c r="OS151" s="42">
        <f>IF(AND(p3_stab&gt;0,OS$4&gt;p3_stab),INT((OS$4-p3_stab-1)/12)+1,0)</f>
        <v/>
      </c>
      <c r="OT151" s="42">
        <f>IF(AND(p3_stab&gt;0,OT$4&gt;p3_stab),INT((OT$4-p3_stab-1)/12)+1,0)</f>
        <v/>
      </c>
      <c r="OU151" s="42">
        <f>IF(AND(p3_stab&gt;0,OU$4&gt;p3_stab),INT((OU$4-p3_stab-1)/12)+1,0)</f>
        <v/>
      </c>
      <c r="OV151" s="42">
        <f>IF(AND(p3_stab&gt;0,OV$4&gt;p3_stab),INT((OV$4-p3_stab-1)/12)+1,0)</f>
        <v/>
      </c>
      <c r="OW151" s="42">
        <f>IF(AND(p3_stab&gt;0,OW$4&gt;p3_stab),INT((OW$4-p3_stab-1)/12)+1,0)</f>
        <v/>
      </c>
      <c r="OX151" s="42">
        <f>IF(AND(p3_stab&gt;0,OX$4&gt;p3_stab),INT((OX$4-p3_stab-1)/12)+1,0)</f>
        <v/>
      </c>
      <c r="OY151" s="42">
        <f>IF(AND(p3_stab&gt;0,OY$4&gt;p3_stab),INT((OY$4-p3_stab-1)/12)+1,0)</f>
        <v/>
      </c>
      <c r="OZ151" s="42">
        <f>IF(AND(p3_stab&gt;0,OZ$4&gt;p3_stab),INT((OZ$4-p3_stab-1)/12)+1,0)</f>
        <v/>
      </c>
      <c r="PA151" s="42">
        <f>IF(AND(p3_stab&gt;0,PA$4&gt;p3_stab),INT((PA$4-p3_stab-1)/12)+1,0)</f>
        <v/>
      </c>
      <c r="PB151" s="42">
        <f>IF(AND(p3_stab&gt;0,PB$4&gt;p3_stab),INT((PB$4-p3_stab-1)/12)+1,0)</f>
        <v/>
      </c>
      <c r="PC151" s="42">
        <f>IF(AND(p3_stab&gt;0,PC$4&gt;p3_stab),INT((PC$4-p3_stab-1)/12)+1,0)</f>
        <v/>
      </c>
      <c r="PD151" s="42">
        <f>IF(AND(p3_stab&gt;0,PD$4&gt;p3_stab),INT((PD$4-p3_stab-1)/12)+1,0)</f>
        <v/>
      </c>
      <c r="PE151" s="42">
        <f>IF(AND(p3_stab&gt;0,PE$4&gt;p3_stab),INT((PE$4-p3_stab-1)/12)+1,0)</f>
        <v/>
      </c>
      <c r="PF151" s="42">
        <f>IF(AND(p3_stab&gt;0,PF$4&gt;p3_stab),INT((PF$4-p3_stab-1)/12)+1,0)</f>
        <v/>
      </c>
      <c r="PG151" s="42">
        <f>IF(AND(p3_stab&gt;0,PG$4&gt;p3_stab),INT((PG$4-p3_stab-1)/12)+1,0)</f>
        <v/>
      </c>
      <c r="PH151" s="42">
        <f>IF(AND(p3_stab&gt;0,PH$4&gt;p3_stab),INT((PH$4-p3_stab-1)/12)+1,0)</f>
        <v/>
      </c>
      <c r="PI151" s="42">
        <f>IF(AND(p3_stab&gt;0,PI$4&gt;p3_stab),INT((PI$4-p3_stab-1)/12)+1,0)</f>
        <v/>
      </c>
      <c r="PJ151" s="42">
        <f>IF(AND(p3_stab&gt;0,PJ$4&gt;p3_stab),INT((PJ$4-p3_stab-1)/12)+1,0)</f>
        <v/>
      </c>
      <c r="PK151" s="42">
        <f>IF(AND(p3_stab&gt;0,PK$4&gt;p3_stab),INT((PK$4-p3_stab-1)/12)+1,0)</f>
        <v/>
      </c>
      <c r="PL151" s="42">
        <f>IF(AND(p3_stab&gt;0,PL$4&gt;p3_stab),INT((PL$4-p3_stab-1)/12)+1,0)</f>
        <v/>
      </c>
      <c r="PM151" s="42">
        <f>IF(AND(p3_stab&gt;0,PM$4&gt;p3_stab),INT((PM$4-p3_stab-1)/12)+1,0)</f>
        <v/>
      </c>
    </row>
    <row r="152">
      <c r="A152" s="9" t="inlineStr">
        <is>
          <t>Rent growth factor</t>
        </is>
      </c>
      <c r="B152" s="9" t="inlineStr">
        <is>
          <t>P3</t>
        </is>
      </c>
      <c r="D152" s="48">
        <f>IF(D126=1,(1+rent_growth)^INT((D$4-p3_complete-1)/12),0)</f>
        <v/>
      </c>
      <c r="E152" s="48">
        <f>IF(E126=1,(1+rent_growth)^INT((E$4-p3_complete-1)/12),0)</f>
        <v/>
      </c>
      <c r="F152" s="48">
        <f>IF(F126=1,(1+rent_growth)^INT((F$4-p3_complete-1)/12),0)</f>
        <v/>
      </c>
      <c r="G152" s="48">
        <f>IF(G126=1,(1+rent_growth)^INT((G$4-p3_complete-1)/12),0)</f>
        <v/>
      </c>
      <c r="H152" s="48">
        <f>IF(H126=1,(1+rent_growth)^INT((H$4-p3_complete-1)/12),0)</f>
        <v/>
      </c>
      <c r="I152" s="48">
        <f>IF(I126=1,(1+rent_growth)^INT((I$4-p3_complete-1)/12),0)</f>
        <v/>
      </c>
      <c r="J152" s="48">
        <f>IF(J126=1,(1+rent_growth)^INT((J$4-p3_complete-1)/12),0)</f>
        <v/>
      </c>
      <c r="K152" s="48">
        <f>IF(K126=1,(1+rent_growth)^INT((K$4-p3_complete-1)/12),0)</f>
        <v/>
      </c>
      <c r="L152" s="48">
        <f>IF(L126=1,(1+rent_growth)^INT((L$4-p3_complete-1)/12),0)</f>
        <v/>
      </c>
      <c r="M152" s="48">
        <f>IF(M126=1,(1+rent_growth)^INT((M$4-p3_complete-1)/12),0)</f>
        <v/>
      </c>
      <c r="N152" s="48">
        <f>IF(N126=1,(1+rent_growth)^INT((N$4-p3_complete-1)/12),0)</f>
        <v/>
      </c>
      <c r="O152" s="48">
        <f>IF(O126=1,(1+rent_growth)^INT((O$4-p3_complete-1)/12),0)</f>
        <v/>
      </c>
      <c r="P152" s="48">
        <f>IF(P126=1,(1+rent_growth)^INT((P$4-p3_complete-1)/12),0)</f>
        <v/>
      </c>
      <c r="Q152" s="48">
        <f>IF(Q126=1,(1+rent_growth)^INT((Q$4-p3_complete-1)/12),0)</f>
        <v/>
      </c>
      <c r="R152" s="48">
        <f>IF(R126=1,(1+rent_growth)^INT((R$4-p3_complete-1)/12),0)</f>
        <v/>
      </c>
      <c r="S152" s="48">
        <f>IF(S126=1,(1+rent_growth)^INT((S$4-p3_complete-1)/12),0)</f>
        <v/>
      </c>
      <c r="T152" s="48">
        <f>IF(T126=1,(1+rent_growth)^INT((T$4-p3_complete-1)/12),0)</f>
        <v/>
      </c>
      <c r="U152" s="48">
        <f>IF(U126=1,(1+rent_growth)^INT((U$4-p3_complete-1)/12),0)</f>
        <v/>
      </c>
      <c r="V152" s="48">
        <f>IF(V126=1,(1+rent_growth)^INT((V$4-p3_complete-1)/12),0)</f>
        <v/>
      </c>
      <c r="W152" s="48">
        <f>IF(W126=1,(1+rent_growth)^INT((W$4-p3_complete-1)/12),0)</f>
        <v/>
      </c>
      <c r="X152" s="48">
        <f>IF(X126=1,(1+rent_growth)^INT((X$4-p3_complete-1)/12),0)</f>
        <v/>
      </c>
      <c r="Y152" s="48">
        <f>IF(Y126=1,(1+rent_growth)^INT((Y$4-p3_complete-1)/12),0)</f>
        <v/>
      </c>
      <c r="Z152" s="48">
        <f>IF(Z126=1,(1+rent_growth)^INT((Z$4-p3_complete-1)/12),0)</f>
        <v/>
      </c>
      <c r="AA152" s="48">
        <f>IF(AA126=1,(1+rent_growth)^INT((AA$4-p3_complete-1)/12),0)</f>
        <v/>
      </c>
      <c r="AB152" s="48">
        <f>IF(AB126=1,(1+rent_growth)^INT((AB$4-p3_complete-1)/12),0)</f>
        <v/>
      </c>
      <c r="AC152" s="48">
        <f>IF(AC126=1,(1+rent_growth)^INT((AC$4-p3_complete-1)/12),0)</f>
        <v/>
      </c>
      <c r="AD152" s="48">
        <f>IF(AD126=1,(1+rent_growth)^INT((AD$4-p3_complete-1)/12),0)</f>
        <v/>
      </c>
      <c r="AE152" s="48">
        <f>IF(AE126=1,(1+rent_growth)^INT((AE$4-p3_complete-1)/12),0)</f>
        <v/>
      </c>
      <c r="AF152" s="48">
        <f>IF(AF126=1,(1+rent_growth)^INT((AF$4-p3_complete-1)/12),0)</f>
        <v/>
      </c>
      <c r="AG152" s="48">
        <f>IF(AG126=1,(1+rent_growth)^INT((AG$4-p3_complete-1)/12),0)</f>
        <v/>
      </c>
      <c r="AH152" s="48">
        <f>IF(AH126=1,(1+rent_growth)^INT((AH$4-p3_complete-1)/12),0)</f>
        <v/>
      </c>
      <c r="AI152" s="48">
        <f>IF(AI126=1,(1+rent_growth)^INT((AI$4-p3_complete-1)/12),0)</f>
        <v/>
      </c>
      <c r="AJ152" s="48">
        <f>IF(AJ126=1,(1+rent_growth)^INT((AJ$4-p3_complete-1)/12),0)</f>
        <v/>
      </c>
      <c r="AK152" s="48">
        <f>IF(AK126=1,(1+rent_growth)^INT((AK$4-p3_complete-1)/12),0)</f>
        <v/>
      </c>
      <c r="AL152" s="48">
        <f>IF(AL126=1,(1+rent_growth)^INT((AL$4-p3_complete-1)/12),0)</f>
        <v/>
      </c>
      <c r="AM152" s="48">
        <f>IF(AM126=1,(1+rent_growth)^INT((AM$4-p3_complete-1)/12),0)</f>
        <v/>
      </c>
      <c r="AN152" s="48">
        <f>IF(AN126=1,(1+rent_growth)^INT((AN$4-p3_complete-1)/12),0)</f>
        <v/>
      </c>
      <c r="AO152" s="48">
        <f>IF(AO126=1,(1+rent_growth)^INT((AO$4-p3_complete-1)/12),0)</f>
        <v/>
      </c>
      <c r="AP152" s="48">
        <f>IF(AP126=1,(1+rent_growth)^INT((AP$4-p3_complete-1)/12),0)</f>
        <v/>
      </c>
      <c r="AQ152" s="48">
        <f>IF(AQ126=1,(1+rent_growth)^INT((AQ$4-p3_complete-1)/12),0)</f>
        <v/>
      </c>
      <c r="AR152" s="48">
        <f>IF(AR126=1,(1+rent_growth)^INT((AR$4-p3_complete-1)/12),0)</f>
        <v/>
      </c>
      <c r="AS152" s="48">
        <f>IF(AS126=1,(1+rent_growth)^INT((AS$4-p3_complete-1)/12),0)</f>
        <v/>
      </c>
      <c r="AT152" s="48">
        <f>IF(AT126=1,(1+rent_growth)^INT((AT$4-p3_complete-1)/12),0)</f>
        <v/>
      </c>
      <c r="AU152" s="48">
        <f>IF(AU126=1,(1+rent_growth)^INT((AU$4-p3_complete-1)/12),0)</f>
        <v/>
      </c>
      <c r="AV152" s="48">
        <f>IF(AV126=1,(1+rent_growth)^INT((AV$4-p3_complete-1)/12),0)</f>
        <v/>
      </c>
      <c r="AW152" s="48">
        <f>IF(AW126=1,(1+rent_growth)^INT((AW$4-p3_complete-1)/12),0)</f>
        <v/>
      </c>
      <c r="AX152" s="48">
        <f>IF(AX126=1,(1+rent_growth)^INT((AX$4-p3_complete-1)/12),0)</f>
        <v/>
      </c>
      <c r="AY152" s="48">
        <f>IF(AY126=1,(1+rent_growth)^INT((AY$4-p3_complete-1)/12),0)</f>
        <v/>
      </c>
      <c r="AZ152" s="48">
        <f>IF(AZ126=1,(1+rent_growth)^INT((AZ$4-p3_complete-1)/12),0)</f>
        <v/>
      </c>
      <c r="BA152" s="48">
        <f>IF(BA126=1,(1+rent_growth)^INT((BA$4-p3_complete-1)/12),0)</f>
        <v/>
      </c>
      <c r="BB152" s="48">
        <f>IF(BB126=1,(1+rent_growth)^INT((BB$4-p3_complete-1)/12),0)</f>
        <v/>
      </c>
      <c r="BC152" s="48">
        <f>IF(BC126=1,(1+rent_growth)^INT((BC$4-p3_complete-1)/12),0)</f>
        <v/>
      </c>
      <c r="BD152" s="48">
        <f>IF(BD126=1,(1+rent_growth)^INT((BD$4-p3_complete-1)/12),0)</f>
        <v/>
      </c>
      <c r="BE152" s="48">
        <f>IF(BE126=1,(1+rent_growth)^INT((BE$4-p3_complete-1)/12),0)</f>
        <v/>
      </c>
      <c r="BF152" s="48">
        <f>IF(BF126=1,(1+rent_growth)^INT((BF$4-p3_complete-1)/12),0)</f>
        <v/>
      </c>
      <c r="BG152" s="48">
        <f>IF(BG126=1,(1+rent_growth)^INT((BG$4-p3_complete-1)/12),0)</f>
        <v/>
      </c>
      <c r="BH152" s="48">
        <f>IF(BH126=1,(1+rent_growth)^INT((BH$4-p3_complete-1)/12),0)</f>
        <v/>
      </c>
      <c r="BI152" s="48">
        <f>IF(BI126=1,(1+rent_growth)^INT((BI$4-p3_complete-1)/12),0)</f>
        <v/>
      </c>
      <c r="BJ152" s="48">
        <f>IF(BJ126=1,(1+rent_growth)^INT((BJ$4-p3_complete-1)/12),0)</f>
        <v/>
      </c>
      <c r="BK152" s="48">
        <f>IF(BK126=1,(1+rent_growth)^INT((BK$4-p3_complete-1)/12),0)</f>
        <v/>
      </c>
      <c r="BL152" s="48">
        <f>IF(BL126=1,(1+rent_growth)^INT((BL$4-p3_complete-1)/12),0)</f>
        <v/>
      </c>
      <c r="BM152" s="48">
        <f>IF(BM126=1,(1+rent_growth)^INT((BM$4-p3_complete-1)/12),0)</f>
        <v/>
      </c>
      <c r="BN152" s="48">
        <f>IF(BN126=1,(1+rent_growth)^INT((BN$4-p3_complete-1)/12),0)</f>
        <v/>
      </c>
      <c r="BO152" s="48">
        <f>IF(BO126=1,(1+rent_growth)^INT((BO$4-p3_complete-1)/12),0)</f>
        <v/>
      </c>
      <c r="BP152" s="48">
        <f>IF(BP126=1,(1+rent_growth)^INT((BP$4-p3_complete-1)/12),0)</f>
        <v/>
      </c>
      <c r="BQ152" s="48">
        <f>IF(BQ126=1,(1+rent_growth)^INT((BQ$4-p3_complete-1)/12),0)</f>
        <v/>
      </c>
      <c r="BR152" s="48">
        <f>IF(BR126=1,(1+rent_growth)^INT((BR$4-p3_complete-1)/12),0)</f>
        <v/>
      </c>
      <c r="BS152" s="48">
        <f>IF(BS126=1,(1+rent_growth)^INT((BS$4-p3_complete-1)/12),0)</f>
        <v/>
      </c>
      <c r="BT152" s="48">
        <f>IF(BT126=1,(1+rent_growth)^INT((BT$4-p3_complete-1)/12),0)</f>
        <v/>
      </c>
      <c r="BU152" s="48">
        <f>IF(BU126=1,(1+rent_growth)^INT((BU$4-p3_complete-1)/12),0)</f>
        <v/>
      </c>
      <c r="BV152" s="48">
        <f>IF(BV126=1,(1+rent_growth)^INT((BV$4-p3_complete-1)/12),0)</f>
        <v/>
      </c>
      <c r="BW152" s="48">
        <f>IF(BW126=1,(1+rent_growth)^INT((BW$4-p3_complete-1)/12),0)</f>
        <v/>
      </c>
      <c r="BX152" s="48">
        <f>IF(BX126=1,(1+rent_growth)^INT((BX$4-p3_complete-1)/12),0)</f>
        <v/>
      </c>
      <c r="BY152" s="48">
        <f>IF(BY126=1,(1+rent_growth)^INT((BY$4-p3_complete-1)/12),0)</f>
        <v/>
      </c>
      <c r="BZ152" s="48">
        <f>IF(BZ126=1,(1+rent_growth)^INT((BZ$4-p3_complete-1)/12),0)</f>
        <v/>
      </c>
      <c r="CA152" s="48">
        <f>IF(CA126=1,(1+rent_growth)^INT((CA$4-p3_complete-1)/12),0)</f>
        <v/>
      </c>
      <c r="CB152" s="48">
        <f>IF(CB126=1,(1+rent_growth)^INT((CB$4-p3_complete-1)/12),0)</f>
        <v/>
      </c>
      <c r="CC152" s="48">
        <f>IF(CC126=1,(1+rent_growth)^INT((CC$4-p3_complete-1)/12),0)</f>
        <v/>
      </c>
      <c r="CD152" s="48">
        <f>IF(CD126=1,(1+rent_growth)^INT((CD$4-p3_complete-1)/12),0)</f>
        <v/>
      </c>
      <c r="CE152" s="48">
        <f>IF(CE126=1,(1+rent_growth)^INT((CE$4-p3_complete-1)/12),0)</f>
        <v/>
      </c>
      <c r="CF152" s="48">
        <f>IF(CF126=1,(1+rent_growth)^INT((CF$4-p3_complete-1)/12),0)</f>
        <v/>
      </c>
      <c r="CG152" s="48">
        <f>IF(CG126=1,(1+rent_growth)^INT((CG$4-p3_complete-1)/12),0)</f>
        <v/>
      </c>
      <c r="CH152" s="48">
        <f>IF(CH126=1,(1+rent_growth)^INT((CH$4-p3_complete-1)/12),0)</f>
        <v/>
      </c>
      <c r="CI152" s="48">
        <f>IF(CI126=1,(1+rent_growth)^INT((CI$4-p3_complete-1)/12),0)</f>
        <v/>
      </c>
      <c r="CJ152" s="48">
        <f>IF(CJ126=1,(1+rent_growth)^INT((CJ$4-p3_complete-1)/12),0)</f>
        <v/>
      </c>
      <c r="CK152" s="48">
        <f>IF(CK126=1,(1+rent_growth)^INT((CK$4-p3_complete-1)/12),0)</f>
        <v/>
      </c>
      <c r="CL152" s="48">
        <f>IF(CL126=1,(1+rent_growth)^INT((CL$4-p3_complete-1)/12),0)</f>
        <v/>
      </c>
      <c r="CM152" s="48">
        <f>IF(CM126=1,(1+rent_growth)^INT((CM$4-p3_complete-1)/12),0)</f>
        <v/>
      </c>
      <c r="CN152" s="48">
        <f>IF(CN126=1,(1+rent_growth)^INT((CN$4-p3_complete-1)/12),0)</f>
        <v/>
      </c>
      <c r="CO152" s="48">
        <f>IF(CO126=1,(1+rent_growth)^INT((CO$4-p3_complete-1)/12),0)</f>
        <v/>
      </c>
      <c r="CP152" s="48">
        <f>IF(CP126=1,(1+rent_growth)^INT((CP$4-p3_complete-1)/12),0)</f>
        <v/>
      </c>
      <c r="CQ152" s="48">
        <f>IF(CQ126=1,(1+rent_growth)^INT((CQ$4-p3_complete-1)/12),0)</f>
        <v/>
      </c>
      <c r="CR152" s="48">
        <f>IF(CR126=1,(1+rent_growth)^INT((CR$4-p3_complete-1)/12),0)</f>
        <v/>
      </c>
      <c r="CS152" s="48">
        <f>IF(CS126=1,(1+rent_growth)^INT((CS$4-p3_complete-1)/12),0)</f>
        <v/>
      </c>
      <c r="CT152" s="48">
        <f>IF(CT126=1,(1+rent_growth)^INT((CT$4-p3_complete-1)/12),0)</f>
        <v/>
      </c>
      <c r="CU152" s="48">
        <f>IF(CU126=1,(1+rent_growth)^INT((CU$4-p3_complete-1)/12),0)</f>
        <v/>
      </c>
      <c r="CV152" s="48">
        <f>IF(CV126=1,(1+rent_growth)^INT((CV$4-p3_complete-1)/12),0)</f>
        <v/>
      </c>
      <c r="CW152" s="48">
        <f>IF(CW126=1,(1+rent_growth)^INT((CW$4-p3_complete-1)/12),0)</f>
        <v/>
      </c>
      <c r="CX152" s="48">
        <f>IF(CX126=1,(1+rent_growth)^INT((CX$4-p3_complete-1)/12),0)</f>
        <v/>
      </c>
      <c r="CY152" s="48">
        <f>IF(CY126=1,(1+rent_growth)^INT((CY$4-p3_complete-1)/12),0)</f>
        <v/>
      </c>
      <c r="CZ152" s="48">
        <f>IF(CZ126=1,(1+rent_growth)^INT((CZ$4-p3_complete-1)/12),0)</f>
        <v/>
      </c>
      <c r="DA152" s="48">
        <f>IF(DA126=1,(1+rent_growth)^INT((DA$4-p3_complete-1)/12),0)</f>
        <v/>
      </c>
      <c r="DB152" s="48">
        <f>IF(DB126=1,(1+rent_growth)^INT((DB$4-p3_complete-1)/12),0)</f>
        <v/>
      </c>
      <c r="DC152" s="48">
        <f>IF(DC126=1,(1+rent_growth)^INT((DC$4-p3_complete-1)/12),0)</f>
        <v/>
      </c>
      <c r="DD152" s="48">
        <f>IF(DD126=1,(1+rent_growth)^INT((DD$4-p3_complete-1)/12),0)</f>
        <v/>
      </c>
      <c r="DE152" s="48">
        <f>IF(DE126=1,(1+rent_growth)^INT((DE$4-p3_complete-1)/12),0)</f>
        <v/>
      </c>
      <c r="DF152" s="48">
        <f>IF(DF126=1,(1+rent_growth)^INT((DF$4-p3_complete-1)/12),0)</f>
        <v/>
      </c>
      <c r="DG152" s="48">
        <f>IF(DG126=1,(1+rent_growth)^INT((DG$4-p3_complete-1)/12),0)</f>
        <v/>
      </c>
      <c r="DH152" s="48">
        <f>IF(DH126=1,(1+rent_growth)^INT((DH$4-p3_complete-1)/12),0)</f>
        <v/>
      </c>
      <c r="DI152" s="48">
        <f>IF(DI126=1,(1+rent_growth)^INT((DI$4-p3_complete-1)/12),0)</f>
        <v/>
      </c>
      <c r="DJ152" s="48">
        <f>IF(DJ126=1,(1+rent_growth)^INT((DJ$4-p3_complete-1)/12),0)</f>
        <v/>
      </c>
      <c r="DK152" s="48">
        <f>IF(DK126=1,(1+rent_growth)^INT((DK$4-p3_complete-1)/12),0)</f>
        <v/>
      </c>
      <c r="DL152" s="48">
        <f>IF(DL126=1,(1+rent_growth)^INT((DL$4-p3_complete-1)/12),0)</f>
        <v/>
      </c>
      <c r="DM152" s="48">
        <f>IF(DM126=1,(1+rent_growth)^INT((DM$4-p3_complete-1)/12),0)</f>
        <v/>
      </c>
      <c r="DN152" s="48">
        <f>IF(DN126=1,(1+rent_growth)^INT((DN$4-p3_complete-1)/12),0)</f>
        <v/>
      </c>
      <c r="DO152" s="48">
        <f>IF(DO126=1,(1+rent_growth)^INT((DO$4-p3_complete-1)/12),0)</f>
        <v/>
      </c>
      <c r="DP152" s="48">
        <f>IF(DP126=1,(1+rent_growth)^INT((DP$4-p3_complete-1)/12),0)</f>
        <v/>
      </c>
      <c r="DQ152" s="48">
        <f>IF(DQ126=1,(1+rent_growth)^INT((DQ$4-p3_complete-1)/12),0)</f>
        <v/>
      </c>
      <c r="DR152" s="48">
        <f>IF(DR126=1,(1+rent_growth)^INT((DR$4-p3_complete-1)/12),0)</f>
        <v/>
      </c>
      <c r="DS152" s="48">
        <f>IF(DS126=1,(1+rent_growth)^INT((DS$4-p3_complete-1)/12),0)</f>
        <v/>
      </c>
      <c r="DT152" s="48">
        <f>IF(DT126=1,(1+rent_growth)^INT((DT$4-p3_complete-1)/12),0)</f>
        <v/>
      </c>
      <c r="DU152" s="48">
        <f>IF(DU126=1,(1+rent_growth)^INT((DU$4-p3_complete-1)/12),0)</f>
        <v/>
      </c>
      <c r="DV152" s="48">
        <f>IF(DV126=1,(1+rent_growth)^INT((DV$4-p3_complete-1)/12),0)</f>
        <v/>
      </c>
      <c r="DW152" s="48">
        <f>IF(DW126=1,(1+rent_growth)^INT((DW$4-p3_complete-1)/12),0)</f>
        <v/>
      </c>
      <c r="DX152" s="48">
        <f>IF(DX126=1,(1+rent_growth)^INT((DX$4-p3_complete-1)/12),0)</f>
        <v/>
      </c>
      <c r="DY152" s="48">
        <f>IF(DY126=1,(1+rent_growth)^INT((DY$4-p3_complete-1)/12),0)</f>
        <v/>
      </c>
      <c r="DZ152" s="48">
        <f>IF(DZ126=1,(1+rent_growth)^INT((DZ$4-p3_complete-1)/12),0)</f>
        <v/>
      </c>
      <c r="EA152" s="48">
        <f>IF(EA126=1,(1+rent_growth)^INT((EA$4-p3_complete-1)/12),0)</f>
        <v/>
      </c>
      <c r="EB152" s="48">
        <f>IF(EB126=1,(1+rent_growth)^INT((EB$4-p3_complete-1)/12),0)</f>
        <v/>
      </c>
      <c r="EC152" s="48">
        <f>IF(EC126=1,(1+rent_growth)^INT((EC$4-p3_complete-1)/12),0)</f>
        <v/>
      </c>
      <c r="ED152" s="48">
        <f>IF(ED126=1,(1+rent_growth)^INT((ED$4-p3_complete-1)/12),0)</f>
        <v/>
      </c>
      <c r="EE152" s="48">
        <f>IF(EE126=1,(1+rent_growth)^INT((EE$4-p3_complete-1)/12),0)</f>
        <v/>
      </c>
      <c r="EF152" s="48">
        <f>IF(EF126=1,(1+rent_growth)^INT((EF$4-p3_complete-1)/12),0)</f>
        <v/>
      </c>
      <c r="EG152" s="48">
        <f>IF(EG126=1,(1+rent_growth)^INT((EG$4-p3_complete-1)/12),0)</f>
        <v/>
      </c>
      <c r="EH152" s="48">
        <f>IF(EH126=1,(1+rent_growth)^INT((EH$4-p3_complete-1)/12),0)</f>
        <v/>
      </c>
      <c r="EI152" s="48">
        <f>IF(EI126=1,(1+rent_growth)^INT((EI$4-p3_complete-1)/12),0)</f>
        <v/>
      </c>
      <c r="EJ152" s="48">
        <f>IF(EJ126=1,(1+rent_growth)^INT((EJ$4-p3_complete-1)/12),0)</f>
        <v/>
      </c>
      <c r="EK152" s="48">
        <f>IF(EK126=1,(1+rent_growth)^INT((EK$4-p3_complete-1)/12),0)</f>
        <v/>
      </c>
      <c r="EL152" s="48">
        <f>IF(EL126=1,(1+rent_growth)^INT((EL$4-p3_complete-1)/12),0)</f>
        <v/>
      </c>
      <c r="EM152" s="48">
        <f>IF(EM126=1,(1+rent_growth)^INT((EM$4-p3_complete-1)/12),0)</f>
        <v/>
      </c>
      <c r="EN152" s="48">
        <f>IF(EN126=1,(1+rent_growth)^INT((EN$4-p3_complete-1)/12),0)</f>
        <v/>
      </c>
      <c r="EO152" s="48">
        <f>IF(EO126=1,(1+rent_growth)^INT((EO$4-p3_complete-1)/12),0)</f>
        <v/>
      </c>
      <c r="EP152" s="48">
        <f>IF(EP126=1,(1+rent_growth)^INT((EP$4-p3_complete-1)/12),0)</f>
        <v/>
      </c>
      <c r="EQ152" s="48">
        <f>IF(EQ126=1,(1+rent_growth)^INT((EQ$4-p3_complete-1)/12),0)</f>
        <v/>
      </c>
      <c r="ER152" s="48">
        <f>IF(ER126=1,(1+rent_growth)^INT((ER$4-p3_complete-1)/12),0)</f>
        <v/>
      </c>
      <c r="ES152" s="48">
        <f>IF(ES126=1,(1+rent_growth)^INT((ES$4-p3_complete-1)/12),0)</f>
        <v/>
      </c>
      <c r="ET152" s="48">
        <f>IF(ET126=1,(1+rent_growth)^INT((ET$4-p3_complete-1)/12),0)</f>
        <v/>
      </c>
      <c r="EU152" s="48">
        <f>IF(EU126=1,(1+rent_growth)^INT((EU$4-p3_complete-1)/12),0)</f>
        <v/>
      </c>
      <c r="EV152" s="48">
        <f>IF(EV126=1,(1+rent_growth)^INT((EV$4-p3_complete-1)/12),0)</f>
        <v/>
      </c>
      <c r="EW152" s="48">
        <f>IF(EW126=1,(1+rent_growth)^INT((EW$4-p3_complete-1)/12),0)</f>
        <v/>
      </c>
      <c r="EX152" s="48">
        <f>IF(EX126=1,(1+rent_growth)^INT((EX$4-p3_complete-1)/12),0)</f>
        <v/>
      </c>
      <c r="EY152" s="48">
        <f>IF(EY126=1,(1+rent_growth)^INT((EY$4-p3_complete-1)/12),0)</f>
        <v/>
      </c>
      <c r="EZ152" s="48">
        <f>IF(EZ126=1,(1+rent_growth)^INT((EZ$4-p3_complete-1)/12),0)</f>
        <v/>
      </c>
      <c r="FA152" s="48">
        <f>IF(FA126=1,(1+rent_growth)^INT((FA$4-p3_complete-1)/12),0)</f>
        <v/>
      </c>
      <c r="FB152" s="48">
        <f>IF(FB126=1,(1+rent_growth)^INT((FB$4-p3_complete-1)/12),0)</f>
        <v/>
      </c>
      <c r="FC152" s="48">
        <f>IF(FC126=1,(1+rent_growth)^INT((FC$4-p3_complete-1)/12),0)</f>
        <v/>
      </c>
      <c r="FD152" s="48">
        <f>IF(FD126=1,(1+rent_growth)^INT((FD$4-p3_complete-1)/12),0)</f>
        <v/>
      </c>
      <c r="FE152" s="48">
        <f>IF(FE126=1,(1+rent_growth)^INT((FE$4-p3_complete-1)/12),0)</f>
        <v/>
      </c>
      <c r="FF152" s="48">
        <f>IF(FF126=1,(1+rent_growth)^INT((FF$4-p3_complete-1)/12),0)</f>
        <v/>
      </c>
      <c r="FG152" s="48">
        <f>IF(FG126=1,(1+rent_growth)^INT((FG$4-p3_complete-1)/12),0)</f>
        <v/>
      </c>
      <c r="FH152" s="48">
        <f>IF(FH126=1,(1+rent_growth)^INT((FH$4-p3_complete-1)/12),0)</f>
        <v/>
      </c>
      <c r="FI152" s="48">
        <f>IF(FI126=1,(1+rent_growth)^INT((FI$4-p3_complete-1)/12),0)</f>
        <v/>
      </c>
      <c r="FJ152" s="48">
        <f>IF(FJ126=1,(1+rent_growth)^INT((FJ$4-p3_complete-1)/12),0)</f>
        <v/>
      </c>
      <c r="FK152" s="48">
        <f>IF(FK126=1,(1+rent_growth)^INT((FK$4-p3_complete-1)/12),0)</f>
        <v/>
      </c>
      <c r="FL152" s="48">
        <f>IF(FL126=1,(1+rent_growth)^INT((FL$4-p3_complete-1)/12),0)</f>
        <v/>
      </c>
      <c r="FM152" s="48">
        <f>IF(FM126=1,(1+rent_growth)^INT((FM$4-p3_complete-1)/12),0)</f>
        <v/>
      </c>
      <c r="FN152" s="48">
        <f>IF(FN126=1,(1+rent_growth)^INT((FN$4-p3_complete-1)/12),0)</f>
        <v/>
      </c>
      <c r="FO152" s="48">
        <f>IF(FO126=1,(1+rent_growth)^INT((FO$4-p3_complete-1)/12),0)</f>
        <v/>
      </c>
      <c r="FP152" s="48">
        <f>IF(FP126=1,(1+rent_growth)^INT((FP$4-p3_complete-1)/12),0)</f>
        <v/>
      </c>
      <c r="FQ152" s="48">
        <f>IF(FQ126=1,(1+rent_growth)^INT((FQ$4-p3_complete-1)/12),0)</f>
        <v/>
      </c>
      <c r="FR152" s="48">
        <f>IF(FR126=1,(1+rent_growth)^INT((FR$4-p3_complete-1)/12),0)</f>
        <v/>
      </c>
      <c r="FS152" s="48">
        <f>IF(FS126=1,(1+rent_growth)^INT((FS$4-p3_complete-1)/12),0)</f>
        <v/>
      </c>
      <c r="FT152" s="48">
        <f>IF(FT126=1,(1+rent_growth)^INT((FT$4-p3_complete-1)/12),0)</f>
        <v/>
      </c>
      <c r="FU152" s="48">
        <f>IF(FU126=1,(1+rent_growth)^INT((FU$4-p3_complete-1)/12),0)</f>
        <v/>
      </c>
      <c r="FV152" s="48">
        <f>IF(FV126=1,(1+rent_growth)^INT((FV$4-p3_complete-1)/12),0)</f>
        <v/>
      </c>
      <c r="FW152" s="48">
        <f>IF(FW126=1,(1+rent_growth)^INT((FW$4-p3_complete-1)/12),0)</f>
        <v/>
      </c>
      <c r="FX152" s="48">
        <f>IF(FX126=1,(1+rent_growth)^INT((FX$4-p3_complete-1)/12),0)</f>
        <v/>
      </c>
      <c r="FY152" s="48">
        <f>IF(FY126=1,(1+rent_growth)^INT((FY$4-p3_complete-1)/12),0)</f>
        <v/>
      </c>
      <c r="FZ152" s="48">
        <f>IF(FZ126=1,(1+rent_growth)^INT((FZ$4-p3_complete-1)/12),0)</f>
        <v/>
      </c>
      <c r="GA152" s="48">
        <f>IF(GA126=1,(1+rent_growth)^INT((GA$4-p3_complete-1)/12),0)</f>
        <v/>
      </c>
      <c r="GB152" s="48">
        <f>IF(GB126=1,(1+rent_growth)^INT((GB$4-p3_complete-1)/12),0)</f>
        <v/>
      </c>
      <c r="GC152" s="48">
        <f>IF(GC126=1,(1+rent_growth)^INT((GC$4-p3_complete-1)/12),0)</f>
        <v/>
      </c>
      <c r="GD152" s="48">
        <f>IF(GD126=1,(1+rent_growth)^INT((GD$4-p3_complete-1)/12),0)</f>
        <v/>
      </c>
      <c r="GE152" s="48">
        <f>IF(GE126=1,(1+rent_growth)^INT((GE$4-p3_complete-1)/12),0)</f>
        <v/>
      </c>
      <c r="GF152" s="48">
        <f>IF(GF126=1,(1+rent_growth)^INT((GF$4-p3_complete-1)/12),0)</f>
        <v/>
      </c>
      <c r="GG152" s="48">
        <f>IF(GG126=1,(1+rent_growth)^INT((GG$4-p3_complete-1)/12),0)</f>
        <v/>
      </c>
      <c r="GH152" s="48">
        <f>IF(GH126=1,(1+rent_growth)^INT((GH$4-p3_complete-1)/12),0)</f>
        <v/>
      </c>
      <c r="GI152" s="48">
        <f>IF(GI126=1,(1+rent_growth)^INT((GI$4-p3_complete-1)/12),0)</f>
        <v/>
      </c>
      <c r="GJ152" s="48">
        <f>IF(GJ126=1,(1+rent_growth)^INT((GJ$4-p3_complete-1)/12),0)</f>
        <v/>
      </c>
      <c r="GK152" s="48">
        <f>IF(GK126=1,(1+rent_growth)^INT((GK$4-p3_complete-1)/12),0)</f>
        <v/>
      </c>
      <c r="GL152" s="48">
        <f>IF(GL126=1,(1+rent_growth)^INT((GL$4-p3_complete-1)/12),0)</f>
        <v/>
      </c>
      <c r="GM152" s="48">
        <f>IF(GM126=1,(1+rent_growth)^INT((GM$4-p3_complete-1)/12),0)</f>
        <v/>
      </c>
      <c r="GN152" s="48">
        <f>IF(GN126=1,(1+rent_growth)^INT((GN$4-p3_complete-1)/12),0)</f>
        <v/>
      </c>
      <c r="GO152" s="48">
        <f>IF(GO126=1,(1+rent_growth)^INT((GO$4-p3_complete-1)/12),0)</f>
        <v/>
      </c>
      <c r="GP152" s="48">
        <f>IF(GP126=1,(1+rent_growth)^INT((GP$4-p3_complete-1)/12),0)</f>
        <v/>
      </c>
      <c r="GQ152" s="48">
        <f>IF(GQ126=1,(1+rent_growth)^INT((GQ$4-p3_complete-1)/12),0)</f>
        <v/>
      </c>
      <c r="GR152" s="48">
        <f>IF(GR126=1,(1+rent_growth)^INT((GR$4-p3_complete-1)/12),0)</f>
        <v/>
      </c>
      <c r="GS152" s="48">
        <f>IF(GS126=1,(1+rent_growth)^INT((GS$4-p3_complete-1)/12),0)</f>
        <v/>
      </c>
      <c r="GT152" s="48">
        <f>IF(GT126=1,(1+rent_growth)^INT((GT$4-p3_complete-1)/12),0)</f>
        <v/>
      </c>
      <c r="GU152" s="48">
        <f>IF(GU126=1,(1+rent_growth)^INT((GU$4-p3_complete-1)/12),0)</f>
        <v/>
      </c>
      <c r="GV152" s="48">
        <f>IF(GV126=1,(1+rent_growth)^INT((GV$4-p3_complete-1)/12),0)</f>
        <v/>
      </c>
      <c r="GW152" s="48">
        <f>IF(GW126=1,(1+rent_growth)^INT((GW$4-p3_complete-1)/12),0)</f>
        <v/>
      </c>
      <c r="GX152" s="48">
        <f>IF(GX126=1,(1+rent_growth)^INT((GX$4-p3_complete-1)/12),0)</f>
        <v/>
      </c>
      <c r="GY152" s="48">
        <f>IF(GY126=1,(1+rent_growth)^INT((GY$4-p3_complete-1)/12),0)</f>
        <v/>
      </c>
      <c r="GZ152" s="48">
        <f>IF(GZ126=1,(1+rent_growth)^INT((GZ$4-p3_complete-1)/12),0)</f>
        <v/>
      </c>
      <c r="HA152" s="48">
        <f>IF(HA126=1,(1+rent_growth)^INT((HA$4-p3_complete-1)/12),0)</f>
        <v/>
      </c>
      <c r="HB152" s="48">
        <f>IF(HB126=1,(1+rent_growth)^INT((HB$4-p3_complete-1)/12),0)</f>
        <v/>
      </c>
      <c r="HC152" s="48">
        <f>IF(HC126=1,(1+rent_growth)^INT((HC$4-p3_complete-1)/12),0)</f>
        <v/>
      </c>
      <c r="HD152" s="48">
        <f>IF(HD126=1,(1+rent_growth)^INT((HD$4-p3_complete-1)/12),0)</f>
        <v/>
      </c>
      <c r="HE152" s="48">
        <f>IF(HE126=1,(1+rent_growth)^INT((HE$4-p3_complete-1)/12),0)</f>
        <v/>
      </c>
      <c r="HF152" s="48">
        <f>IF(HF126=1,(1+rent_growth)^INT((HF$4-p3_complete-1)/12),0)</f>
        <v/>
      </c>
      <c r="HG152" s="48">
        <f>IF(HG126=1,(1+rent_growth)^INT((HG$4-p3_complete-1)/12),0)</f>
        <v/>
      </c>
      <c r="HH152" s="48">
        <f>IF(HH126=1,(1+rent_growth)^INT((HH$4-p3_complete-1)/12),0)</f>
        <v/>
      </c>
      <c r="HI152" s="48">
        <f>IF(HI126=1,(1+rent_growth)^INT((HI$4-p3_complete-1)/12),0)</f>
        <v/>
      </c>
      <c r="HJ152" s="48">
        <f>IF(HJ126=1,(1+rent_growth)^INT((HJ$4-p3_complete-1)/12),0)</f>
        <v/>
      </c>
      <c r="HK152" s="48">
        <f>IF(HK126=1,(1+rent_growth)^INT((HK$4-p3_complete-1)/12),0)</f>
        <v/>
      </c>
      <c r="HL152" s="48">
        <f>IF(HL126=1,(1+rent_growth)^INT((HL$4-p3_complete-1)/12),0)</f>
        <v/>
      </c>
      <c r="HM152" s="48">
        <f>IF(HM126=1,(1+rent_growth)^INT((HM$4-p3_complete-1)/12),0)</f>
        <v/>
      </c>
      <c r="HN152" s="48">
        <f>IF(HN126=1,(1+rent_growth)^INT((HN$4-p3_complete-1)/12),0)</f>
        <v/>
      </c>
      <c r="HO152" s="48">
        <f>IF(HO126=1,(1+rent_growth)^INT((HO$4-p3_complete-1)/12),0)</f>
        <v/>
      </c>
      <c r="HP152" s="48">
        <f>IF(HP126=1,(1+rent_growth)^INT((HP$4-p3_complete-1)/12),0)</f>
        <v/>
      </c>
      <c r="HQ152" s="48">
        <f>IF(HQ126=1,(1+rent_growth)^INT((HQ$4-p3_complete-1)/12),0)</f>
        <v/>
      </c>
      <c r="HR152" s="48">
        <f>IF(HR126=1,(1+rent_growth)^INT((HR$4-p3_complete-1)/12),0)</f>
        <v/>
      </c>
      <c r="HS152" s="48">
        <f>IF(HS126=1,(1+rent_growth)^INT((HS$4-p3_complete-1)/12),0)</f>
        <v/>
      </c>
      <c r="HT152" s="48">
        <f>IF(HT126=1,(1+rent_growth)^INT((HT$4-p3_complete-1)/12),0)</f>
        <v/>
      </c>
      <c r="HU152" s="48">
        <f>IF(HU126=1,(1+rent_growth)^INT((HU$4-p3_complete-1)/12),0)</f>
        <v/>
      </c>
      <c r="HV152" s="48">
        <f>IF(HV126=1,(1+rent_growth)^INT((HV$4-p3_complete-1)/12),0)</f>
        <v/>
      </c>
      <c r="HW152" s="48">
        <f>IF(HW126=1,(1+rent_growth)^INT((HW$4-p3_complete-1)/12),0)</f>
        <v/>
      </c>
      <c r="HX152" s="48">
        <f>IF(HX126=1,(1+rent_growth)^INT((HX$4-p3_complete-1)/12),0)</f>
        <v/>
      </c>
      <c r="HY152" s="48">
        <f>IF(HY126=1,(1+rent_growth)^INT((HY$4-p3_complete-1)/12),0)</f>
        <v/>
      </c>
      <c r="HZ152" s="48">
        <f>IF(HZ126=1,(1+rent_growth)^INT((HZ$4-p3_complete-1)/12),0)</f>
        <v/>
      </c>
      <c r="IA152" s="48">
        <f>IF(IA126=1,(1+rent_growth)^INT((IA$4-p3_complete-1)/12),0)</f>
        <v/>
      </c>
      <c r="IB152" s="48">
        <f>IF(IB126=1,(1+rent_growth)^INT((IB$4-p3_complete-1)/12),0)</f>
        <v/>
      </c>
      <c r="IC152" s="48">
        <f>IF(IC126=1,(1+rent_growth)^INT((IC$4-p3_complete-1)/12),0)</f>
        <v/>
      </c>
      <c r="ID152" s="48">
        <f>IF(ID126=1,(1+rent_growth)^INT((ID$4-p3_complete-1)/12),0)</f>
        <v/>
      </c>
      <c r="IE152" s="48">
        <f>IF(IE126=1,(1+rent_growth)^INT((IE$4-p3_complete-1)/12),0)</f>
        <v/>
      </c>
      <c r="IF152" s="48">
        <f>IF(IF126=1,(1+rent_growth)^INT((IF$4-p3_complete-1)/12),0)</f>
        <v/>
      </c>
      <c r="IG152" s="48">
        <f>IF(IG126=1,(1+rent_growth)^INT((IG$4-p3_complete-1)/12),0)</f>
        <v/>
      </c>
      <c r="IH152" s="48">
        <f>IF(IH126=1,(1+rent_growth)^INT((IH$4-p3_complete-1)/12),0)</f>
        <v/>
      </c>
      <c r="II152" s="48">
        <f>IF(II126=1,(1+rent_growth)^INT((II$4-p3_complete-1)/12),0)</f>
        <v/>
      </c>
      <c r="IJ152" s="48">
        <f>IF(IJ126=1,(1+rent_growth)^INT((IJ$4-p3_complete-1)/12),0)</f>
        <v/>
      </c>
      <c r="IK152" s="48">
        <f>IF(IK126=1,(1+rent_growth)^INT((IK$4-p3_complete-1)/12),0)</f>
        <v/>
      </c>
      <c r="IL152" s="48">
        <f>IF(IL126=1,(1+rent_growth)^INT((IL$4-p3_complete-1)/12),0)</f>
        <v/>
      </c>
      <c r="IM152" s="48">
        <f>IF(IM126=1,(1+rent_growth)^INT((IM$4-p3_complete-1)/12),0)</f>
        <v/>
      </c>
      <c r="IN152" s="48">
        <f>IF(IN126=1,(1+rent_growth)^INT((IN$4-p3_complete-1)/12),0)</f>
        <v/>
      </c>
      <c r="IO152" s="48">
        <f>IF(IO126=1,(1+rent_growth)^INT((IO$4-p3_complete-1)/12),0)</f>
        <v/>
      </c>
      <c r="IP152" s="48">
        <f>IF(IP126=1,(1+rent_growth)^INT((IP$4-p3_complete-1)/12),0)</f>
        <v/>
      </c>
      <c r="IQ152" s="48">
        <f>IF(IQ126=1,(1+rent_growth)^INT((IQ$4-p3_complete-1)/12),0)</f>
        <v/>
      </c>
      <c r="IR152" s="48">
        <f>IF(IR126=1,(1+rent_growth)^INT((IR$4-p3_complete-1)/12),0)</f>
        <v/>
      </c>
      <c r="IS152" s="48">
        <f>IF(IS126=1,(1+rent_growth)^INT((IS$4-p3_complete-1)/12),0)</f>
        <v/>
      </c>
      <c r="IT152" s="48">
        <f>IF(IT126=1,(1+rent_growth)^INT((IT$4-p3_complete-1)/12),0)</f>
        <v/>
      </c>
      <c r="IU152" s="48">
        <f>IF(IU126=1,(1+rent_growth)^INT((IU$4-p3_complete-1)/12),0)</f>
        <v/>
      </c>
      <c r="IV152" s="48">
        <f>IF(IV126=1,(1+rent_growth)^INT((IV$4-p3_complete-1)/12),0)</f>
        <v/>
      </c>
      <c r="IW152" s="48">
        <f>IF(IW126=1,(1+rent_growth)^INT((IW$4-p3_complete-1)/12),0)</f>
        <v/>
      </c>
      <c r="IX152" s="48">
        <f>IF(IX126=1,(1+rent_growth)^INT((IX$4-p3_complete-1)/12),0)</f>
        <v/>
      </c>
      <c r="IY152" s="48">
        <f>IF(IY126=1,(1+rent_growth)^INT((IY$4-p3_complete-1)/12),0)</f>
        <v/>
      </c>
      <c r="IZ152" s="48">
        <f>IF(IZ126=1,(1+rent_growth)^INT((IZ$4-p3_complete-1)/12),0)</f>
        <v/>
      </c>
      <c r="JA152" s="48">
        <f>IF(JA126=1,(1+rent_growth)^INT((JA$4-p3_complete-1)/12),0)</f>
        <v/>
      </c>
      <c r="JB152" s="48">
        <f>IF(JB126=1,(1+rent_growth)^INT((JB$4-p3_complete-1)/12),0)</f>
        <v/>
      </c>
      <c r="JC152" s="48">
        <f>IF(JC126=1,(1+rent_growth)^INT((JC$4-p3_complete-1)/12),0)</f>
        <v/>
      </c>
      <c r="JD152" s="48">
        <f>IF(JD126=1,(1+rent_growth)^INT((JD$4-p3_complete-1)/12),0)</f>
        <v/>
      </c>
      <c r="JE152" s="48">
        <f>IF(JE126=1,(1+rent_growth)^INT((JE$4-p3_complete-1)/12),0)</f>
        <v/>
      </c>
      <c r="JF152" s="48">
        <f>IF(JF126=1,(1+rent_growth)^INT((JF$4-p3_complete-1)/12),0)</f>
        <v/>
      </c>
      <c r="JG152" s="48">
        <f>IF(JG126=1,(1+rent_growth)^INT((JG$4-p3_complete-1)/12),0)</f>
        <v/>
      </c>
      <c r="JH152" s="48">
        <f>IF(JH126=1,(1+rent_growth)^INT((JH$4-p3_complete-1)/12),0)</f>
        <v/>
      </c>
      <c r="JI152" s="48">
        <f>IF(JI126=1,(1+rent_growth)^INT((JI$4-p3_complete-1)/12),0)</f>
        <v/>
      </c>
      <c r="JJ152" s="48">
        <f>IF(JJ126=1,(1+rent_growth)^INT((JJ$4-p3_complete-1)/12),0)</f>
        <v/>
      </c>
      <c r="JK152" s="48">
        <f>IF(JK126=1,(1+rent_growth)^INT((JK$4-p3_complete-1)/12),0)</f>
        <v/>
      </c>
      <c r="JL152" s="48">
        <f>IF(JL126=1,(1+rent_growth)^INT((JL$4-p3_complete-1)/12),0)</f>
        <v/>
      </c>
      <c r="JM152" s="48">
        <f>IF(JM126=1,(1+rent_growth)^INT((JM$4-p3_complete-1)/12),0)</f>
        <v/>
      </c>
      <c r="JN152" s="48">
        <f>IF(JN126=1,(1+rent_growth)^INT((JN$4-p3_complete-1)/12),0)</f>
        <v/>
      </c>
      <c r="JO152" s="48">
        <f>IF(JO126=1,(1+rent_growth)^INT((JO$4-p3_complete-1)/12),0)</f>
        <v/>
      </c>
      <c r="JP152" s="48">
        <f>IF(JP126=1,(1+rent_growth)^INT((JP$4-p3_complete-1)/12),0)</f>
        <v/>
      </c>
      <c r="JQ152" s="48">
        <f>IF(JQ126=1,(1+rent_growth)^INT((JQ$4-p3_complete-1)/12),0)</f>
        <v/>
      </c>
      <c r="JR152" s="48">
        <f>IF(JR126=1,(1+rent_growth)^INT((JR$4-p3_complete-1)/12),0)</f>
        <v/>
      </c>
      <c r="JS152" s="48">
        <f>IF(JS126=1,(1+rent_growth)^INT((JS$4-p3_complete-1)/12),0)</f>
        <v/>
      </c>
      <c r="JT152" s="48">
        <f>IF(JT126=1,(1+rent_growth)^INT((JT$4-p3_complete-1)/12),0)</f>
        <v/>
      </c>
      <c r="JU152" s="48">
        <f>IF(JU126=1,(1+rent_growth)^INT((JU$4-p3_complete-1)/12),0)</f>
        <v/>
      </c>
      <c r="JV152" s="48">
        <f>IF(JV126=1,(1+rent_growth)^INT((JV$4-p3_complete-1)/12),0)</f>
        <v/>
      </c>
      <c r="JW152" s="48">
        <f>IF(JW126=1,(1+rent_growth)^INT((JW$4-p3_complete-1)/12),0)</f>
        <v/>
      </c>
      <c r="JX152" s="48">
        <f>IF(JX126=1,(1+rent_growth)^INT((JX$4-p3_complete-1)/12),0)</f>
        <v/>
      </c>
      <c r="JY152" s="48">
        <f>IF(JY126=1,(1+rent_growth)^INT((JY$4-p3_complete-1)/12),0)</f>
        <v/>
      </c>
      <c r="JZ152" s="48">
        <f>IF(JZ126=1,(1+rent_growth)^INT((JZ$4-p3_complete-1)/12),0)</f>
        <v/>
      </c>
      <c r="KA152" s="48">
        <f>IF(KA126=1,(1+rent_growth)^INT((KA$4-p3_complete-1)/12),0)</f>
        <v/>
      </c>
      <c r="KB152" s="48">
        <f>IF(KB126=1,(1+rent_growth)^INT((KB$4-p3_complete-1)/12),0)</f>
        <v/>
      </c>
      <c r="KC152" s="48">
        <f>IF(KC126=1,(1+rent_growth)^INT((KC$4-p3_complete-1)/12),0)</f>
        <v/>
      </c>
      <c r="KD152" s="48">
        <f>IF(KD126=1,(1+rent_growth)^INT((KD$4-p3_complete-1)/12),0)</f>
        <v/>
      </c>
      <c r="KE152" s="48">
        <f>IF(KE126=1,(1+rent_growth)^INT((KE$4-p3_complete-1)/12),0)</f>
        <v/>
      </c>
      <c r="KF152" s="48">
        <f>IF(KF126=1,(1+rent_growth)^INT((KF$4-p3_complete-1)/12),0)</f>
        <v/>
      </c>
      <c r="KG152" s="48">
        <f>IF(KG126=1,(1+rent_growth)^INT((KG$4-p3_complete-1)/12),0)</f>
        <v/>
      </c>
      <c r="KH152" s="48">
        <f>IF(KH126=1,(1+rent_growth)^INT((KH$4-p3_complete-1)/12),0)</f>
        <v/>
      </c>
      <c r="KI152" s="48">
        <f>IF(KI126=1,(1+rent_growth)^INT((KI$4-p3_complete-1)/12),0)</f>
        <v/>
      </c>
      <c r="KJ152" s="48">
        <f>IF(KJ126=1,(1+rent_growth)^INT((KJ$4-p3_complete-1)/12),0)</f>
        <v/>
      </c>
      <c r="KK152" s="48">
        <f>IF(KK126=1,(1+rent_growth)^INT((KK$4-p3_complete-1)/12),0)</f>
        <v/>
      </c>
      <c r="KL152" s="48">
        <f>IF(KL126=1,(1+rent_growth)^INT((KL$4-p3_complete-1)/12),0)</f>
        <v/>
      </c>
      <c r="KM152" s="48">
        <f>IF(KM126=1,(1+rent_growth)^INT((KM$4-p3_complete-1)/12),0)</f>
        <v/>
      </c>
      <c r="KN152" s="48">
        <f>IF(KN126=1,(1+rent_growth)^INT((KN$4-p3_complete-1)/12),0)</f>
        <v/>
      </c>
      <c r="KO152" s="48">
        <f>IF(KO126=1,(1+rent_growth)^INT((KO$4-p3_complete-1)/12),0)</f>
        <v/>
      </c>
      <c r="KP152" s="48">
        <f>IF(KP126=1,(1+rent_growth)^INT((KP$4-p3_complete-1)/12),0)</f>
        <v/>
      </c>
      <c r="KQ152" s="48">
        <f>IF(KQ126=1,(1+rent_growth)^INT((KQ$4-p3_complete-1)/12),0)</f>
        <v/>
      </c>
      <c r="KR152" s="48">
        <f>IF(KR126=1,(1+rent_growth)^INT((KR$4-p3_complete-1)/12),0)</f>
        <v/>
      </c>
      <c r="KS152" s="48">
        <f>IF(KS126=1,(1+rent_growth)^INT((KS$4-p3_complete-1)/12),0)</f>
        <v/>
      </c>
      <c r="KT152" s="48">
        <f>IF(KT126=1,(1+rent_growth)^INT((KT$4-p3_complete-1)/12),0)</f>
        <v/>
      </c>
      <c r="KU152" s="48">
        <f>IF(KU126=1,(1+rent_growth)^INT((KU$4-p3_complete-1)/12),0)</f>
        <v/>
      </c>
      <c r="KV152" s="48">
        <f>IF(KV126=1,(1+rent_growth)^INT((KV$4-p3_complete-1)/12),0)</f>
        <v/>
      </c>
      <c r="KW152" s="48">
        <f>IF(KW126=1,(1+rent_growth)^INT((KW$4-p3_complete-1)/12),0)</f>
        <v/>
      </c>
      <c r="KX152" s="48">
        <f>IF(KX126=1,(1+rent_growth)^INT((KX$4-p3_complete-1)/12),0)</f>
        <v/>
      </c>
      <c r="KY152" s="48">
        <f>IF(KY126=1,(1+rent_growth)^INT((KY$4-p3_complete-1)/12),0)</f>
        <v/>
      </c>
      <c r="KZ152" s="48">
        <f>IF(KZ126=1,(1+rent_growth)^INT((KZ$4-p3_complete-1)/12),0)</f>
        <v/>
      </c>
      <c r="LA152" s="48">
        <f>IF(LA126=1,(1+rent_growth)^INT((LA$4-p3_complete-1)/12),0)</f>
        <v/>
      </c>
      <c r="LB152" s="48">
        <f>IF(LB126=1,(1+rent_growth)^INT((LB$4-p3_complete-1)/12),0)</f>
        <v/>
      </c>
      <c r="LC152" s="48">
        <f>IF(LC126=1,(1+rent_growth)^INT((LC$4-p3_complete-1)/12),0)</f>
        <v/>
      </c>
      <c r="LD152" s="48">
        <f>IF(LD126=1,(1+rent_growth)^INT((LD$4-p3_complete-1)/12),0)</f>
        <v/>
      </c>
      <c r="LE152" s="48">
        <f>IF(LE126=1,(1+rent_growth)^INT((LE$4-p3_complete-1)/12),0)</f>
        <v/>
      </c>
      <c r="LF152" s="48">
        <f>IF(LF126=1,(1+rent_growth)^INT((LF$4-p3_complete-1)/12),0)</f>
        <v/>
      </c>
      <c r="LG152" s="48">
        <f>IF(LG126=1,(1+rent_growth)^INT((LG$4-p3_complete-1)/12),0)</f>
        <v/>
      </c>
      <c r="LH152" s="48">
        <f>IF(LH126=1,(1+rent_growth)^INT((LH$4-p3_complete-1)/12),0)</f>
        <v/>
      </c>
      <c r="LI152" s="48">
        <f>IF(LI126=1,(1+rent_growth)^INT((LI$4-p3_complete-1)/12),0)</f>
        <v/>
      </c>
      <c r="LJ152" s="48">
        <f>IF(LJ126=1,(1+rent_growth)^INT((LJ$4-p3_complete-1)/12),0)</f>
        <v/>
      </c>
      <c r="LK152" s="48">
        <f>IF(LK126=1,(1+rent_growth)^INT((LK$4-p3_complete-1)/12),0)</f>
        <v/>
      </c>
      <c r="LL152" s="48">
        <f>IF(LL126=1,(1+rent_growth)^INT((LL$4-p3_complete-1)/12),0)</f>
        <v/>
      </c>
      <c r="LM152" s="48">
        <f>IF(LM126=1,(1+rent_growth)^INT((LM$4-p3_complete-1)/12),0)</f>
        <v/>
      </c>
      <c r="LN152" s="48">
        <f>IF(LN126=1,(1+rent_growth)^INT((LN$4-p3_complete-1)/12),0)</f>
        <v/>
      </c>
      <c r="LO152" s="48">
        <f>IF(LO126=1,(1+rent_growth)^INT((LO$4-p3_complete-1)/12),0)</f>
        <v/>
      </c>
      <c r="LP152" s="48">
        <f>IF(LP126=1,(1+rent_growth)^INT((LP$4-p3_complete-1)/12),0)</f>
        <v/>
      </c>
      <c r="LQ152" s="48">
        <f>IF(LQ126=1,(1+rent_growth)^INT((LQ$4-p3_complete-1)/12),0)</f>
        <v/>
      </c>
      <c r="LR152" s="48">
        <f>IF(LR126=1,(1+rent_growth)^INT((LR$4-p3_complete-1)/12),0)</f>
        <v/>
      </c>
      <c r="LS152" s="48">
        <f>IF(LS126=1,(1+rent_growth)^INT((LS$4-p3_complete-1)/12),0)</f>
        <v/>
      </c>
      <c r="LT152" s="48">
        <f>IF(LT126=1,(1+rent_growth)^INT((LT$4-p3_complete-1)/12),0)</f>
        <v/>
      </c>
      <c r="LU152" s="48">
        <f>IF(LU126=1,(1+rent_growth)^INT((LU$4-p3_complete-1)/12),0)</f>
        <v/>
      </c>
      <c r="LV152" s="48">
        <f>IF(LV126=1,(1+rent_growth)^INT((LV$4-p3_complete-1)/12),0)</f>
        <v/>
      </c>
      <c r="LW152" s="48">
        <f>IF(LW126=1,(1+rent_growth)^INT((LW$4-p3_complete-1)/12),0)</f>
        <v/>
      </c>
      <c r="LX152" s="48">
        <f>IF(LX126=1,(1+rent_growth)^INT((LX$4-p3_complete-1)/12),0)</f>
        <v/>
      </c>
      <c r="LY152" s="48">
        <f>IF(LY126=1,(1+rent_growth)^INT((LY$4-p3_complete-1)/12),0)</f>
        <v/>
      </c>
      <c r="LZ152" s="48">
        <f>IF(LZ126=1,(1+rent_growth)^INT((LZ$4-p3_complete-1)/12),0)</f>
        <v/>
      </c>
      <c r="MA152" s="48">
        <f>IF(MA126=1,(1+rent_growth)^INT((MA$4-p3_complete-1)/12),0)</f>
        <v/>
      </c>
      <c r="MB152" s="48">
        <f>IF(MB126=1,(1+rent_growth)^INT((MB$4-p3_complete-1)/12),0)</f>
        <v/>
      </c>
      <c r="MC152" s="48">
        <f>IF(MC126=1,(1+rent_growth)^INT((MC$4-p3_complete-1)/12),0)</f>
        <v/>
      </c>
      <c r="MD152" s="48">
        <f>IF(MD126=1,(1+rent_growth)^INT((MD$4-p3_complete-1)/12),0)</f>
        <v/>
      </c>
      <c r="ME152" s="48">
        <f>IF(ME126=1,(1+rent_growth)^INT((ME$4-p3_complete-1)/12),0)</f>
        <v/>
      </c>
      <c r="MF152" s="48">
        <f>IF(MF126=1,(1+rent_growth)^INT((MF$4-p3_complete-1)/12),0)</f>
        <v/>
      </c>
      <c r="MG152" s="48">
        <f>IF(MG126=1,(1+rent_growth)^INT((MG$4-p3_complete-1)/12),0)</f>
        <v/>
      </c>
      <c r="MH152" s="48">
        <f>IF(MH126=1,(1+rent_growth)^INT((MH$4-p3_complete-1)/12),0)</f>
        <v/>
      </c>
      <c r="MI152" s="48">
        <f>IF(MI126=1,(1+rent_growth)^INT((MI$4-p3_complete-1)/12),0)</f>
        <v/>
      </c>
      <c r="MJ152" s="48">
        <f>IF(MJ126=1,(1+rent_growth)^INT((MJ$4-p3_complete-1)/12),0)</f>
        <v/>
      </c>
      <c r="MK152" s="48">
        <f>IF(MK126=1,(1+rent_growth)^INT((MK$4-p3_complete-1)/12),0)</f>
        <v/>
      </c>
      <c r="ML152" s="48">
        <f>IF(ML126=1,(1+rent_growth)^INT((ML$4-p3_complete-1)/12),0)</f>
        <v/>
      </c>
      <c r="MM152" s="48">
        <f>IF(MM126=1,(1+rent_growth)^INT((MM$4-p3_complete-1)/12),0)</f>
        <v/>
      </c>
      <c r="MN152" s="48">
        <f>IF(MN126=1,(1+rent_growth)^INT((MN$4-p3_complete-1)/12),0)</f>
        <v/>
      </c>
      <c r="MO152" s="48">
        <f>IF(MO126=1,(1+rent_growth)^INT((MO$4-p3_complete-1)/12),0)</f>
        <v/>
      </c>
      <c r="MP152" s="48">
        <f>IF(MP126=1,(1+rent_growth)^INT((MP$4-p3_complete-1)/12),0)</f>
        <v/>
      </c>
      <c r="MQ152" s="48">
        <f>IF(MQ126=1,(1+rent_growth)^INT((MQ$4-p3_complete-1)/12),0)</f>
        <v/>
      </c>
      <c r="MR152" s="48">
        <f>IF(MR126=1,(1+rent_growth)^INT((MR$4-p3_complete-1)/12),0)</f>
        <v/>
      </c>
      <c r="MS152" s="48">
        <f>IF(MS126=1,(1+rent_growth)^INT((MS$4-p3_complete-1)/12),0)</f>
        <v/>
      </c>
      <c r="MT152" s="48">
        <f>IF(MT126=1,(1+rent_growth)^INT((MT$4-p3_complete-1)/12),0)</f>
        <v/>
      </c>
      <c r="MU152" s="48">
        <f>IF(MU126=1,(1+rent_growth)^INT((MU$4-p3_complete-1)/12),0)</f>
        <v/>
      </c>
      <c r="MV152" s="48">
        <f>IF(MV126=1,(1+rent_growth)^INT((MV$4-p3_complete-1)/12),0)</f>
        <v/>
      </c>
      <c r="MW152" s="48">
        <f>IF(MW126=1,(1+rent_growth)^INT((MW$4-p3_complete-1)/12),0)</f>
        <v/>
      </c>
      <c r="MX152" s="48">
        <f>IF(MX126=1,(1+rent_growth)^INT((MX$4-p3_complete-1)/12),0)</f>
        <v/>
      </c>
      <c r="MY152" s="48">
        <f>IF(MY126=1,(1+rent_growth)^INT((MY$4-p3_complete-1)/12),0)</f>
        <v/>
      </c>
      <c r="MZ152" s="48">
        <f>IF(MZ126=1,(1+rent_growth)^INT((MZ$4-p3_complete-1)/12),0)</f>
        <v/>
      </c>
      <c r="NA152" s="48">
        <f>IF(NA126=1,(1+rent_growth)^INT((NA$4-p3_complete-1)/12),0)</f>
        <v/>
      </c>
      <c r="NB152" s="48">
        <f>IF(NB126=1,(1+rent_growth)^INT((NB$4-p3_complete-1)/12),0)</f>
        <v/>
      </c>
      <c r="NC152" s="48">
        <f>IF(NC126=1,(1+rent_growth)^INT((NC$4-p3_complete-1)/12),0)</f>
        <v/>
      </c>
      <c r="ND152" s="48">
        <f>IF(ND126=1,(1+rent_growth)^INT((ND$4-p3_complete-1)/12),0)</f>
        <v/>
      </c>
      <c r="NE152" s="48">
        <f>IF(NE126=1,(1+rent_growth)^INT((NE$4-p3_complete-1)/12),0)</f>
        <v/>
      </c>
      <c r="NF152" s="48">
        <f>IF(NF126=1,(1+rent_growth)^INT((NF$4-p3_complete-1)/12),0)</f>
        <v/>
      </c>
      <c r="NG152" s="48">
        <f>IF(NG126=1,(1+rent_growth)^INT((NG$4-p3_complete-1)/12),0)</f>
        <v/>
      </c>
      <c r="NH152" s="48">
        <f>IF(NH126=1,(1+rent_growth)^INT((NH$4-p3_complete-1)/12),0)</f>
        <v/>
      </c>
      <c r="NI152" s="48">
        <f>IF(NI126=1,(1+rent_growth)^INT((NI$4-p3_complete-1)/12),0)</f>
        <v/>
      </c>
      <c r="NJ152" s="48">
        <f>IF(NJ126=1,(1+rent_growth)^INT((NJ$4-p3_complete-1)/12),0)</f>
        <v/>
      </c>
      <c r="NK152" s="48">
        <f>IF(NK126=1,(1+rent_growth)^INT((NK$4-p3_complete-1)/12),0)</f>
        <v/>
      </c>
      <c r="NL152" s="48">
        <f>IF(NL126=1,(1+rent_growth)^INT((NL$4-p3_complete-1)/12),0)</f>
        <v/>
      </c>
      <c r="NM152" s="48">
        <f>IF(NM126=1,(1+rent_growth)^INT((NM$4-p3_complete-1)/12),0)</f>
        <v/>
      </c>
      <c r="NN152" s="48">
        <f>IF(NN126=1,(1+rent_growth)^INT((NN$4-p3_complete-1)/12),0)</f>
        <v/>
      </c>
      <c r="NO152" s="48">
        <f>IF(NO126=1,(1+rent_growth)^INT((NO$4-p3_complete-1)/12),0)</f>
        <v/>
      </c>
      <c r="NP152" s="48">
        <f>IF(NP126=1,(1+rent_growth)^INT((NP$4-p3_complete-1)/12),0)</f>
        <v/>
      </c>
      <c r="NQ152" s="48">
        <f>IF(NQ126=1,(1+rent_growth)^INT((NQ$4-p3_complete-1)/12),0)</f>
        <v/>
      </c>
      <c r="NR152" s="48">
        <f>IF(NR126=1,(1+rent_growth)^INT((NR$4-p3_complete-1)/12),0)</f>
        <v/>
      </c>
      <c r="NS152" s="48">
        <f>IF(NS126=1,(1+rent_growth)^INT((NS$4-p3_complete-1)/12),0)</f>
        <v/>
      </c>
      <c r="NT152" s="48">
        <f>IF(NT126=1,(1+rent_growth)^INT((NT$4-p3_complete-1)/12),0)</f>
        <v/>
      </c>
      <c r="NU152" s="48">
        <f>IF(NU126=1,(1+rent_growth)^INT((NU$4-p3_complete-1)/12),0)</f>
        <v/>
      </c>
      <c r="NV152" s="48">
        <f>IF(NV126=1,(1+rent_growth)^INT((NV$4-p3_complete-1)/12),0)</f>
        <v/>
      </c>
      <c r="NW152" s="48">
        <f>IF(NW126=1,(1+rent_growth)^INT((NW$4-p3_complete-1)/12),0)</f>
        <v/>
      </c>
      <c r="NX152" s="48">
        <f>IF(NX126=1,(1+rent_growth)^INT((NX$4-p3_complete-1)/12),0)</f>
        <v/>
      </c>
      <c r="NY152" s="48">
        <f>IF(NY126=1,(1+rent_growth)^INT((NY$4-p3_complete-1)/12),0)</f>
        <v/>
      </c>
      <c r="NZ152" s="48">
        <f>IF(NZ126=1,(1+rent_growth)^INT((NZ$4-p3_complete-1)/12),0)</f>
        <v/>
      </c>
      <c r="OA152" s="48">
        <f>IF(OA126=1,(1+rent_growth)^INT((OA$4-p3_complete-1)/12),0)</f>
        <v/>
      </c>
      <c r="OB152" s="48">
        <f>IF(OB126=1,(1+rent_growth)^INT((OB$4-p3_complete-1)/12),0)</f>
        <v/>
      </c>
      <c r="OC152" s="48">
        <f>IF(OC126=1,(1+rent_growth)^INT((OC$4-p3_complete-1)/12),0)</f>
        <v/>
      </c>
      <c r="OD152" s="48">
        <f>IF(OD126=1,(1+rent_growth)^INT((OD$4-p3_complete-1)/12),0)</f>
        <v/>
      </c>
      <c r="OE152" s="48">
        <f>IF(OE126=1,(1+rent_growth)^INT((OE$4-p3_complete-1)/12),0)</f>
        <v/>
      </c>
      <c r="OF152" s="48">
        <f>IF(OF126=1,(1+rent_growth)^INT((OF$4-p3_complete-1)/12),0)</f>
        <v/>
      </c>
      <c r="OG152" s="48">
        <f>IF(OG126=1,(1+rent_growth)^INT((OG$4-p3_complete-1)/12),0)</f>
        <v/>
      </c>
      <c r="OH152" s="48">
        <f>IF(OH126=1,(1+rent_growth)^INT((OH$4-p3_complete-1)/12),0)</f>
        <v/>
      </c>
      <c r="OI152" s="48">
        <f>IF(OI126=1,(1+rent_growth)^INT((OI$4-p3_complete-1)/12),0)</f>
        <v/>
      </c>
      <c r="OJ152" s="48">
        <f>IF(OJ126=1,(1+rent_growth)^INT((OJ$4-p3_complete-1)/12),0)</f>
        <v/>
      </c>
      <c r="OK152" s="48">
        <f>IF(OK126=1,(1+rent_growth)^INT((OK$4-p3_complete-1)/12),0)</f>
        <v/>
      </c>
      <c r="OL152" s="48">
        <f>IF(OL126=1,(1+rent_growth)^INT((OL$4-p3_complete-1)/12),0)</f>
        <v/>
      </c>
      <c r="OM152" s="48">
        <f>IF(OM126=1,(1+rent_growth)^INT((OM$4-p3_complete-1)/12),0)</f>
        <v/>
      </c>
      <c r="ON152" s="48">
        <f>IF(ON126=1,(1+rent_growth)^INT((ON$4-p3_complete-1)/12),0)</f>
        <v/>
      </c>
      <c r="OO152" s="48">
        <f>IF(OO126=1,(1+rent_growth)^INT((OO$4-p3_complete-1)/12),0)</f>
        <v/>
      </c>
      <c r="OP152" s="48">
        <f>IF(OP126=1,(1+rent_growth)^INT((OP$4-p3_complete-1)/12),0)</f>
        <v/>
      </c>
      <c r="OQ152" s="48">
        <f>IF(OQ126=1,(1+rent_growth)^INT((OQ$4-p3_complete-1)/12),0)</f>
        <v/>
      </c>
      <c r="OR152" s="48">
        <f>IF(OR126=1,(1+rent_growth)^INT((OR$4-p3_complete-1)/12),0)</f>
        <v/>
      </c>
      <c r="OS152" s="48">
        <f>IF(OS126=1,(1+rent_growth)^INT((OS$4-p3_complete-1)/12),0)</f>
        <v/>
      </c>
      <c r="OT152" s="48">
        <f>IF(OT126=1,(1+rent_growth)^INT((OT$4-p3_complete-1)/12),0)</f>
        <v/>
      </c>
      <c r="OU152" s="48">
        <f>IF(OU126=1,(1+rent_growth)^INT((OU$4-p3_complete-1)/12),0)</f>
        <v/>
      </c>
      <c r="OV152" s="48">
        <f>IF(OV126=1,(1+rent_growth)^INT((OV$4-p3_complete-1)/12),0)</f>
        <v/>
      </c>
      <c r="OW152" s="48">
        <f>IF(OW126=1,(1+rent_growth)^INT((OW$4-p3_complete-1)/12),0)</f>
        <v/>
      </c>
      <c r="OX152" s="48">
        <f>IF(OX126=1,(1+rent_growth)^INT((OX$4-p3_complete-1)/12),0)</f>
        <v/>
      </c>
      <c r="OY152" s="48">
        <f>IF(OY126=1,(1+rent_growth)^INT((OY$4-p3_complete-1)/12),0)</f>
        <v/>
      </c>
      <c r="OZ152" s="48">
        <f>IF(OZ126=1,(1+rent_growth)^INT((OZ$4-p3_complete-1)/12),0)</f>
        <v/>
      </c>
      <c r="PA152" s="48">
        <f>IF(PA126=1,(1+rent_growth)^INT((PA$4-p3_complete-1)/12),0)</f>
        <v/>
      </c>
      <c r="PB152" s="48">
        <f>IF(PB126=1,(1+rent_growth)^INT((PB$4-p3_complete-1)/12),0)</f>
        <v/>
      </c>
      <c r="PC152" s="48">
        <f>IF(PC126=1,(1+rent_growth)^INT((PC$4-p3_complete-1)/12),0)</f>
        <v/>
      </c>
      <c r="PD152" s="48">
        <f>IF(PD126=1,(1+rent_growth)^INT((PD$4-p3_complete-1)/12),0)</f>
        <v/>
      </c>
      <c r="PE152" s="48">
        <f>IF(PE126=1,(1+rent_growth)^INT((PE$4-p3_complete-1)/12),0)</f>
        <v/>
      </c>
      <c r="PF152" s="48">
        <f>IF(PF126=1,(1+rent_growth)^INT((PF$4-p3_complete-1)/12),0)</f>
        <v/>
      </c>
      <c r="PG152" s="48">
        <f>IF(PG126=1,(1+rent_growth)^INT((PG$4-p3_complete-1)/12),0)</f>
        <v/>
      </c>
      <c r="PH152" s="48">
        <f>IF(PH126=1,(1+rent_growth)^INT((PH$4-p3_complete-1)/12),0)</f>
        <v/>
      </c>
      <c r="PI152" s="48">
        <f>IF(PI126=1,(1+rent_growth)^INT((PI$4-p3_complete-1)/12),0)</f>
        <v/>
      </c>
      <c r="PJ152" s="48">
        <f>IF(PJ126=1,(1+rent_growth)^INT((PJ$4-p3_complete-1)/12),0)</f>
        <v/>
      </c>
      <c r="PK152" s="48">
        <f>IF(PK126=1,(1+rent_growth)^INT((PK$4-p3_complete-1)/12),0)</f>
        <v/>
      </c>
      <c r="PL152" s="48">
        <f>IF(PL126=1,(1+rent_growth)^INT((PL$4-p3_complete-1)/12),0)</f>
        <v/>
      </c>
      <c r="PM152" s="48">
        <f>IF(PM126=1,(1+rent_growth)^INT((PM$4-p3_complete-1)/12),0)</f>
        <v/>
      </c>
    </row>
    <row r="153">
      <c r="A153" s="9" t="inlineStr">
        <is>
          <t>Opex growth factor</t>
        </is>
      </c>
      <c r="B153" s="9" t="inlineStr">
        <is>
          <t>P3</t>
        </is>
      </c>
      <c r="D153" s="48">
        <f>IF(D126=1,(1+opex_growth)^INT((D$4-p3_complete-1)/12),0)</f>
        <v/>
      </c>
      <c r="E153" s="48">
        <f>IF(E126=1,(1+opex_growth)^INT((E$4-p3_complete-1)/12),0)</f>
        <v/>
      </c>
      <c r="F153" s="48">
        <f>IF(F126=1,(1+opex_growth)^INT((F$4-p3_complete-1)/12),0)</f>
        <v/>
      </c>
      <c r="G153" s="48">
        <f>IF(G126=1,(1+opex_growth)^INT((G$4-p3_complete-1)/12),0)</f>
        <v/>
      </c>
      <c r="H153" s="48">
        <f>IF(H126=1,(1+opex_growth)^INT((H$4-p3_complete-1)/12),0)</f>
        <v/>
      </c>
      <c r="I153" s="48">
        <f>IF(I126=1,(1+opex_growth)^INT((I$4-p3_complete-1)/12),0)</f>
        <v/>
      </c>
      <c r="J153" s="48">
        <f>IF(J126=1,(1+opex_growth)^INT((J$4-p3_complete-1)/12),0)</f>
        <v/>
      </c>
      <c r="K153" s="48">
        <f>IF(K126=1,(1+opex_growth)^INT((K$4-p3_complete-1)/12),0)</f>
        <v/>
      </c>
      <c r="L153" s="48">
        <f>IF(L126=1,(1+opex_growth)^INT((L$4-p3_complete-1)/12),0)</f>
        <v/>
      </c>
      <c r="M153" s="48">
        <f>IF(M126=1,(1+opex_growth)^INT((M$4-p3_complete-1)/12),0)</f>
        <v/>
      </c>
      <c r="N153" s="48">
        <f>IF(N126=1,(1+opex_growth)^INT((N$4-p3_complete-1)/12),0)</f>
        <v/>
      </c>
      <c r="O153" s="48">
        <f>IF(O126=1,(1+opex_growth)^INT((O$4-p3_complete-1)/12),0)</f>
        <v/>
      </c>
      <c r="P153" s="48">
        <f>IF(P126=1,(1+opex_growth)^INT((P$4-p3_complete-1)/12),0)</f>
        <v/>
      </c>
      <c r="Q153" s="48">
        <f>IF(Q126=1,(1+opex_growth)^INT((Q$4-p3_complete-1)/12),0)</f>
        <v/>
      </c>
      <c r="R153" s="48">
        <f>IF(R126=1,(1+opex_growth)^INT((R$4-p3_complete-1)/12),0)</f>
        <v/>
      </c>
      <c r="S153" s="48">
        <f>IF(S126=1,(1+opex_growth)^INT((S$4-p3_complete-1)/12),0)</f>
        <v/>
      </c>
      <c r="T153" s="48">
        <f>IF(T126=1,(1+opex_growth)^INT((T$4-p3_complete-1)/12),0)</f>
        <v/>
      </c>
      <c r="U153" s="48">
        <f>IF(U126=1,(1+opex_growth)^INT((U$4-p3_complete-1)/12),0)</f>
        <v/>
      </c>
      <c r="V153" s="48">
        <f>IF(V126=1,(1+opex_growth)^INT((V$4-p3_complete-1)/12),0)</f>
        <v/>
      </c>
      <c r="W153" s="48">
        <f>IF(W126=1,(1+opex_growth)^INT((W$4-p3_complete-1)/12),0)</f>
        <v/>
      </c>
      <c r="X153" s="48">
        <f>IF(X126=1,(1+opex_growth)^INT((X$4-p3_complete-1)/12),0)</f>
        <v/>
      </c>
      <c r="Y153" s="48">
        <f>IF(Y126=1,(1+opex_growth)^INT((Y$4-p3_complete-1)/12),0)</f>
        <v/>
      </c>
      <c r="Z153" s="48">
        <f>IF(Z126=1,(1+opex_growth)^INT((Z$4-p3_complete-1)/12),0)</f>
        <v/>
      </c>
      <c r="AA153" s="48">
        <f>IF(AA126=1,(1+opex_growth)^INT((AA$4-p3_complete-1)/12),0)</f>
        <v/>
      </c>
      <c r="AB153" s="48">
        <f>IF(AB126=1,(1+opex_growth)^INT((AB$4-p3_complete-1)/12),0)</f>
        <v/>
      </c>
      <c r="AC153" s="48">
        <f>IF(AC126=1,(1+opex_growth)^INT((AC$4-p3_complete-1)/12),0)</f>
        <v/>
      </c>
      <c r="AD153" s="48">
        <f>IF(AD126=1,(1+opex_growth)^INT((AD$4-p3_complete-1)/12),0)</f>
        <v/>
      </c>
      <c r="AE153" s="48">
        <f>IF(AE126=1,(1+opex_growth)^INT((AE$4-p3_complete-1)/12),0)</f>
        <v/>
      </c>
      <c r="AF153" s="48">
        <f>IF(AF126=1,(1+opex_growth)^INT((AF$4-p3_complete-1)/12),0)</f>
        <v/>
      </c>
      <c r="AG153" s="48">
        <f>IF(AG126=1,(1+opex_growth)^INT((AG$4-p3_complete-1)/12),0)</f>
        <v/>
      </c>
      <c r="AH153" s="48">
        <f>IF(AH126=1,(1+opex_growth)^INT((AH$4-p3_complete-1)/12),0)</f>
        <v/>
      </c>
      <c r="AI153" s="48">
        <f>IF(AI126=1,(1+opex_growth)^INT((AI$4-p3_complete-1)/12),0)</f>
        <v/>
      </c>
      <c r="AJ153" s="48">
        <f>IF(AJ126=1,(1+opex_growth)^INT((AJ$4-p3_complete-1)/12),0)</f>
        <v/>
      </c>
      <c r="AK153" s="48">
        <f>IF(AK126=1,(1+opex_growth)^INT((AK$4-p3_complete-1)/12),0)</f>
        <v/>
      </c>
      <c r="AL153" s="48">
        <f>IF(AL126=1,(1+opex_growth)^INT((AL$4-p3_complete-1)/12),0)</f>
        <v/>
      </c>
      <c r="AM153" s="48">
        <f>IF(AM126=1,(1+opex_growth)^INT((AM$4-p3_complete-1)/12),0)</f>
        <v/>
      </c>
      <c r="AN153" s="48">
        <f>IF(AN126=1,(1+opex_growth)^INT((AN$4-p3_complete-1)/12),0)</f>
        <v/>
      </c>
      <c r="AO153" s="48">
        <f>IF(AO126=1,(1+opex_growth)^INT((AO$4-p3_complete-1)/12),0)</f>
        <v/>
      </c>
      <c r="AP153" s="48">
        <f>IF(AP126=1,(1+opex_growth)^INT((AP$4-p3_complete-1)/12),0)</f>
        <v/>
      </c>
      <c r="AQ153" s="48">
        <f>IF(AQ126=1,(1+opex_growth)^INT((AQ$4-p3_complete-1)/12),0)</f>
        <v/>
      </c>
      <c r="AR153" s="48">
        <f>IF(AR126=1,(1+opex_growth)^INT((AR$4-p3_complete-1)/12),0)</f>
        <v/>
      </c>
      <c r="AS153" s="48">
        <f>IF(AS126=1,(1+opex_growth)^INT((AS$4-p3_complete-1)/12),0)</f>
        <v/>
      </c>
      <c r="AT153" s="48">
        <f>IF(AT126=1,(1+opex_growth)^INT((AT$4-p3_complete-1)/12),0)</f>
        <v/>
      </c>
      <c r="AU153" s="48">
        <f>IF(AU126=1,(1+opex_growth)^INT((AU$4-p3_complete-1)/12),0)</f>
        <v/>
      </c>
      <c r="AV153" s="48">
        <f>IF(AV126=1,(1+opex_growth)^INT((AV$4-p3_complete-1)/12),0)</f>
        <v/>
      </c>
      <c r="AW153" s="48">
        <f>IF(AW126=1,(1+opex_growth)^INT((AW$4-p3_complete-1)/12),0)</f>
        <v/>
      </c>
      <c r="AX153" s="48">
        <f>IF(AX126=1,(1+opex_growth)^INT((AX$4-p3_complete-1)/12),0)</f>
        <v/>
      </c>
      <c r="AY153" s="48">
        <f>IF(AY126=1,(1+opex_growth)^INT((AY$4-p3_complete-1)/12),0)</f>
        <v/>
      </c>
      <c r="AZ153" s="48">
        <f>IF(AZ126=1,(1+opex_growth)^INT((AZ$4-p3_complete-1)/12),0)</f>
        <v/>
      </c>
      <c r="BA153" s="48">
        <f>IF(BA126=1,(1+opex_growth)^INT((BA$4-p3_complete-1)/12),0)</f>
        <v/>
      </c>
      <c r="BB153" s="48">
        <f>IF(BB126=1,(1+opex_growth)^INT((BB$4-p3_complete-1)/12),0)</f>
        <v/>
      </c>
      <c r="BC153" s="48">
        <f>IF(BC126=1,(1+opex_growth)^INT((BC$4-p3_complete-1)/12),0)</f>
        <v/>
      </c>
      <c r="BD153" s="48">
        <f>IF(BD126=1,(1+opex_growth)^INT((BD$4-p3_complete-1)/12),0)</f>
        <v/>
      </c>
      <c r="BE153" s="48">
        <f>IF(BE126=1,(1+opex_growth)^INT((BE$4-p3_complete-1)/12),0)</f>
        <v/>
      </c>
      <c r="BF153" s="48">
        <f>IF(BF126=1,(1+opex_growth)^INT((BF$4-p3_complete-1)/12),0)</f>
        <v/>
      </c>
      <c r="BG153" s="48">
        <f>IF(BG126=1,(1+opex_growth)^INT((BG$4-p3_complete-1)/12),0)</f>
        <v/>
      </c>
      <c r="BH153" s="48">
        <f>IF(BH126=1,(1+opex_growth)^INT((BH$4-p3_complete-1)/12),0)</f>
        <v/>
      </c>
      <c r="BI153" s="48">
        <f>IF(BI126=1,(1+opex_growth)^INT((BI$4-p3_complete-1)/12),0)</f>
        <v/>
      </c>
      <c r="BJ153" s="48">
        <f>IF(BJ126=1,(1+opex_growth)^INT((BJ$4-p3_complete-1)/12),0)</f>
        <v/>
      </c>
      <c r="BK153" s="48">
        <f>IF(BK126=1,(1+opex_growth)^INT((BK$4-p3_complete-1)/12),0)</f>
        <v/>
      </c>
      <c r="BL153" s="48">
        <f>IF(BL126=1,(1+opex_growth)^INT((BL$4-p3_complete-1)/12),0)</f>
        <v/>
      </c>
      <c r="BM153" s="48">
        <f>IF(BM126=1,(1+opex_growth)^INT((BM$4-p3_complete-1)/12),0)</f>
        <v/>
      </c>
      <c r="BN153" s="48">
        <f>IF(BN126=1,(1+opex_growth)^INT((BN$4-p3_complete-1)/12),0)</f>
        <v/>
      </c>
      <c r="BO153" s="48">
        <f>IF(BO126=1,(1+opex_growth)^INT((BO$4-p3_complete-1)/12),0)</f>
        <v/>
      </c>
      <c r="BP153" s="48">
        <f>IF(BP126=1,(1+opex_growth)^INT((BP$4-p3_complete-1)/12),0)</f>
        <v/>
      </c>
      <c r="BQ153" s="48">
        <f>IF(BQ126=1,(1+opex_growth)^INT((BQ$4-p3_complete-1)/12),0)</f>
        <v/>
      </c>
      <c r="BR153" s="48">
        <f>IF(BR126=1,(1+opex_growth)^INT((BR$4-p3_complete-1)/12),0)</f>
        <v/>
      </c>
      <c r="BS153" s="48">
        <f>IF(BS126=1,(1+opex_growth)^INT((BS$4-p3_complete-1)/12),0)</f>
        <v/>
      </c>
      <c r="BT153" s="48">
        <f>IF(BT126=1,(1+opex_growth)^INT((BT$4-p3_complete-1)/12),0)</f>
        <v/>
      </c>
      <c r="BU153" s="48">
        <f>IF(BU126=1,(1+opex_growth)^INT((BU$4-p3_complete-1)/12),0)</f>
        <v/>
      </c>
      <c r="BV153" s="48">
        <f>IF(BV126=1,(1+opex_growth)^INT((BV$4-p3_complete-1)/12),0)</f>
        <v/>
      </c>
      <c r="BW153" s="48">
        <f>IF(BW126=1,(1+opex_growth)^INT((BW$4-p3_complete-1)/12),0)</f>
        <v/>
      </c>
      <c r="BX153" s="48">
        <f>IF(BX126=1,(1+opex_growth)^INT((BX$4-p3_complete-1)/12),0)</f>
        <v/>
      </c>
      <c r="BY153" s="48">
        <f>IF(BY126=1,(1+opex_growth)^INT((BY$4-p3_complete-1)/12),0)</f>
        <v/>
      </c>
      <c r="BZ153" s="48">
        <f>IF(BZ126=1,(1+opex_growth)^INT((BZ$4-p3_complete-1)/12),0)</f>
        <v/>
      </c>
      <c r="CA153" s="48">
        <f>IF(CA126=1,(1+opex_growth)^INT((CA$4-p3_complete-1)/12),0)</f>
        <v/>
      </c>
      <c r="CB153" s="48">
        <f>IF(CB126=1,(1+opex_growth)^INT((CB$4-p3_complete-1)/12),0)</f>
        <v/>
      </c>
      <c r="CC153" s="48">
        <f>IF(CC126=1,(1+opex_growth)^INT((CC$4-p3_complete-1)/12),0)</f>
        <v/>
      </c>
      <c r="CD153" s="48">
        <f>IF(CD126=1,(1+opex_growth)^INT((CD$4-p3_complete-1)/12),0)</f>
        <v/>
      </c>
      <c r="CE153" s="48">
        <f>IF(CE126=1,(1+opex_growth)^INT((CE$4-p3_complete-1)/12),0)</f>
        <v/>
      </c>
      <c r="CF153" s="48">
        <f>IF(CF126=1,(1+opex_growth)^INT((CF$4-p3_complete-1)/12),0)</f>
        <v/>
      </c>
      <c r="CG153" s="48">
        <f>IF(CG126=1,(1+opex_growth)^INT((CG$4-p3_complete-1)/12),0)</f>
        <v/>
      </c>
      <c r="CH153" s="48">
        <f>IF(CH126=1,(1+opex_growth)^INT((CH$4-p3_complete-1)/12),0)</f>
        <v/>
      </c>
      <c r="CI153" s="48">
        <f>IF(CI126=1,(1+opex_growth)^INT((CI$4-p3_complete-1)/12),0)</f>
        <v/>
      </c>
      <c r="CJ153" s="48">
        <f>IF(CJ126=1,(1+opex_growth)^INT((CJ$4-p3_complete-1)/12),0)</f>
        <v/>
      </c>
      <c r="CK153" s="48">
        <f>IF(CK126=1,(1+opex_growth)^INT((CK$4-p3_complete-1)/12),0)</f>
        <v/>
      </c>
      <c r="CL153" s="48">
        <f>IF(CL126=1,(1+opex_growth)^INT((CL$4-p3_complete-1)/12),0)</f>
        <v/>
      </c>
      <c r="CM153" s="48">
        <f>IF(CM126=1,(1+opex_growth)^INT((CM$4-p3_complete-1)/12),0)</f>
        <v/>
      </c>
      <c r="CN153" s="48">
        <f>IF(CN126=1,(1+opex_growth)^INT((CN$4-p3_complete-1)/12),0)</f>
        <v/>
      </c>
      <c r="CO153" s="48">
        <f>IF(CO126=1,(1+opex_growth)^INT((CO$4-p3_complete-1)/12),0)</f>
        <v/>
      </c>
      <c r="CP153" s="48">
        <f>IF(CP126=1,(1+opex_growth)^INT((CP$4-p3_complete-1)/12),0)</f>
        <v/>
      </c>
      <c r="CQ153" s="48">
        <f>IF(CQ126=1,(1+opex_growth)^INT((CQ$4-p3_complete-1)/12),0)</f>
        <v/>
      </c>
      <c r="CR153" s="48">
        <f>IF(CR126=1,(1+opex_growth)^INT((CR$4-p3_complete-1)/12),0)</f>
        <v/>
      </c>
      <c r="CS153" s="48">
        <f>IF(CS126=1,(1+opex_growth)^INT((CS$4-p3_complete-1)/12),0)</f>
        <v/>
      </c>
      <c r="CT153" s="48">
        <f>IF(CT126=1,(1+opex_growth)^INT((CT$4-p3_complete-1)/12),0)</f>
        <v/>
      </c>
      <c r="CU153" s="48">
        <f>IF(CU126=1,(1+opex_growth)^INT((CU$4-p3_complete-1)/12),0)</f>
        <v/>
      </c>
      <c r="CV153" s="48">
        <f>IF(CV126=1,(1+opex_growth)^INT((CV$4-p3_complete-1)/12),0)</f>
        <v/>
      </c>
      <c r="CW153" s="48">
        <f>IF(CW126=1,(1+opex_growth)^INT((CW$4-p3_complete-1)/12),0)</f>
        <v/>
      </c>
      <c r="CX153" s="48">
        <f>IF(CX126=1,(1+opex_growth)^INT((CX$4-p3_complete-1)/12),0)</f>
        <v/>
      </c>
      <c r="CY153" s="48">
        <f>IF(CY126=1,(1+opex_growth)^INT((CY$4-p3_complete-1)/12),0)</f>
        <v/>
      </c>
      <c r="CZ153" s="48">
        <f>IF(CZ126=1,(1+opex_growth)^INT((CZ$4-p3_complete-1)/12),0)</f>
        <v/>
      </c>
      <c r="DA153" s="48">
        <f>IF(DA126=1,(1+opex_growth)^INT((DA$4-p3_complete-1)/12),0)</f>
        <v/>
      </c>
      <c r="DB153" s="48">
        <f>IF(DB126=1,(1+opex_growth)^INT((DB$4-p3_complete-1)/12),0)</f>
        <v/>
      </c>
      <c r="DC153" s="48">
        <f>IF(DC126=1,(1+opex_growth)^INT((DC$4-p3_complete-1)/12),0)</f>
        <v/>
      </c>
      <c r="DD153" s="48">
        <f>IF(DD126=1,(1+opex_growth)^INT((DD$4-p3_complete-1)/12),0)</f>
        <v/>
      </c>
      <c r="DE153" s="48">
        <f>IF(DE126=1,(1+opex_growth)^INT((DE$4-p3_complete-1)/12),0)</f>
        <v/>
      </c>
      <c r="DF153" s="48">
        <f>IF(DF126=1,(1+opex_growth)^INT((DF$4-p3_complete-1)/12),0)</f>
        <v/>
      </c>
      <c r="DG153" s="48">
        <f>IF(DG126=1,(1+opex_growth)^INT((DG$4-p3_complete-1)/12),0)</f>
        <v/>
      </c>
      <c r="DH153" s="48">
        <f>IF(DH126=1,(1+opex_growth)^INT((DH$4-p3_complete-1)/12),0)</f>
        <v/>
      </c>
      <c r="DI153" s="48">
        <f>IF(DI126=1,(1+opex_growth)^INT((DI$4-p3_complete-1)/12),0)</f>
        <v/>
      </c>
      <c r="DJ153" s="48">
        <f>IF(DJ126=1,(1+opex_growth)^INT((DJ$4-p3_complete-1)/12),0)</f>
        <v/>
      </c>
      <c r="DK153" s="48">
        <f>IF(DK126=1,(1+opex_growth)^INT((DK$4-p3_complete-1)/12),0)</f>
        <v/>
      </c>
      <c r="DL153" s="48">
        <f>IF(DL126=1,(1+opex_growth)^INT((DL$4-p3_complete-1)/12),0)</f>
        <v/>
      </c>
      <c r="DM153" s="48">
        <f>IF(DM126=1,(1+opex_growth)^INT((DM$4-p3_complete-1)/12),0)</f>
        <v/>
      </c>
      <c r="DN153" s="48">
        <f>IF(DN126=1,(1+opex_growth)^INT((DN$4-p3_complete-1)/12),0)</f>
        <v/>
      </c>
      <c r="DO153" s="48">
        <f>IF(DO126=1,(1+opex_growth)^INT((DO$4-p3_complete-1)/12),0)</f>
        <v/>
      </c>
      <c r="DP153" s="48">
        <f>IF(DP126=1,(1+opex_growth)^INT((DP$4-p3_complete-1)/12),0)</f>
        <v/>
      </c>
      <c r="DQ153" s="48">
        <f>IF(DQ126=1,(1+opex_growth)^INT((DQ$4-p3_complete-1)/12),0)</f>
        <v/>
      </c>
      <c r="DR153" s="48">
        <f>IF(DR126=1,(1+opex_growth)^INT((DR$4-p3_complete-1)/12),0)</f>
        <v/>
      </c>
      <c r="DS153" s="48">
        <f>IF(DS126=1,(1+opex_growth)^INT((DS$4-p3_complete-1)/12),0)</f>
        <v/>
      </c>
      <c r="DT153" s="48">
        <f>IF(DT126=1,(1+opex_growth)^INT((DT$4-p3_complete-1)/12),0)</f>
        <v/>
      </c>
      <c r="DU153" s="48">
        <f>IF(DU126=1,(1+opex_growth)^INT((DU$4-p3_complete-1)/12),0)</f>
        <v/>
      </c>
      <c r="DV153" s="48">
        <f>IF(DV126=1,(1+opex_growth)^INT((DV$4-p3_complete-1)/12),0)</f>
        <v/>
      </c>
      <c r="DW153" s="48">
        <f>IF(DW126=1,(1+opex_growth)^INT((DW$4-p3_complete-1)/12),0)</f>
        <v/>
      </c>
      <c r="DX153" s="48">
        <f>IF(DX126=1,(1+opex_growth)^INT((DX$4-p3_complete-1)/12),0)</f>
        <v/>
      </c>
      <c r="DY153" s="48">
        <f>IF(DY126=1,(1+opex_growth)^INT((DY$4-p3_complete-1)/12),0)</f>
        <v/>
      </c>
      <c r="DZ153" s="48">
        <f>IF(DZ126=1,(1+opex_growth)^INT((DZ$4-p3_complete-1)/12),0)</f>
        <v/>
      </c>
      <c r="EA153" s="48">
        <f>IF(EA126=1,(1+opex_growth)^INT((EA$4-p3_complete-1)/12),0)</f>
        <v/>
      </c>
      <c r="EB153" s="48">
        <f>IF(EB126=1,(1+opex_growth)^INT((EB$4-p3_complete-1)/12),0)</f>
        <v/>
      </c>
      <c r="EC153" s="48">
        <f>IF(EC126=1,(1+opex_growth)^INT((EC$4-p3_complete-1)/12),0)</f>
        <v/>
      </c>
      <c r="ED153" s="48">
        <f>IF(ED126=1,(1+opex_growth)^INT((ED$4-p3_complete-1)/12),0)</f>
        <v/>
      </c>
      <c r="EE153" s="48">
        <f>IF(EE126=1,(1+opex_growth)^INT((EE$4-p3_complete-1)/12),0)</f>
        <v/>
      </c>
      <c r="EF153" s="48">
        <f>IF(EF126=1,(1+opex_growth)^INT((EF$4-p3_complete-1)/12),0)</f>
        <v/>
      </c>
      <c r="EG153" s="48">
        <f>IF(EG126=1,(1+opex_growth)^INT((EG$4-p3_complete-1)/12),0)</f>
        <v/>
      </c>
      <c r="EH153" s="48">
        <f>IF(EH126=1,(1+opex_growth)^INT((EH$4-p3_complete-1)/12),0)</f>
        <v/>
      </c>
      <c r="EI153" s="48">
        <f>IF(EI126=1,(1+opex_growth)^INT((EI$4-p3_complete-1)/12),0)</f>
        <v/>
      </c>
      <c r="EJ153" s="48">
        <f>IF(EJ126=1,(1+opex_growth)^INT((EJ$4-p3_complete-1)/12),0)</f>
        <v/>
      </c>
      <c r="EK153" s="48">
        <f>IF(EK126=1,(1+opex_growth)^INT((EK$4-p3_complete-1)/12),0)</f>
        <v/>
      </c>
      <c r="EL153" s="48">
        <f>IF(EL126=1,(1+opex_growth)^INT((EL$4-p3_complete-1)/12),0)</f>
        <v/>
      </c>
      <c r="EM153" s="48">
        <f>IF(EM126=1,(1+opex_growth)^INT((EM$4-p3_complete-1)/12),0)</f>
        <v/>
      </c>
      <c r="EN153" s="48">
        <f>IF(EN126=1,(1+opex_growth)^INT((EN$4-p3_complete-1)/12),0)</f>
        <v/>
      </c>
      <c r="EO153" s="48">
        <f>IF(EO126=1,(1+opex_growth)^INT((EO$4-p3_complete-1)/12),0)</f>
        <v/>
      </c>
      <c r="EP153" s="48">
        <f>IF(EP126=1,(1+opex_growth)^INT((EP$4-p3_complete-1)/12),0)</f>
        <v/>
      </c>
      <c r="EQ153" s="48">
        <f>IF(EQ126=1,(1+opex_growth)^INT((EQ$4-p3_complete-1)/12),0)</f>
        <v/>
      </c>
      <c r="ER153" s="48">
        <f>IF(ER126=1,(1+opex_growth)^INT((ER$4-p3_complete-1)/12),0)</f>
        <v/>
      </c>
      <c r="ES153" s="48">
        <f>IF(ES126=1,(1+opex_growth)^INT((ES$4-p3_complete-1)/12),0)</f>
        <v/>
      </c>
      <c r="ET153" s="48">
        <f>IF(ET126=1,(1+opex_growth)^INT((ET$4-p3_complete-1)/12),0)</f>
        <v/>
      </c>
      <c r="EU153" s="48">
        <f>IF(EU126=1,(1+opex_growth)^INT((EU$4-p3_complete-1)/12),0)</f>
        <v/>
      </c>
      <c r="EV153" s="48">
        <f>IF(EV126=1,(1+opex_growth)^INT((EV$4-p3_complete-1)/12),0)</f>
        <v/>
      </c>
      <c r="EW153" s="48">
        <f>IF(EW126=1,(1+opex_growth)^INT((EW$4-p3_complete-1)/12),0)</f>
        <v/>
      </c>
      <c r="EX153" s="48">
        <f>IF(EX126=1,(1+opex_growth)^INT((EX$4-p3_complete-1)/12),0)</f>
        <v/>
      </c>
      <c r="EY153" s="48">
        <f>IF(EY126=1,(1+opex_growth)^INT((EY$4-p3_complete-1)/12),0)</f>
        <v/>
      </c>
      <c r="EZ153" s="48">
        <f>IF(EZ126=1,(1+opex_growth)^INT((EZ$4-p3_complete-1)/12),0)</f>
        <v/>
      </c>
      <c r="FA153" s="48">
        <f>IF(FA126=1,(1+opex_growth)^INT((FA$4-p3_complete-1)/12),0)</f>
        <v/>
      </c>
      <c r="FB153" s="48">
        <f>IF(FB126=1,(1+opex_growth)^INT((FB$4-p3_complete-1)/12),0)</f>
        <v/>
      </c>
      <c r="FC153" s="48">
        <f>IF(FC126=1,(1+opex_growth)^INT((FC$4-p3_complete-1)/12),0)</f>
        <v/>
      </c>
      <c r="FD153" s="48">
        <f>IF(FD126=1,(1+opex_growth)^INT((FD$4-p3_complete-1)/12),0)</f>
        <v/>
      </c>
      <c r="FE153" s="48">
        <f>IF(FE126=1,(1+opex_growth)^INT((FE$4-p3_complete-1)/12),0)</f>
        <v/>
      </c>
      <c r="FF153" s="48">
        <f>IF(FF126=1,(1+opex_growth)^INT((FF$4-p3_complete-1)/12),0)</f>
        <v/>
      </c>
      <c r="FG153" s="48">
        <f>IF(FG126=1,(1+opex_growth)^INT((FG$4-p3_complete-1)/12),0)</f>
        <v/>
      </c>
      <c r="FH153" s="48">
        <f>IF(FH126=1,(1+opex_growth)^INT((FH$4-p3_complete-1)/12),0)</f>
        <v/>
      </c>
      <c r="FI153" s="48">
        <f>IF(FI126=1,(1+opex_growth)^INT((FI$4-p3_complete-1)/12),0)</f>
        <v/>
      </c>
      <c r="FJ153" s="48">
        <f>IF(FJ126=1,(1+opex_growth)^INT((FJ$4-p3_complete-1)/12),0)</f>
        <v/>
      </c>
      <c r="FK153" s="48">
        <f>IF(FK126=1,(1+opex_growth)^INT((FK$4-p3_complete-1)/12),0)</f>
        <v/>
      </c>
      <c r="FL153" s="48">
        <f>IF(FL126=1,(1+opex_growth)^INT((FL$4-p3_complete-1)/12),0)</f>
        <v/>
      </c>
      <c r="FM153" s="48">
        <f>IF(FM126=1,(1+opex_growth)^INT((FM$4-p3_complete-1)/12),0)</f>
        <v/>
      </c>
      <c r="FN153" s="48">
        <f>IF(FN126=1,(1+opex_growth)^INT((FN$4-p3_complete-1)/12),0)</f>
        <v/>
      </c>
      <c r="FO153" s="48">
        <f>IF(FO126=1,(1+opex_growth)^INT((FO$4-p3_complete-1)/12),0)</f>
        <v/>
      </c>
      <c r="FP153" s="48">
        <f>IF(FP126=1,(1+opex_growth)^INT((FP$4-p3_complete-1)/12),0)</f>
        <v/>
      </c>
      <c r="FQ153" s="48">
        <f>IF(FQ126=1,(1+opex_growth)^INT((FQ$4-p3_complete-1)/12),0)</f>
        <v/>
      </c>
      <c r="FR153" s="48">
        <f>IF(FR126=1,(1+opex_growth)^INT((FR$4-p3_complete-1)/12),0)</f>
        <v/>
      </c>
      <c r="FS153" s="48">
        <f>IF(FS126=1,(1+opex_growth)^INT((FS$4-p3_complete-1)/12),0)</f>
        <v/>
      </c>
      <c r="FT153" s="48">
        <f>IF(FT126=1,(1+opex_growth)^INT((FT$4-p3_complete-1)/12),0)</f>
        <v/>
      </c>
      <c r="FU153" s="48">
        <f>IF(FU126=1,(1+opex_growth)^INT((FU$4-p3_complete-1)/12),0)</f>
        <v/>
      </c>
      <c r="FV153" s="48">
        <f>IF(FV126=1,(1+opex_growth)^INT((FV$4-p3_complete-1)/12),0)</f>
        <v/>
      </c>
      <c r="FW153" s="48">
        <f>IF(FW126=1,(1+opex_growth)^INT((FW$4-p3_complete-1)/12),0)</f>
        <v/>
      </c>
      <c r="FX153" s="48">
        <f>IF(FX126=1,(1+opex_growth)^INT((FX$4-p3_complete-1)/12),0)</f>
        <v/>
      </c>
      <c r="FY153" s="48">
        <f>IF(FY126=1,(1+opex_growth)^INT((FY$4-p3_complete-1)/12),0)</f>
        <v/>
      </c>
      <c r="FZ153" s="48">
        <f>IF(FZ126=1,(1+opex_growth)^INT((FZ$4-p3_complete-1)/12),0)</f>
        <v/>
      </c>
      <c r="GA153" s="48">
        <f>IF(GA126=1,(1+opex_growth)^INT((GA$4-p3_complete-1)/12),0)</f>
        <v/>
      </c>
      <c r="GB153" s="48">
        <f>IF(GB126=1,(1+opex_growth)^INT((GB$4-p3_complete-1)/12),0)</f>
        <v/>
      </c>
      <c r="GC153" s="48">
        <f>IF(GC126=1,(1+opex_growth)^INT((GC$4-p3_complete-1)/12),0)</f>
        <v/>
      </c>
      <c r="GD153" s="48">
        <f>IF(GD126=1,(1+opex_growth)^INT((GD$4-p3_complete-1)/12),0)</f>
        <v/>
      </c>
      <c r="GE153" s="48">
        <f>IF(GE126=1,(1+opex_growth)^INT((GE$4-p3_complete-1)/12),0)</f>
        <v/>
      </c>
      <c r="GF153" s="48">
        <f>IF(GF126=1,(1+opex_growth)^INT((GF$4-p3_complete-1)/12),0)</f>
        <v/>
      </c>
      <c r="GG153" s="48">
        <f>IF(GG126=1,(1+opex_growth)^INT((GG$4-p3_complete-1)/12),0)</f>
        <v/>
      </c>
      <c r="GH153" s="48">
        <f>IF(GH126=1,(1+opex_growth)^INT((GH$4-p3_complete-1)/12),0)</f>
        <v/>
      </c>
      <c r="GI153" s="48">
        <f>IF(GI126=1,(1+opex_growth)^INT((GI$4-p3_complete-1)/12),0)</f>
        <v/>
      </c>
      <c r="GJ153" s="48">
        <f>IF(GJ126=1,(1+opex_growth)^INT((GJ$4-p3_complete-1)/12),0)</f>
        <v/>
      </c>
      <c r="GK153" s="48">
        <f>IF(GK126=1,(1+opex_growth)^INT((GK$4-p3_complete-1)/12),0)</f>
        <v/>
      </c>
      <c r="GL153" s="48">
        <f>IF(GL126=1,(1+opex_growth)^INT((GL$4-p3_complete-1)/12),0)</f>
        <v/>
      </c>
      <c r="GM153" s="48">
        <f>IF(GM126=1,(1+opex_growth)^INT((GM$4-p3_complete-1)/12),0)</f>
        <v/>
      </c>
      <c r="GN153" s="48">
        <f>IF(GN126=1,(1+opex_growth)^INT((GN$4-p3_complete-1)/12),0)</f>
        <v/>
      </c>
      <c r="GO153" s="48">
        <f>IF(GO126=1,(1+opex_growth)^INT((GO$4-p3_complete-1)/12),0)</f>
        <v/>
      </c>
      <c r="GP153" s="48">
        <f>IF(GP126=1,(1+opex_growth)^INT((GP$4-p3_complete-1)/12),0)</f>
        <v/>
      </c>
      <c r="GQ153" s="48">
        <f>IF(GQ126=1,(1+opex_growth)^INT((GQ$4-p3_complete-1)/12),0)</f>
        <v/>
      </c>
      <c r="GR153" s="48">
        <f>IF(GR126=1,(1+opex_growth)^INT((GR$4-p3_complete-1)/12),0)</f>
        <v/>
      </c>
      <c r="GS153" s="48">
        <f>IF(GS126=1,(1+opex_growth)^INT((GS$4-p3_complete-1)/12),0)</f>
        <v/>
      </c>
      <c r="GT153" s="48">
        <f>IF(GT126=1,(1+opex_growth)^INT((GT$4-p3_complete-1)/12),0)</f>
        <v/>
      </c>
      <c r="GU153" s="48">
        <f>IF(GU126=1,(1+opex_growth)^INT((GU$4-p3_complete-1)/12),0)</f>
        <v/>
      </c>
      <c r="GV153" s="48">
        <f>IF(GV126=1,(1+opex_growth)^INT((GV$4-p3_complete-1)/12),0)</f>
        <v/>
      </c>
      <c r="GW153" s="48">
        <f>IF(GW126=1,(1+opex_growth)^INT((GW$4-p3_complete-1)/12),0)</f>
        <v/>
      </c>
      <c r="GX153" s="48">
        <f>IF(GX126=1,(1+opex_growth)^INT((GX$4-p3_complete-1)/12),0)</f>
        <v/>
      </c>
      <c r="GY153" s="48">
        <f>IF(GY126=1,(1+opex_growth)^INT((GY$4-p3_complete-1)/12),0)</f>
        <v/>
      </c>
      <c r="GZ153" s="48">
        <f>IF(GZ126=1,(1+opex_growth)^INT((GZ$4-p3_complete-1)/12),0)</f>
        <v/>
      </c>
      <c r="HA153" s="48">
        <f>IF(HA126=1,(1+opex_growth)^INT((HA$4-p3_complete-1)/12),0)</f>
        <v/>
      </c>
      <c r="HB153" s="48">
        <f>IF(HB126=1,(1+opex_growth)^INT((HB$4-p3_complete-1)/12),0)</f>
        <v/>
      </c>
      <c r="HC153" s="48">
        <f>IF(HC126=1,(1+opex_growth)^INT((HC$4-p3_complete-1)/12),0)</f>
        <v/>
      </c>
      <c r="HD153" s="48">
        <f>IF(HD126=1,(1+opex_growth)^INT((HD$4-p3_complete-1)/12),0)</f>
        <v/>
      </c>
      <c r="HE153" s="48">
        <f>IF(HE126=1,(1+opex_growth)^INT((HE$4-p3_complete-1)/12),0)</f>
        <v/>
      </c>
      <c r="HF153" s="48">
        <f>IF(HF126=1,(1+opex_growth)^INT((HF$4-p3_complete-1)/12),0)</f>
        <v/>
      </c>
      <c r="HG153" s="48">
        <f>IF(HG126=1,(1+opex_growth)^INT((HG$4-p3_complete-1)/12),0)</f>
        <v/>
      </c>
      <c r="HH153" s="48">
        <f>IF(HH126=1,(1+opex_growth)^INT((HH$4-p3_complete-1)/12),0)</f>
        <v/>
      </c>
      <c r="HI153" s="48">
        <f>IF(HI126=1,(1+opex_growth)^INT((HI$4-p3_complete-1)/12),0)</f>
        <v/>
      </c>
      <c r="HJ153" s="48">
        <f>IF(HJ126=1,(1+opex_growth)^INT((HJ$4-p3_complete-1)/12),0)</f>
        <v/>
      </c>
      <c r="HK153" s="48">
        <f>IF(HK126=1,(1+opex_growth)^INT((HK$4-p3_complete-1)/12),0)</f>
        <v/>
      </c>
      <c r="HL153" s="48">
        <f>IF(HL126=1,(1+opex_growth)^INT((HL$4-p3_complete-1)/12),0)</f>
        <v/>
      </c>
      <c r="HM153" s="48">
        <f>IF(HM126=1,(1+opex_growth)^INT((HM$4-p3_complete-1)/12),0)</f>
        <v/>
      </c>
      <c r="HN153" s="48">
        <f>IF(HN126=1,(1+opex_growth)^INT((HN$4-p3_complete-1)/12),0)</f>
        <v/>
      </c>
      <c r="HO153" s="48">
        <f>IF(HO126=1,(1+opex_growth)^INT((HO$4-p3_complete-1)/12),0)</f>
        <v/>
      </c>
      <c r="HP153" s="48">
        <f>IF(HP126=1,(1+opex_growth)^INT((HP$4-p3_complete-1)/12),0)</f>
        <v/>
      </c>
      <c r="HQ153" s="48">
        <f>IF(HQ126=1,(1+opex_growth)^INT((HQ$4-p3_complete-1)/12),0)</f>
        <v/>
      </c>
      <c r="HR153" s="48">
        <f>IF(HR126=1,(1+opex_growth)^INT((HR$4-p3_complete-1)/12),0)</f>
        <v/>
      </c>
      <c r="HS153" s="48">
        <f>IF(HS126=1,(1+opex_growth)^INT((HS$4-p3_complete-1)/12),0)</f>
        <v/>
      </c>
      <c r="HT153" s="48">
        <f>IF(HT126=1,(1+opex_growth)^INT((HT$4-p3_complete-1)/12),0)</f>
        <v/>
      </c>
      <c r="HU153" s="48">
        <f>IF(HU126=1,(1+opex_growth)^INT((HU$4-p3_complete-1)/12),0)</f>
        <v/>
      </c>
      <c r="HV153" s="48">
        <f>IF(HV126=1,(1+opex_growth)^INT((HV$4-p3_complete-1)/12),0)</f>
        <v/>
      </c>
      <c r="HW153" s="48">
        <f>IF(HW126=1,(1+opex_growth)^INT((HW$4-p3_complete-1)/12),0)</f>
        <v/>
      </c>
      <c r="HX153" s="48">
        <f>IF(HX126=1,(1+opex_growth)^INT((HX$4-p3_complete-1)/12),0)</f>
        <v/>
      </c>
      <c r="HY153" s="48">
        <f>IF(HY126=1,(1+opex_growth)^INT((HY$4-p3_complete-1)/12),0)</f>
        <v/>
      </c>
      <c r="HZ153" s="48">
        <f>IF(HZ126=1,(1+opex_growth)^INT((HZ$4-p3_complete-1)/12),0)</f>
        <v/>
      </c>
      <c r="IA153" s="48">
        <f>IF(IA126=1,(1+opex_growth)^INT((IA$4-p3_complete-1)/12),0)</f>
        <v/>
      </c>
      <c r="IB153" s="48">
        <f>IF(IB126=1,(1+opex_growth)^INT((IB$4-p3_complete-1)/12),0)</f>
        <v/>
      </c>
      <c r="IC153" s="48">
        <f>IF(IC126=1,(1+opex_growth)^INT((IC$4-p3_complete-1)/12),0)</f>
        <v/>
      </c>
      <c r="ID153" s="48">
        <f>IF(ID126=1,(1+opex_growth)^INT((ID$4-p3_complete-1)/12),0)</f>
        <v/>
      </c>
      <c r="IE153" s="48">
        <f>IF(IE126=1,(1+opex_growth)^INT((IE$4-p3_complete-1)/12),0)</f>
        <v/>
      </c>
      <c r="IF153" s="48">
        <f>IF(IF126=1,(1+opex_growth)^INT((IF$4-p3_complete-1)/12),0)</f>
        <v/>
      </c>
      <c r="IG153" s="48">
        <f>IF(IG126=1,(1+opex_growth)^INT((IG$4-p3_complete-1)/12),0)</f>
        <v/>
      </c>
      <c r="IH153" s="48">
        <f>IF(IH126=1,(1+opex_growth)^INT((IH$4-p3_complete-1)/12),0)</f>
        <v/>
      </c>
      <c r="II153" s="48">
        <f>IF(II126=1,(1+opex_growth)^INT((II$4-p3_complete-1)/12),0)</f>
        <v/>
      </c>
      <c r="IJ153" s="48">
        <f>IF(IJ126=1,(1+opex_growth)^INT((IJ$4-p3_complete-1)/12),0)</f>
        <v/>
      </c>
      <c r="IK153" s="48">
        <f>IF(IK126=1,(1+opex_growth)^INT((IK$4-p3_complete-1)/12),0)</f>
        <v/>
      </c>
      <c r="IL153" s="48">
        <f>IF(IL126=1,(1+opex_growth)^INT((IL$4-p3_complete-1)/12),0)</f>
        <v/>
      </c>
      <c r="IM153" s="48">
        <f>IF(IM126=1,(1+opex_growth)^INT((IM$4-p3_complete-1)/12),0)</f>
        <v/>
      </c>
      <c r="IN153" s="48">
        <f>IF(IN126=1,(1+opex_growth)^INT((IN$4-p3_complete-1)/12),0)</f>
        <v/>
      </c>
      <c r="IO153" s="48">
        <f>IF(IO126=1,(1+opex_growth)^INT((IO$4-p3_complete-1)/12),0)</f>
        <v/>
      </c>
      <c r="IP153" s="48">
        <f>IF(IP126=1,(1+opex_growth)^INT((IP$4-p3_complete-1)/12),0)</f>
        <v/>
      </c>
      <c r="IQ153" s="48">
        <f>IF(IQ126=1,(1+opex_growth)^INT((IQ$4-p3_complete-1)/12),0)</f>
        <v/>
      </c>
      <c r="IR153" s="48">
        <f>IF(IR126=1,(1+opex_growth)^INT((IR$4-p3_complete-1)/12),0)</f>
        <v/>
      </c>
      <c r="IS153" s="48">
        <f>IF(IS126=1,(1+opex_growth)^INT((IS$4-p3_complete-1)/12),0)</f>
        <v/>
      </c>
      <c r="IT153" s="48">
        <f>IF(IT126=1,(1+opex_growth)^INT((IT$4-p3_complete-1)/12),0)</f>
        <v/>
      </c>
      <c r="IU153" s="48">
        <f>IF(IU126=1,(1+opex_growth)^INT((IU$4-p3_complete-1)/12),0)</f>
        <v/>
      </c>
      <c r="IV153" s="48">
        <f>IF(IV126=1,(1+opex_growth)^INT((IV$4-p3_complete-1)/12),0)</f>
        <v/>
      </c>
      <c r="IW153" s="48">
        <f>IF(IW126=1,(1+opex_growth)^INT((IW$4-p3_complete-1)/12),0)</f>
        <v/>
      </c>
      <c r="IX153" s="48">
        <f>IF(IX126=1,(1+opex_growth)^INT((IX$4-p3_complete-1)/12),0)</f>
        <v/>
      </c>
      <c r="IY153" s="48">
        <f>IF(IY126=1,(1+opex_growth)^INT((IY$4-p3_complete-1)/12),0)</f>
        <v/>
      </c>
      <c r="IZ153" s="48">
        <f>IF(IZ126=1,(1+opex_growth)^INT((IZ$4-p3_complete-1)/12),0)</f>
        <v/>
      </c>
      <c r="JA153" s="48">
        <f>IF(JA126=1,(1+opex_growth)^INT((JA$4-p3_complete-1)/12),0)</f>
        <v/>
      </c>
      <c r="JB153" s="48">
        <f>IF(JB126=1,(1+opex_growth)^INT((JB$4-p3_complete-1)/12),0)</f>
        <v/>
      </c>
      <c r="JC153" s="48">
        <f>IF(JC126=1,(1+opex_growth)^INT((JC$4-p3_complete-1)/12),0)</f>
        <v/>
      </c>
      <c r="JD153" s="48">
        <f>IF(JD126=1,(1+opex_growth)^INT((JD$4-p3_complete-1)/12),0)</f>
        <v/>
      </c>
      <c r="JE153" s="48">
        <f>IF(JE126=1,(1+opex_growth)^INT((JE$4-p3_complete-1)/12),0)</f>
        <v/>
      </c>
      <c r="JF153" s="48">
        <f>IF(JF126=1,(1+opex_growth)^INT((JF$4-p3_complete-1)/12),0)</f>
        <v/>
      </c>
      <c r="JG153" s="48">
        <f>IF(JG126=1,(1+opex_growth)^INT((JG$4-p3_complete-1)/12),0)</f>
        <v/>
      </c>
      <c r="JH153" s="48">
        <f>IF(JH126=1,(1+opex_growth)^INT((JH$4-p3_complete-1)/12),0)</f>
        <v/>
      </c>
      <c r="JI153" s="48">
        <f>IF(JI126=1,(1+opex_growth)^INT((JI$4-p3_complete-1)/12),0)</f>
        <v/>
      </c>
      <c r="JJ153" s="48">
        <f>IF(JJ126=1,(1+opex_growth)^INT((JJ$4-p3_complete-1)/12),0)</f>
        <v/>
      </c>
      <c r="JK153" s="48">
        <f>IF(JK126=1,(1+opex_growth)^INT((JK$4-p3_complete-1)/12),0)</f>
        <v/>
      </c>
      <c r="JL153" s="48">
        <f>IF(JL126=1,(1+opex_growth)^INT((JL$4-p3_complete-1)/12),0)</f>
        <v/>
      </c>
      <c r="JM153" s="48">
        <f>IF(JM126=1,(1+opex_growth)^INT((JM$4-p3_complete-1)/12),0)</f>
        <v/>
      </c>
      <c r="JN153" s="48">
        <f>IF(JN126=1,(1+opex_growth)^INT((JN$4-p3_complete-1)/12),0)</f>
        <v/>
      </c>
      <c r="JO153" s="48">
        <f>IF(JO126=1,(1+opex_growth)^INT((JO$4-p3_complete-1)/12),0)</f>
        <v/>
      </c>
      <c r="JP153" s="48">
        <f>IF(JP126=1,(1+opex_growth)^INT((JP$4-p3_complete-1)/12),0)</f>
        <v/>
      </c>
      <c r="JQ153" s="48">
        <f>IF(JQ126=1,(1+opex_growth)^INT((JQ$4-p3_complete-1)/12),0)</f>
        <v/>
      </c>
      <c r="JR153" s="48">
        <f>IF(JR126=1,(1+opex_growth)^INT((JR$4-p3_complete-1)/12),0)</f>
        <v/>
      </c>
      <c r="JS153" s="48">
        <f>IF(JS126=1,(1+opex_growth)^INT((JS$4-p3_complete-1)/12),0)</f>
        <v/>
      </c>
      <c r="JT153" s="48">
        <f>IF(JT126=1,(1+opex_growth)^INT((JT$4-p3_complete-1)/12),0)</f>
        <v/>
      </c>
      <c r="JU153" s="48">
        <f>IF(JU126=1,(1+opex_growth)^INT((JU$4-p3_complete-1)/12),0)</f>
        <v/>
      </c>
      <c r="JV153" s="48">
        <f>IF(JV126=1,(1+opex_growth)^INT((JV$4-p3_complete-1)/12),0)</f>
        <v/>
      </c>
      <c r="JW153" s="48">
        <f>IF(JW126=1,(1+opex_growth)^INT((JW$4-p3_complete-1)/12),0)</f>
        <v/>
      </c>
      <c r="JX153" s="48">
        <f>IF(JX126=1,(1+opex_growth)^INT((JX$4-p3_complete-1)/12),0)</f>
        <v/>
      </c>
      <c r="JY153" s="48">
        <f>IF(JY126=1,(1+opex_growth)^INT((JY$4-p3_complete-1)/12),0)</f>
        <v/>
      </c>
      <c r="JZ153" s="48">
        <f>IF(JZ126=1,(1+opex_growth)^INT((JZ$4-p3_complete-1)/12),0)</f>
        <v/>
      </c>
      <c r="KA153" s="48">
        <f>IF(KA126=1,(1+opex_growth)^INT((KA$4-p3_complete-1)/12),0)</f>
        <v/>
      </c>
      <c r="KB153" s="48">
        <f>IF(KB126=1,(1+opex_growth)^INT((KB$4-p3_complete-1)/12),0)</f>
        <v/>
      </c>
      <c r="KC153" s="48">
        <f>IF(KC126=1,(1+opex_growth)^INT((KC$4-p3_complete-1)/12),0)</f>
        <v/>
      </c>
      <c r="KD153" s="48">
        <f>IF(KD126=1,(1+opex_growth)^INT((KD$4-p3_complete-1)/12),0)</f>
        <v/>
      </c>
      <c r="KE153" s="48">
        <f>IF(KE126=1,(1+opex_growth)^INT((KE$4-p3_complete-1)/12),0)</f>
        <v/>
      </c>
      <c r="KF153" s="48">
        <f>IF(KF126=1,(1+opex_growth)^INT((KF$4-p3_complete-1)/12),0)</f>
        <v/>
      </c>
      <c r="KG153" s="48">
        <f>IF(KG126=1,(1+opex_growth)^INT((KG$4-p3_complete-1)/12),0)</f>
        <v/>
      </c>
      <c r="KH153" s="48">
        <f>IF(KH126=1,(1+opex_growth)^INT((KH$4-p3_complete-1)/12),0)</f>
        <v/>
      </c>
      <c r="KI153" s="48">
        <f>IF(KI126=1,(1+opex_growth)^INT((KI$4-p3_complete-1)/12),0)</f>
        <v/>
      </c>
      <c r="KJ153" s="48">
        <f>IF(KJ126=1,(1+opex_growth)^INT((KJ$4-p3_complete-1)/12),0)</f>
        <v/>
      </c>
      <c r="KK153" s="48">
        <f>IF(KK126=1,(1+opex_growth)^INT((KK$4-p3_complete-1)/12),0)</f>
        <v/>
      </c>
      <c r="KL153" s="48">
        <f>IF(KL126=1,(1+opex_growth)^INT((KL$4-p3_complete-1)/12),0)</f>
        <v/>
      </c>
      <c r="KM153" s="48">
        <f>IF(KM126=1,(1+opex_growth)^INT((KM$4-p3_complete-1)/12),0)</f>
        <v/>
      </c>
      <c r="KN153" s="48">
        <f>IF(KN126=1,(1+opex_growth)^INT((KN$4-p3_complete-1)/12),0)</f>
        <v/>
      </c>
      <c r="KO153" s="48">
        <f>IF(KO126=1,(1+opex_growth)^INT((KO$4-p3_complete-1)/12),0)</f>
        <v/>
      </c>
      <c r="KP153" s="48">
        <f>IF(KP126=1,(1+opex_growth)^INT((KP$4-p3_complete-1)/12),0)</f>
        <v/>
      </c>
      <c r="KQ153" s="48">
        <f>IF(KQ126=1,(1+opex_growth)^INT((KQ$4-p3_complete-1)/12),0)</f>
        <v/>
      </c>
      <c r="KR153" s="48">
        <f>IF(KR126=1,(1+opex_growth)^INT((KR$4-p3_complete-1)/12),0)</f>
        <v/>
      </c>
      <c r="KS153" s="48">
        <f>IF(KS126=1,(1+opex_growth)^INT((KS$4-p3_complete-1)/12),0)</f>
        <v/>
      </c>
      <c r="KT153" s="48">
        <f>IF(KT126=1,(1+opex_growth)^INT((KT$4-p3_complete-1)/12),0)</f>
        <v/>
      </c>
      <c r="KU153" s="48">
        <f>IF(KU126=1,(1+opex_growth)^INT((KU$4-p3_complete-1)/12),0)</f>
        <v/>
      </c>
      <c r="KV153" s="48">
        <f>IF(KV126=1,(1+opex_growth)^INT((KV$4-p3_complete-1)/12),0)</f>
        <v/>
      </c>
      <c r="KW153" s="48">
        <f>IF(KW126=1,(1+opex_growth)^INT((KW$4-p3_complete-1)/12),0)</f>
        <v/>
      </c>
      <c r="KX153" s="48">
        <f>IF(KX126=1,(1+opex_growth)^INT((KX$4-p3_complete-1)/12),0)</f>
        <v/>
      </c>
      <c r="KY153" s="48">
        <f>IF(KY126=1,(1+opex_growth)^INT((KY$4-p3_complete-1)/12),0)</f>
        <v/>
      </c>
      <c r="KZ153" s="48">
        <f>IF(KZ126=1,(1+opex_growth)^INT((KZ$4-p3_complete-1)/12),0)</f>
        <v/>
      </c>
      <c r="LA153" s="48">
        <f>IF(LA126=1,(1+opex_growth)^INT((LA$4-p3_complete-1)/12),0)</f>
        <v/>
      </c>
      <c r="LB153" s="48">
        <f>IF(LB126=1,(1+opex_growth)^INT((LB$4-p3_complete-1)/12),0)</f>
        <v/>
      </c>
      <c r="LC153" s="48">
        <f>IF(LC126=1,(1+opex_growth)^INT((LC$4-p3_complete-1)/12),0)</f>
        <v/>
      </c>
      <c r="LD153" s="48">
        <f>IF(LD126=1,(1+opex_growth)^INT((LD$4-p3_complete-1)/12),0)</f>
        <v/>
      </c>
      <c r="LE153" s="48">
        <f>IF(LE126=1,(1+opex_growth)^INT((LE$4-p3_complete-1)/12),0)</f>
        <v/>
      </c>
      <c r="LF153" s="48">
        <f>IF(LF126=1,(1+opex_growth)^INT((LF$4-p3_complete-1)/12),0)</f>
        <v/>
      </c>
      <c r="LG153" s="48">
        <f>IF(LG126=1,(1+opex_growth)^INT((LG$4-p3_complete-1)/12),0)</f>
        <v/>
      </c>
      <c r="LH153" s="48">
        <f>IF(LH126=1,(1+opex_growth)^INT((LH$4-p3_complete-1)/12),0)</f>
        <v/>
      </c>
      <c r="LI153" s="48">
        <f>IF(LI126=1,(1+opex_growth)^INT((LI$4-p3_complete-1)/12),0)</f>
        <v/>
      </c>
      <c r="LJ153" s="48">
        <f>IF(LJ126=1,(1+opex_growth)^INT((LJ$4-p3_complete-1)/12),0)</f>
        <v/>
      </c>
      <c r="LK153" s="48">
        <f>IF(LK126=1,(1+opex_growth)^INT((LK$4-p3_complete-1)/12),0)</f>
        <v/>
      </c>
      <c r="LL153" s="48">
        <f>IF(LL126=1,(1+opex_growth)^INT((LL$4-p3_complete-1)/12),0)</f>
        <v/>
      </c>
      <c r="LM153" s="48">
        <f>IF(LM126=1,(1+opex_growth)^INT((LM$4-p3_complete-1)/12),0)</f>
        <v/>
      </c>
      <c r="LN153" s="48">
        <f>IF(LN126=1,(1+opex_growth)^INT((LN$4-p3_complete-1)/12),0)</f>
        <v/>
      </c>
      <c r="LO153" s="48">
        <f>IF(LO126=1,(1+opex_growth)^INT((LO$4-p3_complete-1)/12),0)</f>
        <v/>
      </c>
      <c r="LP153" s="48">
        <f>IF(LP126=1,(1+opex_growth)^INT((LP$4-p3_complete-1)/12),0)</f>
        <v/>
      </c>
      <c r="LQ153" s="48">
        <f>IF(LQ126=1,(1+opex_growth)^INT((LQ$4-p3_complete-1)/12),0)</f>
        <v/>
      </c>
      <c r="LR153" s="48">
        <f>IF(LR126=1,(1+opex_growth)^INT((LR$4-p3_complete-1)/12),0)</f>
        <v/>
      </c>
      <c r="LS153" s="48">
        <f>IF(LS126=1,(1+opex_growth)^INT((LS$4-p3_complete-1)/12),0)</f>
        <v/>
      </c>
      <c r="LT153" s="48">
        <f>IF(LT126=1,(1+opex_growth)^INT((LT$4-p3_complete-1)/12),0)</f>
        <v/>
      </c>
      <c r="LU153" s="48">
        <f>IF(LU126=1,(1+opex_growth)^INT((LU$4-p3_complete-1)/12),0)</f>
        <v/>
      </c>
      <c r="LV153" s="48">
        <f>IF(LV126=1,(1+opex_growth)^INT((LV$4-p3_complete-1)/12),0)</f>
        <v/>
      </c>
      <c r="LW153" s="48">
        <f>IF(LW126=1,(1+opex_growth)^INT((LW$4-p3_complete-1)/12),0)</f>
        <v/>
      </c>
      <c r="LX153" s="48">
        <f>IF(LX126=1,(1+opex_growth)^INT((LX$4-p3_complete-1)/12),0)</f>
        <v/>
      </c>
      <c r="LY153" s="48">
        <f>IF(LY126=1,(1+opex_growth)^INT((LY$4-p3_complete-1)/12),0)</f>
        <v/>
      </c>
      <c r="LZ153" s="48">
        <f>IF(LZ126=1,(1+opex_growth)^INT((LZ$4-p3_complete-1)/12),0)</f>
        <v/>
      </c>
      <c r="MA153" s="48">
        <f>IF(MA126=1,(1+opex_growth)^INT((MA$4-p3_complete-1)/12),0)</f>
        <v/>
      </c>
      <c r="MB153" s="48">
        <f>IF(MB126=1,(1+opex_growth)^INT((MB$4-p3_complete-1)/12),0)</f>
        <v/>
      </c>
      <c r="MC153" s="48">
        <f>IF(MC126=1,(1+opex_growth)^INT((MC$4-p3_complete-1)/12),0)</f>
        <v/>
      </c>
      <c r="MD153" s="48">
        <f>IF(MD126=1,(1+opex_growth)^INT((MD$4-p3_complete-1)/12),0)</f>
        <v/>
      </c>
      <c r="ME153" s="48">
        <f>IF(ME126=1,(1+opex_growth)^INT((ME$4-p3_complete-1)/12),0)</f>
        <v/>
      </c>
      <c r="MF153" s="48">
        <f>IF(MF126=1,(1+opex_growth)^INT((MF$4-p3_complete-1)/12),0)</f>
        <v/>
      </c>
      <c r="MG153" s="48">
        <f>IF(MG126=1,(1+opex_growth)^INT((MG$4-p3_complete-1)/12),0)</f>
        <v/>
      </c>
      <c r="MH153" s="48">
        <f>IF(MH126=1,(1+opex_growth)^INT((MH$4-p3_complete-1)/12),0)</f>
        <v/>
      </c>
      <c r="MI153" s="48">
        <f>IF(MI126=1,(1+opex_growth)^INT((MI$4-p3_complete-1)/12),0)</f>
        <v/>
      </c>
      <c r="MJ153" s="48">
        <f>IF(MJ126=1,(1+opex_growth)^INT((MJ$4-p3_complete-1)/12),0)</f>
        <v/>
      </c>
      <c r="MK153" s="48">
        <f>IF(MK126=1,(1+opex_growth)^INT((MK$4-p3_complete-1)/12),0)</f>
        <v/>
      </c>
      <c r="ML153" s="48">
        <f>IF(ML126=1,(1+opex_growth)^INT((ML$4-p3_complete-1)/12),0)</f>
        <v/>
      </c>
      <c r="MM153" s="48">
        <f>IF(MM126=1,(1+opex_growth)^INT((MM$4-p3_complete-1)/12),0)</f>
        <v/>
      </c>
      <c r="MN153" s="48">
        <f>IF(MN126=1,(1+opex_growth)^INT((MN$4-p3_complete-1)/12),0)</f>
        <v/>
      </c>
      <c r="MO153" s="48">
        <f>IF(MO126=1,(1+opex_growth)^INT((MO$4-p3_complete-1)/12),0)</f>
        <v/>
      </c>
      <c r="MP153" s="48">
        <f>IF(MP126=1,(1+opex_growth)^INT((MP$4-p3_complete-1)/12),0)</f>
        <v/>
      </c>
      <c r="MQ153" s="48">
        <f>IF(MQ126=1,(1+opex_growth)^INT((MQ$4-p3_complete-1)/12),0)</f>
        <v/>
      </c>
      <c r="MR153" s="48">
        <f>IF(MR126=1,(1+opex_growth)^INT((MR$4-p3_complete-1)/12),0)</f>
        <v/>
      </c>
      <c r="MS153" s="48">
        <f>IF(MS126=1,(1+opex_growth)^INT((MS$4-p3_complete-1)/12),0)</f>
        <v/>
      </c>
      <c r="MT153" s="48">
        <f>IF(MT126=1,(1+opex_growth)^INT((MT$4-p3_complete-1)/12),0)</f>
        <v/>
      </c>
      <c r="MU153" s="48">
        <f>IF(MU126=1,(1+opex_growth)^INT((MU$4-p3_complete-1)/12),0)</f>
        <v/>
      </c>
      <c r="MV153" s="48">
        <f>IF(MV126=1,(1+opex_growth)^INT((MV$4-p3_complete-1)/12),0)</f>
        <v/>
      </c>
      <c r="MW153" s="48">
        <f>IF(MW126=1,(1+opex_growth)^INT((MW$4-p3_complete-1)/12),0)</f>
        <v/>
      </c>
      <c r="MX153" s="48">
        <f>IF(MX126=1,(1+opex_growth)^INT((MX$4-p3_complete-1)/12),0)</f>
        <v/>
      </c>
      <c r="MY153" s="48">
        <f>IF(MY126=1,(1+opex_growth)^INT((MY$4-p3_complete-1)/12),0)</f>
        <v/>
      </c>
      <c r="MZ153" s="48">
        <f>IF(MZ126=1,(1+opex_growth)^INT((MZ$4-p3_complete-1)/12),0)</f>
        <v/>
      </c>
      <c r="NA153" s="48">
        <f>IF(NA126=1,(1+opex_growth)^INT((NA$4-p3_complete-1)/12),0)</f>
        <v/>
      </c>
      <c r="NB153" s="48">
        <f>IF(NB126=1,(1+opex_growth)^INT((NB$4-p3_complete-1)/12),0)</f>
        <v/>
      </c>
      <c r="NC153" s="48">
        <f>IF(NC126=1,(1+opex_growth)^INT((NC$4-p3_complete-1)/12),0)</f>
        <v/>
      </c>
      <c r="ND153" s="48">
        <f>IF(ND126=1,(1+opex_growth)^INT((ND$4-p3_complete-1)/12),0)</f>
        <v/>
      </c>
      <c r="NE153" s="48">
        <f>IF(NE126=1,(1+opex_growth)^INT((NE$4-p3_complete-1)/12),0)</f>
        <v/>
      </c>
      <c r="NF153" s="48">
        <f>IF(NF126=1,(1+opex_growth)^INT((NF$4-p3_complete-1)/12),0)</f>
        <v/>
      </c>
      <c r="NG153" s="48">
        <f>IF(NG126=1,(1+opex_growth)^INT((NG$4-p3_complete-1)/12),0)</f>
        <v/>
      </c>
      <c r="NH153" s="48">
        <f>IF(NH126=1,(1+opex_growth)^INT((NH$4-p3_complete-1)/12),0)</f>
        <v/>
      </c>
      <c r="NI153" s="48">
        <f>IF(NI126=1,(1+opex_growth)^INT((NI$4-p3_complete-1)/12),0)</f>
        <v/>
      </c>
      <c r="NJ153" s="48">
        <f>IF(NJ126=1,(1+opex_growth)^INT((NJ$4-p3_complete-1)/12),0)</f>
        <v/>
      </c>
      <c r="NK153" s="48">
        <f>IF(NK126=1,(1+opex_growth)^INT((NK$4-p3_complete-1)/12),0)</f>
        <v/>
      </c>
      <c r="NL153" s="48">
        <f>IF(NL126=1,(1+opex_growth)^INT((NL$4-p3_complete-1)/12),0)</f>
        <v/>
      </c>
      <c r="NM153" s="48">
        <f>IF(NM126=1,(1+opex_growth)^INT((NM$4-p3_complete-1)/12),0)</f>
        <v/>
      </c>
      <c r="NN153" s="48">
        <f>IF(NN126=1,(1+opex_growth)^INT((NN$4-p3_complete-1)/12),0)</f>
        <v/>
      </c>
      <c r="NO153" s="48">
        <f>IF(NO126=1,(1+opex_growth)^INT((NO$4-p3_complete-1)/12),0)</f>
        <v/>
      </c>
      <c r="NP153" s="48">
        <f>IF(NP126=1,(1+opex_growth)^INT((NP$4-p3_complete-1)/12),0)</f>
        <v/>
      </c>
      <c r="NQ153" s="48">
        <f>IF(NQ126=1,(1+opex_growth)^INT((NQ$4-p3_complete-1)/12),0)</f>
        <v/>
      </c>
      <c r="NR153" s="48">
        <f>IF(NR126=1,(1+opex_growth)^INT((NR$4-p3_complete-1)/12),0)</f>
        <v/>
      </c>
      <c r="NS153" s="48">
        <f>IF(NS126=1,(1+opex_growth)^INT((NS$4-p3_complete-1)/12),0)</f>
        <v/>
      </c>
      <c r="NT153" s="48">
        <f>IF(NT126=1,(1+opex_growth)^INT((NT$4-p3_complete-1)/12),0)</f>
        <v/>
      </c>
      <c r="NU153" s="48">
        <f>IF(NU126=1,(1+opex_growth)^INT((NU$4-p3_complete-1)/12),0)</f>
        <v/>
      </c>
      <c r="NV153" s="48">
        <f>IF(NV126=1,(1+opex_growth)^INT((NV$4-p3_complete-1)/12),0)</f>
        <v/>
      </c>
      <c r="NW153" s="48">
        <f>IF(NW126=1,(1+opex_growth)^INT((NW$4-p3_complete-1)/12),0)</f>
        <v/>
      </c>
      <c r="NX153" s="48">
        <f>IF(NX126=1,(1+opex_growth)^INT((NX$4-p3_complete-1)/12),0)</f>
        <v/>
      </c>
      <c r="NY153" s="48">
        <f>IF(NY126=1,(1+opex_growth)^INT((NY$4-p3_complete-1)/12),0)</f>
        <v/>
      </c>
      <c r="NZ153" s="48">
        <f>IF(NZ126=1,(1+opex_growth)^INT((NZ$4-p3_complete-1)/12),0)</f>
        <v/>
      </c>
      <c r="OA153" s="48">
        <f>IF(OA126=1,(1+opex_growth)^INT((OA$4-p3_complete-1)/12),0)</f>
        <v/>
      </c>
      <c r="OB153" s="48">
        <f>IF(OB126=1,(1+opex_growth)^INT((OB$4-p3_complete-1)/12),0)</f>
        <v/>
      </c>
      <c r="OC153" s="48">
        <f>IF(OC126=1,(1+opex_growth)^INT((OC$4-p3_complete-1)/12),0)</f>
        <v/>
      </c>
      <c r="OD153" s="48">
        <f>IF(OD126=1,(1+opex_growth)^INT((OD$4-p3_complete-1)/12),0)</f>
        <v/>
      </c>
      <c r="OE153" s="48">
        <f>IF(OE126=1,(1+opex_growth)^INT((OE$4-p3_complete-1)/12),0)</f>
        <v/>
      </c>
      <c r="OF153" s="48">
        <f>IF(OF126=1,(1+opex_growth)^INT((OF$4-p3_complete-1)/12),0)</f>
        <v/>
      </c>
      <c r="OG153" s="48">
        <f>IF(OG126=1,(1+opex_growth)^INT((OG$4-p3_complete-1)/12),0)</f>
        <v/>
      </c>
      <c r="OH153" s="48">
        <f>IF(OH126=1,(1+opex_growth)^INT((OH$4-p3_complete-1)/12),0)</f>
        <v/>
      </c>
      <c r="OI153" s="48">
        <f>IF(OI126=1,(1+opex_growth)^INT((OI$4-p3_complete-1)/12),0)</f>
        <v/>
      </c>
      <c r="OJ153" s="48">
        <f>IF(OJ126=1,(1+opex_growth)^INT((OJ$4-p3_complete-1)/12),0)</f>
        <v/>
      </c>
      <c r="OK153" s="48">
        <f>IF(OK126=1,(1+opex_growth)^INT((OK$4-p3_complete-1)/12),0)</f>
        <v/>
      </c>
      <c r="OL153" s="48">
        <f>IF(OL126=1,(1+opex_growth)^INT((OL$4-p3_complete-1)/12),0)</f>
        <v/>
      </c>
      <c r="OM153" s="48">
        <f>IF(OM126=1,(1+opex_growth)^INT((OM$4-p3_complete-1)/12),0)</f>
        <v/>
      </c>
      <c r="ON153" s="48">
        <f>IF(ON126=1,(1+opex_growth)^INT((ON$4-p3_complete-1)/12),0)</f>
        <v/>
      </c>
      <c r="OO153" s="48">
        <f>IF(OO126=1,(1+opex_growth)^INT((OO$4-p3_complete-1)/12),0)</f>
        <v/>
      </c>
      <c r="OP153" s="48">
        <f>IF(OP126=1,(1+opex_growth)^INT((OP$4-p3_complete-1)/12),0)</f>
        <v/>
      </c>
      <c r="OQ153" s="48">
        <f>IF(OQ126=1,(1+opex_growth)^INT((OQ$4-p3_complete-1)/12),0)</f>
        <v/>
      </c>
      <c r="OR153" s="48">
        <f>IF(OR126=1,(1+opex_growth)^INT((OR$4-p3_complete-1)/12),0)</f>
        <v/>
      </c>
      <c r="OS153" s="48">
        <f>IF(OS126=1,(1+opex_growth)^INT((OS$4-p3_complete-1)/12),0)</f>
        <v/>
      </c>
      <c r="OT153" s="48">
        <f>IF(OT126=1,(1+opex_growth)^INT((OT$4-p3_complete-1)/12),0)</f>
        <v/>
      </c>
      <c r="OU153" s="48">
        <f>IF(OU126=1,(1+opex_growth)^INT((OU$4-p3_complete-1)/12),0)</f>
        <v/>
      </c>
      <c r="OV153" s="48">
        <f>IF(OV126=1,(1+opex_growth)^INT((OV$4-p3_complete-1)/12),0)</f>
        <v/>
      </c>
      <c r="OW153" s="48">
        <f>IF(OW126=1,(1+opex_growth)^INT((OW$4-p3_complete-1)/12),0)</f>
        <v/>
      </c>
      <c r="OX153" s="48">
        <f>IF(OX126=1,(1+opex_growth)^INT((OX$4-p3_complete-1)/12),0)</f>
        <v/>
      </c>
      <c r="OY153" s="48">
        <f>IF(OY126=1,(1+opex_growth)^INT((OY$4-p3_complete-1)/12),0)</f>
        <v/>
      </c>
      <c r="OZ153" s="48">
        <f>IF(OZ126=1,(1+opex_growth)^INT((OZ$4-p3_complete-1)/12),0)</f>
        <v/>
      </c>
      <c r="PA153" s="48">
        <f>IF(PA126=1,(1+opex_growth)^INT((PA$4-p3_complete-1)/12),0)</f>
        <v/>
      </c>
      <c r="PB153" s="48">
        <f>IF(PB126=1,(1+opex_growth)^INT((PB$4-p3_complete-1)/12),0)</f>
        <v/>
      </c>
      <c r="PC153" s="48">
        <f>IF(PC126=1,(1+opex_growth)^INT((PC$4-p3_complete-1)/12),0)</f>
        <v/>
      </c>
      <c r="PD153" s="48">
        <f>IF(PD126=1,(1+opex_growth)^INT((PD$4-p3_complete-1)/12),0)</f>
        <v/>
      </c>
      <c r="PE153" s="48">
        <f>IF(PE126=1,(1+opex_growth)^INT((PE$4-p3_complete-1)/12),0)</f>
        <v/>
      </c>
      <c r="PF153" s="48">
        <f>IF(PF126=1,(1+opex_growth)^INT((PF$4-p3_complete-1)/12),0)</f>
        <v/>
      </c>
      <c r="PG153" s="48">
        <f>IF(PG126=1,(1+opex_growth)^INT((PG$4-p3_complete-1)/12),0)</f>
        <v/>
      </c>
      <c r="PH153" s="48">
        <f>IF(PH126=1,(1+opex_growth)^INT((PH$4-p3_complete-1)/12),0)</f>
        <v/>
      </c>
      <c r="PI153" s="48">
        <f>IF(PI126=1,(1+opex_growth)^INT((PI$4-p3_complete-1)/12),0)</f>
        <v/>
      </c>
      <c r="PJ153" s="48">
        <f>IF(PJ126=1,(1+opex_growth)^INT((PJ$4-p3_complete-1)/12),0)</f>
        <v/>
      </c>
      <c r="PK153" s="48">
        <f>IF(PK126=1,(1+opex_growth)^INT((PK$4-p3_complete-1)/12),0)</f>
        <v/>
      </c>
      <c r="PL153" s="48">
        <f>IF(PL126=1,(1+opex_growth)^INT((PL$4-p3_complete-1)/12),0)</f>
        <v/>
      </c>
      <c r="PM153" s="48">
        <f>IF(PM126=1,(1+opex_growth)^INT((PM$4-p3_complete-1)/12),0)</f>
        <v/>
      </c>
    </row>
    <row r="154">
      <c r="A154" s="9" t="inlineStr">
        <is>
          <t>Market rent</t>
        </is>
      </c>
      <c r="B154" s="9" t="inlineStr">
        <is>
          <t>P3</t>
        </is>
      </c>
      <c r="C154" s="43">
        <f>SUM(D154:PM154)</f>
        <v/>
      </c>
      <c r="D154" s="44">
        <f>p3_gpr_mkt/12*D148/p3_homes*D152</f>
        <v/>
      </c>
      <c r="E154" s="44">
        <f>p3_gpr_mkt/12*E148/p3_homes*E152</f>
        <v/>
      </c>
      <c r="F154" s="44">
        <f>p3_gpr_mkt/12*F148/p3_homes*F152</f>
        <v/>
      </c>
      <c r="G154" s="44">
        <f>p3_gpr_mkt/12*G148/p3_homes*G152</f>
        <v/>
      </c>
      <c r="H154" s="44">
        <f>p3_gpr_mkt/12*H148/p3_homes*H152</f>
        <v/>
      </c>
      <c r="I154" s="44">
        <f>p3_gpr_mkt/12*I148/p3_homes*I152</f>
        <v/>
      </c>
      <c r="J154" s="44">
        <f>p3_gpr_mkt/12*J148/p3_homes*J152</f>
        <v/>
      </c>
      <c r="K154" s="44">
        <f>p3_gpr_mkt/12*K148/p3_homes*K152</f>
        <v/>
      </c>
      <c r="L154" s="44">
        <f>p3_gpr_mkt/12*L148/p3_homes*L152</f>
        <v/>
      </c>
      <c r="M154" s="44">
        <f>p3_gpr_mkt/12*M148/p3_homes*M152</f>
        <v/>
      </c>
      <c r="N154" s="44">
        <f>p3_gpr_mkt/12*N148/p3_homes*N152</f>
        <v/>
      </c>
      <c r="O154" s="44">
        <f>p3_gpr_mkt/12*O148/p3_homes*O152</f>
        <v/>
      </c>
      <c r="P154" s="44">
        <f>p3_gpr_mkt/12*P148/p3_homes*P152</f>
        <v/>
      </c>
      <c r="Q154" s="44">
        <f>p3_gpr_mkt/12*Q148/p3_homes*Q152</f>
        <v/>
      </c>
      <c r="R154" s="44">
        <f>p3_gpr_mkt/12*R148/p3_homes*R152</f>
        <v/>
      </c>
      <c r="S154" s="44">
        <f>p3_gpr_mkt/12*S148/p3_homes*S152</f>
        <v/>
      </c>
      <c r="T154" s="44">
        <f>p3_gpr_mkt/12*T148/p3_homes*T152</f>
        <v/>
      </c>
      <c r="U154" s="44">
        <f>p3_gpr_mkt/12*U148/p3_homes*U152</f>
        <v/>
      </c>
      <c r="V154" s="44">
        <f>p3_gpr_mkt/12*V148/p3_homes*V152</f>
        <v/>
      </c>
      <c r="W154" s="44">
        <f>p3_gpr_mkt/12*W148/p3_homes*W152</f>
        <v/>
      </c>
      <c r="X154" s="44">
        <f>p3_gpr_mkt/12*X148/p3_homes*X152</f>
        <v/>
      </c>
      <c r="Y154" s="44">
        <f>p3_gpr_mkt/12*Y148/p3_homes*Y152</f>
        <v/>
      </c>
      <c r="Z154" s="44">
        <f>p3_gpr_mkt/12*Z148/p3_homes*Z152</f>
        <v/>
      </c>
      <c r="AA154" s="44">
        <f>p3_gpr_mkt/12*AA148/p3_homes*AA152</f>
        <v/>
      </c>
      <c r="AB154" s="44">
        <f>p3_gpr_mkt/12*AB148/p3_homes*AB152</f>
        <v/>
      </c>
      <c r="AC154" s="44">
        <f>p3_gpr_mkt/12*AC148/p3_homes*AC152</f>
        <v/>
      </c>
      <c r="AD154" s="44">
        <f>p3_gpr_mkt/12*AD148/p3_homes*AD152</f>
        <v/>
      </c>
      <c r="AE154" s="44">
        <f>p3_gpr_mkt/12*AE148/p3_homes*AE152</f>
        <v/>
      </c>
      <c r="AF154" s="44">
        <f>p3_gpr_mkt/12*AF148/p3_homes*AF152</f>
        <v/>
      </c>
      <c r="AG154" s="44">
        <f>p3_gpr_mkt/12*AG148/p3_homes*AG152</f>
        <v/>
      </c>
      <c r="AH154" s="44">
        <f>p3_gpr_mkt/12*AH148/p3_homes*AH152</f>
        <v/>
      </c>
      <c r="AI154" s="44">
        <f>p3_gpr_mkt/12*AI148/p3_homes*AI152</f>
        <v/>
      </c>
      <c r="AJ154" s="44">
        <f>p3_gpr_mkt/12*AJ148/p3_homes*AJ152</f>
        <v/>
      </c>
      <c r="AK154" s="44">
        <f>p3_gpr_mkt/12*AK148/p3_homes*AK152</f>
        <v/>
      </c>
      <c r="AL154" s="44">
        <f>p3_gpr_mkt/12*AL148/p3_homes*AL152</f>
        <v/>
      </c>
      <c r="AM154" s="44">
        <f>p3_gpr_mkt/12*AM148/p3_homes*AM152</f>
        <v/>
      </c>
      <c r="AN154" s="44">
        <f>p3_gpr_mkt/12*AN148/p3_homes*AN152</f>
        <v/>
      </c>
      <c r="AO154" s="44">
        <f>p3_gpr_mkt/12*AO148/p3_homes*AO152</f>
        <v/>
      </c>
      <c r="AP154" s="44">
        <f>p3_gpr_mkt/12*AP148/p3_homes*AP152</f>
        <v/>
      </c>
      <c r="AQ154" s="44">
        <f>p3_gpr_mkt/12*AQ148/p3_homes*AQ152</f>
        <v/>
      </c>
      <c r="AR154" s="44">
        <f>p3_gpr_mkt/12*AR148/p3_homes*AR152</f>
        <v/>
      </c>
      <c r="AS154" s="44">
        <f>p3_gpr_mkt/12*AS148/p3_homes*AS152</f>
        <v/>
      </c>
      <c r="AT154" s="44">
        <f>p3_gpr_mkt/12*AT148/p3_homes*AT152</f>
        <v/>
      </c>
      <c r="AU154" s="44">
        <f>p3_gpr_mkt/12*AU148/p3_homes*AU152</f>
        <v/>
      </c>
      <c r="AV154" s="44">
        <f>p3_gpr_mkt/12*AV148/p3_homes*AV152</f>
        <v/>
      </c>
      <c r="AW154" s="44">
        <f>p3_gpr_mkt/12*AW148/p3_homes*AW152</f>
        <v/>
      </c>
      <c r="AX154" s="44">
        <f>p3_gpr_mkt/12*AX148/p3_homes*AX152</f>
        <v/>
      </c>
      <c r="AY154" s="44">
        <f>p3_gpr_mkt/12*AY148/p3_homes*AY152</f>
        <v/>
      </c>
      <c r="AZ154" s="44">
        <f>p3_gpr_mkt/12*AZ148/p3_homes*AZ152</f>
        <v/>
      </c>
      <c r="BA154" s="44">
        <f>p3_gpr_mkt/12*BA148/p3_homes*BA152</f>
        <v/>
      </c>
      <c r="BB154" s="44">
        <f>p3_gpr_mkt/12*BB148/p3_homes*BB152</f>
        <v/>
      </c>
      <c r="BC154" s="44">
        <f>p3_gpr_mkt/12*BC148/p3_homes*BC152</f>
        <v/>
      </c>
      <c r="BD154" s="44">
        <f>p3_gpr_mkt/12*BD148/p3_homes*BD152</f>
        <v/>
      </c>
      <c r="BE154" s="44">
        <f>p3_gpr_mkt/12*BE148/p3_homes*BE152</f>
        <v/>
      </c>
      <c r="BF154" s="44">
        <f>p3_gpr_mkt/12*BF148/p3_homes*BF152</f>
        <v/>
      </c>
      <c r="BG154" s="44">
        <f>p3_gpr_mkt/12*BG148/p3_homes*BG152</f>
        <v/>
      </c>
      <c r="BH154" s="44">
        <f>p3_gpr_mkt/12*BH148/p3_homes*BH152</f>
        <v/>
      </c>
      <c r="BI154" s="44">
        <f>p3_gpr_mkt/12*BI148/p3_homes*BI152</f>
        <v/>
      </c>
      <c r="BJ154" s="44">
        <f>p3_gpr_mkt/12*BJ148/p3_homes*BJ152</f>
        <v/>
      </c>
      <c r="BK154" s="44">
        <f>p3_gpr_mkt/12*BK148/p3_homes*BK152</f>
        <v/>
      </c>
      <c r="BL154" s="44">
        <f>p3_gpr_mkt/12*BL148/p3_homes*BL152</f>
        <v/>
      </c>
      <c r="BM154" s="44">
        <f>p3_gpr_mkt/12*BM148/p3_homes*BM152</f>
        <v/>
      </c>
      <c r="BN154" s="44">
        <f>p3_gpr_mkt/12*BN148/p3_homes*BN152</f>
        <v/>
      </c>
      <c r="BO154" s="44">
        <f>p3_gpr_mkt/12*BO148/p3_homes*BO152</f>
        <v/>
      </c>
      <c r="BP154" s="44">
        <f>p3_gpr_mkt/12*BP148/p3_homes*BP152</f>
        <v/>
      </c>
      <c r="BQ154" s="44">
        <f>p3_gpr_mkt/12*BQ148/p3_homes*BQ152</f>
        <v/>
      </c>
      <c r="BR154" s="44">
        <f>p3_gpr_mkt/12*BR148/p3_homes*BR152</f>
        <v/>
      </c>
      <c r="BS154" s="44">
        <f>p3_gpr_mkt/12*BS148/p3_homes*BS152</f>
        <v/>
      </c>
      <c r="BT154" s="44">
        <f>p3_gpr_mkt/12*BT148/p3_homes*BT152</f>
        <v/>
      </c>
      <c r="BU154" s="44">
        <f>p3_gpr_mkt/12*BU148/p3_homes*BU152</f>
        <v/>
      </c>
      <c r="BV154" s="44">
        <f>p3_gpr_mkt/12*BV148/p3_homes*BV152</f>
        <v/>
      </c>
      <c r="BW154" s="44">
        <f>p3_gpr_mkt/12*BW148/p3_homes*BW152</f>
        <v/>
      </c>
      <c r="BX154" s="44">
        <f>p3_gpr_mkt/12*BX148/p3_homes*BX152</f>
        <v/>
      </c>
      <c r="BY154" s="44">
        <f>p3_gpr_mkt/12*BY148/p3_homes*BY152</f>
        <v/>
      </c>
      <c r="BZ154" s="44">
        <f>p3_gpr_mkt/12*BZ148/p3_homes*BZ152</f>
        <v/>
      </c>
      <c r="CA154" s="44">
        <f>p3_gpr_mkt/12*CA148/p3_homes*CA152</f>
        <v/>
      </c>
      <c r="CB154" s="44">
        <f>p3_gpr_mkt/12*CB148/p3_homes*CB152</f>
        <v/>
      </c>
      <c r="CC154" s="44">
        <f>p3_gpr_mkt/12*CC148/p3_homes*CC152</f>
        <v/>
      </c>
      <c r="CD154" s="44">
        <f>p3_gpr_mkt/12*CD148/p3_homes*CD152</f>
        <v/>
      </c>
      <c r="CE154" s="44">
        <f>p3_gpr_mkt/12*CE148/p3_homes*CE152</f>
        <v/>
      </c>
      <c r="CF154" s="44">
        <f>p3_gpr_mkt/12*CF148/p3_homes*CF152</f>
        <v/>
      </c>
      <c r="CG154" s="44">
        <f>p3_gpr_mkt/12*CG148/p3_homes*CG152</f>
        <v/>
      </c>
      <c r="CH154" s="44">
        <f>p3_gpr_mkt/12*CH148/p3_homes*CH152</f>
        <v/>
      </c>
      <c r="CI154" s="44">
        <f>p3_gpr_mkt/12*CI148/p3_homes*CI152</f>
        <v/>
      </c>
      <c r="CJ154" s="44">
        <f>p3_gpr_mkt/12*CJ148/p3_homes*CJ152</f>
        <v/>
      </c>
      <c r="CK154" s="44">
        <f>p3_gpr_mkt/12*CK148/p3_homes*CK152</f>
        <v/>
      </c>
      <c r="CL154" s="44">
        <f>p3_gpr_mkt/12*CL148/p3_homes*CL152</f>
        <v/>
      </c>
      <c r="CM154" s="44">
        <f>p3_gpr_mkt/12*CM148/p3_homes*CM152</f>
        <v/>
      </c>
      <c r="CN154" s="44">
        <f>p3_gpr_mkt/12*CN148/p3_homes*CN152</f>
        <v/>
      </c>
      <c r="CO154" s="44">
        <f>p3_gpr_mkt/12*CO148/p3_homes*CO152</f>
        <v/>
      </c>
      <c r="CP154" s="44">
        <f>p3_gpr_mkt/12*CP148/p3_homes*CP152</f>
        <v/>
      </c>
      <c r="CQ154" s="44">
        <f>p3_gpr_mkt/12*CQ148/p3_homes*CQ152</f>
        <v/>
      </c>
      <c r="CR154" s="44">
        <f>p3_gpr_mkt/12*CR148/p3_homes*CR152</f>
        <v/>
      </c>
      <c r="CS154" s="44">
        <f>p3_gpr_mkt/12*CS148/p3_homes*CS152</f>
        <v/>
      </c>
      <c r="CT154" s="44">
        <f>p3_gpr_mkt/12*CT148/p3_homes*CT152</f>
        <v/>
      </c>
      <c r="CU154" s="44">
        <f>p3_gpr_mkt/12*CU148/p3_homes*CU152</f>
        <v/>
      </c>
      <c r="CV154" s="44">
        <f>p3_gpr_mkt/12*CV148/p3_homes*CV152</f>
        <v/>
      </c>
      <c r="CW154" s="44">
        <f>p3_gpr_mkt/12*CW148/p3_homes*CW152</f>
        <v/>
      </c>
      <c r="CX154" s="44">
        <f>p3_gpr_mkt/12*CX148/p3_homes*CX152</f>
        <v/>
      </c>
      <c r="CY154" s="44">
        <f>p3_gpr_mkt/12*CY148/p3_homes*CY152</f>
        <v/>
      </c>
      <c r="CZ154" s="44">
        <f>p3_gpr_mkt/12*CZ148/p3_homes*CZ152</f>
        <v/>
      </c>
      <c r="DA154" s="44">
        <f>p3_gpr_mkt/12*DA148/p3_homes*DA152</f>
        <v/>
      </c>
      <c r="DB154" s="44">
        <f>p3_gpr_mkt/12*DB148/p3_homes*DB152</f>
        <v/>
      </c>
      <c r="DC154" s="44">
        <f>p3_gpr_mkt/12*DC148/p3_homes*DC152</f>
        <v/>
      </c>
      <c r="DD154" s="44">
        <f>p3_gpr_mkt/12*DD148/p3_homes*DD152</f>
        <v/>
      </c>
      <c r="DE154" s="44">
        <f>p3_gpr_mkt/12*DE148/p3_homes*DE152</f>
        <v/>
      </c>
      <c r="DF154" s="44">
        <f>p3_gpr_mkt/12*DF148/p3_homes*DF152</f>
        <v/>
      </c>
      <c r="DG154" s="44">
        <f>p3_gpr_mkt/12*DG148/p3_homes*DG152</f>
        <v/>
      </c>
      <c r="DH154" s="44">
        <f>p3_gpr_mkt/12*DH148/p3_homes*DH152</f>
        <v/>
      </c>
      <c r="DI154" s="44">
        <f>p3_gpr_mkt/12*DI148/p3_homes*DI152</f>
        <v/>
      </c>
      <c r="DJ154" s="44">
        <f>p3_gpr_mkt/12*DJ148/p3_homes*DJ152</f>
        <v/>
      </c>
      <c r="DK154" s="44">
        <f>p3_gpr_mkt/12*DK148/p3_homes*DK152</f>
        <v/>
      </c>
      <c r="DL154" s="44">
        <f>p3_gpr_mkt/12*DL148/p3_homes*DL152</f>
        <v/>
      </c>
      <c r="DM154" s="44">
        <f>p3_gpr_mkt/12*DM148/p3_homes*DM152</f>
        <v/>
      </c>
      <c r="DN154" s="44">
        <f>p3_gpr_mkt/12*DN148/p3_homes*DN152</f>
        <v/>
      </c>
      <c r="DO154" s="44">
        <f>p3_gpr_mkt/12*DO148/p3_homes*DO152</f>
        <v/>
      </c>
      <c r="DP154" s="44">
        <f>p3_gpr_mkt/12*DP148/p3_homes*DP152</f>
        <v/>
      </c>
      <c r="DQ154" s="44">
        <f>p3_gpr_mkt/12*DQ148/p3_homes*DQ152</f>
        <v/>
      </c>
      <c r="DR154" s="44">
        <f>p3_gpr_mkt/12*DR148/p3_homes*DR152</f>
        <v/>
      </c>
      <c r="DS154" s="44">
        <f>p3_gpr_mkt/12*DS148/p3_homes*DS152</f>
        <v/>
      </c>
      <c r="DT154" s="44">
        <f>p3_gpr_mkt/12*DT148/p3_homes*DT152</f>
        <v/>
      </c>
      <c r="DU154" s="44">
        <f>p3_gpr_mkt/12*DU148/p3_homes*DU152</f>
        <v/>
      </c>
      <c r="DV154" s="44">
        <f>p3_gpr_mkt/12*DV148/p3_homes*DV152</f>
        <v/>
      </c>
      <c r="DW154" s="44">
        <f>p3_gpr_mkt/12*DW148/p3_homes*DW152</f>
        <v/>
      </c>
      <c r="DX154" s="44">
        <f>p3_gpr_mkt/12*DX148/p3_homes*DX152</f>
        <v/>
      </c>
      <c r="DY154" s="44">
        <f>p3_gpr_mkt/12*DY148/p3_homes*DY152</f>
        <v/>
      </c>
      <c r="DZ154" s="44">
        <f>p3_gpr_mkt/12*DZ148/p3_homes*DZ152</f>
        <v/>
      </c>
      <c r="EA154" s="44">
        <f>p3_gpr_mkt/12*EA148/p3_homes*EA152</f>
        <v/>
      </c>
      <c r="EB154" s="44">
        <f>p3_gpr_mkt/12*EB148/p3_homes*EB152</f>
        <v/>
      </c>
      <c r="EC154" s="44">
        <f>p3_gpr_mkt/12*EC148/p3_homes*EC152</f>
        <v/>
      </c>
      <c r="ED154" s="44">
        <f>p3_gpr_mkt/12*ED148/p3_homes*ED152</f>
        <v/>
      </c>
      <c r="EE154" s="44">
        <f>p3_gpr_mkt/12*EE148/p3_homes*EE152</f>
        <v/>
      </c>
      <c r="EF154" s="44">
        <f>p3_gpr_mkt/12*EF148/p3_homes*EF152</f>
        <v/>
      </c>
      <c r="EG154" s="44">
        <f>p3_gpr_mkt/12*EG148/p3_homes*EG152</f>
        <v/>
      </c>
      <c r="EH154" s="44">
        <f>p3_gpr_mkt/12*EH148/p3_homes*EH152</f>
        <v/>
      </c>
      <c r="EI154" s="44">
        <f>p3_gpr_mkt/12*EI148/p3_homes*EI152</f>
        <v/>
      </c>
      <c r="EJ154" s="44">
        <f>p3_gpr_mkt/12*EJ148/p3_homes*EJ152</f>
        <v/>
      </c>
      <c r="EK154" s="44">
        <f>p3_gpr_mkt/12*EK148/p3_homes*EK152</f>
        <v/>
      </c>
      <c r="EL154" s="44">
        <f>p3_gpr_mkt/12*EL148/p3_homes*EL152</f>
        <v/>
      </c>
      <c r="EM154" s="44">
        <f>p3_gpr_mkt/12*EM148/p3_homes*EM152</f>
        <v/>
      </c>
      <c r="EN154" s="44">
        <f>p3_gpr_mkt/12*EN148/p3_homes*EN152</f>
        <v/>
      </c>
      <c r="EO154" s="44">
        <f>p3_gpr_mkt/12*EO148/p3_homes*EO152</f>
        <v/>
      </c>
      <c r="EP154" s="44">
        <f>p3_gpr_mkt/12*EP148/p3_homes*EP152</f>
        <v/>
      </c>
      <c r="EQ154" s="44">
        <f>p3_gpr_mkt/12*EQ148/p3_homes*EQ152</f>
        <v/>
      </c>
      <c r="ER154" s="44">
        <f>p3_gpr_mkt/12*ER148/p3_homes*ER152</f>
        <v/>
      </c>
      <c r="ES154" s="44">
        <f>p3_gpr_mkt/12*ES148/p3_homes*ES152</f>
        <v/>
      </c>
      <c r="ET154" s="44">
        <f>p3_gpr_mkt/12*ET148/p3_homes*ET152</f>
        <v/>
      </c>
      <c r="EU154" s="44">
        <f>p3_gpr_mkt/12*EU148/p3_homes*EU152</f>
        <v/>
      </c>
      <c r="EV154" s="44">
        <f>p3_gpr_mkt/12*EV148/p3_homes*EV152</f>
        <v/>
      </c>
      <c r="EW154" s="44">
        <f>p3_gpr_mkt/12*EW148/p3_homes*EW152</f>
        <v/>
      </c>
      <c r="EX154" s="44">
        <f>p3_gpr_mkt/12*EX148/p3_homes*EX152</f>
        <v/>
      </c>
      <c r="EY154" s="44">
        <f>p3_gpr_mkt/12*EY148/p3_homes*EY152</f>
        <v/>
      </c>
      <c r="EZ154" s="44">
        <f>p3_gpr_mkt/12*EZ148/p3_homes*EZ152</f>
        <v/>
      </c>
      <c r="FA154" s="44">
        <f>p3_gpr_mkt/12*FA148/p3_homes*FA152</f>
        <v/>
      </c>
      <c r="FB154" s="44">
        <f>p3_gpr_mkt/12*FB148/p3_homes*FB152</f>
        <v/>
      </c>
      <c r="FC154" s="44">
        <f>p3_gpr_mkt/12*FC148/p3_homes*FC152</f>
        <v/>
      </c>
      <c r="FD154" s="44">
        <f>p3_gpr_mkt/12*FD148/p3_homes*FD152</f>
        <v/>
      </c>
      <c r="FE154" s="44">
        <f>p3_gpr_mkt/12*FE148/p3_homes*FE152</f>
        <v/>
      </c>
      <c r="FF154" s="44">
        <f>p3_gpr_mkt/12*FF148/p3_homes*FF152</f>
        <v/>
      </c>
      <c r="FG154" s="44">
        <f>p3_gpr_mkt/12*FG148/p3_homes*FG152</f>
        <v/>
      </c>
      <c r="FH154" s="44">
        <f>p3_gpr_mkt/12*FH148/p3_homes*FH152</f>
        <v/>
      </c>
      <c r="FI154" s="44">
        <f>p3_gpr_mkt/12*FI148/p3_homes*FI152</f>
        <v/>
      </c>
      <c r="FJ154" s="44">
        <f>p3_gpr_mkt/12*FJ148/p3_homes*FJ152</f>
        <v/>
      </c>
      <c r="FK154" s="44">
        <f>p3_gpr_mkt/12*FK148/p3_homes*FK152</f>
        <v/>
      </c>
      <c r="FL154" s="44">
        <f>p3_gpr_mkt/12*FL148/p3_homes*FL152</f>
        <v/>
      </c>
      <c r="FM154" s="44">
        <f>p3_gpr_mkt/12*FM148/p3_homes*FM152</f>
        <v/>
      </c>
      <c r="FN154" s="44">
        <f>p3_gpr_mkt/12*FN148/p3_homes*FN152</f>
        <v/>
      </c>
      <c r="FO154" s="44">
        <f>p3_gpr_mkt/12*FO148/p3_homes*FO152</f>
        <v/>
      </c>
      <c r="FP154" s="44">
        <f>p3_gpr_mkt/12*FP148/p3_homes*FP152</f>
        <v/>
      </c>
      <c r="FQ154" s="44">
        <f>p3_gpr_mkt/12*FQ148/p3_homes*FQ152</f>
        <v/>
      </c>
      <c r="FR154" s="44">
        <f>p3_gpr_mkt/12*FR148/p3_homes*FR152</f>
        <v/>
      </c>
      <c r="FS154" s="44">
        <f>p3_gpr_mkt/12*FS148/p3_homes*FS152</f>
        <v/>
      </c>
      <c r="FT154" s="44">
        <f>p3_gpr_mkt/12*FT148/p3_homes*FT152</f>
        <v/>
      </c>
      <c r="FU154" s="44">
        <f>p3_gpr_mkt/12*FU148/p3_homes*FU152</f>
        <v/>
      </c>
      <c r="FV154" s="44">
        <f>p3_gpr_mkt/12*FV148/p3_homes*FV152</f>
        <v/>
      </c>
      <c r="FW154" s="44">
        <f>p3_gpr_mkt/12*FW148/p3_homes*FW152</f>
        <v/>
      </c>
      <c r="FX154" s="44">
        <f>p3_gpr_mkt/12*FX148/p3_homes*FX152</f>
        <v/>
      </c>
      <c r="FY154" s="44">
        <f>p3_gpr_mkt/12*FY148/p3_homes*FY152</f>
        <v/>
      </c>
      <c r="FZ154" s="44">
        <f>p3_gpr_mkt/12*FZ148/p3_homes*FZ152</f>
        <v/>
      </c>
      <c r="GA154" s="44">
        <f>p3_gpr_mkt/12*GA148/p3_homes*GA152</f>
        <v/>
      </c>
      <c r="GB154" s="44">
        <f>p3_gpr_mkt/12*GB148/p3_homes*GB152</f>
        <v/>
      </c>
      <c r="GC154" s="44">
        <f>p3_gpr_mkt/12*GC148/p3_homes*GC152</f>
        <v/>
      </c>
      <c r="GD154" s="44">
        <f>p3_gpr_mkt/12*GD148/p3_homes*GD152</f>
        <v/>
      </c>
      <c r="GE154" s="44">
        <f>p3_gpr_mkt/12*GE148/p3_homes*GE152</f>
        <v/>
      </c>
      <c r="GF154" s="44">
        <f>p3_gpr_mkt/12*GF148/p3_homes*GF152</f>
        <v/>
      </c>
      <c r="GG154" s="44">
        <f>p3_gpr_mkt/12*GG148/p3_homes*GG152</f>
        <v/>
      </c>
      <c r="GH154" s="44">
        <f>p3_gpr_mkt/12*GH148/p3_homes*GH152</f>
        <v/>
      </c>
      <c r="GI154" s="44">
        <f>p3_gpr_mkt/12*GI148/p3_homes*GI152</f>
        <v/>
      </c>
      <c r="GJ154" s="44">
        <f>p3_gpr_mkt/12*GJ148/p3_homes*GJ152</f>
        <v/>
      </c>
      <c r="GK154" s="44">
        <f>p3_gpr_mkt/12*GK148/p3_homes*GK152</f>
        <v/>
      </c>
      <c r="GL154" s="44">
        <f>p3_gpr_mkt/12*GL148/p3_homes*GL152</f>
        <v/>
      </c>
      <c r="GM154" s="44">
        <f>p3_gpr_mkt/12*GM148/p3_homes*GM152</f>
        <v/>
      </c>
      <c r="GN154" s="44">
        <f>p3_gpr_mkt/12*GN148/p3_homes*GN152</f>
        <v/>
      </c>
      <c r="GO154" s="44">
        <f>p3_gpr_mkt/12*GO148/p3_homes*GO152</f>
        <v/>
      </c>
      <c r="GP154" s="44">
        <f>p3_gpr_mkt/12*GP148/p3_homes*GP152</f>
        <v/>
      </c>
      <c r="GQ154" s="44">
        <f>p3_gpr_mkt/12*GQ148/p3_homes*GQ152</f>
        <v/>
      </c>
      <c r="GR154" s="44">
        <f>p3_gpr_mkt/12*GR148/p3_homes*GR152</f>
        <v/>
      </c>
      <c r="GS154" s="44">
        <f>p3_gpr_mkt/12*GS148/p3_homes*GS152</f>
        <v/>
      </c>
      <c r="GT154" s="44">
        <f>p3_gpr_mkt/12*GT148/p3_homes*GT152</f>
        <v/>
      </c>
      <c r="GU154" s="44">
        <f>p3_gpr_mkt/12*GU148/p3_homes*GU152</f>
        <v/>
      </c>
      <c r="GV154" s="44">
        <f>p3_gpr_mkt/12*GV148/p3_homes*GV152</f>
        <v/>
      </c>
      <c r="GW154" s="44">
        <f>p3_gpr_mkt/12*GW148/p3_homes*GW152</f>
        <v/>
      </c>
      <c r="GX154" s="44">
        <f>p3_gpr_mkt/12*GX148/p3_homes*GX152</f>
        <v/>
      </c>
      <c r="GY154" s="44">
        <f>p3_gpr_mkt/12*GY148/p3_homes*GY152</f>
        <v/>
      </c>
      <c r="GZ154" s="44">
        <f>p3_gpr_mkt/12*GZ148/p3_homes*GZ152</f>
        <v/>
      </c>
      <c r="HA154" s="44">
        <f>p3_gpr_mkt/12*HA148/p3_homes*HA152</f>
        <v/>
      </c>
      <c r="HB154" s="44">
        <f>p3_gpr_mkt/12*HB148/p3_homes*HB152</f>
        <v/>
      </c>
      <c r="HC154" s="44">
        <f>p3_gpr_mkt/12*HC148/p3_homes*HC152</f>
        <v/>
      </c>
      <c r="HD154" s="44">
        <f>p3_gpr_mkt/12*HD148/p3_homes*HD152</f>
        <v/>
      </c>
      <c r="HE154" s="44">
        <f>p3_gpr_mkt/12*HE148/p3_homes*HE152</f>
        <v/>
      </c>
      <c r="HF154" s="44">
        <f>p3_gpr_mkt/12*HF148/p3_homes*HF152</f>
        <v/>
      </c>
      <c r="HG154" s="44">
        <f>p3_gpr_mkt/12*HG148/p3_homes*HG152</f>
        <v/>
      </c>
      <c r="HH154" s="44">
        <f>p3_gpr_mkt/12*HH148/p3_homes*HH152</f>
        <v/>
      </c>
      <c r="HI154" s="44">
        <f>p3_gpr_mkt/12*HI148/p3_homes*HI152</f>
        <v/>
      </c>
      <c r="HJ154" s="44">
        <f>p3_gpr_mkt/12*HJ148/p3_homes*HJ152</f>
        <v/>
      </c>
      <c r="HK154" s="44">
        <f>p3_gpr_mkt/12*HK148/p3_homes*HK152</f>
        <v/>
      </c>
      <c r="HL154" s="44">
        <f>p3_gpr_mkt/12*HL148/p3_homes*HL152</f>
        <v/>
      </c>
      <c r="HM154" s="44">
        <f>p3_gpr_mkt/12*HM148/p3_homes*HM152</f>
        <v/>
      </c>
      <c r="HN154" s="44">
        <f>p3_gpr_mkt/12*HN148/p3_homes*HN152</f>
        <v/>
      </c>
      <c r="HO154" s="44">
        <f>p3_gpr_mkt/12*HO148/p3_homes*HO152</f>
        <v/>
      </c>
      <c r="HP154" s="44">
        <f>p3_gpr_mkt/12*HP148/p3_homes*HP152</f>
        <v/>
      </c>
      <c r="HQ154" s="44">
        <f>p3_gpr_mkt/12*HQ148/p3_homes*HQ152</f>
        <v/>
      </c>
      <c r="HR154" s="44">
        <f>p3_gpr_mkt/12*HR148/p3_homes*HR152</f>
        <v/>
      </c>
      <c r="HS154" s="44">
        <f>p3_gpr_mkt/12*HS148/p3_homes*HS152</f>
        <v/>
      </c>
      <c r="HT154" s="44">
        <f>p3_gpr_mkt/12*HT148/p3_homes*HT152</f>
        <v/>
      </c>
      <c r="HU154" s="44">
        <f>p3_gpr_mkt/12*HU148/p3_homes*HU152</f>
        <v/>
      </c>
      <c r="HV154" s="44">
        <f>p3_gpr_mkt/12*HV148/p3_homes*HV152</f>
        <v/>
      </c>
      <c r="HW154" s="44">
        <f>p3_gpr_mkt/12*HW148/p3_homes*HW152</f>
        <v/>
      </c>
      <c r="HX154" s="44">
        <f>p3_gpr_mkt/12*HX148/p3_homes*HX152</f>
        <v/>
      </c>
      <c r="HY154" s="44">
        <f>p3_gpr_mkt/12*HY148/p3_homes*HY152</f>
        <v/>
      </c>
      <c r="HZ154" s="44">
        <f>p3_gpr_mkt/12*HZ148/p3_homes*HZ152</f>
        <v/>
      </c>
      <c r="IA154" s="44">
        <f>p3_gpr_mkt/12*IA148/p3_homes*IA152</f>
        <v/>
      </c>
      <c r="IB154" s="44">
        <f>p3_gpr_mkt/12*IB148/p3_homes*IB152</f>
        <v/>
      </c>
      <c r="IC154" s="44">
        <f>p3_gpr_mkt/12*IC148/p3_homes*IC152</f>
        <v/>
      </c>
      <c r="ID154" s="44">
        <f>p3_gpr_mkt/12*ID148/p3_homes*ID152</f>
        <v/>
      </c>
      <c r="IE154" s="44">
        <f>p3_gpr_mkt/12*IE148/p3_homes*IE152</f>
        <v/>
      </c>
      <c r="IF154" s="44">
        <f>p3_gpr_mkt/12*IF148/p3_homes*IF152</f>
        <v/>
      </c>
      <c r="IG154" s="44">
        <f>p3_gpr_mkt/12*IG148/p3_homes*IG152</f>
        <v/>
      </c>
      <c r="IH154" s="44">
        <f>p3_gpr_mkt/12*IH148/p3_homes*IH152</f>
        <v/>
      </c>
      <c r="II154" s="44">
        <f>p3_gpr_mkt/12*II148/p3_homes*II152</f>
        <v/>
      </c>
      <c r="IJ154" s="44">
        <f>p3_gpr_mkt/12*IJ148/p3_homes*IJ152</f>
        <v/>
      </c>
      <c r="IK154" s="44">
        <f>p3_gpr_mkt/12*IK148/p3_homes*IK152</f>
        <v/>
      </c>
      <c r="IL154" s="44">
        <f>p3_gpr_mkt/12*IL148/p3_homes*IL152</f>
        <v/>
      </c>
      <c r="IM154" s="44">
        <f>p3_gpr_mkt/12*IM148/p3_homes*IM152</f>
        <v/>
      </c>
      <c r="IN154" s="44">
        <f>p3_gpr_mkt/12*IN148/p3_homes*IN152</f>
        <v/>
      </c>
      <c r="IO154" s="44">
        <f>p3_gpr_mkt/12*IO148/p3_homes*IO152</f>
        <v/>
      </c>
      <c r="IP154" s="44">
        <f>p3_gpr_mkt/12*IP148/p3_homes*IP152</f>
        <v/>
      </c>
      <c r="IQ154" s="44">
        <f>p3_gpr_mkt/12*IQ148/p3_homes*IQ152</f>
        <v/>
      </c>
      <c r="IR154" s="44">
        <f>p3_gpr_mkt/12*IR148/p3_homes*IR152</f>
        <v/>
      </c>
      <c r="IS154" s="44">
        <f>p3_gpr_mkt/12*IS148/p3_homes*IS152</f>
        <v/>
      </c>
      <c r="IT154" s="44">
        <f>p3_gpr_mkt/12*IT148/p3_homes*IT152</f>
        <v/>
      </c>
      <c r="IU154" s="44">
        <f>p3_gpr_mkt/12*IU148/p3_homes*IU152</f>
        <v/>
      </c>
      <c r="IV154" s="44">
        <f>p3_gpr_mkt/12*IV148/p3_homes*IV152</f>
        <v/>
      </c>
      <c r="IW154" s="44">
        <f>p3_gpr_mkt/12*IW148/p3_homes*IW152</f>
        <v/>
      </c>
      <c r="IX154" s="44">
        <f>p3_gpr_mkt/12*IX148/p3_homes*IX152</f>
        <v/>
      </c>
      <c r="IY154" s="44">
        <f>p3_gpr_mkt/12*IY148/p3_homes*IY152</f>
        <v/>
      </c>
      <c r="IZ154" s="44">
        <f>p3_gpr_mkt/12*IZ148/p3_homes*IZ152</f>
        <v/>
      </c>
      <c r="JA154" s="44">
        <f>p3_gpr_mkt/12*JA148/p3_homes*JA152</f>
        <v/>
      </c>
      <c r="JB154" s="44">
        <f>p3_gpr_mkt/12*JB148/p3_homes*JB152</f>
        <v/>
      </c>
      <c r="JC154" s="44">
        <f>p3_gpr_mkt/12*JC148/p3_homes*JC152</f>
        <v/>
      </c>
      <c r="JD154" s="44">
        <f>p3_gpr_mkt/12*JD148/p3_homes*JD152</f>
        <v/>
      </c>
      <c r="JE154" s="44">
        <f>p3_gpr_mkt/12*JE148/p3_homes*JE152</f>
        <v/>
      </c>
      <c r="JF154" s="44">
        <f>p3_gpr_mkt/12*JF148/p3_homes*JF152</f>
        <v/>
      </c>
      <c r="JG154" s="44">
        <f>p3_gpr_mkt/12*JG148/p3_homes*JG152</f>
        <v/>
      </c>
      <c r="JH154" s="44">
        <f>p3_gpr_mkt/12*JH148/p3_homes*JH152</f>
        <v/>
      </c>
      <c r="JI154" s="44">
        <f>p3_gpr_mkt/12*JI148/p3_homes*JI152</f>
        <v/>
      </c>
      <c r="JJ154" s="44">
        <f>p3_gpr_mkt/12*JJ148/p3_homes*JJ152</f>
        <v/>
      </c>
      <c r="JK154" s="44">
        <f>p3_gpr_mkt/12*JK148/p3_homes*JK152</f>
        <v/>
      </c>
      <c r="JL154" s="44">
        <f>p3_gpr_mkt/12*JL148/p3_homes*JL152</f>
        <v/>
      </c>
      <c r="JM154" s="44">
        <f>p3_gpr_mkt/12*JM148/p3_homes*JM152</f>
        <v/>
      </c>
      <c r="JN154" s="44">
        <f>p3_gpr_mkt/12*JN148/p3_homes*JN152</f>
        <v/>
      </c>
      <c r="JO154" s="44">
        <f>p3_gpr_mkt/12*JO148/p3_homes*JO152</f>
        <v/>
      </c>
      <c r="JP154" s="44">
        <f>p3_gpr_mkt/12*JP148/p3_homes*JP152</f>
        <v/>
      </c>
      <c r="JQ154" s="44">
        <f>p3_gpr_mkt/12*JQ148/p3_homes*JQ152</f>
        <v/>
      </c>
      <c r="JR154" s="44">
        <f>p3_gpr_mkt/12*JR148/p3_homes*JR152</f>
        <v/>
      </c>
      <c r="JS154" s="44">
        <f>p3_gpr_mkt/12*JS148/p3_homes*JS152</f>
        <v/>
      </c>
      <c r="JT154" s="44">
        <f>p3_gpr_mkt/12*JT148/p3_homes*JT152</f>
        <v/>
      </c>
      <c r="JU154" s="44">
        <f>p3_gpr_mkt/12*JU148/p3_homes*JU152</f>
        <v/>
      </c>
      <c r="JV154" s="44">
        <f>p3_gpr_mkt/12*JV148/p3_homes*JV152</f>
        <v/>
      </c>
      <c r="JW154" s="44">
        <f>p3_gpr_mkt/12*JW148/p3_homes*JW152</f>
        <v/>
      </c>
      <c r="JX154" s="44">
        <f>p3_gpr_mkt/12*JX148/p3_homes*JX152</f>
        <v/>
      </c>
      <c r="JY154" s="44">
        <f>p3_gpr_mkt/12*JY148/p3_homes*JY152</f>
        <v/>
      </c>
      <c r="JZ154" s="44">
        <f>p3_gpr_mkt/12*JZ148/p3_homes*JZ152</f>
        <v/>
      </c>
      <c r="KA154" s="44">
        <f>p3_gpr_mkt/12*KA148/p3_homes*KA152</f>
        <v/>
      </c>
      <c r="KB154" s="44">
        <f>p3_gpr_mkt/12*KB148/p3_homes*KB152</f>
        <v/>
      </c>
      <c r="KC154" s="44">
        <f>p3_gpr_mkt/12*KC148/p3_homes*KC152</f>
        <v/>
      </c>
      <c r="KD154" s="44">
        <f>p3_gpr_mkt/12*KD148/p3_homes*KD152</f>
        <v/>
      </c>
      <c r="KE154" s="44">
        <f>p3_gpr_mkt/12*KE148/p3_homes*KE152</f>
        <v/>
      </c>
      <c r="KF154" s="44">
        <f>p3_gpr_mkt/12*KF148/p3_homes*KF152</f>
        <v/>
      </c>
      <c r="KG154" s="44">
        <f>p3_gpr_mkt/12*KG148/p3_homes*KG152</f>
        <v/>
      </c>
      <c r="KH154" s="44">
        <f>p3_gpr_mkt/12*KH148/p3_homes*KH152</f>
        <v/>
      </c>
      <c r="KI154" s="44">
        <f>p3_gpr_mkt/12*KI148/p3_homes*KI152</f>
        <v/>
      </c>
      <c r="KJ154" s="44">
        <f>p3_gpr_mkt/12*KJ148/p3_homes*KJ152</f>
        <v/>
      </c>
      <c r="KK154" s="44">
        <f>p3_gpr_mkt/12*KK148/p3_homes*KK152</f>
        <v/>
      </c>
      <c r="KL154" s="44">
        <f>p3_gpr_mkt/12*KL148/p3_homes*KL152</f>
        <v/>
      </c>
      <c r="KM154" s="44">
        <f>p3_gpr_mkt/12*KM148/p3_homes*KM152</f>
        <v/>
      </c>
      <c r="KN154" s="44">
        <f>p3_gpr_mkt/12*KN148/p3_homes*KN152</f>
        <v/>
      </c>
      <c r="KO154" s="44">
        <f>p3_gpr_mkt/12*KO148/p3_homes*KO152</f>
        <v/>
      </c>
      <c r="KP154" s="44">
        <f>p3_gpr_mkt/12*KP148/p3_homes*KP152</f>
        <v/>
      </c>
      <c r="KQ154" s="44">
        <f>p3_gpr_mkt/12*KQ148/p3_homes*KQ152</f>
        <v/>
      </c>
      <c r="KR154" s="44">
        <f>p3_gpr_mkt/12*KR148/p3_homes*KR152</f>
        <v/>
      </c>
      <c r="KS154" s="44">
        <f>p3_gpr_mkt/12*KS148/p3_homes*KS152</f>
        <v/>
      </c>
      <c r="KT154" s="44">
        <f>p3_gpr_mkt/12*KT148/p3_homes*KT152</f>
        <v/>
      </c>
      <c r="KU154" s="44">
        <f>p3_gpr_mkt/12*KU148/p3_homes*KU152</f>
        <v/>
      </c>
      <c r="KV154" s="44">
        <f>p3_gpr_mkt/12*KV148/p3_homes*KV152</f>
        <v/>
      </c>
      <c r="KW154" s="44">
        <f>p3_gpr_mkt/12*KW148/p3_homes*KW152</f>
        <v/>
      </c>
      <c r="KX154" s="44">
        <f>p3_gpr_mkt/12*KX148/p3_homes*KX152</f>
        <v/>
      </c>
      <c r="KY154" s="44">
        <f>p3_gpr_mkt/12*KY148/p3_homes*KY152</f>
        <v/>
      </c>
      <c r="KZ154" s="44">
        <f>p3_gpr_mkt/12*KZ148/p3_homes*KZ152</f>
        <v/>
      </c>
      <c r="LA154" s="44">
        <f>p3_gpr_mkt/12*LA148/p3_homes*LA152</f>
        <v/>
      </c>
      <c r="LB154" s="44">
        <f>p3_gpr_mkt/12*LB148/p3_homes*LB152</f>
        <v/>
      </c>
      <c r="LC154" s="44">
        <f>p3_gpr_mkt/12*LC148/p3_homes*LC152</f>
        <v/>
      </c>
      <c r="LD154" s="44">
        <f>p3_gpr_mkt/12*LD148/p3_homes*LD152</f>
        <v/>
      </c>
      <c r="LE154" s="44">
        <f>p3_gpr_mkt/12*LE148/p3_homes*LE152</f>
        <v/>
      </c>
      <c r="LF154" s="44">
        <f>p3_gpr_mkt/12*LF148/p3_homes*LF152</f>
        <v/>
      </c>
      <c r="LG154" s="44">
        <f>p3_gpr_mkt/12*LG148/p3_homes*LG152</f>
        <v/>
      </c>
      <c r="LH154" s="44">
        <f>p3_gpr_mkt/12*LH148/p3_homes*LH152</f>
        <v/>
      </c>
      <c r="LI154" s="44">
        <f>p3_gpr_mkt/12*LI148/p3_homes*LI152</f>
        <v/>
      </c>
      <c r="LJ154" s="44">
        <f>p3_gpr_mkt/12*LJ148/p3_homes*LJ152</f>
        <v/>
      </c>
      <c r="LK154" s="44">
        <f>p3_gpr_mkt/12*LK148/p3_homes*LK152</f>
        <v/>
      </c>
      <c r="LL154" s="44">
        <f>p3_gpr_mkt/12*LL148/p3_homes*LL152</f>
        <v/>
      </c>
      <c r="LM154" s="44">
        <f>p3_gpr_mkt/12*LM148/p3_homes*LM152</f>
        <v/>
      </c>
      <c r="LN154" s="44">
        <f>p3_gpr_mkt/12*LN148/p3_homes*LN152</f>
        <v/>
      </c>
      <c r="LO154" s="44">
        <f>p3_gpr_mkt/12*LO148/p3_homes*LO152</f>
        <v/>
      </c>
      <c r="LP154" s="44">
        <f>p3_gpr_mkt/12*LP148/p3_homes*LP152</f>
        <v/>
      </c>
      <c r="LQ154" s="44">
        <f>p3_gpr_mkt/12*LQ148/p3_homes*LQ152</f>
        <v/>
      </c>
      <c r="LR154" s="44">
        <f>p3_gpr_mkt/12*LR148/p3_homes*LR152</f>
        <v/>
      </c>
      <c r="LS154" s="44">
        <f>p3_gpr_mkt/12*LS148/p3_homes*LS152</f>
        <v/>
      </c>
      <c r="LT154" s="44">
        <f>p3_gpr_mkt/12*LT148/p3_homes*LT152</f>
        <v/>
      </c>
      <c r="LU154" s="44">
        <f>p3_gpr_mkt/12*LU148/p3_homes*LU152</f>
        <v/>
      </c>
      <c r="LV154" s="44">
        <f>p3_gpr_mkt/12*LV148/p3_homes*LV152</f>
        <v/>
      </c>
      <c r="LW154" s="44">
        <f>p3_gpr_mkt/12*LW148/p3_homes*LW152</f>
        <v/>
      </c>
      <c r="LX154" s="44">
        <f>p3_gpr_mkt/12*LX148/p3_homes*LX152</f>
        <v/>
      </c>
      <c r="LY154" s="44">
        <f>p3_gpr_mkt/12*LY148/p3_homes*LY152</f>
        <v/>
      </c>
      <c r="LZ154" s="44">
        <f>p3_gpr_mkt/12*LZ148/p3_homes*LZ152</f>
        <v/>
      </c>
      <c r="MA154" s="44">
        <f>p3_gpr_mkt/12*MA148/p3_homes*MA152</f>
        <v/>
      </c>
      <c r="MB154" s="44">
        <f>p3_gpr_mkt/12*MB148/p3_homes*MB152</f>
        <v/>
      </c>
      <c r="MC154" s="44">
        <f>p3_gpr_mkt/12*MC148/p3_homes*MC152</f>
        <v/>
      </c>
      <c r="MD154" s="44">
        <f>p3_gpr_mkt/12*MD148/p3_homes*MD152</f>
        <v/>
      </c>
      <c r="ME154" s="44">
        <f>p3_gpr_mkt/12*ME148/p3_homes*ME152</f>
        <v/>
      </c>
      <c r="MF154" s="44">
        <f>p3_gpr_mkt/12*MF148/p3_homes*MF152</f>
        <v/>
      </c>
      <c r="MG154" s="44">
        <f>p3_gpr_mkt/12*MG148/p3_homes*MG152</f>
        <v/>
      </c>
      <c r="MH154" s="44">
        <f>p3_gpr_mkt/12*MH148/p3_homes*MH152</f>
        <v/>
      </c>
      <c r="MI154" s="44">
        <f>p3_gpr_mkt/12*MI148/p3_homes*MI152</f>
        <v/>
      </c>
      <c r="MJ154" s="44">
        <f>p3_gpr_mkt/12*MJ148/p3_homes*MJ152</f>
        <v/>
      </c>
      <c r="MK154" s="44">
        <f>p3_gpr_mkt/12*MK148/p3_homes*MK152</f>
        <v/>
      </c>
      <c r="ML154" s="44">
        <f>p3_gpr_mkt/12*ML148/p3_homes*ML152</f>
        <v/>
      </c>
      <c r="MM154" s="44">
        <f>p3_gpr_mkt/12*MM148/p3_homes*MM152</f>
        <v/>
      </c>
      <c r="MN154" s="44">
        <f>p3_gpr_mkt/12*MN148/p3_homes*MN152</f>
        <v/>
      </c>
      <c r="MO154" s="44">
        <f>p3_gpr_mkt/12*MO148/p3_homes*MO152</f>
        <v/>
      </c>
      <c r="MP154" s="44">
        <f>p3_gpr_mkt/12*MP148/p3_homes*MP152</f>
        <v/>
      </c>
      <c r="MQ154" s="44">
        <f>p3_gpr_mkt/12*MQ148/p3_homes*MQ152</f>
        <v/>
      </c>
      <c r="MR154" s="44">
        <f>p3_gpr_mkt/12*MR148/p3_homes*MR152</f>
        <v/>
      </c>
      <c r="MS154" s="44">
        <f>p3_gpr_mkt/12*MS148/p3_homes*MS152</f>
        <v/>
      </c>
      <c r="MT154" s="44">
        <f>p3_gpr_mkt/12*MT148/p3_homes*MT152</f>
        <v/>
      </c>
      <c r="MU154" s="44">
        <f>p3_gpr_mkt/12*MU148/p3_homes*MU152</f>
        <v/>
      </c>
      <c r="MV154" s="44">
        <f>p3_gpr_mkt/12*MV148/p3_homes*MV152</f>
        <v/>
      </c>
      <c r="MW154" s="44">
        <f>p3_gpr_mkt/12*MW148/p3_homes*MW152</f>
        <v/>
      </c>
      <c r="MX154" s="44">
        <f>p3_gpr_mkt/12*MX148/p3_homes*MX152</f>
        <v/>
      </c>
      <c r="MY154" s="44">
        <f>p3_gpr_mkt/12*MY148/p3_homes*MY152</f>
        <v/>
      </c>
      <c r="MZ154" s="44">
        <f>p3_gpr_mkt/12*MZ148/p3_homes*MZ152</f>
        <v/>
      </c>
      <c r="NA154" s="44">
        <f>p3_gpr_mkt/12*NA148/p3_homes*NA152</f>
        <v/>
      </c>
      <c r="NB154" s="44">
        <f>p3_gpr_mkt/12*NB148/p3_homes*NB152</f>
        <v/>
      </c>
      <c r="NC154" s="44">
        <f>p3_gpr_mkt/12*NC148/p3_homes*NC152</f>
        <v/>
      </c>
      <c r="ND154" s="44">
        <f>p3_gpr_mkt/12*ND148/p3_homes*ND152</f>
        <v/>
      </c>
      <c r="NE154" s="44">
        <f>p3_gpr_mkt/12*NE148/p3_homes*NE152</f>
        <v/>
      </c>
      <c r="NF154" s="44">
        <f>p3_gpr_mkt/12*NF148/p3_homes*NF152</f>
        <v/>
      </c>
      <c r="NG154" s="44">
        <f>p3_gpr_mkt/12*NG148/p3_homes*NG152</f>
        <v/>
      </c>
      <c r="NH154" s="44">
        <f>p3_gpr_mkt/12*NH148/p3_homes*NH152</f>
        <v/>
      </c>
      <c r="NI154" s="44">
        <f>p3_gpr_mkt/12*NI148/p3_homes*NI152</f>
        <v/>
      </c>
      <c r="NJ154" s="44">
        <f>p3_gpr_mkt/12*NJ148/p3_homes*NJ152</f>
        <v/>
      </c>
      <c r="NK154" s="44">
        <f>p3_gpr_mkt/12*NK148/p3_homes*NK152</f>
        <v/>
      </c>
      <c r="NL154" s="44">
        <f>p3_gpr_mkt/12*NL148/p3_homes*NL152</f>
        <v/>
      </c>
      <c r="NM154" s="44">
        <f>p3_gpr_mkt/12*NM148/p3_homes*NM152</f>
        <v/>
      </c>
      <c r="NN154" s="44">
        <f>p3_gpr_mkt/12*NN148/p3_homes*NN152</f>
        <v/>
      </c>
      <c r="NO154" s="44">
        <f>p3_gpr_mkt/12*NO148/p3_homes*NO152</f>
        <v/>
      </c>
      <c r="NP154" s="44">
        <f>p3_gpr_mkt/12*NP148/p3_homes*NP152</f>
        <v/>
      </c>
      <c r="NQ154" s="44">
        <f>p3_gpr_mkt/12*NQ148/p3_homes*NQ152</f>
        <v/>
      </c>
      <c r="NR154" s="44">
        <f>p3_gpr_mkt/12*NR148/p3_homes*NR152</f>
        <v/>
      </c>
      <c r="NS154" s="44">
        <f>p3_gpr_mkt/12*NS148/p3_homes*NS152</f>
        <v/>
      </c>
      <c r="NT154" s="44">
        <f>p3_gpr_mkt/12*NT148/p3_homes*NT152</f>
        <v/>
      </c>
      <c r="NU154" s="44">
        <f>p3_gpr_mkt/12*NU148/p3_homes*NU152</f>
        <v/>
      </c>
      <c r="NV154" s="44">
        <f>p3_gpr_mkt/12*NV148/p3_homes*NV152</f>
        <v/>
      </c>
      <c r="NW154" s="44">
        <f>p3_gpr_mkt/12*NW148/p3_homes*NW152</f>
        <v/>
      </c>
      <c r="NX154" s="44">
        <f>p3_gpr_mkt/12*NX148/p3_homes*NX152</f>
        <v/>
      </c>
      <c r="NY154" s="44">
        <f>p3_gpr_mkt/12*NY148/p3_homes*NY152</f>
        <v/>
      </c>
      <c r="NZ154" s="44">
        <f>p3_gpr_mkt/12*NZ148/p3_homes*NZ152</f>
        <v/>
      </c>
      <c r="OA154" s="44">
        <f>p3_gpr_mkt/12*OA148/p3_homes*OA152</f>
        <v/>
      </c>
      <c r="OB154" s="44">
        <f>p3_gpr_mkt/12*OB148/p3_homes*OB152</f>
        <v/>
      </c>
      <c r="OC154" s="44">
        <f>p3_gpr_mkt/12*OC148/p3_homes*OC152</f>
        <v/>
      </c>
      <c r="OD154" s="44">
        <f>p3_gpr_mkt/12*OD148/p3_homes*OD152</f>
        <v/>
      </c>
      <c r="OE154" s="44">
        <f>p3_gpr_mkt/12*OE148/p3_homes*OE152</f>
        <v/>
      </c>
      <c r="OF154" s="44">
        <f>p3_gpr_mkt/12*OF148/p3_homes*OF152</f>
        <v/>
      </c>
      <c r="OG154" s="44">
        <f>p3_gpr_mkt/12*OG148/p3_homes*OG152</f>
        <v/>
      </c>
      <c r="OH154" s="44">
        <f>p3_gpr_mkt/12*OH148/p3_homes*OH152</f>
        <v/>
      </c>
      <c r="OI154" s="44">
        <f>p3_gpr_mkt/12*OI148/p3_homes*OI152</f>
        <v/>
      </c>
      <c r="OJ154" s="44">
        <f>p3_gpr_mkt/12*OJ148/p3_homes*OJ152</f>
        <v/>
      </c>
      <c r="OK154" s="44">
        <f>p3_gpr_mkt/12*OK148/p3_homes*OK152</f>
        <v/>
      </c>
      <c r="OL154" s="44">
        <f>p3_gpr_mkt/12*OL148/p3_homes*OL152</f>
        <v/>
      </c>
      <c r="OM154" s="44">
        <f>p3_gpr_mkt/12*OM148/p3_homes*OM152</f>
        <v/>
      </c>
      <c r="ON154" s="44">
        <f>p3_gpr_mkt/12*ON148/p3_homes*ON152</f>
        <v/>
      </c>
      <c r="OO154" s="44">
        <f>p3_gpr_mkt/12*OO148/p3_homes*OO152</f>
        <v/>
      </c>
      <c r="OP154" s="44">
        <f>p3_gpr_mkt/12*OP148/p3_homes*OP152</f>
        <v/>
      </c>
      <c r="OQ154" s="44">
        <f>p3_gpr_mkt/12*OQ148/p3_homes*OQ152</f>
        <v/>
      </c>
      <c r="OR154" s="44">
        <f>p3_gpr_mkt/12*OR148/p3_homes*OR152</f>
        <v/>
      </c>
      <c r="OS154" s="44">
        <f>p3_gpr_mkt/12*OS148/p3_homes*OS152</f>
        <v/>
      </c>
      <c r="OT154" s="44">
        <f>p3_gpr_mkt/12*OT148/p3_homes*OT152</f>
        <v/>
      </c>
      <c r="OU154" s="44">
        <f>p3_gpr_mkt/12*OU148/p3_homes*OU152</f>
        <v/>
      </c>
      <c r="OV154" s="44">
        <f>p3_gpr_mkt/12*OV148/p3_homes*OV152</f>
        <v/>
      </c>
      <c r="OW154" s="44">
        <f>p3_gpr_mkt/12*OW148/p3_homes*OW152</f>
        <v/>
      </c>
      <c r="OX154" s="44">
        <f>p3_gpr_mkt/12*OX148/p3_homes*OX152</f>
        <v/>
      </c>
      <c r="OY154" s="44">
        <f>p3_gpr_mkt/12*OY148/p3_homes*OY152</f>
        <v/>
      </c>
      <c r="OZ154" s="44">
        <f>p3_gpr_mkt/12*OZ148/p3_homes*OZ152</f>
        <v/>
      </c>
      <c r="PA154" s="44">
        <f>p3_gpr_mkt/12*PA148/p3_homes*PA152</f>
        <v/>
      </c>
      <c r="PB154" s="44">
        <f>p3_gpr_mkt/12*PB148/p3_homes*PB152</f>
        <v/>
      </c>
      <c r="PC154" s="44">
        <f>p3_gpr_mkt/12*PC148/p3_homes*PC152</f>
        <v/>
      </c>
      <c r="PD154" s="44">
        <f>p3_gpr_mkt/12*PD148/p3_homes*PD152</f>
        <v/>
      </c>
      <c r="PE154" s="44">
        <f>p3_gpr_mkt/12*PE148/p3_homes*PE152</f>
        <v/>
      </c>
      <c r="PF154" s="44">
        <f>p3_gpr_mkt/12*PF148/p3_homes*PF152</f>
        <v/>
      </c>
      <c r="PG154" s="44">
        <f>p3_gpr_mkt/12*PG148/p3_homes*PG152</f>
        <v/>
      </c>
      <c r="PH154" s="44">
        <f>p3_gpr_mkt/12*PH148/p3_homes*PH152</f>
        <v/>
      </c>
      <c r="PI154" s="44">
        <f>p3_gpr_mkt/12*PI148/p3_homes*PI152</f>
        <v/>
      </c>
      <c r="PJ154" s="44">
        <f>p3_gpr_mkt/12*PJ148/p3_homes*PJ152</f>
        <v/>
      </c>
      <c r="PK154" s="44">
        <f>p3_gpr_mkt/12*PK148/p3_homes*PK152</f>
        <v/>
      </c>
      <c r="PL154" s="44">
        <f>p3_gpr_mkt/12*PL148/p3_homes*PL152</f>
        <v/>
      </c>
      <c r="PM154" s="44">
        <f>p3_gpr_mkt/12*PM148/p3_homes*PM152</f>
        <v/>
      </c>
    </row>
    <row r="155">
      <c r="A155" s="9" t="inlineStr">
        <is>
          <t>Affordable rent</t>
        </is>
      </c>
      <c r="B155" s="9" t="inlineStr">
        <is>
          <t>P3</t>
        </is>
      </c>
      <c r="C155" s="43">
        <f>SUM(D155:PM155)</f>
        <v/>
      </c>
      <c r="D155" s="44">
        <f>p3_gpr_aff/12*D148/p3_homes*D152</f>
        <v/>
      </c>
      <c r="E155" s="44">
        <f>p3_gpr_aff/12*E148/p3_homes*E152</f>
        <v/>
      </c>
      <c r="F155" s="44">
        <f>p3_gpr_aff/12*F148/p3_homes*F152</f>
        <v/>
      </c>
      <c r="G155" s="44">
        <f>p3_gpr_aff/12*G148/p3_homes*G152</f>
        <v/>
      </c>
      <c r="H155" s="44">
        <f>p3_gpr_aff/12*H148/p3_homes*H152</f>
        <v/>
      </c>
      <c r="I155" s="44">
        <f>p3_gpr_aff/12*I148/p3_homes*I152</f>
        <v/>
      </c>
      <c r="J155" s="44">
        <f>p3_gpr_aff/12*J148/p3_homes*J152</f>
        <v/>
      </c>
      <c r="K155" s="44">
        <f>p3_gpr_aff/12*K148/p3_homes*K152</f>
        <v/>
      </c>
      <c r="L155" s="44">
        <f>p3_gpr_aff/12*L148/p3_homes*L152</f>
        <v/>
      </c>
      <c r="M155" s="44">
        <f>p3_gpr_aff/12*M148/p3_homes*M152</f>
        <v/>
      </c>
      <c r="N155" s="44">
        <f>p3_gpr_aff/12*N148/p3_homes*N152</f>
        <v/>
      </c>
      <c r="O155" s="44">
        <f>p3_gpr_aff/12*O148/p3_homes*O152</f>
        <v/>
      </c>
      <c r="P155" s="44">
        <f>p3_gpr_aff/12*P148/p3_homes*P152</f>
        <v/>
      </c>
      <c r="Q155" s="44">
        <f>p3_gpr_aff/12*Q148/p3_homes*Q152</f>
        <v/>
      </c>
      <c r="R155" s="44">
        <f>p3_gpr_aff/12*R148/p3_homes*R152</f>
        <v/>
      </c>
      <c r="S155" s="44">
        <f>p3_gpr_aff/12*S148/p3_homes*S152</f>
        <v/>
      </c>
      <c r="T155" s="44">
        <f>p3_gpr_aff/12*T148/p3_homes*T152</f>
        <v/>
      </c>
      <c r="U155" s="44">
        <f>p3_gpr_aff/12*U148/p3_homes*U152</f>
        <v/>
      </c>
      <c r="V155" s="44">
        <f>p3_gpr_aff/12*V148/p3_homes*V152</f>
        <v/>
      </c>
      <c r="W155" s="44">
        <f>p3_gpr_aff/12*W148/p3_homes*W152</f>
        <v/>
      </c>
      <c r="X155" s="44">
        <f>p3_gpr_aff/12*X148/p3_homes*X152</f>
        <v/>
      </c>
      <c r="Y155" s="44">
        <f>p3_gpr_aff/12*Y148/p3_homes*Y152</f>
        <v/>
      </c>
      <c r="Z155" s="44">
        <f>p3_gpr_aff/12*Z148/p3_homes*Z152</f>
        <v/>
      </c>
      <c r="AA155" s="44">
        <f>p3_gpr_aff/12*AA148/p3_homes*AA152</f>
        <v/>
      </c>
      <c r="AB155" s="44">
        <f>p3_gpr_aff/12*AB148/p3_homes*AB152</f>
        <v/>
      </c>
      <c r="AC155" s="44">
        <f>p3_gpr_aff/12*AC148/p3_homes*AC152</f>
        <v/>
      </c>
      <c r="AD155" s="44">
        <f>p3_gpr_aff/12*AD148/p3_homes*AD152</f>
        <v/>
      </c>
      <c r="AE155" s="44">
        <f>p3_gpr_aff/12*AE148/p3_homes*AE152</f>
        <v/>
      </c>
      <c r="AF155" s="44">
        <f>p3_gpr_aff/12*AF148/p3_homes*AF152</f>
        <v/>
      </c>
      <c r="AG155" s="44">
        <f>p3_gpr_aff/12*AG148/p3_homes*AG152</f>
        <v/>
      </c>
      <c r="AH155" s="44">
        <f>p3_gpr_aff/12*AH148/p3_homes*AH152</f>
        <v/>
      </c>
      <c r="AI155" s="44">
        <f>p3_gpr_aff/12*AI148/p3_homes*AI152</f>
        <v/>
      </c>
      <c r="AJ155" s="44">
        <f>p3_gpr_aff/12*AJ148/p3_homes*AJ152</f>
        <v/>
      </c>
      <c r="AK155" s="44">
        <f>p3_gpr_aff/12*AK148/p3_homes*AK152</f>
        <v/>
      </c>
      <c r="AL155" s="44">
        <f>p3_gpr_aff/12*AL148/p3_homes*AL152</f>
        <v/>
      </c>
      <c r="AM155" s="44">
        <f>p3_gpr_aff/12*AM148/p3_homes*AM152</f>
        <v/>
      </c>
      <c r="AN155" s="44">
        <f>p3_gpr_aff/12*AN148/p3_homes*AN152</f>
        <v/>
      </c>
      <c r="AO155" s="44">
        <f>p3_gpr_aff/12*AO148/p3_homes*AO152</f>
        <v/>
      </c>
      <c r="AP155" s="44">
        <f>p3_gpr_aff/12*AP148/p3_homes*AP152</f>
        <v/>
      </c>
      <c r="AQ155" s="44">
        <f>p3_gpr_aff/12*AQ148/p3_homes*AQ152</f>
        <v/>
      </c>
      <c r="AR155" s="44">
        <f>p3_gpr_aff/12*AR148/p3_homes*AR152</f>
        <v/>
      </c>
      <c r="AS155" s="44">
        <f>p3_gpr_aff/12*AS148/p3_homes*AS152</f>
        <v/>
      </c>
      <c r="AT155" s="44">
        <f>p3_gpr_aff/12*AT148/p3_homes*AT152</f>
        <v/>
      </c>
      <c r="AU155" s="44">
        <f>p3_gpr_aff/12*AU148/p3_homes*AU152</f>
        <v/>
      </c>
      <c r="AV155" s="44">
        <f>p3_gpr_aff/12*AV148/p3_homes*AV152</f>
        <v/>
      </c>
      <c r="AW155" s="44">
        <f>p3_gpr_aff/12*AW148/p3_homes*AW152</f>
        <v/>
      </c>
      <c r="AX155" s="44">
        <f>p3_gpr_aff/12*AX148/p3_homes*AX152</f>
        <v/>
      </c>
      <c r="AY155" s="44">
        <f>p3_gpr_aff/12*AY148/p3_homes*AY152</f>
        <v/>
      </c>
      <c r="AZ155" s="44">
        <f>p3_gpr_aff/12*AZ148/p3_homes*AZ152</f>
        <v/>
      </c>
      <c r="BA155" s="44">
        <f>p3_gpr_aff/12*BA148/p3_homes*BA152</f>
        <v/>
      </c>
      <c r="BB155" s="44">
        <f>p3_gpr_aff/12*BB148/p3_homes*BB152</f>
        <v/>
      </c>
      <c r="BC155" s="44">
        <f>p3_gpr_aff/12*BC148/p3_homes*BC152</f>
        <v/>
      </c>
      <c r="BD155" s="44">
        <f>p3_gpr_aff/12*BD148/p3_homes*BD152</f>
        <v/>
      </c>
      <c r="BE155" s="44">
        <f>p3_gpr_aff/12*BE148/p3_homes*BE152</f>
        <v/>
      </c>
      <c r="BF155" s="44">
        <f>p3_gpr_aff/12*BF148/p3_homes*BF152</f>
        <v/>
      </c>
      <c r="BG155" s="44">
        <f>p3_gpr_aff/12*BG148/p3_homes*BG152</f>
        <v/>
      </c>
      <c r="BH155" s="44">
        <f>p3_gpr_aff/12*BH148/p3_homes*BH152</f>
        <v/>
      </c>
      <c r="BI155" s="44">
        <f>p3_gpr_aff/12*BI148/p3_homes*BI152</f>
        <v/>
      </c>
      <c r="BJ155" s="44">
        <f>p3_gpr_aff/12*BJ148/p3_homes*BJ152</f>
        <v/>
      </c>
      <c r="BK155" s="44">
        <f>p3_gpr_aff/12*BK148/p3_homes*BK152</f>
        <v/>
      </c>
      <c r="BL155" s="44">
        <f>p3_gpr_aff/12*BL148/p3_homes*BL152</f>
        <v/>
      </c>
      <c r="BM155" s="44">
        <f>p3_gpr_aff/12*BM148/p3_homes*BM152</f>
        <v/>
      </c>
      <c r="BN155" s="44">
        <f>p3_gpr_aff/12*BN148/p3_homes*BN152</f>
        <v/>
      </c>
      <c r="BO155" s="44">
        <f>p3_gpr_aff/12*BO148/p3_homes*BO152</f>
        <v/>
      </c>
      <c r="BP155" s="44">
        <f>p3_gpr_aff/12*BP148/p3_homes*BP152</f>
        <v/>
      </c>
      <c r="BQ155" s="44">
        <f>p3_gpr_aff/12*BQ148/p3_homes*BQ152</f>
        <v/>
      </c>
      <c r="BR155" s="44">
        <f>p3_gpr_aff/12*BR148/p3_homes*BR152</f>
        <v/>
      </c>
      <c r="BS155" s="44">
        <f>p3_gpr_aff/12*BS148/p3_homes*BS152</f>
        <v/>
      </c>
      <c r="BT155" s="44">
        <f>p3_gpr_aff/12*BT148/p3_homes*BT152</f>
        <v/>
      </c>
      <c r="BU155" s="44">
        <f>p3_gpr_aff/12*BU148/p3_homes*BU152</f>
        <v/>
      </c>
      <c r="BV155" s="44">
        <f>p3_gpr_aff/12*BV148/p3_homes*BV152</f>
        <v/>
      </c>
      <c r="BW155" s="44">
        <f>p3_gpr_aff/12*BW148/p3_homes*BW152</f>
        <v/>
      </c>
      <c r="BX155" s="44">
        <f>p3_gpr_aff/12*BX148/p3_homes*BX152</f>
        <v/>
      </c>
      <c r="BY155" s="44">
        <f>p3_gpr_aff/12*BY148/p3_homes*BY152</f>
        <v/>
      </c>
      <c r="BZ155" s="44">
        <f>p3_gpr_aff/12*BZ148/p3_homes*BZ152</f>
        <v/>
      </c>
      <c r="CA155" s="44">
        <f>p3_gpr_aff/12*CA148/p3_homes*CA152</f>
        <v/>
      </c>
      <c r="CB155" s="44">
        <f>p3_gpr_aff/12*CB148/p3_homes*CB152</f>
        <v/>
      </c>
      <c r="CC155" s="44">
        <f>p3_gpr_aff/12*CC148/p3_homes*CC152</f>
        <v/>
      </c>
      <c r="CD155" s="44">
        <f>p3_gpr_aff/12*CD148/p3_homes*CD152</f>
        <v/>
      </c>
      <c r="CE155" s="44">
        <f>p3_gpr_aff/12*CE148/p3_homes*CE152</f>
        <v/>
      </c>
      <c r="CF155" s="44">
        <f>p3_gpr_aff/12*CF148/p3_homes*CF152</f>
        <v/>
      </c>
      <c r="CG155" s="44">
        <f>p3_gpr_aff/12*CG148/p3_homes*CG152</f>
        <v/>
      </c>
      <c r="CH155" s="44">
        <f>p3_gpr_aff/12*CH148/p3_homes*CH152</f>
        <v/>
      </c>
      <c r="CI155" s="44">
        <f>p3_gpr_aff/12*CI148/p3_homes*CI152</f>
        <v/>
      </c>
      <c r="CJ155" s="44">
        <f>p3_gpr_aff/12*CJ148/p3_homes*CJ152</f>
        <v/>
      </c>
      <c r="CK155" s="44">
        <f>p3_gpr_aff/12*CK148/p3_homes*CK152</f>
        <v/>
      </c>
      <c r="CL155" s="44">
        <f>p3_gpr_aff/12*CL148/p3_homes*CL152</f>
        <v/>
      </c>
      <c r="CM155" s="44">
        <f>p3_gpr_aff/12*CM148/p3_homes*CM152</f>
        <v/>
      </c>
      <c r="CN155" s="44">
        <f>p3_gpr_aff/12*CN148/p3_homes*CN152</f>
        <v/>
      </c>
      <c r="CO155" s="44">
        <f>p3_gpr_aff/12*CO148/p3_homes*CO152</f>
        <v/>
      </c>
      <c r="CP155" s="44">
        <f>p3_gpr_aff/12*CP148/p3_homes*CP152</f>
        <v/>
      </c>
      <c r="CQ155" s="44">
        <f>p3_gpr_aff/12*CQ148/p3_homes*CQ152</f>
        <v/>
      </c>
      <c r="CR155" s="44">
        <f>p3_gpr_aff/12*CR148/p3_homes*CR152</f>
        <v/>
      </c>
      <c r="CS155" s="44">
        <f>p3_gpr_aff/12*CS148/p3_homes*CS152</f>
        <v/>
      </c>
      <c r="CT155" s="44">
        <f>p3_gpr_aff/12*CT148/p3_homes*CT152</f>
        <v/>
      </c>
      <c r="CU155" s="44">
        <f>p3_gpr_aff/12*CU148/p3_homes*CU152</f>
        <v/>
      </c>
      <c r="CV155" s="44">
        <f>p3_gpr_aff/12*CV148/p3_homes*CV152</f>
        <v/>
      </c>
      <c r="CW155" s="44">
        <f>p3_gpr_aff/12*CW148/p3_homes*CW152</f>
        <v/>
      </c>
      <c r="CX155" s="44">
        <f>p3_gpr_aff/12*CX148/p3_homes*CX152</f>
        <v/>
      </c>
      <c r="CY155" s="44">
        <f>p3_gpr_aff/12*CY148/p3_homes*CY152</f>
        <v/>
      </c>
      <c r="CZ155" s="44">
        <f>p3_gpr_aff/12*CZ148/p3_homes*CZ152</f>
        <v/>
      </c>
      <c r="DA155" s="44">
        <f>p3_gpr_aff/12*DA148/p3_homes*DA152</f>
        <v/>
      </c>
      <c r="DB155" s="44">
        <f>p3_gpr_aff/12*DB148/p3_homes*DB152</f>
        <v/>
      </c>
      <c r="DC155" s="44">
        <f>p3_gpr_aff/12*DC148/p3_homes*DC152</f>
        <v/>
      </c>
      <c r="DD155" s="44">
        <f>p3_gpr_aff/12*DD148/p3_homes*DD152</f>
        <v/>
      </c>
      <c r="DE155" s="44">
        <f>p3_gpr_aff/12*DE148/p3_homes*DE152</f>
        <v/>
      </c>
      <c r="DF155" s="44">
        <f>p3_gpr_aff/12*DF148/p3_homes*DF152</f>
        <v/>
      </c>
      <c r="DG155" s="44">
        <f>p3_gpr_aff/12*DG148/p3_homes*DG152</f>
        <v/>
      </c>
      <c r="DH155" s="44">
        <f>p3_gpr_aff/12*DH148/p3_homes*DH152</f>
        <v/>
      </c>
      <c r="DI155" s="44">
        <f>p3_gpr_aff/12*DI148/p3_homes*DI152</f>
        <v/>
      </c>
      <c r="DJ155" s="44">
        <f>p3_gpr_aff/12*DJ148/p3_homes*DJ152</f>
        <v/>
      </c>
      <c r="DK155" s="44">
        <f>p3_gpr_aff/12*DK148/p3_homes*DK152</f>
        <v/>
      </c>
      <c r="DL155" s="44">
        <f>p3_gpr_aff/12*DL148/p3_homes*DL152</f>
        <v/>
      </c>
      <c r="DM155" s="44">
        <f>p3_gpr_aff/12*DM148/p3_homes*DM152</f>
        <v/>
      </c>
      <c r="DN155" s="44">
        <f>p3_gpr_aff/12*DN148/p3_homes*DN152</f>
        <v/>
      </c>
      <c r="DO155" s="44">
        <f>p3_gpr_aff/12*DO148/p3_homes*DO152</f>
        <v/>
      </c>
      <c r="DP155" s="44">
        <f>p3_gpr_aff/12*DP148/p3_homes*DP152</f>
        <v/>
      </c>
      <c r="DQ155" s="44">
        <f>p3_gpr_aff/12*DQ148/p3_homes*DQ152</f>
        <v/>
      </c>
      <c r="DR155" s="44">
        <f>p3_gpr_aff/12*DR148/p3_homes*DR152</f>
        <v/>
      </c>
      <c r="DS155" s="44">
        <f>p3_gpr_aff/12*DS148/p3_homes*DS152</f>
        <v/>
      </c>
      <c r="DT155" s="44">
        <f>p3_gpr_aff/12*DT148/p3_homes*DT152</f>
        <v/>
      </c>
      <c r="DU155" s="44">
        <f>p3_gpr_aff/12*DU148/p3_homes*DU152</f>
        <v/>
      </c>
      <c r="DV155" s="44">
        <f>p3_gpr_aff/12*DV148/p3_homes*DV152</f>
        <v/>
      </c>
      <c r="DW155" s="44">
        <f>p3_gpr_aff/12*DW148/p3_homes*DW152</f>
        <v/>
      </c>
      <c r="DX155" s="44">
        <f>p3_gpr_aff/12*DX148/p3_homes*DX152</f>
        <v/>
      </c>
      <c r="DY155" s="44">
        <f>p3_gpr_aff/12*DY148/p3_homes*DY152</f>
        <v/>
      </c>
      <c r="DZ155" s="44">
        <f>p3_gpr_aff/12*DZ148/p3_homes*DZ152</f>
        <v/>
      </c>
      <c r="EA155" s="44">
        <f>p3_gpr_aff/12*EA148/p3_homes*EA152</f>
        <v/>
      </c>
      <c r="EB155" s="44">
        <f>p3_gpr_aff/12*EB148/p3_homes*EB152</f>
        <v/>
      </c>
      <c r="EC155" s="44">
        <f>p3_gpr_aff/12*EC148/p3_homes*EC152</f>
        <v/>
      </c>
      <c r="ED155" s="44">
        <f>p3_gpr_aff/12*ED148/p3_homes*ED152</f>
        <v/>
      </c>
      <c r="EE155" s="44">
        <f>p3_gpr_aff/12*EE148/p3_homes*EE152</f>
        <v/>
      </c>
      <c r="EF155" s="44">
        <f>p3_gpr_aff/12*EF148/p3_homes*EF152</f>
        <v/>
      </c>
      <c r="EG155" s="44">
        <f>p3_gpr_aff/12*EG148/p3_homes*EG152</f>
        <v/>
      </c>
      <c r="EH155" s="44">
        <f>p3_gpr_aff/12*EH148/p3_homes*EH152</f>
        <v/>
      </c>
      <c r="EI155" s="44">
        <f>p3_gpr_aff/12*EI148/p3_homes*EI152</f>
        <v/>
      </c>
      <c r="EJ155" s="44">
        <f>p3_gpr_aff/12*EJ148/p3_homes*EJ152</f>
        <v/>
      </c>
      <c r="EK155" s="44">
        <f>p3_gpr_aff/12*EK148/p3_homes*EK152</f>
        <v/>
      </c>
      <c r="EL155" s="44">
        <f>p3_gpr_aff/12*EL148/p3_homes*EL152</f>
        <v/>
      </c>
      <c r="EM155" s="44">
        <f>p3_gpr_aff/12*EM148/p3_homes*EM152</f>
        <v/>
      </c>
      <c r="EN155" s="44">
        <f>p3_gpr_aff/12*EN148/p3_homes*EN152</f>
        <v/>
      </c>
      <c r="EO155" s="44">
        <f>p3_gpr_aff/12*EO148/p3_homes*EO152</f>
        <v/>
      </c>
      <c r="EP155" s="44">
        <f>p3_gpr_aff/12*EP148/p3_homes*EP152</f>
        <v/>
      </c>
      <c r="EQ155" s="44">
        <f>p3_gpr_aff/12*EQ148/p3_homes*EQ152</f>
        <v/>
      </c>
      <c r="ER155" s="44">
        <f>p3_gpr_aff/12*ER148/p3_homes*ER152</f>
        <v/>
      </c>
      <c r="ES155" s="44">
        <f>p3_gpr_aff/12*ES148/p3_homes*ES152</f>
        <v/>
      </c>
      <c r="ET155" s="44">
        <f>p3_gpr_aff/12*ET148/p3_homes*ET152</f>
        <v/>
      </c>
      <c r="EU155" s="44">
        <f>p3_gpr_aff/12*EU148/p3_homes*EU152</f>
        <v/>
      </c>
      <c r="EV155" s="44">
        <f>p3_gpr_aff/12*EV148/p3_homes*EV152</f>
        <v/>
      </c>
      <c r="EW155" s="44">
        <f>p3_gpr_aff/12*EW148/p3_homes*EW152</f>
        <v/>
      </c>
      <c r="EX155" s="44">
        <f>p3_gpr_aff/12*EX148/p3_homes*EX152</f>
        <v/>
      </c>
      <c r="EY155" s="44">
        <f>p3_gpr_aff/12*EY148/p3_homes*EY152</f>
        <v/>
      </c>
      <c r="EZ155" s="44">
        <f>p3_gpr_aff/12*EZ148/p3_homes*EZ152</f>
        <v/>
      </c>
      <c r="FA155" s="44">
        <f>p3_gpr_aff/12*FA148/p3_homes*FA152</f>
        <v/>
      </c>
      <c r="FB155" s="44">
        <f>p3_gpr_aff/12*FB148/p3_homes*FB152</f>
        <v/>
      </c>
      <c r="FC155" s="44">
        <f>p3_gpr_aff/12*FC148/p3_homes*FC152</f>
        <v/>
      </c>
      <c r="FD155" s="44">
        <f>p3_gpr_aff/12*FD148/p3_homes*FD152</f>
        <v/>
      </c>
      <c r="FE155" s="44">
        <f>p3_gpr_aff/12*FE148/p3_homes*FE152</f>
        <v/>
      </c>
      <c r="FF155" s="44">
        <f>p3_gpr_aff/12*FF148/p3_homes*FF152</f>
        <v/>
      </c>
      <c r="FG155" s="44">
        <f>p3_gpr_aff/12*FG148/p3_homes*FG152</f>
        <v/>
      </c>
      <c r="FH155" s="44">
        <f>p3_gpr_aff/12*FH148/p3_homes*FH152</f>
        <v/>
      </c>
      <c r="FI155" s="44">
        <f>p3_gpr_aff/12*FI148/p3_homes*FI152</f>
        <v/>
      </c>
      <c r="FJ155" s="44">
        <f>p3_gpr_aff/12*FJ148/p3_homes*FJ152</f>
        <v/>
      </c>
      <c r="FK155" s="44">
        <f>p3_gpr_aff/12*FK148/p3_homes*FK152</f>
        <v/>
      </c>
      <c r="FL155" s="44">
        <f>p3_gpr_aff/12*FL148/p3_homes*FL152</f>
        <v/>
      </c>
      <c r="FM155" s="44">
        <f>p3_gpr_aff/12*FM148/p3_homes*FM152</f>
        <v/>
      </c>
      <c r="FN155" s="44">
        <f>p3_gpr_aff/12*FN148/p3_homes*FN152</f>
        <v/>
      </c>
      <c r="FO155" s="44">
        <f>p3_gpr_aff/12*FO148/p3_homes*FO152</f>
        <v/>
      </c>
      <c r="FP155" s="44">
        <f>p3_gpr_aff/12*FP148/p3_homes*FP152</f>
        <v/>
      </c>
      <c r="FQ155" s="44">
        <f>p3_gpr_aff/12*FQ148/p3_homes*FQ152</f>
        <v/>
      </c>
      <c r="FR155" s="44">
        <f>p3_gpr_aff/12*FR148/p3_homes*FR152</f>
        <v/>
      </c>
      <c r="FS155" s="44">
        <f>p3_gpr_aff/12*FS148/p3_homes*FS152</f>
        <v/>
      </c>
      <c r="FT155" s="44">
        <f>p3_gpr_aff/12*FT148/p3_homes*FT152</f>
        <v/>
      </c>
      <c r="FU155" s="44">
        <f>p3_gpr_aff/12*FU148/p3_homes*FU152</f>
        <v/>
      </c>
      <c r="FV155" s="44">
        <f>p3_gpr_aff/12*FV148/p3_homes*FV152</f>
        <v/>
      </c>
      <c r="FW155" s="44">
        <f>p3_gpr_aff/12*FW148/p3_homes*FW152</f>
        <v/>
      </c>
      <c r="FX155" s="44">
        <f>p3_gpr_aff/12*FX148/p3_homes*FX152</f>
        <v/>
      </c>
      <c r="FY155" s="44">
        <f>p3_gpr_aff/12*FY148/p3_homes*FY152</f>
        <v/>
      </c>
      <c r="FZ155" s="44">
        <f>p3_gpr_aff/12*FZ148/p3_homes*FZ152</f>
        <v/>
      </c>
      <c r="GA155" s="44">
        <f>p3_gpr_aff/12*GA148/p3_homes*GA152</f>
        <v/>
      </c>
      <c r="GB155" s="44">
        <f>p3_gpr_aff/12*GB148/p3_homes*GB152</f>
        <v/>
      </c>
      <c r="GC155" s="44">
        <f>p3_gpr_aff/12*GC148/p3_homes*GC152</f>
        <v/>
      </c>
      <c r="GD155" s="44">
        <f>p3_gpr_aff/12*GD148/p3_homes*GD152</f>
        <v/>
      </c>
      <c r="GE155" s="44">
        <f>p3_gpr_aff/12*GE148/p3_homes*GE152</f>
        <v/>
      </c>
      <c r="GF155" s="44">
        <f>p3_gpr_aff/12*GF148/p3_homes*GF152</f>
        <v/>
      </c>
      <c r="GG155" s="44">
        <f>p3_gpr_aff/12*GG148/p3_homes*GG152</f>
        <v/>
      </c>
      <c r="GH155" s="44">
        <f>p3_gpr_aff/12*GH148/p3_homes*GH152</f>
        <v/>
      </c>
      <c r="GI155" s="44">
        <f>p3_gpr_aff/12*GI148/p3_homes*GI152</f>
        <v/>
      </c>
      <c r="GJ155" s="44">
        <f>p3_gpr_aff/12*GJ148/p3_homes*GJ152</f>
        <v/>
      </c>
      <c r="GK155" s="44">
        <f>p3_gpr_aff/12*GK148/p3_homes*GK152</f>
        <v/>
      </c>
      <c r="GL155" s="44">
        <f>p3_gpr_aff/12*GL148/p3_homes*GL152</f>
        <v/>
      </c>
      <c r="GM155" s="44">
        <f>p3_gpr_aff/12*GM148/p3_homes*GM152</f>
        <v/>
      </c>
      <c r="GN155" s="44">
        <f>p3_gpr_aff/12*GN148/p3_homes*GN152</f>
        <v/>
      </c>
      <c r="GO155" s="44">
        <f>p3_gpr_aff/12*GO148/p3_homes*GO152</f>
        <v/>
      </c>
      <c r="GP155" s="44">
        <f>p3_gpr_aff/12*GP148/p3_homes*GP152</f>
        <v/>
      </c>
      <c r="GQ155" s="44">
        <f>p3_gpr_aff/12*GQ148/p3_homes*GQ152</f>
        <v/>
      </c>
      <c r="GR155" s="44">
        <f>p3_gpr_aff/12*GR148/p3_homes*GR152</f>
        <v/>
      </c>
      <c r="GS155" s="44">
        <f>p3_gpr_aff/12*GS148/p3_homes*GS152</f>
        <v/>
      </c>
      <c r="GT155" s="44">
        <f>p3_gpr_aff/12*GT148/p3_homes*GT152</f>
        <v/>
      </c>
      <c r="GU155" s="44">
        <f>p3_gpr_aff/12*GU148/p3_homes*GU152</f>
        <v/>
      </c>
      <c r="GV155" s="44">
        <f>p3_gpr_aff/12*GV148/p3_homes*GV152</f>
        <v/>
      </c>
      <c r="GW155" s="44">
        <f>p3_gpr_aff/12*GW148/p3_homes*GW152</f>
        <v/>
      </c>
      <c r="GX155" s="44">
        <f>p3_gpr_aff/12*GX148/p3_homes*GX152</f>
        <v/>
      </c>
      <c r="GY155" s="44">
        <f>p3_gpr_aff/12*GY148/p3_homes*GY152</f>
        <v/>
      </c>
      <c r="GZ155" s="44">
        <f>p3_gpr_aff/12*GZ148/p3_homes*GZ152</f>
        <v/>
      </c>
      <c r="HA155" s="44">
        <f>p3_gpr_aff/12*HA148/p3_homes*HA152</f>
        <v/>
      </c>
      <c r="HB155" s="44">
        <f>p3_gpr_aff/12*HB148/p3_homes*HB152</f>
        <v/>
      </c>
      <c r="HC155" s="44">
        <f>p3_gpr_aff/12*HC148/p3_homes*HC152</f>
        <v/>
      </c>
      <c r="HD155" s="44">
        <f>p3_gpr_aff/12*HD148/p3_homes*HD152</f>
        <v/>
      </c>
      <c r="HE155" s="44">
        <f>p3_gpr_aff/12*HE148/p3_homes*HE152</f>
        <v/>
      </c>
      <c r="HF155" s="44">
        <f>p3_gpr_aff/12*HF148/p3_homes*HF152</f>
        <v/>
      </c>
      <c r="HG155" s="44">
        <f>p3_gpr_aff/12*HG148/p3_homes*HG152</f>
        <v/>
      </c>
      <c r="HH155" s="44">
        <f>p3_gpr_aff/12*HH148/p3_homes*HH152</f>
        <v/>
      </c>
      <c r="HI155" s="44">
        <f>p3_gpr_aff/12*HI148/p3_homes*HI152</f>
        <v/>
      </c>
      <c r="HJ155" s="44">
        <f>p3_gpr_aff/12*HJ148/p3_homes*HJ152</f>
        <v/>
      </c>
      <c r="HK155" s="44">
        <f>p3_gpr_aff/12*HK148/p3_homes*HK152</f>
        <v/>
      </c>
      <c r="HL155" s="44">
        <f>p3_gpr_aff/12*HL148/p3_homes*HL152</f>
        <v/>
      </c>
      <c r="HM155" s="44">
        <f>p3_gpr_aff/12*HM148/p3_homes*HM152</f>
        <v/>
      </c>
      <c r="HN155" s="44">
        <f>p3_gpr_aff/12*HN148/p3_homes*HN152</f>
        <v/>
      </c>
      <c r="HO155" s="44">
        <f>p3_gpr_aff/12*HO148/p3_homes*HO152</f>
        <v/>
      </c>
      <c r="HP155" s="44">
        <f>p3_gpr_aff/12*HP148/p3_homes*HP152</f>
        <v/>
      </c>
      <c r="HQ155" s="44">
        <f>p3_gpr_aff/12*HQ148/p3_homes*HQ152</f>
        <v/>
      </c>
      <c r="HR155" s="44">
        <f>p3_gpr_aff/12*HR148/p3_homes*HR152</f>
        <v/>
      </c>
      <c r="HS155" s="44">
        <f>p3_gpr_aff/12*HS148/p3_homes*HS152</f>
        <v/>
      </c>
      <c r="HT155" s="44">
        <f>p3_gpr_aff/12*HT148/p3_homes*HT152</f>
        <v/>
      </c>
      <c r="HU155" s="44">
        <f>p3_gpr_aff/12*HU148/p3_homes*HU152</f>
        <v/>
      </c>
      <c r="HV155" s="44">
        <f>p3_gpr_aff/12*HV148/p3_homes*HV152</f>
        <v/>
      </c>
      <c r="HW155" s="44">
        <f>p3_gpr_aff/12*HW148/p3_homes*HW152</f>
        <v/>
      </c>
      <c r="HX155" s="44">
        <f>p3_gpr_aff/12*HX148/p3_homes*HX152</f>
        <v/>
      </c>
      <c r="HY155" s="44">
        <f>p3_gpr_aff/12*HY148/p3_homes*HY152</f>
        <v/>
      </c>
      <c r="HZ155" s="44">
        <f>p3_gpr_aff/12*HZ148/p3_homes*HZ152</f>
        <v/>
      </c>
      <c r="IA155" s="44">
        <f>p3_gpr_aff/12*IA148/p3_homes*IA152</f>
        <v/>
      </c>
      <c r="IB155" s="44">
        <f>p3_gpr_aff/12*IB148/p3_homes*IB152</f>
        <v/>
      </c>
      <c r="IC155" s="44">
        <f>p3_gpr_aff/12*IC148/p3_homes*IC152</f>
        <v/>
      </c>
      <c r="ID155" s="44">
        <f>p3_gpr_aff/12*ID148/p3_homes*ID152</f>
        <v/>
      </c>
      <c r="IE155" s="44">
        <f>p3_gpr_aff/12*IE148/p3_homes*IE152</f>
        <v/>
      </c>
      <c r="IF155" s="44">
        <f>p3_gpr_aff/12*IF148/p3_homes*IF152</f>
        <v/>
      </c>
      <c r="IG155" s="44">
        <f>p3_gpr_aff/12*IG148/p3_homes*IG152</f>
        <v/>
      </c>
      <c r="IH155" s="44">
        <f>p3_gpr_aff/12*IH148/p3_homes*IH152</f>
        <v/>
      </c>
      <c r="II155" s="44">
        <f>p3_gpr_aff/12*II148/p3_homes*II152</f>
        <v/>
      </c>
      <c r="IJ155" s="44">
        <f>p3_gpr_aff/12*IJ148/p3_homes*IJ152</f>
        <v/>
      </c>
      <c r="IK155" s="44">
        <f>p3_gpr_aff/12*IK148/p3_homes*IK152</f>
        <v/>
      </c>
      <c r="IL155" s="44">
        <f>p3_gpr_aff/12*IL148/p3_homes*IL152</f>
        <v/>
      </c>
      <c r="IM155" s="44">
        <f>p3_gpr_aff/12*IM148/p3_homes*IM152</f>
        <v/>
      </c>
      <c r="IN155" s="44">
        <f>p3_gpr_aff/12*IN148/p3_homes*IN152</f>
        <v/>
      </c>
      <c r="IO155" s="44">
        <f>p3_gpr_aff/12*IO148/p3_homes*IO152</f>
        <v/>
      </c>
      <c r="IP155" s="44">
        <f>p3_gpr_aff/12*IP148/p3_homes*IP152</f>
        <v/>
      </c>
      <c r="IQ155" s="44">
        <f>p3_gpr_aff/12*IQ148/p3_homes*IQ152</f>
        <v/>
      </c>
      <c r="IR155" s="44">
        <f>p3_gpr_aff/12*IR148/p3_homes*IR152</f>
        <v/>
      </c>
      <c r="IS155" s="44">
        <f>p3_gpr_aff/12*IS148/p3_homes*IS152</f>
        <v/>
      </c>
      <c r="IT155" s="44">
        <f>p3_gpr_aff/12*IT148/p3_homes*IT152</f>
        <v/>
      </c>
      <c r="IU155" s="44">
        <f>p3_gpr_aff/12*IU148/p3_homes*IU152</f>
        <v/>
      </c>
      <c r="IV155" s="44">
        <f>p3_gpr_aff/12*IV148/p3_homes*IV152</f>
        <v/>
      </c>
      <c r="IW155" s="44">
        <f>p3_gpr_aff/12*IW148/p3_homes*IW152</f>
        <v/>
      </c>
      <c r="IX155" s="44">
        <f>p3_gpr_aff/12*IX148/p3_homes*IX152</f>
        <v/>
      </c>
      <c r="IY155" s="44">
        <f>p3_gpr_aff/12*IY148/p3_homes*IY152</f>
        <v/>
      </c>
      <c r="IZ155" s="44">
        <f>p3_gpr_aff/12*IZ148/p3_homes*IZ152</f>
        <v/>
      </c>
      <c r="JA155" s="44">
        <f>p3_gpr_aff/12*JA148/p3_homes*JA152</f>
        <v/>
      </c>
      <c r="JB155" s="44">
        <f>p3_gpr_aff/12*JB148/p3_homes*JB152</f>
        <v/>
      </c>
      <c r="JC155" s="44">
        <f>p3_gpr_aff/12*JC148/p3_homes*JC152</f>
        <v/>
      </c>
      <c r="JD155" s="44">
        <f>p3_gpr_aff/12*JD148/p3_homes*JD152</f>
        <v/>
      </c>
      <c r="JE155" s="44">
        <f>p3_gpr_aff/12*JE148/p3_homes*JE152</f>
        <v/>
      </c>
      <c r="JF155" s="44">
        <f>p3_gpr_aff/12*JF148/p3_homes*JF152</f>
        <v/>
      </c>
      <c r="JG155" s="44">
        <f>p3_gpr_aff/12*JG148/p3_homes*JG152</f>
        <v/>
      </c>
      <c r="JH155" s="44">
        <f>p3_gpr_aff/12*JH148/p3_homes*JH152</f>
        <v/>
      </c>
      <c r="JI155" s="44">
        <f>p3_gpr_aff/12*JI148/p3_homes*JI152</f>
        <v/>
      </c>
      <c r="JJ155" s="44">
        <f>p3_gpr_aff/12*JJ148/p3_homes*JJ152</f>
        <v/>
      </c>
      <c r="JK155" s="44">
        <f>p3_gpr_aff/12*JK148/p3_homes*JK152</f>
        <v/>
      </c>
      <c r="JL155" s="44">
        <f>p3_gpr_aff/12*JL148/p3_homes*JL152</f>
        <v/>
      </c>
      <c r="JM155" s="44">
        <f>p3_gpr_aff/12*JM148/p3_homes*JM152</f>
        <v/>
      </c>
      <c r="JN155" s="44">
        <f>p3_gpr_aff/12*JN148/p3_homes*JN152</f>
        <v/>
      </c>
      <c r="JO155" s="44">
        <f>p3_gpr_aff/12*JO148/p3_homes*JO152</f>
        <v/>
      </c>
      <c r="JP155" s="44">
        <f>p3_gpr_aff/12*JP148/p3_homes*JP152</f>
        <v/>
      </c>
      <c r="JQ155" s="44">
        <f>p3_gpr_aff/12*JQ148/p3_homes*JQ152</f>
        <v/>
      </c>
      <c r="JR155" s="44">
        <f>p3_gpr_aff/12*JR148/p3_homes*JR152</f>
        <v/>
      </c>
      <c r="JS155" s="44">
        <f>p3_gpr_aff/12*JS148/p3_homes*JS152</f>
        <v/>
      </c>
      <c r="JT155" s="44">
        <f>p3_gpr_aff/12*JT148/p3_homes*JT152</f>
        <v/>
      </c>
      <c r="JU155" s="44">
        <f>p3_gpr_aff/12*JU148/p3_homes*JU152</f>
        <v/>
      </c>
      <c r="JV155" s="44">
        <f>p3_gpr_aff/12*JV148/p3_homes*JV152</f>
        <v/>
      </c>
      <c r="JW155" s="44">
        <f>p3_gpr_aff/12*JW148/p3_homes*JW152</f>
        <v/>
      </c>
      <c r="JX155" s="44">
        <f>p3_gpr_aff/12*JX148/p3_homes*JX152</f>
        <v/>
      </c>
      <c r="JY155" s="44">
        <f>p3_gpr_aff/12*JY148/p3_homes*JY152</f>
        <v/>
      </c>
      <c r="JZ155" s="44">
        <f>p3_gpr_aff/12*JZ148/p3_homes*JZ152</f>
        <v/>
      </c>
      <c r="KA155" s="44">
        <f>p3_gpr_aff/12*KA148/p3_homes*KA152</f>
        <v/>
      </c>
      <c r="KB155" s="44">
        <f>p3_gpr_aff/12*KB148/p3_homes*KB152</f>
        <v/>
      </c>
      <c r="KC155" s="44">
        <f>p3_gpr_aff/12*KC148/p3_homes*KC152</f>
        <v/>
      </c>
      <c r="KD155" s="44">
        <f>p3_gpr_aff/12*KD148/p3_homes*KD152</f>
        <v/>
      </c>
      <c r="KE155" s="44">
        <f>p3_gpr_aff/12*KE148/p3_homes*KE152</f>
        <v/>
      </c>
      <c r="KF155" s="44">
        <f>p3_gpr_aff/12*KF148/p3_homes*KF152</f>
        <v/>
      </c>
      <c r="KG155" s="44">
        <f>p3_gpr_aff/12*KG148/p3_homes*KG152</f>
        <v/>
      </c>
      <c r="KH155" s="44">
        <f>p3_gpr_aff/12*KH148/p3_homes*KH152</f>
        <v/>
      </c>
      <c r="KI155" s="44">
        <f>p3_gpr_aff/12*KI148/p3_homes*KI152</f>
        <v/>
      </c>
      <c r="KJ155" s="44">
        <f>p3_gpr_aff/12*KJ148/p3_homes*KJ152</f>
        <v/>
      </c>
      <c r="KK155" s="44">
        <f>p3_gpr_aff/12*KK148/p3_homes*KK152</f>
        <v/>
      </c>
      <c r="KL155" s="44">
        <f>p3_gpr_aff/12*KL148/p3_homes*KL152</f>
        <v/>
      </c>
      <c r="KM155" s="44">
        <f>p3_gpr_aff/12*KM148/p3_homes*KM152</f>
        <v/>
      </c>
      <c r="KN155" s="44">
        <f>p3_gpr_aff/12*KN148/p3_homes*KN152</f>
        <v/>
      </c>
      <c r="KO155" s="44">
        <f>p3_gpr_aff/12*KO148/p3_homes*KO152</f>
        <v/>
      </c>
      <c r="KP155" s="44">
        <f>p3_gpr_aff/12*KP148/p3_homes*KP152</f>
        <v/>
      </c>
      <c r="KQ155" s="44">
        <f>p3_gpr_aff/12*KQ148/p3_homes*KQ152</f>
        <v/>
      </c>
      <c r="KR155" s="44">
        <f>p3_gpr_aff/12*KR148/p3_homes*KR152</f>
        <v/>
      </c>
      <c r="KS155" s="44">
        <f>p3_gpr_aff/12*KS148/p3_homes*KS152</f>
        <v/>
      </c>
      <c r="KT155" s="44">
        <f>p3_gpr_aff/12*KT148/p3_homes*KT152</f>
        <v/>
      </c>
      <c r="KU155" s="44">
        <f>p3_gpr_aff/12*KU148/p3_homes*KU152</f>
        <v/>
      </c>
      <c r="KV155" s="44">
        <f>p3_gpr_aff/12*KV148/p3_homes*KV152</f>
        <v/>
      </c>
      <c r="KW155" s="44">
        <f>p3_gpr_aff/12*KW148/p3_homes*KW152</f>
        <v/>
      </c>
      <c r="KX155" s="44">
        <f>p3_gpr_aff/12*KX148/p3_homes*KX152</f>
        <v/>
      </c>
      <c r="KY155" s="44">
        <f>p3_gpr_aff/12*KY148/p3_homes*KY152</f>
        <v/>
      </c>
      <c r="KZ155" s="44">
        <f>p3_gpr_aff/12*KZ148/p3_homes*KZ152</f>
        <v/>
      </c>
      <c r="LA155" s="44">
        <f>p3_gpr_aff/12*LA148/p3_homes*LA152</f>
        <v/>
      </c>
      <c r="LB155" s="44">
        <f>p3_gpr_aff/12*LB148/p3_homes*LB152</f>
        <v/>
      </c>
      <c r="LC155" s="44">
        <f>p3_gpr_aff/12*LC148/p3_homes*LC152</f>
        <v/>
      </c>
      <c r="LD155" s="44">
        <f>p3_gpr_aff/12*LD148/p3_homes*LD152</f>
        <v/>
      </c>
      <c r="LE155" s="44">
        <f>p3_gpr_aff/12*LE148/p3_homes*LE152</f>
        <v/>
      </c>
      <c r="LF155" s="44">
        <f>p3_gpr_aff/12*LF148/p3_homes*LF152</f>
        <v/>
      </c>
      <c r="LG155" s="44">
        <f>p3_gpr_aff/12*LG148/p3_homes*LG152</f>
        <v/>
      </c>
      <c r="LH155" s="44">
        <f>p3_gpr_aff/12*LH148/p3_homes*LH152</f>
        <v/>
      </c>
      <c r="LI155" s="44">
        <f>p3_gpr_aff/12*LI148/p3_homes*LI152</f>
        <v/>
      </c>
      <c r="LJ155" s="44">
        <f>p3_gpr_aff/12*LJ148/p3_homes*LJ152</f>
        <v/>
      </c>
      <c r="LK155" s="44">
        <f>p3_gpr_aff/12*LK148/p3_homes*LK152</f>
        <v/>
      </c>
      <c r="LL155" s="44">
        <f>p3_gpr_aff/12*LL148/p3_homes*LL152</f>
        <v/>
      </c>
      <c r="LM155" s="44">
        <f>p3_gpr_aff/12*LM148/p3_homes*LM152</f>
        <v/>
      </c>
      <c r="LN155" s="44">
        <f>p3_gpr_aff/12*LN148/p3_homes*LN152</f>
        <v/>
      </c>
      <c r="LO155" s="44">
        <f>p3_gpr_aff/12*LO148/p3_homes*LO152</f>
        <v/>
      </c>
      <c r="LP155" s="44">
        <f>p3_gpr_aff/12*LP148/p3_homes*LP152</f>
        <v/>
      </c>
      <c r="LQ155" s="44">
        <f>p3_gpr_aff/12*LQ148/p3_homes*LQ152</f>
        <v/>
      </c>
      <c r="LR155" s="44">
        <f>p3_gpr_aff/12*LR148/p3_homes*LR152</f>
        <v/>
      </c>
      <c r="LS155" s="44">
        <f>p3_gpr_aff/12*LS148/p3_homes*LS152</f>
        <v/>
      </c>
      <c r="LT155" s="44">
        <f>p3_gpr_aff/12*LT148/p3_homes*LT152</f>
        <v/>
      </c>
      <c r="LU155" s="44">
        <f>p3_gpr_aff/12*LU148/p3_homes*LU152</f>
        <v/>
      </c>
      <c r="LV155" s="44">
        <f>p3_gpr_aff/12*LV148/p3_homes*LV152</f>
        <v/>
      </c>
      <c r="LW155" s="44">
        <f>p3_gpr_aff/12*LW148/p3_homes*LW152</f>
        <v/>
      </c>
      <c r="LX155" s="44">
        <f>p3_gpr_aff/12*LX148/p3_homes*LX152</f>
        <v/>
      </c>
      <c r="LY155" s="44">
        <f>p3_gpr_aff/12*LY148/p3_homes*LY152</f>
        <v/>
      </c>
      <c r="LZ155" s="44">
        <f>p3_gpr_aff/12*LZ148/p3_homes*LZ152</f>
        <v/>
      </c>
      <c r="MA155" s="44">
        <f>p3_gpr_aff/12*MA148/p3_homes*MA152</f>
        <v/>
      </c>
      <c r="MB155" s="44">
        <f>p3_gpr_aff/12*MB148/p3_homes*MB152</f>
        <v/>
      </c>
      <c r="MC155" s="44">
        <f>p3_gpr_aff/12*MC148/p3_homes*MC152</f>
        <v/>
      </c>
      <c r="MD155" s="44">
        <f>p3_gpr_aff/12*MD148/p3_homes*MD152</f>
        <v/>
      </c>
      <c r="ME155" s="44">
        <f>p3_gpr_aff/12*ME148/p3_homes*ME152</f>
        <v/>
      </c>
      <c r="MF155" s="44">
        <f>p3_gpr_aff/12*MF148/p3_homes*MF152</f>
        <v/>
      </c>
      <c r="MG155" s="44">
        <f>p3_gpr_aff/12*MG148/p3_homes*MG152</f>
        <v/>
      </c>
      <c r="MH155" s="44">
        <f>p3_gpr_aff/12*MH148/p3_homes*MH152</f>
        <v/>
      </c>
      <c r="MI155" s="44">
        <f>p3_gpr_aff/12*MI148/p3_homes*MI152</f>
        <v/>
      </c>
      <c r="MJ155" s="44">
        <f>p3_gpr_aff/12*MJ148/p3_homes*MJ152</f>
        <v/>
      </c>
      <c r="MK155" s="44">
        <f>p3_gpr_aff/12*MK148/p3_homes*MK152</f>
        <v/>
      </c>
      <c r="ML155" s="44">
        <f>p3_gpr_aff/12*ML148/p3_homes*ML152</f>
        <v/>
      </c>
      <c r="MM155" s="44">
        <f>p3_gpr_aff/12*MM148/p3_homes*MM152</f>
        <v/>
      </c>
      <c r="MN155" s="44">
        <f>p3_gpr_aff/12*MN148/p3_homes*MN152</f>
        <v/>
      </c>
      <c r="MO155" s="44">
        <f>p3_gpr_aff/12*MO148/p3_homes*MO152</f>
        <v/>
      </c>
      <c r="MP155" s="44">
        <f>p3_gpr_aff/12*MP148/p3_homes*MP152</f>
        <v/>
      </c>
      <c r="MQ155" s="44">
        <f>p3_gpr_aff/12*MQ148/p3_homes*MQ152</f>
        <v/>
      </c>
      <c r="MR155" s="44">
        <f>p3_gpr_aff/12*MR148/p3_homes*MR152</f>
        <v/>
      </c>
      <c r="MS155" s="44">
        <f>p3_gpr_aff/12*MS148/p3_homes*MS152</f>
        <v/>
      </c>
      <c r="MT155" s="44">
        <f>p3_gpr_aff/12*MT148/p3_homes*MT152</f>
        <v/>
      </c>
      <c r="MU155" s="44">
        <f>p3_gpr_aff/12*MU148/p3_homes*MU152</f>
        <v/>
      </c>
      <c r="MV155" s="44">
        <f>p3_gpr_aff/12*MV148/p3_homes*MV152</f>
        <v/>
      </c>
      <c r="MW155" s="44">
        <f>p3_gpr_aff/12*MW148/p3_homes*MW152</f>
        <v/>
      </c>
      <c r="MX155" s="44">
        <f>p3_gpr_aff/12*MX148/p3_homes*MX152</f>
        <v/>
      </c>
      <c r="MY155" s="44">
        <f>p3_gpr_aff/12*MY148/p3_homes*MY152</f>
        <v/>
      </c>
      <c r="MZ155" s="44">
        <f>p3_gpr_aff/12*MZ148/p3_homes*MZ152</f>
        <v/>
      </c>
      <c r="NA155" s="44">
        <f>p3_gpr_aff/12*NA148/p3_homes*NA152</f>
        <v/>
      </c>
      <c r="NB155" s="44">
        <f>p3_gpr_aff/12*NB148/p3_homes*NB152</f>
        <v/>
      </c>
      <c r="NC155" s="44">
        <f>p3_gpr_aff/12*NC148/p3_homes*NC152</f>
        <v/>
      </c>
      <c r="ND155" s="44">
        <f>p3_gpr_aff/12*ND148/p3_homes*ND152</f>
        <v/>
      </c>
      <c r="NE155" s="44">
        <f>p3_gpr_aff/12*NE148/p3_homes*NE152</f>
        <v/>
      </c>
      <c r="NF155" s="44">
        <f>p3_gpr_aff/12*NF148/p3_homes*NF152</f>
        <v/>
      </c>
      <c r="NG155" s="44">
        <f>p3_gpr_aff/12*NG148/p3_homes*NG152</f>
        <v/>
      </c>
      <c r="NH155" s="44">
        <f>p3_gpr_aff/12*NH148/p3_homes*NH152</f>
        <v/>
      </c>
      <c r="NI155" s="44">
        <f>p3_gpr_aff/12*NI148/p3_homes*NI152</f>
        <v/>
      </c>
      <c r="NJ155" s="44">
        <f>p3_gpr_aff/12*NJ148/p3_homes*NJ152</f>
        <v/>
      </c>
      <c r="NK155" s="44">
        <f>p3_gpr_aff/12*NK148/p3_homes*NK152</f>
        <v/>
      </c>
      <c r="NL155" s="44">
        <f>p3_gpr_aff/12*NL148/p3_homes*NL152</f>
        <v/>
      </c>
      <c r="NM155" s="44">
        <f>p3_gpr_aff/12*NM148/p3_homes*NM152</f>
        <v/>
      </c>
      <c r="NN155" s="44">
        <f>p3_gpr_aff/12*NN148/p3_homes*NN152</f>
        <v/>
      </c>
      <c r="NO155" s="44">
        <f>p3_gpr_aff/12*NO148/p3_homes*NO152</f>
        <v/>
      </c>
      <c r="NP155" s="44">
        <f>p3_gpr_aff/12*NP148/p3_homes*NP152</f>
        <v/>
      </c>
      <c r="NQ155" s="44">
        <f>p3_gpr_aff/12*NQ148/p3_homes*NQ152</f>
        <v/>
      </c>
      <c r="NR155" s="44">
        <f>p3_gpr_aff/12*NR148/p3_homes*NR152</f>
        <v/>
      </c>
      <c r="NS155" s="44">
        <f>p3_gpr_aff/12*NS148/p3_homes*NS152</f>
        <v/>
      </c>
      <c r="NT155" s="44">
        <f>p3_gpr_aff/12*NT148/p3_homes*NT152</f>
        <v/>
      </c>
      <c r="NU155" s="44">
        <f>p3_gpr_aff/12*NU148/p3_homes*NU152</f>
        <v/>
      </c>
      <c r="NV155" s="44">
        <f>p3_gpr_aff/12*NV148/p3_homes*NV152</f>
        <v/>
      </c>
      <c r="NW155" s="44">
        <f>p3_gpr_aff/12*NW148/p3_homes*NW152</f>
        <v/>
      </c>
      <c r="NX155" s="44">
        <f>p3_gpr_aff/12*NX148/p3_homes*NX152</f>
        <v/>
      </c>
      <c r="NY155" s="44">
        <f>p3_gpr_aff/12*NY148/p3_homes*NY152</f>
        <v/>
      </c>
      <c r="NZ155" s="44">
        <f>p3_gpr_aff/12*NZ148/p3_homes*NZ152</f>
        <v/>
      </c>
      <c r="OA155" s="44">
        <f>p3_gpr_aff/12*OA148/p3_homes*OA152</f>
        <v/>
      </c>
      <c r="OB155" s="44">
        <f>p3_gpr_aff/12*OB148/p3_homes*OB152</f>
        <v/>
      </c>
      <c r="OC155" s="44">
        <f>p3_gpr_aff/12*OC148/p3_homes*OC152</f>
        <v/>
      </c>
      <c r="OD155" s="44">
        <f>p3_gpr_aff/12*OD148/p3_homes*OD152</f>
        <v/>
      </c>
      <c r="OE155" s="44">
        <f>p3_gpr_aff/12*OE148/p3_homes*OE152</f>
        <v/>
      </c>
      <c r="OF155" s="44">
        <f>p3_gpr_aff/12*OF148/p3_homes*OF152</f>
        <v/>
      </c>
      <c r="OG155" s="44">
        <f>p3_gpr_aff/12*OG148/p3_homes*OG152</f>
        <v/>
      </c>
      <c r="OH155" s="44">
        <f>p3_gpr_aff/12*OH148/p3_homes*OH152</f>
        <v/>
      </c>
      <c r="OI155" s="44">
        <f>p3_gpr_aff/12*OI148/p3_homes*OI152</f>
        <v/>
      </c>
      <c r="OJ155" s="44">
        <f>p3_gpr_aff/12*OJ148/p3_homes*OJ152</f>
        <v/>
      </c>
      <c r="OK155" s="44">
        <f>p3_gpr_aff/12*OK148/p3_homes*OK152</f>
        <v/>
      </c>
      <c r="OL155" s="44">
        <f>p3_gpr_aff/12*OL148/p3_homes*OL152</f>
        <v/>
      </c>
      <c r="OM155" s="44">
        <f>p3_gpr_aff/12*OM148/p3_homes*OM152</f>
        <v/>
      </c>
      <c r="ON155" s="44">
        <f>p3_gpr_aff/12*ON148/p3_homes*ON152</f>
        <v/>
      </c>
      <c r="OO155" s="44">
        <f>p3_gpr_aff/12*OO148/p3_homes*OO152</f>
        <v/>
      </c>
      <c r="OP155" s="44">
        <f>p3_gpr_aff/12*OP148/p3_homes*OP152</f>
        <v/>
      </c>
      <c r="OQ155" s="44">
        <f>p3_gpr_aff/12*OQ148/p3_homes*OQ152</f>
        <v/>
      </c>
      <c r="OR155" s="44">
        <f>p3_gpr_aff/12*OR148/p3_homes*OR152</f>
        <v/>
      </c>
      <c r="OS155" s="44">
        <f>p3_gpr_aff/12*OS148/p3_homes*OS152</f>
        <v/>
      </c>
      <c r="OT155" s="44">
        <f>p3_gpr_aff/12*OT148/p3_homes*OT152</f>
        <v/>
      </c>
      <c r="OU155" s="44">
        <f>p3_gpr_aff/12*OU148/p3_homes*OU152</f>
        <v/>
      </c>
      <c r="OV155" s="44">
        <f>p3_gpr_aff/12*OV148/p3_homes*OV152</f>
        <v/>
      </c>
      <c r="OW155" s="44">
        <f>p3_gpr_aff/12*OW148/p3_homes*OW152</f>
        <v/>
      </c>
      <c r="OX155" s="44">
        <f>p3_gpr_aff/12*OX148/p3_homes*OX152</f>
        <v/>
      </c>
      <c r="OY155" s="44">
        <f>p3_gpr_aff/12*OY148/p3_homes*OY152</f>
        <v/>
      </c>
      <c r="OZ155" s="44">
        <f>p3_gpr_aff/12*OZ148/p3_homes*OZ152</f>
        <v/>
      </c>
      <c r="PA155" s="44">
        <f>p3_gpr_aff/12*PA148/p3_homes*PA152</f>
        <v/>
      </c>
      <c r="PB155" s="44">
        <f>p3_gpr_aff/12*PB148/p3_homes*PB152</f>
        <v/>
      </c>
      <c r="PC155" s="44">
        <f>p3_gpr_aff/12*PC148/p3_homes*PC152</f>
        <v/>
      </c>
      <c r="PD155" s="44">
        <f>p3_gpr_aff/12*PD148/p3_homes*PD152</f>
        <v/>
      </c>
      <c r="PE155" s="44">
        <f>p3_gpr_aff/12*PE148/p3_homes*PE152</f>
        <v/>
      </c>
      <c r="PF155" s="44">
        <f>p3_gpr_aff/12*PF148/p3_homes*PF152</f>
        <v/>
      </c>
      <c r="PG155" s="44">
        <f>p3_gpr_aff/12*PG148/p3_homes*PG152</f>
        <v/>
      </c>
      <c r="PH155" s="44">
        <f>p3_gpr_aff/12*PH148/p3_homes*PH152</f>
        <v/>
      </c>
      <c r="PI155" s="44">
        <f>p3_gpr_aff/12*PI148/p3_homes*PI152</f>
        <v/>
      </c>
      <c r="PJ155" s="44">
        <f>p3_gpr_aff/12*PJ148/p3_homes*PJ152</f>
        <v/>
      </c>
      <c r="PK155" s="44">
        <f>p3_gpr_aff/12*PK148/p3_homes*PK152</f>
        <v/>
      </c>
      <c r="PL155" s="44">
        <f>p3_gpr_aff/12*PL148/p3_homes*PL152</f>
        <v/>
      </c>
      <c r="PM155" s="44">
        <f>p3_gpr_aff/12*PM148/p3_homes*PM152</f>
        <v/>
      </c>
    </row>
    <row r="156">
      <c r="A156" s="9" t="inlineStr">
        <is>
          <t>Retail net rent</t>
        </is>
      </c>
      <c r="B156" s="9" t="inlineStr">
        <is>
          <t>P3</t>
        </is>
      </c>
      <c r="C156" s="43">
        <f>SUM(D156:PM156)</f>
        <v/>
      </c>
      <c r="D156" s="44">
        <f>IF(D$4&gt;p3_complete+retail_delay,p3_retail_m*D152,0)</f>
        <v/>
      </c>
      <c r="E156" s="44">
        <f>IF(E$4&gt;p3_complete+retail_delay,p3_retail_m*E152,0)</f>
        <v/>
      </c>
      <c r="F156" s="44">
        <f>IF(F$4&gt;p3_complete+retail_delay,p3_retail_m*F152,0)</f>
        <v/>
      </c>
      <c r="G156" s="44">
        <f>IF(G$4&gt;p3_complete+retail_delay,p3_retail_m*G152,0)</f>
        <v/>
      </c>
      <c r="H156" s="44">
        <f>IF(H$4&gt;p3_complete+retail_delay,p3_retail_m*H152,0)</f>
        <v/>
      </c>
      <c r="I156" s="44">
        <f>IF(I$4&gt;p3_complete+retail_delay,p3_retail_m*I152,0)</f>
        <v/>
      </c>
      <c r="J156" s="44">
        <f>IF(J$4&gt;p3_complete+retail_delay,p3_retail_m*J152,0)</f>
        <v/>
      </c>
      <c r="K156" s="44">
        <f>IF(K$4&gt;p3_complete+retail_delay,p3_retail_m*K152,0)</f>
        <v/>
      </c>
      <c r="L156" s="44">
        <f>IF(L$4&gt;p3_complete+retail_delay,p3_retail_m*L152,0)</f>
        <v/>
      </c>
      <c r="M156" s="44">
        <f>IF(M$4&gt;p3_complete+retail_delay,p3_retail_m*M152,0)</f>
        <v/>
      </c>
      <c r="N156" s="44">
        <f>IF(N$4&gt;p3_complete+retail_delay,p3_retail_m*N152,0)</f>
        <v/>
      </c>
      <c r="O156" s="44">
        <f>IF(O$4&gt;p3_complete+retail_delay,p3_retail_m*O152,0)</f>
        <v/>
      </c>
      <c r="P156" s="44">
        <f>IF(P$4&gt;p3_complete+retail_delay,p3_retail_m*P152,0)</f>
        <v/>
      </c>
      <c r="Q156" s="44">
        <f>IF(Q$4&gt;p3_complete+retail_delay,p3_retail_m*Q152,0)</f>
        <v/>
      </c>
      <c r="R156" s="44">
        <f>IF(R$4&gt;p3_complete+retail_delay,p3_retail_m*R152,0)</f>
        <v/>
      </c>
      <c r="S156" s="44">
        <f>IF(S$4&gt;p3_complete+retail_delay,p3_retail_m*S152,0)</f>
        <v/>
      </c>
      <c r="T156" s="44">
        <f>IF(T$4&gt;p3_complete+retail_delay,p3_retail_m*T152,0)</f>
        <v/>
      </c>
      <c r="U156" s="44">
        <f>IF(U$4&gt;p3_complete+retail_delay,p3_retail_m*U152,0)</f>
        <v/>
      </c>
      <c r="V156" s="44">
        <f>IF(V$4&gt;p3_complete+retail_delay,p3_retail_m*V152,0)</f>
        <v/>
      </c>
      <c r="W156" s="44">
        <f>IF(W$4&gt;p3_complete+retail_delay,p3_retail_m*W152,0)</f>
        <v/>
      </c>
      <c r="X156" s="44">
        <f>IF(X$4&gt;p3_complete+retail_delay,p3_retail_m*X152,0)</f>
        <v/>
      </c>
      <c r="Y156" s="44">
        <f>IF(Y$4&gt;p3_complete+retail_delay,p3_retail_m*Y152,0)</f>
        <v/>
      </c>
      <c r="Z156" s="44">
        <f>IF(Z$4&gt;p3_complete+retail_delay,p3_retail_m*Z152,0)</f>
        <v/>
      </c>
      <c r="AA156" s="44">
        <f>IF(AA$4&gt;p3_complete+retail_delay,p3_retail_m*AA152,0)</f>
        <v/>
      </c>
      <c r="AB156" s="44">
        <f>IF(AB$4&gt;p3_complete+retail_delay,p3_retail_m*AB152,0)</f>
        <v/>
      </c>
      <c r="AC156" s="44">
        <f>IF(AC$4&gt;p3_complete+retail_delay,p3_retail_m*AC152,0)</f>
        <v/>
      </c>
      <c r="AD156" s="44">
        <f>IF(AD$4&gt;p3_complete+retail_delay,p3_retail_m*AD152,0)</f>
        <v/>
      </c>
      <c r="AE156" s="44">
        <f>IF(AE$4&gt;p3_complete+retail_delay,p3_retail_m*AE152,0)</f>
        <v/>
      </c>
      <c r="AF156" s="44">
        <f>IF(AF$4&gt;p3_complete+retail_delay,p3_retail_m*AF152,0)</f>
        <v/>
      </c>
      <c r="AG156" s="44">
        <f>IF(AG$4&gt;p3_complete+retail_delay,p3_retail_m*AG152,0)</f>
        <v/>
      </c>
      <c r="AH156" s="44">
        <f>IF(AH$4&gt;p3_complete+retail_delay,p3_retail_m*AH152,0)</f>
        <v/>
      </c>
      <c r="AI156" s="44">
        <f>IF(AI$4&gt;p3_complete+retail_delay,p3_retail_m*AI152,0)</f>
        <v/>
      </c>
      <c r="AJ156" s="44">
        <f>IF(AJ$4&gt;p3_complete+retail_delay,p3_retail_m*AJ152,0)</f>
        <v/>
      </c>
      <c r="AK156" s="44">
        <f>IF(AK$4&gt;p3_complete+retail_delay,p3_retail_m*AK152,0)</f>
        <v/>
      </c>
      <c r="AL156" s="44">
        <f>IF(AL$4&gt;p3_complete+retail_delay,p3_retail_m*AL152,0)</f>
        <v/>
      </c>
      <c r="AM156" s="44">
        <f>IF(AM$4&gt;p3_complete+retail_delay,p3_retail_m*AM152,0)</f>
        <v/>
      </c>
      <c r="AN156" s="44">
        <f>IF(AN$4&gt;p3_complete+retail_delay,p3_retail_m*AN152,0)</f>
        <v/>
      </c>
      <c r="AO156" s="44">
        <f>IF(AO$4&gt;p3_complete+retail_delay,p3_retail_m*AO152,0)</f>
        <v/>
      </c>
      <c r="AP156" s="44">
        <f>IF(AP$4&gt;p3_complete+retail_delay,p3_retail_m*AP152,0)</f>
        <v/>
      </c>
      <c r="AQ156" s="44">
        <f>IF(AQ$4&gt;p3_complete+retail_delay,p3_retail_m*AQ152,0)</f>
        <v/>
      </c>
      <c r="AR156" s="44">
        <f>IF(AR$4&gt;p3_complete+retail_delay,p3_retail_m*AR152,0)</f>
        <v/>
      </c>
      <c r="AS156" s="44">
        <f>IF(AS$4&gt;p3_complete+retail_delay,p3_retail_m*AS152,0)</f>
        <v/>
      </c>
      <c r="AT156" s="44">
        <f>IF(AT$4&gt;p3_complete+retail_delay,p3_retail_m*AT152,0)</f>
        <v/>
      </c>
      <c r="AU156" s="44">
        <f>IF(AU$4&gt;p3_complete+retail_delay,p3_retail_m*AU152,0)</f>
        <v/>
      </c>
      <c r="AV156" s="44">
        <f>IF(AV$4&gt;p3_complete+retail_delay,p3_retail_m*AV152,0)</f>
        <v/>
      </c>
      <c r="AW156" s="44">
        <f>IF(AW$4&gt;p3_complete+retail_delay,p3_retail_m*AW152,0)</f>
        <v/>
      </c>
      <c r="AX156" s="44">
        <f>IF(AX$4&gt;p3_complete+retail_delay,p3_retail_m*AX152,0)</f>
        <v/>
      </c>
      <c r="AY156" s="44">
        <f>IF(AY$4&gt;p3_complete+retail_delay,p3_retail_m*AY152,0)</f>
        <v/>
      </c>
      <c r="AZ156" s="44">
        <f>IF(AZ$4&gt;p3_complete+retail_delay,p3_retail_m*AZ152,0)</f>
        <v/>
      </c>
      <c r="BA156" s="44">
        <f>IF(BA$4&gt;p3_complete+retail_delay,p3_retail_m*BA152,0)</f>
        <v/>
      </c>
      <c r="BB156" s="44">
        <f>IF(BB$4&gt;p3_complete+retail_delay,p3_retail_m*BB152,0)</f>
        <v/>
      </c>
      <c r="BC156" s="44">
        <f>IF(BC$4&gt;p3_complete+retail_delay,p3_retail_m*BC152,0)</f>
        <v/>
      </c>
      <c r="BD156" s="44">
        <f>IF(BD$4&gt;p3_complete+retail_delay,p3_retail_m*BD152,0)</f>
        <v/>
      </c>
      <c r="BE156" s="44">
        <f>IF(BE$4&gt;p3_complete+retail_delay,p3_retail_m*BE152,0)</f>
        <v/>
      </c>
      <c r="BF156" s="44">
        <f>IF(BF$4&gt;p3_complete+retail_delay,p3_retail_m*BF152,0)</f>
        <v/>
      </c>
      <c r="BG156" s="44">
        <f>IF(BG$4&gt;p3_complete+retail_delay,p3_retail_m*BG152,0)</f>
        <v/>
      </c>
      <c r="BH156" s="44">
        <f>IF(BH$4&gt;p3_complete+retail_delay,p3_retail_m*BH152,0)</f>
        <v/>
      </c>
      <c r="BI156" s="44">
        <f>IF(BI$4&gt;p3_complete+retail_delay,p3_retail_m*BI152,0)</f>
        <v/>
      </c>
      <c r="BJ156" s="44">
        <f>IF(BJ$4&gt;p3_complete+retail_delay,p3_retail_m*BJ152,0)</f>
        <v/>
      </c>
      <c r="BK156" s="44">
        <f>IF(BK$4&gt;p3_complete+retail_delay,p3_retail_m*BK152,0)</f>
        <v/>
      </c>
      <c r="BL156" s="44">
        <f>IF(BL$4&gt;p3_complete+retail_delay,p3_retail_m*BL152,0)</f>
        <v/>
      </c>
      <c r="BM156" s="44">
        <f>IF(BM$4&gt;p3_complete+retail_delay,p3_retail_m*BM152,0)</f>
        <v/>
      </c>
      <c r="BN156" s="44">
        <f>IF(BN$4&gt;p3_complete+retail_delay,p3_retail_m*BN152,0)</f>
        <v/>
      </c>
      <c r="BO156" s="44">
        <f>IF(BO$4&gt;p3_complete+retail_delay,p3_retail_m*BO152,0)</f>
        <v/>
      </c>
      <c r="BP156" s="44">
        <f>IF(BP$4&gt;p3_complete+retail_delay,p3_retail_m*BP152,0)</f>
        <v/>
      </c>
      <c r="BQ156" s="44">
        <f>IF(BQ$4&gt;p3_complete+retail_delay,p3_retail_m*BQ152,0)</f>
        <v/>
      </c>
      <c r="BR156" s="44">
        <f>IF(BR$4&gt;p3_complete+retail_delay,p3_retail_m*BR152,0)</f>
        <v/>
      </c>
      <c r="BS156" s="44">
        <f>IF(BS$4&gt;p3_complete+retail_delay,p3_retail_m*BS152,0)</f>
        <v/>
      </c>
      <c r="BT156" s="44">
        <f>IF(BT$4&gt;p3_complete+retail_delay,p3_retail_m*BT152,0)</f>
        <v/>
      </c>
      <c r="BU156" s="44">
        <f>IF(BU$4&gt;p3_complete+retail_delay,p3_retail_m*BU152,0)</f>
        <v/>
      </c>
      <c r="BV156" s="44">
        <f>IF(BV$4&gt;p3_complete+retail_delay,p3_retail_m*BV152,0)</f>
        <v/>
      </c>
      <c r="BW156" s="44">
        <f>IF(BW$4&gt;p3_complete+retail_delay,p3_retail_m*BW152,0)</f>
        <v/>
      </c>
      <c r="BX156" s="44">
        <f>IF(BX$4&gt;p3_complete+retail_delay,p3_retail_m*BX152,0)</f>
        <v/>
      </c>
      <c r="BY156" s="44">
        <f>IF(BY$4&gt;p3_complete+retail_delay,p3_retail_m*BY152,0)</f>
        <v/>
      </c>
      <c r="BZ156" s="44">
        <f>IF(BZ$4&gt;p3_complete+retail_delay,p3_retail_m*BZ152,0)</f>
        <v/>
      </c>
      <c r="CA156" s="44">
        <f>IF(CA$4&gt;p3_complete+retail_delay,p3_retail_m*CA152,0)</f>
        <v/>
      </c>
      <c r="CB156" s="44">
        <f>IF(CB$4&gt;p3_complete+retail_delay,p3_retail_m*CB152,0)</f>
        <v/>
      </c>
      <c r="CC156" s="44">
        <f>IF(CC$4&gt;p3_complete+retail_delay,p3_retail_m*CC152,0)</f>
        <v/>
      </c>
      <c r="CD156" s="44">
        <f>IF(CD$4&gt;p3_complete+retail_delay,p3_retail_m*CD152,0)</f>
        <v/>
      </c>
      <c r="CE156" s="44">
        <f>IF(CE$4&gt;p3_complete+retail_delay,p3_retail_m*CE152,0)</f>
        <v/>
      </c>
      <c r="CF156" s="44">
        <f>IF(CF$4&gt;p3_complete+retail_delay,p3_retail_m*CF152,0)</f>
        <v/>
      </c>
      <c r="CG156" s="44">
        <f>IF(CG$4&gt;p3_complete+retail_delay,p3_retail_m*CG152,0)</f>
        <v/>
      </c>
      <c r="CH156" s="44">
        <f>IF(CH$4&gt;p3_complete+retail_delay,p3_retail_m*CH152,0)</f>
        <v/>
      </c>
      <c r="CI156" s="44">
        <f>IF(CI$4&gt;p3_complete+retail_delay,p3_retail_m*CI152,0)</f>
        <v/>
      </c>
      <c r="CJ156" s="44">
        <f>IF(CJ$4&gt;p3_complete+retail_delay,p3_retail_m*CJ152,0)</f>
        <v/>
      </c>
      <c r="CK156" s="44">
        <f>IF(CK$4&gt;p3_complete+retail_delay,p3_retail_m*CK152,0)</f>
        <v/>
      </c>
      <c r="CL156" s="44">
        <f>IF(CL$4&gt;p3_complete+retail_delay,p3_retail_m*CL152,0)</f>
        <v/>
      </c>
      <c r="CM156" s="44">
        <f>IF(CM$4&gt;p3_complete+retail_delay,p3_retail_m*CM152,0)</f>
        <v/>
      </c>
      <c r="CN156" s="44">
        <f>IF(CN$4&gt;p3_complete+retail_delay,p3_retail_m*CN152,0)</f>
        <v/>
      </c>
      <c r="CO156" s="44">
        <f>IF(CO$4&gt;p3_complete+retail_delay,p3_retail_m*CO152,0)</f>
        <v/>
      </c>
      <c r="CP156" s="44">
        <f>IF(CP$4&gt;p3_complete+retail_delay,p3_retail_m*CP152,0)</f>
        <v/>
      </c>
      <c r="CQ156" s="44">
        <f>IF(CQ$4&gt;p3_complete+retail_delay,p3_retail_m*CQ152,0)</f>
        <v/>
      </c>
      <c r="CR156" s="44">
        <f>IF(CR$4&gt;p3_complete+retail_delay,p3_retail_m*CR152,0)</f>
        <v/>
      </c>
      <c r="CS156" s="44">
        <f>IF(CS$4&gt;p3_complete+retail_delay,p3_retail_m*CS152,0)</f>
        <v/>
      </c>
      <c r="CT156" s="44">
        <f>IF(CT$4&gt;p3_complete+retail_delay,p3_retail_m*CT152,0)</f>
        <v/>
      </c>
      <c r="CU156" s="44">
        <f>IF(CU$4&gt;p3_complete+retail_delay,p3_retail_m*CU152,0)</f>
        <v/>
      </c>
      <c r="CV156" s="44">
        <f>IF(CV$4&gt;p3_complete+retail_delay,p3_retail_m*CV152,0)</f>
        <v/>
      </c>
      <c r="CW156" s="44">
        <f>IF(CW$4&gt;p3_complete+retail_delay,p3_retail_m*CW152,0)</f>
        <v/>
      </c>
      <c r="CX156" s="44">
        <f>IF(CX$4&gt;p3_complete+retail_delay,p3_retail_m*CX152,0)</f>
        <v/>
      </c>
      <c r="CY156" s="44">
        <f>IF(CY$4&gt;p3_complete+retail_delay,p3_retail_m*CY152,0)</f>
        <v/>
      </c>
      <c r="CZ156" s="44">
        <f>IF(CZ$4&gt;p3_complete+retail_delay,p3_retail_m*CZ152,0)</f>
        <v/>
      </c>
      <c r="DA156" s="44">
        <f>IF(DA$4&gt;p3_complete+retail_delay,p3_retail_m*DA152,0)</f>
        <v/>
      </c>
      <c r="DB156" s="44">
        <f>IF(DB$4&gt;p3_complete+retail_delay,p3_retail_m*DB152,0)</f>
        <v/>
      </c>
      <c r="DC156" s="44">
        <f>IF(DC$4&gt;p3_complete+retail_delay,p3_retail_m*DC152,0)</f>
        <v/>
      </c>
      <c r="DD156" s="44">
        <f>IF(DD$4&gt;p3_complete+retail_delay,p3_retail_m*DD152,0)</f>
        <v/>
      </c>
      <c r="DE156" s="44">
        <f>IF(DE$4&gt;p3_complete+retail_delay,p3_retail_m*DE152,0)</f>
        <v/>
      </c>
      <c r="DF156" s="44">
        <f>IF(DF$4&gt;p3_complete+retail_delay,p3_retail_m*DF152,0)</f>
        <v/>
      </c>
      <c r="DG156" s="44">
        <f>IF(DG$4&gt;p3_complete+retail_delay,p3_retail_m*DG152,0)</f>
        <v/>
      </c>
      <c r="DH156" s="44">
        <f>IF(DH$4&gt;p3_complete+retail_delay,p3_retail_m*DH152,0)</f>
        <v/>
      </c>
      <c r="DI156" s="44">
        <f>IF(DI$4&gt;p3_complete+retail_delay,p3_retail_m*DI152,0)</f>
        <v/>
      </c>
      <c r="DJ156" s="44">
        <f>IF(DJ$4&gt;p3_complete+retail_delay,p3_retail_m*DJ152,0)</f>
        <v/>
      </c>
      <c r="DK156" s="44">
        <f>IF(DK$4&gt;p3_complete+retail_delay,p3_retail_m*DK152,0)</f>
        <v/>
      </c>
      <c r="DL156" s="44">
        <f>IF(DL$4&gt;p3_complete+retail_delay,p3_retail_m*DL152,0)</f>
        <v/>
      </c>
      <c r="DM156" s="44">
        <f>IF(DM$4&gt;p3_complete+retail_delay,p3_retail_m*DM152,0)</f>
        <v/>
      </c>
      <c r="DN156" s="44">
        <f>IF(DN$4&gt;p3_complete+retail_delay,p3_retail_m*DN152,0)</f>
        <v/>
      </c>
      <c r="DO156" s="44">
        <f>IF(DO$4&gt;p3_complete+retail_delay,p3_retail_m*DO152,0)</f>
        <v/>
      </c>
      <c r="DP156" s="44">
        <f>IF(DP$4&gt;p3_complete+retail_delay,p3_retail_m*DP152,0)</f>
        <v/>
      </c>
      <c r="DQ156" s="44">
        <f>IF(DQ$4&gt;p3_complete+retail_delay,p3_retail_m*DQ152,0)</f>
        <v/>
      </c>
      <c r="DR156" s="44">
        <f>IF(DR$4&gt;p3_complete+retail_delay,p3_retail_m*DR152,0)</f>
        <v/>
      </c>
      <c r="DS156" s="44">
        <f>IF(DS$4&gt;p3_complete+retail_delay,p3_retail_m*DS152,0)</f>
        <v/>
      </c>
      <c r="DT156" s="44">
        <f>IF(DT$4&gt;p3_complete+retail_delay,p3_retail_m*DT152,0)</f>
        <v/>
      </c>
      <c r="DU156" s="44">
        <f>IF(DU$4&gt;p3_complete+retail_delay,p3_retail_m*DU152,0)</f>
        <v/>
      </c>
      <c r="DV156" s="44">
        <f>IF(DV$4&gt;p3_complete+retail_delay,p3_retail_m*DV152,0)</f>
        <v/>
      </c>
      <c r="DW156" s="44">
        <f>IF(DW$4&gt;p3_complete+retail_delay,p3_retail_m*DW152,0)</f>
        <v/>
      </c>
      <c r="DX156" s="44">
        <f>IF(DX$4&gt;p3_complete+retail_delay,p3_retail_m*DX152,0)</f>
        <v/>
      </c>
      <c r="DY156" s="44">
        <f>IF(DY$4&gt;p3_complete+retail_delay,p3_retail_m*DY152,0)</f>
        <v/>
      </c>
      <c r="DZ156" s="44">
        <f>IF(DZ$4&gt;p3_complete+retail_delay,p3_retail_m*DZ152,0)</f>
        <v/>
      </c>
      <c r="EA156" s="44">
        <f>IF(EA$4&gt;p3_complete+retail_delay,p3_retail_m*EA152,0)</f>
        <v/>
      </c>
      <c r="EB156" s="44">
        <f>IF(EB$4&gt;p3_complete+retail_delay,p3_retail_m*EB152,0)</f>
        <v/>
      </c>
      <c r="EC156" s="44">
        <f>IF(EC$4&gt;p3_complete+retail_delay,p3_retail_m*EC152,0)</f>
        <v/>
      </c>
      <c r="ED156" s="44">
        <f>IF(ED$4&gt;p3_complete+retail_delay,p3_retail_m*ED152,0)</f>
        <v/>
      </c>
      <c r="EE156" s="44">
        <f>IF(EE$4&gt;p3_complete+retail_delay,p3_retail_m*EE152,0)</f>
        <v/>
      </c>
      <c r="EF156" s="44">
        <f>IF(EF$4&gt;p3_complete+retail_delay,p3_retail_m*EF152,0)</f>
        <v/>
      </c>
      <c r="EG156" s="44">
        <f>IF(EG$4&gt;p3_complete+retail_delay,p3_retail_m*EG152,0)</f>
        <v/>
      </c>
      <c r="EH156" s="44">
        <f>IF(EH$4&gt;p3_complete+retail_delay,p3_retail_m*EH152,0)</f>
        <v/>
      </c>
      <c r="EI156" s="44">
        <f>IF(EI$4&gt;p3_complete+retail_delay,p3_retail_m*EI152,0)</f>
        <v/>
      </c>
      <c r="EJ156" s="44">
        <f>IF(EJ$4&gt;p3_complete+retail_delay,p3_retail_m*EJ152,0)</f>
        <v/>
      </c>
      <c r="EK156" s="44">
        <f>IF(EK$4&gt;p3_complete+retail_delay,p3_retail_m*EK152,0)</f>
        <v/>
      </c>
      <c r="EL156" s="44">
        <f>IF(EL$4&gt;p3_complete+retail_delay,p3_retail_m*EL152,0)</f>
        <v/>
      </c>
      <c r="EM156" s="44">
        <f>IF(EM$4&gt;p3_complete+retail_delay,p3_retail_m*EM152,0)</f>
        <v/>
      </c>
      <c r="EN156" s="44">
        <f>IF(EN$4&gt;p3_complete+retail_delay,p3_retail_m*EN152,0)</f>
        <v/>
      </c>
      <c r="EO156" s="44">
        <f>IF(EO$4&gt;p3_complete+retail_delay,p3_retail_m*EO152,0)</f>
        <v/>
      </c>
      <c r="EP156" s="44">
        <f>IF(EP$4&gt;p3_complete+retail_delay,p3_retail_m*EP152,0)</f>
        <v/>
      </c>
      <c r="EQ156" s="44">
        <f>IF(EQ$4&gt;p3_complete+retail_delay,p3_retail_m*EQ152,0)</f>
        <v/>
      </c>
      <c r="ER156" s="44">
        <f>IF(ER$4&gt;p3_complete+retail_delay,p3_retail_m*ER152,0)</f>
        <v/>
      </c>
      <c r="ES156" s="44">
        <f>IF(ES$4&gt;p3_complete+retail_delay,p3_retail_m*ES152,0)</f>
        <v/>
      </c>
      <c r="ET156" s="44">
        <f>IF(ET$4&gt;p3_complete+retail_delay,p3_retail_m*ET152,0)</f>
        <v/>
      </c>
      <c r="EU156" s="44">
        <f>IF(EU$4&gt;p3_complete+retail_delay,p3_retail_m*EU152,0)</f>
        <v/>
      </c>
      <c r="EV156" s="44">
        <f>IF(EV$4&gt;p3_complete+retail_delay,p3_retail_m*EV152,0)</f>
        <v/>
      </c>
      <c r="EW156" s="44">
        <f>IF(EW$4&gt;p3_complete+retail_delay,p3_retail_m*EW152,0)</f>
        <v/>
      </c>
      <c r="EX156" s="44">
        <f>IF(EX$4&gt;p3_complete+retail_delay,p3_retail_m*EX152,0)</f>
        <v/>
      </c>
      <c r="EY156" s="44">
        <f>IF(EY$4&gt;p3_complete+retail_delay,p3_retail_m*EY152,0)</f>
        <v/>
      </c>
      <c r="EZ156" s="44">
        <f>IF(EZ$4&gt;p3_complete+retail_delay,p3_retail_m*EZ152,0)</f>
        <v/>
      </c>
      <c r="FA156" s="44">
        <f>IF(FA$4&gt;p3_complete+retail_delay,p3_retail_m*FA152,0)</f>
        <v/>
      </c>
      <c r="FB156" s="44">
        <f>IF(FB$4&gt;p3_complete+retail_delay,p3_retail_m*FB152,0)</f>
        <v/>
      </c>
      <c r="FC156" s="44">
        <f>IF(FC$4&gt;p3_complete+retail_delay,p3_retail_m*FC152,0)</f>
        <v/>
      </c>
      <c r="FD156" s="44">
        <f>IF(FD$4&gt;p3_complete+retail_delay,p3_retail_m*FD152,0)</f>
        <v/>
      </c>
      <c r="FE156" s="44">
        <f>IF(FE$4&gt;p3_complete+retail_delay,p3_retail_m*FE152,0)</f>
        <v/>
      </c>
      <c r="FF156" s="44">
        <f>IF(FF$4&gt;p3_complete+retail_delay,p3_retail_m*FF152,0)</f>
        <v/>
      </c>
      <c r="FG156" s="44">
        <f>IF(FG$4&gt;p3_complete+retail_delay,p3_retail_m*FG152,0)</f>
        <v/>
      </c>
      <c r="FH156" s="44">
        <f>IF(FH$4&gt;p3_complete+retail_delay,p3_retail_m*FH152,0)</f>
        <v/>
      </c>
      <c r="FI156" s="44">
        <f>IF(FI$4&gt;p3_complete+retail_delay,p3_retail_m*FI152,0)</f>
        <v/>
      </c>
      <c r="FJ156" s="44">
        <f>IF(FJ$4&gt;p3_complete+retail_delay,p3_retail_m*FJ152,0)</f>
        <v/>
      </c>
      <c r="FK156" s="44">
        <f>IF(FK$4&gt;p3_complete+retail_delay,p3_retail_m*FK152,0)</f>
        <v/>
      </c>
      <c r="FL156" s="44">
        <f>IF(FL$4&gt;p3_complete+retail_delay,p3_retail_m*FL152,0)</f>
        <v/>
      </c>
      <c r="FM156" s="44">
        <f>IF(FM$4&gt;p3_complete+retail_delay,p3_retail_m*FM152,0)</f>
        <v/>
      </c>
      <c r="FN156" s="44">
        <f>IF(FN$4&gt;p3_complete+retail_delay,p3_retail_m*FN152,0)</f>
        <v/>
      </c>
      <c r="FO156" s="44">
        <f>IF(FO$4&gt;p3_complete+retail_delay,p3_retail_m*FO152,0)</f>
        <v/>
      </c>
      <c r="FP156" s="44">
        <f>IF(FP$4&gt;p3_complete+retail_delay,p3_retail_m*FP152,0)</f>
        <v/>
      </c>
      <c r="FQ156" s="44">
        <f>IF(FQ$4&gt;p3_complete+retail_delay,p3_retail_m*FQ152,0)</f>
        <v/>
      </c>
      <c r="FR156" s="44">
        <f>IF(FR$4&gt;p3_complete+retail_delay,p3_retail_m*FR152,0)</f>
        <v/>
      </c>
      <c r="FS156" s="44">
        <f>IF(FS$4&gt;p3_complete+retail_delay,p3_retail_m*FS152,0)</f>
        <v/>
      </c>
      <c r="FT156" s="44">
        <f>IF(FT$4&gt;p3_complete+retail_delay,p3_retail_m*FT152,0)</f>
        <v/>
      </c>
      <c r="FU156" s="44">
        <f>IF(FU$4&gt;p3_complete+retail_delay,p3_retail_m*FU152,0)</f>
        <v/>
      </c>
      <c r="FV156" s="44">
        <f>IF(FV$4&gt;p3_complete+retail_delay,p3_retail_m*FV152,0)</f>
        <v/>
      </c>
      <c r="FW156" s="44">
        <f>IF(FW$4&gt;p3_complete+retail_delay,p3_retail_m*FW152,0)</f>
        <v/>
      </c>
      <c r="FX156" s="44">
        <f>IF(FX$4&gt;p3_complete+retail_delay,p3_retail_m*FX152,0)</f>
        <v/>
      </c>
      <c r="FY156" s="44">
        <f>IF(FY$4&gt;p3_complete+retail_delay,p3_retail_m*FY152,0)</f>
        <v/>
      </c>
      <c r="FZ156" s="44">
        <f>IF(FZ$4&gt;p3_complete+retail_delay,p3_retail_m*FZ152,0)</f>
        <v/>
      </c>
      <c r="GA156" s="44">
        <f>IF(GA$4&gt;p3_complete+retail_delay,p3_retail_m*GA152,0)</f>
        <v/>
      </c>
      <c r="GB156" s="44">
        <f>IF(GB$4&gt;p3_complete+retail_delay,p3_retail_m*GB152,0)</f>
        <v/>
      </c>
      <c r="GC156" s="44">
        <f>IF(GC$4&gt;p3_complete+retail_delay,p3_retail_m*GC152,0)</f>
        <v/>
      </c>
      <c r="GD156" s="44">
        <f>IF(GD$4&gt;p3_complete+retail_delay,p3_retail_m*GD152,0)</f>
        <v/>
      </c>
      <c r="GE156" s="44">
        <f>IF(GE$4&gt;p3_complete+retail_delay,p3_retail_m*GE152,0)</f>
        <v/>
      </c>
      <c r="GF156" s="44">
        <f>IF(GF$4&gt;p3_complete+retail_delay,p3_retail_m*GF152,0)</f>
        <v/>
      </c>
      <c r="GG156" s="44">
        <f>IF(GG$4&gt;p3_complete+retail_delay,p3_retail_m*GG152,0)</f>
        <v/>
      </c>
      <c r="GH156" s="44">
        <f>IF(GH$4&gt;p3_complete+retail_delay,p3_retail_m*GH152,0)</f>
        <v/>
      </c>
      <c r="GI156" s="44">
        <f>IF(GI$4&gt;p3_complete+retail_delay,p3_retail_m*GI152,0)</f>
        <v/>
      </c>
      <c r="GJ156" s="44">
        <f>IF(GJ$4&gt;p3_complete+retail_delay,p3_retail_m*GJ152,0)</f>
        <v/>
      </c>
      <c r="GK156" s="44">
        <f>IF(GK$4&gt;p3_complete+retail_delay,p3_retail_m*GK152,0)</f>
        <v/>
      </c>
      <c r="GL156" s="44">
        <f>IF(GL$4&gt;p3_complete+retail_delay,p3_retail_m*GL152,0)</f>
        <v/>
      </c>
      <c r="GM156" s="44">
        <f>IF(GM$4&gt;p3_complete+retail_delay,p3_retail_m*GM152,0)</f>
        <v/>
      </c>
      <c r="GN156" s="44">
        <f>IF(GN$4&gt;p3_complete+retail_delay,p3_retail_m*GN152,0)</f>
        <v/>
      </c>
      <c r="GO156" s="44">
        <f>IF(GO$4&gt;p3_complete+retail_delay,p3_retail_m*GO152,0)</f>
        <v/>
      </c>
      <c r="GP156" s="44">
        <f>IF(GP$4&gt;p3_complete+retail_delay,p3_retail_m*GP152,0)</f>
        <v/>
      </c>
      <c r="GQ156" s="44">
        <f>IF(GQ$4&gt;p3_complete+retail_delay,p3_retail_m*GQ152,0)</f>
        <v/>
      </c>
      <c r="GR156" s="44">
        <f>IF(GR$4&gt;p3_complete+retail_delay,p3_retail_m*GR152,0)</f>
        <v/>
      </c>
      <c r="GS156" s="44">
        <f>IF(GS$4&gt;p3_complete+retail_delay,p3_retail_m*GS152,0)</f>
        <v/>
      </c>
      <c r="GT156" s="44">
        <f>IF(GT$4&gt;p3_complete+retail_delay,p3_retail_m*GT152,0)</f>
        <v/>
      </c>
      <c r="GU156" s="44">
        <f>IF(GU$4&gt;p3_complete+retail_delay,p3_retail_m*GU152,0)</f>
        <v/>
      </c>
      <c r="GV156" s="44">
        <f>IF(GV$4&gt;p3_complete+retail_delay,p3_retail_m*GV152,0)</f>
        <v/>
      </c>
      <c r="GW156" s="44">
        <f>IF(GW$4&gt;p3_complete+retail_delay,p3_retail_m*GW152,0)</f>
        <v/>
      </c>
      <c r="GX156" s="44">
        <f>IF(GX$4&gt;p3_complete+retail_delay,p3_retail_m*GX152,0)</f>
        <v/>
      </c>
      <c r="GY156" s="44">
        <f>IF(GY$4&gt;p3_complete+retail_delay,p3_retail_m*GY152,0)</f>
        <v/>
      </c>
      <c r="GZ156" s="44">
        <f>IF(GZ$4&gt;p3_complete+retail_delay,p3_retail_m*GZ152,0)</f>
        <v/>
      </c>
      <c r="HA156" s="44">
        <f>IF(HA$4&gt;p3_complete+retail_delay,p3_retail_m*HA152,0)</f>
        <v/>
      </c>
      <c r="HB156" s="44">
        <f>IF(HB$4&gt;p3_complete+retail_delay,p3_retail_m*HB152,0)</f>
        <v/>
      </c>
      <c r="HC156" s="44">
        <f>IF(HC$4&gt;p3_complete+retail_delay,p3_retail_m*HC152,0)</f>
        <v/>
      </c>
      <c r="HD156" s="44">
        <f>IF(HD$4&gt;p3_complete+retail_delay,p3_retail_m*HD152,0)</f>
        <v/>
      </c>
      <c r="HE156" s="44">
        <f>IF(HE$4&gt;p3_complete+retail_delay,p3_retail_m*HE152,0)</f>
        <v/>
      </c>
      <c r="HF156" s="44">
        <f>IF(HF$4&gt;p3_complete+retail_delay,p3_retail_m*HF152,0)</f>
        <v/>
      </c>
      <c r="HG156" s="44">
        <f>IF(HG$4&gt;p3_complete+retail_delay,p3_retail_m*HG152,0)</f>
        <v/>
      </c>
      <c r="HH156" s="44">
        <f>IF(HH$4&gt;p3_complete+retail_delay,p3_retail_m*HH152,0)</f>
        <v/>
      </c>
      <c r="HI156" s="44">
        <f>IF(HI$4&gt;p3_complete+retail_delay,p3_retail_m*HI152,0)</f>
        <v/>
      </c>
      <c r="HJ156" s="44">
        <f>IF(HJ$4&gt;p3_complete+retail_delay,p3_retail_m*HJ152,0)</f>
        <v/>
      </c>
      <c r="HK156" s="44">
        <f>IF(HK$4&gt;p3_complete+retail_delay,p3_retail_m*HK152,0)</f>
        <v/>
      </c>
      <c r="HL156" s="44">
        <f>IF(HL$4&gt;p3_complete+retail_delay,p3_retail_m*HL152,0)</f>
        <v/>
      </c>
      <c r="HM156" s="44">
        <f>IF(HM$4&gt;p3_complete+retail_delay,p3_retail_m*HM152,0)</f>
        <v/>
      </c>
      <c r="HN156" s="44">
        <f>IF(HN$4&gt;p3_complete+retail_delay,p3_retail_m*HN152,0)</f>
        <v/>
      </c>
      <c r="HO156" s="44">
        <f>IF(HO$4&gt;p3_complete+retail_delay,p3_retail_m*HO152,0)</f>
        <v/>
      </c>
      <c r="HP156" s="44">
        <f>IF(HP$4&gt;p3_complete+retail_delay,p3_retail_m*HP152,0)</f>
        <v/>
      </c>
      <c r="HQ156" s="44">
        <f>IF(HQ$4&gt;p3_complete+retail_delay,p3_retail_m*HQ152,0)</f>
        <v/>
      </c>
      <c r="HR156" s="44">
        <f>IF(HR$4&gt;p3_complete+retail_delay,p3_retail_m*HR152,0)</f>
        <v/>
      </c>
      <c r="HS156" s="44">
        <f>IF(HS$4&gt;p3_complete+retail_delay,p3_retail_m*HS152,0)</f>
        <v/>
      </c>
      <c r="HT156" s="44">
        <f>IF(HT$4&gt;p3_complete+retail_delay,p3_retail_m*HT152,0)</f>
        <v/>
      </c>
      <c r="HU156" s="44">
        <f>IF(HU$4&gt;p3_complete+retail_delay,p3_retail_m*HU152,0)</f>
        <v/>
      </c>
      <c r="HV156" s="44">
        <f>IF(HV$4&gt;p3_complete+retail_delay,p3_retail_m*HV152,0)</f>
        <v/>
      </c>
      <c r="HW156" s="44">
        <f>IF(HW$4&gt;p3_complete+retail_delay,p3_retail_m*HW152,0)</f>
        <v/>
      </c>
      <c r="HX156" s="44">
        <f>IF(HX$4&gt;p3_complete+retail_delay,p3_retail_m*HX152,0)</f>
        <v/>
      </c>
      <c r="HY156" s="44">
        <f>IF(HY$4&gt;p3_complete+retail_delay,p3_retail_m*HY152,0)</f>
        <v/>
      </c>
      <c r="HZ156" s="44">
        <f>IF(HZ$4&gt;p3_complete+retail_delay,p3_retail_m*HZ152,0)</f>
        <v/>
      </c>
      <c r="IA156" s="44">
        <f>IF(IA$4&gt;p3_complete+retail_delay,p3_retail_m*IA152,0)</f>
        <v/>
      </c>
      <c r="IB156" s="44">
        <f>IF(IB$4&gt;p3_complete+retail_delay,p3_retail_m*IB152,0)</f>
        <v/>
      </c>
      <c r="IC156" s="44">
        <f>IF(IC$4&gt;p3_complete+retail_delay,p3_retail_m*IC152,0)</f>
        <v/>
      </c>
      <c r="ID156" s="44">
        <f>IF(ID$4&gt;p3_complete+retail_delay,p3_retail_m*ID152,0)</f>
        <v/>
      </c>
      <c r="IE156" s="44">
        <f>IF(IE$4&gt;p3_complete+retail_delay,p3_retail_m*IE152,0)</f>
        <v/>
      </c>
      <c r="IF156" s="44">
        <f>IF(IF$4&gt;p3_complete+retail_delay,p3_retail_m*IF152,0)</f>
        <v/>
      </c>
      <c r="IG156" s="44">
        <f>IF(IG$4&gt;p3_complete+retail_delay,p3_retail_m*IG152,0)</f>
        <v/>
      </c>
      <c r="IH156" s="44">
        <f>IF(IH$4&gt;p3_complete+retail_delay,p3_retail_m*IH152,0)</f>
        <v/>
      </c>
      <c r="II156" s="44">
        <f>IF(II$4&gt;p3_complete+retail_delay,p3_retail_m*II152,0)</f>
        <v/>
      </c>
      <c r="IJ156" s="44">
        <f>IF(IJ$4&gt;p3_complete+retail_delay,p3_retail_m*IJ152,0)</f>
        <v/>
      </c>
      <c r="IK156" s="44">
        <f>IF(IK$4&gt;p3_complete+retail_delay,p3_retail_m*IK152,0)</f>
        <v/>
      </c>
      <c r="IL156" s="44">
        <f>IF(IL$4&gt;p3_complete+retail_delay,p3_retail_m*IL152,0)</f>
        <v/>
      </c>
      <c r="IM156" s="44">
        <f>IF(IM$4&gt;p3_complete+retail_delay,p3_retail_m*IM152,0)</f>
        <v/>
      </c>
      <c r="IN156" s="44">
        <f>IF(IN$4&gt;p3_complete+retail_delay,p3_retail_m*IN152,0)</f>
        <v/>
      </c>
      <c r="IO156" s="44">
        <f>IF(IO$4&gt;p3_complete+retail_delay,p3_retail_m*IO152,0)</f>
        <v/>
      </c>
      <c r="IP156" s="44">
        <f>IF(IP$4&gt;p3_complete+retail_delay,p3_retail_m*IP152,0)</f>
        <v/>
      </c>
      <c r="IQ156" s="44">
        <f>IF(IQ$4&gt;p3_complete+retail_delay,p3_retail_m*IQ152,0)</f>
        <v/>
      </c>
      <c r="IR156" s="44">
        <f>IF(IR$4&gt;p3_complete+retail_delay,p3_retail_m*IR152,0)</f>
        <v/>
      </c>
      <c r="IS156" s="44">
        <f>IF(IS$4&gt;p3_complete+retail_delay,p3_retail_m*IS152,0)</f>
        <v/>
      </c>
      <c r="IT156" s="44">
        <f>IF(IT$4&gt;p3_complete+retail_delay,p3_retail_m*IT152,0)</f>
        <v/>
      </c>
      <c r="IU156" s="44">
        <f>IF(IU$4&gt;p3_complete+retail_delay,p3_retail_m*IU152,0)</f>
        <v/>
      </c>
      <c r="IV156" s="44">
        <f>IF(IV$4&gt;p3_complete+retail_delay,p3_retail_m*IV152,0)</f>
        <v/>
      </c>
      <c r="IW156" s="44">
        <f>IF(IW$4&gt;p3_complete+retail_delay,p3_retail_m*IW152,0)</f>
        <v/>
      </c>
      <c r="IX156" s="44">
        <f>IF(IX$4&gt;p3_complete+retail_delay,p3_retail_m*IX152,0)</f>
        <v/>
      </c>
      <c r="IY156" s="44">
        <f>IF(IY$4&gt;p3_complete+retail_delay,p3_retail_m*IY152,0)</f>
        <v/>
      </c>
      <c r="IZ156" s="44">
        <f>IF(IZ$4&gt;p3_complete+retail_delay,p3_retail_m*IZ152,0)</f>
        <v/>
      </c>
      <c r="JA156" s="44">
        <f>IF(JA$4&gt;p3_complete+retail_delay,p3_retail_m*JA152,0)</f>
        <v/>
      </c>
      <c r="JB156" s="44">
        <f>IF(JB$4&gt;p3_complete+retail_delay,p3_retail_m*JB152,0)</f>
        <v/>
      </c>
      <c r="JC156" s="44">
        <f>IF(JC$4&gt;p3_complete+retail_delay,p3_retail_m*JC152,0)</f>
        <v/>
      </c>
      <c r="JD156" s="44">
        <f>IF(JD$4&gt;p3_complete+retail_delay,p3_retail_m*JD152,0)</f>
        <v/>
      </c>
      <c r="JE156" s="44">
        <f>IF(JE$4&gt;p3_complete+retail_delay,p3_retail_m*JE152,0)</f>
        <v/>
      </c>
      <c r="JF156" s="44">
        <f>IF(JF$4&gt;p3_complete+retail_delay,p3_retail_m*JF152,0)</f>
        <v/>
      </c>
      <c r="JG156" s="44">
        <f>IF(JG$4&gt;p3_complete+retail_delay,p3_retail_m*JG152,0)</f>
        <v/>
      </c>
      <c r="JH156" s="44">
        <f>IF(JH$4&gt;p3_complete+retail_delay,p3_retail_m*JH152,0)</f>
        <v/>
      </c>
      <c r="JI156" s="44">
        <f>IF(JI$4&gt;p3_complete+retail_delay,p3_retail_m*JI152,0)</f>
        <v/>
      </c>
      <c r="JJ156" s="44">
        <f>IF(JJ$4&gt;p3_complete+retail_delay,p3_retail_m*JJ152,0)</f>
        <v/>
      </c>
      <c r="JK156" s="44">
        <f>IF(JK$4&gt;p3_complete+retail_delay,p3_retail_m*JK152,0)</f>
        <v/>
      </c>
      <c r="JL156" s="44">
        <f>IF(JL$4&gt;p3_complete+retail_delay,p3_retail_m*JL152,0)</f>
        <v/>
      </c>
      <c r="JM156" s="44">
        <f>IF(JM$4&gt;p3_complete+retail_delay,p3_retail_m*JM152,0)</f>
        <v/>
      </c>
      <c r="JN156" s="44">
        <f>IF(JN$4&gt;p3_complete+retail_delay,p3_retail_m*JN152,0)</f>
        <v/>
      </c>
      <c r="JO156" s="44">
        <f>IF(JO$4&gt;p3_complete+retail_delay,p3_retail_m*JO152,0)</f>
        <v/>
      </c>
      <c r="JP156" s="44">
        <f>IF(JP$4&gt;p3_complete+retail_delay,p3_retail_m*JP152,0)</f>
        <v/>
      </c>
      <c r="JQ156" s="44">
        <f>IF(JQ$4&gt;p3_complete+retail_delay,p3_retail_m*JQ152,0)</f>
        <v/>
      </c>
      <c r="JR156" s="44">
        <f>IF(JR$4&gt;p3_complete+retail_delay,p3_retail_m*JR152,0)</f>
        <v/>
      </c>
      <c r="JS156" s="44">
        <f>IF(JS$4&gt;p3_complete+retail_delay,p3_retail_m*JS152,0)</f>
        <v/>
      </c>
      <c r="JT156" s="44">
        <f>IF(JT$4&gt;p3_complete+retail_delay,p3_retail_m*JT152,0)</f>
        <v/>
      </c>
      <c r="JU156" s="44">
        <f>IF(JU$4&gt;p3_complete+retail_delay,p3_retail_m*JU152,0)</f>
        <v/>
      </c>
      <c r="JV156" s="44">
        <f>IF(JV$4&gt;p3_complete+retail_delay,p3_retail_m*JV152,0)</f>
        <v/>
      </c>
      <c r="JW156" s="44">
        <f>IF(JW$4&gt;p3_complete+retail_delay,p3_retail_m*JW152,0)</f>
        <v/>
      </c>
      <c r="JX156" s="44">
        <f>IF(JX$4&gt;p3_complete+retail_delay,p3_retail_m*JX152,0)</f>
        <v/>
      </c>
      <c r="JY156" s="44">
        <f>IF(JY$4&gt;p3_complete+retail_delay,p3_retail_m*JY152,0)</f>
        <v/>
      </c>
      <c r="JZ156" s="44">
        <f>IF(JZ$4&gt;p3_complete+retail_delay,p3_retail_m*JZ152,0)</f>
        <v/>
      </c>
      <c r="KA156" s="44">
        <f>IF(KA$4&gt;p3_complete+retail_delay,p3_retail_m*KA152,0)</f>
        <v/>
      </c>
      <c r="KB156" s="44">
        <f>IF(KB$4&gt;p3_complete+retail_delay,p3_retail_m*KB152,0)</f>
        <v/>
      </c>
      <c r="KC156" s="44">
        <f>IF(KC$4&gt;p3_complete+retail_delay,p3_retail_m*KC152,0)</f>
        <v/>
      </c>
      <c r="KD156" s="44">
        <f>IF(KD$4&gt;p3_complete+retail_delay,p3_retail_m*KD152,0)</f>
        <v/>
      </c>
      <c r="KE156" s="44">
        <f>IF(KE$4&gt;p3_complete+retail_delay,p3_retail_m*KE152,0)</f>
        <v/>
      </c>
      <c r="KF156" s="44">
        <f>IF(KF$4&gt;p3_complete+retail_delay,p3_retail_m*KF152,0)</f>
        <v/>
      </c>
      <c r="KG156" s="44">
        <f>IF(KG$4&gt;p3_complete+retail_delay,p3_retail_m*KG152,0)</f>
        <v/>
      </c>
      <c r="KH156" s="44">
        <f>IF(KH$4&gt;p3_complete+retail_delay,p3_retail_m*KH152,0)</f>
        <v/>
      </c>
      <c r="KI156" s="44">
        <f>IF(KI$4&gt;p3_complete+retail_delay,p3_retail_m*KI152,0)</f>
        <v/>
      </c>
      <c r="KJ156" s="44">
        <f>IF(KJ$4&gt;p3_complete+retail_delay,p3_retail_m*KJ152,0)</f>
        <v/>
      </c>
      <c r="KK156" s="44">
        <f>IF(KK$4&gt;p3_complete+retail_delay,p3_retail_m*KK152,0)</f>
        <v/>
      </c>
      <c r="KL156" s="44">
        <f>IF(KL$4&gt;p3_complete+retail_delay,p3_retail_m*KL152,0)</f>
        <v/>
      </c>
      <c r="KM156" s="44">
        <f>IF(KM$4&gt;p3_complete+retail_delay,p3_retail_m*KM152,0)</f>
        <v/>
      </c>
      <c r="KN156" s="44">
        <f>IF(KN$4&gt;p3_complete+retail_delay,p3_retail_m*KN152,0)</f>
        <v/>
      </c>
      <c r="KO156" s="44">
        <f>IF(KO$4&gt;p3_complete+retail_delay,p3_retail_m*KO152,0)</f>
        <v/>
      </c>
      <c r="KP156" s="44">
        <f>IF(KP$4&gt;p3_complete+retail_delay,p3_retail_m*KP152,0)</f>
        <v/>
      </c>
      <c r="KQ156" s="44">
        <f>IF(KQ$4&gt;p3_complete+retail_delay,p3_retail_m*KQ152,0)</f>
        <v/>
      </c>
      <c r="KR156" s="44">
        <f>IF(KR$4&gt;p3_complete+retail_delay,p3_retail_m*KR152,0)</f>
        <v/>
      </c>
      <c r="KS156" s="44">
        <f>IF(KS$4&gt;p3_complete+retail_delay,p3_retail_m*KS152,0)</f>
        <v/>
      </c>
      <c r="KT156" s="44">
        <f>IF(KT$4&gt;p3_complete+retail_delay,p3_retail_m*KT152,0)</f>
        <v/>
      </c>
      <c r="KU156" s="44">
        <f>IF(KU$4&gt;p3_complete+retail_delay,p3_retail_m*KU152,0)</f>
        <v/>
      </c>
      <c r="KV156" s="44">
        <f>IF(KV$4&gt;p3_complete+retail_delay,p3_retail_m*KV152,0)</f>
        <v/>
      </c>
      <c r="KW156" s="44">
        <f>IF(KW$4&gt;p3_complete+retail_delay,p3_retail_m*KW152,0)</f>
        <v/>
      </c>
      <c r="KX156" s="44">
        <f>IF(KX$4&gt;p3_complete+retail_delay,p3_retail_m*KX152,0)</f>
        <v/>
      </c>
      <c r="KY156" s="44">
        <f>IF(KY$4&gt;p3_complete+retail_delay,p3_retail_m*KY152,0)</f>
        <v/>
      </c>
      <c r="KZ156" s="44">
        <f>IF(KZ$4&gt;p3_complete+retail_delay,p3_retail_m*KZ152,0)</f>
        <v/>
      </c>
      <c r="LA156" s="44">
        <f>IF(LA$4&gt;p3_complete+retail_delay,p3_retail_m*LA152,0)</f>
        <v/>
      </c>
      <c r="LB156" s="44">
        <f>IF(LB$4&gt;p3_complete+retail_delay,p3_retail_m*LB152,0)</f>
        <v/>
      </c>
      <c r="LC156" s="44">
        <f>IF(LC$4&gt;p3_complete+retail_delay,p3_retail_m*LC152,0)</f>
        <v/>
      </c>
      <c r="LD156" s="44">
        <f>IF(LD$4&gt;p3_complete+retail_delay,p3_retail_m*LD152,0)</f>
        <v/>
      </c>
      <c r="LE156" s="44">
        <f>IF(LE$4&gt;p3_complete+retail_delay,p3_retail_m*LE152,0)</f>
        <v/>
      </c>
      <c r="LF156" s="44">
        <f>IF(LF$4&gt;p3_complete+retail_delay,p3_retail_m*LF152,0)</f>
        <v/>
      </c>
      <c r="LG156" s="44">
        <f>IF(LG$4&gt;p3_complete+retail_delay,p3_retail_m*LG152,0)</f>
        <v/>
      </c>
      <c r="LH156" s="44">
        <f>IF(LH$4&gt;p3_complete+retail_delay,p3_retail_m*LH152,0)</f>
        <v/>
      </c>
      <c r="LI156" s="44">
        <f>IF(LI$4&gt;p3_complete+retail_delay,p3_retail_m*LI152,0)</f>
        <v/>
      </c>
      <c r="LJ156" s="44">
        <f>IF(LJ$4&gt;p3_complete+retail_delay,p3_retail_m*LJ152,0)</f>
        <v/>
      </c>
      <c r="LK156" s="44">
        <f>IF(LK$4&gt;p3_complete+retail_delay,p3_retail_m*LK152,0)</f>
        <v/>
      </c>
      <c r="LL156" s="44">
        <f>IF(LL$4&gt;p3_complete+retail_delay,p3_retail_m*LL152,0)</f>
        <v/>
      </c>
      <c r="LM156" s="44">
        <f>IF(LM$4&gt;p3_complete+retail_delay,p3_retail_m*LM152,0)</f>
        <v/>
      </c>
      <c r="LN156" s="44">
        <f>IF(LN$4&gt;p3_complete+retail_delay,p3_retail_m*LN152,0)</f>
        <v/>
      </c>
      <c r="LO156" s="44">
        <f>IF(LO$4&gt;p3_complete+retail_delay,p3_retail_m*LO152,0)</f>
        <v/>
      </c>
      <c r="LP156" s="44">
        <f>IF(LP$4&gt;p3_complete+retail_delay,p3_retail_m*LP152,0)</f>
        <v/>
      </c>
      <c r="LQ156" s="44">
        <f>IF(LQ$4&gt;p3_complete+retail_delay,p3_retail_m*LQ152,0)</f>
        <v/>
      </c>
      <c r="LR156" s="44">
        <f>IF(LR$4&gt;p3_complete+retail_delay,p3_retail_m*LR152,0)</f>
        <v/>
      </c>
      <c r="LS156" s="44">
        <f>IF(LS$4&gt;p3_complete+retail_delay,p3_retail_m*LS152,0)</f>
        <v/>
      </c>
      <c r="LT156" s="44">
        <f>IF(LT$4&gt;p3_complete+retail_delay,p3_retail_m*LT152,0)</f>
        <v/>
      </c>
      <c r="LU156" s="44">
        <f>IF(LU$4&gt;p3_complete+retail_delay,p3_retail_m*LU152,0)</f>
        <v/>
      </c>
      <c r="LV156" s="44">
        <f>IF(LV$4&gt;p3_complete+retail_delay,p3_retail_m*LV152,0)</f>
        <v/>
      </c>
      <c r="LW156" s="44">
        <f>IF(LW$4&gt;p3_complete+retail_delay,p3_retail_m*LW152,0)</f>
        <v/>
      </c>
      <c r="LX156" s="44">
        <f>IF(LX$4&gt;p3_complete+retail_delay,p3_retail_m*LX152,0)</f>
        <v/>
      </c>
      <c r="LY156" s="44">
        <f>IF(LY$4&gt;p3_complete+retail_delay,p3_retail_m*LY152,0)</f>
        <v/>
      </c>
      <c r="LZ156" s="44">
        <f>IF(LZ$4&gt;p3_complete+retail_delay,p3_retail_m*LZ152,0)</f>
        <v/>
      </c>
      <c r="MA156" s="44">
        <f>IF(MA$4&gt;p3_complete+retail_delay,p3_retail_m*MA152,0)</f>
        <v/>
      </c>
      <c r="MB156" s="44">
        <f>IF(MB$4&gt;p3_complete+retail_delay,p3_retail_m*MB152,0)</f>
        <v/>
      </c>
      <c r="MC156" s="44">
        <f>IF(MC$4&gt;p3_complete+retail_delay,p3_retail_m*MC152,0)</f>
        <v/>
      </c>
      <c r="MD156" s="44">
        <f>IF(MD$4&gt;p3_complete+retail_delay,p3_retail_m*MD152,0)</f>
        <v/>
      </c>
      <c r="ME156" s="44">
        <f>IF(ME$4&gt;p3_complete+retail_delay,p3_retail_m*ME152,0)</f>
        <v/>
      </c>
      <c r="MF156" s="44">
        <f>IF(MF$4&gt;p3_complete+retail_delay,p3_retail_m*MF152,0)</f>
        <v/>
      </c>
      <c r="MG156" s="44">
        <f>IF(MG$4&gt;p3_complete+retail_delay,p3_retail_m*MG152,0)</f>
        <v/>
      </c>
      <c r="MH156" s="44">
        <f>IF(MH$4&gt;p3_complete+retail_delay,p3_retail_m*MH152,0)</f>
        <v/>
      </c>
      <c r="MI156" s="44">
        <f>IF(MI$4&gt;p3_complete+retail_delay,p3_retail_m*MI152,0)</f>
        <v/>
      </c>
      <c r="MJ156" s="44">
        <f>IF(MJ$4&gt;p3_complete+retail_delay,p3_retail_m*MJ152,0)</f>
        <v/>
      </c>
      <c r="MK156" s="44">
        <f>IF(MK$4&gt;p3_complete+retail_delay,p3_retail_m*MK152,0)</f>
        <v/>
      </c>
      <c r="ML156" s="44">
        <f>IF(ML$4&gt;p3_complete+retail_delay,p3_retail_m*ML152,0)</f>
        <v/>
      </c>
      <c r="MM156" s="44">
        <f>IF(MM$4&gt;p3_complete+retail_delay,p3_retail_m*MM152,0)</f>
        <v/>
      </c>
      <c r="MN156" s="44">
        <f>IF(MN$4&gt;p3_complete+retail_delay,p3_retail_m*MN152,0)</f>
        <v/>
      </c>
      <c r="MO156" s="44">
        <f>IF(MO$4&gt;p3_complete+retail_delay,p3_retail_m*MO152,0)</f>
        <v/>
      </c>
      <c r="MP156" s="44">
        <f>IF(MP$4&gt;p3_complete+retail_delay,p3_retail_m*MP152,0)</f>
        <v/>
      </c>
      <c r="MQ156" s="44">
        <f>IF(MQ$4&gt;p3_complete+retail_delay,p3_retail_m*MQ152,0)</f>
        <v/>
      </c>
      <c r="MR156" s="44">
        <f>IF(MR$4&gt;p3_complete+retail_delay,p3_retail_m*MR152,0)</f>
        <v/>
      </c>
      <c r="MS156" s="44">
        <f>IF(MS$4&gt;p3_complete+retail_delay,p3_retail_m*MS152,0)</f>
        <v/>
      </c>
      <c r="MT156" s="44">
        <f>IF(MT$4&gt;p3_complete+retail_delay,p3_retail_m*MT152,0)</f>
        <v/>
      </c>
      <c r="MU156" s="44">
        <f>IF(MU$4&gt;p3_complete+retail_delay,p3_retail_m*MU152,0)</f>
        <v/>
      </c>
      <c r="MV156" s="44">
        <f>IF(MV$4&gt;p3_complete+retail_delay,p3_retail_m*MV152,0)</f>
        <v/>
      </c>
      <c r="MW156" s="44">
        <f>IF(MW$4&gt;p3_complete+retail_delay,p3_retail_m*MW152,0)</f>
        <v/>
      </c>
      <c r="MX156" s="44">
        <f>IF(MX$4&gt;p3_complete+retail_delay,p3_retail_m*MX152,0)</f>
        <v/>
      </c>
      <c r="MY156" s="44">
        <f>IF(MY$4&gt;p3_complete+retail_delay,p3_retail_m*MY152,0)</f>
        <v/>
      </c>
      <c r="MZ156" s="44">
        <f>IF(MZ$4&gt;p3_complete+retail_delay,p3_retail_m*MZ152,0)</f>
        <v/>
      </c>
      <c r="NA156" s="44">
        <f>IF(NA$4&gt;p3_complete+retail_delay,p3_retail_m*NA152,0)</f>
        <v/>
      </c>
      <c r="NB156" s="44">
        <f>IF(NB$4&gt;p3_complete+retail_delay,p3_retail_m*NB152,0)</f>
        <v/>
      </c>
      <c r="NC156" s="44">
        <f>IF(NC$4&gt;p3_complete+retail_delay,p3_retail_m*NC152,0)</f>
        <v/>
      </c>
      <c r="ND156" s="44">
        <f>IF(ND$4&gt;p3_complete+retail_delay,p3_retail_m*ND152,0)</f>
        <v/>
      </c>
      <c r="NE156" s="44">
        <f>IF(NE$4&gt;p3_complete+retail_delay,p3_retail_m*NE152,0)</f>
        <v/>
      </c>
      <c r="NF156" s="44">
        <f>IF(NF$4&gt;p3_complete+retail_delay,p3_retail_m*NF152,0)</f>
        <v/>
      </c>
      <c r="NG156" s="44">
        <f>IF(NG$4&gt;p3_complete+retail_delay,p3_retail_m*NG152,0)</f>
        <v/>
      </c>
      <c r="NH156" s="44">
        <f>IF(NH$4&gt;p3_complete+retail_delay,p3_retail_m*NH152,0)</f>
        <v/>
      </c>
      <c r="NI156" s="44">
        <f>IF(NI$4&gt;p3_complete+retail_delay,p3_retail_m*NI152,0)</f>
        <v/>
      </c>
      <c r="NJ156" s="44">
        <f>IF(NJ$4&gt;p3_complete+retail_delay,p3_retail_m*NJ152,0)</f>
        <v/>
      </c>
      <c r="NK156" s="44">
        <f>IF(NK$4&gt;p3_complete+retail_delay,p3_retail_m*NK152,0)</f>
        <v/>
      </c>
      <c r="NL156" s="44">
        <f>IF(NL$4&gt;p3_complete+retail_delay,p3_retail_m*NL152,0)</f>
        <v/>
      </c>
      <c r="NM156" s="44">
        <f>IF(NM$4&gt;p3_complete+retail_delay,p3_retail_m*NM152,0)</f>
        <v/>
      </c>
      <c r="NN156" s="44">
        <f>IF(NN$4&gt;p3_complete+retail_delay,p3_retail_m*NN152,0)</f>
        <v/>
      </c>
      <c r="NO156" s="44">
        <f>IF(NO$4&gt;p3_complete+retail_delay,p3_retail_m*NO152,0)</f>
        <v/>
      </c>
      <c r="NP156" s="44">
        <f>IF(NP$4&gt;p3_complete+retail_delay,p3_retail_m*NP152,0)</f>
        <v/>
      </c>
      <c r="NQ156" s="44">
        <f>IF(NQ$4&gt;p3_complete+retail_delay,p3_retail_m*NQ152,0)</f>
        <v/>
      </c>
      <c r="NR156" s="44">
        <f>IF(NR$4&gt;p3_complete+retail_delay,p3_retail_m*NR152,0)</f>
        <v/>
      </c>
      <c r="NS156" s="44">
        <f>IF(NS$4&gt;p3_complete+retail_delay,p3_retail_m*NS152,0)</f>
        <v/>
      </c>
      <c r="NT156" s="44">
        <f>IF(NT$4&gt;p3_complete+retail_delay,p3_retail_m*NT152,0)</f>
        <v/>
      </c>
      <c r="NU156" s="44">
        <f>IF(NU$4&gt;p3_complete+retail_delay,p3_retail_m*NU152,0)</f>
        <v/>
      </c>
      <c r="NV156" s="44">
        <f>IF(NV$4&gt;p3_complete+retail_delay,p3_retail_m*NV152,0)</f>
        <v/>
      </c>
      <c r="NW156" s="44">
        <f>IF(NW$4&gt;p3_complete+retail_delay,p3_retail_m*NW152,0)</f>
        <v/>
      </c>
      <c r="NX156" s="44">
        <f>IF(NX$4&gt;p3_complete+retail_delay,p3_retail_m*NX152,0)</f>
        <v/>
      </c>
      <c r="NY156" s="44">
        <f>IF(NY$4&gt;p3_complete+retail_delay,p3_retail_m*NY152,0)</f>
        <v/>
      </c>
      <c r="NZ156" s="44">
        <f>IF(NZ$4&gt;p3_complete+retail_delay,p3_retail_m*NZ152,0)</f>
        <v/>
      </c>
      <c r="OA156" s="44">
        <f>IF(OA$4&gt;p3_complete+retail_delay,p3_retail_m*OA152,0)</f>
        <v/>
      </c>
      <c r="OB156" s="44">
        <f>IF(OB$4&gt;p3_complete+retail_delay,p3_retail_m*OB152,0)</f>
        <v/>
      </c>
      <c r="OC156" s="44">
        <f>IF(OC$4&gt;p3_complete+retail_delay,p3_retail_m*OC152,0)</f>
        <v/>
      </c>
      <c r="OD156" s="44">
        <f>IF(OD$4&gt;p3_complete+retail_delay,p3_retail_m*OD152,0)</f>
        <v/>
      </c>
      <c r="OE156" s="44">
        <f>IF(OE$4&gt;p3_complete+retail_delay,p3_retail_m*OE152,0)</f>
        <v/>
      </c>
      <c r="OF156" s="44">
        <f>IF(OF$4&gt;p3_complete+retail_delay,p3_retail_m*OF152,0)</f>
        <v/>
      </c>
      <c r="OG156" s="44">
        <f>IF(OG$4&gt;p3_complete+retail_delay,p3_retail_m*OG152,0)</f>
        <v/>
      </c>
      <c r="OH156" s="44">
        <f>IF(OH$4&gt;p3_complete+retail_delay,p3_retail_m*OH152,0)</f>
        <v/>
      </c>
      <c r="OI156" s="44">
        <f>IF(OI$4&gt;p3_complete+retail_delay,p3_retail_m*OI152,0)</f>
        <v/>
      </c>
      <c r="OJ156" s="44">
        <f>IF(OJ$4&gt;p3_complete+retail_delay,p3_retail_m*OJ152,0)</f>
        <v/>
      </c>
      <c r="OK156" s="44">
        <f>IF(OK$4&gt;p3_complete+retail_delay,p3_retail_m*OK152,0)</f>
        <v/>
      </c>
      <c r="OL156" s="44">
        <f>IF(OL$4&gt;p3_complete+retail_delay,p3_retail_m*OL152,0)</f>
        <v/>
      </c>
      <c r="OM156" s="44">
        <f>IF(OM$4&gt;p3_complete+retail_delay,p3_retail_m*OM152,0)</f>
        <v/>
      </c>
      <c r="ON156" s="44">
        <f>IF(ON$4&gt;p3_complete+retail_delay,p3_retail_m*ON152,0)</f>
        <v/>
      </c>
      <c r="OO156" s="44">
        <f>IF(OO$4&gt;p3_complete+retail_delay,p3_retail_m*OO152,0)</f>
        <v/>
      </c>
      <c r="OP156" s="44">
        <f>IF(OP$4&gt;p3_complete+retail_delay,p3_retail_m*OP152,0)</f>
        <v/>
      </c>
      <c r="OQ156" s="44">
        <f>IF(OQ$4&gt;p3_complete+retail_delay,p3_retail_m*OQ152,0)</f>
        <v/>
      </c>
      <c r="OR156" s="44">
        <f>IF(OR$4&gt;p3_complete+retail_delay,p3_retail_m*OR152,0)</f>
        <v/>
      </c>
      <c r="OS156" s="44">
        <f>IF(OS$4&gt;p3_complete+retail_delay,p3_retail_m*OS152,0)</f>
        <v/>
      </c>
      <c r="OT156" s="44">
        <f>IF(OT$4&gt;p3_complete+retail_delay,p3_retail_m*OT152,0)</f>
        <v/>
      </c>
      <c r="OU156" s="44">
        <f>IF(OU$4&gt;p3_complete+retail_delay,p3_retail_m*OU152,0)</f>
        <v/>
      </c>
      <c r="OV156" s="44">
        <f>IF(OV$4&gt;p3_complete+retail_delay,p3_retail_m*OV152,0)</f>
        <v/>
      </c>
      <c r="OW156" s="44">
        <f>IF(OW$4&gt;p3_complete+retail_delay,p3_retail_m*OW152,0)</f>
        <v/>
      </c>
      <c r="OX156" s="44">
        <f>IF(OX$4&gt;p3_complete+retail_delay,p3_retail_m*OX152,0)</f>
        <v/>
      </c>
      <c r="OY156" s="44">
        <f>IF(OY$4&gt;p3_complete+retail_delay,p3_retail_m*OY152,0)</f>
        <v/>
      </c>
      <c r="OZ156" s="44">
        <f>IF(OZ$4&gt;p3_complete+retail_delay,p3_retail_m*OZ152,0)</f>
        <v/>
      </c>
      <c r="PA156" s="44">
        <f>IF(PA$4&gt;p3_complete+retail_delay,p3_retail_m*PA152,0)</f>
        <v/>
      </c>
      <c r="PB156" s="44">
        <f>IF(PB$4&gt;p3_complete+retail_delay,p3_retail_m*PB152,0)</f>
        <v/>
      </c>
      <c r="PC156" s="44">
        <f>IF(PC$4&gt;p3_complete+retail_delay,p3_retail_m*PC152,0)</f>
        <v/>
      </c>
      <c r="PD156" s="44">
        <f>IF(PD$4&gt;p3_complete+retail_delay,p3_retail_m*PD152,0)</f>
        <v/>
      </c>
      <c r="PE156" s="44">
        <f>IF(PE$4&gt;p3_complete+retail_delay,p3_retail_m*PE152,0)</f>
        <v/>
      </c>
      <c r="PF156" s="44">
        <f>IF(PF$4&gt;p3_complete+retail_delay,p3_retail_m*PF152,0)</f>
        <v/>
      </c>
      <c r="PG156" s="44">
        <f>IF(PG$4&gt;p3_complete+retail_delay,p3_retail_m*PG152,0)</f>
        <v/>
      </c>
      <c r="PH156" s="44">
        <f>IF(PH$4&gt;p3_complete+retail_delay,p3_retail_m*PH152,0)</f>
        <v/>
      </c>
      <c r="PI156" s="44">
        <f>IF(PI$4&gt;p3_complete+retail_delay,p3_retail_m*PI152,0)</f>
        <v/>
      </c>
      <c r="PJ156" s="44">
        <f>IF(PJ$4&gt;p3_complete+retail_delay,p3_retail_m*PJ152,0)</f>
        <v/>
      </c>
      <c r="PK156" s="44">
        <f>IF(PK$4&gt;p3_complete+retail_delay,p3_retail_m*PK152,0)</f>
        <v/>
      </c>
      <c r="PL156" s="44">
        <f>IF(PL$4&gt;p3_complete+retail_delay,p3_retail_m*PL152,0)</f>
        <v/>
      </c>
      <c r="PM156" s="44">
        <f>IF(PM$4&gt;p3_complete+retail_delay,p3_retail_m*PM152,0)</f>
        <v/>
      </c>
    </row>
    <row r="157">
      <c r="A157" s="9" t="inlineStr">
        <is>
          <t>Parking</t>
        </is>
      </c>
      <c r="B157" s="9" t="inlineStr">
        <is>
          <t>P3</t>
        </is>
      </c>
      <c r="C157" s="43">
        <f>SUM(D157:PM157)</f>
        <v/>
      </c>
      <c r="D157" s="44">
        <f>p3_pk_m*D148/p3_homes*D152</f>
        <v/>
      </c>
      <c r="E157" s="44">
        <f>p3_pk_m*E148/p3_homes*E152</f>
        <v/>
      </c>
      <c r="F157" s="44">
        <f>p3_pk_m*F148/p3_homes*F152</f>
        <v/>
      </c>
      <c r="G157" s="44">
        <f>p3_pk_m*G148/p3_homes*G152</f>
        <v/>
      </c>
      <c r="H157" s="44">
        <f>p3_pk_m*H148/p3_homes*H152</f>
        <v/>
      </c>
      <c r="I157" s="44">
        <f>p3_pk_m*I148/p3_homes*I152</f>
        <v/>
      </c>
      <c r="J157" s="44">
        <f>p3_pk_m*J148/p3_homes*J152</f>
        <v/>
      </c>
      <c r="K157" s="44">
        <f>p3_pk_m*K148/p3_homes*K152</f>
        <v/>
      </c>
      <c r="L157" s="44">
        <f>p3_pk_m*L148/p3_homes*L152</f>
        <v/>
      </c>
      <c r="M157" s="44">
        <f>p3_pk_m*M148/p3_homes*M152</f>
        <v/>
      </c>
      <c r="N157" s="44">
        <f>p3_pk_m*N148/p3_homes*N152</f>
        <v/>
      </c>
      <c r="O157" s="44">
        <f>p3_pk_m*O148/p3_homes*O152</f>
        <v/>
      </c>
      <c r="P157" s="44">
        <f>p3_pk_m*P148/p3_homes*P152</f>
        <v/>
      </c>
      <c r="Q157" s="44">
        <f>p3_pk_m*Q148/p3_homes*Q152</f>
        <v/>
      </c>
      <c r="R157" s="44">
        <f>p3_pk_m*R148/p3_homes*R152</f>
        <v/>
      </c>
      <c r="S157" s="44">
        <f>p3_pk_m*S148/p3_homes*S152</f>
        <v/>
      </c>
      <c r="T157" s="44">
        <f>p3_pk_m*T148/p3_homes*T152</f>
        <v/>
      </c>
      <c r="U157" s="44">
        <f>p3_pk_m*U148/p3_homes*U152</f>
        <v/>
      </c>
      <c r="V157" s="44">
        <f>p3_pk_m*V148/p3_homes*V152</f>
        <v/>
      </c>
      <c r="W157" s="44">
        <f>p3_pk_m*W148/p3_homes*W152</f>
        <v/>
      </c>
      <c r="X157" s="44">
        <f>p3_pk_m*X148/p3_homes*X152</f>
        <v/>
      </c>
      <c r="Y157" s="44">
        <f>p3_pk_m*Y148/p3_homes*Y152</f>
        <v/>
      </c>
      <c r="Z157" s="44">
        <f>p3_pk_m*Z148/p3_homes*Z152</f>
        <v/>
      </c>
      <c r="AA157" s="44">
        <f>p3_pk_m*AA148/p3_homes*AA152</f>
        <v/>
      </c>
      <c r="AB157" s="44">
        <f>p3_pk_m*AB148/p3_homes*AB152</f>
        <v/>
      </c>
      <c r="AC157" s="44">
        <f>p3_pk_m*AC148/p3_homes*AC152</f>
        <v/>
      </c>
      <c r="AD157" s="44">
        <f>p3_pk_m*AD148/p3_homes*AD152</f>
        <v/>
      </c>
      <c r="AE157" s="44">
        <f>p3_pk_m*AE148/p3_homes*AE152</f>
        <v/>
      </c>
      <c r="AF157" s="44">
        <f>p3_pk_m*AF148/p3_homes*AF152</f>
        <v/>
      </c>
      <c r="AG157" s="44">
        <f>p3_pk_m*AG148/p3_homes*AG152</f>
        <v/>
      </c>
      <c r="AH157" s="44">
        <f>p3_pk_m*AH148/p3_homes*AH152</f>
        <v/>
      </c>
      <c r="AI157" s="44">
        <f>p3_pk_m*AI148/p3_homes*AI152</f>
        <v/>
      </c>
      <c r="AJ157" s="44">
        <f>p3_pk_m*AJ148/p3_homes*AJ152</f>
        <v/>
      </c>
      <c r="AK157" s="44">
        <f>p3_pk_m*AK148/p3_homes*AK152</f>
        <v/>
      </c>
      <c r="AL157" s="44">
        <f>p3_pk_m*AL148/p3_homes*AL152</f>
        <v/>
      </c>
      <c r="AM157" s="44">
        <f>p3_pk_m*AM148/p3_homes*AM152</f>
        <v/>
      </c>
      <c r="AN157" s="44">
        <f>p3_pk_m*AN148/p3_homes*AN152</f>
        <v/>
      </c>
      <c r="AO157" s="44">
        <f>p3_pk_m*AO148/p3_homes*AO152</f>
        <v/>
      </c>
      <c r="AP157" s="44">
        <f>p3_pk_m*AP148/p3_homes*AP152</f>
        <v/>
      </c>
      <c r="AQ157" s="44">
        <f>p3_pk_m*AQ148/p3_homes*AQ152</f>
        <v/>
      </c>
      <c r="AR157" s="44">
        <f>p3_pk_m*AR148/p3_homes*AR152</f>
        <v/>
      </c>
      <c r="AS157" s="44">
        <f>p3_pk_m*AS148/p3_homes*AS152</f>
        <v/>
      </c>
      <c r="AT157" s="44">
        <f>p3_pk_m*AT148/p3_homes*AT152</f>
        <v/>
      </c>
      <c r="AU157" s="44">
        <f>p3_pk_m*AU148/p3_homes*AU152</f>
        <v/>
      </c>
      <c r="AV157" s="44">
        <f>p3_pk_m*AV148/p3_homes*AV152</f>
        <v/>
      </c>
      <c r="AW157" s="44">
        <f>p3_pk_m*AW148/p3_homes*AW152</f>
        <v/>
      </c>
      <c r="AX157" s="44">
        <f>p3_pk_m*AX148/p3_homes*AX152</f>
        <v/>
      </c>
      <c r="AY157" s="44">
        <f>p3_pk_m*AY148/p3_homes*AY152</f>
        <v/>
      </c>
      <c r="AZ157" s="44">
        <f>p3_pk_m*AZ148/p3_homes*AZ152</f>
        <v/>
      </c>
      <c r="BA157" s="44">
        <f>p3_pk_m*BA148/p3_homes*BA152</f>
        <v/>
      </c>
      <c r="BB157" s="44">
        <f>p3_pk_m*BB148/p3_homes*BB152</f>
        <v/>
      </c>
      <c r="BC157" s="44">
        <f>p3_pk_m*BC148/p3_homes*BC152</f>
        <v/>
      </c>
      <c r="BD157" s="44">
        <f>p3_pk_m*BD148/p3_homes*BD152</f>
        <v/>
      </c>
      <c r="BE157" s="44">
        <f>p3_pk_m*BE148/p3_homes*BE152</f>
        <v/>
      </c>
      <c r="BF157" s="44">
        <f>p3_pk_m*BF148/p3_homes*BF152</f>
        <v/>
      </c>
      <c r="BG157" s="44">
        <f>p3_pk_m*BG148/p3_homes*BG152</f>
        <v/>
      </c>
      <c r="BH157" s="44">
        <f>p3_pk_m*BH148/p3_homes*BH152</f>
        <v/>
      </c>
      <c r="BI157" s="44">
        <f>p3_pk_m*BI148/p3_homes*BI152</f>
        <v/>
      </c>
      <c r="BJ157" s="44">
        <f>p3_pk_m*BJ148/p3_homes*BJ152</f>
        <v/>
      </c>
      <c r="BK157" s="44">
        <f>p3_pk_m*BK148/p3_homes*BK152</f>
        <v/>
      </c>
      <c r="BL157" s="44">
        <f>p3_pk_m*BL148/p3_homes*BL152</f>
        <v/>
      </c>
      <c r="BM157" s="44">
        <f>p3_pk_m*BM148/p3_homes*BM152</f>
        <v/>
      </c>
      <c r="BN157" s="44">
        <f>p3_pk_m*BN148/p3_homes*BN152</f>
        <v/>
      </c>
      <c r="BO157" s="44">
        <f>p3_pk_m*BO148/p3_homes*BO152</f>
        <v/>
      </c>
      <c r="BP157" s="44">
        <f>p3_pk_m*BP148/p3_homes*BP152</f>
        <v/>
      </c>
      <c r="BQ157" s="44">
        <f>p3_pk_m*BQ148/p3_homes*BQ152</f>
        <v/>
      </c>
      <c r="BR157" s="44">
        <f>p3_pk_m*BR148/p3_homes*BR152</f>
        <v/>
      </c>
      <c r="BS157" s="44">
        <f>p3_pk_m*BS148/p3_homes*BS152</f>
        <v/>
      </c>
      <c r="BT157" s="44">
        <f>p3_pk_m*BT148/p3_homes*BT152</f>
        <v/>
      </c>
      <c r="BU157" s="44">
        <f>p3_pk_m*BU148/p3_homes*BU152</f>
        <v/>
      </c>
      <c r="BV157" s="44">
        <f>p3_pk_m*BV148/p3_homes*BV152</f>
        <v/>
      </c>
      <c r="BW157" s="44">
        <f>p3_pk_m*BW148/p3_homes*BW152</f>
        <v/>
      </c>
      <c r="BX157" s="44">
        <f>p3_pk_m*BX148/p3_homes*BX152</f>
        <v/>
      </c>
      <c r="BY157" s="44">
        <f>p3_pk_m*BY148/p3_homes*BY152</f>
        <v/>
      </c>
      <c r="BZ157" s="44">
        <f>p3_pk_m*BZ148/p3_homes*BZ152</f>
        <v/>
      </c>
      <c r="CA157" s="44">
        <f>p3_pk_m*CA148/p3_homes*CA152</f>
        <v/>
      </c>
      <c r="CB157" s="44">
        <f>p3_pk_m*CB148/p3_homes*CB152</f>
        <v/>
      </c>
      <c r="CC157" s="44">
        <f>p3_pk_m*CC148/p3_homes*CC152</f>
        <v/>
      </c>
      <c r="CD157" s="44">
        <f>p3_pk_m*CD148/p3_homes*CD152</f>
        <v/>
      </c>
      <c r="CE157" s="44">
        <f>p3_pk_m*CE148/p3_homes*CE152</f>
        <v/>
      </c>
      <c r="CF157" s="44">
        <f>p3_pk_m*CF148/p3_homes*CF152</f>
        <v/>
      </c>
      <c r="CG157" s="44">
        <f>p3_pk_m*CG148/p3_homes*CG152</f>
        <v/>
      </c>
      <c r="CH157" s="44">
        <f>p3_pk_m*CH148/p3_homes*CH152</f>
        <v/>
      </c>
      <c r="CI157" s="44">
        <f>p3_pk_m*CI148/p3_homes*CI152</f>
        <v/>
      </c>
      <c r="CJ157" s="44">
        <f>p3_pk_m*CJ148/p3_homes*CJ152</f>
        <v/>
      </c>
      <c r="CK157" s="44">
        <f>p3_pk_m*CK148/p3_homes*CK152</f>
        <v/>
      </c>
      <c r="CL157" s="44">
        <f>p3_pk_m*CL148/p3_homes*CL152</f>
        <v/>
      </c>
      <c r="CM157" s="44">
        <f>p3_pk_m*CM148/p3_homes*CM152</f>
        <v/>
      </c>
      <c r="CN157" s="44">
        <f>p3_pk_m*CN148/p3_homes*CN152</f>
        <v/>
      </c>
      <c r="CO157" s="44">
        <f>p3_pk_m*CO148/p3_homes*CO152</f>
        <v/>
      </c>
      <c r="CP157" s="44">
        <f>p3_pk_m*CP148/p3_homes*CP152</f>
        <v/>
      </c>
      <c r="CQ157" s="44">
        <f>p3_pk_m*CQ148/p3_homes*CQ152</f>
        <v/>
      </c>
      <c r="CR157" s="44">
        <f>p3_pk_m*CR148/p3_homes*CR152</f>
        <v/>
      </c>
      <c r="CS157" s="44">
        <f>p3_pk_m*CS148/p3_homes*CS152</f>
        <v/>
      </c>
      <c r="CT157" s="44">
        <f>p3_pk_m*CT148/p3_homes*CT152</f>
        <v/>
      </c>
      <c r="CU157" s="44">
        <f>p3_pk_m*CU148/p3_homes*CU152</f>
        <v/>
      </c>
      <c r="CV157" s="44">
        <f>p3_pk_m*CV148/p3_homes*CV152</f>
        <v/>
      </c>
      <c r="CW157" s="44">
        <f>p3_pk_m*CW148/p3_homes*CW152</f>
        <v/>
      </c>
      <c r="CX157" s="44">
        <f>p3_pk_m*CX148/p3_homes*CX152</f>
        <v/>
      </c>
      <c r="CY157" s="44">
        <f>p3_pk_m*CY148/p3_homes*CY152</f>
        <v/>
      </c>
      <c r="CZ157" s="44">
        <f>p3_pk_m*CZ148/p3_homes*CZ152</f>
        <v/>
      </c>
      <c r="DA157" s="44">
        <f>p3_pk_m*DA148/p3_homes*DA152</f>
        <v/>
      </c>
      <c r="DB157" s="44">
        <f>p3_pk_m*DB148/p3_homes*DB152</f>
        <v/>
      </c>
      <c r="DC157" s="44">
        <f>p3_pk_m*DC148/p3_homes*DC152</f>
        <v/>
      </c>
      <c r="DD157" s="44">
        <f>p3_pk_m*DD148/p3_homes*DD152</f>
        <v/>
      </c>
      <c r="DE157" s="44">
        <f>p3_pk_m*DE148/p3_homes*DE152</f>
        <v/>
      </c>
      <c r="DF157" s="44">
        <f>p3_pk_m*DF148/p3_homes*DF152</f>
        <v/>
      </c>
      <c r="DG157" s="44">
        <f>p3_pk_m*DG148/p3_homes*DG152</f>
        <v/>
      </c>
      <c r="DH157" s="44">
        <f>p3_pk_m*DH148/p3_homes*DH152</f>
        <v/>
      </c>
      <c r="DI157" s="44">
        <f>p3_pk_m*DI148/p3_homes*DI152</f>
        <v/>
      </c>
      <c r="DJ157" s="44">
        <f>p3_pk_m*DJ148/p3_homes*DJ152</f>
        <v/>
      </c>
      <c r="DK157" s="44">
        <f>p3_pk_m*DK148/p3_homes*DK152</f>
        <v/>
      </c>
      <c r="DL157" s="44">
        <f>p3_pk_m*DL148/p3_homes*DL152</f>
        <v/>
      </c>
      <c r="DM157" s="44">
        <f>p3_pk_m*DM148/p3_homes*DM152</f>
        <v/>
      </c>
      <c r="DN157" s="44">
        <f>p3_pk_m*DN148/p3_homes*DN152</f>
        <v/>
      </c>
      <c r="DO157" s="44">
        <f>p3_pk_m*DO148/p3_homes*DO152</f>
        <v/>
      </c>
      <c r="DP157" s="44">
        <f>p3_pk_m*DP148/p3_homes*DP152</f>
        <v/>
      </c>
      <c r="DQ157" s="44">
        <f>p3_pk_m*DQ148/p3_homes*DQ152</f>
        <v/>
      </c>
      <c r="DR157" s="44">
        <f>p3_pk_m*DR148/p3_homes*DR152</f>
        <v/>
      </c>
      <c r="DS157" s="44">
        <f>p3_pk_m*DS148/p3_homes*DS152</f>
        <v/>
      </c>
      <c r="DT157" s="44">
        <f>p3_pk_m*DT148/p3_homes*DT152</f>
        <v/>
      </c>
      <c r="DU157" s="44">
        <f>p3_pk_m*DU148/p3_homes*DU152</f>
        <v/>
      </c>
      <c r="DV157" s="44">
        <f>p3_pk_m*DV148/p3_homes*DV152</f>
        <v/>
      </c>
      <c r="DW157" s="44">
        <f>p3_pk_m*DW148/p3_homes*DW152</f>
        <v/>
      </c>
      <c r="DX157" s="44">
        <f>p3_pk_m*DX148/p3_homes*DX152</f>
        <v/>
      </c>
      <c r="DY157" s="44">
        <f>p3_pk_m*DY148/p3_homes*DY152</f>
        <v/>
      </c>
      <c r="DZ157" s="44">
        <f>p3_pk_m*DZ148/p3_homes*DZ152</f>
        <v/>
      </c>
      <c r="EA157" s="44">
        <f>p3_pk_m*EA148/p3_homes*EA152</f>
        <v/>
      </c>
      <c r="EB157" s="44">
        <f>p3_pk_m*EB148/p3_homes*EB152</f>
        <v/>
      </c>
      <c r="EC157" s="44">
        <f>p3_pk_m*EC148/p3_homes*EC152</f>
        <v/>
      </c>
      <c r="ED157" s="44">
        <f>p3_pk_m*ED148/p3_homes*ED152</f>
        <v/>
      </c>
      <c r="EE157" s="44">
        <f>p3_pk_m*EE148/p3_homes*EE152</f>
        <v/>
      </c>
      <c r="EF157" s="44">
        <f>p3_pk_m*EF148/p3_homes*EF152</f>
        <v/>
      </c>
      <c r="EG157" s="44">
        <f>p3_pk_m*EG148/p3_homes*EG152</f>
        <v/>
      </c>
      <c r="EH157" s="44">
        <f>p3_pk_m*EH148/p3_homes*EH152</f>
        <v/>
      </c>
      <c r="EI157" s="44">
        <f>p3_pk_m*EI148/p3_homes*EI152</f>
        <v/>
      </c>
      <c r="EJ157" s="44">
        <f>p3_pk_m*EJ148/p3_homes*EJ152</f>
        <v/>
      </c>
      <c r="EK157" s="44">
        <f>p3_pk_m*EK148/p3_homes*EK152</f>
        <v/>
      </c>
      <c r="EL157" s="44">
        <f>p3_pk_m*EL148/p3_homes*EL152</f>
        <v/>
      </c>
      <c r="EM157" s="44">
        <f>p3_pk_m*EM148/p3_homes*EM152</f>
        <v/>
      </c>
      <c r="EN157" s="44">
        <f>p3_pk_m*EN148/p3_homes*EN152</f>
        <v/>
      </c>
      <c r="EO157" s="44">
        <f>p3_pk_m*EO148/p3_homes*EO152</f>
        <v/>
      </c>
      <c r="EP157" s="44">
        <f>p3_pk_m*EP148/p3_homes*EP152</f>
        <v/>
      </c>
      <c r="EQ157" s="44">
        <f>p3_pk_m*EQ148/p3_homes*EQ152</f>
        <v/>
      </c>
      <c r="ER157" s="44">
        <f>p3_pk_m*ER148/p3_homes*ER152</f>
        <v/>
      </c>
      <c r="ES157" s="44">
        <f>p3_pk_m*ES148/p3_homes*ES152</f>
        <v/>
      </c>
      <c r="ET157" s="44">
        <f>p3_pk_m*ET148/p3_homes*ET152</f>
        <v/>
      </c>
      <c r="EU157" s="44">
        <f>p3_pk_m*EU148/p3_homes*EU152</f>
        <v/>
      </c>
      <c r="EV157" s="44">
        <f>p3_pk_m*EV148/p3_homes*EV152</f>
        <v/>
      </c>
      <c r="EW157" s="44">
        <f>p3_pk_m*EW148/p3_homes*EW152</f>
        <v/>
      </c>
      <c r="EX157" s="44">
        <f>p3_pk_m*EX148/p3_homes*EX152</f>
        <v/>
      </c>
      <c r="EY157" s="44">
        <f>p3_pk_m*EY148/p3_homes*EY152</f>
        <v/>
      </c>
      <c r="EZ157" s="44">
        <f>p3_pk_m*EZ148/p3_homes*EZ152</f>
        <v/>
      </c>
      <c r="FA157" s="44">
        <f>p3_pk_m*FA148/p3_homes*FA152</f>
        <v/>
      </c>
      <c r="FB157" s="44">
        <f>p3_pk_m*FB148/p3_homes*FB152</f>
        <v/>
      </c>
      <c r="FC157" s="44">
        <f>p3_pk_m*FC148/p3_homes*FC152</f>
        <v/>
      </c>
      <c r="FD157" s="44">
        <f>p3_pk_m*FD148/p3_homes*FD152</f>
        <v/>
      </c>
      <c r="FE157" s="44">
        <f>p3_pk_m*FE148/p3_homes*FE152</f>
        <v/>
      </c>
      <c r="FF157" s="44">
        <f>p3_pk_m*FF148/p3_homes*FF152</f>
        <v/>
      </c>
      <c r="FG157" s="44">
        <f>p3_pk_m*FG148/p3_homes*FG152</f>
        <v/>
      </c>
      <c r="FH157" s="44">
        <f>p3_pk_m*FH148/p3_homes*FH152</f>
        <v/>
      </c>
      <c r="FI157" s="44">
        <f>p3_pk_m*FI148/p3_homes*FI152</f>
        <v/>
      </c>
      <c r="FJ157" s="44">
        <f>p3_pk_m*FJ148/p3_homes*FJ152</f>
        <v/>
      </c>
      <c r="FK157" s="44">
        <f>p3_pk_m*FK148/p3_homes*FK152</f>
        <v/>
      </c>
      <c r="FL157" s="44">
        <f>p3_pk_m*FL148/p3_homes*FL152</f>
        <v/>
      </c>
      <c r="FM157" s="44">
        <f>p3_pk_m*FM148/p3_homes*FM152</f>
        <v/>
      </c>
      <c r="FN157" s="44">
        <f>p3_pk_m*FN148/p3_homes*FN152</f>
        <v/>
      </c>
      <c r="FO157" s="44">
        <f>p3_pk_m*FO148/p3_homes*FO152</f>
        <v/>
      </c>
      <c r="FP157" s="44">
        <f>p3_pk_m*FP148/p3_homes*FP152</f>
        <v/>
      </c>
      <c r="FQ157" s="44">
        <f>p3_pk_m*FQ148/p3_homes*FQ152</f>
        <v/>
      </c>
      <c r="FR157" s="44">
        <f>p3_pk_m*FR148/p3_homes*FR152</f>
        <v/>
      </c>
      <c r="FS157" s="44">
        <f>p3_pk_m*FS148/p3_homes*FS152</f>
        <v/>
      </c>
      <c r="FT157" s="44">
        <f>p3_pk_m*FT148/p3_homes*FT152</f>
        <v/>
      </c>
      <c r="FU157" s="44">
        <f>p3_pk_m*FU148/p3_homes*FU152</f>
        <v/>
      </c>
      <c r="FV157" s="44">
        <f>p3_pk_m*FV148/p3_homes*FV152</f>
        <v/>
      </c>
      <c r="FW157" s="44">
        <f>p3_pk_m*FW148/p3_homes*FW152</f>
        <v/>
      </c>
      <c r="FX157" s="44">
        <f>p3_pk_m*FX148/p3_homes*FX152</f>
        <v/>
      </c>
      <c r="FY157" s="44">
        <f>p3_pk_m*FY148/p3_homes*FY152</f>
        <v/>
      </c>
      <c r="FZ157" s="44">
        <f>p3_pk_m*FZ148/p3_homes*FZ152</f>
        <v/>
      </c>
      <c r="GA157" s="44">
        <f>p3_pk_m*GA148/p3_homes*GA152</f>
        <v/>
      </c>
      <c r="GB157" s="44">
        <f>p3_pk_m*GB148/p3_homes*GB152</f>
        <v/>
      </c>
      <c r="GC157" s="44">
        <f>p3_pk_m*GC148/p3_homes*GC152</f>
        <v/>
      </c>
      <c r="GD157" s="44">
        <f>p3_pk_m*GD148/p3_homes*GD152</f>
        <v/>
      </c>
      <c r="GE157" s="44">
        <f>p3_pk_m*GE148/p3_homes*GE152</f>
        <v/>
      </c>
      <c r="GF157" s="44">
        <f>p3_pk_m*GF148/p3_homes*GF152</f>
        <v/>
      </c>
      <c r="GG157" s="44">
        <f>p3_pk_m*GG148/p3_homes*GG152</f>
        <v/>
      </c>
      <c r="GH157" s="44">
        <f>p3_pk_m*GH148/p3_homes*GH152</f>
        <v/>
      </c>
      <c r="GI157" s="44">
        <f>p3_pk_m*GI148/p3_homes*GI152</f>
        <v/>
      </c>
      <c r="GJ157" s="44">
        <f>p3_pk_m*GJ148/p3_homes*GJ152</f>
        <v/>
      </c>
      <c r="GK157" s="44">
        <f>p3_pk_m*GK148/p3_homes*GK152</f>
        <v/>
      </c>
      <c r="GL157" s="44">
        <f>p3_pk_m*GL148/p3_homes*GL152</f>
        <v/>
      </c>
      <c r="GM157" s="44">
        <f>p3_pk_m*GM148/p3_homes*GM152</f>
        <v/>
      </c>
      <c r="GN157" s="44">
        <f>p3_pk_m*GN148/p3_homes*GN152</f>
        <v/>
      </c>
      <c r="GO157" s="44">
        <f>p3_pk_m*GO148/p3_homes*GO152</f>
        <v/>
      </c>
      <c r="GP157" s="44">
        <f>p3_pk_m*GP148/p3_homes*GP152</f>
        <v/>
      </c>
      <c r="GQ157" s="44">
        <f>p3_pk_m*GQ148/p3_homes*GQ152</f>
        <v/>
      </c>
      <c r="GR157" s="44">
        <f>p3_pk_m*GR148/p3_homes*GR152</f>
        <v/>
      </c>
      <c r="GS157" s="44">
        <f>p3_pk_m*GS148/p3_homes*GS152</f>
        <v/>
      </c>
      <c r="GT157" s="44">
        <f>p3_pk_m*GT148/p3_homes*GT152</f>
        <v/>
      </c>
      <c r="GU157" s="44">
        <f>p3_pk_m*GU148/p3_homes*GU152</f>
        <v/>
      </c>
      <c r="GV157" s="44">
        <f>p3_pk_m*GV148/p3_homes*GV152</f>
        <v/>
      </c>
      <c r="GW157" s="44">
        <f>p3_pk_m*GW148/p3_homes*GW152</f>
        <v/>
      </c>
      <c r="GX157" s="44">
        <f>p3_pk_m*GX148/p3_homes*GX152</f>
        <v/>
      </c>
      <c r="GY157" s="44">
        <f>p3_pk_m*GY148/p3_homes*GY152</f>
        <v/>
      </c>
      <c r="GZ157" s="44">
        <f>p3_pk_m*GZ148/p3_homes*GZ152</f>
        <v/>
      </c>
      <c r="HA157" s="44">
        <f>p3_pk_m*HA148/p3_homes*HA152</f>
        <v/>
      </c>
      <c r="HB157" s="44">
        <f>p3_pk_m*HB148/p3_homes*HB152</f>
        <v/>
      </c>
      <c r="HC157" s="44">
        <f>p3_pk_m*HC148/p3_homes*HC152</f>
        <v/>
      </c>
      <c r="HD157" s="44">
        <f>p3_pk_m*HD148/p3_homes*HD152</f>
        <v/>
      </c>
      <c r="HE157" s="44">
        <f>p3_pk_m*HE148/p3_homes*HE152</f>
        <v/>
      </c>
      <c r="HF157" s="44">
        <f>p3_pk_m*HF148/p3_homes*HF152</f>
        <v/>
      </c>
      <c r="HG157" s="44">
        <f>p3_pk_m*HG148/p3_homes*HG152</f>
        <v/>
      </c>
      <c r="HH157" s="44">
        <f>p3_pk_m*HH148/p3_homes*HH152</f>
        <v/>
      </c>
      <c r="HI157" s="44">
        <f>p3_pk_m*HI148/p3_homes*HI152</f>
        <v/>
      </c>
      <c r="HJ157" s="44">
        <f>p3_pk_m*HJ148/p3_homes*HJ152</f>
        <v/>
      </c>
      <c r="HK157" s="44">
        <f>p3_pk_m*HK148/p3_homes*HK152</f>
        <v/>
      </c>
      <c r="HL157" s="44">
        <f>p3_pk_m*HL148/p3_homes*HL152</f>
        <v/>
      </c>
      <c r="HM157" s="44">
        <f>p3_pk_m*HM148/p3_homes*HM152</f>
        <v/>
      </c>
      <c r="HN157" s="44">
        <f>p3_pk_m*HN148/p3_homes*HN152</f>
        <v/>
      </c>
      <c r="HO157" s="44">
        <f>p3_pk_m*HO148/p3_homes*HO152</f>
        <v/>
      </c>
      <c r="HP157" s="44">
        <f>p3_pk_m*HP148/p3_homes*HP152</f>
        <v/>
      </c>
      <c r="HQ157" s="44">
        <f>p3_pk_m*HQ148/p3_homes*HQ152</f>
        <v/>
      </c>
      <c r="HR157" s="44">
        <f>p3_pk_m*HR148/p3_homes*HR152</f>
        <v/>
      </c>
      <c r="HS157" s="44">
        <f>p3_pk_m*HS148/p3_homes*HS152</f>
        <v/>
      </c>
      <c r="HT157" s="44">
        <f>p3_pk_m*HT148/p3_homes*HT152</f>
        <v/>
      </c>
      <c r="HU157" s="44">
        <f>p3_pk_m*HU148/p3_homes*HU152</f>
        <v/>
      </c>
      <c r="HV157" s="44">
        <f>p3_pk_m*HV148/p3_homes*HV152</f>
        <v/>
      </c>
      <c r="HW157" s="44">
        <f>p3_pk_m*HW148/p3_homes*HW152</f>
        <v/>
      </c>
      <c r="HX157" s="44">
        <f>p3_pk_m*HX148/p3_homes*HX152</f>
        <v/>
      </c>
      <c r="HY157" s="44">
        <f>p3_pk_m*HY148/p3_homes*HY152</f>
        <v/>
      </c>
      <c r="HZ157" s="44">
        <f>p3_pk_m*HZ148/p3_homes*HZ152</f>
        <v/>
      </c>
      <c r="IA157" s="44">
        <f>p3_pk_m*IA148/p3_homes*IA152</f>
        <v/>
      </c>
      <c r="IB157" s="44">
        <f>p3_pk_m*IB148/p3_homes*IB152</f>
        <v/>
      </c>
      <c r="IC157" s="44">
        <f>p3_pk_m*IC148/p3_homes*IC152</f>
        <v/>
      </c>
      <c r="ID157" s="44">
        <f>p3_pk_m*ID148/p3_homes*ID152</f>
        <v/>
      </c>
      <c r="IE157" s="44">
        <f>p3_pk_m*IE148/p3_homes*IE152</f>
        <v/>
      </c>
      <c r="IF157" s="44">
        <f>p3_pk_m*IF148/p3_homes*IF152</f>
        <v/>
      </c>
      <c r="IG157" s="44">
        <f>p3_pk_m*IG148/p3_homes*IG152</f>
        <v/>
      </c>
      <c r="IH157" s="44">
        <f>p3_pk_m*IH148/p3_homes*IH152</f>
        <v/>
      </c>
      <c r="II157" s="44">
        <f>p3_pk_m*II148/p3_homes*II152</f>
        <v/>
      </c>
      <c r="IJ157" s="44">
        <f>p3_pk_m*IJ148/p3_homes*IJ152</f>
        <v/>
      </c>
      <c r="IK157" s="44">
        <f>p3_pk_m*IK148/p3_homes*IK152</f>
        <v/>
      </c>
      <c r="IL157" s="44">
        <f>p3_pk_m*IL148/p3_homes*IL152</f>
        <v/>
      </c>
      <c r="IM157" s="44">
        <f>p3_pk_m*IM148/p3_homes*IM152</f>
        <v/>
      </c>
      <c r="IN157" s="44">
        <f>p3_pk_m*IN148/p3_homes*IN152</f>
        <v/>
      </c>
      <c r="IO157" s="44">
        <f>p3_pk_m*IO148/p3_homes*IO152</f>
        <v/>
      </c>
      <c r="IP157" s="44">
        <f>p3_pk_m*IP148/p3_homes*IP152</f>
        <v/>
      </c>
      <c r="IQ157" s="44">
        <f>p3_pk_m*IQ148/p3_homes*IQ152</f>
        <v/>
      </c>
      <c r="IR157" s="44">
        <f>p3_pk_m*IR148/p3_homes*IR152</f>
        <v/>
      </c>
      <c r="IS157" s="44">
        <f>p3_pk_m*IS148/p3_homes*IS152</f>
        <v/>
      </c>
      <c r="IT157" s="44">
        <f>p3_pk_m*IT148/p3_homes*IT152</f>
        <v/>
      </c>
      <c r="IU157" s="44">
        <f>p3_pk_m*IU148/p3_homes*IU152</f>
        <v/>
      </c>
      <c r="IV157" s="44">
        <f>p3_pk_m*IV148/p3_homes*IV152</f>
        <v/>
      </c>
      <c r="IW157" s="44">
        <f>p3_pk_m*IW148/p3_homes*IW152</f>
        <v/>
      </c>
      <c r="IX157" s="44">
        <f>p3_pk_m*IX148/p3_homes*IX152</f>
        <v/>
      </c>
      <c r="IY157" s="44">
        <f>p3_pk_m*IY148/p3_homes*IY152</f>
        <v/>
      </c>
      <c r="IZ157" s="44">
        <f>p3_pk_m*IZ148/p3_homes*IZ152</f>
        <v/>
      </c>
      <c r="JA157" s="44">
        <f>p3_pk_m*JA148/p3_homes*JA152</f>
        <v/>
      </c>
      <c r="JB157" s="44">
        <f>p3_pk_m*JB148/p3_homes*JB152</f>
        <v/>
      </c>
      <c r="JC157" s="44">
        <f>p3_pk_m*JC148/p3_homes*JC152</f>
        <v/>
      </c>
      <c r="JD157" s="44">
        <f>p3_pk_m*JD148/p3_homes*JD152</f>
        <v/>
      </c>
      <c r="JE157" s="44">
        <f>p3_pk_m*JE148/p3_homes*JE152</f>
        <v/>
      </c>
      <c r="JF157" s="44">
        <f>p3_pk_m*JF148/p3_homes*JF152</f>
        <v/>
      </c>
      <c r="JG157" s="44">
        <f>p3_pk_m*JG148/p3_homes*JG152</f>
        <v/>
      </c>
      <c r="JH157" s="44">
        <f>p3_pk_m*JH148/p3_homes*JH152</f>
        <v/>
      </c>
      <c r="JI157" s="44">
        <f>p3_pk_m*JI148/p3_homes*JI152</f>
        <v/>
      </c>
      <c r="JJ157" s="44">
        <f>p3_pk_m*JJ148/p3_homes*JJ152</f>
        <v/>
      </c>
      <c r="JK157" s="44">
        <f>p3_pk_m*JK148/p3_homes*JK152</f>
        <v/>
      </c>
      <c r="JL157" s="44">
        <f>p3_pk_m*JL148/p3_homes*JL152</f>
        <v/>
      </c>
      <c r="JM157" s="44">
        <f>p3_pk_m*JM148/p3_homes*JM152</f>
        <v/>
      </c>
      <c r="JN157" s="44">
        <f>p3_pk_m*JN148/p3_homes*JN152</f>
        <v/>
      </c>
      <c r="JO157" s="44">
        <f>p3_pk_m*JO148/p3_homes*JO152</f>
        <v/>
      </c>
      <c r="JP157" s="44">
        <f>p3_pk_m*JP148/p3_homes*JP152</f>
        <v/>
      </c>
      <c r="JQ157" s="44">
        <f>p3_pk_m*JQ148/p3_homes*JQ152</f>
        <v/>
      </c>
      <c r="JR157" s="44">
        <f>p3_pk_m*JR148/p3_homes*JR152</f>
        <v/>
      </c>
      <c r="JS157" s="44">
        <f>p3_pk_m*JS148/p3_homes*JS152</f>
        <v/>
      </c>
      <c r="JT157" s="44">
        <f>p3_pk_m*JT148/p3_homes*JT152</f>
        <v/>
      </c>
      <c r="JU157" s="44">
        <f>p3_pk_m*JU148/p3_homes*JU152</f>
        <v/>
      </c>
      <c r="JV157" s="44">
        <f>p3_pk_m*JV148/p3_homes*JV152</f>
        <v/>
      </c>
      <c r="JW157" s="44">
        <f>p3_pk_m*JW148/p3_homes*JW152</f>
        <v/>
      </c>
      <c r="JX157" s="44">
        <f>p3_pk_m*JX148/p3_homes*JX152</f>
        <v/>
      </c>
      <c r="JY157" s="44">
        <f>p3_pk_m*JY148/p3_homes*JY152</f>
        <v/>
      </c>
      <c r="JZ157" s="44">
        <f>p3_pk_m*JZ148/p3_homes*JZ152</f>
        <v/>
      </c>
      <c r="KA157" s="44">
        <f>p3_pk_m*KA148/p3_homes*KA152</f>
        <v/>
      </c>
      <c r="KB157" s="44">
        <f>p3_pk_m*KB148/p3_homes*KB152</f>
        <v/>
      </c>
      <c r="KC157" s="44">
        <f>p3_pk_m*KC148/p3_homes*KC152</f>
        <v/>
      </c>
      <c r="KD157" s="44">
        <f>p3_pk_m*KD148/p3_homes*KD152</f>
        <v/>
      </c>
      <c r="KE157" s="44">
        <f>p3_pk_m*KE148/p3_homes*KE152</f>
        <v/>
      </c>
      <c r="KF157" s="44">
        <f>p3_pk_m*KF148/p3_homes*KF152</f>
        <v/>
      </c>
      <c r="KG157" s="44">
        <f>p3_pk_m*KG148/p3_homes*KG152</f>
        <v/>
      </c>
      <c r="KH157" s="44">
        <f>p3_pk_m*KH148/p3_homes*KH152</f>
        <v/>
      </c>
      <c r="KI157" s="44">
        <f>p3_pk_m*KI148/p3_homes*KI152</f>
        <v/>
      </c>
      <c r="KJ157" s="44">
        <f>p3_pk_m*KJ148/p3_homes*KJ152</f>
        <v/>
      </c>
      <c r="KK157" s="44">
        <f>p3_pk_m*KK148/p3_homes*KK152</f>
        <v/>
      </c>
      <c r="KL157" s="44">
        <f>p3_pk_m*KL148/p3_homes*KL152</f>
        <v/>
      </c>
      <c r="KM157" s="44">
        <f>p3_pk_m*KM148/p3_homes*KM152</f>
        <v/>
      </c>
      <c r="KN157" s="44">
        <f>p3_pk_m*KN148/p3_homes*KN152</f>
        <v/>
      </c>
      <c r="KO157" s="44">
        <f>p3_pk_m*KO148/p3_homes*KO152</f>
        <v/>
      </c>
      <c r="KP157" s="44">
        <f>p3_pk_m*KP148/p3_homes*KP152</f>
        <v/>
      </c>
      <c r="KQ157" s="44">
        <f>p3_pk_m*KQ148/p3_homes*KQ152</f>
        <v/>
      </c>
      <c r="KR157" s="44">
        <f>p3_pk_m*KR148/p3_homes*KR152</f>
        <v/>
      </c>
      <c r="KS157" s="44">
        <f>p3_pk_m*KS148/p3_homes*KS152</f>
        <v/>
      </c>
      <c r="KT157" s="44">
        <f>p3_pk_m*KT148/p3_homes*KT152</f>
        <v/>
      </c>
      <c r="KU157" s="44">
        <f>p3_pk_m*KU148/p3_homes*KU152</f>
        <v/>
      </c>
      <c r="KV157" s="44">
        <f>p3_pk_m*KV148/p3_homes*KV152</f>
        <v/>
      </c>
      <c r="KW157" s="44">
        <f>p3_pk_m*KW148/p3_homes*KW152</f>
        <v/>
      </c>
      <c r="KX157" s="44">
        <f>p3_pk_m*KX148/p3_homes*KX152</f>
        <v/>
      </c>
      <c r="KY157" s="44">
        <f>p3_pk_m*KY148/p3_homes*KY152</f>
        <v/>
      </c>
      <c r="KZ157" s="44">
        <f>p3_pk_m*KZ148/p3_homes*KZ152</f>
        <v/>
      </c>
      <c r="LA157" s="44">
        <f>p3_pk_m*LA148/p3_homes*LA152</f>
        <v/>
      </c>
      <c r="LB157" s="44">
        <f>p3_pk_m*LB148/p3_homes*LB152</f>
        <v/>
      </c>
      <c r="LC157" s="44">
        <f>p3_pk_m*LC148/p3_homes*LC152</f>
        <v/>
      </c>
      <c r="LD157" s="44">
        <f>p3_pk_m*LD148/p3_homes*LD152</f>
        <v/>
      </c>
      <c r="LE157" s="44">
        <f>p3_pk_m*LE148/p3_homes*LE152</f>
        <v/>
      </c>
      <c r="LF157" s="44">
        <f>p3_pk_m*LF148/p3_homes*LF152</f>
        <v/>
      </c>
      <c r="LG157" s="44">
        <f>p3_pk_m*LG148/p3_homes*LG152</f>
        <v/>
      </c>
      <c r="LH157" s="44">
        <f>p3_pk_m*LH148/p3_homes*LH152</f>
        <v/>
      </c>
      <c r="LI157" s="44">
        <f>p3_pk_m*LI148/p3_homes*LI152</f>
        <v/>
      </c>
      <c r="LJ157" s="44">
        <f>p3_pk_m*LJ148/p3_homes*LJ152</f>
        <v/>
      </c>
      <c r="LK157" s="44">
        <f>p3_pk_m*LK148/p3_homes*LK152</f>
        <v/>
      </c>
      <c r="LL157" s="44">
        <f>p3_pk_m*LL148/p3_homes*LL152</f>
        <v/>
      </c>
      <c r="LM157" s="44">
        <f>p3_pk_m*LM148/p3_homes*LM152</f>
        <v/>
      </c>
      <c r="LN157" s="44">
        <f>p3_pk_m*LN148/p3_homes*LN152</f>
        <v/>
      </c>
      <c r="LO157" s="44">
        <f>p3_pk_m*LO148/p3_homes*LO152</f>
        <v/>
      </c>
      <c r="LP157" s="44">
        <f>p3_pk_m*LP148/p3_homes*LP152</f>
        <v/>
      </c>
      <c r="LQ157" s="44">
        <f>p3_pk_m*LQ148/p3_homes*LQ152</f>
        <v/>
      </c>
      <c r="LR157" s="44">
        <f>p3_pk_m*LR148/p3_homes*LR152</f>
        <v/>
      </c>
      <c r="LS157" s="44">
        <f>p3_pk_m*LS148/p3_homes*LS152</f>
        <v/>
      </c>
      <c r="LT157" s="44">
        <f>p3_pk_m*LT148/p3_homes*LT152</f>
        <v/>
      </c>
      <c r="LU157" s="44">
        <f>p3_pk_m*LU148/p3_homes*LU152</f>
        <v/>
      </c>
      <c r="LV157" s="44">
        <f>p3_pk_m*LV148/p3_homes*LV152</f>
        <v/>
      </c>
      <c r="LW157" s="44">
        <f>p3_pk_m*LW148/p3_homes*LW152</f>
        <v/>
      </c>
      <c r="LX157" s="44">
        <f>p3_pk_m*LX148/p3_homes*LX152</f>
        <v/>
      </c>
      <c r="LY157" s="44">
        <f>p3_pk_m*LY148/p3_homes*LY152</f>
        <v/>
      </c>
      <c r="LZ157" s="44">
        <f>p3_pk_m*LZ148/p3_homes*LZ152</f>
        <v/>
      </c>
      <c r="MA157" s="44">
        <f>p3_pk_m*MA148/p3_homes*MA152</f>
        <v/>
      </c>
      <c r="MB157" s="44">
        <f>p3_pk_m*MB148/p3_homes*MB152</f>
        <v/>
      </c>
      <c r="MC157" s="44">
        <f>p3_pk_m*MC148/p3_homes*MC152</f>
        <v/>
      </c>
      <c r="MD157" s="44">
        <f>p3_pk_m*MD148/p3_homes*MD152</f>
        <v/>
      </c>
      <c r="ME157" s="44">
        <f>p3_pk_m*ME148/p3_homes*ME152</f>
        <v/>
      </c>
      <c r="MF157" s="44">
        <f>p3_pk_m*MF148/p3_homes*MF152</f>
        <v/>
      </c>
      <c r="MG157" s="44">
        <f>p3_pk_m*MG148/p3_homes*MG152</f>
        <v/>
      </c>
      <c r="MH157" s="44">
        <f>p3_pk_m*MH148/p3_homes*MH152</f>
        <v/>
      </c>
      <c r="MI157" s="44">
        <f>p3_pk_m*MI148/p3_homes*MI152</f>
        <v/>
      </c>
      <c r="MJ157" s="44">
        <f>p3_pk_m*MJ148/p3_homes*MJ152</f>
        <v/>
      </c>
      <c r="MK157" s="44">
        <f>p3_pk_m*MK148/p3_homes*MK152</f>
        <v/>
      </c>
      <c r="ML157" s="44">
        <f>p3_pk_m*ML148/p3_homes*ML152</f>
        <v/>
      </c>
      <c r="MM157" s="44">
        <f>p3_pk_m*MM148/p3_homes*MM152</f>
        <v/>
      </c>
      <c r="MN157" s="44">
        <f>p3_pk_m*MN148/p3_homes*MN152</f>
        <v/>
      </c>
      <c r="MO157" s="44">
        <f>p3_pk_m*MO148/p3_homes*MO152</f>
        <v/>
      </c>
      <c r="MP157" s="44">
        <f>p3_pk_m*MP148/p3_homes*MP152</f>
        <v/>
      </c>
      <c r="MQ157" s="44">
        <f>p3_pk_m*MQ148/p3_homes*MQ152</f>
        <v/>
      </c>
      <c r="MR157" s="44">
        <f>p3_pk_m*MR148/p3_homes*MR152</f>
        <v/>
      </c>
      <c r="MS157" s="44">
        <f>p3_pk_m*MS148/p3_homes*MS152</f>
        <v/>
      </c>
      <c r="MT157" s="44">
        <f>p3_pk_m*MT148/p3_homes*MT152</f>
        <v/>
      </c>
      <c r="MU157" s="44">
        <f>p3_pk_m*MU148/p3_homes*MU152</f>
        <v/>
      </c>
      <c r="MV157" s="44">
        <f>p3_pk_m*MV148/p3_homes*MV152</f>
        <v/>
      </c>
      <c r="MW157" s="44">
        <f>p3_pk_m*MW148/p3_homes*MW152</f>
        <v/>
      </c>
      <c r="MX157" s="44">
        <f>p3_pk_m*MX148/p3_homes*MX152</f>
        <v/>
      </c>
      <c r="MY157" s="44">
        <f>p3_pk_m*MY148/p3_homes*MY152</f>
        <v/>
      </c>
      <c r="MZ157" s="44">
        <f>p3_pk_m*MZ148/p3_homes*MZ152</f>
        <v/>
      </c>
      <c r="NA157" s="44">
        <f>p3_pk_m*NA148/p3_homes*NA152</f>
        <v/>
      </c>
      <c r="NB157" s="44">
        <f>p3_pk_m*NB148/p3_homes*NB152</f>
        <v/>
      </c>
      <c r="NC157" s="44">
        <f>p3_pk_m*NC148/p3_homes*NC152</f>
        <v/>
      </c>
      <c r="ND157" s="44">
        <f>p3_pk_m*ND148/p3_homes*ND152</f>
        <v/>
      </c>
      <c r="NE157" s="44">
        <f>p3_pk_m*NE148/p3_homes*NE152</f>
        <v/>
      </c>
      <c r="NF157" s="44">
        <f>p3_pk_m*NF148/p3_homes*NF152</f>
        <v/>
      </c>
      <c r="NG157" s="44">
        <f>p3_pk_m*NG148/p3_homes*NG152</f>
        <v/>
      </c>
      <c r="NH157" s="44">
        <f>p3_pk_m*NH148/p3_homes*NH152</f>
        <v/>
      </c>
      <c r="NI157" s="44">
        <f>p3_pk_m*NI148/p3_homes*NI152</f>
        <v/>
      </c>
      <c r="NJ157" s="44">
        <f>p3_pk_m*NJ148/p3_homes*NJ152</f>
        <v/>
      </c>
      <c r="NK157" s="44">
        <f>p3_pk_m*NK148/p3_homes*NK152</f>
        <v/>
      </c>
      <c r="NL157" s="44">
        <f>p3_pk_m*NL148/p3_homes*NL152</f>
        <v/>
      </c>
      <c r="NM157" s="44">
        <f>p3_pk_m*NM148/p3_homes*NM152</f>
        <v/>
      </c>
      <c r="NN157" s="44">
        <f>p3_pk_m*NN148/p3_homes*NN152</f>
        <v/>
      </c>
      <c r="NO157" s="44">
        <f>p3_pk_m*NO148/p3_homes*NO152</f>
        <v/>
      </c>
      <c r="NP157" s="44">
        <f>p3_pk_m*NP148/p3_homes*NP152</f>
        <v/>
      </c>
      <c r="NQ157" s="44">
        <f>p3_pk_m*NQ148/p3_homes*NQ152</f>
        <v/>
      </c>
      <c r="NR157" s="44">
        <f>p3_pk_m*NR148/p3_homes*NR152</f>
        <v/>
      </c>
      <c r="NS157" s="44">
        <f>p3_pk_m*NS148/p3_homes*NS152</f>
        <v/>
      </c>
      <c r="NT157" s="44">
        <f>p3_pk_m*NT148/p3_homes*NT152</f>
        <v/>
      </c>
      <c r="NU157" s="44">
        <f>p3_pk_m*NU148/p3_homes*NU152</f>
        <v/>
      </c>
      <c r="NV157" s="44">
        <f>p3_pk_m*NV148/p3_homes*NV152</f>
        <v/>
      </c>
      <c r="NW157" s="44">
        <f>p3_pk_m*NW148/p3_homes*NW152</f>
        <v/>
      </c>
      <c r="NX157" s="44">
        <f>p3_pk_m*NX148/p3_homes*NX152</f>
        <v/>
      </c>
      <c r="NY157" s="44">
        <f>p3_pk_m*NY148/p3_homes*NY152</f>
        <v/>
      </c>
      <c r="NZ157" s="44">
        <f>p3_pk_m*NZ148/p3_homes*NZ152</f>
        <v/>
      </c>
      <c r="OA157" s="44">
        <f>p3_pk_m*OA148/p3_homes*OA152</f>
        <v/>
      </c>
      <c r="OB157" s="44">
        <f>p3_pk_m*OB148/p3_homes*OB152</f>
        <v/>
      </c>
      <c r="OC157" s="44">
        <f>p3_pk_m*OC148/p3_homes*OC152</f>
        <v/>
      </c>
      <c r="OD157" s="44">
        <f>p3_pk_m*OD148/p3_homes*OD152</f>
        <v/>
      </c>
      <c r="OE157" s="44">
        <f>p3_pk_m*OE148/p3_homes*OE152</f>
        <v/>
      </c>
      <c r="OF157" s="44">
        <f>p3_pk_m*OF148/p3_homes*OF152</f>
        <v/>
      </c>
      <c r="OG157" s="44">
        <f>p3_pk_m*OG148/p3_homes*OG152</f>
        <v/>
      </c>
      <c r="OH157" s="44">
        <f>p3_pk_m*OH148/p3_homes*OH152</f>
        <v/>
      </c>
      <c r="OI157" s="44">
        <f>p3_pk_m*OI148/p3_homes*OI152</f>
        <v/>
      </c>
      <c r="OJ157" s="44">
        <f>p3_pk_m*OJ148/p3_homes*OJ152</f>
        <v/>
      </c>
      <c r="OK157" s="44">
        <f>p3_pk_m*OK148/p3_homes*OK152</f>
        <v/>
      </c>
      <c r="OL157" s="44">
        <f>p3_pk_m*OL148/p3_homes*OL152</f>
        <v/>
      </c>
      <c r="OM157" s="44">
        <f>p3_pk_m*OM148/p3_homes*OM152</f>
        <v/>
      </c>
      <c r="ON157" s="44">
        <f>p3_pk_m*ON148/p3_homes*ON152</f>
        <v/>
      </c>
      <c r="OO157" s="44">
        <f>p3_pk_m*OO148/p3_homes*OO152</f>
        <v/>
      </c>
      <c r="OP157" s="44">
        <f>p3_pk_m*OP148/p3_homes*OP152</f>
        <v/>
      </c>
      <c r="OQ157" s="44">
        <f>p3_pk_m*OQ148/p3_homes*OQ152</f>
        <v/>
      </c>
      <c r="OR157" s="44">
        <f>p3_pk_m*OR148/p3_homes*OR152</f>
        <v/>
      </c>
      <c r="OS157" s="44">
        <f>p3_pk_m*OS148/p3_homes*OS152</f>
        <v/>
      </c>
      <c r="OT157" s="44">
        <f>p3_pk_m*OT148/p3_homes*OT152</f>
        <v/>
      </c>
      <c r="OU157" s="44">
        <f>p3_pk_m*OU148/p3_homes*OU152</f>
        <v/>
      </c>
      <c r="OV157" s="44">
        <f>p3_pk_m*OV148/p3_homes*OV152</f>
        <v/>
      </c>
      <c r="OW157" s="44">
        <f>p3_pk_m*OW148/p3_homes*OW152</f>
        <v/>
      </c>
      <c r="OX157" s="44">
        <f>p3_pk_m*OX148/p3_homes*OX152</f>
        <v/>
      </c>
      <c r="OY157" s="44">
        <f>p3_pk_m*OY148/p3_homes*OY152</f>
        <v/>
      </c>
      <c r="OZ157" s="44">
        <f>p3_pk_m*OZ148/p3_homes*OZ152</f>
        <v/>
      </c>
      <c r="PA157" s="44">
        <f>p3_pk_m*PA148/p3_homes*PA152</f>
        <v/>
      </c>
      <c r="PB157" s="44">
        <f>p3_pk_m*PB148/p3_homes*PB152</f>
        <v/>
      </c>
      <c r="PC157" s="44">
        <f>p3_pk_m*PC148/p3_homes*PC152</f>
        <v/>
      </c>
      <c r="PD157" s="44">
        <f>p3_pk_m*PD148/p3_homes*PD152</f>
        <v/>
      </c>
      <c r="PE157" s="44">
        <f>p3_pk_m*PE148/p3_homes*PE152</f>
        <v/>
      </c>
      <c r="PF157" s="44">
        <f>p3_pk_m*PF148/p3_homes*PF152</f>
        <v/>
      </c>
      <c r="PG157" s="44">
        <f>p3_pk_m*PG148/p3_homes*PG152</f>
        <v/>
      </c>
      <c r="PH157" s="44">
        <f>p3_pk_m*PH148/p3_homes*PH152</f>
        <v/>
      </c>
      <c r="PI157" s="44">
        <f>p3_pk_m*PI148/p3_homes*PI152</f>
        <v/>
      </c>
      <c r="PJ157" s="44">
        <f>p3_pk_m*PJ148/p3_homes*PJ152</f>
        <v/>
      </c>
      <c r="PK157" s="44">
        <f>p3_pk_m*PK148/p3_homes*PK152</f>
        <v/>
      </c>
      <c r="PL157" s="44">
        <f>p3_pk_m*PL148/p3_homes*PL152</f>
        <v/>
      </c>
      <c r="PM157" s="44">
        <f>p3_pk_m*PM148/p3_homes*PM152</f>
        <v/>
      </c>
    </row>
    <row r="158">
      <c r="A158" s="9" t="inlineStr">
        <is>
          <t>Bad debt / concessions</t>
        </is>
      </c>
      <c r="B158" s="9" t="inlineStr">
        <is>
          <t>P3</t>
        </is>
      </c>
      <c r="C158" s="43">
        <f>SUM(D158:PM158)</f>
        <v/>
      </c>
      <c r="D158" s="44">
        <f>-(D154+D155)*bad_debt</f>
        <v/>
      </c>
      <c r="E158" s="44">
        <f>-(E154+E155)*bad_debt</f>
        <v/>
      </c>
      <c r="F158" s="44">
        <f>-(F154+F155)*bad_debt</f>
        <v/>
      </c>
      <c r="G158" s="44">
        <f>-(G154+G155)*bad_debt</f>
        <v/>
      </c>
      <c r="H158" s="44">
        <f>-(H154+H155)*bad_debt</f>
        <v/>
      </c>
      <c r="I158" s="44">
        <f>-(I154+I155)*bad_debt</f>
        <v/>
      </c>
      <c r="J158" s="44">
        <f>-(J154+J155)*bad_debt</f>
        <v/>
      </c>
      <c r="K158" s="44">
        <f>-(K154+K155)*bad_debt</f>
        <v/>
      </c>
      <c r="L158" s="44">
        <f>-(L154+L155)*bad_debt</f>
        <v/>
      </c>
      <c r="M158" s="44">
        <f>-(M154+M155)*bad_debt</f>
        <v/>
      </c>
      <c r="N158" s="44">
        <f>-(N154+N155)*bad_debt</f>
        <v/>
      </c>
      <c r="O158" s="44">
        <f>-(O154+O155)*bad_debt</f>
        <v/>
      </c>
      <c r="P158" s="44">
        <f>-(P154+P155)*bad_debt</f>
        <v/>
      </c>
      <c r="Q158" s="44">
        <f>-(Q154+Q155)*bad_debt</f>
        <v/>
      </c>
      <c r="R158" s="44">
        <f>-(R154+R155)*bad_debt</f>
        <v/>
      </c>
      <c r="S158" s="44">
        <f>-(S154+S155)*bad_debt</f>
        <v/>
      </c>
      <c r="T158" s="44">
        <f>-(T154+T155)*bad_debt</f>
        <v/>
      </c>
      <c r="U158" s="44">
        <f>-(U154+U155)*bad_debt</f>
        <v/>
      </c>
      <c r="V158" s="44">
        <f>-(V154+V155)*bad_debt</f>
        <v/>
      </c>
      <c r="W158" s="44">
        <f>-(W154+W155)*bad_debt</f>
        <v/>
      </c>
      <c r="X158" s="44">
        <f>-(X154+X155)*bad_debt</f>
        <v/>
      </c>
      <c r="Y158" s="44">
        <f>-(Y154+Y155)*bad_debt</f>
        <v/>
      </c>
      <c r="Z158" s="44">
        <f>-(Z154+Z155)*bad_debt</f>
        <v/>
      </c>
      <c r="AA158" s="44">
        <f>-(AA154+AA155)*bad_debt</f>
        <v/>
      </c>
      <c r="AB158" s="44">
        <f>-(AB154+AB155)*bad_debt</f>
        <v/>
      </c>
      <c r="AC158" s="44">
        <f>-(AC154+AC155)*bad_debt</f>
        <v/>
      </c>
      <c r="AD158" s="44">
        <f>-(AD154+AD155)*bad_debt</f>
        <v/>
      </c>
      <c r="AE158" s="44">
        <f>-(AE154+AE155)*bad_debt</f>
        <v/>
      </c>
      <c r="AF158" s="44">
        <f>-(AF154+AF155)*bad_debt</f>
        <v/>
      </c>
      <c r="AG158" s="44">
        <f>-(AG154+AG155)*bad_debt</f>
        <v/>
      </c>
      <c r="AH158" s="44">
        <f>-(AH154+AH155)*bad_debt</f>
        <v/>
      </c>
      <c r="AI158" s="44">
        <f>-(AI154+AI155)*bad_debt</f>
        <v/>
      </c>
      <c r="AJ158" s="44">
        <f>-(AJ154+AJ155)*bad_debt</f>
        <v/>
      </c>
      <c r="AK158" s="44">
        <f>-(AK154+AK155)*bad_debt</f>
        <v/>
      </c>
      <c r="AL158" s="44">
        <f>-(AL154+AL155)*bad_debt</f>
        <v/>
      </c>
      <c r="AM158" s="44">
        <f>-(AM154+AM155)*bad_debt</f>
        <v/>
      </c>
      <c r="AN158" s="44">
        <f>-(AN154+AN155)*bad_debt</f>
        <v/>
      </c>
      <c r="AO158" s="44">
        <f>-(AO154+AO155)*bad_debt</f>
        <v/>
      </c>
      <c r="AP158" s="44">
        <f>-(AP154+AP155)*bad_debt</f>
        <v/>
      </c>
      <c r="AQ158" s="44">
        <f>-(AQ154+AQ155)*bad_debt</f>
        <v/>
      </c>
      <c r="AR158" s="44">
        <f>-(AR154+AR155)*bad_debt</f>
        <v/>
      </c>
      <c r="AS158" s="44">
        <f>-(AS154+AS155)*bad_debt</f>
        <v/>
      </c>
      <c r="AT158" s="44">
        <f>-(AT154+AT155)*bad_debt</f>
        <v/>
      </c>
      <c r="AU158" s="44">
        <f>-(AU154+AU155)*bad_debt</f>
        <v/>
      </c>
      <c r="AV158" s="44">
        <f>-(AV154+AV155)*bad_debt</f>
        <v/>
      </c>
      <c r="AW158" s="44">
        <f>-(AW154+AW155)*bad_debt</f>
        <v/>
      </c>
      <c r="AX158" s="44">
        <f>-(AX154+AX155)*bad_debt</f>
        <v/>
      </c>
      <c r="AY158" s="44">
        <f>-(AY154+AY155)*bad_debt</f>
        <v/>
      </c>
      <c r="AZ158" s="44">
        <f>-(AZ154+AZ155)*bad_debt</f>
        <v/>
      </c>
      <c r="BA158" s="44">
        <f>-(BA154+BA155)*bad_debt</f>
        <v/>
      </c>
      <c r="BB158" s="44">
        <f>-(BB154+BB155)*bad_debt</f>
        <v/>
      </c>
      <c r="BC158" s="44">
        <f>-(BC154+BC155)*bad_debt</f>
        <v/>
      </c>
      <c r="BD158" s="44">
        <f>-(BD154+BD155)*bad_debt</f>
        <v/>
      </c>
      <c r="BE158" s="44">
        <f>-(BE154+BE155)*bad_debt</f>
        <v/>
      </c>
      <c r="BF158" s="44">
        <f>-(BF154+BF155)*bad_debt</f>
        <v/>
      </c>
      <c r="BG158" s="44">
        <f>-(BG154+BG155)*bad_debt</f>
        <v/>
      </c>
      <c r="BH158" s="44">
        <f>-(BH154+BH155)*bad_debt</f>
        <v/>
      </c>
      <c r="BI158" s="44">
        <f>-(BI154+BI155)*bad_debt</f>
        <v/>
      </c>
      <c r="BJ158" s="44">
        <f>-(BJ154+BJ155)*bad_debt</f>
        <v/>
      </c>
      <c r="BK158" s="44">
        <f>-(BK154+BK155)*bad_debt</f>
        <v/>
      </c>
      <c r="BL158" s="44">
        <f>-(BL154+BL155)*bad_debt</f>
        <v/>
      </c>
      <c r="BM158" s="44">
        <f>-(BM154+BM155)*bad_debt</f>
        <v/>
      </c>
      <c r="BN158" s="44">
        <f>-(BN154+BN155)*bad_debt</f>
        <v/>
      </c>
      <c r="BO158" s="44">
        <f>-(BO154+BO155)*bad_debt</f>
        <v/>
      </c>
      <c r="BP158" s="44">
        <f>-(BP154+BP155)*bad_debt</f>
        <v/>
      </c>
      <c r="BQ158" s="44">
        <f>-(BQ154+BQ155)*bad_debt</f>
        <v/>
      </c>
      <c r="BR158" s="44">
        <f>-(BR154+BR155)*bad_debt</f>
        <v/>
      </c>
      <c r="BS158" s="44">
        <f>-(BS154+BS155)*bad_debt</f>
        <v/>
      </c>
      <c r="BT158" s="44">
        <f>-(BT154+BT155)*bad_debt</f>
        <v/>
      </c>
      <c r="BU158" s="44">
        <f>-(BU154+BU155)*bad_debt</f>
        <v/>
      </c>
      <c r="BV158" s="44">
        <f>-(BV154+BV155)*bad_debt</f>
        <v/>
      </c>
      <c r="BW158" s="44">
        <f>-(BW154+BW155)*bad_debt</f>
        <v/>
      </c>
      <c r="BX158" s="44">
        <f>-(BX154+BX155)*bad_debt</f>
        <v/>
      </c>
      <c r="BY158" s="44">
        <f>-(BY154+BY155)*bad_debt</f>
        <v/>
      </c>
      <c r="BZ158" s="44">
        <f>-(BZ154+BZ155)*bad_debt</f>
        <v/>
      </c>
      <c r="CA158" s="44">
        <f>-(CA154+CA155)*bad_debt</f>
        <v/>
      </c>
      <c r="CB158" s="44">
        <f>-(CB154+CB155)*bad_debt</f>
        <v/>
      </c>
      <c r="CC158" s="44">
        <f>-(CC154+CC155)*bad_debt</f>
        <v/>
      </c>
      <c r="CD158" s="44">
        <f>-(CD154+CD155)*bad_debt</f>
        <v/>
      </c>
      <c r="CE158" s="44">
        <f>-(CE154+CE155)*bad_debt</f>
        <v/>
      </c>
      <c r="CF158" s="44">
        <f>-(CF154+CF155)*bad_debt</f>
        <v/>
      </c>
      <c r="CG158" s="44">
        <f>-(CG154+CG155)*bad_debt</f>
        <v/>
      </c>
      <c r="CH158" s="44">
        <f>-(CH154+CH155)*bad_debt</f>
        <v/>
      </c>
      <c r="CI158" s="44">
        <f>-(CI154+CI155)*bad_debt</f>
        <v/>
      </c>
      <c r="CJ158" s="44">
        <f>-(CJ154+CJ155)*bad_debt</f>
        <v/>
      </c>
      <c r="CK158" s="44">
        <f>-(CK154+CK155)*bad_debt</f>
        <v/>
      </c>
      <c r="CL158" s="44">
        <f>-(CL154+CL155)*bad_debt</f>
        <v/>
      </c>
      <c r="CM158" s="44">
        <f>-(CM154+CM155)*bad_debt</f>
        <v/>
      </c>
      <c r="CN158" s="44">
        <f>-(CN154+CN155)*bad_debt</f>
        <v/>
      </c>
      <c r="CO158" s="44">
        <f>-(CO154+CO155)*bad_debt</f>
        <v/>
      </c>
      <c r="CP158" s="44">
        <f>-(CP154+CP155)*bad_debt</f>
        <v/>
      </c>
      <c r="CQ158" s="44">
        <f>-(CQ154+CQ155)*bad_debt</f>
        <v/>
      </c>
      <c r="CR158" s="44">
        <f>-(CR154+CR155)*bad_debt</f>
        <v/>
      </c>
      <c r="CS158" s="44">
        <f>-(CS154+CS155)*bad_debt</f>
        <v/>
      </c>
      <c r="CT158" s="44">
        <f>-(CT154+CT155)*bad_debt</f>
        <v/>
      </c>
      <c r="CU158" s="44">
        <f>-(CU154+CU155)*bad_debt</f>
        <v/>
      </c>
      <c r="CV158" s="44">
        <f>-(CV154+CV155)*bad_debt</f>
        <v/>
      </c>
      <c r="CW158" s="44">
        <f>-(CW154+CW155)*bad_debt</f>
        <v/>
      </c>
      <c r="CX158" s="44">
        <f>-(CX154+CX155)*bad_debt</f>
        <v/>
      </c>
      <c r="CY158" s="44">
        <f>-(CY154+CY155)*bad_debt</f>
        <v/>
      </c>
      <c r="CZ158" s="44">
        <f>-(CZ154+CZ155)*bad_debt</f>
        <v/>
      </c>
      <c r="DA158" s="44">
        <f>-(DA154+DA155)*bad_debt</f>
        <v/>
      </c>
      <c r="DB158" s="44">
        <f>-(DB154+DB155)*bad_debt</f>
        <v/>
      </c>
      <c r="DC158" s="44">
        <f>-(DC154+DC155)*bad_debt</f>
        <v/>
      </c>
      <c r="DD158" s="44">
        <f>-(DD154+DD155)*bad_debt</f>
        <v/>
      </c>
      <c r="DE158" s="44">
        <f>-(DE154+DE155)*bad_debt</f>
        <v/>
      </c>
      <c r="DF158" s="44">
        <f>-(DF154+DF155)*bad_debt</f>
        <v/>
      </c>
      <c r="DG158" s="44">
        <f>-(DG154+DG155)*bad_debt</f>
        <v/>
      </c>
      <c r="DH158" s="44">
        <f>-(DH154+DH155)*bad_debt</f>
        <v/>
      </c>
      <c r="DI158" s="44">
        <f>-(DI154+DI155)*bad_debt</f>
        <v/>
      </c>
      <c r="DJ158" s="44">
        <f>-(DJ154+DJ155)*bad_debt</f>
        <v/>
      </c>
      <c r="DK158" s="44">
        <f>-(DK154+DK155)*bad_debt</f>
        <v/>
      </c>
      <c r="DL158" s="44">
        <f>-(DL154+DL155)*bad_debt</f>
        <v/>
      </c>
      <c r="DM158" s="44">
        <f>-(DM154+DM155)*bad_debt</f>
        <v/>
      </c>
      <c r="DN158" s="44">
        <f>-(DN154+DN155)*bad_debt</f>
        <v/>
      </c>
      <c r="DO158" s="44">
        <f>-(DO154+DO155)*bad_debt</f>
        <v/>
      </c>
      <c r="DP158" s="44">
        <f>-(DP154+DP155)*bad_debt</f>
        <v/>
      </c>
      <c r="DQ158" s="44">
        <f>-(DQ154+DQ155)*bad_debt</f>
        <v/>
      </c>
      <c r="DR158" s="44">
        <f>-(DR154+DR155)*bad_debt</f>
        <v/>
      </c>
      <c r="DS158" s="44">
        <f>-(DS154+DS155)*bad_debt</f>
        <v/>
      </c>
      <c r="DT158" s="44">
        <f>-(DT154+DT155)*bad_debt</f>
        <v/>
      </c>
      <c r="DU158" s="44">
        <f>-(DU154+DU155)*bad_debt</f>
        <v/>
      </c>
      <c r="DV158" s="44">
        <f>-(DV154+DV155)*bad_debt</f>
        <v/>
      </c>
      <c r="DW158" s="44">
        <f>-(DW154+DW155)*bad_debt</f>
        <v/>
      </c>
      <c r="DX158" s="44">
        <f>-(DX154+DX155)*bad_debt</f>
        <v/>
      </c>
      <c r="DY158" s="44">
        <f>-(DY154+DY155)*bad_debt</f>
        <v/>
      </c>
      <c r="DZ158" s="44">
        <f>-(DZ154+DZ155)*bad_debt</f>
        <v/>
      </c>
      <c r="EA158" s="44">
        <f>-(EA154+EA155)*bad_debt</f>
        <v/>
      </c>
      <c r="EB158" s="44">
        <f>-(EB154+EB155)*bad_debt</f>
        <v/>
      </c>
      <c r="EC158" s="44">
        <f>-(EC154+EC155)*bad_debt</f>
        <v/>
      </c>
      <c r="ED158" s="44">
        <f>-(ED154+ED155)*bad_debt</f>
        <v/>
      </c>
      <c r="EE158" s="44">
        <f>-(EE154+EE155)*bad_debt</f>
        <v/>
      </c>
      <c r="EF158" s="44">
        <f>-(EF154+EF155)*bad_debt</f>
        <v/>
      </c>
      <c r="EG158" s="44">
        <f>-(EG154+EG155)*bad_debt</f>
        <v/>
      </c>
      <c r="EH158" s="44">
        <f>-(EH154+EH155)*bad_debt</f>
        <v/>
      </c>
      <c r="EI158" s="44">
        <f>-(EI154+EI155)*bad_debt</f>
        <v/>
      </c>
      <c r="EJ158" s="44">
        <f>-(EJ154+EJ155)*bad_debt</f>
        <v/>
      </c>
      <c r="EK158" s="44">
        <f>-(EK154+EK155)*bad_debt</f>
        <v/>
      </c>
      <c r="EL158" s="44">
        <f>-(EL154+EL155)*bad_debt</f>
        <v/>
      </c>
      <c r="EM158" s="44">
        <f>-(EM154+EM155)*bad_debt</f>
        <v/>
      </c>
      <c r="EN158" s="44">
        <f>-(EN154+EN155)*bad_debt</f>
        <v/>
      </c>
      <c r="EO158" s="44">
        <f>-(EO154+EO155)*bad_debt</f>
        <v/>
      </c>
      <c r="EP158" s="44">
        <f>-(EP154+EP155)*bad_debt</f>
        <v/>
      </c>
      <c r="EQ158" s="44">
        <f>-(EQ154+EQ155)*bad_debt</f>
        <v/>
      </c>
      <c r="ER158" s="44">
        <f>-(ER154+ER155)*bad_debt</f>
        <v/>
      </c>
      <c r="ES158" s="44">
        <f>-(ES154+ES155)*bad_debt</f>
        <v/>
      </c>
      <c r="ET158" s="44">
        <f>-(ET154+ET155)*bad_debt</f>
        <v/>
      </c>
      <c r="EU158" s="44">
        <f>-(EU154+EU155)*bad_debt</f>
        <v/>
      </c>
      <c r="EV158" s="44">
        <f>-(EV154+EV155)*bad_debt</f>
        <v/>
      </c>
      <c r="EW158" s="44">
        <f>-(EW154+EW155)*bad_debt</f>
        <v/>
      </c>
      <c r="EX158" s="44">
        <f>-(EX154+EX155)*bad_debt</f>
        <v/>
      </c>
      <c r="EY158" s="44">
        <f>-(EY154+EY155)*bad_debt</f>
        <v/>
      </c>
      <c r="EZ158" s="44">
        <f>-(EZ154+EZ155)*bad_debt</f>
        <v/>
      </c>
      <c r="FA158" s="44">
        <f>-(FA154+FA155)*bad_debt</f>
        <v/>
      </c>
      <c r="FB158" s="44">
        <f>-(FB154+FB155)*bad_debt</f>
        <v/>
      </c>
      <c r="FC158" s="44">
        <f>-(FC154+FC155)*bad_debt</f>
        <v/>
      </c>
      <c r="FD158" s="44">
        <f>-(FD154+FD155)*bad_debt</f>
        <v/>
      </c>
      <c r="FE158" s="44">
        <f>-(FE154+FE155)*bad_debt</f>
        <v/>
      </c>
      <c r="FF158" s="44">
        <f>-(FF154+FF155)*bad_debt</f>
        <v/>
      </c>
      <c r="FG158" s="44">
        <f>-(FG154+FG155)*bad_debt</f>
        <v/>
      </c>
      <c r="FH158" s="44">
        <f>-(FH154+FH155)*bad_debt</f>
        <v/>
      </c>
      <c r="FI158" s="44">
        <f>-(FI154+FI155)*bad_debt</f>
        <v/>
      </c>
      <c r="FJ158" s="44">
        <f>-(FJ154+FJ155)*bad_debt</f>
        <v/>
      </c>
      <c r="FK158" s="44">
        <f>-(FK154+FK155)*bad_debt</f>
        <v/>
      </c>
      <c r="FL158" s="44">
        <f>-(FL154+FL155)*bad_debt</f>
        <v/>
      </c>
      <c r="FM158" s="44">
        <f>-(FM154+FM155)*bad_debt</f>
        <v/>
      </c>
      <c r="FN158" s="44">
        <f>-(FN154+FN155)*bad_debt</f>
        <v/>
      </c>
      <c r="FO158" s="44">
        <f>-(FO154+FO155)*bad_debt</f>
        <v/>
      </c>
      <c r="FP158" s="44">
        <f>-(FP154+FP155)*bad_debt</f>
        <v/>
      </c>
      <c r="FQ158" s="44">
        <f>-(FQ154+FQ155)*bad_debt</f>
        <v/>
      </c>
      <c r="FR158" s="44">
        <f>-(FR154+FR155)*bad_debt</f>
        <v/>
      </c>
      <c r="FS158" s="44">
        <f>-(FS154+FS155)*bad_debt</f>
        <v/>
      </c>
      <c r="FT158" s="44">
        <f>-(FT154+FT155)*bad_debt</f>
        <v/>
      </c>
      <c r="FU158" s="44">
        <f>-(FU154+FU155)*bad_debt</f>
        <v/>
      </c>
      <c r="FV158" s="44">
        <f>-(FV154+FV155)*bad_debt</f>
        <v/>
      </c>
      <c r="FW158" s="44">
        <f>-(FW154+FW155)*bad_debt</f>
        <v/>
      </c>
      <c r="FX158" s="44">
        <f>-(FX154+FX155)*bad_debt</f>
        <v/>
      </c>
      <c r="FY158" s="44">
        <f>-(FY154+FY155)*bad_debt</f>
        <v/>
      </c>
      <c r="FZ158" s="44">
        <f>-(FZ154+FZ155)*bad_debt</f>
        <v/>
      </c>
      <c r="GA158" s="44">
        <f>-(GA154+GA155)*bad_debt</f>
        <v/>
      </c>
      <c r="GB158" s="44">
        <f>-(GB154+GB155)*bad_debt</f>
        <v/>
      </c>
      <c r="GC158" s="44">
        <f>-(GC154+GC155)*bad_debt</f>
        <v/>
      </c>
      <c r="GD158" s="44">
        <f>-(GD154+GD155)*bad_debt</f>
        <v/>
      </c>
      <c r="GE158" s="44">
        <f>-(GE154+GE155)*bad_debt</f>
        <v/>
      </c>
      <c r="GF158" s="44">
        <f>-(GF154+GF155)*bad_debt</f>
        <v/>
      </c>
      <c r="GG158" s="44">
        <f>-(GG154+GG155)*bad_debt</f>
        <v/>
      </c>
      <c r="GH158" s="44">
        <f>-(GH154+GH155)*bad_debt</f>
        <v/>
      </c>
      <c r="GI158" s="44">
        <f>-(GI154+GI155)*bad_debt</f>
        <v/>
      </c>
      <c r="GJ158" s="44">
        <f>-(GJ154+GJ155)*bad_debt</f>
        <v/>
      </c>
      <c r="GK158" s="44">
        <f>-(GK154+GK155)*bad_debt</f>
        <v/>
      </c>
      <c r="GL158" s="44">
        <f>-(GL154+GL155)*bad_debt</f>
        <v/>
      </c>
      <c r="GM158" s="44">
        <f>-(GM154+GM155)*bad_debt</f>
        <v/>
      </c>
      <c r="GN158" s="44">
        <f>-(GN154+GN155)*bad_debt</f>
        <v/>
      </c>
      <c r="GO158" s="44">
        <f>-(GO154+GO155)*bad_debt</f>
        <v/>
      </c>
      <c r="GP158" s="44">
        <f>-(GP154+GP155)*bad_debt</f>
        <v/>
      </c>
      <c r="GQ158" s="44">
        <f>-(GQ154+GQ155)*bad_debt</f>
        <v/>
      </c>
      <c r="GR158" s="44">
        <f>-(GR154+GR155)*bad_debt</f>
        <v/>
      </c>
      <c r="GS158" s="44">
        <f>-(GS154+GS155)*bad_debt</f>
        <v/>
      </c>
      <c r="GT158" s="44">
        <f>-(GT154+GT155)*bad_debt</f>
        <v/>
      </c>
      <c r="GU158" s="44">
        <f>-(GU154+GU155)*bad_debt</f>
        <v/>
      </c>
      <c r="GV158" s="44">
        <f>-(GV154+GV155)*bad_debt</f>
        <v/>
      </c>
      <c r="GW158" s="44">
        <f>-(GW154+GW155)*bad_debt</f>
        <v/>
      </c>
      <c r="GX158" s="44">
        <f>-(GX154+GX155)*bad_debt</f>
        <v/>
      </c>
      <c r="GY158" s="44">
        <f>-(GY154+GY155)*bad_debt</f>
        <v/>
      </c>
      <c r="GZ158" s="44">
        <f>-(GZ154+GZ155)*bad_debt</f>
        <v/>
      </c>
      <c r="HA158" s="44">
        <f>-(HA154+HA155)*bad_debt</f>
        <v/>
      </c>
      <c r="HB158" s="44">
        <f>-(HB154+HB155)*bad_debt</f>
        <v/>
      </c>
      <c r="HC158" s="44">
        <f>-(HC154+HC155)*bad_debt</f>
        <v/>
      </c>
      <c r="HD158" s="44">
        <f>-(HD154+HD155)*bad_debt</f>
        <v/>
      </c>
      <c r="HE158" s="44">
        <f>-(HE154+HE155)*bad_debt</f>
        <v/>
      </c>
      <c r="HF158" s="44">
        <f>-(HF154+HF155)*bad_debt</f>
        <v/>
      </c>
      <c r="HG158" s="44">
        <f>-(HG154+HG155)*bad_debt</f>
        <v/>
      </c>
      <c r="HH158" s="44">
        <f>-(HH154+HH155)*bad_debt</f>
        <v/>
      </c>
      <c r="HI158" s="44">
        <f>-(HI154+HI155)*bad_debt</f>
        <v/>
      </c>
      <c r="HJ158" s="44">
        <f>-(HJ154+HJ155)*bad_debt</f>
        <v/>
      </c>
      <c r="HK158" s="44">
        <f>-(HK154+HK155)*bad_debt</f>
        <v/>
      </c>
      <c r="HL158" s="44">
        <f>-(HL154+HL155)*bad_debt</f>
        <v/>
      </c>
      <c r="HM158" s="44">
        <f>-(HM154+HM155)*bad_debt</f>
        <v/>
      </c>
      <c r="HN158" s="44">
        <f>-(HN154+HN155)*bad_debt</f>
        <v/>
      </c>
      <c r="HO158" s="44">
        <f>-(HO154+HO155)*bad_debt</f>
        <v/>
      </c>
      <c r="HP158" s="44">
        <f>-(HP154+HP155)*bad_debt</f>
        <v/>
      </c>
      <c r="HQ158" s="44">
        <f>-(HQ154+HQ155)*bad_debt</f>
        <v/>
      </c>
      <c r="HR158" s="44">
        <f>-(HR154+HR155)*bad_debt</f>
        <v/>
      </c>
      <c r="HS158" s="44">
        <f>-(HS154+HS155)*bad_debt</f>
        <v/>
      </c>
      <c r="HT158" s="44">
        <f>-(HT154+HT155)*bad_debt</f>
        <v/>
      </c>
      <c r="HU158" s="44">
        <f>-(HU154+HU155)*bad_debt</f>
        <v/>
      </c>
      <c r="HV158" s="44">
        <f>-(HV154+HV155)*bad_debt</f>
        <v/>
      </c>
      <c r="HW158" s="44">
        <f>-(HW154+HW155)*bad_debt</f>
        <v/>
      </c>
      <c r="HX158" s="44">
        <f>-(HX154+HX155)*bad_debt</f>
        <v/>
      </c>
      <c r="HY158" s="44">
        <f>-(HY154+HY155)*bad_debt</f>
        <v/>
      </c>
      <c r="HZ158" s="44">
        <f>-(HZ154+HZ155)*bad_debt</f>
        <v/>
      </c>
      <c r="IA158" s="44">
        <f>-(IA154+IA155)*bad_debt</f>
        <v/>
      </c>
      <c r="IB158" s="44">
        <f>-(IB154+IB155)*bad_debt</f>
        <v/>
      </c>
      <c r="IC158" s="44">
        <f>-(IC154+IC155)*bad_debt</f>
        <v/>
      </c>
      <c r="ID158" s="44">
        <f>-(ID154+ID155)*bad_debt</f>
        <v/>
      </c>
      <c r="IE158" s="44">
        <f>-(IE154+IE155)*bad_debt</f>
        <v/>
      </c>
      <c r="IF158" s="44">
        <f>-(IF154+IF155)*bad_debt</f>
        <v/>
      </c>
      <c r="IG158" s="44">
        <f>-(IG154+IG155)*bad_debt</f>
        <v/>
      </c>
      <c r="IH158" s="44">
        <f>-(IH154+IH155)*bad_debt</f>
        <v/>
      </c>
      <c r="II158" s="44">
        <f>-(II154+II155)*bad_debt</f>
        <v/>
      </c>
      <c r="IJ158" s="44">
        <f>-(IJ154+IJ155)*bad_debt</f>
        <v/>
      </c>
      <c r="IK158" s="44">
        <f>-(IK154+IK155)*bad_debt</f>
        <v/>
      </c>
      <c r="IL158" s="44">
        <f>-(IL154+IL155)*bad_debt</f>
        <v/>
      </c>
      <c r="IM158" s="44">
        <f>-(IM154+IM155)*bad_debt</f>
        <v/>
      </c>
      <c r="IN158" s="44">
        <f>-(IN154+IN155)*bad_debt</f>
        <v/>
      </c>
      <c r="IO158" s="44">
        <f>-(IO154+IO155)*bad_debt</f>
        <v/>
      </c>
      <c r="IP158" s="44">
        <f>-(IP154+IP155)*bad_debt</f>
        <v/>
      </c>
      <c r="IQ158" s="44">
        <f>-(IQ154+IQ155)*bad_debt</f>
        <v/>
      </c>
      <c r="IR158" s="44">
        <f>-(IR154+IR155)*bad_debt</f>
        <v/>
      </c>
      <c r="IS158" s="44">
        <f>-(IS154+IS155)*bad_debt</f>
        <v/>
      </c>
      <c r="IT158" s="44">
        <f>-(IT154+IT155)*bad_debt</f>
        <v/>
      </c>
      <c r="IU158" s="44">
        <f>-(IU154+IU155)*bad_debt</f>
        <v/>
      </c>
      <c r="IV158" s="44">
        <f>-(IV154+IV155)*bad_debt</f>
        <v/>
      </c>
      <c r="IW158" s="44">
        <f>-(IW154+IW155)*bad_debt</f>
        <v/>
      </c>
      <c r="IX158" s="44">
        <f>-(IX154+IX155)*bad_debt</f>
        <v/>
      </c>
      <c r="IY158" s="44">
        <f>-(IY154+IY155)*bad_debt</f>
        <v/>
      </c>
      <c r="IZ158" s="44">
        <f>-(IZ154+IZ155)*bad_debt</f>
        <v/>
      </c>
      <c r="JA158" s="44">
        <f>-(JA154+JA155)*bad_debt</f>
        <v/>
      </c>
      <c r="JB158" s="44">
        <f>-(JB154+JB155)*bad_debt</f>
        <v/>
      </c>
      <c r="JC158" s="44">
        <f>-(JC154+JC155)*bad_debt</f>
        <v/>
      </c>
      <c r="JD158" s="44">
        <f>-(JD154+JD155)*bad_debt</f>
        <v/>
      </c>
      <c r="JE158" s="44">
        <f>-(JE154+JE155)*bad_debt</f>
        <v/>
      </c>
      <c r="JF158" s="44">
        <f>-(JF154+JF155)*bad_debt</f>
        <v/>
      </c>
      <c r="JG158" s="44">
        <f>-(JG154+JG155)*bad_debt</f>
        <v/>
      </c>
      <c r="JH158" s="44">
        <f>-(JH154+JH155)*bad_debt</f>
        <v/>
      </c>
      <c r="JI158" s="44">
        <f>-(JI154+JI155)*bad_debt</f>
        <v/>
      </c>
      <c r="JJ158" s="44">
        <f>-(JJ154+JJ155)*bad_debt</f>
        <v/>
      </c>
      <c r="JK158" s="44">
        <f>-(JK154+JK155)*bad_debt</f>
        <v/>
      </c>
      <c r="JL158" s="44">
        <f>-(JL154+JL155)*bad_debt</f>
        <v/>
      </c>
      <c r="JM158" s="44">
        <f>-(JM154+JM155)*bad_debt</f>
        <v/>
      </c>
      <c r="JN158" s="44">
        <f>-(JN154+JN155)*bad_debt</f>
        <v/>
      </c>
      <c r="JO158" s="44">
        <f>-(JO154+JO155)*bad_debt</f>
        <v/>
      </c>
      <c r="JP158" s="44">
        <f>-(JP154+JP155)*bad_debt</f>
        <v/>
      </c>
      <c r="JQ158" s="44">
        <f>-(JQ154+JQ155)*bad_debt</f>
        <v/>
      </c>
      <c r="JR158" s="44">
        <f>-(JR154+JR155)*bad_debt</f>
        <v/>
      </c>
      <c r="JS158" s="44">
        <f>-(JS154+JS155)*bad_debt</f>
        <v/>
      </c>
      <c r="JT158" s="44">
        <f>-(JT154+JT155)*bad_debt</f>
        <v/>
      </c>
      <c r="JU158" s="44">
        <f>-(JU154+JU155)*bad_debt</f>
        <v/>
      </c>
      <c r="JV158" s="44">
        <f>-(JV154+JV155)*bad_debt</f>
        <v/>
      </c>
      <c r="JW158" s="44">
        <f>-(JW154+JW155)*bad_debt</f>
        <v/>
      </c>
      <c r="JX158" s="44">
        <f>-(JX154+JX155)*bad_debt</f>
        <v/>
      </c>
      <c r="JY158" s="44">
        <f>-(JY154+JY155)*bad_debt</f>
        <v/>
      </c>
      <c r="JZ158" s="44">
        <f>-(JZ154+JZ155)*bad_debt</f>
        <v/>
      </c>
      <c r="KA158" s="44">
        <f>-(KA154+KA155)*bad_debt</f>
        <v/>
      </c>
      <c r="KB158" s="44">
        <f>-(KB154+KB155)*bad_debt</f>
        <v/>
      </c>
      <c r="KC158" s="44">
        <f>-(KC154+KC155)*bad_debt</f>
        <v/>
      </c>
      <c r="KD158" s="44">
        <f>-(KD154+KD155)*bad_debt</f>
        <v/>
      </c>
      <c r="KE158" s="44">
        <f>-(KE154+KE155)*bad_debt</f>
        <v/>
      </c>
      <c r="KF158" s="44">
        <f>-(KF154+KF155)*bad_debt</f>
        <v/>
      </c>
      <c r="KG158" s="44">
        <f>-(KG154+KG155)*bad_debt</f>
        <v/>
      </c>
      <c r="KH158" s="44">
        <f>-(KH154+KH155)*bad_debt</f>
        <v/>
      </c>
      <c r="KI158" s="44">
        <f>-(KI154+KI155)*bad_debt</f>
        <v/>
      </c>
      <c r="KJ158" s="44">
        <f>-(KJ154+KJ155)*bad_debt</f>
        <v/>
      </c>
      <c r="KK158" s="44">
        <f>-(KK154+KK155)*bad_debt</f>
        <v/>
      </c>
      <c r="KL158" s="44">
        <f>-(KL154+KL155)*bad_debt</f>
        <v/>
      </c>
      <c r="KM158" s="44">
        <f>-(KM154+KM155)*bad_debt</f>
        <v/>
      </c>
      <c r="KN158" s="44">
        <f>-(KN154+KN155)*bad_debt</f>
        <v/>
      </c>
      <c r="KO158" s="44">
        <f>-(KO154+KO155)*bad_debt</f>
        <v/>
      </c>
      <c r="KP158" s="44">
        <f>-(KP154+KP155)*bad_debt</f>
        <v/>
      </c>
      <c r="KQ158" s="44">
        <f>-(KQ154+KQ155)*bad_debt</f>
        <v/>
      </c>
      <c r="KR158" s="44">
        <f>-(KR154+KR155)*bad_debt</f>
        <v/>
      </c>
      <c r="KS158" s="44">
        <f>-(KS154+KS155)*bad_debt</f>
        <v/>
      </c>
      <c r="KT158" s="44">
        <f>-(KT154+KT155)*bad_debt</f>
        <v/>
      </c>
      <c r="KU158" s="44">
        <f>-(KU154+KU155)*bad_debt</f>
        <v/>
      </c>
      <c r="KV158" s="44">
        <f>-(KV154+KV155)*bad_debt</f>
        <v/>
      </c>
      <c r="KW158" s="44">
        <f>-(KW154+KW155)*bad_debt</f>
        <v/>
      </c>
      <c r="KX158" s="44">
        <f>-(KX154+KX155)*bad_debt</f>
        <v/>
      </c>
      <c r="KY158" s="44">
        <f>-(KY154+KY155)*bad_debt</f>
        <v/>
      </c>
      <c r="KZ158" s="44">
        <f>-(KZ154+KZ155)*bad_debt</f>
        <v/>
      </c>
      <c r="LA158" s="44">
        <f>-(LA154+LA155)*bad_debt</f>
        <v/>
      </c>
      <c r="LB158" s="44">
        <f>-(LB154+LB155)*bad_debt</f>
        <v/>
      </c>
      <c r="LC158" s="44">
        <f>-(LC154+LC155)*bad_debt</f>
        <v/>
      </c>
      <c r="LD158" s="44">
        <f>-(LD154+LD155)*bad_debt</f>
        <v/>
      </c>
      <c r="LE158" s="44">
        <f>-(LE154+LE155)*bad_debt</f>
        <v/>
      </c>
      <c r="LF158" s="44">
        <f>-(LF154+LF155)*bad_debt</f>
        <v/>
      </c>
      <c r="LG158" s="44">
        <f>-(LG154+LG155)*bad_debt</f>
        <v/>
      </c>
      <c r="LH158" s="44">
        <f>-(LH154+LH155)*bad_debt</f>
        <v/>
      </c>
      <c r="LI158" s="44">
        <f>-(LI154+LI155)*bad_debt</f>
        <v/>
      </c>
      <c r="LJ158" s="44">
        <f>-(LJ154+LJ155)*bad_debt</f>
        <v/>
      </c>
      <c r="LK158" s="44">
        <f>-(LK154+LK155)*bad_debt</f>
        <v/>
      </c>
      <c r="LL158" s="44">
        <f>-(LL154+LL155)*bad_debt</f>
        <v/>
      </c>
      <c r="LM158" s="44">
        <f>-(LM154+LM155)*bad_debt</f>
        <v/>
      </c>
      <c r="LN158" s="44">
        <f>-(LN154+LN155)*bad_debt</f>
        <v/>
      </c>
      <c r="LO158" s="44">
        <f>-(LO154+LO155)*bad_debt</f>
        <v/>
      </c>
      <c r="LP158" s="44">
        <f>-(LP154+LP155)*bad_debt</f>
        <v/>
      </c>
      <c r="LQ158" s="44">
        <f>-(LQ154+LQ155)*bad_debt</f>
        <v/>
      </c>
      <c r="LR158" s="44">
        <f>-(LR154+LR155)*bad_debt</f>
        <v/>
      </c>
      <c r="LS158" s="44">
        <f>-(LS154+LS155)*bad_debt</f>
        <v/>
      </c>
      <c r="LT158" s="44">
        <f>-(LT154+LT155)*bad_debt</f>
        <v/>
      </c>
      <c r="LU158" s="44">
        <f>-(LU154+LU155)*bad_debt</f>
        <v/>
      </c>
      <c r="LV158" s="44">
        <f>-(LV154+LV155)*bad_debt</f>
        <v/>
      </c>
      <c r="LW158" s="44">
        <f>-(LW154+LW155)*bad_debt</f>
        <v/>
      </c>
      <c r="LX158" s="44">
        <f>-(LX154+LX155)*bad_debt</f>
        <v/>
      </c>
      <c r="LY158" s="44">
        <f>-(LY154+LY155)*bad_debt</f>
        <v/>
      </c>
      <c r="LZ158" s="44">
        <f>-(LZ154+LZ155)*bad_debt</f>
        <v/>
      </c>
      <c r="MA158" s="44">
        <f>-(MA154+MA155)*bad_debt</f>
        <v/>
      </c>
      <c r="MB158" s="44">
        <f>-(MB154+MB155)*bad_debt</f>
        <v/>
      </c>
      <c r="MC158" s="44">
        <f>-(MC154+MC155)*bad_debt</f>
        <v/>
      </c>
      <c r="MD158" s="44">
        <f>-(MD154+MD155)*bad_debt</f>
        <v/>
      </c>
      <c r="ME158" s="44">
        <f>-(ME154+ME155)*bad_debt</f>
        <v/>
      </c>
      <c r="MF158" s="44">
        <f>-(MF154+MF155)*bad_debt</f>
        <v/>
      </c>
      <c r="MG158" s="44">
        <f>-(MG154+MG155)*bad_debt</f>
        <v/>
      </c>
      <c r="MH158" s="44">
        <f>-(MH154+MH155)*bad_debt</f>
        <v/>
      </c>
      <c r="MI158" s="44">
        <f>-(MI154+MI155)*bad_debt</f>
        <v/>
      </c>
      <c r="MJ158" s="44">
        <f>-(MJ154+MJ155)*bad_debt</f>
        <v/>
      </c>
      <c r="MK158" s="44">
        <f>-(MK154+MK155)*bad_debt</f>
        <v/>
      </c>
      <c r="ML158" s="44">
        <f>-(ML154+ML155)*bad_debt</f>
        <v/>
      </c>
      <c r="MM158" s="44">
        <f>-(MM154+MM155)*bad_debt</f>
        <v/>
      </c>
      <c r="MN158" s="44">
        <f>-(MN154+MN155)*bad_debt</f>
        <v/>
      </c>
      <c r="MO158" s="44">
        <f>-(MO154+MO155)*bad_debt</f>
        <v/>
      </c>
      <c r="MP158" s="44">
        <f>-(MP154+MP155)*bad_debt</f>
        <v/>
      </c>
      <c r="MQ158" s="44">
        <f>-(MQ154+MQ155)*bad_debt</f>
        <v/>
      </c>
      <c r="MR158" s="44">
        <f>-(MR154+MR155)*bad_debt</f>
        <v/>
      </c>
      <c r="MS158" s="44">
        <f>-(MS154+MS155)*bad_debt</f>
        <v/>
      </c>
      <c r="MT158" s="44">
        <f>-(MT154+MT155)*bad_debt</f>
        <v/>
      </c>
      <c r="MU158" s="44">
        <f>-(MU154+MU155)*bad_debt</f>
        <v/>
      </c>
      <c r="MV158" s="44">
        <f>-(MV154+MV155)*bad_debt</f>
        <v/>
      </c>
      <c r="MW158" s="44">
        <f>-(MW154+MW155)*bad_debt</f>
        <v/>
      </c>
      <c r="MX158" s="44">
        <f>-(MX154+MX155)*bad_debt</f>
        <v/>
      </c>
      <c r="MY158" s="44">
        <f>-(MY154+MY155)*bad_debt</f>
        <v/>
      </c>
      <c r="MZ158" s="44">
        <f>-(MZ154+MZ155)*bad_debt</f>
        <v/>
      </c>
      <c r="NA158" s="44">
        <f>-(NA154+NA155)*bad_debt</f>
        <v/>
      </c>
      <c r="NB158" s="44">
        <f>-(NB154+NB155)*bad_debt</f>
        <v/>
      </c>
      <c r="NC158" s="44">
        <f>-(NC154+NC155)*bad_debt</f>
        <v/>
      </c>
      <c r="ND158" s="44">
        <f>-(ND154+ND155)*bad_debt</f>
        <v/>
      </c>
      <c r="NE158" s="44">
        <f>-(NE154+NE155)*bad_debt</f>
        <v/>
      </c>
      <c r="NF158" s="44">
        <f>-(NF154+NF155)*bad_debt</f>
        <v/>
      </c>
      <c r="NG158" s="44">
        <f>-(NG154+NG155)*bad_debt</f>
        <v/>
      </c>
      <c r="NH158" s="44">
        <f>-(NH154+NH155)*bad_debt</f>
        <v/>
      </c>
      <c r="NI158" s="44">
        <f>-(NI154+NI155)*bad_debt</f>
        <v/>
      </c>
      <c r="NJ158" s="44">
        <f>-(NJ154+NJ155)*bad_debt</f>
        <v/>
      </c>
      <c r="NK158" s="44">
        <f>-(NK154+NK155)*bad_debt</f>
        <v/>
      </c>
      <c r="NL158" s="44">
        <f>-(NL154+NL155)*bad_debt</f>
        <v/>
      </c>
      <c r="NM158" s="44">
        <f>-(NM154+NM155)*bad_debt</f>
        <v/>
      </c>
      <c r="NN158" s="44">
        <f>-(NN154+NN155)*bad_debt</f>
        <v/>
      </c>
      <c r="NO158" s="44">
        <f>-(NO154+NO155)*bad_debt</f>
        <v/>
      </c>
      <c r="NP158" s="44">
        <f>-(NP154+NP155)*bad_debt</f>
        <v/>
      </c>
      <c r="NQ158" s="44">
        <f>-(NQ154+NQ155)*bad_debt</f>
        <v/>
      </c>
      <c r="NR158" s="44">
        <f>-(NR154+NR155)*bad_debt</f>
        <v/>
      </c>
      <c r="NS158" s="44">
        <f>-(NS154+NS155)*bad_debt</f>
        <v/>
      </c>
      <c r="NT158" s="44">
        <f>-(NT154+NT155)*bad_debt</f>
        <v/>
      </c>
      <c r="NU158" s="44">
        <f>-(NU154+NU155)*bad_debt</f>
        <v/>
      </c>
      <c r="NV158" s="44">
        <f>-(NV154+NV155)*bad_debt</f>
        <v/>
      </c>
      <c r="NW158" s="44">
        <f>-(NW154+NW155)*bad_debt</f>
        <v/>
      </c>
      <c r="NX158" s="44">
        <f>-(NX154+NX155)*bad_debt</f>
        <v/>
      </c>
      <c r="NY158" s="44">
        <f>-(NY154+NY155)*bad_debt</f>
        <v/>
      </c>
      <c r="NZ158" s="44">
        <f>-(NZ154+NZ155)*bad_debt</f>
        <v/>
      </c>
      <c r="OA158" s="44">
        <f>-(OA154+OA155)*bad_debt</f>
        <v/>
      </c>
      <c r="OB158" s="44">
        <f>-(OB154+OB155)*bad_debt</f>
        <v/>
      </c>
      <c r="OC158" s="44">
        <f>-(OC154+OC155)*bad_debt</f>
        <v/>
      </c>
      <c r="OD158" s="44">
        <f>-(OD154+OD155)*bad_debt</f>
        <v/>
      </c>
      <c r="OE158" s="44">
        <f>-(OE154+OE155)*bad_debt</f>
        <v/>
      </c>
      <c r="OF158" s="44">
        <f>-(OF154+OF155)*bad_debt</f>
        <v/>
      </c>
      <c r="OG158" s="44">
        <f>-(OG154+OG155)*bad_debt</f>
        <v/>
      </c>
      <c r="OH158" s="44">
        <f>-(OH154+OH155)*bad_debt</f>
        <v/>
      </c>
      <c r="OI158" s="44">
        <f>-(OI154+OI155)*bad_debt</f>
        <v/>
      </c>
      <c r="OJ158" s="44">
        <f>-(OJ154+OJ155)*bad_debt</f>
        <v/>
      </c>
      <c r="OK158" s="44">
        <f>-(OK154+OK155)*bad_debt</f>
        <v/>
      </c>
      <c r="OL158" s="44">
        <f>-(OL154+OL155)*bad_debt</f>
        <v/>
      </c>
      <c r="OM158" s="44">
        <f>-(OM154+OM155)*bad_debt</f>
        <v/>
      </c>
      <c r="ON158" s="44">
        <f>-(ON154+ON155)*bad_debt</f>
        <v/>
      </c>
      <c r="OO158" s="44">
        <f>-(OO154+OO155)*bad_debt</f>
        <v/>
      </c>
      <c r="OP158" s="44">
        <f>-(OP154+OP155)*bad_debt</f>
        <v/>
      </c>
      <c r="OQ158" s="44">
        <f>-(OQ154+OQ155)*bad_debt</f>
        <v/>
      </c>
      <c r="OR158" s="44">
        <f>-(OR154+OR155)*bad_debt</f>
        <v/>
      </c>
      <c r="OS158" s="44">
        <f>-(OS154+OS155)*bad_debt</f>
        <v/>
      </c>
      <c r="OT158" s="44">
        <f>-(OT154+OT155)*bad_debt</f>
        <v/>
      </c>
      <c r="OU158" s="44">
        <f>-(OU154+OU155)*bad_debt</f>
        <v/>
      </c>
      <c r="OV158" s="44">
        <f>-(OV154+OV155)*bad_debt</f>
        <v/>
      </c>
      <c r="OW158" s="44">
        <f>-(OW154+OW155)*bad_debt</f>
        <v/>
      </c>
      <c r="OX158" s="44">
        <f>-(OX154+OX155)*bad_debt</f>
        <v/>
      </c>
      <c r="OY158" s="44">
        <f>-(OY154+OY155)*bad_debt</f>
        <v/>
      </c>
      <c r="OZ158" s="44">
        <f>-(OZ154+OZ155)*bad_debt</f>
        <v/>
      </c>
      <c r="PA158" s="44">
        <f>-(PA154+PA155)*bad_debt</f>
        <v/>
      </c>
      <c r="PB158" s="44">
        <f>-(PB154+PB155)*bad_debt</f>
        <v/>
      </c>
      <c r="PC158" s="44">
        <f>-(PC154+PC155)*bad_debt</f>
        <v/>
      </c>
      <c r="PD158" s="44">
        <f>-(PD154+PD155)*bad_debt</f>
        <v/>
      </c>
      <c r="PE158" s="44">
        <f>-(PE154+PE155)*bad_debt</f>
        <v/>
      </c>
      <c r="PF158" s="44">
        <f>-(PF154+PF155)*bad_debt</f>
        <v/>
      </c>
      <c r="PG158" s="44">
        <f>-(PG154+PG155)*bad_debt</f>
        <v/>
      </c>
      <c r="PH158" s="44">
        <f>-(PH154+PH155)*bad_debt</f>
        <v/>
      </c>
      <c r="PI158" s="44">
        <f>-(PI154+PI155)*bad_debt</f>
        <v/>
      </c>
      <c r="PJ158" s="44">
        <f>-(PJ154+PJ155)*bad_debt</f>
        <v/>
      </c>
      <c r="PK158" s="44">
        <f>-(PK154+PK155)*bad_debt</f>
        <v/>
      </c>
      <c r="PL158" s="44">
        <f>-(PL154+PL155)*bad_debt</f>
        <v/>
      </c>
      <c r="PM158" s="44">
        <f>-(PM154+PM155)*bad_debt</f>
        <v/>
      </c>
    </row>
    <row r="159">
      <c r="A159" s="5" t="inlineStr">
        <is>
          <t>Effective gross income</t>
        </is>
      </c>
      <c r="B159" s="9" t="inlineStr">
        <is>
          <t>P3</t>
        </is>
      </c>
      <c r="C159" s="43">
        <f>SUM(D159:PM159)</f>
        <v/>
      </c>
      <c r="D159" s="45">
        <f>D154+D155+D156+D157+D158</f>
        <v/>
      </c>
      <c r="E159" s="45">
        <f>E154+E155+E156+E157+E158</f>
        <v/>
      </c>
      <c r="F159" s="45">
        <f>F154+F155+F156+F157+F158</f>
        <v/>
      </c>
      <c r="G159" s="45">
        <f>G154+G155+G156+G157+G158</f>
        <v/>
      </c>
      <c r="H159" s="45">
        <f>H154+H155+H156+H157+H158</f>
        <v/>
      </c>
      <c r="I159" s="45">
        <f>I154+I155+I156+I157+I158</f>
        <v/>
      </c>
      <c r="J159" s="45">
        <f>J154+J155+J156+J157+J158</f>
        <v/>
      </c>
      <c r="K159" s="45">
        <f>K154+K155+K156+K157+K158</f>
        <v/>
      </c>
      <c r="L159" s="45">
        <f>L154+L155+L156+L157+L158</f>
        <v/>
      </c>
      <c r="M159" s="45">
        <f>M154+M155+M156+M157+M158</f>
        <v/>
      </c>
      <c r="N159" s="45">
        <f>N154+N155+N156+N157+N158</f>
        <v/>
      </c>
      <c r="O159" s="45">
        <f>O154+O155+O156+O157+O158</f>
        <v/>
      </c>
      <c r="P159" s="45">
        <f>P154+P155+P156+P157+P158</f>
        <v/>
      </c>
      <c r="Q159" s="45">
        <f>Q154+Q155+Q156+Q157+Q158</f>
        <v/>
      </c>
      <c r="R159" s="45">
        <f>R154+R155+R156+R157+R158</f>
        <v/>
      </c>
      <c r="S159" s="45">
        <f>S154+S155+S156+S157+S158</f>
        <v/>
      </c>
      <c r="T159" s="45">
        <f>T154+T155+T156+T157+T158</f>
        <v/>
      </c>
      <c r="U159" s="45">
        <f>U154+U155+U156+U157+U158</f>
        <v/>
      </c>
      <c r="V159" s="45">
        <f>V154+V155+V156+V157+V158</f>
        <v/>
      </c>
      <c r="W159" s="45">
        <f>W154+W155+W156+W157+W158</f>
        <v/>
      </c>
      <c r="X159" s="45">
        <f>X154+X155+X156+X157+X158</f>
        <v/>
      </c>
      <c r="Y159" s="45">
        <f>Y154+Y155+Y156+Y157+Y158</f>
        <v/>
      </c>
      <c r="Z159" s="45">
        <f>Z154+Z155+Z156+Z157+Z158</f>
        <v/>
      </c>
      <c r="AA159" s="45">
        <f>AA154+AA155+AA156+AA157+AA158</f>
        <v/>
      </c>
      <c r="AB159" s="45">
        <f>AB154+AB155+AB156+AB157+AB158</f>
        <v/>
      </c>
      <c r="AC159" s="45">
        <f>AC154+AC155+AC156+AC157+AC158</f>
        <v/>
      </c>
      <c r="AD159" s="45">
        <f>AD154+AD155+AD156+AD157+AD158</f>
        <v/>
      </c>
      <c r="AE159" s="45">
        <f>AE154+AE155+AE156+AE157+AE158</f>
        <v/>
      </c>
      <c r="AF159" s="45">
        <f>AF154+AF155+AF156+AF157+AF158</f>
        <v/>
      </c>
      <c r="AG159" s="45">
        <f>AG154+AG155+AG156+AG157+AG158</f>
        <v/>
      </c>
      <c r="AH159" s="45">
        <f>AH154+AH155+AH156+AH157+AH158</f>
        <v/>
      </c>
      <c r="AI159" s="45">
        <f>AI154+AI155+AI156+AI157+AI158</f>
        <v/>
      </c>
      <c r="AJ159" s="45">
        <f>AJ154+AJ155+AJ156+AJ157+AJ158</f>
        <v/>
      </c>
      <c r="AK159" s="45">
        <f>AK154+AK155+AK156+AK157+AK158</f>
        <v/>
      </c>
      <c r="AL159" s="45">
        <f>AL154+AL155+AL156+AL157+AL158</f>
        <v/>
      </c>
      <c r="AM159" s="45">
        <f>AM154+AM155+AM156+AM157+AM158</f>
        <v/>
      </c>
      <c r="AN159" s="45">
        <f>AN154+AN155+AN156+AN157+AN158</f>
        <v/>
      </c>
      <c r="AO159" s="45">
        <f>AO154+AO155+AO156+AO157+AO158</f>
        <v/>
      </c>
      <c r="AP159" s="45">
        <f>AP154+AP155+AP156+AP157+AP158</f>
        <v/>
      </c>
      <c r="AQ159" s="45">
        <f>AQ154+AQ155+AQ156+AQ157+AQ158</f>
        <v/>
      </c>
      <c r="AR159" s="45">
        <f>AR154+AR155+AR156+AR157+AR158</f>
        <v/>
      </c>
      <c r="AS159" s="45">
        <f>AS154+AS155+AS156+AS157+AS158</f>
        <v/>
      </c>
      <c r="AT159" s="45">
        <f>AT154+AT155+AT156+AT157+AT158</f>
        <v/>
      </c>
      <c r="AU159" s="45">
        <f>AU154+AU155+AU156+AU157+AU158</f>
        <v/>
      </c>
      <c r="AV159" s="45">
        <f>AV154+AV155+AV156+AV157+AV158</f>
        <v/>
      </c>
      <c r="AW159" s="45">
        <f>AW154+AW155+AW156+AW157+AW158</f>
        <v/>
      </c>
      <c r="AX159" s="45">
        <f>AX154+AX155+AX156+AX157+AX158</f>
        <v/>
      </c>
      <c r="AY159" s="45">
        <f>AY154+AY155+AY156+AY157+AY158</f>
        <v/>
      </c>
      <c r="AZ159" s="45">
        <f>AZ154+AZ155+AZ156+AZ157+AZ158</f>
        <v/>
      </c>
      <c r="BA159" s="45">
        <f>BA154+BA155+BA156+BA157+BA158</f>
        <v/>
      </c>
      <c r="BB159" s="45">
        <f>BB154+BB155+BB156+BB157+BB158</f>
        <v/>
      </c>
      <c r="BC159" s="45">
        <f>BC154+BC155+BC156+BC157+BC158</f>
        <v/>
      </c>
      <c r="BD159" s="45">
        <f>BD154+BD155+BD156+BD157+BD158</f>
        <v/>
      </c>
      <c r="BE159" s="45">
        <f>BE154+BE155+BE156+BE157+BE158</f>
        <v/>
      </c>
      <c r="BF159" s="45">
        <f>BF154+BF155+BF156+BF157+BF158</f>
        <v/>
      </c>
      <c r="BG159" s="45">
        <f>BG154+BG155+BG156+BG157+BG158</f>
        <v/>
      </c>
      <c r="BH159" s="45">
        <f>BH154+BH155+BH156+BH157+BH158</f>
        <v/>
      </c>
      <c r="BI159" s="45">
        <f>BI154+BI155+BI156+BI157+BI158</f>
        <v/>
      </c>
      <c r="BJ159" s="45">
        <f>BJ154+BJ155+BJ156+BJ157+BJ158</f>
        <v/>
      </c>
      <c r="BK159" s="45">
        <f>BK154+BK155+BK156+BK157+BK158</f>
        <v/>
      </c>
      <c r="BL159" s="45">
        <f>BL154+BL155+BL156+BL157+BL158</f>
        <v/>
      </c>
      <c r="BM159" s="45">
        <f>BM154+BM155+BM156+BM157+BM158</f>
        <v/>
      </c>
      <c r="BN159" s="45">
        <f>BN154+BN155+BN156+BN157+BN158</f>
        <v/>
      </c>
      <c r="BO159" s="45">
        <f>BO154+BO155+BO156+BO157+BO158</f>
        <v/>
      </c>
      <c r="BP159" s="45">
        <f>BP154+BP155+BP156+BP157+BP158</f>
        <v/>
      </c>
      <c r="BQ159" s="45">
        <f>BQ154+BQ155+BQ156+BQ157+BQ158</f>
        <v/>
      </c>
      <c r="BR159" s="45">
        <f>BR154+BR155+BR156+BR157+BR158</f>
        <v/>
      </c>
      <c r="BS159" s="45">
        <f>BS154+BS155+BS156+BS157+BS158</f>
        <v/>
      </c>
      <c r="BT159" s="45">
        <f>BT154+BT155+BT156+BT157+BT158</f>
        <v/>
      </c>
      <c r="BU159" s="45">
        <f>BU154+BU155+BU156+BU157+BU158</f>
        <v/>
      </c>
      <c r="BV159" s="45">
        <f>BV154+BV155+BV156+BV157+BV158</f>
        <v/>
      </c>
      <c r="BW159" s="45">
        <f>BW154+BW155+BW156+BW157+BW158</f>
        <v/>
      </c>
      <c r="BX159" s="45">
        <f>BX154+BX155+BX156+BX157+BX158</f>
        <v/>
      </c>
      <c r="BY159" s="45">
        <f>BY154+BY155+BY156+BY157+BY158</f>
        <v/>
      </c>
      <c r="BZ159" s="45">
        <f>BZ154+BZ155+BZ156+BZ157+BZ158</f>
        <v/>
      </c>
      <c r="CA159" s="45">
        <f>CA154+CA155+CA156+CA157+CA158</f>
        <v/>
      </c>
      <c r="CB159" s="45">
        <f>CB154+CB155+CB156+CB157+CB158</f>
        <v/>
      </c>
      <c r="CC159" s="45">
        <f>CC154+CC155+CC156+CC157+CC158</f>
        <v/>
      </c>
      <c r="CD159" s="45">
        <f>CD154+CD155+CD156+CD157+CD158</f>
        <v/>
      </c>
      <c r="CE159" s="45">
        <f>CE154+CE155+CE156+CE157+CE158</f>
        <v/>
      </c>
      <c r="CF159" s="45">
        <f>CF154+CF155+CF156+CF157+CF158</f>
        <v/>
      </c>
      <c r="CG159" s="45">
        <f>CG154+CG155+CG156+CG157+CG158</f>
        <v/>
      </c>
      <c r="CH159" s="45">
        <f>CH154+CH155+CH156+CH157+CH158</f>
        <v/>
      </c>
      <c r="CI159" s="45">
        <f>CI154+CI155+CI156+CI157+CI158</f>
        <v/>
      </c>
      <c r="CJ159" s="45">
        <f>CJ154+CJ155+CJ156+CJ157+CJ158</f>
        <v/>
      </c>
      <c r="CK159" s="45">
        <f>CK154+CK155+CK156+CK157+CK158</f>
        <v/>
      </c>
      <c r="CL159" s="45">
        <f>CL154+CL155+CL156+CL157+CL158</f>
        <v/>
      </c>
      <c r="CM159" s="45">
        <f>CM154+CM155+CM156+CM157+CM158</f>
        <v/>
      </c>
      <c r="CN159" s="45">
        <f>CN154+CN155+CN156+CN157+CN158</f>
        <v/>
      </c>
      <c r="CO159" s="45">
        <f>CO154+CO155+CO156+CO157+CO158</f>
        <v/>
      </c>
      <c r="CP159" s="45">
        <f>CP154+CP155+CP156+CP157+CP158</f>
        <v/>
      </c>
      <c r="CQ159" s="45">
        <f>CQ154+CQ155+CQ156+CQ157+CQ158</f>
        <v/>
      </c>
      <c r="CR159" s="45">
        <f>CR154+CR155+CR156+CR157+CR158</f>
        <v/>
      </c>
      <c r="CS159" s="45">
        <f>CS154+CS155+CS156+CS157+CS158</f>
        <v/>
      </c>
      <c r="CT159" s="45">
        <f>CT154+CT155+CT156+CT157+CT158</f>
        <v/>
      </c>
      <c r="CU159" s="45">
        <f>CU154+CU155+CU156+CU157+CU158</f>
        <v/>
      </c>
      <c r="CV159" s="45">
        <f>CV154+CV155+CV156+CV157+CV158</f>
        <v/>
      </c>
      <c r="CW159" s="45">
        <f>CW154+CW155+CW156+CW157+CW158</f>
        <v/>
      </c>
      <c r="CX159" s="45">
        <f>CX154+CX155+CX156+CX157+CX158</f>
        <v/>
      </c>
      <c r="CY159" s="45">
        <f>CY154+CY155+CY156+CY157+CY158</f>
        <v/>
      </c>
      <c r="CZ159" s="45">
        <f>CZ154+CZ155+CZ156+CZ157+CZ158</f>
        <v/>
      </c>
      <c r="DA159" s="45">
        <f>DA154+DA155+DA156+DA157+DA158</f>
        <v/>
      </c>
      <c r="DB159" s="45">
        <f>DB154+DB155+DB156+DB157+DB158</f>
        <v/>
      </c>
      <c r="DC159" s="45">
        <f>DC154+DC155+DC156+DC157+DC158</f>
        <v/>
      </c>
      <c r="DD159" s="45">
        <f>DD154+DD155+DD156+DD157+DD158</f>
        <v/>
      </c>
      <c r="DE159" s="45">
        <f>DE154+DE155+DE156+DE157+DE158</f>
        <v/>
      </c>
      <c r="DF159" s="45">
        <f>DF154+DF155+DF156+DF157+DF158</f>
        <v/>
      </c>
      <c r="DG159" s="45">
        <f>DG154+DG155+DG156+DG157+DG158</f>
        <v/>
      </c>
      <c r="DH159" s="45">
        <f>DH154+DH155+DH156+DH157+DH158</f>
        <v/>
      </c>
      <c r="DI159" s="45">
        <f>DI154+DI155+DI156+DI157+DI158</f>
        <v/>
      </c>
      <c r="DJ159" s="45">
        <f>DJ154+DJ155+DJ156+DJ157+DJ158</f>
        <v/>
      </c>
      <c r="DK159" s="45">
        <f>DK154+DK155+DK156+DK157+DK158</f>
        <v/>
      </c>
      <c r="DL159" s="45">
        <f>DL154+DL155+DL156+DL157+DL158</f>
        <v/>
      </c>
      <c r="DM159" s="45">
        <f>DM154+DM155+DM156+DM157+DM158</f>
        <v/>
      </c>
      <c r="DN159" s="45">
        <f>DN154+DN155+DN156+DN157+DN158</f>
        <v/>
      </c>
      <c r="DO159" s="45">
        <f>DO154+DO155+DO156+DO157+DO158</f>
        <v/>
      </c>
      <c r="DP159" s="45">
        <f>DP154+DP155+DP156+DP157+DP158</f>
        <v/>
      </c>
      <c r="DQ159" s="45">
        <f>DQ154+DQ155+DQ156+DQ157+DQ158</f>
        <v/>
      </c>
      <c r="DR159" s="45">
        <f>DR154+DR155+DR156+DR157+DR158</f>
        <v/>
      </c>
      <c r="DS159" s="45">
        <f>DS154+DS155+DS156+DS157+DS158</f>
        <v/>
      </c>
      <c r="DT159" s="45">
        <f>DT154+DT155+DT156+DT157+DT158</f>
        <v/>
      </c>
      <c r="DU159" s="45">
        <f>DU154+DU155+DU156+DU157+DU158</f>
        <v/>
      </c>
      <c r="DV159" s="45">
        <f>DV154+DV155+DV156+DV157+DV158</f>
        <v/>
      </c>
      <c r="DW159" s="45">
        <f>DW154+DW155+DW156+DW157+DW158</f>
        <v/>
      </c>
      <c r="DX159" s="45">
        <f>DX154+DX155+DX156+DX157+DX158</f>
        <v/>
      </c>
      <c r="DY159" s="45">
        <f>DY154+DY155+DY156+DY157+DY158</f>
        <v/>
      </c>
      <c r="DZ159" s="45">
        <f>DZ154+DZ155+DZ156+DZ157+DZ158</f>
        <v/>
      </c>
      <c r="EA159" s="45">
        <f>EA154+EA155+EA156+EA157+EA158</f>
        <v/>
      </c>
      <c r="EB159" s="45">
        <f>EB154+EB155+EB156+EB157+EB158</f>
        <v/>
      </c>
      <c r="EC159" s="45">
        <f>EC154+EC155+EC156+EC157+EC158</f>
        <v/>
      </c>
      <c r="ED159" s="45">
        <f>ED154+ED155+ED156+ED157+ED158</f>
        <v/>
      </c>
      <c r="EE159" s="45">
        <f>EE154+EE155+EE156+EE157+EE158</f>
        <v/>
      </c>
      <c r="EF159" s="45">
        <f>EF154+EF155+EF156+EF157+EF158</f>
        <v/>
      </c>
      <c r="EG159" s="45">
        <f>EG154+EG155+EG156+EG157+EG158</f>
        <v/>
      </c>
      <c r="EH159" s="45">
        <f>EH154+EH155+EH156+EH157+EH158</f>
        <v/>
      </c>
      <c r="EI159" s="45">
        <f>EI154+EI155+EI156+EI157+EI158</f>
        <v/>
      </c>
      <c r="EJ159" s="45">
        <f>EJ154+EJ155+EJ156+EJ157+EJ158</f>
        <v/>
      </c>
      <c r="EK159" s="45">
        <f>EK154+EK155+EK156+EK157+EK158</f>
        <v/>
      </c>
      <c r="EL159" s="45">
        <f>EL154+EL155+EL156+EL157+EL158</f>
        <v/>
      </c>
      <c r="EM159" s="45">
        <f>EM154+EM155+EM156+EM157+EM158</f>
        <v/>
      </c>
      <c r="EN159" s="45">
        <f>EN154+EN155+EN156+EN157+EN158</f>
        <v/>
      </c>
      <c r="EO159" s="45">
        <f>EO154+EO155+EO156+EO157+EO158</f>
        <v/>
      </c>
      <c r="EP159" s="45">
        <f>EP154+EP155+EP156+EP157+EP158</f>
        <v/>
      </c>
      <c r="EQ159" s="45">
        <f>EQ154+EQ155+EQ156+EQ157+EQ158</f>
        <v/>
      </c>
      <c r="ER159" s="45">
        <f>ER154+ER155+ER156+ER157+ER158</f>
        <v/>
      </c>
      <c r="ES159" s="45">
        <f>ES154+ES155+ES156+ES157+ES158</f>
        <v/>
      </c>
      <c r="ET159" s="45">
        <f>ET154+ET155+ET156+ET157+ET158</f>
        <v/>
      </c>
      <c r="EU159" s="45">
        <f>EU154+EU155+EU156+EU157+EU158</f>
        <v/>
      </c>
      <c r="EV159" s="45">
        <f>EV154+EV155+EV156+EV157+EV158</f>
        <v/>
      </c>
      <c r="EW159" s="45">
        <f>EW154+EW155+EW156+EW157+EW158</f>
        <v/>
      </c>
      <c r="EX159" s="45">
        <f>EX154+EX155+EX156+EX157+EX158</f>
        <v/>
      </c>
      <c r="EY159" s="45">
        <f>EY154+EY155+EY156+EY157+EY158</f>
        <v/>
      </c>
      <c r="EZ159" s="45">
        <f>EZ154+EZ155+EZ156+EZ157+EZ158</f>
        <v/>
      </c>
      <c r="FA159" s="45">
        <f>FA154+FA155+FA156+FA157+FA158</f>
        <v/>
      </c>
      <c r="FB159" s="45">
        <f>FB154+FB155+FB156+FB157+FB158</f>
        <v/>
      </c>
      <c r="FC159" s="45">
        <f>FC154+FC155+FC156+FC157+FC158</f>
        <v/>
      </c>
      <c r="FD159" s="45">
        <f>FD154+FD155+FD156+FD157+FD158</f>
        <v/>
      </c>
      <c r="FE159" s="45">
        <f>FE154+FE155+FE156+FE157+FE158</f>
        <v/>
      </c>
      <c r="FF159" s="45">
        <f>FF154+FF155+FF156+FF157+FF158</f>
        <v/>
      </c>
      <c r="FG159" s="45">
        <f>FG154+FG155+FG156+FG157+FG158</f>
        <v/>
      </c>
      <c r="FH159" s="45">
        <f>FH154+FH155+FH156+FH157+FH158</f>
        <v/>
      </c>
      <c r="FI159" s="45">
        <f>FI154+FI155+FI156+FI157+FI158</f>
        <v/>
      </c>
      <c r="FJ159" s="45">
        <f>FJ154+FJ155+FJ156+FJ157+FJ158</f>
        <v/>
      </c>
      <c r="FK159" s="45">
        <f>FK154+FK155+FK156+FK157+FK158</f>
        <v/>
      </c>
      <c r="FL159" s="45">
        <f>FL154+FL155+FL156+FL157+FL158</f>
        <v/>
      </c>
      <c r="FM159" s="45">
        <f>FM154+FM155+FM156+FM157+FM158</f>
        <v/>
      </c>
      <c r="FN159" s="45">
        <f>FN154+FN155+FN156+FN157+FN158</f>
        <v/>
      </c>
      <c r="FO159" s="45">
        <f>FO154+FO155+FO156+FO157+FO158</f>
        <v/>
      </c>
      <c r="FP159" s="45">
        <f>FP154+FP155+FP156+FP157+FP158</f>
        <v/>
      </c>
      <c r="FQ159" s="45">
        <f>FQ154+FQ155+FQ156+FQ157+FQ158</f>
        <v/>
      </c>
      <c r="FR159" s="45">
        <f>FR154+FR155+FR156+FR157+FR158</f>
        <v/>
      </c>
      <c r="FS159" s="45">
        <f>FS154+FS155+FS156+FS157+FS158</f>
        <v/>
      </c>
      <c r="FT159" s="45">
        <f>FT154+FT155+FT156+FT157+FT158</f>
        <v/>
      </c>
      <c r="FU159" s="45">
        <f>FU154+FU155+FU156+FU157+FU158</f>
        <v/>
      </c>
      <c r="FV159" s="45">
        <f>FV154+FV155+FV156+FV157+FV158</f>
        <v/>
      </c>
      <c r="FW159" s="45">
        <f>FW154+FW155+FW156+FW157+FW158</f>
        <v/>
      </c>
      <c r="FX159" s="45">
        <f>FX154+FX155+FX156+FX157+FX158</f>
        <v/>
      </c>
      <c r="FY159" s="45">
        <f>FY154+FY155+FY156+FY157+FY158</f>
        <v/>
      </c>
      <c r="FZ159" s="45">
        <f>FZ154+FZ155+FZ156+FZ157+FZ158</f>
        <v/>
      </c>
      <c r="GA159" s="45">
        <f>GA154+GA155+GA156+GA157+GA158</f>
        <v/>
      </c>
      <c r="GB159" s="45">
        <f>GB154+GB155+GB156+GB157+GB158</f>
        <v/>
      </c>
      <c r="GC159" s="45">
        <f>GC154+GC155+GC156+GC157+GC158</f>
        <v/>
      </c>
      <c r="GD159" s="45">
        <f>GD154+GD155+GD156+GD157+GD158</f>
        <v/>
      </c>
      <c r="GE159" s="45">
        <f>GE154+GE155+GE156+GE157+GE158</f>
        <v/>
      </c>
      <c r="GF159" s="45">
        <f>GF154+GF155+GF156+GF157+GF158</f>
        <v/>
      </c>
      <c r="GG159" s="45">
        <f>GG154+GG155+GG156+GG157+GG158</f>
        <v/>
      </c>
      <c r="GH159" s="45">
        <f>GH154+GH155+GH156+GH157+GH158</f>
        <v/>
      </c>
      <c r="GI159" s="45">
        <f>GI154+GI155+GI156+GI157+GI158</f>
        <v/>
      </c>
      <c r="GJ159" s="45">
        <f>GJ154+GJ155+GJ156+GJ157+GJ158</f>
        <v/>
      </c>
      <c r="GK159" s="45">
        <f>GK154+GK155+GK156+GK157+GK158</f>
        <v/>
      </c>
      <c r="GL159" s="45">
        <f>GL154+GL155+GL156+GL157+GL158</f>
        <v/>
      </c>
      <c r="GM159" s="45">
        <f>GM154+GM155+GM156+GM157+GM158</f>
        <v/>
      </c>
      <c r="GN159" s="45">
        <f>GN154+GN155+GN156+GN157+GN158</f>
        <v/>
      </c>
      <c r="GO159" s="45">
        <f>GO154+GO155+GO156+GO157+GO158</f>
        <v/>
      </c>
      <c r="GP159" s="45">
        <f>GP154+GP155+GP156+GP157+GP158</f>
        <v/>
      </c>
      <c r="GQ159" s="45">
        <f>GQ154+GQ155+GQ156+GQ157+GQ158</f>
        <v/>
      </c>
      <c r="GR159" s="45">
        <f>GR154+GR155+GR156+GR157+GR158</f>
        <v/>
      </c>
      <c r="GS159" s="45">
        <f>GS154+GS155+GS156+GS157+GS158</f>
        <v/>
      </c>
      <c r="GT159" s="45">
        <f>GT154+GT155+GT156+GT157+GT158</f>
        <v/>
      </c>
      <c r="GU159" s="45">
        <f>GU154+GU155+GU156+GU157+GU158</f>
        <v/>
      </c>
      <c r="GV159" s="45">
        <f>GV154+GV155+GV156+GV157+GV158</f>
        <v/>
      </c>
      <c r="GW159" s="45">
        <f>GW154+GW155+GW156+GW157+GW158</f>
        <v/>
      </c>
      <c r="GX159" s="45">
        <f>GX154+GX155+GX156+GX157+GX158</f>
        <v/>
      </c>
      <c r="GY159" s="45">
        <f>GY154+GY155+GY156+GY157+GY158</f>
        <v/>
      </c>
      <c r="GZ159" s="45">
        <f>GZ154+GZ155+GZ156+GZ157+GZ158</f>
        <v/>
      </c>
      <c r="HA159" s="45">
        <f>HA154+HA155+HA156+HA157+HA158</f>
        <v/>
      </c>
      <c r="HB159" s="45">
        <f>HB154+HB155+HB156+HB157+HB158</f>
        <v/>
      </c>
      <c r="HC159" s="45">
        <f>HC154+HC155+HC156+HC157+HC158</f>
        <v/>
      </c>
      <c r="HD159" s="45">
        <f>HD154+HD155+HD156+HD157+HD158</f>
        <v/>
      </c>
      <c r="HE159" s="45">
        <f>HE154+HE155+HE156+HE157+HE158</f>
        <v/>
      </c>
      <c r="HF159" s="45">
        <f>HF154+HF155+HF156+HF157+HF158</f>
        <v/>
      </c>
      <c r="HG159" s="45">
        <f>HG154+HG155+HG156+HG157+HG158</f>
        <v/>
      </c>
      <c r="HH159" s="45">
        <f>HH154+HH155+HH156+HH157+HH158</f>
        <v/>
      </c>
      <c r="HI159" s="45">
        <f>HI154+HI155+HI156+HI157+HI158</f>
        <v/>
      </c>
      <c r="HJ159" s="45">
        <f>HJ154+HJ155+HJ156+HJ157+HJ158</f>
        <v/>
      </c>
      <c r="HK159" s="45">
        <f>HK154+HK155+HK156+HK157+HK158</f>
        <v/>
      </c>
      <c r="HL159" s="45">
        <f>HL154+HL155+HL156+HL157+HL158</f>
        <v/>
      </c>
      <c r="HM159" s="45">
        <f>HM154+HM155+HM156+HM157+HM158</f>
        <v/>
      </c>
      <c r="HN159" s="45">
        <f>HN154+HN155+HN156+HN157+HN158</f>
        <v/>
      </c>
      <c r="HO159" s="45">
        <f>HO154+HO155+HO156+HO157+HO158</f>
        <v/>
      </c>
      <c r="HP159" s="45">
        <f>HP154+HP155+HP156+HP157+HP158</f>
        <v/>
      </c>
      <c r="HQ159" s="45">
        <f>HQ154+HQ155+HQ156+HQ157+HQ158</f>
        <v/>
      </c>
      <c r="HR159" s="45">
        <f>HR154+HR155+HR156+HR157+HR158</f>
        <v/>
      </c>
      <c r="HS159" s="45">
        <f>HS154+HS155+HS156+HS157+HS158</f>
        <v/>
      </c>
      <c r="HT159" s="45">
        <f>HT154+HT155+HT156+HT157+HT158</f>
        <v/>
      </c>
      <c r="HU159" s="45">
        <f>HU154+HU155+HU156+HU157+HU158</f>
        <v/>
      </c>
      <c r="HV159" s="45">
        <f>HV154+HV155+HV156+HV157+HV158</f>
        <v/>
      </c>
      <c r="HW159" s="45">
        <f>HW154+HW155+HW156+HW157+HW158</f>
        <v/>
      </c>
      <c r="HX159" s="45">
        <f>HX154+HX155+HX156+HX157+HX158</f>
        <v/>
      </c>
      <c r="HY159" s="45">
        <f>HY154+HY155+HY156+HY157+HY158</f>
        <v/>
      </c>
      <c r="HZ159" s="45">
        <f>HZ154+HZ155+HZ156+HZ157+HZ158</f>
        <v/>
      </c>
      <c r="IA159" s="45">
        <f>IA154+IA155+IA156+IA157+IA158</f>
        <v/>
      </c>
      <c r="IB159" s="45">
        <f>IB154+IB155+IB156+IB157+IB158</f>
        <v/>
      </c>
      <c r="IC159" s="45">
        <f>IC154+IC155+IC156+IC157+IC158</f>
        <v/>
      </c>
      <c r="ID159" s="45">
        <f>ID154+ID155+ID156+ID157+ID158</f>
        <v/>
      </c>
      <c r="IE159" s="45">
        <f>IE154+IE155+IE156+IE157+IE158</f>
        <v/>
      </c>
      <c r="IF159" s="45">
        <f>IF154+IF155+IF156+IF157+IF158</f>
        <v/>
      </c>
      <c r="IG159" s="45">
        <f>IG154+IG155+IG156+IG157+IG158</f>
        <v/>
      </c>
      <c r="IH159" s="45">
        <f>IH154+IH155+IH156+IH157+IH158</f>
        <v/>
      </c>
      <c r="II159" s="45">
        <f>II154+II155+II156+II157+II158</f>
        <v/>
      </c>
      <c r="IJ159" s="45">
        <f>IJ154+IJ155+IJ156+IJ157+IJ158</f>
        <v/>
      </c>
      <c r="IK159" s="45">
        <f>IK154+IK155+IK156+IK157+IK158</f>
        <v/>
      </c>
      <c r="IL159" s="45">
        <f>IL154+IL155+IL156+IL157+IL158</f>
        <v/>
      </c>
      <c r="IM159" s="45">
        <f>IM154+IM155+IM156+IM157+IM158</f>
        <v/>
      </c>
      <c r="IN159" s="45">
        <f>IN154+IN155+IN156+IN157+IN158</f>
        <v/>
      </c>
      <c r="IO159" s="45">
        <f>IO154+IO155+IO156+IO157+IO158</f>
        <v/>
      </c>
      <c r="IP159" s="45">
        <f>IP154+IP155+IP156+IP157+IP158</f>
        <v/>
      </c>
      <c r="IQ159" s="45">
        <f>IQ154+IQ155+IQ156+IQ157+IQ158</f>
        <v/>
      </c>
      <c r="IR159" s="45">
        <f>IR154+IR155+IR156+IR157+IR158</f>
        <v/>
      </c>
      <c r="IS159" s="45">
        <f>IS154+IS155+IS156+IS157+IS158</f>
        <v/>
      </c>
      <c r="IT159" s="45">
        <f>IT154+IT155+IT156+IT157+IT158</f>
        <v/>
      </c>
      <c r="IU159" s="45">
        <f>IU154+IU155+IU156+IU157+IU158</f>
        <v/>
      </c>
      <c r="IV159" s="45">
        <f>IV154+IV155+IV156+IV157+IV158</f>
        <v/>
      </c>
      <c r="IW159" s="45">
        <f>IW154+IW155+IW156+IW157+IW158</f>
        <v/>
      </c>
      <c r="IX159" s="45">
        <f>IX154+IX155+IX156+IX157+IX158</f>
        <v/>
      </c>
      <c r="IY159" s="45">
        <f>IY154+IY155+IY156+IY157+IY158</f>
        <v/>
      </c>
      <c r="IZ159" s="45">
        <f>IZ154+IZ155+IZ156+IZ157+IZ158</f>
        <v/>
      </c>
      <c r="JA159" s="45">
        <f>JA154+JA155+JA156+JA157+JA158</f>
        <v/>
      </c>
      <c r="JB159" s="45">
        <f>JB154+JB155+JB156+JB157+JB158</f>
        <v/>
      </c>
      <c r="JC159" s="45">
        <f>JC154+JC155+JC156+JC157+JC158</f>
        <v/>
      </c>
      <c r="JD159" s="45">
        <f>JD154+JD155+JD156+JD157+JD158</f>
        <v/>
      </c>
      <c r="JE159" s="45">
        <f>JE154+JE155+JE156+JE157+JE158</f>
        <v/>
      </c>
      <c r="JF159" s="45">
        <f>JF154+JF155+JF156+JF157+JF158</f>
        <v/>
      </c>
      <c r="JG159" s="45">
        <f>JG154+JG155+JG156+JG157+JG158</f>
        <v/>
      </c>
      <c r="JH159" s="45">
        <f>JH154+JH155+JH156+JH157+JH158</f>
        <v/>
      </c>
      <c r="JI159" s="45">
        <f>JI154+JI155+JI156+JI157+JI158</f>
        <v/>
      </c>
      <c r="JJ159" s="45">
        <f>JJ154+JJ155+JJ156+JJ157+JJ158</f>
        <v/>
      </c>
      <c r="JK159" s="45">
        <f>JK154+JK155+JK156+JK157+JK158</f>
        <v/>
      </c>
      <c r="JL159" s="45">
        <f>JL154+JL155+JL156+JL157+JL158</f>
        <v/>
      </c>
      <c r="JM159" s="45">
        <f>JM154+JM155+JM156+JM157+JM158</f>
        <v/>
      </c>
      <c r="JN159" s="45">
        <f>JN154+JN155+JN156+JN157+JN158</f>
        <v/>
      </c>
      <c r="JO159" s="45">
        <f>JO154+JO155+JO156+JO157+JO158</f>
        <v/>
      </c>
      <c r="JP159" s="45">
        <f>JP154+JP155+JP156+JP157+JP158</f>
        <v/>
      </c>
      <c r="JQ159" s="45">
        <f>JQ154+JQ155+JQ156+JQ157+JQ158</f>
        <v/>
      </c>
      <c r="JR159" s="45">
        <f>JR154+JR155+JR156+JR157+JR158</f>
        <v/>
      </c>
      <c r="JS159" s="45">
        <f>JS154+JS155+JS156+JS157+JS158</f>
        <v/>
      </c>
      <c r="JT159" s="45">
        <f>JT154+JT155+JT156+JT157+JT158</f>
        <v/>
      </c>
      <c r="JU159" s="45">
        <f>JU154+JU155+JU156+JU157+JU158</f>
        <v/>
      </c>
      <c r="JV159" s="45">
        <f>JV154+JV155+JV156+JV157+JV158</f>
        <v/>
      </c>
      <c r="JW159" s="45">
        <f>JW154+JW155+JW156+JW157+JW158</f>
        <v/>
      </c>
      <c r="JX159" s="45">
        <f>JX154+JX155+JX156+JX157+JX158</f>
        <v/>
      </c>
      <c r="JY159" s="45">
        <f>JY154+JY155+JY156+JY157+JY158</f>
        <v/>
      </c>
      <c r="JZ159" s="45">
        <f>JZ154+JZ155+JZ156+JZ157+JZ158</f>
        <v/>
      </c>
      <c r="KA159" s="45">
        <f>KA154+KA155+KA156+KA157+KA158</f>
        <v/>
      </c>
      <c r="KB159" s="45">
        <f>KB154+KB155+KB156+KB157+KB158</f>
        <v/>
      </c>
      <c r="KC159" s="45">
        <f>KC154+KC155+KC156+KC157+KC158</f>
        <v/>
      </c>
      <c r="KD159" s="45">
        <f>KD154+KD155+KD156+KD157+KD158</f>
        <v/>
      </c>
      <c r="KE159" s="45">
        <f>KE154+KE155+KE156+KE157+KE158</f>
        <v/>
      </c>
      <c r="KF159" s="45">
        <f>KF154+KF155+KF156+KF157+KF158</f>
        <v/>
      </c>
      <c r="KG159" s="45">
        <f>KG154+KG155+KG156+KG157+KG158</f>
        <v/>
      </c>
      <c r="KH159" s="45">
        <f>KH154+KH155+KH156+KH157+KH158</f>
        <v/>
      </c>
      <c r="KI159" s="45">
        <f>KI154+KI155+KI156+KI157+KI158</f>
        <v/>
      </c>
      <c r="KJ159" s="45">
        <f>KJ154+KJ155+KJ156+KJ157+KJ158</f>
        <v/>
      </c>
      <c r="KK159" s="45">
        <f>KK154+KK155+KK156+KK157+KK158</f>
        <v/>
      </c>
      <c r="KL159" s="45">
        <f>KL154+KL155+KL156+KL157+KL158</f>
        <v/>
      </c>
      <c r="KM159" s="45">
        <f>KM154+KM155+KM156+KM157+KM158</f>
        <v/>
      </c>
      <c r="KN159" s="45">
        <f>KN154+KN155+KN156+KN157+KN158</f>
        <v/>
      </c>
      <c r="KO159" s="45">
        <f>KO154+KO155+KO156+KO157+KO158</f>
        <v/>
      </c>
      <c r="KP159" s="45">
        <f>KP154+KP155+KP156+KP157+KP158</f>
        <v/>
      </c>
      <c r="KQ159" s="45">
        <f>KQ154+KQ155+KQ156+KQ157+KQ158</f>
        <v/>
      </c>
      <c r="KR159" s="45">
        <f>KR154+KR155+KR156+KR157+KR158</f>
        <v/>
      </c>
      <c r="KS159" s="45">
        <f>KS154+KS155+KS156+KS157+KS158</f>
        <v/>
      </c>
      <c r="KT159" s="45">
        <f>KT154+KT155+KT156+KT157+KT158</f>
        <v/>
      </c>
      <c r="KU159" s="45">
        <f>KU154+KU155+KU156+KU157+KU158</f>
        <v/>
      </c>
      <c r="KV159" s="45">
        <f>KV154+KV155+KV156+KV157+KV158</f>
        <v/>
      </c>
      <c r="KW159" s="45">
        <f>KW154+KW155+KW156+KW157+KW158</f>
        <v/>
      </c>
      <c r="KX159" s="45">
        <f>KX154+KX155+KX156+KX157+KX158</f>
        <v/>
      </c>
      <c r="KY159" s="45">
        <f>KY154+KY155+KY156+KY157+KY158</f>
        <v/>
      </c>
      <c r="KZ159" s="45">
        <f>KZ154+KZ155+KZ156+KZ157+KZ158</f>
        <v/>
      </c>
      <c r="LA159" s="45">
        <f>LA154+LA155+LA156+LA157+LA158</f>
        <v/>
      </c>
      <c r="LB159" s="45">
        <f>LB154+LB155+LB156+LB157+LB158</f>
        <v/>
      </c>
      <c r="LC159" s="45">
        <f>LC154+LC155+LC156+LC157+LC158</f>
        <v/>
      </c>
      <c r="LD159" s="45">
        <f>LD154+LD155+LD156+LD157+LD158</f>
        <v/>
      </c>
      <c r="LE159" s="45">
        <f>LE154+LE155+LE156+LE157+LE158</f>
        <v/>
      </c>
      <c r="LF159" s="45">
        <f>LF154+LF155+LF156+LF157+LF158</f>
        <v/>
      </c>
      <c r="LG159" s="45">
        <f>LG154+LG155+LG156+LG157+LG158</f>
        <v/>
      </c>
      <c r="LH159" s="45">
        <f>LH154+LH155+LH156+LH157+LH158</f>
        <v/>
      </c>
      <c r="LI159" s="45">
        <f>LI154+LI155+LI156+LI157+LI158</f>
        <v/>
      </c>
      <c r="LJ159" s="45">
        <f>LJ154+LJ155+LJ156+LJ157+LJ158</f>
        <v/>
      </c>
      <c r="LK159" s="45">
        <f>LK154+LK155+LK156+LK157+LK158</f>
        <v/>
      </c>
      <c r="LL159" s="45">
        <f>LL154+LL155+LL156+LL157+LL158</f>
        <v/>
      </c>
      <c r="LM159" s="45">
        <f>LM154+LM155+LM156+LM157+LM158</f>
        <v/>
      </c>
      <c r="LN159" s="45">
        <f>LN154+LN155+LN156+LN157+LN158</f>
        <v/>
      </c>
      <c r="LO159" s="45">
        <f>LO154+LO155+LO156+LO157+LO158</f>
        <v/>
      </c>
      <c r="LP159" s="45">
        <f>LP154+LP155+LP156+LP157+LP158</f>
        <v/>
      </c>
      <c r="LQ159" s="45">
        <f>LQ154+LQ155+LQ156+LQ157+LQ158</f>
        <v/>
      </c>
      <c r="LR159" s="45">
        <f>LR154+LR155+LR156+LR157+LR158</f>
        <v/>
      </c>
      <c r="LS159" s="45">
        <f>LS154+LS155+LS156+LS157+LS158</f>
        <v/>
      </c>
      <c r="LT159" s="45">
        <f>LT154+LT155+LT156+LT157+LT158</f>
        <v/>
      </c>
      <c r="LU159" s="45">
        <f>LU154+LU155+LU156+LU157+LU158</f>
        <v/>
      </c>
      <c r="LV159" s="45">
        <f>LV154+LV155+LV156+LV157+LV158</f>
        <v/>
      </c>
      <c r="LW159" s="45">
        <f>LW154+LW155+LW156+LW157+LW158</f>
        <v/>
      </c>
      <c r="LX159" s="45">
        <f>LX154+LX155+LX156+LX157+LX158</f>
        <v/>
      </c>
      <c r="LY159" s="45">
        <f>LY154+LY155+LY156+LY157+LY158</f>
        <v/>
      </c>
      <c r="LZ159" s="45">
        <f>LZ154+LZ155+LZ156+LZ157+LZ158</f>
        <v/>
      </c>
      <c r="MA159" s="45">
        <f>MA154+MA155+MA156+MA157+MA158</f>
        <v/>
      </c>
      <c r="MB159" s="45">
        <f>MB154+MB155+MB156+MB157+MB158</f>
        <v/>
      </c>
      <c r="MC159" s="45">
        <f>MC154+MC155+MC156+MC157+MC158</f>
        <v/>
      </c>
      <c r="MD159" s="45">
        <f>MD154+MD155+MD156+MD157+MD158</f>
        <v/>
      </c>
      <c r="ME159" s="45">
        <f>ME154+ME155+ME156+ME157+ME158</f>
        <v/>
      </c>
      <c r="MF159" s="45">
        <f>MF154+MF155+MF156+MF157+MF158</f>
        <v/>
      </c>
      <c r="MG159" s="45">
        <f>MG154+MG155+MG156+MG157+MG158</f>
        <v/>
      </c>
      <c r="MH159" s="45">
        <f>MH154+MH155+MH156+MH157+MH158</f>
        <v/>
      </c>
      <c r="MI159" s="45">
        <f>MI154+MI155+MI156+MI157+MI158</f>
        <v/>
      </c>
      <c r="MJ159" s="45">
        <f>MJ154+MJ155+MJ156+MJ157+MJ158</f>
        <v/>
      </c>
      <c r="MK159" s="45">
        <f>MK154+MK155+MK156+MK157+MK158</f>
        <v/>
      </c>
      <c r="ML159" s="45">
        <f>ML154+ML155+ML156+ML157+ML158</f>
        <v/>
      </c>
      <c r="MM159" s="45">
        <f>MM154+MM155+MM156+MM157+MM158</f>
        <v/>
      </c>
      <c r="MN159" s="45">
        <f>MN154+MN155+MN156+MN157+MN158</f>
        <v/>
      </c>
      <c r="MO159" s="45">
        <f>MO154+MO155+MO156+MO157+MO158</f>
        <v/>
      </c>
      <c r="MP159" s="45">
        <f>MP154+MP155+MP156+MP157+MP158</f>
        <v/>
      </c>
      <c r="MQ159" s="45">
        <f>MQ154+MQ155+MQ156+MQ157+MQ158</f>
        <v/>
      </c>
      <c r="MR159" s="45">
        <f>MR154+MR155+MR156+MR157+MR158</f>
        <v/>
      </c>
      <c r="MS159" s="45">
        <f>MS154+MS155+MS156+MS157+MS158</f>
        <v/>
      </c>
      <c r="MT159" s="45">
        <f>MT154+MT155+MT156+MT157+MT158</f>
        <v/>
      </c>
      <c r="MU159" s="45">
        <f>MU154+MU155+MU156+MU157+MU158</f>
        <v/>
      </c>
      <c r="MV159" s="45">
        <f>MV154+MV155+MV156+MV157+MV158</f>
        <v/>
      </c>
      <c r="MW159" s="45">
        <f>MW154+MW155+MW156+MW157+MW158</f>
        <v/>
      </c>
      <c r="MX159" s="45">
        <f>MX154+MX155+MX156+MX157+MX158</f>
        <v/>
      </c>
      <c r="MY159" s="45">
        <f>MY154+MY155+MY156+MY157+MY158</f>
        <v/>
      </c>
      <c r="MZ159" s="45">
        <f>MZ154+MZ155+MZ156+MZ157+MZ158</f>
        <v/>
      </c>
      <c r="NA159" s="45">
        <f>NA154+NA155+NA156+NA157+NA158</f>
        <v/>
      </c>
      <c r="NB159" s="45">
        <f>NB154+NB155+NB156+NB157+NB158</f>
        <v/>
      </c>
      <c r="NC159" s="45">
        <f>NC154+NC155+NC156+NC157+NC158</f>
        <v/>
      </c>
      <c r="ND159" s="45">
        <f>ND154+ND155+ND156+ND157+ND158</f>
        <v/>
      </c>
      <c r="NE159" s="45">
        <f>NE154+NE155+NE156+NE157+NE158</f>
        <v/>
      </c>
      <c r="NF159" s="45">
        <f>NF154+NF155+NF156+NF157+NF158</f>
        <v/>
      </c>
      <c r="NG159" s="45">
        <f>NG154+NG155+NG156+NG157+NG158</f>
        <v/>
      </c>
      <c r="NH159" s="45">
        <f>NH154+NH155+NH156+NH157+NH158</f>
        <v/>
      </c>
      <c r="NI159" s="45">
        <f>NI154+NI155+NI156+NI157+NI158</f>
        <v/>
      </c>
      <c r="NJ159" s="45">
        <f>NJ154+NJ155+NJ156+NJ157+NJ158</f>
        <v/>
      </c>
      <c r="NK159" s="45">
        <f>NK154+NK155+NK156+NK157+NK158</f>
        <v/>
      </c>
      <c r="NL159" s="45">
        <f>NL154+NL155+NL156+NL157+NL158</f>
        <v/>
      </c>
      <c r="NM159" s="45">
        <f>NM154+NM155+NM156+NM157+NM158</f>
        <v/>
      </c>
      <c r="NN159" s="45">
        <f>NN154+NN155+NN156+NN157+NN158</f>
        <v/>
      </c>
      <c r="NO159" s="45">
        <f>NO154+NO155+NO156+NO157+NO158</f>
        <v/>
      </c>
      <c r="NP159" s="45">
        <f>NP154+NP155+NP156+NP157+NP158</f>
        <v/>
      </c>
      <c r="NQ159" s="45">
        <f>NQ154+NQ155+NQ156+NQ157+NQ158</f>
        <v/>
      </c>
      <c r="NR159" s="45">
        <f>NR154+NR155+NR156+NR157+NR158</f>
        <v/>
      </c>
      <c r="NS159" s="45">
        <f>NS154+NS155+NS156+NS157+NS158</f>
        <v/>
      </c>
      <c r="NT159" s="45">
        <f>NT154+NT155+NT156+NT157+NT158</f>
        <v/>
      </c>
      <c r="NU159" s="45">
        <f>NU154+NU155+NU156+NU157+NU158</f>
        <v/>
      </c>
      <c r="NV159" s="45">
        <f>NV154+NV155+NV156+NV157+NV158</f>
        <v/>
      </c>
      <c r="NW159" s="45">
        <f>NW154+NW155+NW156+NW157+NW158</f>
        <v/>
      </c>
      <c r="NX159" s="45">
        <f>NX154+NX155+NX156+NX157+NX158</f>
        <v/>
      </c>
      <c r="NY159" s="45">
        <f>NY154+NY155+NY156+NY157+NY158</f>
        <v/>
      </c>
      <c r="NZ159" s="45">
        <f>NZ154+NZ155+NZ156+NZ157+NZ158</f>
        <v/>
      </c>
      <c r="OA159" s="45">
        <f>OA154+OA155+OA156+OA157+OA158</f>
        <v/>
      </c>
      <c r="OB159" s="45">
        <f>OB154+OB155+OB156+OB157+OB158</f>
        <v/>
      </c>
      <c r="OC159" s="45">
        <f>OC154+OC155+OC156+OC157+OC158</f>
        <v/>
      </c>
      <c r="OD159" s="45">
        <f>OD154+OD155+OD156+OD157+OD158</f>
        <v/>
      </c>
      <c r="OE159" s="45">
        <f>OE154+OE155+OE156+OE157+OE158</f>
        <v/>
      </c>
      <c r="OF159" s="45">
        <f>OF154+OF155+OF156+OF157+OF158</f>
        <v/>
      </c>
      <c r="OG159" s="45">
        <f>OG154+OG155+OG156+OG157+OG158</f>
        <v/>
      </c>
      <c r="OH159" s="45">
        <f>OH154+OH155+OH156+OH157+OH158</f>
        <v/>
      </c>
      <c r="OI159" s="45">
        <f>OI154+OI155+OI156+OI157+OI158</f>
        <v/>
      </c>
      <c r="OJ159" s="45">
        <f>OJ154+OJ155+OJ156+OJ157+OJ158</f>
        <v/>
      </c>
      <c r="OK159" s="45">
        <f>OK154+OK155+OK156+OK157+OK158</f>
        <v/>
      </c>
      <c r="OL159" s="45">
        <f>OL154+OL155+OL156+OL157+OL158</f>
        <v/>
      </c>
      <c r="OM159" s="45">
        <f>OM154+OM155+OM156+OM157+OM158</f>
        <v/>
      </c>
      <c r="ON159" s="45">
        <f>ON154+ON155+ON156+ON157+ON158</f>
        <v/>
      </c>
      <c r="OO159" s="45">
        <f>OO154+OO155+OO156+OO157+OO158</f>
        <v/>
      </c>
      <c r="OP159" s="45">
        <f>OP154+OP155+OP156+OP157+OP158</f>
        <v/>
      </c>
      <c r="OQ159" s="45">
        <f>OQ154+OQ155+OQ156+OQ157+OQ158</f>
        <v/>
      </c>
      <c r="OR159" s="45">
        <f>OR154+OR155+OR156+OR157+OR158</f>
        <v/>
      </c>
      <c r="OS159" s="45">
        <f>OS154+OS155+OS156+OS157+OS158</f>
        <v/>
      </c>
      <c r="OT159" s="45">
        <f>OT154+OT155+OT156+OT157+OT158</f>
        <v/>
      </c>
      <c r="OU159" s="45">
        <f>OU154+OU155+OU156+OU157+OU158</f>
        <v/>
      </c>
      <c r="OV159" s="45">
        <f>OV154+OV155+OV156+OV157+OV158</f>
        <v/>
      </c>
      <c r="OW159" s="45">
        <f>OW154+OW155+OW156+OW157+OW158</f>
        <v/>
      </c>
      <c r="OX159" s="45">
        <f>OX154+OX155+OX156+OX157+OX158</f>
        <v/>
      </c>
      <c r="OY159" s="45">
        <f>OY154+OY155+OY156+OY157+OY158</f>
        <v/>
      </c>
      <c r="OZ159" s="45">
        <f>OZ154+OZ155+OZ156+OZ157+OZ158</f>
        <v/>
      </c>
      <c r="PA159" s="45">
        <f>PA154+PA155+PA156+PA157+PA158</f>
        <v/>
      </c>
      <c r="PB159" s="45">
        <f>PB154+PB155+PB156+PB157+PB158</f>
        <v/>
      </c>
      <c r="PC159" s="45">
        <f>PC154+PC155+PC156+PC157+PC158</f>
        <v/>
      </c>
      <c r="PD159" s="45">
        <f>PD154+PD155+PD156+PD157+PD158</f>
        <v/>
      </c>
      <c r="PE159" s="45">
        <f>PE154+PE155+PE156+PE157+PE158</f>
        <v/>
      </c>
      <c r="PF159" s="45">
        <f>PF154+PF155+PF156+PF157+PF158</f>
        <v/>
      </c>
      <c r="PG159" s="45">
        <f>PG154+PG155+PG156+PG157+PG158</f>
        <v/>
      </c>
      <c r="PH159" s="45">
        <f>PH154+PH155+PH156+PH157+PH158</f>
        <v/>
      </c>
      <c r="PI159" s="45">
        <f>PI154+PI155+PI156+PI157+PI158</f>
        <v/>
      </c>
      <c r="PJ159" s="45">
        <f>PJ154+PJ155+PJ156+PJ157+PJ158</f>
        <v/>
      </c>
      <c r="PK159" s="45">
        <f>PK154+PK155+PK156+PK157+PK158</f>
        <v/>
      </c>
      <c r="PL159" s="45">
        <f>PL154+PL155+PL156+PL157+PL158</f>
        <v/>
      </c>
      <c r="PM159" s="45">
        <f>PM154+PM155+PM156+PM157+PM158</f>
        <v/>
      </c>
    </row>
    <row r="160">
      <c r="A160" s="9" t="inlineStr">
        <is>
          <t>Variable opex (occupied homes)</t>
        </is>
      </c>
      <c r="B160" s="9" t="inlineStr">
        <is>
          <t>P3</t>
        </is>
      </c>
      <c r="C160" s="43">
        <f>SUM(D160:PM160)</f>
        <v/>
      </c>
      <c r="D160" s="44">
        <f>-(opex_util+opex_rm)/12*D148*D153</f>
        <v/>
      </c>
      <c r="E160" s="44">
        <f>-(opex_util+opex_rm)/12*E148*E153</f>
        <v/>
      </c>
      <c r="F160" s="44">
        <f>-(opex_util+opex_rm)/12*F148*F153</f>
        <v/>
      </c>
      <c r="G160" s="44">
        <f>-(opex_util+opex_rm)/12*G148*G153</f>
        <v/>
      </c>
      <c r="H160" s="44">
        <f>-(opex_util+opex_rm)/12*H148*H153</f>
        <v/>
      </c>
      <c r="I160" s="44">
        <f>-(opex_util+opex_rm)/12*I148*I153</f>
        <v/>
      </c>
      <c r="J160" s="44">
        <f>-(opex_util+opex_rm)/12*J148*J153</f>
        <v/>
      </c>
      <c r="K160" s="44">
        <f>-(opex_util+opex_rm)/12*K148*K153</f>
        <v/>
      </c>
      <c r="L160" s="44">
        <f>-(opex_util+opex_rm)/12*L148*L153</f>
        <v/>
      </c>
      <c r="M160" s="44">
        <f>-(opex_util+opex_rm)/12*M148*M153</f>
        <v/>
      </c>
      <c r="N160" s="44">
        <f>-(opex_util+opex_rm)/12*N148*N153</f>
        <v/>
      </c>
      <c r="O160" s="44">
        <f>-(opex_util+opex_rm)/12*O148*O153</f>
        <v/>
      </c>
      <c r="P160" s="44">
        <f>-(opex_util+opex_rm)/12*P148*P153</f>
        <v/>
      </c>
      <c r="Q160" s="44">
        <f>-(opex_util+opex_rm)/12*Q148*Q153</f>
        <v/>
      </c>
      <c r="R160" s="44">
        <f>-(opex_util+opex_rm)/12*R148*R153</f>
        <v/>
      </c>
      <c r="S160" s="44">
        <f>-(opex_util+opex_rm)/12*S148*S153</f>
        <v/>
      </c>
      <c r="T160" s="44">
        <f>-(opex_util+opex_rm)/12*T148*T153</f>
        <v/>
      </c>
      <c r="U160" s="44">
        <f>-(opex_util+opex_rm)/12*U148*U153</f>
        <v/>
      </c>
      <c r="V160" s="44">
        <f>-(opex_util+opex_rm)/12*V148*V153</f>
        <v/>
      </c>
      <c r="W160" s="44">
        <f>-(opex_util+opex_rm)/12*W148*W153</f>
        <v/>
      </c>
      <c r="X160" s="44">
        <f>-(opex_util+opex_rm)/12*X148*X153</f>
        <v/>
      </c>
      <c r="Y160" s="44">
        <f>-(opex_util+opex_rm)/12*Y148*Y153</f>
        <v/>
      </c>
      <c r="Z160" s="44">
        <f>-(opex_util+opex_rm)/12*Z148*Z153</f>
        <v/>
      </c>
      <c r="AA160" s="44">
        <f>-(opex_util+opex_rm)/12*AA148*AA153</f>
        <v/>
      </c>
      <c r="AB160" s="44">
        <f>-(opex_util+opex_rm)/12*AB148*AB153</f>
        <v/>
      </c>
      <c r="AC160" s="44">
        <f>-(opex_util+opex_rm)/12*AC148*AC153</f>
        <v/>
      </c>
      <c r="AD160" s="44">
        <f>-(opex_util+opex_rm)/12*AD148*AD153</f>
        <v/>
      </c>
      <c r="AE160" s="44">
        <f>-(opex_util+opex_rm)/12*AE148*AE153</f>
        <v/>
      </c>
      <c r="AF160" s="44">
        <f>-(opex_util+opex_rm)/12*AF148*AF153</f>
        <v/>
      </c>
      <c r="AG160" s="44">
        <f>-(opex_util+opex_rm)/12*AG148*AG153</f>
        <v/>
      </c>
      <c r="AH160" s="44">
        <f>-(opex_util+opex_rm)/12*AH148*AH153</f>
        <v/>
      </c>
      <c r="AI160" s="44">
        <f>-(opex_util+opex_rm)/12*AI148*AI153</f>
        <v/>
      </c>
      <c r="AJ160" s="44">
        <f>-(opex_util+opex_rm)/12*AJ148*AJ153</f>
        <v/>
      </c>
      <c r="AK160" s="44">
        <f>-(opex_util+opex_rm)/12*AK148*AK153</f>
        <v/>
      </c>
      <c r="AL160" s="44">
        <f>-(opex_util+opex_rm)/12*AL148*AL153</f>
        <v/>
      </c>
      <c r="AM160" s="44">
        <f>-(opex_util+opex_rm)/12*AM148*AM153</f>
        <v/>
      </c>
      <c r="AN160" s="44">
        <f>-(opex_util+opex_rm)/12*AN148*AN153</f>
        <v/>
      </c>
      <c r="AO160" s="44">
        <f>-(opex_util+opex_rm)/12*AO148*AO153</f>
        <v/>
      </c>
      <c r="AP160" s="44">
        <f>-(opex_util+opex_rm)/12*AP148*AP153</f>
        <v/>
      </c>
      <c r="AQ160" s="44">
        <f>-(opex_util+opex_rm)/12*AQ148*AQ153</f>
        <v/>
      </c>
      <c r="AR160" s="44">
        <f>-(opex_util+opex_rm)/12*AR148*AR153</f>
        <v/>
      </c>
      <c r="AS160" s="44">
        <f>-(opex_util+opex_rm)/12*AS148*AS153</f>
        <v/>
      </c>
      <c r="AT160" s="44">
        <f>-(opex_util+opex_rm)/12*AT148*AT153</f>
        <v/>
      </c>
      <c r="AU160" s="44">
        <f>-(opex_util+opex_rm)/12*AU148*AU153</f>
        <v/>
      </c>
      <c r="AV160" s="44">
        <f>-(opex_util+opex_rm)/12*AV148*AV153</f>
        <v/>
      </c>
      <c r="AW160" s="44">
        <f>-(opex_util+opex_rm)/12*AW148*AW153</f>
        <v/>
      </c>
      <c r="AX160" s="44">
        <f>-(opex_util+opex_rm)/12*AX148*AX153</f>
        <v/>
      </c>
      <c r="AY160" s="44">
        <f>-(opex_util+opex_rm)/12*AY148*AY153</f>
        <v/>
      </c>
      <c r="AZ160" s="44">
        <f>-(opex_util+opex_rm)/12*AZ148*AZ153</f>
        <v/>
      </c>
      <c r="BA160" s="44">
        <f>-(opex_util+opex_rm)/12*BA148*BA153</f>
        <v/>
      </c>
      <c r="BB160" s="44">
        <f>-(opex_util+opex_rm)/12*BB148*BB153</f>
        <v/>
      </c>
      <c r="BC160" s="44">
        <f>-(opex_util+opex_rm)/12*BC148*BC153</f>
        <v/>
      </c>
      <c r="BD160" s="44">
        <f>-(opex_util+opex_rm)/12*BD148*BD153</f>
        <v/>
      </c>
      <c r="BE160" s="44">
        <f>-(opex_util+opex_rm)/12*BE148*BE153</f>
        <v/>
      </c>
      <c r="BF160" s="44">
        <f>-(opex_util+opex_rm)/12*BF148*BF153</f>
        <v/>
      </c>
      <c r="BG160" s="44">
        <f>-(opex_util+opex_rm)/12*BG148*BG153</f>
        <v/>
      </c>
      <c r="BH160" s="44">
        <f>-(opex_util+opex_rm)/12*BH148*BH153</f>
        <v/>
      </c>
      <c r="BI160" s="44">
        <f>-(opex_util+opex_rm)/12*BI148*BI153</f>
        <v/>
      </c>
      <c r="BJ160" s="44">
        <f>-(opex_util+opex_rm)/12*BJ148*BJ153</f>
        <v/>
      </c>
      <c r="BK160" s="44">
        <f>-(opex_util+opex_rm)/12*BK148*BK153</f>
        <v/>
      </c>
      <c r="BL160" s="44">
        <f>-(opex_util+opex_rm)/12*BL148*BL153</f>
        <v/>
      </c>
      <c r="BM160" s="44">
        <f>-(opex_util+opex_rm)/12*BM148*BM153</f>
        <v/>
      </c>
      <c r="BN160" s="44">
        <f>-(opex_util+opex_rm)/12*BN148*BN153</f>
        <v/>
      </c>
      <c r="BO160" s="44">
        <f>-(opex_util+opex_rm)/12*BO148*BO153</f>
        <v/>
      </c>
      <c r="BP160" s="44">
        <f>-(opex_util+opex_rm)/12*BP148*BP153</f>
        <v/>
      </c>
      <c r="BQ160" s="44">
        <f>-(opex_util+opex_rm)/12*BQ148*BQ153</f>
        <v/>
      </c>
      <c r="BR160" s="44">
        <f>-(opex_util+opex_rm)/12*BR148*BR153</f>
        <v/>
      </c>
      <c r="BS160" s="44">
        <f>-(opex_util+opex_rm)/12*BS148*BS153</f>
        <v/>
      </c>
      <c r="BT160" s="44">
        <f>-(opex_util+opex_rm)/12*BT148*BT153</f>
        <v/>
      </c>
      <c r="BU160" s="44">
        <f>-(opex_util+opex_rm)/12*BU148*BU153</f>
        <v/>
      </c>
      <c r="BV160" s="44">
        <f>-(opex_util+opex_rm)/12*BV148*BV153</f>
        <v/>
      </c>
      <c r="BW160" s="44">
        <f>-(opex_util+opex_rm)/12*BW148*BW153</f>
        <v/>
      </c>
      <c r="BX160" s="44">
        <f>-(opex_util+opex_rm)/12*BX148*BX153</f>
        <v/>
      </c>
      <c r="BY160" s="44">
        <f>-(opex_util+opex_rm)/12*BY148*BY153</f>
        <v/>
      </c>
      <c r="BZ160" s="44">
        <f>-(opex_util+opex_rm)/12*BZ148*BZ153</f>
        <v/>
      </c>
      <c r="CA160" s="44">
        <f>-(opex_util+opex_rm)/12*CA148*CA153</f>
        <v/>
      </c>
      <c r="CB160" s="44">
        <f>-(opex_util+opex_rm)/12*CB148*CB153</f>
        <v/>
      </c>
      <c r="CC160" s="44">
        <f>-(opex_util+opex_rm)/12*CC148*CC153</f>
        <v/>
      </c>
      <c r="CD160" s="44">
        <f>-(opex_util+opex_rm)/12*CD148*CD153</f>
        <v/>
      </c>
      <c r="CE160" s="44">
        <f>-(opex_util+opex_rm)/12*CE148*CE153</f>
        <v/>
      </c>
      <c r="CF160" s="44">
        <f>-(opex_util+opex_rm)/12*CF148*CF153</f>
        <v/>
      </c>
      <c r="CG160" s="44">
        <f>-(opex_util+opex_rm)/12*CG148*CG153</f>
        <v/>
      </c>
      <c r="CH160" s="44">
        <f>-(opex_util+opex_rm)/12*CH148*CH153</f>
        <v/>
      </c>
      <c r="CI160" s="44">
        <f>-(opex_util+opex_rm)/12*CI148*CI153</f>
        <v/>
      </c>
      <c r="CJ160" s="44">
        <f>-(opex_util+opex_rm)/12*CJ148*CJ153</f>
        <v/>
      </c>
      <c r="CK160" s="44">
        <f>-(opex_util+opex_rm)/12*CK148*CK153</f>
        <v/>
      </c>
      <c r="CL160" s="44">
        <f>-(opex_util+opex_rm)/12*CL148*CL153</f>
        <v/>
      </c>
      <c r="CM160" s="44">
        <f>-(opex_util+opex_rm)/12*CM148*CM153</f>
        <v/>
      </c>
      <c r="CN160" s="44">
        <f>-(opex_util+opex_rm)/12*CN148*CN153</f>
        <v/>
      </c>
      <c r="CO160" s="44">
        <f>-(opex_util+opex_rm)/12*CO148*CO153</f>
        <v/>
      </c>
      <c r="CP160" s="44">
        <f>-(opex_util+opex_rm)/12*CP148*CP153</f>
        <v/>
      </c>
      <c r="CQ160" s="44">
        <f>-(opex_util+opex_rm)/12*CQ148*CQ153</f>
        <v/>
      </c>
      <c r="CR160" s="44">
        <f>-(opex_util+opex_rm)/12*CR148*CR153</f>
        <v/>
      </c>
      <c r="CS160" s="44">
        <f>-(opex_util+opex_rm)/12*CS148*CS153</f>
        <v/>
      </c>
      <c r="CT160" s="44">
        <f>-(opex_util+opex_rm)/12*CT148*CT153</f>
        <v/>
      </c>
      <c r="CU160" s="44">
        <f>-(opex_util+opex_rm)/12*CU148*CU153</f>
        <v/>
      </c>
      <c r="CV160" s="44">
        <f>-(opex_util+opex_rm)/12*CV148*CV153</f>
        <v/>
      </c>
      <c r="CW160" s="44">
        <f>-(opex_util+opex_rm)/12*CW148*CW153</f>
        <v/>
      </c>
      <c r="CX160" s="44">
        <f>-(opex_util+opex_rm)/12*CX148*CX153</f>
        <v/>
      </c>
      <c r="CY160" s="44">
        <f>-(opex_util+opex_rm)/12*CY148*CY153</f>
        <v/>
      </c>
      <c r="CZ160" s="44">
        <f>-(opex_util+opex_rm)/12*CZ148*CZ153</f>
        <v/>
      </c>
      <c r="DA160" s="44">
        <f>-(opex_util+opex_rm)/12*DA148*DA153</f>
        <v/>
      </c>
      <c r="DB160" s="44">
        <f>-(opex_util+opex_rm)/12*DB148*DB153</f>
        <v/>
      </c>
      <c r="DC160" s="44">
        <f>-(opex_util+opex_rm)/12*DC148*DC153</f>
        <v/>
      </c>
      <c r="DD160" s="44">
        <f>-(opex_util+opex_rm)/12*DD148*DD153</f>
        <v/>
      </c>
      <c r="DE160" s="44">
        <f>-(opex_util+opex_rm)/12*DE148*DE153</f>
        <v/>
      </c>
      <c r="DF160" s="44">
        <f>-(opex_util+opex_rm)/12*DF148*DF153</f>
        <v/>
      </c>
      <c r="DG160" s="44">
        <f>-(opex_util+opex_rm)/12*DG148*DG153</f>
        <v/>
      </c>
      <c r="DH160" s="44">
        <f>-(opex_util+opex_rm)/12*DH148*DH153</f>
        <v/>
      </c>
      <c r="DI160" s="44">
        <f>-(opex_util+opex_rm)/12*DI148*DI153</f>
        <v/>
      </c>
      <c r="DJ160" s="44">
        <f>-(opex_util+opex_rm)/12*DJ148*DJ153</f>
        <v/>
      </c>
      <c r="DK160" s="44">
        <f>-(opex_util+opex_rm)/12*DK148*DK153</f>
        <v/>
      </c>
      <c r="DL160" s="44">
        <f>-(opex_util+opex_rm)/12*DL148*DL153</f>
        <v/>
      </c>
      <c r="DM160" s="44">
        <f>-(opex_util+opex_rm)/12*DM148*DM153</f>
        <v/>
      </c>
      <c r="DN160" s="44">
        <f>-(opex_util+opex_rm)/12*DN148*DN153</f>
        <v/>
      </c>
      <c r="DO160" s="44">
        <f>-(opex_util+opex_rm)/12*DO148*DO153</f>
        <v/>
      </c>
      <c r="DP160" s="44">
        <f>-(opex_util+opex_rm)/12*DP148*DP153</f>
        <v/>
      </c>
      <c r="DQ160" s="44">
        <f>-(opex_util+opex_rm)/12*DQ148*DQ153</f>
        <v/>
      </c>
      <c r="DR160" s="44">
        <f>-(opex_util+opex_rm)/12*DR148*DR153</f>
        <v/>
      </c>
      <c r="DS160" s="44">
        <f>-(opex_util+opex_rm)/12*DS148*DS153</f>
        <v/>
      </c>
      <c r="DT160" s="44">
        <f>-(opex_util+opex_rm)/12*DT148*DT153</f>
        <v/>
      </c>
      <c r="DU160" s="44">
        <f>-(opex_util+opex_rm)/12*DU148*DU153</f>
        <v/>
      </c>
      <c r="DV160" s="44">
        <f>-(opex_util+opex_rm)/12*DV148*DV153</f>
        <v/>
      </c>
      <c r="DW160" s="44">
        <f>-(opex_util+opex_rm)/12*DW148*DW153</f>
        <v/>
      </c>
      <c r="DX160" s="44">
        <f>-(opex_util+opex_rm)/12*DX148*DX153</f>
        <v/>
      </c>
      <c r="DY160" s="44">
        <f>-(opex_util+opex_rm)/12*DY148*DY153</f>
        <v/>
      </c>
      <c r="DZ160" s="44">
        <f>-(opex_util+opex_rm)/12*DZ148*DZ153</f>
        <v/>
      </c>
      <c r="EA160" s="44">
        <f>-(opex_util+opex_rm)/12*EA148*EA153</f>
        <v/>
      </c>
      <c r="EB160" s="44">
        <f>-(opex_util+opex_rm)/12*EB148*EB153</f>
        <v/>
      </c>
      <c r="EC160" s="44">
        <f>-(opex_util+opex_rm)/12*EC148*EC153</f>
        <v/>
      </c>
      <c r="ED160" s="44">
        <f>-(opex_util+opex_rm)/12*ED148*ED153</f>
        <v/>
      </c>
      <c r="EE160" s="44">
        <f>-(opex_util+opex_rm)/12*EE148*EE153</f>
        <v/>
      </c>
      <c r="EF160" s="44">
        <f>-(opex_util+opex_rm)/12*EF148*EF153</f>
        <v/>
      </c>
      <c r="EG160" s="44">
        <f>-(opex_util+opex_rm)/12*EG148*EG153</f>
        <v/>
      </c>
      <c r="EH160" s="44">
        <f>-(opex_util+opex_rm)/12*EH148*EH153</f>
        <v/>
      </c>
      <c r="EI160" s="44">
        <f>-(opex_util+opex_rm)/12*EI148*EI153</f>
        <v/>
      </c>
      <c r="EJ160" s="44">
        <f>-(opex_util+opex_rm)/12*EJ148*EJ153</f>
        <v/>
      </c>
      <c r="EK160" s="44">
        <f>-(opex_util+opex_rm)/12*EK148*EK153</f>
        <v/>
      </c>
      <c r="EL160" s="44">
        <f>-(opex_util+opex_rm)/12*EL148*EL153</f>
        <v/>
      </c>
      <c r="EM160" s="44">
        <f>-(opex_util+opex_rm)/12*EM148*EM153</f>
        <v/>
      </c>
      <c r="EN160" s="44">
        <f>-(opex_util+opex_rm)/12*EN148*EN153</f>
        <v/>
      </c>
      <c r="EO160" s="44">
        <f>-(opex_util+opex_rm)/12*EO148*EO153</f>
        <v/>
      </c>
      <c r="EP160" s="44">
        <f>-(opex_util+opex_rm)/12*EP148*EP153</f>
        <v/>
      </c>
      <c r="EQ160" s="44">
        <f>-(opex_util+opex_rm)/12*EQ148*EQ153</f>
        <v/>
      </c>
      <c r="ER160" s="44">
        <f>-(opex_util+opex_rm)/12*ER148*ER153</f>
        <v/>
      </c>
      <c r="ES160" s="44">
        <f>-(opex_util+opex_rm)/12*ES148*ES153</f>
        <v/>
      </c>
      <c r="ET160" s="44">
        <f>-(opex_util+opex_rm)/12*ET148*ET153</f>
        <v/>
      </c>
      <c r="EU160" s="44">
        <f>-(opex_util+opex_rm)/12*EU148*EU153</f>
        <v/>
      </c>
      <c r="EV160" s="44">
        <f>-(opex_util+opex_rm)/12*EV148*EV153</f>
        <v/>
      </c>
      <c r="EW160" s="44">
        <f>-(opex_util+opex_rm)/12*EW148*EW153</f>
        <v/>
      </c>
      <c r="EX160" s="44">
        <f>-(opex_util+opex_rm)/12*EX148*EX153</f>
        <v/>
      </c>
      <c r="EY160" s="44">
        <f>-(opex_util+opex_rm)/12*EY148*EY153</f>
        <v/>
      </c>
      <c r="EZ160" s="44">
        <f>-(opex_util+opex_rm)/12*EZ148*EZ153</f>
        <v/>
      </c>
      <c r="FA160" s="44">
        <f>-(opex_util+opex_rm)/12*FA148*FA153</f>
        <v/>
      </c>
      <c r="FB160" s="44">
        <f>-(opex_util+opex_rm)/12*FB148*FB153</f>
        <v/>
      </c>
      <c r="FC160" s="44">
        <f>-(opex_util+opex_rm)/12*FC148*FC153</f>
        <v/>
      </c>
      <c r="FD160" s="44">
        <f>-(opex_util+opex_rm)/12*FD148*FD153</f>
        <v/>
      </c>
      <c r="FE160" s="44">
        <f>-(opex_util+opex_rm)/12*FE148*FE153</f>
        <v/>
      </c>
      <c r="FF160" s="44">
        <f>-(opex_util+opex_rm)/12*FF148*FF153</f>
        <v/>
      </c>
      <c r="FG160" s="44">
        <f>-(opex_util+opex_rm)/12*FG148*FG153</f>
        <v/>
      </c>
      <c r="FH160" s="44">
        <f>-(opex_util+opex_rm)/12*FH148*FH153</f>
        <v/>
      </c>
      <c r="FI160" s="44">
        <f>-(opex_util+opex_rm)/12*FI148*FI153</f>
        <v/>
      </c>
      <c r="FJ160" s="44">
        <f>-(opex_util+opex_rm)/12*FJ148*FJ153</f>
        <v/>
      </c>
      <c r="FK160" s="44">
        <f>-(opex_util+opex_rm)/12*FK148*FK153</f>
        <v/>
      </c>
      <c r="FL160" s="44">
        <f>-(opex_util+opex_rm)/12*FL148*FL153</f>
        <v/>
      </c>
      <c r="FM160" s="44">
        <f>-(opex_util+opex_rm)/12*FM148*FM153</f>
        <v/>
      </c>
      <c r="FN160" s="44">
        <f>-(opex_util+opex_rm)/12*FN148*FN153</f>
        <v/>
      </c>
      <c r="FO160" s="44">
        <f>-(opex_util+opex_rm)/12*FO148*FO153</f>
        <v/>
      </c>
      <c r="FP160" s="44">
        <f>-(opex_util+opex_rm)/12*FP148*FP153</f>
        <v/>
      </c>
      <c r="FQ160" s="44">
        <f>-(opex_util+opex_rm)/12*FQ148*FQ153</f>
        <v/>
      </c>
      <c r="FR160" s="44">
        <f>-(opex_util+opex_rm)/12*FR148*FR153</f>
        <v/>
      </c>
      <c r="FS160" s="44">
        <f>-(opex_util+opex_rm)/12*FS148*FS153</f>
        <v/>
      </c>
      <c r="FT160" s="44">
        <f>-(opex_util+opex_rm)/12*FT148*FT153</f>
        <v/>
      </c>
      <c r="FU160" s="44">
        <f>-(opex_util+opex_rm)/12*FU148*FU153</f>
        <v/>
      </c>
      <c r="FV160" s="44">
        <f>-(opex_util+opex_rm)/12*FV148*FV153</f>
        <v/>
      </c>
      <c r="FW160" s="44">
        <f>-(opex_util+opex_rm)/12*FW148*FW153</f>
        <v/>
      </c>
      <c r="FX160" s="44">
        <f>-(opex_util+opex_rm)/12*FX148*FX153</f>
        <v/>
      </c>
      <c r="FY160" s="44">
        <f>-(opex_util+opex_rm)/12*FY148*FY153</f>
        <v/>
      </c>
      <c r="FZ160" s="44">
        <f>-(opex_util+opex_rm)/12*FZ148*FZ153</f>
        <v/>
      </c>
      <c r="GA160" s="44">
        <f>-(opex_util+opex_rm)/12*GA148*GA153</f>
        <v/>
      </c>
      <c r="GB160" s="44">
        <f>-(opex_util+opex_rm)/12*GB148*GB153</f>
        <v/>
      </c>
      <c r="GC160" s="44">
        <f>-(opex_util+opex_rm)/12*GC148*GC153</f>
        <v/>
      </c>
      <c r="GD160" s="44">
        <f>-(opex_util+opex_rm)/12*GD148*GD153</f>
        <v/>
      </c>
      <c r="GE160" s="44">
        <f>-(opex_util+opex_rm)/12*GE148*GE153</f>
        <v/>
      </c>
      <c r="GF160" s="44">
        <f>-(opex_util+opex_rm)/12*GF148*GF153</f>
        <v/>
      </c>
      <c r="GG160" s="44">
        <f>-(opex_util+opex_rm)/12*GG148*GG153</f>
        <v/>
      </c>
      <c r="GH160" s="44">
        <f>-(opex_util+opex_rm)/12*GH148*GH153</f>
        <v/>
      </c>
      <c r="GI160" s="44">
        <f>-(opex_util+opex_rm)/12*GI148*GI153</f>
        <v/>
      </c>
      <c r="GJ160" s="44">
        <f>-(opex_util+opex_rm)/12*GJ148*GJ153</f>
        <v/>
      </c>
      <c r="GK160" s="44">
        <f>-(opex_util+opex_rm)/12*GK148*GK153</f>
        <v/>
      </c>
      <c r="GL160" s="44">
        <f>-(opex_util+opex_rm)/12*GL148*GL153</f>
        <v/>
      </c>
      <c r="GM160" s="44">
        <f>-(opex_util+opex_rm)/12*GM148*GM153</f>
        <v/>
      </c>
      <c r="GN160" s="44">
        <f>-(opex_util+opex_rm)/12*GN148*GN153</f>
        <v/>
      </c>
      <c r="GO160" s="44">
        <f>-(opex_util+opex_rm)/12*GO148*GO153</f>
        <v/>
      </c>
      <c r="GP160" s="44">
        <f>-(opex_util+opex_rm)/12*GP148*GP153</f>
        <v/>
      </c>
      <c r="GQ160" s="44">
        <f>-(opex_util+opex_rm)/12*GQ148*GQ153</f>
        <v/>
      </c>
      <c r="GR160" s="44">
        <f>-(opex_util+opex_rm)/12*GR148*GR153</f>
        <v/>
      </c>
      <c r="GS160" s="44">
        <f>-(opex_util+opex_rm)/12*GS148*GS153</f>
        <v/>
      </c>
      <c r="GT160" s="44">
        <f>-(opex_util+opex_rm)/12*GT148*GT153</f>
        <v/>
      </c>
      <c r="GU160" s="44">
        <f>-(opex_util+opex_rm)/12*GU148*GU153</f>
        <v/>
      </c>
      <c r="GV160" s="44">
        <f>-(opex_util+opex_rm)/12*GV148*GV153</f>
        <v/>
      </c>
      <c r="GW160" s="44">
        <f>-(opex_util+opex_rm)/12*GW148*GW153</f>
        <v/>
      </c>
      <c r="GX160" s="44">
        <f>-(opex_util+opex_rm)/12*GX148*GX153</f>
        <v/>
      </c>
      <c r="GY160" s="44">
        <f>-(opex_util+opex_rm)/12*GY148*GY153</f>
        <v/>
      </c>
      <c r="GZ160" s="44">
        <f>-(opex_util+opex_rm)/12*GZ148*GZ153</f>
        <v/>
      </c>
      <c r="HA160" s="44">
        <f>-(opex_util+opex_rm)/12*HA148*HA153</f>
        <v/>
      </c>
      <c r="HB160" s="44">
        <f>-(opex_util+opex_rm)/12*HB148*HB153</f>
        <v/>
      </c>
      <c r="HC160" s="44">
        <f>-(opex_util+opex_rm)/12*HC148*HC153</f>
        <v/>
      </c>
      <c r="HD160" s="44">
        <f>-(opex_util+opex_rm)/12*HD148*HD153</f>
        <v/>
      </c>
      <c r="HE160" s="44">
        <f>-(opex_util+opex_rm)/12*HE148*HE153</f>
        <v/>
      </c>
      <c r="HF160" s="44">
        <f>-(opex_util+opex_rm)/12*HF148*HF153</f>
        <v/>
      </c>
      <c r="HG160" s="44">
        <f>-(opex_util+opex_rm)/12*HG148*HG153</f>
        <v/>
      </c>
      <c r="HH160" s="44">
        <f>-(opex_util+opex_rm)/12*HH148*HH153</f>
        <v/>
      </c>
      <c r="HI160" s="44">
        <f>-(opex_util+opex_rm)/12*HI148*HI153</f>
        <v/>
      </c>
      <c r="HJ160" s="44">
        <f>-(opex_util+opex_rm)/12*HJ148*HJ153</f>
        <v/>
      </c>
      <c r="HK160" s="44">
        <f>-(opex_util+opex_rm)/12*HK148*HK153</f>
        <v/>
      </c>
      <c r="HL160" s="44">
        <f>-(opex_util+opex_rm)/12*HL148*HL153</f>
        <v/>
      </c>
      <c r="HM160" s="44">
        <f>-(opex_util+opex_rm)/12*HM148*HM153</f>
        <v/>
      </c>
      <c r="HN160" s="44">
        <f>-(opex_util+opex_rm)/12*HN148*HN153</f>
        <v/>
      </c>
      <c r="HO160" s="44">
        <f>-(opex_util+opex_rm)/12*HO148*HO153</f>
        <v/>
      </c>
      <c r="HP160" s="44">
        <f>-(opex_util+opex_rm)/12*HP148*HP153</f>
        <v/>
      </c>
      <c r="HQ160" s="44">
        <f>-(opex_util+opex_rm)/12*HQ148*HQ153</f>
        <v/>
      </c>
      <c r="HR160" s="44">
        <f>-(opex_util+opex_rm)/12*HR148*HR153</f>
        <v/>
      </c>
      <c r="HS160" s="44">
        <f>-(opex_util+opex_rm)/12*HS148*HS153</f>
        <v/>
      </c>
      <c r="HT160" s="44">
        <f>-(opex_util+opex_rm)/12*HT148*HT153</f>
        <v/>
      </c>
      <c r="HU160" s="44">
        <f>-(opex_util+opex_rm)/12*HU148*HU153</f>
        <v/>
      </c>
      <c r="HV160" s="44">
        <f>-(opex_util+opex_rm)/12*HV148*HV153</f>
        <v/>
      </c>
      <c r="HW160" s="44">
        <f>-(opex_util+opex_rm)/12*HW148*HW153</f>
        <v/>
      </c>
      <c r="HX160" s="44">
        <f>-(opex_util+opex_rm)/12*HX148*HX153</f>
        <v/>
      </c>
      <c r="HY160" s="44">
        <f>-(opex_util+opex_rm)/12*HY148*HY153</f>
        <v/>
      </c>
      <c r="HZ160" s="44">
        <f>-(opex_util+opex_rm)/12*HZ148*HZ153</f>
        <v/>
      </c>
      <c r="IA160" s="44">
        <f>-(opex_util+opex_rm)/12*IA148*IA153</f>
        <v/>
      </c>
      <c r="IB160" s="44">
        <f>-(opex_util+opex_rm)/12*IB148*IB153</f>
        <v/>
      </c>
      <c r="IC160" s="44">
        <f>-(opex_util+opex_rm)/12*IC148*IC153</f>
        <v/>
      </c>
      <c r="ID160" s="44">
        <f>-(opex_util+opex_rm)/12*ID148*ID153</f>
        <v/>
      </c>
      <c r="IE160" s="44">
        <f>-(opex_util+opex_rm)/12*IE148*IE153</f>
        <v/>
      </c>
      <c r="IF160" s="44">
        <f>-(opex_util+opex_rm)/12*IF148*IF153</f>
        <v/>
      </c>
      <c r="IG160" s="44">
        <f>-(opex_util+opex_rm)/12*IG148*IG153</f>
        <v/>
      </c>
      <c r="IH160" s="44">
        <f>-(opex_util+opex_rm)/12*IH148*IH153</f>
        <v/>
      </c>
      <c r="II160" s="44">
        <f>-(opex_util+opex_rm)/12*II148*II153</f>
        <v/>
      </c>
      <c r="IJ160" s="44">
        <f>-(opex_util+opex_rm)/12*IJ148*IJ153</f>
        <v/>
      </c>
      <c r="IK160" s="44">
        <f>-(opex_util+opex_rm)/12*IK148*IK153</f>
        <v/>
      </c>
      <c r="IL160" s="44">
        <f>-(opex_util+opex_rm)/12*IL148*IL153</f>
        <v/>
      </c>
      <c r="IM160" s="44">
        <f>-(opex_util+opex_rm)/12*IM148*IM153</f>
        <v/>
      </c>
      <c r="IN160" s="44">
        <f>-(opex_util+opex_rm)/12*IN148*IN153</f>
        <v/>
      </c>
      <c r="IO160" s="44">
        <f>-(opex_util+opex_rm)/12*IO148*IO153</f>
        <v/>
      </c>
      <c r="IP160" s="44">
        <f>-(opex_util+opex_rm)/12*IP148*IP153</f>
        <v/>
      </c>
      <c r="IQ160" s="44">
        <f>-(opex_util+opex_rm)/12*IQ148*IQ153</f>
        <v/>
      </c>
      <c r="IR160" s="44">
        <f>-(opex_util+opex_rm)/12*IR148*IR153</f>
        <v/>
      </c>
      <c r="IS160" s="44">
        <f>-(opex_util+opex_rm)/12*IS148*IS153</f>
        <v/>
      </c>
      <c r="IT160" s="44">
        <f>-(opex_util+opex_rm)/12*IT148*IT153</f>
        <v/>
      </c>
      <c r="IU160" s="44">
        <f>-(opex_util+opex_rm)/12*IU148*IU153</f>
        <v/>
      </c>
      <c r="IV160" s="44">
        <f>-(opex_util+opex_rm)/12*IV148*IV153</f>
        <v/>
      </c>
      <c r="IW160" s="44">
        <f>-(opex_util+opex_rm)/12*IW148*IW153</f>
        <v/>
      </c>
      <c r="IX160" s="44">
        <f>-(opex_util+opex_rm)/12*IX148*IX153</f>
        <v/>
      </c>
      <c r="IY160" s="44">
        <f>-(opex_util+opex_rm)/12*IY148*IY153</f>
        <v/>
      </c>
      <c r="IZ160" s="44">
        <f>-(opex_util+opex_rm)/12*IZ148*IZ153</f>
        <v/>
      </c>
      <c r="JA160" s="44">
        <f>-(opex_util+opex_rm)/12*JA148*JA153</f>
        <v/>
      </c>
      <c r="JB160" s="44">
        <f>-(opex_util+opex_rm)/12*JB148*JB153</f>
        <v/>
      </c>
      <c r="JC160" s="44">
        <f>-(opex_util+opex_rm)/12*JC148*JC153</f>
        <v/>
      </c>
      <c r="JD160" s="44">
        <f>-(opex_util+opex_rm)/12*JD148*JD153</f>
        <v/>
      </c>
      <c r="JE160" s="44">
        <f>-(opex_util+opex_rm)/12*JE148*JE153</f>
        <v/>
      </c>
      <c r="JF160" s="44">
        <f>-(opex_util+opex_rm)/12*JF148*JF153</f>
        <v/>
      </c>
      <c r="JG160" s="44">
        <f>-(opex_util+opex_rm)/12*JG148*JG153</f>
        <v/>
      </c>
      <c r="JH160" s="44">
        <f>-(opex_util+opex_rm)/12*JH148*JH153</f>
        <v/>
      </c>
      <c r="JI160" s="44">
        <f>-(opex_util+opex_rm)/12*JI148*JI153</f>
        <v/>
      </c>
      <c r="JJ160" s="44">
        <f>-(opex_util+opex_rm)/12*JJ148*JJ153</f>
        <v/>
      </c>
      <c r="JK160" s="44">
        <f>-(opex_util+opex_rm)/12*JK148*JK153</f>
        <v/>
      </c>
      <c r="JL160" s="44">
        <f>-(opex_util+opex_rm)/12*JL148*JL153</f>
        <v/>
      </c>
      <c r="JM160" s="44">
        <f>-(opex_util+opex_rm)/12*JM148*JM153</f>
        <v/>
      </c>
      <c r="JN160" s="44">
        <f>-(opex_util+opex_rm)/12*JN148*JN153</f>
        <v/>
      </c>
      <c r="JO160" s="44">
        <f>-(opex_util+opex_rm)/12*JO148*JO153</f>
        <v/>
      </c>
      <c r="JP160" s="44">
        <f>-(opex_util+opex_rm)/12*JP148*JP153</f>
        <v/>
      </c>
      <c r="JQ160" s="44">
        <f>-(opex_util+opex_rm)/12*JQ148*JQ153</f>
        <v/>
      </c>
      <c r="JR160" s="44">
        <f>-(opex_util+opex_rm)/12*JR148*JR153</f>
        <v/>
      </c>
      <c r="JS160" s="44">
        <f>-(opex_util+opex_rm)/12*JS148*JS153</f>
        <v/>
      </c>
      <c r="JT160" s="44">
        <f>-(opex_util+opex_rm)/12*JT148*JT153</f>
        <v/>
      </c>
      <c r="JU160" s="44">
        <f>-(opex_util+opex_rm)/12*JU148*JU153</f>
        <v/>
      </c>
      <c r="JV160" s="44">
        <f>-(opex_util+opex_rm)/12*JV148*JV153</f>
        <v/>
      </c>
      <c r="JW160" s="44">
        <f>-(opex_util+opex_rm)/12*JW148*JW153</f>
        <v/>
      </c>
      <c r="JX160" s="44">
        <f>-(opex_util+opex_rm)/12*JX148*JX153</f>
        <v/>
      </c>
      <c r="JY160" s="44">
        <f>-(opex_util+opex_rm)/12*JY148*JY153</f>
        <v/>
      </c>
      <c r="JZ160" s="44">
        <f>-(opex_util+opex_rm)/12*JZ148*JZ153</f>
        <v/>
      </c>
      <c r="KA160" s="44">
        <f>-(opex_util+opex_rm)/12*KA148*KA153</f>
        <v/>
      </c>
      <c r="KB160" s="44">
        <f>-(opex_util+opex_rm)/12*KB148*KB153</f>
        <v/>
      </c>
      <c r="KC160" s="44">
        <f>-(opex_util+opex_rm)/12*KC148*KC153</f>
        <v/>
      </c>
      <c r="KD160" s="44">
        <f>-(opex_util+opex_rm)/12*KD148*KD153</f>
        <v/>
      </c>
      <c r="KE160" s="44">
        <f>-(opex_util+opex_rm)/12*KE148*KE153</f>
        <v/>
      </c>
      <c r="KF160" s="44">
        <f>-(opex_util+opex_rm)/12*KF148*KF153</f>
        <v/>
      </c>
      <c r="KG160" s="44">
        <f>-(opex_util+opex_rm)/12*KG148*KG153</f>
        <v/>
      </c>
      <c r="KH160" s="44">
        <f>-(opex_util+opex_rm)/12*KH148*KH153</f>
        <v/>
      </c>
      <c r="KI160" s="44">
        <f>-(opex_util+opex_rm)/12*KI148*KI153</f>
        <v/>
      </c>
      <c r="KJ160" s="44">
        <f>-(opex_util+opex_rm)/12*KJ148*KJ153</f>
        <v/>
      </c>
      <c r="KK160" s="44">
        <f>-(opex_util+opex_rm)/12*KK148*KK153</f>
        <v/>
      </c>
      <c r="KL160" s="44">
        <f>-(opex_util+opex_rm)/12*KL148*KL153</f>
        <v/>
      </c>
      <c r="KM160" s="44">
        <f>-(opex_util+opex_rm)/12*KM148*KM153</f>
        <v/>
      </c>
      <c r="KN160" s="44">
        <f>-(opex_util+opex_rm)/12*KN148*KN153</f>
        <v/>
      </c>
      <c r="KO160" s="44">
        <f>-(opex_util+opex_rm)/12*KO148*KO153</f>
        <v/>
      </c>
      <c r="KP160" s="44">
        <f>-(opex_util+opex_rm)/12*KP148*KP153</f>
        <v/>
      </c>
      <c r="KQ160" s="44">
        <f>-(opex_util+opex_rm)/12*KQ148*KQ153</f>
        <v/>
      </c>
      <c r="KR160" s="44">
        <f>-(opex_util+opex_rm)/12*KR148*KR153</f>
        <v/>
      </c>
      <c r="KS160" s="44">
        <f>-(opex_util+opex_rm)/12*KS148*KS153</f>
        <v/>
      </c>
      <c r="KT160" s="44">
        <f>-(opex_util+opex_rm)/12*KT148*KT153</f>
        <v/>
      </c>
      <c r="KU160" s="44">
        <f>-(opex_util+opex_rm)/12*KU148*KU153</f>
        <v/>
      </c>
      <c r="KV160" s="44">
        <f>-(opex_util+opex_rm)/12*KV148*KV153</f>
        <v/>
      </c>
      <c r="KW160" s="44">
        <f>-(opex_util+opex_rm)/12*KW148*KW153</f>
        <v/>
      </c>
      <c r="KX160" s="44">
        <f>-(opex_util+opex_rm)/12*KX148*KX153</f>
        <v/>
      </c>
      <c r="KY160" s="44">
        <f>-(opex_util+opex_rm)/12*KY148*KY153</f>
        <v/>
      </c>
      <c r="KZ160" s="44">
        <f>-(opex_util+opex_rm)/12*KZ148*KZ153</f>
        <v/>
      </c>
      <c r="LA160" s="44">
        <f>-(opex_util+opex_rm)/12*LA148*LA153</f>
        <v/>
      </c>
      <c r="LB160" s="44">
        <f>-(opex_util+opex_rm)/12*LB148*LB153</f>
        <v/>
      </c>
      <c r="LC160" s="44">
        <f>-(opex_util+opex_rm)/12*LC148*LC153</f>
        <v/>
      </c>
      <c r="LD160" s="44">
        <f>-(opex_util+opex_rm)/12*LD148*LD153</f>
        <v/>
      </c>
      <c r="LE160" s="44">
        <f>-(opex_util+opex_rm)/12*LE148*LE153</f>
        <v/>
      </c>
      <c r="LF160" s="44">
        <f>-(opex_util+opex_rm)/12*LF148*LF153</f>
        <v/>
      </c>
      <c r="LG160" s="44">
        <f>-(opex_util+opex_rm)/12*LG148*LG153</f>
        <v/>
      </c>
      <c r="LH160" s="44">
        <f>-(opex_util+opex_rm)/12*LH148*LH153</f>
        <v/>
      </c>
      <c r="LI160" s="44">
        <f>-(opex_util+opex_rm)/12*LI148*LI153</f>
        <v/>
      </c>
      <c r="LJ160" s="44">
        <f>-(opex_util+opex_rm)/12*LJ148*LJ153</f>
        <v/>
      </c>
      <c r="LK160" s="44">
        <f>-(opex_util+opex_rm)/12*LK148*LK153</f>
        <v/>
      </c>
      <c r="LL160" s="44">
        <f>-(opex_util+opex_rm)/12*LL148*LL153</f>
        <v/>
      </c>
      <c r="LM160" s="44">
        <f>-(opex_util+opex_rm)/12*LM148*LM153</f>
        <v/>
      </c>
      <c r="LN160" s="44">
        <f>-(opex_util+opex_rm)/12*LN148*LN153</f>
        <v/>
      </c>
      <c r="LO160" s="44">
        <f>-(opex_util+opex_rm)/12*LO148*LO153</f>
        <v/>
      </c>
      <c r="LP160" s="44">
        <f>-(opex_util+opex_rm)/12*LP148*LP153</f>
        <v/>
      </c>
      <c r="LQ160" s="44">
        <f>-(opex_util+opex_rm)/12*LQ148*LQ153</f>
        <v/>
      </c>
      <c r="LR160" s="44">
        <f>-(opex_util+opex_rm)/12*LR148*LR153</f>
        <v/>
      </c>
      <c r="LS160" s="44">
        <f>-(opex_util+opex_rm)/12*LS148*LS153</f>
        <v/>
      </c>
      <c r="LT160" s="44">
        <f>-(opex_util+opex_rm)/12*LT148*LT153</f>
        <v/>
      </c>
      <c r="LU160" s="44">
        <f>-(opex_util+opex_rm)/12*LU148*LU153</f>
        <v/>
      </c>
      <c r="LV160" s="44">
        <f>-(opex_util+opex_rm)/12*LV148*LV153</f>
        <v/>
      </c>
      <c r="LW160" s="44">
        <f>-(opex_util+opex_rm)/12*LW148*LW153</f>
        <v/>
      </c>
      <c r="LX160" s="44">
        <f>-(opex_util+opex_rm)/12*LX148*LX153</f>
        <v/>
      </c>
      <c r="LY160" s="44">
        <f>-(opex_util+opex_rm)/12*LY148*LY153</f>
        <v/>
      </c>
      <c r="LZ160" s="44">
        <f>-(opex_util+opex_rm)/12*LZ148*LZ153</f>
        <v/>
      </c>
      <c r="MA160" s="44">
        <f>-(opex_util+opex_rm)/12*MA148*MA153</f>
        <v/>
      </c>
      <c r="MB160" s="44">
        <f>-(opex_util+opex_rm)/12*MB148*MB153</f>
        <v/>
      </c>
      <c r="MC160" s="44">
        <f>-(opex_util+opex_rm)/12*MC148*MC153</f>
        <v/>
      </c>
      <c r="MD160" s="44">
        <f>-(opex_util+opex_rm)/12*MD148*MD153</f>
        <v/>
      </c>
      <c r="ME160" s="44">
        <f>-(opex_util+opex_rm)/12*ME148*ME153</f>
        <v/>
      </c>
      <c r="MF160" s="44">
        <f>-(opex_util+opex_rm)/12*MF148*MF153</f>
        <v/>
      </c>
      <c r="MG160" s="44">
        <f>-(opex_util+opex_rm)/12*MG148*MG153</f>
        <v/>
      </c>
      <c r="MH160" s="44">
        <f>-(opex_util+opex_rm)/12*MH148*MH153</f>
        <v/>
      </c>
      <c r="MI160" s="44">
        <f>-(opex_util+opex_rm)/12*MI148*MI153</f>
        <v/>
      </c>
      <c r="MJ160" s="44">
        <f>-(opex_util+opex_rm)/12*MJ148*MJ153</f>
        <v/>
      </c>
      <c r="MK160" s="44">
        <f>-(opex_util+opex_rm)/12*MK148*MK153</f>
        <v/>
      </c>
      <c r="ML160" s="44">
        <f>-(opex_util+opex_rm)/12*ML148*ML153</f>
        <v/>
      </c>
      <c r="MM160" s="44">
        <f>-(opex_util+opex_rm)/12*MM148*MM153</f>
        <v/>
      </c>
      <c r="MN160" s="44">
        <f>-(opex_util+opex_rm)/12*MN148*MN153</f>
        <v/>
      </c>
      <c r="MO160" s="44">
        <f>-(opex_util+opex_rm)/12*MO148*MO153</f>
        <v/>
      </c>
      <c r="MP160" s="44">
        <f>-(opex_util+opex_rm)/12*MP148*MP153</f>
        <v/>
      </c>
      <c r="MQ160" s="44">
        <f>-(opex_util+opex_rm)/12*MQ148*MQ153</f>
        <v/>
      </c>
      <c r="MR160" s="44">
        <f>-(opex_util+opex_rm)/12*MR148*MR153</f>
        <v/>
      </c>
      <c r="MS160" s="44">
        <f>-(opex_util+opex_rm)/12*MS148*MS153</f>
        <v/>
      </c>
      <c r="MT160" s="44">
        <f>-(opex_util+opex_rm)/12*MT148*MT153</f>
        <v/>
      </c>
      <c r="MU160" s="44">
        <f>-(opex_util+opex_rm)/12*MU148*MU153</f>
        <v/>
      </c>
      <c r="MV160" s="44">
        <f>-(opex_util+opex_rm)/12*MV148*MV153</f>
        <v/>
      </c>
      <c r="MW160" s="44">
        <f>-(opex_util+opex_rm)/12*MW148*MW153</f>
        <v/>
      </c>
      <c r="MX160" s="44">
        <f>-(opex_util+opex_rm)/12*MX148*MX153</f>
        <v/>
      </c>
      <c r="MY160" s="44">
        <f>-(opex_util+opex_rm)/12*MY148*MY153</f>
        <v/>
      </c>
      <c r="MZ160" s="44">
        <f>-(opex_util+opex_rm)/12*MZ148*MZ153</f>
        <v/>
      </c>
      <c r="NA160" s="44">
        <f>-(opex_util+opex_rm)/12*NA148*NA153</f>
        <v/>
      </c>
      <c r="NB160" s="44">
        <f>-(opex_util+opex_rm)/12*NB148*NB153</f>
        <v/>
      </c>
      <c r="NC160" s="44">
        <f>-(opex_util+opex_rm)/12*NC148*NC153</f>
        <v/>
      </c>
      <c r="ND160" s="44">
        <f>-(opex_util+opex_rm)/12*ND148*ND153</f>
        <v/>
      </c>
      <c r="NE160" s="44">
        <f>-(opex_util+opex_rm)/12*NE148*NE153</f>
        <v/>
      </c>
      <c r="NF160" s="44">
        <f>-(opex_util+opex_rm)/12*NF148*NF153</f>
        <v/>
      </c>
      <c r="NG160" s="44">
        <f>-(opex_util+opex_rm)/12*NG148*NG153</f>
        <v/>
      </c>
      <c r="NH160" s="44">
        <f>-(opex_util+opex_rm)/12*NH148*NH153</f>
        <v/>
      </c>
      <c r="NI160" s="44">
        <f>-(opex_util+opex_rm)/12*NI148*NI153</f>
        <v/>
      </c>
      <c r="NJ160" s="44">
        <f>-(opex_util+opex_rm)/12*NJ148*NJ153</f>
        <v/>
      </c>
      <c r="NK160" s="44">
        <f>-(opex_util+opex_rm)/12*NK148*NK153</f>
        <v/>
      </c>
      <c r="NL160" s="44">
        <f>-(opex_util+opex_rm)/12*NL148*NL153</f>
        <v/>
      </c>
      <c r="NM160" s="44">
        <f>-(opex_util+opex_rm)/12*NM148*NM153</f>
        <v/>
      </c>
      <c r="NN160" s="44">
        <f>-(opex_util+opex_rm)/12*NN148*NN153</f>
        <v/>
      </c>
      <c r="NO160" s="44">
        <f>-(opex_util+opex_rm)/12*NO148*NO153</f>
        <v/>
      </c>
      <c r="NP160" s="44">
        <f>-(opex_util+opex_rm)/12*NP148*NP153</f>
        <v/>
      </c>
      <c r="NQ160" s="44">
        <f>-(opex_util+opex_rm)/12*NQ148*NQ153</f>
        <v/>
      </c>
      <c r="NR160" s="44">
        <f>-(opex_util+opex_rm)/12*NR148*NR153</f>
        <v/>
      </c>
      <c r="NS160" s="44">
        <f>-(opex_util+opex_rm)/12*NS148*NS153</f>
        <v/>
      </c>
      <c r="NT160" s="44">
        <f>-(opex_util+opex_rm)/12*NT148*NT153</f>
        <v/>
      </c>
      <c r="NU160" s="44">
        <f>-(opex_util+opex_rm)/12*NU148*NU153</f>
        <v/>
      </c>
      <c r="NV160" s="44">
        <f>-(opex_util+opex_rm)/12*NV148*NV153</f>
        <v/>
      </c>
      <c r="NW160" s="44">
        <f>-(opex_util+opex_rm)/12*NW148*NW153</f>
        <v/>
      </c>
      <c r="NX160" s="44">
        <f>-(opex_util+opex_rm)/12*NX148*NX153</f>
        <v/>
      </c>
      <c r="NY160" s="44">
        <f>-(opex_util+opex_rm)/12*NY148*NY153</f>
        <v/>
      </c>
      <c r="NZ160" s="44">
        <f>-(opex_util+opex_rm)/12*NZ148*NZ153</f>
        <v/>
      </c>
      <c r="OA160" s="44">
        <f>-(opex_util+opex_rm)/12*OA148*OA153</f>
        <v/>
      </c>
      <c r="OB160" s="44">
        <f>-(opex_util+opex_rm)/12*OB148*OB153</f>
        <v/>
      </c>
      <c r="OC160" s="44">
        <f>-(opex_util+opex_rm)/12*OC148*OC153</f>
        <v/>
      </c>
      <c r="OD160" s="44">
        <f>-(opex_util+opex_rm)/12*OD148*OD153</f>
        <v/>
      </c>
      <c r="OE160" s="44">
        <f>-(opex_util+opex_rm)/12*OE148*OE153</f>
        <v/>
      </c>
      <c r="OF160" s="44">
        <f>-(opex_util+opex_rm)/12*OF148*OF153</f>
        <v/>
      </c>
      <c r="OG160" s="44">
        <f>-(opex_util+opex_rm)/12*OG148*OG153</f>
        <v/>
      </c>
      <c r="OH160" s="44">
        <f>-(opex_util+opex_rm)/12*OH148*OH153</f>
        <v/>
      </c>
      <c r="OI160" s="44">
        <f>-(opex_util+opex_rm)/12*OI148*OI153</f>
        <v/>
      </c>
      <c r="OJ160" s="44">
        <f>-(opex_util+opex_rm)/12*OJ148*OJ153</f>
        <v/>
      </c>
      <c r="OK160" s="44">
        <f>-(opex_util+opex_rm)/12*OK148*OK153</f>
        <v/>
      </c>
      <c r="OL160" s="44">
        <f>-(opex_util+opex_rm)/12*OL148*OL153</f>
        <v/>
      </c>
      <c r="OM160" s="44">
        <f>-(opex_util+opex_rm)/12*OM148*OM153</f>
        <v/>
      </c>
      <c r="ON160" s="44">
        <f>-(opex_util+opex_rm)/12*ON148*ON153</f>
        <v/>
      </c>
      <c r="OO160" s="44">
        <f>-(opex_util+opex_rm)/12*OO148*OO153</f>
        <v/>
      </c>
      <c r="OP160" s="44">
        <f>-(opex_util+opex_rm)/12*OP148*OP153</f>
        <v/>
      </c>
      <c r="OQ160" s="44">
        <f>-(opex_util+opex_rm)/12*OQ148*OQ153</f>
        <v/>
      </c>
      <c r="OR160" s="44">
        <f>-(opex_util+opex_rm)/12*OR148*OR153</f>
        <v/>
      </c>
      <c r="OS160" s="44">
        <f>-(opex_util+opex_rm)/12*OS148*OS153</f>
        <v/>
      </c>
      <c r="OT160" s="44">
        <f>-(opex_util+opex_rm)/12*OT148*OT153</f>
        <v/>
      </c>
      <c r="OU160" s="44">
        <f>-(opex_util+opex_rm)/12*OU148*OU153</f>
        <v/>
      </c>
      <c r="OV160" s="44">
        <f>-(opex_util+opex_rm)/12*OV148*OV153</f>
        <v/>
      </c>
      <c r="OW160" s="44">
        <f>-(opex_util+opex_rm)/12*OW148*OW153</f>
        <v/>
      </c>
      <c r="OX160" s="44">
        <f>-(opex_util+opex_rm)/12*OX148*OX153</f>
        <v/>
      </c>
      <c r="OY160" s="44">
        <f>-(opex_util+opex_rm)/12*OY148*OY153</f>
        <v/>
      </c>
      <c r="OZ160" s="44">
        <f>-(opex_util+opex_rm)/12*OZ148*OZ153</f>
        <v/>
      </c>
      <c r="PA160" s="44">
        <f>-(opex_util+opex_rm)/12*PA148*PA153</f>
        <v/>
      </c>
      <c r="PB160" s="44">
        <f>-(opex_util+opex_rm)/12*PB148*PB153</f>
        <v/>
      </c>
      <c r="PC160" s="44">
        <f>-(opex_util+opex_rm)/12*PC148*PC153</f>
        <v/>
      </c>
      <c r="PD160" s="44">
        <f>-(opex_util+opex_rm)/12*PD148*PD153</f>
        <v/>
      </c>
      <c r="PE160" s="44">
        <f>-(opex_util+opex_rm)/12*PE148*PE153</f>
        <v/>
      </c>
      <c r="PF160" s="44">
        <f>-(opex_util+opex_rm)/12*PF148*PF153</f>
        <v/>
      </c>
      <c r="PG160" s="44">
        <f>-(opex_util+opex_rm)/12*PG148*PG153</f>
        <v/>
      </c>
      <c r="PH160" s="44">
        <f>-(opex_util+opex_rm)/12*PH148*PH153</f>
        <v/>
      </c>
      <c r="PI160" s="44">
        <f>-(opex_util+opex_rm)/12*PI148*PI153</f>
        <v/>
      </c>
      <c r="PJ160" s="44">
        <f>-(opex_util+opex_rm)/12*PJ148*PJ153</f>
        <v/>
      </c>
      <c r="PK160" s="44">
        <f>-(opex_util+opex_rm)/12*PK148*PK153</f>
        <v/>
      </c>
      <c r="PL160" s="44">
        <f>-(opex_util+opex_rm)/12*PL148*PL153</f>
        <v/>
      </c>
      <c r="PM160" s="44">
        <f>-(opex_util+opex_rm)/12*PM148*PM153</f>
        <v/>
      </c>
    </row>
    <row r="161">
      <c r="A161" s="9" t="inlineStr">
        <is>
          <t>Fixed opex (delivered homes)</t>
        </is>
      </c>
      <c r="B161" s="9" t="inlineStr">
        <is>
          <t>P3</t>
        </is>
      </c>
      <c r="C161" s="43">
        <f>SUM(D161:PM161)</f>
        <v/>
      </c>
      <c r="D161" s="44">
        <f>-(opex_ins+opex_staff+opex_ga)/12*p3_homes*D153</f>
        <v/>
      </c>
      <c r="E161" s="44">
        <f>-(opex_ins+opex_staff+opex_ga)/12*p3_homes*E153</f>
        <v/>
      </c>
      <c r="F161" s="44">
        <f>-(opex_ins+opex_staff+opex_ga)/12*p3_homes*F153</f>
        <v/>
      </c>
      <c r="G161" s="44">
        <f>-(opex_ins+opex_staff+opex_ga)/12*p3_homes*G153</f>
        <v/>
      </c>
      <c r="H161" s="44">
        <f>-(opex_ins+opex_staff+opex_ga)/12*p3_homes*H153</f>
        <v/>
      </c>
      <c r="I161" s="44">
        <f>-(opex_ins+opex_staff+opex_ga)/12*p3_homes*I153</f>
        <v/>
      </c>
      <c r="J161" s="44">
        <f>-(opex_ins+opex_staff+opex_ga)/12*p3_homes*J153</f>
        <v/>
      </c>
      <c r="K161" s="44">
        <f>-(opex_ins+opex_staff+opex_ga)/12*p3_homes*K153</f>
        <v/>
      </c>
      <c r="L161" s="44">
        <f>-(opex_ins+opex_staff+opex_ga)/12*p3_homes*L153</f>
        <v/>
      </c>
      <c r="M161" s="44">
        <f>-(opex_ins+opex_staff+opex_ga)/12*p3_homes*M153</f>
        <v/>
      </c>
      <c r="N161" s="44">
        <f>-(opex_ins+opex_staff+opex_ga)/12*p3_homes*N153</f>
        <v/>
      </c>
      <c r="O161" s="44">
        <f>-(opex_ins+opex_staff+opex_ga)/12*p3_homes*O153</f>
        <v/>
      </c>
      <c r="P161" s="44">
        <f>-(opex_ins+opex_staff+opex_ga)/12*p3_homes*P153</f>
        <v/>
      </c>
      <c r="Q161" s="44">
        <f>-(opex_ins+opex_staff+opex_ga)/12*p3_homes*Q153</f>
        <v/>
      </c>
      <c r="R161" s="44">
        <f>-(opex_ins+opex_staff+opex_ga)/12*p3_homes*R153</f>
        <v/>
      </c>
      <c r="S161" s="44">
        <f>-(opex_ins+opex_staff+opex_ga)/12*p3_homes*S153</f>
        <v/>
      </c>
      <c r="T161" s="44">
        <f>-(opex_ins+opex_staff+opex_ga)/12*p3_homes*T153</f>
        <v/>
      </c>
      <c r="U161" s="44">
        <f>-(opex_ins+opex_staff+opex_ga)/12*p3_homes*U153</f>
        <v/>
      </c>
      <c r="V161" s="44">
        <f>-(opex_ins+opex_staff+opex_ga)/12*p3_homes*V153</f>
        <v/>
      </c>
      <c r="W161" s="44">
        <f>-(opex_ins+opex_staff+opex_ga)/12*p3_homes*W153</f>
        <v/>
      </c>
      <c r="X161" s="44">
        <f>-(opex_ins+opex_staff+opex_ga)/12*p3_homes*X153</f>
        <v/>
      </c>
      <c r="Y161" s="44">
        <f>-(opex_ins+opex_staff+opex_ga)/12*p3_homes*Y153</f>
        <v/>
      </c>
      <c r="Z161" s="44">
        <f>-(opex_ins+opex_staff+opex_ga)/12*p3_homes*Z153</f>
        <v/>
      </c>
      <c r="AA161" s="44">
        <f>-(opex_ins+opex_staff+opex_ga)/12*p3_homes*AA153</f>
        <v/>
      </c>
      <c r="AB161" s="44">
        <f>-(opex_ins+opex_staff+opex_ga)/12*p3_homes*AB153</f>
        <v/>
      </c>
      <c r="AC161" s="44">
        <f>-(opex_ins+opex_staff+opex_ga)/12*p3_homes*AC153</f>
        <v/>
      </c>
      <c r="AD161" s="44">
        <f>-(opex_ins+opex_staff+opex_ga)/12*p3_homes*AD153</f>
        <v/>
      </c>
      <c r="AE161" s="44">
        <f>-(opex_ins+opex_staff+opex_ga)/12*p3_homes*AE153</f>
        <v/>
      </c>
      <c r="AF161" s="44">
        <f>-(opex_ins+opex_staff+opex_ga)/12*p3_homes*AF153</f>
        <v/>
      </c>
      <c r="AG161" s="44">
        <f>-(opex_ins+opex_staff+opex_ga)/12*p3_homes*AG153</f>
        <v/>
      </c>
      <c r="AH161" s="44">
        <f>-(opex_ins+opex_staff+opex_ga)/12*p3_homes*AH153</f>
        <v/>
      </c>
      <c r="AI161" s="44">
        <f>-(opex_ins+opex_staff+opex_ga)/12*p3_homes*AI153</f>
        <v/>
      </c>
      <c r="AJ161" s="44">
        <f>-(opex_ins+opex_staff+opex_ga)/12*p3_homes*AJ153</f>
        <v/>
      </c>
      <c r="AK161" s="44">
        <f>-(opex_ins+opex_staff+opex_ga)/12*p3_homes*AK153</f>
        <v/>
      </c>
      <c r="AL161" s="44">
        <f>-(opex_ins+opex_staff+opex_ga)/12*p3_homes*AL153</f>
        <v/>
      </c>
      <c r="AM161" s="44">
        <f>-(opex_ins+opex_staff+opex_ga)/12*p3_homes*AM153</f>
        <v/>
      </c>
      <c r="AN161" s="44">
        <f>-(opex_ins+opex_staff+opex_ga)/12*p3_homes*AN153</f>
        <v/>
      </c>
      <c r="AO161" s="44">
        <f>-(opex_ins+opex_staff+opex_ga)/12*p3_homes*AO153</f>
        <v/>
      </c>
      <c r="AP161" s="44">
        <f>-(opex_ins+opex_staff+opex_ga)/12*p3_homes*AP153</f>
        <v/>
      </c>
      <c r="AQ161" s="44">
        <f>-(opex_ins+opex_staff+opex_ga)/12*p3_homes*AQ153</f>
        <v/>
      </c>
      <c r="AR161" s="44">
        <f>-(opex_ins+opex_staff+opex_ga)/12*p3_homes*AR153</f>
        <v/>
      </c>
      <c r="AS161" s="44">
        <f>-(opex_ins+opex_staff+opex_ga)/12*p3_homes*AS153</f>
        <v/>
      </c>
      <c r="AT161" s="44">
        <f>-(opex_ins+opex_staff+opex_ga)/12*p3_homes*AT153</f>
        <v/>
      </c>
      <c r="AU161" s="44">
        <f>-(opex_ins+opex_staff+opex_ga)/12*p3_homes*AU153</f>
        <v/>
      </c>
      <c r="AV161" s="44">
        <f>-(opex_ins+opex_staff+opex_ga)/12*p3_homes*AV153</f>
        <v/>
      </c>
      <c r="AW161" s="44">
        <f>-(opex_ins+opex_staff+opex_ga)/12*p3_homes*AW153</f>
        <v/>
      </c>
      <c r="AX161" s="44">
        <f>-(opex_ins+opex_staff+opex_ga)/12*p3_homes*AX153</f>
        <v/>
      </c>
      <c r="AY161" s="44">
        <f>-(opex_ins+opex_staff+opex_ga)/12*p3_homes*AY153</f>
        <v/>
      </c>
      <c r="AZ161" s="44">
        <f>-(opex_ins+opex_staff+opex_ga)/12*p3_homes*AZ153</f>
        <v/>
      </c>
      <c r="BA161" s="44">
        <f>-(opex_ins+opex_staff+opex_ga)/12*p3_homes*BA153</f>
        <v/>
      </c>
      <c r="BB161" s="44">
        <f>-(opex_ins+opex_staff+opex_ga)/12*p3_homes*BB153</f>
        <v/>
      </c>
      <c r="BC161" s="44">
        <f>-(opex_ins+opex_staff+opex_ga)/12*p3_homes*BC153</f>
        <v/>
      </c>
      <c r="BD161" s="44">
        <f>-(opex_ins+opex_staff+opex_ga)/12*p3_homes*BD153</f>
        <v/>
      </c>
      <c r="BE161" s="44">
        <f>-(opex_ins+opex_staff+opex_ga)/12*p3_homes*BE153</f>
        <v/>
      </c>
      <c r="BF161" s="44">
        <f>-(opex_ins+opex_staff+opex_ga)/12*p3_homes*BF153</f>
        <v/>
      </c>
      <c r="BG161" s="44">
        <f>-(opex_ins+opex_staff+opex_ga)/12*p3_homes*BG153</f>
        <v/>
      </c>
      <c r="BH161" s="44">
        <f>-(opex_ins+opex_staff+opex_ga)/12*p3_homes*BH153</f>
        <v/>
      </c>
      <c r="BI161" s="44">
        <f>-(opex_ins+opex_staff+opex_ga)/12*p3_homes*BI153</f>
        <v/>
      </c>
      <c r="BJ161" s="44">
        <f>-(opex_ins+opex_staff+opex_ga)/12*p3_homes*BJ153</f>
        <v/>
      </c>
      <c r="BK161" s="44">
        <f>-(opex_ins+opex_staff+opex_ga)/12*p3_homes*BK153</f>
        <v/>
      </c>
      <c r="BL161" s="44">
        <f>-(opex_ins+opex_staff+opex_ga)/12*p3_homes*BL153</f>
        <v/>
      </c>
      <c r="BM161" s="44">
        <f>-(opex_ins+opex_staff+opex_ga)/12*p3_homes*BM153</f>
        <v/>
      </c>
      <c r="BN161" s="44">
        <f>-(opex_ins+opex_staff+opex_ga)/12*p3_homes*BN153</f>
        <v/>
      </c>
      <c r="BO161" s="44">
        <f>-(opex_ins+opex_staff+opex_ga)/12*p3_homes*BO153</f>
        <v/>
      </c>
      <c r="BP161" s="44">
        <f>-(opex_ins+opex_staff+opex_ga)/12*p3_homes*BP153</f>
        <v/>
      </c>
      <c r="BQ161" s="44">
        <f>-(opex_ins+opex_staff+opex_ga)/12*p3_homes*BQ153</f>
        <v/>
      </c>
      <c r="BR161" s="44">
        <f>-(opex_ins+opex_staff+opex_ga)/12*p3_homes*BR153</f>
        <v/>
      </c>
      <c r="BS161" s="44">
        <f>-(opex_ins+opex_staff+opex_ga)/12*p3_homes*BS153</f>
        <v/>
      </c>
      <c r="BT161" s="44">
        <f>-(opex_ins+opex_staff+opex_ga)/12*p3_homes*BT153</f>
        <v/>
      </c>
      <c r="BU161" s="44">
        <f>-(opex_ins+opex_staff+opex_ga)/12*p3_homes*BU153</f>
        <v/>
      </c>
      <c r="BV161" s="44">
        <f>-(opex_ins+opex_staff+opex_ga)/12*p3_homes*BV153</f>
        <v/>
      </c>
      <c r="BW161" s="44">
        <f>-(opex_ins+opex_staff+opex_ga)/12*p3_homes*BW153</f>
        <v/>
      </c>
      <c r="BX161" s="44">
        <f>-(opex_ins+opex_staff+opex_ga)/12*p3_homes*BX153</f>
        <v/>
      </c>
      <c r="BY161" s="44">
        <f>-(opex_ins+opex_staff+opex_ga)/12*p3_homes*BY153</f>
        <v/>
      </c>
      <c r="BZ161" s="44">
        <f>-(opex_ins+opex_staff+opex_ga)/12*p3_homes*BZ153</f>
        <v/>
      </c>
      <c r="CA161" s="44">
        <f>-(opex_ins+opex_staff+opex_ga)/12*p3_homes*CA153</f>
        <v/>
      </c>
      <c r="CB161" s="44">
        <f>-(opex_ins+opex_staff+opex_ga)/12*p3_homes*CB153</f>
        <v/>
      </c>
      <c r="CC161" s="44">
        <f>-(opex_ins+opex_staff+opex_ga)/12*p3_homes*CC153</f>
        <v/>
      </c>
      <c r="CD161" s="44">
        <f>-(opex_ins+opex_staff+opex_ga)/12*p3_homes*CD153</f>
        <v/>
      </c>
      <c r="CE161" s="44">
        <f>-(opex_ins+opex_staff+opex_ga)/12*p3_homes*CE153</f>
        <v/>
      </c>
      <c r="CF161" s="44">
        <f>-(opex_ins+opex_staff+opex_ga)/12*p3_homes*CF153</f>
        <v/>
      </c>
      <c r="CG161" s="44">
        <f>-(opex_ins+opex_staff+opex_ga)/12*p3_homes*CG153</f>
        <v/>
      </c>
      <c r="CH161" s="44">
        <f>-(opex_ins+opex_staff+opex_ga)/12*p3_homes*CH153</f>
        <v/>
      </c>
      <c r="CI161" s="44">
        <f>-(opex_ins+opex_staff+opex_ga)/12*p3_homes*CI153</f>
        <v/>
      </c>
      <c r="CJ161" s="44">
        <f>-(opex_ins+opex_staff+opex_ga)/12*p3_homes*CJ153</f>
        <v/>
      </c>
      <c r="CK161" s="44">
        <f>-(opex_ins+opex_staff+opex_ga)/12*p3_homes*CK153</f>
        <v/>
      </c>
      <c r="CL161" s="44">
        <f>-(opex_ins+opex_staff+opex_ga)/12*p3_homes*CL153</f>
        <v/>
      </c>
      <c r="CM161" s="44">
        <f>-(opex_ins+opex_staff+opex_ga)/12*p3_homes*CM153</f>
        <v/>
      </c>
      <c r="CN161" s="44">
        <f>-(opex_ins+opex_staff+opex_ga)/12*p3_homes*CN153</f>
        <v/>
      </c>
      <c r="CO161" s="44">
        <f>-(opex_ins+opex_staff+opex_ga)/12*p3_homes*CO153</f>
        <v/>
      </c>
      <c r="CP161" s="44">
        <f>-(opex_ins+opex_staff+opex_ga)/12*p3_homes*CP153</f>
        <v/>
      </c>
      <c r="CQ161" s="44">
        <f>-(opex_ins+opex_staff+opex_ga)/12*p3_homes*CQ153</f>
        <v/>
      </c>
      <c r="CR161" s="44">
        <f>-(opex_ins+opex_staff+opex_ga)/12*p3_homes*CR153</f>
        <v/>
      </c>
      <c r="CS161" s="44">
        <f>-(opex_ins+opex_staff+opex_ga)/12*p3_homes*CS153</f>
        <v/>
      </c>
      <c r="CT161" s="44">
        <f>-(opex_ins+opex_staff+opex_ga)/12*p3_homes*CT153</f>
        <v/>
      </c>
      <c r="CU161" s="44">
        <f>-(opex_ins+opex_staff+opex_ga)/12*p3_homes*CU153</f>
        <v/>
      </c>
      <c r="CV161" s="44">
        <f>-(opex_ins+opex_staff+opex_ga)/12*p3_homes*CV153</f>
        <v/>
      </c>
      <c r="CW161" s="44">
        <f>-(opex_ins+opex_staff+opex_ga)/12*p3_homes*CW153</f>
        <v/>
      </c>
      <c r="CX161" s="44">
        <f>-(opex_ins+opex_staff+opex_ga)/12*p3_homes*CX153</f>
        <v/>
      </c>
      <c r="CY161" s="44">
        <f>-(opex_ins+opex_staff+opex_ga)/12*p3_homes*CY153</f>
        <v/>
      </c>
      <c r="CZ161" s="44">
        <f>-(opex_ins+opex_staff+opex_ga)/12*p3_homes*CZ153</f>
        <v/>
      </c>
      <c r="DA161" s="44">
        <f>-(opex_ins+opex_staff+opex_ga)/12*p3_homes*DA153</f>
        <v/>
      </c>
      <c r="DB161" s="44">
        <f>-(opex_ins+opex_staff+opex_ga)/12*p3_homes*DB153</f>
        <v/>
      </c>
      <c r="DC161" s="44">
        <f>-(opex_ins+opex_staff+opex_ga)/12*p3_homes*DC153</f>
        <v/>
      </c>
      <c r="DD161" s="44">
        <f>-(opex_ins+opex_staff+opex_ga)/12*p3_homes*DD153</f>
        <v/>
      </c>
      <c r="DE161" s="44">
        <f>-(opex_ins+opex_staff+opex_ga)/12*p3_homes*DE153</f>
        <v/>
      </c>
      <c r="DF161" s="44">
        <f>-(opex_ins+opex_staff+opex_ga)/12*p3_homes*DF153</f>
        <v/>
      </c>
      <c r="DG161" s="44">
        <f>-(opex_ins+opex_staff+opex_ga)/12*p3_homes*DG153</f>
        <v/>
      </c>
      <c r="DH161" s="44">
        <f>-(opex_ins+opex_staff+opex_ga)/12*p3_homes*DH153</f>
        <v/>
      </c>
      <c r="DI161" s="44">
        <f>-(opex_ins+opex_staff+opex_ga)/12*p3_homes*DI153</f>
        <v/>
      </c>
      <c r="DJ161" s="44">
        <f>-(opex_ins+opex_staff+opex_ga)/12*p3_homes*DJ153</f>
        <v/>
      </c>
      <c r="DK161" s="44">
        <f>-(opex_ins+opex_staff+opex_ga)/12*p3_homes*DK153</f>
        <v/>
      </c>
      <c r="DL161" s="44">
        <f>-(opex_ins+opex_staff+opex_ga)/12*p3_homes*DL153</f>
        <v/>
      </c>
      <c r="DM161" s="44">
        <f>-(opex_ins+opex_staff+opex_ga)/12*p3_homes*DM153</f>
        <v/>
      </c>
      <c r="DN161" s="44">
        <f>-(opex_ins+opex_staff+opex_ga)/12*p3_homes*DN153</f>
        <v/>
      </c>
      <c r="DO161" s="44">
        <f>-(opex_ins+opex_staff+opex_ga)/12*p3_homes*DO153</f>
        <v/>
      </c>
      <c r="DP161" s="44">
        <f>-(opex_ins+opex_staff+opex_ga)/12*p3_homes*DP153</f>
        <v/>
      </c>
      <c r="DQ161" s="44">
        <f>-(opex_ins+opex_staff+opex_ga)/12*p3_homes*DQ153</f>
        <v/>
      </c>
      <c r="DR161" s="44">
        <f>-(opex_ins+opex_staff+opex_ga)/12*p3_homes*DR153</f>
        <v/>
      </c>
      <c r="DS161" s="44">
        <f>-(opex_ins+opex_staff+opex_ga)/12*p3_homes*DS153</f>
        <v/>
      </c>
      <c r="DT161" s="44">
        <f>-(opex_ins+opex_staff+opex_ga)/12*p3_homes*DT153</f>
        <v/>
      </c>
      <c r="DU161" s="44">
        <f>-(opex_ins+opex_staff+opex_ga)/12*p3_homes*DU153</f>
        <v/>
      </c>
      <c r="DV161" s="44">
        <f>-(opex_ins+opex_staff+opex_ga)/12*p3_homes*DV153</f>
        <v/>
      </c>
      <c r="DW161" s="44">
        <f>-(opex_ins+opex_staff+opex_ga)/12*p3_homes*DW153</f>
        <v/>
      </c>
      <c r="DX161" s="44">
        <f>-(opex_ins+opex_staff+opex_ga)/12*p3_homes*DX153</f>
        <v/>
      </c>
      <c r="DY161" s="44">
        <f>-(opex_ins+opex_staff+opex_ga)/12*p3_homes*DY153</f>
        <v/>
      </c>
      <c r="DZ161" s="44">
        <f>-(opex_ins+opex_staff+opex_ga)/12*p3_homes*DZ153</f>
        <v/>
      </c>
      <c r="EA161" s="44">
        <f>-(opex_ins+opex_staff+opex_ga)/12*p3_homes*EA153</f>
        <v/>
      </c>
      <c r="EB161" s="44">
        <f>-(opex_ins+opex_staff+opex_ga)/12*p3_homes*EB153</f>
        <v/>
      </c>
      <c r="EC161" s="44">
        <f>-(opex_ins+opex_staff+opex_ga)/12*p3_homes*EC153</f>
        <v/>
      </c>
      <c r="ED161" s="44">
        <f>-(opex_ins+opex_staff+opex_ga)/12*p3_homes*ED153</f>
        <v/>
      </c>
      <c r="EE161" s="44">
        <f>-(opex_ins+opex_staff+opex_ga)/12*p3_homes*EE153</f>
        <v/>
      </c>
      <c r="EF161" s="44">
        <f>-(opex_ins+opex_staff+opex_ga)/12*p3_homes*EF153</f>
        <v/>
      </c>
      <c r="EG161" s="44">
        <f>-(opex_ins+opex_staff+opex_ga)/12*p3_homes*EG153</f>
        <v/>
      </c>
      <c r="EH161" s="44">
        <f>-(opex_ins+opex_staff+opex_ga)/12*p3_homes*EH153</f>
        <v/>
      </c>
      <c r="EI161" s="44">
        <f>-(opex_ins+opex_staff+opex_ga)/12*p3_homes*EI153</f>
        <v/>
      </c>
      <c r="EJ161" s="44">
        <f>-(opex_ins+opex_staff+opex_ga)/12*p3_homes*EJ153</f>
        <v/>
      </c>
      <c r="EK161" s="44">
        <f>-(opex_ins+opex_staff+opex_ga)/12*p3_homes*EK153</f>
        <v/>
      </c>
      <c r="EL161" s="44">
        <f>-(opex_ins+opex_staff+opex_ga)/12*p3_homes*EL153</f>
        <v/>
      </c>
      <c r="EM161" s="44">
        <f>-(opex_ins+opex_staff+opex_ga)/12*p3_homes*EM153</f>
        <v/>
      </c>
      <c r="EN161" s="44">
        <f>-(opex_ins+opex_staff+opex_ga)/12*p3_homes*EN153</f>
        <v/>
      </c>
      <c r="EO161" s="44">
        <f>-(opex_ins+opex_staff+opex_ga)/12*p3_homes*EO153</f>
        <v/>
      </c>
      <c r="EP161" s="44">
        <f>-(opex_ins+opex_staff+opex_ga)/12*p3_homes*EP153</f>
        <v/>
      </c>
      <c r="EQ161" s="44">
        <f>-(opex_ins+opex_staff+opex_ga)/12*p3_homes*EQ153</f>
        <v/>
      </c>
      <c r="ER161" s="44">
        <f>-(opex_ins+opex_staff+opex_ga)/12*p3_homes*ER153</f>
        <v/>
      </c>
      <c r="ES161" s="44">
        <f>-(opex_ins+opex_staff+opex_ga)/12*p3_homes*ES153</f>
        <v/>
      </c>
      <c r="ET161" s="44">
        <f>-(opex_ins+opex_staff+opex_ga)/12*p3_homes*ET153</f>
        <v/>
      </c>
      <c r="EU161" s="44">
        <f>-(opex_ins+opex_staff+opex_ga)/12*p3_homes*EU153</f>
        <v/>
      </c>
      <c r="EV161" s="44">
        <f>-(opex_ins+opex_staff+opex_ga)/12*p3_homes*EV153</f>
        <v/>
      </c>
      <c r="EW161" s="44">
        <f>-(opex_ins+opex_staff+opex_ga)/12*p3_homes*EW153</f>
        <v/>
      </c>
      <c r="EX161" s="44">
        <f>-(opex_ins+opex_staff+opex_ga)/12*p3_homes*EX153</f>
        <v/>
      </c>
      <c r="EY161" s="44">
        <f>-(opex_ins+opex_staff+opex_ga)/12*p3_homes*EY153</f>
        <v/>
      </c>
      <c r="EZ161" s="44">
        <f>-(opex_ins+opex_staff+opex_ga)/12*p3_homes*EZ153</f>
        <v/>
      </c>
      <c r="FA161" s="44">
        <f>-(opex_ins+opex_staff+opex_ga)/12*p3_homes*FA153</f>
        <v/>
      </c>
      <c r="FB161" s="44">
        <f>-(opex_ins+opex_staff+opex_ga)/12*p3_homes*FB153</f>
        <v/>
      </c>
      <c r="FC161" s="44">
        <f>-(opex_ins+opex_staff+opex_ga)/12*p3_homes*FC153</f>
        <v/>
      </c>
      <c r="FD161" s="44">
        <f>-(opex_ins+opex_staff+opex_ga)/12*p3_homes*FD153</f>
        <v/>
      </c>
      <c r="FE161" s="44">
        <f>-(opex_ins+opex_staff+opex_ga)/12*p3_homes*FE153</f>
        <v/>
      </c>
      <c r="FF161" s="44">
        <f>-(opex_ins+opex_staff+opex_ga)/12*p3_homes*FF153</f>
        <v/>
      </c>
      <c r="FG161" s="44">
        <f>-(opex_ins+opex_staff+opex_ga)/12*p3_homes*FG153</f>
        <v/>
      </c>
      <c r="FH161" s="44">
        <f>-(opex_ins+opex_staff+opex_ga)/12*p3_homes*FH153</f>
        <v/>
      </c>
      <c r="FI161" s="44">
        <f>-(opex_ins+opex_staff+opex_ga)/12*p3_homes*FI153</f>
        <v/>
      </c>
      <c r="FJ161" s="44">
        <f>-(opex_ins+opex_staff+opex_ga)/12*p3_homes*FJ153</f>
        <v/>
      </c>
      <c r="FK161" s="44">
        <f>-(opex_ins+opex_staff+opex_ga)/12*p3_homes*FK153</f>
        <v/>
      </c>
      <c r="FL161" s="44">
        <f>-(opex_ins+opex_staff+opex_ga)/12*p3_homes*FL153</f>
        <v/>
      </c>
      <c r="FM161" s="44">
        <f>-(opex_ins+opex_staff+opex_ga)/12*p3_homes*FM153</f>
        <v/>
      </c>
      <c r="FN161" s="44">
        <f>-(opex_ins+opex_staff+opex_ga)/12*p3_homes*FN153</f>
        <v/>
      </c>
      <c r="FO161" s="44">
        <f>-(opex_ins+opex_staff+opex_ga)/12*p3_homes*FO153</f>
        <v/>
      </c>
      <c r="FP161" s="44">
        <f>-(opex_ins+opex_staff+opex_ga)/12*p3_homes*FP153</f>
        <v/>
      </c>
      <c r="FQ161" s="44">
        <f>-(opex_ins+opex_staff+opex_ga)/12*p3_homes*FQ153</f>
        <v/>
      </c>
      <c r="FR161" s="44">
        <f>-(opex_ins+opex_staff+opex_ga)/12*p3_homes*FR153</f>
        <v/>
      </c>
      <c r="FS161" s="44">
        <f>-(opex_ins+opex_staff+opex_ga)/12*p3_homes*FS153</f>
        <v/>
      </c>
      <c r="FT161" s="44">
        <f>-(opex_ins+opex_staff+opex_ga)/12*p3_homes*FT153</f>
        <v/>
      </c>
      <c r="FU161" s="44">
        <f>-(opex_ins+opex_staff+opex_ga)/12*p3_homes*FU153</f>
        <v/>
      </c>
      <c r="FV161" s="44">
        <f>-(opex_ins+opex_staff+opex_ga)/12*p3_homes*FV153</f>
        <v/>
      </c>
      <c r="FW161" s="44">
        <f>-(opex_ins+opex_staff+opex_ga)/12*p3_homes*FW153</f>
        <v/>
      </c>
      <c r="FX161" s="44">
        <f>-(opex_ins+opex_staff+opex_ga)/12*p3_homes*FX153</f>
        <v/>
      </c>
      <c r="FY161" s="44">
        <f>-(opex_ins+opex_staff+opex_ga)/12*p3_homes*FY153</f>
        <v/>
      </c>
      <c r="FZ161" s="44">
        <f>-(opex_ins+opex_staff+opex_ga)/12*p3_homes*FZ153</f>
        <v/>
      </c>
      <c r="GA161" s="44">
        <f>-(opex_ins+opex_staff+opex_ga)/12*p3_homes*GA153</f>
        <v/>
      </c>
      <c r="GB161" s="44">
        <f>-(opex_ins+opex_staff+opex_ga)/12*p3_homes*GB153</f>
        <v/>
      </c>
      <c r="GC161" s="44">
        <f>-(opex_ins+opex_staff+opex_ga)/12*p3_homes*GC153</f>
        <v/>
      </c>
      <c r="GD161" s="44">
        <f>-(opex_ins+opex_staff+opex_ga)/12*p3_homes*GD153</f>
        <v/>
      </c>
      <c r="GE161" s="44">
        <f>-(opex_ins+opex_staff+opex_ga)/12*p3_homes*GE153</f>
        <v/>
      </c>
      <c r="GF161" s="44">
        <f>-(opex_ins+opex_staff+opex_ga)/12*p3_homes*GF153</f>
        <v/>
      </c>
      <c r="GG161" s="44">
        <f>-(opex_ins+opex_staff+opex_ga)/12*p3_homes*GG153</f>
        <v/>
      </c>
      <c r="GH161" s="44">
        <f>-(opex_ins+opex_staff+opex_ga)/12*p3_homes*GH153</f>
        <v/>
      </c>
      <c r="GI161" s="44">
        <f>-(opex_ins+opex_staff+opex_ga)/12*p3_homes*GI153</f>
        <v/>
      </c>
      <c r="GJ161" s="44">
        <f>-(opex_ins+opex_staff+opex_ga)/12*p3_homes*GJ153</f>
        <v/>
      </c>
      <c r="GK161" s="44">
        <f>-(opex_ins+opex_staff+opex_ga)/12*p3_homes*GK153</f>
        <v/>
      </c>
      <c r="GL161" s="44">
        <f>-(opex_ins+opex_staff+opex_ga)/12*p3_homes*GL153</f>
        <v/>
      </c>
      <c r="GM161" s="44">
        <f>-(opex_ins+opex_staff+opex_ga)/12*p3_homes*GM153</f>
        <v/>
      </c>
      <c r="GN161" s="44">
        <f>-(opex_ins+opex_staff+opex_ga)/12*p3_homes*GN153</f>
        <v/>
      </c>
      <c r="GO161" s="44">
        <f>-(opex_ins+opex_staff+opex_ga)/12*p3_homes*GO153</f>
        <v/>
      </c>
      <c r="GP161" s="44">
        <f>-(opex_ins+opex_staff+opex_ga)/12*p3_homes*GP153</f>
        <v/>
      </c>
      <c r="GQ161" s="44">
        <f>-(opex_ins+opex_staff+opex_ga)/12*p3_homes*GQ153</f>
        <v/>
      </c>
      <c r="GR161" s="44">
        <f>-(opex_ins+opex_staff+opex_ga)/12*p3_homes*GR153</f>
        <v/>
      </c>
      <c r="GS161" s="44">
        <f>-(opex_ins+opex_staff+opex_ga)/12*p3_homes*GS153</f>
        <v/>
      </c>
      <c r="GT161" s="44">
        <f>-(opex_ins+opex_staff+opex_ga)/12*p3_homes*GT153</f>
        <v/>
      </c>
      <c r="GU161" s="44">
        <f>-(opex_ins+opex_staff+opex_ga)/12*p3_homes*GU153</f>
        <v/>
      </c>
      <c r="GV161" s="44">
        <f>-(opex_ins+opex_staff+opex_ga)/12*p3_homes*GV153</f>
        <v/>
      </c>
      <c r="GW161" s="44">
        <f>-(opex_ins+opex_staff+opex_ga)/12*p3_homes*GW153</f>
        <v/>
      </c>
      <c r="GX161" s="44">
        <f>-(opex_ins+opex_staff+opex_ga)/12*p3_homes*GX153</f>
        <v/>
      </c>
      <c r="GY161" s="44">
        <f>-(opex_ins+opex_staff+opex_ga)/12*p3_homes*GY153</f>
        <v/>
      </c>
      <c r="GZ161" s="44">
        <f>-(opex_ins+opex_staff+opex_ga)/12*p3_homes*GZ153</f>
        <v/>
      </c>
      <c r="HA161" s="44">
        <f>-(opex_ins+opex_staff+opex_ga)/12*p3_homes*HA153</f>
        <v/>
      </c>
      <c r="HB161" s="44">
        <f>-(opex_ins+opex_staff+opex_ga)/12*p3_homes*HB153</f>
        <v/>
      </c>
      <c r="HC161" s="44">
        <f>-(opex_ins+opex_staff+opex_ga)/12*p3_homes*HC153</f>
        <v/>
      </c>
      <c r="HD161" s="44">
        <f>-(opex_ins+opex_staff+opex_ga)/12*p3_homes*HD153</f>
        <v/>
      </c>
      <c r="HE161" s="44">
        <f>-(opex_ins+opex_staff+opex_ga)/12*p3_homes*HE153</f>
        <v/>
      </c>
      <c r="HF161" s="44">
        <f>-(opex_ins+opex_staff+opex_ga)/12*p3_homes*HF153</f>
        <v/>
      </c>
      <c r="HG161" s="44">
        <f>-(opex_ins+opex_staff+opex_ga)/12*p3_homes*HG153</f>
        <v/>
      </c>
      <c r="HH161" s="44">
        <f>-(opex_ins+opex_staff+opex_ga)/12*p3_homes*HH153</f>
        <v/>
      </c>
      <c r="HI161" s="44">
        <f>-(opex_ins+opex_staff+opex_ga)/12*p3_homes*HI153</f>
        <v/>
      </c>
      <c r="HJ161" s="44">
        <f>-(opex_ins+opex_staff+opex_ga)/12*p3_homes*HJ153</f>
        <v/>
      </c>
      <c r="HK161" s="44">
        <f>-(opex_ins+opex_staff+opex_ga)/12*p3_homes*HK153</f>
        <v/>
      </c>
      <c r="HL161" s="44">
        <f>-(opex_ins+opex_staff+opex_ga)/12*p3_homes*HL153</f>
        <v/>
      </c>
      <c r="HM161" s="44">
        <f>-(opex_ins+opex_staff+opex_ga)/12*p3_homes*HM153</f>
        <v/>
      </c>
      <c r="HN161" s="44">
        <f>-(opex_ins+opex_staff+opex_ga)/12*p3_homes*HN153</f>
        <v/>
      </c>
      <c r="HO161" s="44">
        <f>-(opex_ins+opex_staff+opex_ga)/12*p3_homes*HO153</f>
        <v/>
      </c>
      <c r="HP161" s="44">
        <f>-(opex_ins+opex_staff+opex_ga)/12*p3_homes*HP153</f>
        <v/>
      </c>
      <c r="HQ161" s="44">
        <f>-(opex_ins+opex_staff+opex_ga)/12*p3_homes*HQ153</f>
        <v/>
      </c>
      <c r="HR161" s="44">
        <f>-(opex_ins+opex_staff+opex_ga)/12*p3_homes*HR153</f>
        <v/>
      </c>
      <c r="HS161" s="44">
        <f>-(opex_ins+opex_staff+opex_ga)/12*p3_homes*HS153</f>
        <v/>
      </c>
      <c r="HT161" s="44">
        <f>-(opex_ins+opex_staff+opex_ga)/12*p3_homes*HT153</f>
        <v/>
      </c>
      <c r="HU161" s="44">
        <f>-(opex_ins+opex_staff+opex_ga)/12*p3_homes*HU153</f>
        <v/>
      </c>
      <c r="HV161" s="44">
        <f>-(opex_ins+opex_staff+opex_ga)/12*p3_homes*HV153</f>
        <v/>
      </c>
      <c r="HW161" s="44">
        <f>-(opex_ins+opex_staff+opex_ga)/12*p3_homes*HW153</f>
        <v/>
      </c>
      <c r="HX161" s="44">
        <f>-(opex_ins+opex_staff+opex_ga)/12*p3_homes*HX153</f>
        <v/>
      </c>
      <c r="HY161" s="44">
        <f>-(opex_ins+opex_staff+opex_ga)/12*p3_homes*HY153</f>
        <v/>
      </c>
      <c r="HZ161" s="44">
        <f>-(opex_ins+opex_staff+opex_ga)/12*p3_homes*HZ153</f>
        <v/>
      </c>
      <c r="IA161" s="44">
        <f>-(opex_ins+opex_staff+opex_ga)/12*p3_homes*IA153</f>
        <v/>
      </c>
      <c r="IB161" s="44">
        <f>-(opex_ins+opex_staff+opex_ga)/12*p3_homes*IB153</f>
        <v/>
      </c>
      <c r="IC161" s="44">
        <f>-(opex_ins+opex_staff+opex_ga)/12*p3_homes*IC153</f>
        <v/>
      </c>
      <c r="ID161" s="44">
        <f>-(opex_ins+opex_staff+opex_ga)/12*p3_homes*ID153</f>
        <v/>
      </c>
      <c r="IE161" s="44">
        <f>-(opex_ins+opex_staff+opex_ga)/12*p3_homes*IE153</f>
        <v/>
      </c>
      <c r="IF161" s="44">
        <f>-(opex_ins+opex_staff+opex_ga)/12*p3_homes*IF153</f>
        <v/>
      </c>
      <c r="IG161" s="44">
        <f>-(opex_ins+opex_staff+opex_ga)/12*p3_homes*IG153</f>
        <v/>
      </c>
      <c r="IH161" s="44">
        <f>-(opex_ins+opex_staff+opex_ga)/12*p3_homes*IH153</f>
        <v/>
      </c>
      <c r="II161" s="44">
        <f>-(opex_ins+opex_staff+opex_ga)/12*p3_homes*II153</f>
        <v/>
      </c>
      <c r="IJ161" s="44">
        <f>-(opex_ins+opex_staff+opex_ga)/12*p3_homes*IJ153</f>
        <v/>
      </c>
      <c r="IK161" s="44">
        <f>-(opex_ins+opex_staff+opex_ga)/12*p3_homes*IK153</f>
        <v/>
      </c>
      <c r="IL161" s="44">
        <f>-(opex_ins+opex_staff+opex_ga)/12*p3_homes*IL153</f>
        <v/>
      </c>
      <c r="IM161" s="44">
        <f>-(opex_ins+opex_staff+opex_ga)/12*p3_homes*IM153</f>
        <v/>
      </c>
      <c r="IN161" s="44">
        <f>-(opex_ins+opex_staff+opex_ga)/12*p3_homes*IN153</f>
        <v/>
      </c>
      <c r="IO161" s="44">
        <f>-(opex_ins+opex_staff+opex_ga)/12*p3_homes*IO153</f>
        <v/>
      </c>
      <c r="IP161" s="44">
        <f>-(opex_ins+opex_staff+opex_ga)/12*p3_homes*IP153</f>
        <v/>
      </c>
      <c r="IQ161" s="44">
        <f>-(opex_ins+opex_staff+opex_ga)/12*p3_homes*IQ153</f>
        <v/>
      </c>
      <c r="IR161" s="44">
        <f>-(opex_ins+opex_staff+opex_ga)/12*p3_homes*IR153</f>
        <v/>
      </c>
      <c r="IS161" s="44">
        <f>-(opex_ins+opex_staff+opex_ga)/12*p3_homes*IS153</f>
        <v/>
      </c>
      <c r="IT161" s="44">
        <f>-(opex_ins+opex_staff+opex_ga)/12*p3_homes*IT153</f>
        <v/>
      </c>
      <c r="IU161" s="44">
        <f>-(opex_ins+opex_staff+opex_ga)/12*p3_homes*IU153</f>
        <v/>
      </c>
      <c r="IV161" s="44">
        <f>-(opex_ins+opex_staff+opex_ga)/12*p3_homes*IV153</f>
        <v/>
      </c>
      <c r="IW161" s="44">
        <f>-(opex_ins+opex_staff+opex_ga)/12*p3_homes*IW153</f>
        <v/>
      </c>
      <c r="IX161" s="44">
        <f>-(opex_ins+opex_staff+opex_ga)/12*p3_homes*IX153</f>
        <v/>
      </c>
      <c r="IY161" s="44">
        <f>-(opex_ins+opex_staff+opex_ga)/12*p3_homes*IY153</f>
        <v/>
      </c>
      <c r="IZ161" s="44">
        <f>-(opex_ins+opex_staff+opex_ga)/12*p3_homes*IZ153</f>
        <v/>
      </c>
      <c r="JA161" s="44">
        <f>-(opex_ins+opex_staff+opex_ga)/12*p3_homes*JA153</f>
        <v/>
      </c>
      <c r="JB161" s="44">
        <f>-(opex_ins+opex_staff+opex_ga)/12*p3_homes*JB153</f>
        <v/>
      </c>
      <c r="JC161" s="44">
        <f>-(opex_ins+opex_staff+opex_ga)/12*p3_homes*JC153</f>
        <v/>
      </c>
      <c r="JD161" s="44">
        <f>-(opex_ins+opex_staff+opex_ga)/12*p3_homes*JD153</f>
        <v/>
      </c>
      <c r="JE161" s="44">
        <f>-(opex_ins+opex_staff+opex_ga)/12*p3_homes*JE153</f>
        <v/>
      </c>
      <c r="JF161" s="44">
        <f>-(opex_ins+opex_staff+opex_ga)/12*p3_homes*JF153</f>
        <v/>
      </c>
      <c r="JG161" s="44">
        <f>-(opex_ins+opex_staff+opex_ga)/12*p3_homes*JG153</f>
        <v/>
      </c>
      <c r="JH161" s="44">
        <f>-(opex_ins+opex_staff+opex_ga)/12*p3_homes*JH153</f>
        <v/>
      </c>
      <c r="JI161" s="44">
        <f>-(opex_ins+opex_staff+opex_ga)/12*p3_homes*JI153</f>
        <v/>
      </c>
      <c r="JJ161" s="44">
        <f>-(opex_ins+opex_staff+opex_ga)/12*p3_homes*JJ153</f>
        <v/>
      </c>
      <c r="JK161" s="44">
        <f>-(opex_ins+opex_staff+opex_ga)/12*p3_homes*JK153</f>
        <v/>
      </c>
      <c r="JL161" s="44">
        <f>-(opex_ins+opex_staff+opex_ga)/12*p3_homes*JL153</f>
        <v/>
      </c>
      <c r="JM161" s="44">
        <f>-(opex_ins+opex_staff+opex_ga)/12*p3_homes*JM153</f>
        <v/>
      </c>
      <c r="JN161" s="44">
        <f>-(opex_ins+opex_staff+opex_ga)/12*p3_homes*JN153</f>
        <v/>
      </c>
      <c r="JO161" s="44">
        <f>-(opex_ins+opex_staff+opex_ga)/12*p3_homes*JO153</f>
        <v/>
      </c>
      <c r="JP161" s="44">
        <f>-(opex_ins+opex_staff+opex_ga)/12*p3_homes*JP153</f>
        <v/>
      </c>
      <c r="JQ161" s="44">
        <f>-(opex_ins+opex_staff+opex_ga)/12*p3_homes*JQ153</f>
        <v/>
      </c>
      <c r="JR161" s="44">
        <f>-(opex_ins+opex_staff+opex_ga)/12*p3_homes*JR153</f>
        <v/>
      </c>
      <c r="JS161" s="44">
        <f>-(opex_ins+opex_staff+opex_ga)/12*p3_homes*JS153</f>
        <v/>
      </c>
      <c r="JT161" s="44">
        <f>-(opex_ins+opex_staff+opex_ga)/12*p3_homes*JT153</f>
        <v/>
      </c>
      <c r="JU161" s="44">
        <f>-(opex_ins+opex_staff+opex_ga)/12*p3_homes*JU153</f>
        <v/>
      </c>
      <c r="JV161" s="44">
        <f>-(opex_ins+opex_staff+opex_ga)/12*p3_homes*JV153</f>
        <v/>
      </c>
      <c r="JW161" s="44">
        <f>-(opex_ins+opex_staff+opex_ga)/12*p3_homes*JW153</f>
        <v/>
      </c>
      <c r="JX161" s="44">
        <f>-(opex_ins+opex_staff+opex_ga)/12*p3_homes*JX153</f>
        <v/>
      </c>
      <c r="JY161" s="44">
        <f>-(opex_ins+opex_staff+opex_ga)/12*p3_homes*JY153</f>
        <v/>
      </c>
      <c r="JZ161" s="44">
        <f>-(opex_ins+opex_staff+opex_ga)/12*p3_homes*JZ153</f>
        <v/>
      </c>
      <c r="KA161" s="44">
        <f>-(opex_ins+opex_staff+opex_ga)/12*p3_homes*KA153</f>
        <v/>
      </c>
      <c r="KB161" s="44">
        <f>-(opex_ins+opex_staff+opex_ga)/12*p3_homes*KB153</f>
        <v/>
      </c>
      <c r="KC161" s="44">
        <f>-(opex_ins+opex_staff+opex_ga)/12*p3_homes*KC153</f>
        <v/>
      </c>
      <c r="KD161" s="44">
        <f>-(opex_ins+opex_staff+opex_ga)/12*p3_homes*KD153</f>
        <v/>
      </c>
      <c r="KE161" s="44">
        <f>-(opex_ins+opex_staff+opex_ga)/12*p3_homes*KE153</f>
        <v/>
      </c>
      <c r="KF161" s="44">
        <f>-(opex_ins+opex_staff+opex_ga)/12*p3_homes*KF153</f>
        <v/>
      </c>
      <c r="KG161" s="44">
        <f>-(opex_ins+opex_staff+opex_ga)/12*p3_homes*KG153</f>
        <v/>
      </c>
      <c r="KH161" s="44">
        <f>-(opex_ins+opex_staff+opex_ga)/12*p3_homes*KH153</f>
        <v/>
      </c>
      <c r="KI161" s="44">
        <f>-(opex_ins+opex_staff+opex_ga)/12*p3_homes*KI153</f>
        <v/>
      </c>
      <c r="KJ161" s="44">
        <f>-(opex_ins+opex_staff+opex_ga)/12*p3_homes*KJ153</f>
        <v/>
      </c>
      <c r="KK161" s="44">
        <f>-(opex_ins+opex_staff+opex_ga)/12*p3_homes*KK153</f>
        <v/>
      </c>
      <c r="KL161" s="44">
        <f>-(opex_ins+opex_staff+opex_ga)/12*p3_homes*KL153</f>
        <v/>
      </c>
      <c r="KM161" s="44">
        <f>-(opex_ins+opex_staff+opex_ga)/12*p3_homes*KM153</f>
        <v/>
      </c>
      <c r="KN161" s="44">
        <f>-(opex_ins+opex_staff+opex_ga)/12*p3_homes*KN153</f>
        <v/>
      </c>
      <c r="KO161" s="44">
        <f>-(opex_ins+opex_staff+opex_ga)/12*p3_homes*KO153</f>
        <v/>
      </c>
      <c r="KP161" s="44">
        <f>-(opex_ins+opex_staff+opex_ga)/12*p3_homes*KP153</f>
        <v/>
      </c>
      <c r="KQ161" s="44">
        <f>-(opex_ins+opex_staff+opex_ga)/12*p3_homes*KQ153</f>
        <v/>
      </c>
      <c r="KR161" s="44">
        <f>-(opex_ins+opex_staff+opex_ga)/12*p3_homes*KR153</f>
        <v/>
      </c>
      <c r="KS161" s="44">
        <f>-(opex_ins+opex_staff+opex_ga)/12*p3_homes*KS153</f>
        <v/>
      </c>
      <c r="KT161" s="44">
        <f>-(opex_ins+opex_staff+opex_ga)/12*p3_homes*KT153</f>
        <v/>
      </c>
      <c r="KU161" s="44">
        <f>-(opex_ins+opex_staff+opex_ga)/12*p3_homes*KU153</f>
        <v/>
      </c>
      <c r="KV161" s="44">
        <f>-(opex_ins+opex_staff+opex_ga)/12*p3_homes*KV153</f>
        <v/>
      </c>
      <c r="KW161" s="44">
        <f>-(opex_ins+opex_staff+opex_ga)/12*p3_homes*KW153</f>
        <v/>
      </c>
      <c r="KX161" s="44">
        <f>-(opex_ins+opex_staff+opex_ga)/12*p3_homes*KX153</f>
        <v/>
      </c>
      <c r="KY161" s="44">
        <f>-(opex_ins+opex_staff+opex_ga)/12*p3_homes*KY153</f>
        <v/>
      </c>
      <c r="KZ161" s="44">
        <f>-(opex_ins+opex_staff+opex_ga)/12*p3_homes*KZ153</f>
        <v/>
      </c>
      <c r="LA161" s="44">
        <f>-(opex_ins+opex_staff+opex_ga)/12*p3_homes*LA153</f>
        <v/>
      </c>
      <c r="LB161" s="44">
        <f>-(opex_ins+opex_staff+opex_ga)/12*p3_homes*LB153</f>
        <v/>
      </c>
      <c r="LC161" s="44">
        <f>-(opex_ins+opex_staff+opex_ga)/12*p3_homes*LC153</f>
        <v/>
      </c>
      <c r="LD161" s="44">
        <f>-(opex_ins+opex_staff+opex_ga)/12*p3_homes*LD153</f>
        <v/>
      </c>
      <c r="LE161" s="44">
        <f>-(opex_ins+opex_staff+opex_ga)/12*p3_homes*LE153</f>
        <v/>
      </c>
      <c r="LF161" s="44">
        <f>-(opex_ins+opex_staff+opex_ga)/12*p3_homes*LF153</f>
        <v/>
      </c>
      <c r="LG161" s="44">
        <f>-(opex_ins+opex_staff+opex_ga)/12*p3_homes*LG153</f>
        <v/>
      </c>
      <c r="LH161" s="44">
        <f>-(opex_ins+opex_staff+opex_ga)/12*p3_homes*LH153</f>
        <v/>
      </c>
      <c r="LI161" s="44">
        <f>-(opex_ins+opex_staff+opex_ga)/12*p3_homes*LI153</f>
        <v/>
      </c>
      <c r="LJ161" s="44">
        <f>-(opex_ins+opex_staff+opex_ga)/12*p3_homes*LJ153</f>
        <v/>
      </c>
      <c r="LK161" s="44">
        <f>-(opex_ins+opex_staff+opex_ga)/12*p3_homes*LK153</f>
        <v/>
      </c>
      <c r="LL161" s="44">
        <f>-(opex_ins+opex_staff+opex_ga)/12*p3_homes*LL153</f>
        <v/>
      </c>
      <c r="LM161" s="44">
        <f>-(opex_ins+opex_staff+opex_ga)/12*p3_homes*LM153</f>
        <v/>
      </c>
      <c r="LN161" s="44">
        <f>-(opex_ins+opex_staff+opex_ga)/12*p3_homes*LN153</f>
        <v/>
      </c>
      <c r="LO161" s="44">
        <f>-(opex_ins+opex_staff+opex_ga)/12*p3_homes*LO153</f>
        <v/>
      </c>
      <c r="LP161" s="44">
        <f>-(opex_ins+opex_staff+opex_ga)/12*p3_homes*LP153</f>
        <v/>
      </c>
      <c r="LQ161" s="44">
        <f>-(opex_ins+opex_staff+opex_ga)/12*p3_homes*LQ153</f>
        <v/>
      </c>
      <c r="LR161" s="44">
        <f>-(opex_ins+opex_staff+opex_ga)/12*p3_homes*LR153</f>
        <v/>
      </c>
      <c r="LS161" s="44">
        <f>-(opex_ins+opex_staff+opex_ga)/12*p3_homes*LS153</f>
        <v/>
      </c>
      <c r="LT161" s="44">
        <f>-(opex_ins+opex_staff+opex_ga)/12*p3_homes*LT153</f>
        <v/>
      </c>
      <c r="LU161" s="44">
        <f>-(opex_ins+opex_staff+opex_ga)/12*p3_homes*LU153</f>
        <v/>
      </c>
      <c r="LV161" s="44">
        <f>-(opex_ins+opex_staff+opex_ga)/12*p3_homes*LV153</f>
        <v/>
      </c>
      <c r="LW161" s="44">
        <f>-(opex_ins+opex_staff+opex_ga)/12*p3_homes*LW153</f>
        <v/>
      </c>
      <c r="LX161" s="44">
        <f>-(opex_ins+opex_staff+opex_ga)/12*p3_homes*LX153</f>
        <v/>
      </c>
      <c r="LY161" s="44">
        <f>-(opex_ins+opex_staff+opex_ga)/12*p3_homes*LY153</f>
        <v/>
      </c>
      <c r="LZ161" s="44">
        <f>-(opex_ins+opex_staff+opex_ga)/12*p3_homes*LZ153</f>
        <v/>
      </c>
      <c r="MA161" s="44">
        <f>-(opex_ins+opex_staff+opex_ga)/12*p3_homes*MA153</f>
        <v/>
      </c>
      <c r="MB161" s="44">
        <f>-(opex_ins+opex_staff+opex_ga)/12*p3_homes*MB153</f>
        <v/>
      </c>
      <c r="MC161" s="44">
        <f>-(opex_ins+opex_staff+opex_ga)/12*p3_homes*MC153</f>
        <v/>
      </c>
      <c r="MD161" s="44">
        <f>-(opex_ins+opex_staff+opex_ga)/12*p3_homes*MD153</f>
        <v/>
      </c>
      <c r="ME161" s="44">
        <f>-(opex_ins+opex_staff+opex_ga)/12*p3_homes*ME153</f>
        <v/>
      </c>
      <c r="MF161" s="44">
        <f>-(opex_ins+opex_staff+opex_ga)/12*p3_homes*MF153</f>
        <v/>
      </c>
      <c r="MG161" s="44">
        <f>-(opex_ins+opex_staff+opex_ga)/12*p3_homes*MG153</f>
        <v/>
      </c>
      <c r="MH161" s="44">
        <f>-(opex_ins+opex_staff+opex_ga)/12*p3_homes*MH153</f>
        <v/>
      </c>
      <c r="MI161" s="44">
        <f>-(opex_ins+opex_staff+opex_ga)/12*p3_homes*MI153</f>
        <v/>
      </c>
      <c r="MJ161" s="44">
        <f>-(opex_ins+opex_staff+opex_ga)/12*p3_homes*MJ153</f>
        <v/>
      </c>
      <c r="MK161" s="44">
        <f>-(opex_ins+opex_staff+opex_ga)/12*p3_homes*MK153</f>
        <v/>
      </c>
      <c r="ML161" s="44">
        <f>-(opex_ins+opex_staff+opex_ga)/12*p3_homes*ML153</f>
        <v/>
      </c>
      <c r="MM161" s="44">
        <f>-(opex_ins+opex_staff+opex_ga)/12*p3_homes*MM153</f>
        <v/>
      </c>
      <c r="MN161" s="44">
        <f>-(opex_ins+opex_staff+opex_ga)/12*p3_homes*MN153</f>
        <v/>
      </c>
      <c r="MO161" s="44">
        <f>-(opex_ins+opex_staff+opex_ga)/12*p3_homes*MO153</f>
        <v/>
      </c>
      <c r="MP161" s="44">
        <f>-(opex_ins+opex_staff+opex_ga)/12*p3_homes*MP153</f>
        <v/>
      </c>
      <c r="MQ161" s="44">
        <f>-(opex_ins+opex_staff+opex_ga)/12*p3_homes*MQ153</f>
        <v/>
      </c>
      <c r="MR161" s="44">
        <f>-(opex_ins+opex_staff+opex_ga)/12*p3_homes*MR153</f>
        <v/>
      </c>
      <c r="MS161" s="44">
        <f>-(opex_ins+opex_staff+opex_ga)/12*p3_homes*MS153</f>
        <v/>
      </c>
      <c r="MT161" s="44">
        <f>-(opex_ins+opex_staff+opex_ga)/12*p3_homes*MT153</f>
        <v/>
      </c>
      <c r="MU161" s="44">
        <f>-(opex_ins+opex_staff+opex_ga)/12*p3_homes*MU153</f>
        <v/>
      </c>
      <c r="MV161" s="44">
        <f>-(opex_ins+opex_staff+opex_ga)/12*p3_homes*MV153</f>
        <v/>
      </c>
      <c r="MW161" s="44">
        <f>-(opex_ins+opex_staff+opex_ga)/12*p3_homes*MW153</f>
        <v/>
      </c>
      <c r="MX161" s="44">
        <f>-(opex_ins+opex_staff+opex_ga)/12*p3_homes*MX153</f>
        <v/>
      </c>
      <c r="MY161" s="44">
        <f>-(opex_ins+opex_staff+opex_ga)/12*p3_homes*MY153</f>
        <v/>
      </c>
      <c r="MZ161" s="44">
        <f>-(opex_ins+opex_staff+opex_ga)/12*p3_homes*MZ153</f>
        <v/>
      </c>
      <c r="NA161" s="44">
        <f>-(opex_ins+opex_staff+opex_ga)/12*p3_homes*NA153</f>
        <v/>
      </c>
      <c r="NB161" s="44">
        <f>-(opex_ins+opex_staff+opex_ga)/12*p3_homes*NB153</f>
        <v/>
      </c>
      <c r="NC161" s="44">
        <f>-(opex_ins+opex_staff+opex_ga)/12*p3_homes*NC153</f>
        <v/>
      </c>
      <c r="ND161" s="44">
        <f>-(opex_ins+opex_staff+opex_ga)/12*p3_homes*ND153</f>
        <v/>
      </c>
      <c r="NE161" s="44">
        <f>-(opex_ins+opex_staff+opex_ga)/12*p3_homes*NE153</f>
        <v/>
      </c>
      <c r="NF161" s="44">
        <f>-(opex_ins+opex_staff+opex_ga)/12*p3_homes*NF153</f>
        <v/>
      </c>
      <c r="NG161" s="44">
        <f>-(opex_ins+opex_staff+opex_ga)/12*p3_homes*NG153</f>
        <v/>
      </c>
      <c r="NH161" s="44">
        <f>-(opex_ins+opex_staff+opex_ga)/12*p3_homes*NH153</f>
        <v/>
      </c>
      <c r="NI161" s="44">
        <f>-(opex_ins+opex_staff+opex_ga)/12*p3_homes*NI153</f>
        <v/>
      </c>
      <c r="NJ161" s="44">
        <f>-(opex_ins+opex_staff+opex_ga)/12*p3_homes*NJ153</f>
        <v/>
      </c>
      <c r="NK161" s="44">
        <f>-(opex_ins+opex_staff+opex_ga)/12*p3_homes*NK153</f>
        <v/>
      </c>
      <c r="NL161" s="44">
        <f>-(opex_ins+opex_staff+opex_ga)/12*p3_homes*NL153</f>
        <v/>
      </c>
      <c r="NM161" s="44">
        <f>-(opex_ins+opex_staff+opex_ga)/12*p3_homes*NM153</f>
        <v/>
      </c>
      <c r="NN161" s="44">
        <f>-(opex_ins+opex_staff+opex_ga)/12*p3_homes*NN153</f>
        <v/>
      </c>
      <c r="NO161" s="44">
        <f>-(opex_ins+opex_staff+opex_ga)/12*p3_homes*NO153</f>
        <v/>
      </c>
      <c r="NP161" s="44">
        <f>-(opex_ins+opex_staff+opex_ga)/12*p3_homes*NP153</f>
        <v/>
      </c>
      <c r="NQ161" s="44">
        <f>-(opex_ins+opex_staff+opex_ga)/12*p3_homes*NQ153</f>
        <v/>
      </c>
      <c r="NR161" s="44">
        <f>-(opex_ins+opex_staff+opex_ga)/12*p3_homes*NR153</f>
        <v/>
      </c>
      <c r="NS161" s="44">
        <f>-(opex_ins+opex_staff+opex_ga)/12*p3_homes*NS153</f>
        <v/>
      </c>
      <c r="NT161" s="44">
        <f>-(opex_ins+opex_staff+opex_ga)/12*p3_homes*NT153</f>
        <v/>
      </c>
      <c r="NU161" s="44">
        <f>-(opex_ins+opex_staff+opex_ga)/12*p3_homes*NU153</f>
        <v/>
      </c>
      <c r="NV161" s="44">
        <f>-(opex_ins+opex_staff+opex_ga)/12*p3_homes*NV153</f>
        <v/>
      </c>
      <c r="NW161" s="44">
        <f>-(opex_ins+opex_staff+opex_ga)/12*p3_homes*NW153</f>
        <v/>
      </c>
      <c r="NX161" s="44">
        <f>-(opex_ins+opex_staff+opex_ga)/12*p3_homes*NX153</f>
        <v/>
      </c>
      <c r="NY161" s="44">
        <f>-(opex_ins+opex_staff+opex_ga)/12*p3_homes*NY153</f>
        <v/>
      </c>
      <c r="NZ161" s="44">
        <f>-(opex_ins+opex_staff+opex_ga)/12*p3_homes*NZ153</f>
        <v/>
      </c>
      <c r="OA161" s="44">
        <f>-(opex_ins+opex_staff+opex_ga)/12*p3_homes*OA153</f>
        <v/>
      </c>
      <c r="OB161" s="44">
        <f>-(opex_ins+opex_staff+opex_ga)/12*p3_homes*OB153</f>
        <v/>
      </c>
      <c r="OC161" s="44">
        <f>-(opex_ins+opex_staff+opex_ga)/12*p3_homes*OC153</f>
        <v/>
      </c>
      <c r="OD161" s="44">
        <f>-(opex_ins+opex_staff+opex_ga)/12*p3_homes*OD153</f>
        <v/>
      </c>
      <c r="OE161" s="44">
        <f>-(opex_ins+opex_staff+opex_ga)/12*p3_homes*OE153</f>
        <v/>
      </c>
      <c r="OF161" s="44">
        <f>-(opex_ins+opex_staff+opex_ga)/12*p3_homes*OF153</f>
        <v/>
      </c>
      <c r="OG161" s="44">
        <f>-(opex_ins+opex_staff+opex_ga)/12*p3_homes*OG153</f>
        <v/>
      </c>
      <c r="OH161" s="44">
        <f>-(opex_ins+opex_staff+opex_ga)/12*p3_homes*OH153</f>
        <v/>
      </c>
      <c r="OI161" s="44">
        <f>-(opex_ins+opex_staff+opex_ga)/12*p3_homes*OI153</f>
        <v/>
      </c>
      <c r="OJ161" s="44">
        <f>-(opex_ins+opex_staff+opex_ga)/12*p3_homes*OJ153</f>
        <v/>
      </c>
      <c r="OK161" s="44">
        <f>-(opex_ins+opex_staff+opex_ga)/12*p3_homes*OK153</f>
        <v/>
      </c>
      <c r="OL161" s="44">
        <f>-(opex_ins+opex_staff+opex_ga)/12*p3_homes*OL153</f>
        <v/>
      </c>
      <c r="OM161" s="44">
        <f>-(opex_ins+opex_staff+opex_ga)/12*p3_homes*OM153</f>
        <v/>
      </c>
      <c r="ON161" s="44">
        <f>-(opex_ins+opex_staff+opex_ga)/12*p3_homes*ON153</f>
        <v/>
      </c>
      <c r="OO161" s="44">
        <f>-(opex_ins+opex_staff+opex_ga)/12*p3_homes*OO153</f>
        <v/>
      </c>
      <c r="OP161" s="44">
        <f>-(opex_ins+opex_staff+opex_ga)/12*p3_homes*OP153</f>
        <v/>
      </c>
      <c r="OQ161" s="44">
        <f>-(opex_ins+opex_staff+opex_ga)/12*p3_homes*OQ153</f>
        <v/>
      </c>
      <c r="OR161" s="44">
        <f>-(opex_ins+opex_staff+opex_ga)/12*p3_homes*OR153</f>
        <v/>
      </c>
      <c r="OS161" s="44">
        <f>-(opex_ins+opex_staff+opex_ga)/12*p3_homes*OS153</f>
        <v/>
      </c>
      <c r="OT161" s="44">
        <f>-(opex_ins+opex_staff+opex_ga)/12*p3_homes*OT153</f>
        <v/>
      </c>
      <c r="OU161" s="44">
        <f>-(opex_ins+opex_staff+opex_ga)/12*p3_homes*OU153</f>
        <v/>
      </c>
      <c r="OV161" s="44">
        <f>-(opex_ins+opex_staff+opex_ga)/12*p3_homes*OV153</f>
        <v/>
      </c>
      <c r="OW161" s="44">
        <f>-(opex_ins+opex_staff+opex_ga)/12*p3_homes*OW153</f>
        <v/>
      </c>
      <c r="OX161" s="44">
        <f>-(opex_ins+opex_staff+opex_ga)/12*p3_homes*OX153</f>
        <v/>
      </c>
      <c r="OY161" s="44">
        <f>-(opex_ins+opex_staff+opex_ga)/12*p3_homes*OY153</f>
        <v/>
      </c>
      <c r="OZ161" s="44">
        <f>-(opex_ins+opex_staff+opex_ga)/12*p3_homes*OZ153</f>
        <v/>
      </c>
      <c r="PA161" s="44">
        <f>-(opex_ins+opex_staff+opex_ga)/12*p3_homes*PA153</f>
        <v/>
      </c>
      <c r="PB161" s="44">
        <f>-(opex_ins+opex_staff+opex_ga)/12*p3_homes*PB153</f>
        <v/>
      </c>
      <c r="PC161" s="44">
        <f>-(opex_ins+opex_staff+opex_ga)/12*p3_homes*PC153</f>
        <v/>
      </c>
      <c r="PD161" s="44">
        <f>-(opex_ins+opex_staff+opex_ga)/12*p3_homes*PD153</f>
        <v/>
      </c>
      <c r="PE161" s="44">
        <f>-(opex_ins+opex_staff+opex_ga)/12*p3_homes*PE153</f>
        <v/>
      </c>
      <c r="PF161" s="44">
        <f>-(opex_ins+opex_staff+opex_ga)/12*p3_homes*PF153</f>
        <v/>
      </c>
      <c r="PG161" s="44">
        <f>-(opex_ins+opex_staff+opex_ga)/12*p3_homes*PG153</f>
        <v/>
      </c>
      <c r="PH161" s="44">
        <f>-(opex_ins+opex_staff+opex_ga)/12*p3_homes*PH153</f>
        <v/>
      </c>
      <c r="PI161" s="44">
        <f>-(opex_ins+opex_staff+opex_ga)/12*p3_homes*PI153</f>
        <v/>
      </c>
      <c r="PJ161" s="44">
        <f>-(opex_ins+opex_staff+opex_ga)/12*p3_homes*PJ153</f>
        <v/>
      </c>
      <c r="PK161" s="44">
        <f>-(opex_ins+opex_staff+opex_ga)/12*p3_homes*PK153</f>
        <v/>
      </c>
      <c r="PL161" s="44">
        <f>-(opex_ins+opex_staff+opex_ga)/12*p3_homes*PL153</f>
        <v/>
      </c>
      <c r="PM161" s="44">
        <f>-(opex_ins+opex_staff+opex_ga)/12*p3_homes*PM153</f>
        <v/>
      </c>
    </row>
    <row r="162">
      <c r="A162" s="9" t="inlineStr">
        <is>
          <t>Management</t>
        </is>
      </c>
      <c r="B162" s="9" t="inlineStr">
        <is>
          <t>P3</t>
        </is>
      </c>
      <c r="C162" s="43">
        <f>SUM(D162:PM162)</f>
        <v/>
      </c>
      <c r="D162" s="44">
        <f>-D159*mgmt_pct</f>
        <v/>
      </c>
      <c r="E162" s="44">
        <f>-E159*mgmt_pct</f>
        <v/>
      </c>
      <c r="F162" s="44">
        <f>-F159*mgmt_pct</f>
        <v/>
      </c>
      <c r="G162" s="44">
        <f>-G159*mgmt_pct</f>
        <v/>
      </c>
      <c r="H162" s="44">
        <f>-H159*mgmt_pct</f>
        <v/>
      </c>
      <c r="I162" s="44">
        <f>-I159*mgmt_pct</f>
        <v/>
      </c>
      <c r="J162" s="44">
        <f>-J159*mgmt_pct</f>
        <v/>
      </c>
      <c r="K162" s="44">
        <f>-K159*mgmt_pct</f>
        <v/>
      </c>
      <c r="L162" s="44">
        <f>-L159*mgmt_pct</f>
        <v/>
      </c>
      <c r="M162" s="44">
        <f>-M159*mgmt_pct</f>
        <v/>
      </c>
      <c r="N162" s="44">
        <f>-N159*mgmt_pct</f>
        <v/>
      </c>
      <c r="O162" s="44">
        <f>-O159*mgmt_pct</f>
        <v/>
      </c>
      <c r="P162" s="44">
        <f>-P159*mgmt_pct</f>
        <v/>
      </c>
      <c r="Q162" s="44">
        <f>-Q159*mgmt_pct</f>
        <v/>
      </c>
      <c r="R162" s="44">
        <f>-R159*mgmt_pct</f>
        <v/>
      </c>
      <c r="S162" s="44">
        <f>-S159*mgmt_pct</f>
        <v/>
      </c>
      <c r="T162" s="44">
        <f>-T159*mgmt_pct</f>
        <v/>
      </c>
      <c r="U162" s="44">
        <f>-U159*mgmt_pct</f>
        <v/>
      </c>
      <c r="V162" s="44">
        <f>-V159*mgmt_pct</f>
        <v/>
      </c>
      <c r="W162" s="44">
        <f>-W159*mgmt_pct</f>
        <v/>
      </c>
      <c r="X162" s="44">
        <f>-X159*mgmt_pct</f>
        <v/>
      </c>
      <c r="Y162" s="44">
        <f>-Y159*mgmt_pct</f>
        <v/>
      </c>
      <c r="Z162" s="44">
        <f>-Z159*mgmt_pct</f>
        <v/>
      </c>
      <c r="AA162" s="44">
        <f>-AA159*mgmt_pct</f>
        <v/>
      </c>
      <c r="AB162" s="44">
        <f>-AB159*mgmt_pct</f>
        <v/>
      </c>
      <c r="AC162" s="44">
        <f>-AC159*mgmt_pct</f>
        <v/>
      </c>
      <c r="AD162" s="44">
        <f>-AD159*mgmt_pct</f>
        <v/>
      </c>
      <c r="AE162" s="44">
        <f>-AE159*mgmt_pct</f>
        <v/>
      </c>
      <c r="AF162" s="44">
        <f>-AF159*mgmt_pct</f>
        <v/>
      </c>
      <c r="AG162" s="44">
        <f>-AG159*mgmt_pct</f>
        <v/>
      </c>
      <c r="AH162" s="44">
        <f>-AH159*mgmt_pct</f>
        <v/>
      </c>
      <c r="AI162" s="44">
        <f>-AI159*mgmt_pct</f>
        <v/>
      </c>
      <c r="AJ162" s="44">
        <f>-AJ159*mgmt_pct</f>
        <v/>
      </c>
      <c r="AK162" s="44">
        <f>-AK159*mgmt_pct</f>
        <v/>
      </c>
      <c r="AL162" s="44">
        <f>-AL159*mgmt_pct</f>
        <v/>
      </c>
      <c r="AM162" s="44">
        <f>-AM159*mgmt_pct</f>
        <v/>
      </c>
      <c r="AN162" s="44">
        <f>-AN159*mgmt_pct</f>
        <v/>
      </c>
      <c r="AO162" s="44">
        <f>-AO159*mgmt_pct</f>
        <v/>
      </c>
      <c r="AP162" s="44">
        <f>-AP159*mgmt_pct</f>
        <v/>
      </c>
      <c r="AQ162" s="44">
        <f>-AQ159*mgmt_pct</f>
        <v/>
      </c>
      <c r="AR162" s="44">
        <f>-AR159*mgmt_pct</f>
        <v/>
      </c>
      <c r="AS162" s="44">
        <f>-AS159*mgmt_pct</f>
        <v/>
      </c>
      <c r="AT162" s="44">
        <f>-AT159*mgmt_pct</f>
        <v/>
      </c>
      <c r="AU162" s="44">
        <f>-AU159*mgmt_pct</f>
        <v/>
      </c>
      <c r="AV162" s="44">
        <f>-AV159*mgmt_pct</f>
        <v/>
      </c>
      <c r="AW162" s="44">
        <f>-AW159*mgmt_pct</f>
        <v/>
      </c>
      <c r="AX162" s="44">
        <f>-AX159*mgmt_pct</f>
        <v/>
      </c>
      <c r="AY162" s="44">
        <f>-AY159*mgmt_pct</f>
        <v/>
      </c>
      <c r="AZ162" s="44">
        <f>-AZ159*mgmt_pct</f>
        <v/>
      </c>
      <c r="BA162" s="44">
        <f>-BA159*mgmt_pct</f>
        <v/>
      </c>
      <c r="BB162" s="44">
        <f>-BB159*mgmt_pct</f>
        <v/>
      </c>
      <c r="BC162" s="44">
        <f>-BC159*mgmt_pct</f>
        <v/>
      </c>
      <c r="BD162" s="44">
        <f>-BD159*mgmt_pct</f>
        <v/>
      </c>
      <c r="BE162" s="44">
        <f>-BE159*mgmt_pct</f>
        <v/>
      </c>
      <c r="BF162" s="44">
        <f>-BF159*mgmt_pct</f>
        <v/>
      </c>
      <c r="BG162" s="44">
        <f>-BG159*mgmt_pct</f>
        <v/>
      </c>
      <c r="BH162" s="44">
        <f>-BH159*mgmt_pct</f>
        <v/>
      </c>
      <c r="BI162" s="44">
        <f>-BI159*mgmt_pct</f>
        <v/>
      </c>
      <c r="BJ162" s="44">
        <f>-BJ159*mgmt_pct</f>
        <v/>
      </c>
      <c r="BK162" s="44">
        <f>-BK159*mgmt_pct</f>
        <v/>
      </c>
      <c r="BL162" s="44">
        <f>-BL159*mgmt_pct</f>
        <v/>
      </c>
      <c r="BM162" s="44">
        <f>-BM159*mgmt_pct</f>
        <v/>
      </c>
      <c r="BN162" s="44">
        <f>-BN159*mgmt_pct</f>
        <v/>
      </c>
      <c r="BO162" s="44">
        <f>-BO159*mgmt_pct</f>
        <v/>
      </c>
      <c r="BP162" s="44">
        <f>-BP159*mgmt_pct</f>
        <v/>
      </c>
      <c r="BQ162" s="44">
        <f>-BQ159*mgmt_pct</f>
        <v/>
      </c>
      <c r="BR162" s="44">
        <f>-BR159*mgmt_pct</f>
        <v/>
      </c>
      <c r="BS162" s="44">
        <f>-BS159*mgmt_pct</f>
        <v/>
      </c>
      <c r="BT162" s="44">
        <f>-BT159*mgmt_pct</f>
        <v/>
      </c>
      <c r="BU162" s="44">
        <f>-BU159*mgmt_pct</f>
        <v/>
      </c>
      <c r="BV162" s="44">
        <f>-BV159*mgmt_pct</f>
        <v/>
      </c>
      <c r="BW162" s="44">
        <f>-BW159*mgmt_pct</f>
        <v/>
      </c>
      <c r="BX162" s="44">
        <f>-BX159*mgmt_pct</f>
        <v/>
      </c>
      <c r="BY162" s="44">
        <f>-BY159*mgmt_pct</f>
        <v/>
      </c>
      <c r="BZ162" s="44">
        <f>-BZ159*mgmt_pct</f>
        <v/>
      </c>
      <c r="CA162" s="44">
        <f>-CA159*mgmt_pct</f>
        <v/>
      </c>
      <c r="CB162" s="44">
        <f>-CB159*mgmt_pct</f>
        <v/>
      </c>
      <c r="CC162" s="44">
        <f>-CC159*mgmt_pct</f>
        <v/>
      </c>
      <c r="CD162" s="44">
        <f>-CD159*mgmt_pct</f>
        <v/>
      </c>
      <c r="CE162" s="44">
        <f>-CE159*mgmt_pct</f>
        <v/>
      </c>
      <c r="CF162" s="44">
        <f>-CF159*mgmt_pct</f>
        <v/>
      </c>
      <c r="CG162" s="44">
        <f>-CG159*mgmt_pct</f>
        <v/>
      </c>
      <c r="CH162" s="44">
        <f>-CH159*mgmt_pct</f>
        <v/>
      </c>
      <c r="CI162" s="44">
        <f>-CI159*mgmt_pct</f>
        <v/>
      </c>
      <c r="CJ162" s="44">
        <f>-CJ159*mgmt_pct</f>
        <v/>
      </c>
      <c r="CK162" s="44">
        <f>-CK159*mgmt_pct</f>
        <v/>
      </c>
      <c r="CL162" s="44">
        <f>-CL159*mgmt_pct</f>
        <v/>
      </c>
      <c r="CM162" s="44">
        <f>-CM159*mgmt_pct</f>
        <v/>
      </c>
      <c r="CN162" s="44">
        <f>-CN159*mgmt_pct</f>
        <v/>
      </c>
      <c r="CO162" s="44">
        <f>-CO159*mgmt_pct</f>
        <v/>
      </c>
      <c r="CP162" s="44">
        <f>-CP159*mgmt_pct</f>
        <v/>
      </c>
      <c r="CQ162" s="44">
        <f>-CQ159*mgmt_pct</f>
        <v/>
      </c>
      <c r="CR162" s="44">
        <f>-CR159*mgmt_pct</f>
        <v/>
      </c>
      <c r="CS162" s="44">
        <f>-CS159*mgmt_pct</f>
        <v/>
      </c>
      <c r="CT162" s="44">
        <f>-CT159*mgmt_pct</f>
        <v/>
      </c>
      <c r="CU162" s="44">
        <f>-CU159*mgmt_pct</f>
        <v/>
      </c>
      <c r="CV162" s="44">
        <f>-CV159*mgmt_pct</f>
        <v/>
      </c>
      <c r="CW162" s="44">
        <f>-CW159*mgmt_pct</f>
        <v/>
      </c>
      <c r="CX162" s="44">
        <f>-CX159*mgmt_pct</f>
        <v/>
      </c>
      <c r="CY162" s="44">
        <f>-CY159*mgmt_pct</f>
        <v/>
      </c>
      <c r="CZ162" s="44">
        <f>-CZ159*mgmt_pct</f>
        <v/>
      </c>
      <c r="DA162" s="44">
        <f>-DA159*mgmt_pct</f>
        <v/>
      </c>
      <c r="DB162" s="44">
        <f>-DB159*mgmt_pct</f>
        <v/>
      </c>
      <c r="DC162" s="44">
        <f>-DC159*mgmt_pct</f>
        <v/>
      </c>
      <c r="DD162" s="44">
        <f>-DD159*mgmt_pct</f>
        <v/>
      </c>
      <c r="DE162" s="44">
        <f>-DE159*mgmt_pct</f>
        <v/>
      </c>
      <c r="DF162" s="44">
        <f>-DF159*mgmt_pct</f>
        <v/>
      </c>
      <c r="DG162" s="44">
        <f>-DG159*mgmt_pct</f>
        <v/>
      </c>
      <c r="DH162" s="44">
        <f>-DH159*mgmt_pct</f>
        <v/>
      </c>
      <c r="DI162" s="44">
        <f>-DI159*mgmt_pct</f>
        <v/>
      </c>
      <c r="DJ162" s="44">
        <f>-DJ159*mgmt_pct</f>
        <v/>
      </c>
      <c r="DK162" s="44">
        <f>-DK159*mgmt_pct</f>
        <v/>
      </c>
      <c r="DL162" s="44">
        <f>-DL159*mgmt_pct</f>
        <v/>
      </c>
      <c r="DM162" s="44">
        <f>-DM159*mgmt_pct</f>
        <v/>
      </c>
      <c r="DN162" s="44">
        <f>-DN159*mgmt_pct</f>
        <v/>
      </c>
      <c r="DO162" s="44">
        <f>-DO159*mgmt_pct</f>
        <v/>
      </c>
      <c r="DP162" s="44">
        <f>-DP159*mgmt_pct</f>
        <v/>
      </c>
      <c r="DQ162" s="44">
        <f>-DQ159*mgmt_pct</f>
        <v/>
      </c>
      <c r="DR162" s="44">
        <f>-DR159*mgmt_pct</f>
        <v/>
      </c>
      <c r="DS162" s="44">
        <f>-DS159*mgmt_pct</f>
        <v/>
      </c>
      <c r="DT162" s="44">
        <f>-DT159*mgmt_pct</f>
        <v/>
      </c>
      <c r="DU162" s="44">
        <f>-DU159*mgmt_pct</f>
        <v/>
      </c>
      <c r="DV162" s="44">
        <f>-DV159*mgmt_pct</f>
        <v/>
      </c>
      <c r="DW162" s="44">
        <f>-DW159*mgmt_pct</f>
        <v/>
      </c>
      <c r="DX162" s="44">
        <f>-DX159*mgmt_pct</f>
        <v/>
      </c>
      <c r="DY162" s="44">
        <f>-DY159*mgmt_pct</f>
        <v/>
      </c>
      <c r="DZ162" s="44">
        <f>-DZ159*mgmt_pct</f>
        <v/>
      </c>
      <c r="EA162" s="44">
        <f>-EA159*mgmt_pct</f>
        <v/>
      </c>
      <c r="EB162" s="44">
        <f>-EB159*mgmt_pct</f>
        <v/>
      </c>
      <c r="EC162" s="44">
        <f>-EC159*mgmt_pct</f>
        <v/>
      </c>
      <c r="ED162" s="44">
        <f>-ED159*mgmt_pct</f>
        <v/>
      </c>
      <c r="EE162" s="44">
        <f>-EE159*mgmt_pct</f>
        <v/>
      </c>
      <c r="EF162" s="44">
        <f>-EF159*mgmt_pct</f>
        <v/>
      </c>
      <c r="EG162" s="44">
        <f>-EG159*mgmt_pct</f>
        <v/>
      </c>
      <c r="EH162" s="44">
        <f>-EH159*mgmt_pct</f>
        <v/>
      </c>
      <c r="EI162" s="44">
        <f>-EI159*mgmt_pct</f>
        <v/>
      </c>
      <c r="EJ162" s="44">
        <f>-EJ159*mgmt_pct</f>
        <v/>
      </c>
      <c r="EK162" s="44">
        <f>-EK159*mgmt_pct</f>
        <v/>
      </c>
      <c r="EL162" s="44">
        <f>-EL159*mgmt_pct</f>
        <v/>
      </c>
      <c r="EM162" s="44">
        <f>-EM159*mgmt_pct</f>
        <v/>
      </c>
      <c r="EN162" s="44">
        <f>-EN159*mgmt_pct</f>
        <v/>
      </c>
      <c r="EO162" s="44">
        <f>-EO159*mgmt_pct</f>
        <v/>
      </c>
      <c r="EP162" s="44">
        <f>-EP159*mgmt_pct</f>
        <v/>
      </c>
      <c r="EQ162" s="44">
        <f>-EQ159*mgmt_pct</f>
        <v/>
      </c>
      <c r="ER162" s="44">
        <f>-ER159*mgmt_pct</f>
        <v/>
      </c>
      <c r="ES162" s="44">
        <f>-ES159*mgmt_pct</f>
        <v/>
      </c>
      <c r="ET162" s="44">
        <f>-ET159*mgmt_pct</f>
        <v/>
      </c>
      <c r="EU162" s="44">
        <f>-EU159*mgmt_pct</f>
        <v/>
      </c>
      <c r="EV162" s="44">
        <f>-EV159*mgmt_pct</f>
        <v/>
      </c>
      <c r="EW162" s="44">
        <f>-EW159*mgmt_pct</f>
        <v/>
      </c>
      <c r="EX162" s="44">
        <f>-EX159*mgmt_pct</f>
        <v/>
      </c>
      <c r="EY162" s="44">
        <f>-EY159*mgmt_pct</f>
        <v/>
      </c>
      <c r="EZ162" s="44">
        <f>-EZ159*mgmt_pct</f>
        <v/>
      </c>
      <c r="FA162" s="44">
        <f>-FA159*mgmt_pct</f>
        <v/>
      </c>
      <c r="FB162" s="44">
        <f>-FB159*mgmt_pct</f>
        <v/>
      </c>
      <c r="FC162" s="44">
        <f>-FC159*mgmt_pct</f>
        <v/>
      </c>
      <c r="FD162" s="44">
        <f>-FD159*mgmt_pct</f>
        <v/>
      </c>
      <c r="FE162" s="44">
        <f>-FE159*mgmt_pct</f>
        <v/>
      </c>
      <c r="FF162" s="44">
        <f>-FF159*mgmt_pct</f>
        <v/>
      </c>
      <c r="FG162" s="44">
        <f>-FG159*mgmt_pct</f>
        <v/>
      </c>
      <c r="FH162" s="44">
        <f>-FH159*mgmt_pct</f>
        <v/>
      </c>
      <c r="FI162" s="44">
        <f>-FI159*mgmt_pct</f>
        <v/>
      </c>
      <c r="FJ162" s="44">
        <f>-FJ159*mgmt_pct</f>
        <v/>
      </c>
      <c r="FK162" s="44">
        <f>-FK159*mgmt_pct</f>
        <v/>
      </c>
      <c r="FL162" s="44">
        <f>-FL159*mgmt_pct</f>
        <v/>
      </c>
      <c r="FM162" s="44">
        <f>-FM159*mgmt_pct</f>
        <v/>
      </c>
      <c r="FN162" s="44">
        <f>-FN159*mgmt_pct</f>
        <v/>
      </c>
      <c r="FO162" s="44">
        <f>-FO159*mgmt_pct</f>
        <v/>
      </c>
      <c r="FP162" s="44">
        <f>-FP159*mgmt_pct</f>
        <v/>
      </c>
      <c r="FQ162" s="44">
        <f>-FQ159*mgmt_pct</f>
        <v/>
      </c>
      <c r="FR162" s="44">
        <f>-FR159*mgmt_pct</f>
        <v/>
      </c>
      <c r="FS162" s="44">
        <f>-FS159*mgmt_pct</f>
        <v/>
      </c>
      <c r="FT162" s="44">
        <f>-FT159*mgmt_pct</f>
        <v/>
      </c>
      <c r="FU162" s="44">
        <f>-FU159*mgmt_pct</f>
        <v/>
      </c>
      <c r="FV162" s="44">
        <f>-FV159*mgmt_pct</f>
        <v/>
      </c>
      <c r="FW162" s="44">
        <f>-FW159*mgmt_pct</f>
        <v/>
      </c>
      <c r="FX162" s="44">
        <f>-FX159*mgmt_pct</f>
        <v/>
      </c>
      <c r="FY162" s="44">
        <f>-FY159*mgmt_pct</f>
        <v/>
      </c>
      <c r="FZ162" s="44">
        <f>-FZ159*mgmt_pct</f>
        <v/>
      </c>
      <c r="GA162" s="44">
        <f>-GA159*mgmt_pct</f>
        <v/>
      </c>
      <c r="GB162" s="44">
        <f>-GB159*mgmt_pct</f>
        <v/>
      </c>
      <c r="GC162" s="44">
        <f>-GC159*mgmt_pct</f>
        <v/>
      </c>
      <c r="GD162" s="44">
        <f>-GD159*mgmt_pct</f>
        <v/>
      </c>
      <c r="GE162" s="44">
        <f>-GE159*mgmt_pct</f>
        <v/>
      </c>
      <c r="GF162" s="44">
        <f>-GF159*mgmt_pct</f>
        <v/>
      </c>
      <c r="GG162" s="44">
        <f>-GG159*mgmt_pct</f>
        <v/>
      </c>
      <c r="GH162" s="44">
        <f>-GH159*mgmt_pct</f>
        <v/>
      </c>
      <c r="GI162" s="44">
        <f>-GI159*mgmt_pct</f>
        <v/>
      </c>
      <c r="GJ162" s="44">
        <f>-GJ159*mgmt_pct</f>
        <v/>
      </c>
      <c r="GK162" s="44">
        <f>-GK159*mgmt_pct</f>
        <v/>
      </c>
      <c r="GL162" s="44">
        <f>-GL159*mgmt_pct</f>
        <v/>
      </c>
      <c r="GM162" s="44">
        <f>-GM159*mgmt_pct</f>
        <v/>
      </c>
      <c r="GN162" s="44">
        <f>-GN159*mgmt_pct</f>
        <v/>
      </c>
      <c r="GO162" s="44">
        <f>-GO159*mgmt_pct</f>
        <v/>
      </c>
      <c r="GP162" s="44">
        <f>-GP159*mgmt_pct</f>
        <v/>
      </c>
      <c r="GQ162" s="44">
        <f>-GQ159*mgmt_pct</f>
        <v/>
      </c>
      <c r="GR162" s="44">
        <f>-GR159*mgmt_pct</f>
        <v/>
      </c>
      <c r="GS162" s="44">
        <f>-GS159*mgmt_pct</f>
        <v/>
      </c>
      <c r="GT162" s="44">
        <f>-GT159*mgmt_pct</f>
        <v/>
      </c>
      <c r="GU162" s="44">
        <f>-GU159*mgmt_pct</f>
        <v/>
      </c>
      <c r="GV162" s="44">
        <f>-GV159*mgmt_pct</f>
        <v/>
      </c>
      <c r="GW162" s="44">
        <f>-GW159*mgmt_pct</f>
        <v/>
      </c>
      <c r="GX162" s="44">
        <f>-GX159*mgmt_pct</f>
        <v/>
      </c>
      <c r="GY162" s="44">
        <f>-GY159*mgmt_pct</f>
        <v/>
      </c>
      <c r="GZ162" s="44">
        <f>-GZ159*mgmt_pct</f>
        <v/>
      </c>
      <c r="HA162" s="44">
        <f>-HA159*mgmt_pct</f>
        <v/>
      </c>
      <c r="HB162" s="44">
        <f>-HB159*mgmt_pct</f>
        <v/>
      </c>
      <c r="HC162" s="44">
        <f>-HC159*mgmt_pct</f>
        <v/>
      </c>
      <c r="HD162" s="44">
        <f>-HD159*mgmt_pct</f>
        <v/>
      </c>
      <c r="HE162" s="44">
        <f>-HE159*mgmt_pct</f>
        <v/>
      </c>
      <c r="HF162" s="44">
        <f>-HF159*mgmt_pct</f>
        <v/>
      </c>
      <c r="HG162" s="44">
        <f>-HG159*mgmt_pct</f>
        <v/>
      </c>
      <c r="HH162" s="44">
        <f>-HH159*mgmt_pct</f>
        <v/>
      </c>
      <c r="HI162" s="44">
        <f>-HI159*mgmt_pct</f>
        <v/>
      </c>
      <c r="HJ162" s="44">
        <f>-HJ159*mgmt_pct</f>
        <v/>
      </c>
      <c r="HK162" s="44">
        <f>-HK159*mgmt_pct</f>
        <v/>
      </c>
      <c r="HL162" s="44">
        <f>-HL159*mgmt_pct</f>
        <v/>
      </c>
      <c r="HM162" s="44">
        <f>-HM159*mgmt_pct</f>
        <v/>
      </c>
      <c r="HN162" s="44">
        <f>-HN159*mgmt_pct</f>
        <v/>
      </c>
      <c r="HO162" s="44">
        <f>-HO159*mgmt_pct</f>
        <v/>
      </c>
      <c r="HP162" s="44">
        <f>-HP159*mgmt_pct</f>
        <v/>
      </c>
      <c r="HQ162" s="44">
        <f>-HQ159*mgmt_pct</f>
        <v/>
      </c>
      <c r="HR162" s="44">
        <f>-HR159*mgmt_pct</f>
        <v/>
      </c>
      <c r="HS162" s="44">
        <f>-HS159*mgmt_pct</f>
        <v/>
      </c>
      <c r="HT162" s="44">
        <f>-HT159*mgmt_pct</f>
        <v/>
      </c>
      <c r="HU162" s="44">
        <f>-HU159*mgmt_pct</f>
        <v/>
      </c>
      <c r="HV162" s="44">
        <f>-HV159*mgmt_pct</f>
        <v/>
      </c>
      <c r="HW162" s="44">
        <f>-HW159*mgmt_pct</f>
        <v/>
      </c>
      <c r="HX162" s="44">
        <f>-HX159*mgmt_pct</f>
        <v/>
      </c>
      <c r="HY162" s="44">
        <f>-HY159*mgmt_pct</f>
        <v/>
      </c>
      <c r="HZ162" s="44">
        <f>-HZ159*mgmt_pct</f>
        <v/>
      </c>
      <c r="IA162" s="44">
        <f>-IA159*mgmt_pct</f>
        <v/>
      </c>
      <c r="IB162" s="44">
        <f>-IB159*mgmt_pct</f>
        <v/>
      </c>
      <c r="IC162" s="44">
        <f>-IC159*mgmt_pct</f>
        <v/>
      </c>
      <c r="ID162" s="44">
        <f>-ID159*mgmt_pct</f>
        <v/>
      </c>
      <c r="IE162" s="44">
        <f>-IE159*mgmt_pct</f>
        <v/>
      </c>
      <c r="IF162" s="44">
        <f>-IF159*mgmt_pct</f>
        <v/>
      </c>
      <c r="IG162" s="44">
        <f>-IG159*mgmt_pct</f>
        <v/>
      </c>
      <c r="IH162" s="44">
        <f>-IH159*mgmt_pct</f>
        <v/>
      </c>
      <c r="II162" s="44">
        <f>-II159*mgmt_pct</f>
        <v/>
      </c>
      <c r="IJ162" s="44">
        <f>-IJ159*mgmt_pct</f>
        <v/>
      </c>
      <c r="IK162" s="44">
        <f>-IK159*mgmt_pct</f>
        <v/>
      </c>
      <c r="IL162" s="44">
        <f>-IL159*mgmt_pct</f>
        <v/>
      </c>
      <c r="IM162" s="44">
        <f>-IM159*mgmt_pct</f>
        <v/>
      </c>
      <c r="IN162" s="44">
        <f>-IN159*mgmt_pct</f>
        <v/>
      </c>
      <c r="IO162" s="44">
        <f>-IO159*mgmt_pct</f>
        <v/>
      </c>
      <c r="IP162" s="44">
        <f>-IP159*mgmt_pct</f>
        <v/>
      </c>
      <c r="IQ162" s="44">
        <f>-IQ159*mgmt_pct</f>
        <v/>
      </c>
      <c r="IR162" s="44">
        <f>-IR159*mgmt_pct</f>
        <v/>
      </c>
      <c r="IS162" s="44">
        <f>-IS159*mgmt_pct</f>
        <v/>
      </c>
      <c r="IT162" s="44">
        <f>-IT159*mgmt_pct</f>
        <v/>
      </c>
      <c r="IU162" s="44">
        <f>-IU159*mgmt_pct</f>
        <v/>
      </c>
      <c r="IV162" s="44">
        <f>-IV159*mgmt_pct</f>
        <v/>
      </c>
      <c r="IW162" s="44">
        <f>-IW159*mgmt_pct</f>
        <v/>
      </c>
      <c r="IX162" s="44">
        <f>-IX159*mgmt_pct</f>
        <v/>
      </c>
      <c r="IY162" s="44">
        <f>-IY159*mgmt_pct</f>
        <v/>
      </c>
      <c r="IZ162" s="44">
        <f>-IZ159*mgmt_pct</f>
        <v/>
      </c>
      <c r="JA162" s="44">
        <f>-JA159*mgmt_pct</f>
        <v/>
      </c>
      <c r="JB162" s="44">
        <f>-JB159*mgmt_pct</f>
        <v/>
      </c>
      <c r="JC162" s="44">
        <f>-JC159*mgmt_pct</f>
        <v/>
      </c>
      <c r="JD162" s="44">
        <f>-JD159*mgmt_pct</f>
        <v/>
      </c>
      <c r="JE162" s="44">
        <f>-JE159*mgmt_pct</f>
        <v/>
      </c>
      <c r="JF162" s="44">
        <f>-JF159*mgmt_pct</f>
        <v/>
      </c>
      <c r="JG162" s="44">
        <f>-JG159*mgmt_pct</f>
        <v/>
      </c>
      <c r="JH162" s="44">
        <f>-JH159*mgmt_pct</f>
        <v/>
      </c>
      <c r="JI162" s="44">
        <f>-JI159*mgmt_pct</f>
        <v/>
      </c>
      <c r="JJ162" s="44">
        <f>-JJ159*mgmt_pct</f>
        <v/>
      </c>
      <c r="JK162" s="44">
        <f>-JK159*mgmt_pct</f>
        <v/>
      </c>
      <c r="JL162" s="44">
        <f>-JL159*mgmt_pct</f>
        <v/>
      </c>
      <c r="JM162" s="44">
        <f>-JM159*mgmt_pct</f>
        <v/>
      </c>
      <c r="JN162" s="44">
        <f>-JN159*mgmt_pct</f>
        <v/>
      </c>
      <c r="JO162" s="44">
        <f>-JO159*mgmt_pct</f>
        <v/>
      </c>
      <c r="JP162" s="44">
        <f>-JP159*mgmt_pct</f>
        <v/>
      </c>
      <c r="JQ162" s="44">
        <f>-JQ159*mgmt_pct</f>
        <v/>
      </c>
      <c r="JR162" s="44">
        <f>-JR159*mgmt_pct</f>
        <v/>
      </c>
      <c r="JS162" s="44">
        <f>-JS159*mgmt_pct</f>
        <v/>
      </c>
      <c r="JT162" s="44">
        <f>-JT159*mgmt_pct</f>
        <v/>
      </c>
      <c r="JU162" s="44">
        <f>-JU159*mgmt_pct</f>
        <v/>
      </c>
      <c r="JV162" s="44">
        <f>-JV159*mgmt_pct</f>
        <v/>
      </c>
      <c r="JW162" s="44">
        <f>-JW159*mgmt_pct</f>
        <v/>
      </c>
      <c r="JX162" s="44">
        <f>-JX159*mgmt_pct</f>
        <v/>
      </c>
      <c r="JY162" s="44">
        <f>-JY159*mgmt_pct</f>
        <v/>
      </c>
      <c r="JZ162" s="44">
        <f>-JZ159*mgmt_pct</f>
        <v/>
      </c>
      <c r="KA162" s="44">
        <f>-KA159*mgmt_pct</f>
        <v/>
      </c>
      <c r="KB162" s="44">
        <f>-KB159*mgmt_pct</f>
        <v/>
      </c>
      <c r="KC162" s="44">
        <f>-KC159*mgmt_pct</f>
        <v/>
      </c>
      <c r="KD162" s="44">
        <f>-KD159*mgmt_pct</f>
        <v/>
      </c>
      <c r="KE162" s="44">
        <f>-KE159*mgmt_pct</f>
        <v/>
      </c>
      <c r="KF162" s="44">
        <f>-KF159*mgmt_pct</f>
        <v/>
      </c>
      <c r="KG162" s="44">
        <f>-KG159*mgmt_pct</f>
        <v/>
      </c>
      <c r="KH162" s="44">
        <f>-KH159*mgmt_pct</f>
        <v/>
      </c>
      <c r="KI162" s="44">
        <f>-KI159*mgmt_pct</f>
        <v/>
      </c>
      <c r="KJ162" s="44">
        <f>-KJ159*mgmt_pct</f>
        <v/>
      </c>
      <c r="KK162" s="44">
        <f>-KK159*mgmt_pct</f>
        <v/>
      </c>
      <c r="KL162" s="44">
        <f>-KL159*mgmt_pct</f>
        <v/>
      </c>
      <c r="KM162" s="44">
        <f>-KM159*mgmt_pct</f>
        <v/>
      </c>
      <c r="KN162" s="44">
        <f>-KN159*mgmt_pct</f>
        <v/>
      </c>
      <c r="KO162" s="44">
        <f>-KO159*mgmt_pct</f>
        <v/>
      </c>
      <c r="KP162" s="44">
        <f>-KP159*mgmt_pct</f>
        <v/>
      </c>
      <c r="KQ162" s="44">
        <f>-KQ159*mgmt_pct</f>
        <v/>
      </c>
      <c r="KR162" s="44">
        <f>-KR159*mgmt_pct</f>
        <v/>
      </c>
      <c r="KS162" s="44">
        <f>-KS159*mgmt_pct</f>
        <v/>
      </c>
      <c r="KT162" s="44">
        <f>-KT159*mgmt_pct</f>
        <v/>
      </c>
      <c r="KU162" s="44">
        <f>-KU159*mgmt_pct</f>
        <v/>
      </c>
      <c r="KV162" s="44">
        <f>-KV159*mgmt_pct</f>
        <v/>
      </c>
      <c r="KW162" s="44">
        <f>-KW159*mgmt_pct</f>
        <v/>
      </c>
      <c r="KX162" s="44">
        <f>-KX159*mgmt_pct</f>
        <v/>
      </c>
      <c r="KY162" s="44">
        <f>-KY159*mgmt_pct</f>
        <v/>
      </c>
      <c r="KZ162" s="44">
        <f>-KZ159*mgmt_pct</f>
        <v/>
      </c>
      <c r="LA162" s="44">
        <f>-LA159*mgmt_pct</f>
        <v/>
      </c>
      <c r="LB162" s="44">
        <f>-LB159*mgmt_pct</f>
        <v/>
      </c>
      <c r="LC162" s="44">
        <f>-LC159*mgmt_pct</f>
        <v/>
      </c>
      <c r="LD162" s="44">
        <f>-LD159*mgmt_pct</f>
        <v/>
      </c>
      <c r="LE162" s="44">
        <f>-LE159*mgmt_pct</f>
        <v/>
      </c>
      <c r="LF162" s="44">
        <f>-LF159*mgmt_pct</f>
        <v/>
      </c>
      <c r="LG162" s="44">
        <f>-LG159*mgmt_pct</f>
        <v/>
      </c>
      <c r="LH162" s="44">
        <f>-LH159*mgmt_pct</f>
        <v/>
      </c>
      <c r="LI162" s="44">
        <f>-LI159*mgmt_pct</f>
        <v/>
      </c>
      <c r="LJ162" s="44">
        <f>-LJ159*mgmt_pct</f>
        <v/>
      </c>
      <c r="LK162" s="44">
        <f>-LK159*mgmt_pct</f>
        <v/>
      </c>
      <c r="LL162" s="44">
        <f>-LL159*mgmt_pct</f>
        <v/>
      </c>
      <c r="LM162" s="44">
        <f>-LM159*mgmt_pct</f>
        <v/>
      </c>
      <c r="LN162" s="44">
        <f>-LN159*mgmt_pct</f>
        <v/>
      </c>
      <c r="LO162" s="44">
        <f>-LO159*mgmt_pct</f>
        <v/>
      </c>
      <c r="LP162" s="44">
        <f>-LP159*mgmt_pct</f>
        <v/>
      </c>
      <c r="LQ162" s="44">
        <f>-LQ159*mgmt_pct</f>
        <v/>
      </c>
      <c r="LR162" s="44">
        <f>-LR159*mgmt_pct</f>
        <v/>
      </c>
      <c r="LS162" s="44">
        <f>-LS159*mgmt_pct</f>
        <v/>
      </c>
      <c r="LT162" s="44">
        <f>-LT159*mgmt_pct</f>
        <v/>
      </c>
      <c r="LU162" s="44">
        <f>-LU159*mgmt_pct</f>
        <v/>
      </c>
      <c r="LV162" s="44">
        <f>-LV159*mgmt_pct</f>
        <v/>
      </c>
      <c r="LW162" s="44">
        <f>-LW159*mgmt_pct</f>
        <v/>
      </c>
      <c r="LX162" s="44">
        <f>-LX159*mgmt_pct</f>
        <v/>
      </c>
      <c r="LY162" s="44">
        <f>-LY159*mgmt_pct</f>
        <v/>
      </c>
      <c r="LZ162" s="44">
        <f>-LZ159*mgmt_pct</f>
        <v/>
      </c>
      <c r="MA162" s="44">
        <f>-MA159*mgmt_pct</f>
        <v/>
      </c>
      <c r="MB162" s="44">
        <f>-MB159*mgmt_pct</f>
        <v/>
      </c>
      <c r="MC162" s="44">
        <f>-MC159*mgmt_pct</f>
        <v/>
      </c>
      <c r="MD162" s="44">
        <f>-MD159*mgmt_pct</f>
        <v/>
      </c>
      <c r="ME162" s="44">
        <f>-ME159*mgmt_pct</f>
        <v/>
      </c>
      <c r="MF162" s="44">
        <f>-MF159*mgmt_pct</f>
        <v/>
      </c>
      <c r="MG162" s="44">
        <f>-MG159*mgmt_pct</f>
        <v/>
      </c>
      <c r="MH162" s="44">
        <f>-MH159*mgmt_pct</f>
        <v/>
      </c>
      <c r="MI162" s="44">
        <f>-MI159*mgmt_pct</f>
        <v/>
      </c>
      <c r="MJ162" s="44">
        <f>-MJ159*mgmt_pct</f>
        <v/>
      </c>
      <c r="MK162" s="44">
        <f>-MK159*mgmt_pct</f>
        <v/>
      </c>
      <c r="ML162" s="44">
        <f>-ML159*mgmt_pct</f>
        <v/>
      </c>
      <c r="MM162" s="44">
        <f>-MM159*mgmt_pct</f>
        <v/>
      </c>
      <c r="MN162" s="44">
        <f>-MN159*mgmt_pct</f>
        <v/>
      </c>
      <c r="MO162" s="44">
        <f>-MO159*mgmt_pct</f>
        <v/>
      </c>
      <c r="MP162" s="44">
        <f>-MP159*mgmt_pct</f>
        <v/>
      </c>
      <c r="MQ162" s="44">
        <f>-MQ159*mgmt_pct</f>
        <v/>
      </c>
      <c r="MR162" s="44">
        <f>-MR159*mgmt_pct</f>
        <v/>
      </c>
      <c r="MS162" s="44">
        <f>-MS159*mgmt_pct</f>
        <v/>
      </c>
      <c r="MT162" s="44">
        <f>-MT159*mgmt_pct</f>
        <v/>
      </c>
      <c r="MU162" s="44">
        <f>-MU159*mgmt_pct</f>
        <v/>
      </c>
      <c r="MV162" s="44">
        <f>-MV159*mgmt_pct</f>
        <v/>
      </c>
      <c r="MW162" s="44">
        <f>-MW159*mgmt_pct</f>
        <v/>
      </c>
      <c r="MX162" s="44">
        <f>-MX159*mgmt_pct</f>
        <v/>
      </c>
      <c r="MY162" s="44">
        <f>-MY159*mgmt_pct</f>
        <v/>
      </c>
      <c r="MZ162" s="44">
        <f>-MZ159*mgmt_pct</f>
        <v/>
      </c>
      <c r="NA162" s="44">
        <f>-NA159*mgmt_pct</f>
        <v/>
      </c>
      <c r="NB162" s="44">
        <f>-NB159*mgmt_pct</f>
        <v/>
      </c>
      <c r="NC162" s="44">
        <f>-NC159*mgmt_pct</f>
        <v/>
      </c>
      <c r="ND162" s="44">
        <f>-ND159*mgmt_pct</f>
        <v/>
      </c>
      <c r="NE162" s="44">
        <f>-NE159*mgmt_pct</f>
        <v/>
      </c>
      <c r="NF162" s="44">
        <f>-NF159*mgmt_pct</f>
        <v/>
      </c>
      <c r="NG162" s="44">
        <f>-NG159*mgmt_pct</f>
        <v/>
      </c>
      <c r="NH162" s="44">
        <f>-NH159*mgmt_pct</f>
        <v/>
      </c>
      <c r="NI162" s="44">
        <f>-NI159*mgmt_pct</f>
        <v/>
      </c>
      <c r="NJ162" s="44">
        <f>-NJ159*mgmt_pct</f>
        <v/>
      </c>
      <c r="NK162" s="44">
        <f>-NK159*mgmt_pct</f>
        <v/>
      </c>
      <c r="NL162" s="44">
        <f>-NL159*mgmt_pct</f>
        <v/>
      </c>
      <c r="NM162" s="44">
        <f>-NM159*mgmt_pct</f>
        <v/>
      </c>
      <c r="NN162" s="44">
        <f>-NN159*mgmt_pct</f>
        <v/>
      </c>
      <c r="NO162" s="44">
        <f>-NO159*mgmt_pct</f>
        <v/>
      </c>
      <c r="NP162" s="44">
        <f>-NP159*mgmt_pct</f>
        <v/>
      </c>
      <c r="NQ162" s="44">
        <f>-NQ159*mgmt_pct</f>
        <v/>
      </c>
      <c r="NR162" s="44">
        <f>-NR159*mgmt_pct</f>
        <v/>
      </c>
      <c r="NS162" s="44">
        <f>-NS159*mgmt_pct</f>
        <v/>
      </c>
      <c r="NT162" s="44">
        <f>-NT159*mgmt_pct</f>
        <v/>
      </c>
      <c r="NU162" s="44">
        <f>-NU159*mgmt_pct</f>
        <v/>
      </c>
      <c r="NV162" s="44">
        <f>-NV159*mgmt_pct</f>
        <v/>
      </c>
      <c r="NW162" s="44">
        <f>-NW159*mgmt_pct</f>
        <v/>
      </c>
      <c r="NX162" s="44">
        <f>-NX159*mgmt_pct</f>
        <v/>
      </c>
      <c r="NY162" s="44">
        <f>-NY159*mgmt_pct</f>
        <v/>
      </c>
      <c r="NZ162" s="44">
        <f>-NZ159*mgmt_pct</f>
        <v/>
      </c>
      <c r="OA162" s="44">
        <f>-OA159*mgmt_pct</f>
        <v/>
      </c>
      <c r="OB162" s="44">
        <f>-OB159*mgmt_pct</f>
        <v/>
      </c>
      <c r="OC162" s="44">
        <f>-OC159*mgmt_pct</f>
        <v/>
      </c>
      <c r="OD162" s="44">
        <f>-OD159*mgmt_pct</f>
        <v/>
      </c>
      <c r="OE162" s="44">
        <f>-OE159*mgmt_pct</f>
        <v/>
      </c>
      <c r="OF162" s="44">
        <f>-OF159*mgmt_pct</f>
        <v/>
      </c>
      <c r="OG162" s="44">
        <f>-OG159*mgmt_pct</f>
        <v/>
      </c>
      <c r="OH162" s="44">
        <f>-OH159*mgmt_pct</f>
        <v/>
      </c>
      <c r="OI162" s="44">
        <f>-OI159*mgmt_pct</f>
        <v/>
      </c>
      <c r="OJ162" s="44">
        <f>-OJ159*mgmt_pct</f>
        <v/>
      </c>
      <c r="OK162" s="44">
        <f>-OK159*mgmt_pct</f>
        <v/>
      </c>
      <c r="OL162" s="44">
        <f>-OL159*mgmt_pct</f>
        <v/>
      </c>
      <c r="OM162" s="44">
        <f>-OM159*mgmt_pct</f>
        <v/>
      </c>
      <c r="ON162" s="44">
        <f>-ON159*mgmt_pct</f>
        <v/>
      </c>
      <c r="OO162" s="44">
        <f>-OO159*mgmt_pct</f>
        <v/>
      </c>
      <c r="OP162" s="44">
        <f>-OP159*mgmt_pct</f>
        <v/>
      </c>
      <c r="OQ162" s="44">
        <f>-OQ159*mgmt_pct</f>
        <v/>
      </c>
      <c r="OR162" s="44">
        <f>-OR159*mgmt_pct</f>
        <v/>
      </c>
      <c r="OS162" s="44">
        <f>-OS159*mgmt_pct</f>
        <v/>
      </c>
      <c r="OT162" s="44">
        <f>-OT159*mgmt_pct</f>
        <v/>
      </c>
      <c r="OU162" s="44">
        <f>-OU159*mgmt_pct</f>
        <v/>
      </c>
      <c r="OV162" s="44">
        <f>-OV159*mgmt_pct</f>
        <v/>
      </c>
      <c r="OW162" s="44">
        <f>-OW159*mgmt_pct</f>
        <v/>
      </c>
      <c r="OX162" s="44">
        <f>-OX159*mgmt_pct</f>
        <v/>
      </c>
      <c r="OY162" s="44">
        <f>-OY159*mgmt_pct</f>
        <v/>
      </c>
      <c r="OZ162" s="44">
        <f>-OZ159*mgmt_pct</f>
        <v/>
      </c>
      <c r="PA162" s="44">
        <f>-PA159*mgmt_pct</f>
        <v/>
      </c>
      <c r="PB162" s="44">
        <f>-PB159*mgmt_pct</f>
        <v/>
      </c>
      <c r="PC162" s="44">
        <f>-PC159*mgmt_pct</f>
        <v/>
      </c>
      <c r="PD162" s="44">
        <f>-PD159*mgmt_pct</f>
        <v/>
      </c>
      <c r="PE162" s="44">
        <f>-PE159*mgmt_pct</f>
        <v/>
      </c>
      <c r="PF162" s="44">
        <f>-PF159*mgmt_pct</f>
        <v/>
      </c>
      <c r="PG162" s="44">
        <f>-PG159*mgmt_pct</f>
        <v/>
      </c>
      <c r="PH162" s="44">
        <f>-PH159*mgmt_pct</f>
        <v/>
      </c>
      <c r="PI162" s="44">
        <f>-PI159*mgmt_pct</f>
        <v/>
      </c>
      <c r="PJ162" s="44">
        <f>-PJ159*mgmt_pct</f>
        <v/>
      </c>
      <c r="PK162" s="44">
        <f>-PK159*mgmt_pct</f>
        <v/>
      </c>
      <c r="PL162" s="44">
        <f>-PL159*mgmt_pct</f>
        <v/>
      </c>
      <c r="PM162" s="44">
        <f>-PM159*mgmt_pct</f>
        <v/>
      </c>
    </row>
    <row r="163">
      <c r="A163" s="9" t="inlineStr">
        <is>
          <t>Property tax</t>
        </is>
      </c>
      <c r="B163" s="9" t="inlineStr">
        <is>
          <t>P3</t>
        </is>
      </c>
      <c r="C163" s="43">
        <f>SUM(D163:PM163)</f>
        <v/>
      </c>
      <c r="D163" s="44">
        <f>-p3_tax/12*D153</f>
        <v/>
      </c>
      <c r="E163" s="44">
        <f>-p3_tax/12*E153</f>
        <v/>
      </c>
      <c r="F163" s="44">
        <f>-p3_tax/12*F153</f>
        <v/>
      </c>
      <c r="G163" s="44">
        <f>-p3_tax/12*G153</f>
        <v/>
      </c>
      <c r="H163" s="44">
        <f>-p3_tax/12*H153</f>
        <v/>
      </c>
      <c r="I163" s="44">
        <f>-p3_tax/12*I153</f>
        <v/>
      </c>
      <c r="J163" s="44">
        <f>-p3_tax/12*J153</f>
        <v/>
      </c>
      <c r="K163" s="44">
        <f>-p3_tax/12*K153</f>
        <v/>
      </c>
      <c r="L163" s="44">
        <f>-p3_tax/12*L153</f>
        <v/>
      </c>
      <c r="M163" s="44">
        <f>-p3_tax/12*M153</f>
        <v/>
      </c>
      <c r="N163" s="44">
        <f>-p3_tax/12*N153</f>
        <v/>
      </c>
      <c r="O163" s="44">
        <f>-p3_tax/12*O153</f>
        <v/>
      </c>
      <c r="P163" s="44">
        <f>-p3_tax/12*P153</f>
        <v/>
      </c>
      <c r="Q163" s="44">
        <f>-p3_tax/12*Q153</f>
        <v/>
      </c>
      <c r="R163" s="44">
        <f>-p3_tax/12*R153</f>
        <v/>
      </c>
      <c r="S163" s="44">
        <f>-p3_tax/12*S153</f>
        <v/>
      </c>
      <c r="T163" s="44">
        <f>-p3_tax/12*T153</f>
        <v/>
      </c>
      <c r="U163" s="44">
        <f>-p3_tax/12*U153</f>
        <v/>
      </c>
      <c r="V163" s="44">
        <f>-p3_tax/12*V153</f>
        <v/>
      </c>
      <c r="W163" s="44">
        <f>-p3_tax/12*W153</f>
        <v/>
      </c>
      <c r="X163" s="44">
        <f>-p3_tax/12*X153</f>
        <v/>
      </c>
      <c r="Y163" s="44">
        <f>-p3_tax/12*Y153</f>
        <v/>
      </c>
      <c r="Z163" s="44">
        <f>-p3_tax/12*Z153</f>
        <v/>
      </c>
      <c r="AA163" s="44">
        <f>-p3_tax/12*AA153</f>
        <v/>
      </c>
      <c r="AB163" s="44">
        <f>-p3_tax/12*AB153</f>
        <v/>
      </c>
      <c r="AC163" s="44">
        <f>-p3_tax/12*AC153</f>
        <v/>
      </c>
      <c r="AD163" s="44">
        <f>-p3_tax/12*AD153</f>
        <v/>
      </c>
      <c r="AE163" s="44">
        <f>-p3_tax/12*AE153</f>
        <v/>
      </c>
      <c r="AF163" s="44">
        <f>-p3_tax/12*AF153</f>
        <v/>
      </c>
      <c r="AG163" s="44">
        <f>-p3_tax/12*AG153</f>
        <v/>
      </c>
      <c r="AH163" s="44">
        <f>-p3_tax/12*AH153</f>
        <v/>
      </c>
      <c r="AI163" s="44">
        <f>-p3_tax/12*AI153</f>
        <v/>
      </c>
      <c r="AJ163" s="44">
        <f>-p3_tax/12*AJ153</f>
        <v/>
      </c>
      <c r="AK163" s="44">
        <f>-p3_tax/12*AK153</f>
        <v/>
      </c>
      <c r="AL163" s="44">
        <f>-p3_tax/12*AL153</f>
        <v/>
      </c>
      <c r="AM163" s="44">
        <f>-p3_tax/12*AM153</f>
        <v/>
      </c>
      <c r="AN163" s="44">
        <f>-p3_tax/12*AN153</f>
        <v/>
      </c>
      <c r="AO163" s="44">
        <f>-p3_tax/12*AO153</f>
        <v/>
      </c>
      <c r="AP163" s="44">
        <f>-p3_tax/12*AP153</f>
        <v/>
      </c>
      <c r="AQ163" s="44">
        <f>-p3_tax/12*AQ153</f>
        <v/>
      </c>
      <c r="AR163" s="44">
        <f>-p3_tax/12*AR153</f>
        <v/>
      </c>
      <c r="AS163" s="44">
        <f>-p3_tax/12*AS153</f>
        <v/>
      </c>
      <c r="AT163" s="44">
        <f>-p3_tax/12*AT153</f>
        <v/>
      </c>
      <c r="AU163" s="44">
        <f>-p3_tax/12*AU153</f>
        <v/>
      </c>
      <c r="AV163" s="44">
        <f>-p3_tax/12*AV153</f>
        <v/>
      </c>
      <c r="AW163" s="44">
        <f>-p3_tax/12*AW153</f>
        <v/>
      </c>
      <c r="AX163" s="44">
        <f>-p3_tax/12*AX153</f>
        <v/>
      </c>
      <c r="AY163" s="44">
        <f>-p3_tax/12*AY153</f>
        <v/>
      </c>
      <c r="AZ163" s="44">
        <f>-p3_tax/12*AZ153</f>
        <v/>
      </c>
      <c r="BA163" s="44">
        <f>-p3_tax/12*BA153</f>
        <v/>
      </c>
      <c r="BB163" s="44">
        <f>-p3_tax/12*BB153</f>
        <v/>
      </c>
      <c r="BC163" s="44">
        <f>-p3_tax/12*BC153</f>
        <v/>
      </c>
      <c r="BD163" s="44">
        <f>-p3_tax/12*BD153</f>
        <v/>
      </c>
      <c r="BE163" s="44">
        <f>-p3_tax/12*BE153</f>
        <v/>
      </c>
      <c r="BF163" s="44">
        <f>-p3_tax/12*BF153</f>
        <v/>
      </c>
      <c r="BG163" s="44">
        <f>-p3_tax/12*BG153</f>
        <v/>
      </c>
      <c r="BH163" s="44">
        <f>-p3_tax/12*BH153</f>
        <v/>
      </c>
      <c r="BI163" s="44">
        <f>-p3_tax/12*BI153</f>
        <v/>
      </c>
      <c r="BJ163" s="44">
        <f>-p3_tax/12*BJ153</f>
        <v/>
      </c>
      <c r="BK163" s="44">
        <f>-p3_tax/12*BK153</f>
        <v/>
      </c>
      <c r="BL163" s="44">
        <f>-p3_tax/12*BL153</f>
        <v/>
      </c>
      <c r="BM163" s="44">
        <f>-p3_tax/12*BM153</f>
        <v/>
      </c>
      <c r="BN163" s="44">
        <f>-p3_tax/12*BN153</f>
        <v/>
      </c>
      <c r="BO163" s="44">
        <f>-p3_tax/12*BO153</f>
        <v/>
      </c>
      <c r="BP163" s="44">
        <f>-p3_tax/12*BP153</f>
        <v/>
      </c>
      <c r="BQ163" s="44">
        <f>-p3_tax/12*BQ153</f>
        <v/>
      </c>
      <c r="BR163" s="44">
        <f>-p3_tax/12*BR153</f>
        <v/>
      </c>
      <c r="BS163" s="44">
        <f>-p3_tax/12*BS153</f>
        <v/>
      </c>
      <c r="BT163" s="44">
        <f>-p3_tax/12*BT153</f>
        <v/>
      </c>
      <c r="BU163" s="44">
        <f>-p3_tax/12*BU153</f>
        <v/>
      </c>
      <c r="BV163" s="44">
        <f>-p3_tax/12*BV153</f>
        <v/>
      </c>
      <c r="BW163" s="44">
        <f>-p3_tax/12*BW153</f>
        <v/>
      </c>
      <c r="BX163" s="44">
        <f>-p3_tax/12*BX153</f>
        <v/>
      </c>
      <c r="BY163" s="44">
        <f>-p3_tax/12*BY153</f>
        <v/>
      </c>
      <c r="BZ163" s="44">
        <f>-p3_tax/12*BZ153</f>
        <v/>
      </c>
      <c r="CA163" s="44">
        <f>-p3_tax/12*CA153</f>
        <v/>
      </c>
      <c r="CB163" s="44">
        <f>-p3_tax/12*CB153</f>
        <v/>
      </c>
      <c r="CC163" s="44">
        <f>-p3_tax/12*CC153</f>
        <v/>
      </c>
      <c r="CD163" s="44">
        <f>-p3_tax/12*CD153</f>
        <v/>
      </c>
      <c r="CE163" s="44">
        <f>-p3_tax/12*CE153</f>
        <v/>
      </c>
      <c r="CF163" s="44">
        <f>-p3_tax/12*CF153</f>
        <v/>
      </c>
      <c r="CG163" s="44">
        <f>-p3_tax/12*CG153</f>
        <v/>
      </c>
      <c r="CH163" s="44">
        <f>-p3_tax/12*CH153</f>
        <v/>
      </c>
      <c r="CI163" s="44">
        <f>-p3_tax/12*CI153</f>
        <v/>
      </c>
      <c r="CJ163" s="44">
        <f>-p3_tax/12*CJ153</f>
        <v/>
      </c>
      <c r="CK163" s="44">
        <f>-p3_tax/12*CK153</f>
        <v/>
      </c>
      <c r="CL163" s="44">
        <f>-p3_tax/12*CL153</f>
        <v/>
      </c>
      <c r="CM163" s="44">
        <f>-p3_tax/12*CM153</f>
        <v/>
      </c>
      <c r="CN163" s="44">
        <f>-p3_tax/12*CN153</f>
        <v/>
      </c>
      <c r="CO163" s="44">
        <f>-p3_tax/12*CO153</f>
        <v/>
      </c>
      <c r="CP163" s="44">
        <f>-p3_tax/12*CP153</f>
        <v/>
      </c>
      <c r="CQ163" s="44">
        <f>-p3_tax/12*CQ153</f>
        <v/>
      </c>
      <c r="CR163" s="44">
        <f>-p3_tax/12*CR153</f>
        <v/>
      </c>
      <c r="CS163" s="44">
        <f>-p3_tax/12*CS153</f>
        <v/>
      </c>
      <c r="CT163" s="44">
        <f>-p3_tax/12*CT153</f>
        <v/>
      </c>
      <c r="CU163" s="44">
        <f>-p3_tax/12*CU153</f>
        <v/>
      </c>
      <c r="CV163" s="44">
        <f>-p3_tax/12*CV153</f>
        <v/>
      </c>
      <c r="CW163" s="44">
        <f>-p3_tax/12*CW153</f>
        <v/>
      </c>
      <c r="CX163" s="44">
        <f>-p3_tax/12*CX153</f>
        <v/>
      </c>
      <c r="CY163" s="44">
        <f>-p3_tax/12*CY153</f>
        <v/>
      </c>
      <c r="CZ163" s="44">
        <f>-p3_tax/12*CZ153</f>
        <v/>
      </c>
      <c r="DA163" s="44">
        <f>-p3_tax/12*DA153</f>
        <v/>
      </c>
      <c r="DB163" s="44">
        <f>-p3_tax/12*DB153</f>
        <v/>
      </c>
      <c r="DC163" s="44">
        <f>-p3_tax/12*DC153</f>
        <v/>
      </c>
      <c r="DD163" s="44">
        <f>-p3_tax/12*DD153</f>
        <v/>
      </c>
      <c r="DE163" s="44">
        <f>-p3_tax/12*DE153</f>
        <v/>
      </c>
      <c r="DF163" s="44">
        <f>-p3_tax/12*DF153</f>
        <v/>
      </c>
      <c r="DG163" s="44">
        <f>-p3_tax/12*DG153</f>
        <v/>
      </c>
      <c r="DH163" s="44">
        <f>-p3_tax/12*DH153</f>
        <v/>
      </c>
      <c r="DI163" s="44">
        <f>-p3_tax/12*DI153</f>
        <v/>
      </c>
      <c r="DJ163" s="44">
        <f>-p3_tax/12*DJ153</f>
        <v/>
      </c>
      <c r="DK163" s="44">
        <f>-p3_tax/12*DK153</f>
        <v/>
      </c>
      <c r="DL163" s="44">
        <f>-p3_tax/12*DL153</f>
        <v/>
      </c>
      <c r="DM163" s="44">
        <f>-p3_tax/12*DM153</f>
        <v/>
      </c>
      <c r="DN163" s="44">
        <f>-p3_tax/12*DN153</f>
        <v/>
      </c>
      <c r="DO163" s="44">
        <f>-p3_tax/12*DO153</f>
        <v/>
      </c>
      <c r="DP163" s="44">
        <f>-p3_tax/12*DP153</f>
        <v/>
      </c>
      <c r="DQ163" s="44">
        <f>-p3_tax/12*DQ153</f>
        <v/>
      </c>
      <c r="DR163" s="44">
        <f>-p3_tax/12*DR153</f>
        <v/>
      </c>
      <c r="DS163" s="44">
        <f>-p3_tax/12*DS153</f>
        <v/>
      </c>
      <c r="DT163" s="44">
        <f>-p3_tax/12*DT153</f>
        <v/>
      </c>
      <c r="DU163" s="44">
        <f>-p3_tax/12*DU153</f>
        <v/>
      </c>
      <c r="DV163" s="44">
        <f>-p3_tax/12*DV153</f>
        <v/>
      </c>
      <c r="DW163" s="44">
        <f>-p3_tax/12*DW153</f>
        <v/>
      </c>
      <c r="DX163" s="44">
        <f>-p3_tax/12*DX153</f>
        <v/>
      </c>
      <c r="DY163" s="44">
        <f>-p3_tax/12*DY153</f>
        <v/>
      </c>
      <c r="DZ163" s="44">
        <f>-p3_tax/12*DZ153</f>
        <v/>
      </c>
      <c r="EA163" s="44">
        <f>-p3_tax/12*EA153</f>
        <v/>
      </c>
      <c r="EB163" s="44">
        <f>-p3_tax/12*EB153</f>
        <v/>
      </c>
      <c r="EC163" s="44">
        <f>-p3_tax/12*EC153</f>
        <v/>
      </c>
      <c r="ED163" s="44">
        <f>-p3_tax/12*ED153</f>
        <v/>
      </c>
      <c r="EE163" s="44">
        <f>-p3_tax/12*EE153</f>
        <v/>
      </c>
      <c r="EF163" s="44">
        <f>-p3_tax/12*EF153</f>
        <v/>
      </c>
      <c r="EG163" s="44">
        <f>-p3_tax/12*EG153</f>
        <v/>
      </c>
      <c r="EH163" s="44">
        <f>-p3_tax/12*EH153</f>
        <v/>
      </c>
      <c r="EI163" s="44">
        <f>-p3_tax/12*EI153</f>
        <v/>
      </c>
      <c r="EJ163" s="44">
        <f>-p3_tax/12*EJ153</f>
        <v/>
      </c>
      <c r="EK163" s="44">
        <f>-p3_tax/12*EK153</f>
        <v/>
      </c>
      <c r="EL163" s="44">
        <f>-p3_tax/12*EL153</f>
        <v/>
      </c>
      <c r="EM163" s="44">
        <f>-p3_tax/12*EM153</f>
        <v/>
      </c>
      <c r="EN163" s="44">
        <f>-p3_tax/12*EN153</f>
        <v/>
      </c>
      <c r="EO163" s="44">
        <f>-p3_tax/12*EO153</f>
        <v/>
      </c>
      <c r="EP163" s="44">
        <f>-p3_tax/12*EP153</f>
        <v/>
      </c>
      <c r="EQ163" s="44">
        <f>-p3_tax/12*EQ153</f>
        <v/>
      </c>
      <c r="ER163" s="44">
        <f>-p3_tax/12*ER153</f>
        <v/>
      </c>
      <c r="ES163" s="44">
        <f>-p3_tax/12*ES153</f>
        <v/>
      </c>
      <c r="ET163" s="44">
        <f>-p3_tax/12*ET153</f>
        <v/>
      </c>
      <c r="EU163" s="44">
        <f>-p3_tax/12*EU153</f>
        <v/>
      </c>
      <c r="EV163" s="44">
        <f>-p3_tax/12*EV153</f>
        <v/>
      </c>
      <c r="EW163" s="44">
        <f>-p3_tax/12*EW153</f>
        <v/>
      </c>
      <c r="EX163" s="44">
        <f>-p3_tax/12*EX153</f>
        <v/>
      </c>
      <c r="EY163" s="44">
        <f>-p3_tax/12*EY153</f>
        <v/>
      </c>
      <c r="EZ163" s="44">
        <f>-p3_tax/12*EZ153</f>
        <v/>
      </c>
      <c r="FA163" s="44">
        <f>-p3_tax/12*FA153</f>
        <v/>
      </c>
      <c r="FB163" s="44">
        <f>-p3_tax/12*FB153</f>
        <v/>
      </c>
      <c r="FC163" s="44">
        <f>-p3_tax/12*FC153</f>
        <v/>
      </c>
      <c r="FD163" s="44">
        <f>-p3_tax/12*FD153</f>
        <v/>
      </c>
      <c r="FE163" s="44">
        <f>-p3_tax/12*FE153</f>
        <v/>
      </c>
      <c r="FF163" s="44">
        <f>-p3_tax/12*FF153</f>
        <v/>
      </c>
      <c r="FG163" s="44">
        <f>-p3_tax/12*FG153</f>
        <v/>
      </c>
      <c r="FH163" s="44">
        <f>-p3_tax/12*FH153</f>
        <v/>
      </c>
      <c r="FI163" s="44">
        <f>-p3_tax/12*FI153</f>
        <v/>
      </c>
      <c r="FJ163" s="44">
        <f>-p3_tax/12*FJ153</f>
        <v/>
      </c>
      <c r="FK163" s="44">
        <f>-p3_tax/12*FK153</f>
        <v/>
      </c>
      <c r="FL163" s="44">
        <f>-p3_tax/12*FL153</f>
        <v/>
      </c>
      <c r="FM163" s="44">
        <f>-p3_tax/12*FM153</f>
        <v/>
      </c>
      <c r="FN163" s="44">
        <f>-p3_tax/12*FN153</f>
        <v/>
      </c>
      <c r="FO163" s="44">
        <f>-p3_tax/12*FO153</f>
        <v/>
      </c>
      <c r="FP163" s="44">
        <f>-p3_tax/12*FP153</f>
        <v/>
      </c>
      <c r="FQ163" s="44">
        <f>-p3_tax/12*FQ153</f>
        <v/>
      </c>
      <c r="FR163" s="44">
        <f>-p3_tax/12*FR153</f>
        <v/>
      </c>
      <c r="FS163" s="44">
        <f>-p3_tax/12*FS153</f>
        <v/>
      </c>
      <c r="FT163" s="44">
        <f>-p3_tax/12*FT153</f>
        <v/>
      </c>
      <c r="FU163" s="44">
        <f>-p3_tax/12*FU153</f>
        <v/>
      </c>
      <c r="FV163" s="44">
        <f>-p3_tax/12*FV153</f>
        <v/>
      </c>
      <c r="FW163" s="44">
        <f>-p3_tax/12*FW153</f>
        <v/>
      </c>
      <c r="FX163" s="44">
        <f>-p3_tax/12*FX153</f>
        <v/>
      </c>
      <c r="FY163" s="44">
        <f>-p3_tax/12*FY153</f>
        <v/>
      </c>
      <c r="FZ163" s="44">
        <f>-p3_tax/12*FZ153</f>
        <v/>
      </c>
      <c r="GA163" s="44">
        <f>-p3_tax/12*GA153</f>
        <v/>
      </c>
      <c r="GB163" s="44">
        <f>-p3_tax/12*GB153</f>
        <v/>
      </c>
      <c r="GC163" s="44">
        <f>-p3_tax/12*GC153</f>
        <v/>
      </c>
      <c r="GD163" s="44">
        <f>-p3_tax/12*GD153</f>
        <v/>
      </c>
      <c r="GE163" s="44">
        <f>-p3_tax/12*GE153</f>
        <v/>
      </c>
      <c r="GF163" s="44">
        <f>-p3_tax/12*GF153</f>
        <v/>
      </c>
      <c r="GG163" s="44">
        <f>-p3_tax/12*GG153</f>
        <v/>
      </c>
      <c r="GH163" s="44">
        <f>-p3_tax/12*GH153</f>
        <v/>
      </c>
      <c r="GI163" s="44">
        <f>-p3_tax/12*GI153</f>
        <v/>
      </c>
      <c r="GJ163" s="44">
        <f>-p3_tax/12*GJ153</f>
        <v/>
      </c>
      <c r="GK163" s="44">
        <f>-p3_tax/12*GK153</f>
        <v/>
      </c>
      <c r="GL163" s="44">
        <f>-p3_tax/12*GL153</f>
        <v/>
      </c>
      <c r="GM163" s="44">
        <f>-p3_tax/12*GM153</f>
        <v/>
      </c>
      <c r="GN163" s="44">
        <f>-p3_tax/12*GN153</f>
        <v/>
      </c>
      <c r="GO163" s="44">
        <f>-p3_tax/12*GO153</f>
        <v/>
      </c>
      <c r="GP163" s="44">
        <f>-p3_tax/12*GP153</f>
        <v/>
      </c>
      <c r="GQ163" s="44">
        <f>-p3_tax/12*GQ153</f>
        <v/>
      </c>
      <c r="GR163" s="44">
        <f>-p3_tax/12*GR153</f>
        <v/>
      </c>
      <c r="GS163" s="44">
        <f>-p3_tax/12*GS153</f>
        <v/>
      </c>
      <c r="GT163" s="44">
        <f>-p3_tax/12*GT153</f>
        <v/>
      </c>
      <c r="GU163" s="44">
        <f>-p3_tax/12*GU153</f>
        <v/>
      </c>
      <c r="GV163" s="44">
        <f>-p3_tax/12*GV153</f>
        <v/>
      </c>
      <c r="GW163" s="44">
        <f>-p3_tax/12*GW153</f>
        <v/>
      </c>
      <c r="GX163" s="44">
        <f>-p3_tax/12*GX153</f>
        <v/>
      </c>
      <c r="GY163" s="44">
        <f>-p3_tax/12*GY153</f>
        <v/>
      </c>
      <c r="GZ163" s="44">
        <f>-p3_tax/12*GZ153</f>
        <v/>
      </c>
      <c r="HA163" s="44">
        <f>-p3_tax/12*HA153</f>
        <v/>
      </c>
      <c r="HB163" s="44">
        <f>-p3_tax/12*HB153</f>
        <v/>
      </c>
      <c r="HC163" s="44">
        <f>-p3_tax/12*HC153</f>
        <v/>
      </c>
      <c r="HD163" s="44">
        <f>-p3_tax/12*HD153</f>
        <v/>
      </c>
      <c r="HE163" s="44">
        <f>-p3_tax/12*HE153</f>
        <v/>
      </c>
      <c r="HF163" s="44">
        <f>-p3_tax/12*HF153</f>
        <v/>
      </c>
      <c r="HG163" s="44">
        <f>-p3_tax/12*HG153</f>
        <v/>
      </c>
      <c r="HH163" s="44">
        <f>-p3_tax/12*HH153</f>
        <v/>
      </c>
      <c r="HI163" s="44">
        <f>-p3_tax/12*HI153</f>
        <v/>
      </c>
      <c r="HJ163" s="44">
        <f>-p3_tax/12*HJ153</f>
        <v/>
      </c>
      <c r="HK163" s="44">
        <f>-p3_tax/12*HK153</f>
        <v/>
      </c>
      <c r="HL163" s="44">
        <f>-p3_tax/12*HL153</f>
        <v/>
      </c>
      <c r="HM163" s="44">
        <f>-p3_tax/12*HM153</f>
        <v/>
      </c>
      <c r="HN163" s="44">
        <f>-p3_tax/12*HN153</f>
        <v/>
      </c>
      <c r="HO163" s="44">
        <f>-p3_tax/12*HO153</f>
        <v/>
      </c>
      <c r="HP163" s="44">
        <f>-p3_tax/12*HP153</f>
        <v/>
      </c>
      <c r="HQ163" s="44">
        <f>-p3_tax/12*HQ153</f>
        <v/>
      </c>
      <c r="HR163" s="44">
        <f>-p3_tax/12*HR153</f>
        <v/>
      </c>
      <c r="HS163" s="44">
        <f>-p3_tax/12*HS153</f>
        <v/>
      </c>
      <c r="HT163" s="44">
        <f>-p3_tax/12*HT153</f>
        <v/>
      </c>
      <c r="HU163" s="44">
        <f>-p3_tax/12*HU153</f>
        <v/>
      </c>
      <c r="HV163" s="44">
        <f>-p3_tax/12*HV153</f>
        <v/>
      </c>
      <c r="HW163" s="44">
        <f>-p3_tax/12*HW153</f>
        <v/>
      </c>
      <c r="HX163" s="44">
        <f>-p3_tax/12*HX153</f>
        <v/>
      </c>
      <c r="HY163" s="44">
        <f>-p3_tax/12*HY153</f>
        <v/>
      </c>
      <c r="HZ163" s="44">
        <f>-p3_tax/12*HZ153</f>
        <v/>
      </c>
      <c r="IA163" s="44">
        <f>-p3_tax/12*IA153</f>
        <v/>
      </c>
      <c r="IB163" s="44">
        <f>-p3_tax/12*IB153</f>
        <v/>
      </c>
      <c r="IC163" s="44">
        <f>-p3_tax/12*IC153</f>
        <v/>
      </c>
      <c r="ID163" s="44">
        <f>-p3_tax/12*ID153</f>
        <v/>
      </c>
      <c r="IE163" s="44">
        <f>-p3_tax/12*IE153</f>
        <v/>
      </c>
      <c r="IF163" s="44">
        <f>-p3_tax/12*IF153</f>
        <v/>
      </c>
      <c r="IG163" s="44">
        <f>-p3_tax/12*IG153</f>
        <v/>
      </c>
      <c r="IH163" s="44">
        <f>-p3_tax/12*IH153</f>
        <v/>
      </c>
      <c r="II163" s="44">
        <f>-p3_tax/12*II153</f>
        <v/>
      </c>
      <c r="IJ163" s="44">
        <f>-p3_tax/12*IJ153</f>
        <v/>
      </c>
      <c r="IK163" s="44">
        <f>-p3_tax/12*IK153</f>
        <v/>
      </c>
      <c r="IL163" s="44">
        <f>-p3_tax/12*IL153</f>
        <v/>
      </c>
      <c r="IM163" s="44">
        <f>-p3_tax/12*IM153</f>
        <v/>
      </c>
      <c r="IN163" s="44">
        <f>-p3_tax/12*IN153</f>
        <v/>
      </c>
      <c r="IO163" s="44">
        <f>-p3_tax/12*IO153</f>
        <v/>
      </c>
      <c r="IP163" s="44">
        <f>-p3_tax/12*IP153</f>
        <v/>
      </c>
      <c r="IQ163" s="44">
        <f>-p3_tax/12*IQ153</f>
        <v/>
      </c>
      <c r="IR163" s="44">
        <f>-p3_tax/12*IR153</f>
        <v/>
      </c>
      <c r="IS163" s="44">
        <f>-p3_tax/12*IS153</f>
        <v/>
      </c>
      <c r="IT163" s="44">
        <f>-p3_tax/12*IT153</f>
        <v/>
      </c>
      <c r="IU163" s="44">
        <f>-p3_tax/12*IU153</f>
        <v/>
      </c>
      <c r="IV163" s="44">
        <f>-p3_tax/12*IV153</f>
        <v/>
      </c>
      <c r="IW163" s="44">
        <f>-p3_tax/12*IW153</f>
        <v/>
      </c>
      <c r="IX163" s="44">
        <f>-p3_tax/12*IX153</f>
        <v/>
      </c>
      <c r="IY163" s="44">
        <f>-p3_tax/12*IY153</f>
        <v/>
      </c>
      <c r="IZ163" s="44">
        <f>-p3_tax/12*IZ153</f>
        <v/>
      </c>
      <c r="JA163" s="44">
        <f>-p3_tax/12*JA153</f>
        <v/>
      </c>
      <c r="JB163" s="44">
        <f>-p3_tax/12*JB153</f>
        <v/>
      </c>
      <c r="JC163" s="44">
        <f>-p3_tax/12*JC153</f>
        <v/>
      </c>
      <c r="JD163" s="44">
        <f>-p3_tax/12*JD153</f>
        <v/>
      </c>
      <c r="JE163" s="44">
        <f>-p3_tax/12*JE153</f>
        <v/>
      </c>
      <c r="JF163" s="44">
        <f>-p3_tax/12*JF153</f>
        <v/>
      </c>
      <c r="JG163" s="44">
        <f>-p3_tax/12*JG153</f>
        <v/>
      </c>
      <c r="JH163" s="44">
        <f>-p3_tax/12*JH153</f>
        <v/>
      </c>
      <c r="JI163" s="44">
        <f>-p3_tax/12*JI153</f>
        <v/>
      </c>
      <c r="JJ163" s="44">
        <f>-p3_tax/12*JJ153</f>
        <v/>
      </c>
      <c r="JK163" s="44">
        <f>-p3_tax/12*JK153</f>
        <v/>
      </c>
      <c r="JL163" s="44">
        <f>-p3_tax/12*JL153</f>
        <v/>
      </c>
      <c r="JM163" s="44">
        <f>-p3_tax/12*JM153</f>
        <v/>
      </c>
      <c r="JN163" s="44">
        <f>-p3_tax/12*JN153</f>
        <v/>
      </c>
      <c r="JO163" s="44">
        <f>-p3_tax/12*JO153</f>
        <v/>
      </c>
      <c r="JP163" s="44">
        <f>-p3_tax/12*JP153</f>
        <v/>
      </c>
      <c r="JQ163" s="44">
        <f>-p3_tax/12*JQ153</f>
        <v/>
      </c>
      <c r="JR163" s="44">
        <f>-p3_tax/12*JR153</f>
        <v/>
      </c>
      <c r="JS163" s="44">
        <f>-p3_tax/12*JS153</f>
        <v/>
      </c>
      <c r="JT163" s="44">
        <f>-p3_tax/12*JT153</f>
        <v/>
      </c>
      <c r="JU163" s="44">
        <f>-p3_tax/12*JU153</f>
        <v/>
      </c>
      <c r="JV163" s="44">
        <f>-p3_tax/12*JV153</f>
        <v/>
      </c>
      <c r="JW163" s="44">
        <f>-p3_tax/12*JW153</f>
        <v/>
      </c>
      <c r="JX163" s="44">
        <f>-p3_tax/12*JX153</f>
        <v/>
      </c>
      <c r="JY163" s="44">
        <f>-p3_tax/12*JY153</f>
        <v/>
      </c>
      <c r="JZ163" s="44">
        <f>-p3_tax/12*JZ153</f>
        <v/>
      </c>
      <c r="KA163" s="44">
        <f>-p3_tax/12*KA153</f>
        <v/>
      </c>
      <c r="KB163" s="44">
        <f>-p3_tax/12*KB153</f>
        <v/>
      </c>
      <c r="KC163" s="44">
        <f>-p3_tax/12*KC153</f>
        <v/>
      </c>
      <c r="KD163" s="44">
        <f>-p3_tax/12*KD153</f>
        <v/>
      </c>
      <c r="KE163" s="44">
        <f>-p3_tax/12*KE153</f>
        <v/>
      </c>
      <c r="KF163" s="44">
        <f>-p3_tax/12*KF153</f>
        <v/>
      </c>
      <c r="KG163" s="44">
        <f>-p3_tax/12*KG153</f>
        <v/>
      </c>
      <c r="KH163" s="44">
        <f>-p3_tax/12*KH153</f>
        <v/>
      </c>
      <c r="KI163" s="44">
        <f>-p3_tax/12*KI153</f>
        <v/>
      </c>
      <c r="KJ163" s="44">
        <f>-p3_tax/12*KJ153</f>
        <v/>
      </c>
      <c r="KK163" s="44">
        <f>-p3_tax/12*KK153</f>
        <v/>
      </c>
      <c r="KL163" s="44">
        <f>-p3_tax/12*KL153</f>
        <v/>
      </c>
      <c r="KM163" s="44">
        <f>-p3_tax/12*KM153</f>
        <v/>
      </c>
      <c r="KN163" s="44">
        <f>-p3_tax/12*KN153</f>
        <v/>
      </c>
      <c r="KO163" s="44">
        <f>-p3_tax/12*KO153</f>
        <v/>
      </c>
      <c r="KP163" s="44">
        <f>-p3_tax/12*KP153</f>
        <v/>
      </c>
      <c r="KQ163" s="44">
        <f>-p3_tax/12*KQ153</f>
        <v/>
      </c>
      <c r="KR163" s="44">
        <f>-p3_tax/12*KR153</f>
        <v/>
      </c>
      <c r="KS163" s="44">
        <f>-p3_tax/12*KS153</f>
        <v/>
      </c>
      <c r="KT163" s="44">
        <f>-p3_tax/12*KT153</f>
        <v/>
      </c>
      <c r="KU163" s="44">
        <f>-p3_tax/12*KU153</f>
        <v/>
      </c>
      <c r="KV163" s="44">
        <f>-p3_tax/12*KV153</f>
        <v/>
      </c>
      <c r="KW163" s="44">
        <f>-p3_tax/12*KW153</f>
        <v/>
      </c>
      <c r="KX163" s="44">
        <f>-p3_tax/12*KX153</f>
        <v/>
      </c>
      <c r="KY163" s="44">
        <f>-p3_tax/12*KY153</f>
        <v/>
      </c>
      <c r="KZ163" s="44">
        <f>-p3_tax/12*KZ153</f>
        <v/>
      </c>
      <c r="LA163" s="44">
        <f>-p3_tax/12*LA153</f>
        <v/>
      </c>
      <c r="LB163" s="44">
        <f>-p3_tax/12*LB153</f>
        <v/>
      </c>
      <c r="LC163" s="44">
        <f>-p3_tax/12*LC153</f>
        <v/>
      </c>
      <c r="LD163" s="44">
        <f>-p3_tax/12*LD153</f>
        <v/>
      </c>
      <c r="LE163" s="44">
        <f>-p3_tax/12*LE153</f>
        <v/>
      </c>
      <c r="LF163" s="44">
        <f>-p3_tax/12*LF153</f>
        <v/>
      </c>
      <c r="LG163" s="44">
        <f>-p3_tax/12*LG153</f>
        <v/>
      </c>
      <c r="LH163" s="44">
        <f>-p3_tax/12*LH153</f>
        <v/>
      </c>
      <c r="LI163" s="44">
        <f>-p3_tax/12*LI153</f>
        <v/>
      </c>
      <c r="LJ163" s="44">
        <f>-p3_tax/12*LJ153</f>
        <v/>
      </c>
      <c r="LK163" s="44">
        <f>-p3_tax/12*LK153</f>
        <v/>
      </c>
      <c r="LL163" s="44">
        <f>-p3_tax/12*LL153</f>
        <v/>
      </c>
      <c r="LM163" s="44">
        <f>-p3_tax/12*LM153</f>
        <v/>
      </c>
      <c r="LN163" s="44">
        <f>-p3_tax/12*LN153</f>
        <v/>
      </c>
      <c r="LO163" s="44">
        <f>-p3_tax/12*LO153</f>
        <v/>
      </c>
      <c r="LP163" s="44">
        <f>-p3_tax/12*LP153</f>
        <v/>
      </c>
      <c r="LQ163" s="44">
        <f>-p3_tax/12*LQ153</f>
        <v/>
      </c>
      <c r="LR163" s="44">
        <f>-p3_tax/12*LR153</f>
        <v/>
      </c>
      <c r="LS163" s="44">
        <f>-p3_tax/12*LS153</f>
        <v/>
      </c>
      <c r="LT163" s="44">
        <f>-p3_tax/12*LT153</f>
        <v/>
      </c>
      <c r="LU163" s="44">
        <f>-p3_tax/12*LU153</f>
        <v/>
      </c>
      <c r="LV163" s="44">
        <f>-p3_tax/12*LV153</f>
        <v/>
      </c>
      <c r="LW163" s="44">
        <f>-p3_tax/12*LW153</f>
        <v/>
      </c>
      <c r="LX163" s="44">
        <f>-p3_tax/12*LX153</f>
        <v/>
      </c>
      <c r="LY163" s="44">
        <f>-p3_tax/12*LY153</f>
        <v/>
      </c>
      <c r="LZ163" s="44">
        <f>-p3_tax/12*LZ153</f>
        <v/>
      </c>
      <c r="MA163" s="44">
        <f>-p3_tax/12*MA153</f>
        <v/>
      </c>
      <c r="MB163" s="44">
        <f>-p3_tax/12*MB153</f>
        <v/>
      </c>
      <c r="MC163" s="44">
        <f>-p3_tax/12*MC153</f>
        <v/>
      </c>
      <c r="MD163" s="44">
        <f>-p3_tax/12*MD153</f>
        <v/>
      </c>
      <c r="ME163" s="44">
        <f>-p3_tax/12*ME153</f>
        <v/>
      </c>
      <c r="MF163" s="44">
        <f>-p3_tax/12*MF153</f>
        <v/>
      </c>
      <c r="MG163" s="44">
        <f>-p3_tax/12*MG153</f>
        <v/>
      </c>
      <c r="MH163" s="44">
        <f>-p3_tax/12*MH153</f>
        <v/>
      </c>
      <c r="MI163" s="44">
        <f>-p3_tax/12*MI153</f>
        <v/>
      </c>
      <c r="MJ163" s="44">
        <f>-p3_tax/12*MJ153</f>
        <v/>
      </c>
      <c r="MK163" s="44">
        <f>-p3_tax/12*MK153</f>
        <v/>
      </c>
      <c r="ML163" s="44">
        <f>-p3_tax/12*ML153</f>
        <v/>
      </c>
      <c r="MM163" s="44">
        <f>-p3_tax/12*MM153</f>
        <v/>
      </c>
      <c r="MN163" s="44">
        <f>-p3_tax/12*MN153</f>
        <v/>
      </c>
      <c r="MO163" s="44">
        <f>-p3_tax/12*MO153</f>
        <v/>
      </c>
      <c r="MP163" s="44">
        <f>-p3_tax/12*MP153</f>
        <v/>
      </c>
      <c r="MQ163" s="44">
        <f>-p3_tax/12*MQ153</f>
        <v/>
      </c>
      <c r="MR163" s="44">
        <f>-p3_tax/12*MR153</f>
        <v/>
      </c>
      <c r="MS163" s="44">
        <f>-p3_tax/12*MS153</f>
        <v/>
      </c>
      <c r="MT163" s="44">
        <f>-p3_tax/12*MT153</f>
        <v/>
      </c>
      <c r="MU163" s="44">
        <f>-p3_tax/12*MU153</f>
        <v/>
      </c>
      <c r="MV163" s="44">
        <f>-p3_tax/12*MV153</f>
        <v/>
      </c>
      <c r="MW163" s="44">
        <f>-p3_tax/12*MW153</f>
        <v/>
      </c>
      <c r="MX163" s="44">
        <f>-p3_tax/12*MX153</f>
        <v/>
      </c>
      <c r="MY163" s="44">
        <f>-p3_tax/12*MY153</f>
        <v/>
      </c>
      <c r="MZ163" s="44">
        <f>-p3_tax/12*MZ153</f>
        <v/>
      </c>
      <c r="NA163" s="44">
        <f>-p3_tax/12*NA153</f>
        <v/>
      </c>
      <c r="NB163" s="44">
        <f>-p3_tax/12*NB153</f>
        <v/>
      </c>
      <c r="NC163" s="44">
        <f>-p3_tax/12*NC153</f>
        <v/>
      </c>
      <c r="ND163" s="44">
        <f>-p3_tax/12*ND153</f>
        <v/>
      </c>
      <c r="NE163" s="44">
        <f>-p3_tax/12*NE153</f>
        <v/>
      </c>
      <c r="NF163" s="44">
        <f>-p3_tax/12*NF153</f>
        <v/>
      </c>
      <c r="NG163" s="44">
        <f>-p3_tax/12*NG153</f>
        <v/>
      </c>
      <c r="NH163" s="44">
        <f>-p3_tax/12*NH153</f>
        <v/>
      </c>
      <c r="NI163" s="44">
        <f>-p3_tax/12*NI153</f>
        <v/>
      </c>
      <c r="NJ163" s="44">
        <f>-p3_tax/12*NJ153</f>
        <v/>
      </c>
      <c r="NK163" s="44">
        <f>-p3_tax/12*NK153</f>
        <v/>
      </c>
      <c r="NL163" s="44">
        <f>-p3_tax/12*NL153</f>
        <v/>
      </c>
      <c r="NM163" s="44">
        <f>-p3_tax/12*NM153</f>
        <v/>
      </c>
      <c r="NN163" s="44">
        <f>-p3_tax/12*NN153</f>
        <v/>
      </c>
      <c r="NO163" s="44">
        <f>-p3_tax/12*NO153</f>
        <v/>
      </c>
      <c r="NP163" s="44">
        <f>-p3_tax/12*NP153</f>
        <v/>
      </c>
      <c r="NQ163" s="44">
        <f>-p3_tax/12*NQ153</f>
        <v/>
      </c>
      <c r="NR163" s="44">
        <f>-p3_tax/12*NR153</f>
        <v/>
      </c>
      <c r="NS163" s="44">
        <f>-p3_tax/12*NS153</f>
        <v/>
      </c>
      <c r="NT163" s="44">
        <f>-p3_tax/12*NT153</f>
        <v/>
      </c>
      <c r="NU163" s="44">
        <f>-p3_tax/12*NU153</f>
        <v/>
      </c>
      <c r="NV163" s="44">
        <f>-p3_tax/12*NV153</f>
        <v/>
      </c>
      <c r="NW163" s="44">
        <f>-p3_tax/12*NW153</f>
        <v/>
      </c>
      <c r="NX163" s="44">
        <f>-p3_tax/12*NX153</f>
        <v/>
      </c>
      <c r="NY163" s="44">
        <f>-p3_tax/12*NY153</f>
        <v/>
      </c>
      <c r="NZ163" s="44">
        <f>-p3_tax/12*NZ153</f>
        <v/>
      </c>
      <c r="OA163" s="44">
        <f>-p3_tax/12*OA153</f>
        <v/>
      </c>
      <c r="OB163" s="44">
        <f>-p3_tax/12*OB153</f>
        <v/>
      </c>
      <c r="OC163" s="44">
        <f>-p3_tax/12*OC153</f>
        <v/>
      </c>
      <c r="OD163" s="44">
        <f>-p3_tax/12*OD153</f>
        <v/>
      </c>
      <c r="OE163" s="44">
        <f>-p3_tax/12*OE153</f>
        <v/>
      </c>
      <c r="OF163" s="44">
        <f>-p3_tax/12*OF153</f>
        <v/>
      </c>
      <c r="OG163" s="44">
        <f>-p3_tax/12*OG153</f>
        <v/>
      </c>
      <c r="OH163" s="44">
        <f>-p3_tax/12*OH153</f>
        <v/>
      </c>
      <c r="OI163" s="44">
        <f>-p3_tax/12*OI153</f>
        <v/>
      </c>
      <c r="OJ163" s="44">
        <f>-p3_tax/12*OJ153</f>
        <v/>
      </c>
      <c r="OK163" s="44">
        <f>-p3_tax/12*OK153</f>
        <v/>
      </c>
      <c r="OL163" s="44">
        <f>-p3_tax/12*OL153</f>
        <v/>
      </c>
      <c r="OM163" s="44">
        <f>-p3_tax/12*OM153</f>
        <v/>
      </c>
      <c r="ON163" s="44">
        <f>-p3_tax/12*ON153</f>
        <v/>
      </c>
      <c r="OO163" s="44">
        <f>-p3_tax/12*OO153</f>
        <v/>
      </c>
      <c r="OP163" s="44">
        <f>-p3_tax/12*OP153</f>
        <v/>
      </c>
      <c r="OQ163" s="44">
        <f>-p3_tax/12*OQ153</f>
        <v/>
      </c>
      <c r="OR163" s="44">
        <f>-p3_tax/12*OR153</f>
        <v/>
      </c>
      <c r="OS163" s="44">
        <f>-p3_tax/12*OS153</f>
        <v/>
      </c>
      <c r="OT163" s="44">
        <f>-p3_tax/12*OT153</f>
        <v/>
      </c>
      <c r="OU163" s="44">
        <f>-p3_tax/12*OU153</f>
        <v/>
      </c>
      <c r="OV163" s="44">
        <f>-p3_tax/12*OV153</f>
        <v/>
      </c>
      <c r="OW163" s="44">
        <f>-p3_tax/12*OW153</f>
        <v/>
      </c>
      <c r="OX163" s="44">
        <f>-p3_tax/12*OX153</f>
        <v/>
      </c>
      <c r="OY163" s="44">
        <f>-p3_tax/12*OY153</f>
        <v/>
      </c>
      <c r="OZ163" s="44">
        <f>-p3_tax/12*OZ153</f>
        <v/>
      </c>
      <c r="PA163" s="44">
        <f>-p3_tax/12*PA153</f>
        <v/>
      </c>
      <c r="PB163" s="44">
        <f>-p3_tax/12*PB153</f>
        <v/>
      </c>
      <c r="PC163" s="44">
        <f>-p3_tax/12*PC153</f>
        <v/>
      </c>
      <c r="PD163" s="44">
        <f>-p3_tax/12*PD153</f>
        <v/>
      </c>
      <c r="PE163" s="44">
        <f>-p3_tax/12*PE153</f>
        <v/>
      </c>
      <c r="PF163" s="44">
        <f>-p3_tax/12*PF153</f>
        <v/>
      </c>
      <c r="PG163" s="44">
        <f>-p3_tax/12*PG153</f>
        <v/>
      </c>
      <c r="PH163" s="44">
        <f>-p3_tax/12*PH153</f>
        <v/>
      </c>
      <c r="PI163" s="44">
        <f>-p3_tax/12*PI153</f>
        <v/>
      </c>
      <c r="PJ163" s="44">
        <f>-p3_tax/12*PJ153</f>
        <v/>
      </c>
      <c r="PK163" s="44">
        <f>-p3_tax/12*PK153</f>
        <v/>
      </c>
      <c r="PL163" s="44">
        <f>-p3_tax/12*PL153</f>
        <v/>
      </c>
      <c r="PM163" s="44">
        <f>-p3_tax/12*PM153</f>
        <v/>
      </c>
    </row>
    <row r="164">
      <c r="A164" s="5" t="inlineStr">
        <is>
          <t>NET OPERATING INCOME</t>
        </is>
      </c>
      <c r="B164" s="9" t="inlineStr">
        <is>
          <t>P3</t>
        </is>
      </c>
      <c r="C164" s="43">
        <f>SUM(D164:PM164)</f>
        <v/>
      </c>
      <c r="D164" s="45">
        <f>D159+D160+D161+D162+D163</f>
        <v/>
      </c>
      <c r="E164" s="45">
        <f>E159+E160+E161+E162+E163</f>
        <v/>
      </c>
      <c r="F164" s="45">
        <f>F159+F160+F161+F162+F163</f>
        <v/>
      </c>
      <c r="G164" s="45">
        <f>G159+G160+G161+G162+G163</f>
        <v/>
      </c>
      <c r="H164" s="45">
        <f>H159+H160+H161+H162+H163</f>
        <v/>
      </c>
      <c r="I164" s="45">
        <f>I159+I160+I161+I162+I163</f>
        <v/>
      </c>
      <c r="J164" s="45">
        <f>J159+J160+J161+J162+J163</f>
        <v/>
      </c>
      <c r="K164" s="45">
        <f>K159+K160+K161+K162+K163</f>
        <v/>
      </c>
      <c r="L164" s="45">
        <f>L159+L160+L161+L162+L163</f>
        <v/>
      </c>
      <c r="M164" s="45">
        <f>M159+M160+M161+M162+M163</f>
        <v/>
      </c>
      <c r="N164" s="45">
        <f>N159+N160+N161+N162+N163</f>
        <v/>
      </c>
      <c r="O164" s="45">
        <f>O159+O160+O161+O162+O163</f>
        <v/>
      </c>
      <c r="P164" s="45">
        <f>P159+P160+P161+P162+P163</f>
        <v/>
      </c>
      <c r="Q164" s="45">
        <f>Q159+Q160+Q161+Q162+Q163</f>
        <v/>
      </c>
      <c r="R164" s="45">
        <f>R159+R160+R161+R162+R163</f>
        <v/>
      </c>
      <c r="S164" s="45">
        <f>S159+S160+S161+S162+S163</f>
        <v/>
      </c>
      <c r="T164" s="45">
        <f>T159+T160+T161+T162+T163</f>
        <v/>
      </c>
      <c r="U164" s="45">
        <f>U159+U160+U161+U162+U163</f>
        <v/>
      </c>
      <c r="V164" s="45">
        <f>V159+V160+V161+V162+V163</f>
        <v/>
      </c>
      <c r="W164" s="45">
        <f>W159+W160+W161+W162+W163</f>
        <v/>
      </c>
      <c r="X164" s="45">
        <f>X159+X160+X161+X162+X163</f>
        <v/>
      </c>
      <c r="Y164" s="45">
        <f>Y159+Y160+Y161+Y162+Y163</f>
        <v/>
      </c>
      <c r="Z164" s="45">
        <f>Z159+Z160+Z161+Z162+Z163</f>
        <v/>
      </c>
      <c r="AA164" s="45">
        <f>AA159+AA160+AA161+AA162+AA163</f>
        <v/>
      </c>
      <c r="AB164" s="45">
        <f>AB159+AB160+AB161+AB162+AB163</f>
        <v/>
      </c>
      <c r="AC164" s="45">
        <f>AC159+AC160+AC161+AC162+AC163</f>
        <v/>
      </c>
      <c r="AD164" s="45">
        <f>AD159+AD160+AD161+AD162+AD163</f>
        <v/>
      </c>
      <c r="AE164" s="45">
        <f>AE159+AE160+AE161+AE162+AE163</f>
        <v/>
      </c>
      <c r="AF164" s="45">
        <f>AF159+AF160+AF161+AF162+AF163</f>
        <v/>
      </c>
      <c r="AG164" s="45">
        <f>AG159+AG160+AG161+AG162+AG163</f>
        <v/>
      </c>
      <c r="AH164" s="45">
        <f>AH159+AH160+AH161+AH162+AH163</f>
        <v/>
      </c>
      <c r="AI164" s="45">
        <f>AI159+AI160+AI161+AI162+AI163</f>
        <v/>
      </c>
      <c r="AJ164" s="45">
        <f>AJ159+AJ160+AJ161+AJ162+AJ163</f>
        <v/>
      </c>
      <c r="AK164" s="45">
        <f>AK159+AK160+AK161+AK162+AK163</f>
        <v/>
      </c>
      <c r="AL164" s="45">
        <f>AL159+AL160+AL161+AL162+AL163</f>
        <v/>
      </c>
      <c r="AM164" s="45">
        <f>AM159+AM160+AM161+AM162+AM163</f>
        <v/>
      </c>
      <c r="AN164" s="45">
        <f>AN159+AN160+AN161+AN162+AN163</f>
        <v/>
      </c>
      <c r="AO164" s="45">
        <f>AO159+AO160+AO161+AO162+AO163</f>
        <v/>
      </c>
      <c r="AP164" s="45">
        <f>AP159+AP160+AP161+AP162+AP163</f>
        <v/>
      </c>
      <c r="AQ164" s="45">
        <f>AQ159+AQ160+AQ161+AQ162+AQ163</f>
        <v/>
      </c>
      <c r="AR164" s="45">
        <f>AR159+AR160+AR161+AR162+AR163</f>
        <v/>
      </c>
      <c r="AS164" s="45">
        <f>AS159+AS160+AS161+AS162+AS163</f>
        <v/>
      </c>
      <c r="AT164" s="45">
        <f>AT159+AT160+AT161+AT162+AT163</f>
        <v/>
      </c>
      <c r="AU164" s="45">
        <f>AU159+AU160+AU161+AU162+AU163</f>
        <v/>
      </c>
      <c r="AV164" s="45">
        <f>AV159+AV160+AV161+AV162+AV163</f>
        <v/>
      </c>
      <c r="AW164" s="45">
        <f>AW159+AW160+AW161+AW162+AW163</f>
        <v/>
      </c>
      <c r="AX164" s="45">
        <f>AX159+AX160+AX161+AX162+AX163</f>
        <v/>
      </c>
      <c r="AY164" s="45">
        <f>AY159+AY160+AY161+AY162+AY163</f>
        <v/>
      </c>
      <c r="AZ164" s="45">
        <f>AZ159+AZ160+AZ161+AZ162+AZ163</f>
        <v/>
      </c>
      <c r="BA164" s="45">
        <f>BA159+BA160+BA161+BA162+BA163</f>
        <v/>
      </c>
      <c r="BB164" s="45">
        <f>BB159+BB160+BB161+BB162+BB163</f>
        <v/>
      </c>
      <c r="BC164" s="45">
        <f>BC159+BC160+BC161+BC162+BC163</f>
        <v/>
      </c>
      <c r="BD164" s="45">
        <f>BD159+BD160+BD161+BD162+BD163</f>
        <v/>
      </c>
      <c r="BE164" s="45">
        <f>BE159+BE160+BE161+BE162+BE163</f>
        <v/>
      </c>
      <c r="BF164" s="45">
        <f>BF159+BF160+BF161+BF162+BF163</f>
        <v/>
      </c>
      <c r="BG164" s="45">
        <f>BG159+BG160+BG161+BG162+BG163</f>
        <v/>
      </c>
      <c r="BH164" s="45">
        <f>BH159+BH160+BH161+BH162+BH163</f>
        <v/>
      </c>
      <c r="BI164" s="45">
        <f>BI159+BI160+BI161+BI162+BI163</f>
        <v/>
      </c>
      <c r="BJ164" s="45">
        <f>BJ159+BJ160+BJ161+BJ162+BJ163</f>
        <v/>
      </c>
      <c r="BK164" s="45">
        <f>BK159+BK160+BK161+BK162+BK163</f>
        <v/>
      </c>
      <c r="BL164" s="45">
        <f>BL159+BL160+BL161+BL162+BL163</f>
        <v/>
      </c>
      <c r="BM164" s="45">
        <f>BM159+BM160+BM161+BM162+BM163</f>
        <v/>
      </c>
      <c r="BN164" s="45">
        <f>BN159+BN160+BN161+BN162+BN163</f>
        <v/>
      </c>
      <c r="BO164" s="45">
        <f>BO159+BO160+BO161+BO162+BO163</f>
        <v/>
      </c>
      <c r="BP164" s="45">
        <f>BP159+BP160+BP161+BP162+BP163</f>
        <v/>
      </c>
      <c r="BQ164" s="45">
        <f>BQ159+BQ160+BQ161+BQ162+BQ163</f>
        <v/>
      </c>
      <c r="BR164" s="45">
        <f>BR159+BR160+BR161+BR162+BR163</f>
        <v/>
      </c>
      <c r="BS164" s="45">
        <f>BS159+BS160+BS161+BS162+BS163</f>
        <v/>
      </c>
      <c r="BT164" s="45">
        <f>BT159+BT160+BT161+BT162+BT163</f>
        <v/>
      </c>
      <c r="BU164" s="45">
        <f>BU159+BU160+BU161+BU162+BU163</f>
        <v/>
      </c>
      <c r="BV164" s="45">
        <f>BV159+BV160+BV161+BV162+BV163</f>
        <v/>
      </c>
      <c r="BW164" s="45">
        <f>BW159+BW160+BW161+BW162+BW163</f>
        <v/>
      </c>
      <c r="BX164" s="45">
        <f>BX159+BX160+BX161+BX162+BX163</f>
        <v/>
      </c>
      <c r="BY164" s="45">
        <f>BY159+BY160+BY161+BY162+BY163</f>
        <v/>
      </c>
      <c r="BZ164" s="45">
        <f>BZ159+BZ160+BZ161+BZ162+BZ163</f>
        <v/>
      </c>
      <c r="CA164" s="45">
        <f>CA159+CA160+CA161+CA162+CA163</f>
        <v/>
      </c>
      <c r="CB164" s="45">
        <f>CB159+CB160+CB161+CB162+CB163</f>
        <v/>
      </c>
      <c r="CC164" s="45">
        <f>CC159+CC160+CC161+CC162+CC163</f>
        <v/>
      </c>
      <c r="CD164" s="45">
        <f>CD159+CD160+CD161+CD162+CD163</f>
        <v/>
      </c>
      <c r="CE164" s="45">
        <f>CE159+CE160+CE161+CE162+CE163</f>
        <v/>
      </c>
      <c r="CF164" s="45">
        <f>CF159+CF160+CF161+CF162+CF163</f>
        <v/>
      </c>
      <c r="CG164" s="45">
        <f>CG159+CG160+CG161+CG162+CG163</f>
        <v/>
      </c>
      <c r="CH164" s="45">
        <f>CH159+CH160+CH161+CH162+CH163</f>
        <v/>
      </c>
      <c r="CI164" s="45">
        <f>CI159+CI160+CI161+CI162+CI163</f>
        <v/>
      </c>
      <c r="CJ164" s="45">
        <f>CJ159+CJ160+CJ161+CJ162+CJ163</f>
        <v/>
      </c>
      <c r="CK164" s="45">
        <f>CK159+CK160+CK161+CK162+CK163</f>
        <v/>
      </c>
      <c r="CL164" s="45">
        <f>CL159+CL160+CL161+CL162+CL163</f>
        <v/>
      </c>
      <c r="CM164" s="45">
        <f>CM159+CM160+CM161+CM162+CM163</f>
        <v/>
      </c>
      <c r="CN164" s="45">
        <f>CN159+CN160+CN161+CN162+CN163</f>
        <v/>
      </c>
      <c r="CO164" s="45">
        <f>CO159+CO160+CO161+CO162+CO163</f>
        <v/>
      </c>
      <c r="CP164" s="45">
        <f>CP159+CP160+CP161+CP162+CP163</f>
        <v/>
      </c>
      <c r="CQ164" s="45">
        <f>CQ159+CQ160+CQ161+CQ162+CQ163</f>
        <v/>
      </c>
      <c r="CR164" s="45">
        <f>CR159+CR160+CR161+CR162+CR163</f>
        <v/>
      </c>
      <c r="CS164" s="45">
        <f>CS159+CS160+CS161+CS162+CS163</f>
        <v/>
      </c>
      <c r="CT164" s="45">
        <f>CT159+CT160+CT161+CT162+CT163</f>
        <v/>
      </c>
      <c r="CU164" s="45">
        <f>CU159+CU160+CU161+CU162+CU163</f>
        <v/>
      </c>
      <c r="CV164" s="45">
        <f>CV159+CV160+CV161+CV162+CV163</f>
        <v/>
      </c>
      <c r="CW164" s="45">
        <f>CW159+CW160+CW161+CW162+CW163</f>
        <v/>
      </c>
      <c r="CX164" s="45">
        <f>CX159+CX160+CX161+CX162+CX163</f>
        <v/>
      </c>
      <c r="CY164" s="45">
        <f>CY159+CY160+CY161+CY162+CY163</f>
        <v/>
      </c>
      <c r="CZ164" s="45">
        <f>CZ159+CZ160+CZ161+CZ162+CZ163</f>
        <v/>
      </c>
      <c r="DA164" s="45">
        <f>DA159+DA160+DA161+DA162+DA163</f>
        <v/>
      </c>
      <c r="DB164" s="45">
        <f>DB159+DB160+DB161+DB162+DB163</f>
        <v/>
      </c>
      <c r="DC164" s="45">
        <f>DC159+DC160+DC161+DC162+DC163</f>
        <v/>
      </c>
      <c r="DD164" s="45">
        <f>DD159+DD160+DD161+DD162+DD163</f>
        <v/>
      </c>
      <c r="DE164" s="45">
        <f>DE159+DE160+DE161+DE162+DE163</f>
        <v/>
      </c>
      <c r="DF164" s="45">
        <f>DF159+DF160+DF161+DF162+DF163</f>
        <v/>
      </c>
      <c r="DG164" s="45">
        <f>DG159+DG160+DG161+DG162+DG163</f>
        <v/>
      </c>
      <c r="DH164" s="45">
        <f>DH159+DH160+DH161+DH162+DH163</f>
        <v/>
      </c>
      <c r="DI164" s="45">
        <f>DI159+DI160+DI161+DI162+DI163</f>
        <v/>
      </c>
      <c r="DJ164" s="45">
        <f>DJ159+DJ160+DJ161+DJ162+DJ163</f>
        <v/>
      </c>
      <c r="DK164" s="45">
        <f>DK159+DK160+DK161+DK162+DK163</f>
        <v/>
      </c>
      <c r="DL164" s="45">
        <f>DL159+DL160+DL161+DL162+DL163</f>
        <v/>
      </c>
      <c r="DM164" s="45">
        <f>DM159+DM160+DM161+DM162+DM163</f>
        <v/>
      </c>
      <c r="DN164" s="45">
        <f>DN159+DN160+DN161+DN162+DN163</f>
        <v/>
      </c>
      <c r="DO164" s="45">
        <f>DO159+DO160+DO161+DO162+DO163</f>
        <v/>
      </c>
      <c r="DP164" s="45">
        <f>DP159+DP160+DP161+DP162+DP163</f>
        <v/>
      </c>
      <c r="DQ164" s="45">
        <f>DQ159+DQ160+DQ161+DQ162+DQ163</f>
        <v/>
      </c>
      <c r="DR164" s="45">
        <f>DR159+DR160+DR161+DR162+DR163</f>
        <v/>
      </c>
      <c r="DS164" s="45">
        <f>DS159+DS160+DS161+DS162+DS163</f>
        <v/>
      </c>
      <c r="DT164" s="45">
        <f>DT159+DT160+DT161+DT162+DT163</f>
        <v/>
      </c>
      <c r="DU164" s="45">
        <f>DU159+DU160+DU161+DU162+DU163</f>
        <v/>
      </c>
      <c r="DV164" s="45">
        <f>DV159+DV160+DV161+DV162+DV163</f>
        <v/>
      </c>
      <c r="DW164" s="45">
        <f>DW159+DW160+DW161+DW162+DW163</f>
        <v/>
      </c>
      <c r="DX164" s="45">
        <f>DX159+DX160+DX161+DX162+DX163</f>
        <v/>
      </c>
      <c r="DY164" s="45">
        <f>DY159+DY160+DY161+DY162+DY163</f>
        <v/>
      </c>
      <c r="DZ164" s="45">
        <f>DZ159+DZ160+DZ161+DZ162+DZ163</f>
        <v/>
      </c>
      <c r="EA164" s="45">
        <f>EA159+EA160+EA161+EA162+EA163</f>
        <v/>
      </c>
      <c r="EB164" s="45">
        <f>EB159+EB160+EB161+EB162+EB163</f>
        <v/>
      </c>
      <c r="EC164" s="45">
        <f>EC159+EC160+EC161+EC162+EC163</f>
        <v/>
      </c>
      <c r="ED164" s="45">
        <f>ED159+ED160+ED161+ED162+ED163</f>
        <v/>
      </c>
      <c r="EE164" s="45">
        <f>EE159+EE160+EE161+EE162+EE163</f>
        <v/>
      </c>
      <c r="EF164" s="45">
        <f>EF159+EF160+EF161+EF162+EF163</f>
        <v/>
      </c>
      <c r="EG164" s="45">
        <f>EG159+EG160+EG161+EG162+EG163</f>
        <v/>
      </c>
      <c r="EH164" s="45">
        <f>EH159+EH160+EH161+EH162+EH163</f>
        <v/>
      </c>
      <c r="EI164" s="45">
        <f>EI159+EI160+EI161+EI162+EI163</f>
        <v/>
      </c>
      <c r="EJ164" s="45">
        <f>EJ159+EJ160+EJ161+EJ162+EJ163</f>
        <v/>
      </c>
      <c r="EK164" s="45">
        <f>EK159+EK160+EK161+EK162+EK163</f>
        <v/>
      </c>
      <c r="EL164" s="45">
        <f>EL159+EL160+EL161+EL162+EL163</f>
        <v/>
      </c>
      <c r="EM164" s="45">
        <f>EM159+EM160+EM161+EM162+EM163</f>
        <v/>
      </c>
      <c r="EN164" s="45">
        <f>EN159+EN160+EN161+EN162+EN163</f>
        <v/>
      </c>
      <c r="EO164" s="45">
        <f>EO159+EO160+EO161+EO162+EO163</f>
        <v/>
      </c>
      <c r="EP164" s="45">
        <f>EP159+EP160+EP161+EP162+EP163</f>
        <v/>
      </c>
      <c r="EQ164" s="45">
        <f>EQ159+EQ160+EQ161+EQ162+EQ163</f>
        <v/>
      </c>
      <c r="ER164" s="45">
        <f>ER159+ER160+ER161+ER162+ER163</f>
        <v/>
      </c>
      <c r="ES164" s="45">
        <f>ES159+ES160+ES161+ES162+ES163</f>
        <v/>
      </c>
      <c r="ET164" s="45">
        <f>ET159+ET160+ET161+ET162+ET163</f>
        <v/>
      </c>
      <c r="EU164" s="45">
        <f>EU159+EU160+EU161+EU162+EU163</f>
        <v/>
      </c>
      <c r="EV164" s="45">
        <f>EV159+EV160+EV161+EV162+EV163</f>
        <v/>
      </c>
      <c r="EW164" s="45">
        <f>EW159+EW160+EW161+EW162+EW163</f>
        <v/>
      </c>
      <c r="EX164" s="45">
        <f>EX159+EX160+EX161+EX162+EX163</f>
        <v/>
      </c>
      <c r="EY164" s="45">
        <f>EY159+EY160+EY161+EY162+EY163</f>
        <v/>
      </c>
      <c r="EZ164" s="45">
        <f>EZ159+EZ160+EZ161+EZ162+EZ163</f>
        <v/>
      </c>
      <c r="FA164" s="45">
        <f>FA159+FA160+FA161+FA162+FA163</f>
        <v/>
      </c>
      <c r="FB164" s="45">
        <f>FB159+FB160+FB161+FB162+FB163</f>
        <v/>
      </c>
      <c r="FC164" s="45">
        <f>FC159+FC160+FC161+FC162+FC163</f>
        <v/>
      </c>
      <c r="FD164" s="45">
        <f>FD159+FD160+FD161+FD162+FD163</f>
        <v/>
      </c>
      <c r="FE164" s="45">
        <f>FE159+FE160+FE161+FE162+FE163</f>
        <v/>
      </c>
      <c r="FF164" s="45">
        <f>FF159+FF160+FF161+FF162+FF163</f>
        <v/>
      </c>
      <c r="FG164" s="45">
        <f>FG159+FG160+FG161+FG162+FG163</f>
        <v/>
      </c>
      <c r="FH164" s="45">
        <f>FH159+FH160+FH161+FH162+FH163</f>
        <v/>
      </c>
      <c r="FI164" s="45">
        <f>FI159+FI160+FI161+FI162+FI163</f>
        <v/>
      </c>
      <c r="FJ164" s="45">
        <f>FJ159+FJ160+FJ161+FJ162+FJ163</f>
        <v/>
      </c>
      <c r="FK164" s="45">
        <f>FK159+FK160+FK161+FK162+FK163</f>
        <v/>
      </c>
      <c r="FL164" s="45">
        <f>FL159+FL160+FL161+FL162+FL163</f>
        <v/>
      </c>
      <c r="FM164" s="45">
        <f>FM159+FM160+FM161+FM162+FM163</f>
        <v/>
      </c>
      <c r="FN164" s="45">
        <f>FN159+FN160+FN161+FN162+FN163</f>
        <v/>
      </c>
      <c r="FO164" s="45">
        <f>FO159+FO160+FO161+FO162+FO163</f>
        <v/>
      </c>
      <c r="FP164" s="45">
        <f>FP159+FP160+FP161+FP162+FP163</f>
        <v/>
      </c>
      <c r="FQ164" s="45">
        <f>FQ159+FQ160+FQ161+FQ162+FQ163</f>
        <v/>
      </c>
      <c r="FR164" s="45">
        <f>FR159+FR160+FR161+FR162+FR163</f>
        <v/>
      </c>
      <c r="FS164" s="45">
        <f>FS159+FS160+FS161+FS162+FS163</f>
        <v/>
      </c>
      <c r="FT164" s="45">
        <f>FT159+FT160+FT161+FT162+FT163</f>
        <v/>
      </c>
      <c r="FU164" s="45">
        <f>FU159+FU160+FU161+FU162+FU163</f>
        <v/>
      </c>
      <c r="FV164" s="45">
        <f>FV159+FV160+FV161+FV162+FV163</f>
        <v/>
      </c>
      <c r="FW164" s="45">
        <f>FW159+FW160+FW161+FW162+FW163</f>
        <v/>
      </c>
      <c r="FX164" s="45">
        <f>FX159+FX160+FX161+FX162+FX163</f>
        <v/>
      </c>
      <c r="FY164" s="45">
        <f>FY159+FY160+FY161+FY162+FY163</f>
        <v/>
      </c>
      <c r="FZ164" s="45">
        <f>FZ159+FZ160+FZ161+FZ162+FZ163</f>
        <v/>
      </c>
      <c r="GA164" s="45">
        <f>GA159+GA160+GA161+GA162+GA163</f>
        <v/>
      </c>
      <c r="GB164" s="45">
        <f>GB159+GB160+GB161+GB162+GB163</f>
        <v/>
      </c>
      <c r="GC164" s="45">
        <f>GC159+GC160+GC161+GC162+GC163</f>
        <v/>
      </c>
      <c r="GD164" s="45">
        <f>GD159+GD160+GD161+GD162+GD163</f>
        <v/>
      </c>
      <c r="GE164" s="45">
        <f>GE159+GE160+GE161+GE162+GE163</f>
        <v/>
      </c>
      <c r="GF164" s="45">
        <f>GF159+GF160+GF161+GF162+GF163</f>
        <v/>
      </c>
      <c r="GG164" s="45">
        <f>GG159+GG160+GG161+GG162+GG163</f>
        <v/>
      </c>
      <c r="GH164" s="45">
        <f>GH159+GH160+GH161+GH162+GH163</f>
        <v/>
      </c>
      <c r="GI164" s="45">
        <f>GI159+GI160+GI161+GI162+GI163</f>
        <v/>
      </c>
      <c r="GJ164" s="45">
        <f>GJ159+GJ160+GJ161+GJ162+GJ163</f>
        <v/>
      </c>
      <c r="GK164" s="45">
        <f>GK159+GK160+GK161+GK162+GK163</f>
        <v/>
      </c>
      <c r="GL164" s="45">
        <f>GL159+GL160+GL161+GL162+GL163</f>
        <v/>
      </c>
      <c r="GM164" s="45">
        <f>GM159+GM160+GM161+GM162+GM163</f>
        <v/>
      </c>
      <c r="GN164" s="45">
        <f>GN159+GN160+GN161+GN162+GN163</f>
        <v/>
      </c>
      <c r="GO164" s="45">
        <f>GO159+GO160+GO161+GO162+GO163</f>
        <v/>
      </c>
      <c r="GP164" s="45">
        <f>GP159+GP160+GP161+GP162+GP163</f>
        <v/>
      </c>
      <c r="GQ164" s="45">
        <f>GQ159+GQ160+GQ161+GQ162+GQ163</f>
        <v/>
      </c>
      <c r="GR164" s="45">
        <f>GR159+GR160+GR161+GR162+GR163</f>
        <v/>
      </c>
      <c r="GS164" s="45">
        <f>GS159+GS160+GS161+GS162+GS163</f>
        <v/>
      </c>
      <c r="GT164" s="45">
        <f>GT159+GT160+GT161+GT162+GT163</f>
        <v/>
      </c>
      <c r="GU164" s="45">
        <f>GU159+GU160+GU161+GU162+GU163</f>
        <v/>
      </c>
      <c r="GV164" s="45">
        <f>GV159+GV160+GV161+GV162+GV163</f>
        <v/>
      </c>
      <c r="GW164" s="45">
        <f>GW159+GW160+GW161+GW162+GW163</f>
        <v/>
      </c>
      <c r="GX164" s="45">
        <f>GX159+GX160+GX161+GX162+GX163</f>
        <v/>
      </c>
      <c r="GY164" s="45">
        <f>GY159+GY160+GY161+GY162+GY163</f>
        <v/>
      </c>
      <c r="GZ164" s="45">
        <f>GZ159+GZ160+GZ161+GZ162+GZ163</f>
        <v/>
      </c>
      <c r="HA164" s="45">
        <f>HA159+HA160+HA161+HA162+HA163</f>
        <v/>
      </c>
      <c r="HB164" s="45">
        <f>HB159+HB160+HB161+HB162+HB163</f>
        <v/>
      </c>
      <c r="HC164" s="45">
        <f>HC159+HC160+HC161+HC162+HC163</f>
        <v/>
      </c>
      <c r="HD164" s="45">
        <f>HD159+HD160+HD161+HD162+HD163</f>
        <v/>
      </c>
      <c r="HE164" s="45">
        <f>HE159+HE160+HE161+HE162+HE163</f>
        <v/>
      </c>
      <c r="HF164" s="45">
        <f>HF159+HF160+HF161+HF162+HF163</f>
        <v/>
      </c>
      <c r="HG164" s="45">
        <f>HG159+HG160+HG161+HG162+HG163</f>
        <v/>
      </c>
      <c r="HH164" s="45">
        <f>HH159+HH160+HH161+HH162+HH163</f>
        <v/>
      </c>
      <c r="HI164" s="45">
        <f>HI159+HI160+HI161+HI162+HI163</f>
        <v/>
      </c>
      <c r="HJ164" s="45">
        <f>HJ159+HJ160+HJ161+HJ162+HJ163</f>
        <v/>
      </c>
      <c r="HK164" s="45">
        <f>HK159+HK160+HK161+HK162+HK163</f>
        <v/>
      </c>
      <c r="HL164" s="45">
        <f>HL159+HL160+HL161+HL162+HL163</f>
        <v/>
      </c>
      <c r="HM164" s="45">
        <f>HM159+HM160+HM161+HM162+HM163</f>
        <v/>
      </c>
      <c r="HN164" s="45">
        <f>HN159+HN160+HN161+HN162+HN163</f>
        <v/>
      </c>
      <c r="HO164" s="45">
        <f>HO159+HO160+HO161+HO162+HO163</f>
        <v/>
      </c>
      <c r="HP164" s="45">
        <f>HP159+HP160+HP161+HP162+HP163</f>
        <v/>
      </c>
      <c r="HQ164" s="45">
        <f>HQ159+HQ160+HQ161+HQ162+HQ163</f>
        <v/>
      </c>
      <c r="HR164" s="45">
        <f>HR159+HR160+HR161+HR162+HR163</f>
        <v/>
      </c>
      <c r="HS164" s="45">
        <f>HS159+HS160+HS161+HS162+HS163</f>
        <v/>
      </c>
      <c r="HT164" s="45">
        <f>HT159+HT160+HT161+HT162+HT163</f>
        <v/>
      </c>
      <c r="HU164" s="45">
        <f>HU159+HU160+HU161+HU162+HU163</f>
        <v/>
      </c>
      <c r="HV164" s="45">
        <f>HV159+HV160+HV161+HV162+HV163</f>
        <v/>
      </c>
      <c r="HW164" s="45">
        <f>HW159+HW160+HW161+HW162+HW163</f>
        <v/>
      </c>
      <c r="HX164" s="45">
        <f>HX159+HX160+HX161+HX162+HX163</f>
        <v/>
      </c>
      <c r="HY164" s="45">
        <f>HY159+HY160+HY161+HY162+HY163</f>
        <v/>
      </c>
      <c r="HZ164" s="45">
        <f>HZ159+HZ160+HZ161+HZ162+HZ163</f>
        <v/>
      </c>
      <c r="IA164" s="45">
        <f>IA159+IA160+IA161+IA162+IA163</f>
        <v/>
      </c>
      <c r="IB164" s="45">
        <f>IB159+IB160+IB161+IB162+IB163</f>
        <v/>
      </c>
      <c r="IC164" s="45">
        <f>IC159+IC160+IC161+IC162+IC163</f>
        <v/>
      </c>
      <c r="ID164" s="45">
        <f>ID159+ID160+ID161+ID162+ID163</f>
        <v/>
      </c>
      <c r="IE164" s="45">
        <f>IE159+IE160+IE161+IE162+IE163</f>
        <v/>
      </c>
      <c r="IF164" s="45">
        <f>IF159+IF160+IF161+IF162+IF163</f>
        <v/>
      </c>
      <c r="IG164" s="45">
        <f>IG159+IG160+IG161+IG162+IG163</f>
        <v/>
      </c>
      <c r="IH164" s="45">
        <f>IH159+IH160+IH161+IH162+IH163</f>
        <v/>
      </c>
      <c r="II164" s="45">
        <f>II159+II160+II161+II162+II163</f>
        <v/>
      </c>
      <c r="IJ164" s="45">
        <f>IJ159+IJ160+IJ161+IJ162+IJ163</f>
        <v/>
      </c>
      <c r="IK164" s="45">
        <f>IK159+IK160+IK161+IK162+IK163</f>
        <v/>
      </c>
      <c r="IL164" s="45">
        <f>IL159+IL160+IL161+IL162+IL163</f>
        <v/>
      </c>
      <c r="IM164" s="45">
        <f>IM159+IM160+IM161+IM162+IM163</f>
        <v/>
      </c>
      <c r="IN164" s="45">
        <f>IN159+IN160+IN161+IN162+IN163</f>
        <v/>
      </c>
      <c r="IO164" s="45">
        <f>IO159+IO160+IO161+IO162+IO163</f>
        <v/>
      </c>
      <c r="IP164" s="45">
        <f>IP159+IP160+IP161+IP162+IP163</f>
        <v/>
      </c>
      <c r="IQ164" s="45">
        <f>IQ159+IQ160+IQ161+IQ162+IQ163</f>
        <v/>
      </c>
      <c r="IR164" s="45">
        <f>IR159+IR160+IR161+IR162+IR163</f>
        <v/>
      </c>
      <c r="IS164" s="45">
        <f>IS159+IS160+IS161+IS162+IS163</f>
        <v/>
      </c>
      <c r="IT164" s="45">
        <f>IT159+IT160+IT161+IT162+IT163</f>
        <v/>
      </c>
      <c r="IU164" s="45">
        <f>IU159+IU160+IU161+IU162+IU163</f>
        <v/>
      </c>
      <c r="IV164" s="45">
        <f>IV159+IV160+IV161+IV162+IV163</f>
        <v/>
      </c>
      <c r="IW164" s="45">
        <f>IW159+IW160+IW161+IW162+IW163</f>
        <v/>
      </c>
      <c r="IX164" s="45">
        <f>IX159+IX160+IX161+IX162+IX163</f>
        <v/>
      </c>
      <c r="IY164" s="45">
        <f>IY159+IY160+IY161+IY162+IY163</f>
        <v/>
      </c>
      <c r="IZ164" s="45">
        <f>IZ159+IZ160+IZ161+IZ162+IZ163</f>
        <v/>
      </c>
      <c r="JA164" s="45">
        <f>JA159+JA160+JA161+JA162+JA163</f>
        <v/>
      </c>
      <c r="JB164" s="45">
        <f>JB159+JB160+JB161+JB162+JB163</f>
        <v/>
      </c>
      <c r="JC164" s="45">
        <f>JC159+JC160+JC161+JC162+JC163</f>
        <v/>
      </c>
      <c r="JD164" s="45">
        <f>JD159+JD160+JD161+JD162+JD163</f>
        <v/>
      </c>
      <c r="JE164" s="45">
        <f>JE159+JE160+JE161+JE162+JE163</f>
        <v/>
      </c>
      <c r="JF164" s="45">
        <f>JF159+JF160+JF161+JF162+JF163</f>
        <v/>
      </c>
      <c r="JG164" s="45">
        <f>JG159+JG160+JG161+JG162+JG163</f>
        <v/>
      </c>
      <c r="JH164" s="45">
        <f>JH159+JH160+JH161+JH162+JH163</f>
        <v/>
      </c>
      <c r="JI164" s="45">
        <f>JI159+JI160+JI161+JI162+JI163</f>
        <v/>
      </c>
      <c r="JJ164" s="45">
        <f>JJ159+JJ160+JJ161+JJ162+JJ163</f>
        <v/>
      </c>
      <c r="JK164" s="45">
        <f>JK159+JK160+JK161+JK162+JK163</f>
        <v/>
      </c>
      <c r="JL164" s="45">
        <f>JL159+JL160+JL161+JL162+JL163</f>
        <v/>
      </c>
      <c r="JM164" s="45">
        <f>JM159+JM160+JM161+JM162+JM163</f>
        <v/>
      </c>
      <c r="JN164" s="45">
        <f>JN159+JN160+JN161+JN162+JN163</f>
        <v/>
      </c>
      <c r="JO164" s="45">
        <f>JO159+JO160+JO161+JO162+JO163</f>
        <v/>
      </c>
      <c r="JP164" s="45">
        <f>JP159+JP160+JP161+JP162+JP163</f>
        <v/>
      </c>
      <c r="JQ164" s="45">
        <f>JQ159+JQ160+JQ161+JQ162+JQ163</f>
        <v/>
      </c>
      <c r="JR164" s="45">
        <f>JR159+JR160+JR161+JR162+JR163</f>
        <v/>
      </c>
      <c r="JS164" s="45">
        <f>JS159+JS160+JS161+JS162+JS163</f>
        <v/>
      </c>
      <c r="JT164" s="45">
        <f>JT159+JT160+JT161+JT162+JT163</f>
        <v/>
      </c>
      <c r="JU164" s="45">
        <f>JU159+JU160+JU161+JU162+JU163</f>
        <v/>
      </c>
      <c r="JV164" s="45">
        <f>JV159+JV160+JV161+JV162+JV163</f>
        <v/>
      </c>
      <c r="JW164" s="45">
        <f>JW159+JW160+JW161+JW162+JW163</f>
        <v/>
      </c>
      <c r="JX164" s="45">
        <f>JX159+JX160+JX161+JX162+JX163</f>
        <v/>
      </c>
      <c r="JY164" s="45">
        <f>JY159+JY160+JY161+JY162+JY163</f>
        <v/>
      </c>
      <c r="JZ164" s="45">
        <f>JZ159+JZ160+JZ161+JZ162+JZ163</f>
        <v/>
      </c>
      <c r="KA164" s="45">
        <f>KA159+KA160+KA161+KA162+KA163</f>
        <v/>
      </c>
      <c r="KB164" s="45">
        <f>KB159+KB160+KB161+KB162+KB163</f>
        <v/>
      </c>
      <c r="KC164" s="45">
        <f>KC159+KC160+KC161+KC162+KC163</f>
        <v/>
      </c>
      <c r="KD164" s="45">
        <f>KD159+KD160+KD161+KD162+KD163</f>
        <v/>
      </c>
      <c r="KE164" s="45">
        <f>KE159+KE160+KE161+KE162+KE163</f>
        <v/>
      </c>
      <c r="KF164" s="45">
        <f>KF159+KF160+KF161+KF162+KF163</f>
        <v/>
      </c>
      <c r="KG164" s="45">
        <f>KG159+KG160+KG161+KG162+KG163</f>
        <v/>
      </c>
      <c r="KH164" s="45">
        <f>KH159+KH160+KH161+KH162+KH163</f>
        <v/>
      </c>
      <c r="KI164" s="45">
        <f>KI159+KI160+KI161+KI162+KI163</f>
        <v/>
      </c>
      <c r="KJ164" s="45">
        <f>KJ159+KJ160+KJ161+KJ162+KJ163</f>
        <v/>
      </c>
      <c r="KK164" s="45">
        <f>KK159+KK160+KK161+KK162+KK163</f>
        <v/>
      </c>
      <c r="KL164" s="45">
        <f>KL159+KL160+KL161+KL162+KL163</f>
        <v/>
      </c>
      <c r="KM164" s="45">
        <f>KM159+KM160+KM161+KM162+KM163</f>
        <v/>
      </c>
      <c r="KN164" s="45">
        <f>KN159+KN160+KN161+KN162+KN163</f>
        <v/>
      </c>
      <c r="KO164" s="45">
        <f>KO159+KO160+KO161+KO162+KO163</f>
        <v/>
      </c>
      <c r="KP164" s="45">
        <f>KP159+KP160+KP161+KP162+KP163</f>
        <v/>
      </c>
      <c r="KQ164" s="45">
        <f>KQ159+KQ160+KQ161+KQ162+KQ163</f>
        <v/>
      </c>
      <c r="KR164" s="45">
        <f>KR159+KR160+KR161+KR162+KR163</f>
        <v/>
      </c>
      <c r="KS164" s="45">
        <f>KS159+KS160+KS161+KS162+KS163</f>
        <v/>
      </c>
      <c r="KT164" s="45">
        <f>KT159+KT160+KT161+KT162+KT163</f>
        <v/>
      </c>
      <c r="KU164" s="45">
        <f>KU159+KU160+KU161+KU162+KU163</f>
        <v/>
      </c>
      <c r="KV164" s="45">
        <f>KV159+KV160+KV161+KV162+KV163</f>
        <v/>
      </c>
      <c r="KW164" s="45">
        <f>KW159+KW160+KW161+KW162+KW163</f>
        <v/>
      </c>
      <c r="KX164" s="45">
        <f>KX159+KX160+KX161+KX162+KX163</f>
        <v/>
      </c>
      <c r="KY164" s="45">
        <f>KY159+KY160+KY161+KY162+KY163</f>
        <v/>
      </c>
      <c r="KZ164" s="45">
        <f>KZ159+KZ160+KZ161+KZ162+KZ163</f>
        <v/>
      </c>
      <c r="LA164" s="45">
        <f>LA159+LA160+LA161+LA162+LA163</f>
        <v/>
      </c>
      <c r="LB164" s="45">
        <f>LB159+LB160+LB161+LB162+LB163</f>
        <v/>
      </c>
      <c r="LC164" s="45">
        <f>LC159+LC160+LC161+LC162+LC163</f>
        <v/>
      </c>
      <c r="LD164" s="45">
        <f>LD159+LD160+LD161+LD162+LD163</f>
        <v/>
      </c>
      <c r="LE164" s="45">
        <f>LE159+LE160+LE161+LE162+LE163</f>
        <v/>
      </c>
      <c r="LF164" s="45">
        <f>LF159+LF160+LF161+LF162+LF163</f>
        <v/>
      </c>
      <c r="LG164" s="45">
        <f>LG159+LG160+LG161+LG162+LG163</f>
        <v/>
      </c>
      <c r="LH164" s="45">
        <f>LH159+LH160+LH161+LH162+LH163</f>
        <v/>
      </c>
      <c r="LI164" s="45">
        <f>LI159+LI160+LI161+LI162+LI163</f>
        <v/>
      </c>
      <c r="LJ164" s="45">
        <f>LJ159+LJ160+LJ161+LJ162+LJ163</f>
        <v/>
      </c>
      <c r="LK164" s="45">
        <f>LK159+LK160+LK161+LK162+LK163</f>
        <v/>
      </c>
      <c r="LL164" s="45">
        <f>LL159+LL160+LL161+LL162+LL163</f>
        <v/>
      </c>
      <c r="LM164" s="45">
        <f>LM159+LM160+LM161+LM162+LM163</f>
        <v/>
      </c>
      <c r="LN164" s="45">
        <f>LN159+LN160+LN161+LN162+LN163</f>
        <v/>
      </c>
      <c r="LO164" s="45">
        <f>LO159+LO160+LO161+LO162+LO163</f>
        <v/>
      </c>
      <c r="LP164" s="45">
        <f>LP159+LP160+LP161+LP162+LP163</f>
        <v/>
      </c>
      <c r="LQ164" s="45">
        <f>LQ159+LQ160+LQ161+LQ162+LQ163</f>
        <v/>
      </c>
      <c r="LR164" s="45">
        <f>LR159+LR160+LR161+LR162+LR163</f>
        <v/>
      </c>
      <c r="LS164" s="45">
        <f>LS159+LS160+LS161+LS162+LS163</f>
        <v/>
      </c>
      <c r="LT164" s="45">
        <f>LT159+LT160+LT161+LT162+LT163</f>
        <v/>
      </c>
      <c r="LU164" s="45">
        <f>LU159+LU160+LU161+LU162+LU163</f>
        <v/>
      </c>
      <c r="LV164" s="45">
        <f>LV159+LV160+LV161+LV162+LV163</f>
        <v/>
      </c>
      <c r="LW164" s="45">
        <f>LW159+LW160+LW161+LW162+LW163</f>
        <v/>
      </c>
      <c r="LX164" s="45">
        <f>LX159+LX160+LX161+LX162+LX163</f>
        <v/>
      </c>
      <c r="LY164" s="45">
        <f>LY159+LY160+LY161+LY162+LY163</f>
        <v/>
      </c>
      <c r="LZ164" s="45">
        <f>LZ159+LZ160+LZ161+LZ162+LZ163</f>
        <v/>
      </c>
      <c r="MA164" s="45">
        <f>MA159+MA160+MA161+MA162+MA163</f>
        <v/>
      </c>
      <c r="MB164" s="45">
        <f>MB159+MB160+MB161+MB162+MB163</f>
        <v/>
      </c>
      <c r="MC164" s="45">
        <f>MC159+MC160+MC161+MC162+MC163</f>
        <v/>
      </c>
      <c r="MD164" s="45">
        <f>MD159+MD160+MD161+MD162+MD163</f>
        <v/>
      </c>
      <c r="ME164" s="45">
        <f>ME159+ME160+ME161+ME162+ME163</f>
        <v/>
      </c>
      <c r="MF164" s="45">
        <f>MF159+MF160+MF161+MF162+MF163</f>
        <v/>
      </c>
      <c r="MG164" s="45">
        <f>MG159+MG160+MG161+MG162+MG163</f>
        <v/>
      </c>
      <c r="MH164" s="45">
        <f>MH159+MH160+MH161+MH162+MH163</f>
        <v/>
      </c>
      <c r="MI164" s="45">
        <f>MI159+MI160+MI161+MI162+MI163</f>
        <v/>
      </c>
      <c r="MJ164" s="45">
        <f>MJ159+MJ160+MJ161+MJ162+MJ163</f>
        <v/>
      </c>
      <c r="MK164" s="45">
        <f>MK159+MK160+MK161+MK162+MK163</f>
        <v/>
      </c>
      <c r="ML164" s="45">
        <f>ML159+ML160+ML161+ML162+ML163</f>
        <v/>
      </c>
      <c r="MM164" s="45">
        <f>MM159+MM160+MM161+MM162+MM163</f>
        <v/>
      </c>
      <c r="MN164" s="45">
        <f>MN159+MN160+MN161+MN162+MN163</f>
        <v/>
      </c>
      <c r="MO164" s="45">
        <f>MO159+MO160+MO161+MO162+MO163</f>
        <v/>
      </c>
      <c r="MP164" s="45">
        <f>MP159+MP160+MP161+MP162+MP163</f>
        <v/>
      </c>
      <c r="MQ164" s="45">
        <f>MQ159+MQ160+MQ161+MQ162+MQ163</f>
        <v/>
      </c>
      <c r="MR164" s="45">
        <f>MR159+MR160+MR161+MR162+MR163</f>
        <v/>
      </c>
      <c r="MS164" s="45">
        <f>MS159+MS160+MS161+MS162+MS163</f>
        <v/>
      </c>
      <c r="MT164" s="45">
        <f>MT159+MT160+MT161+MT162+MT163</f>
        <v/>
      </c>
      <c r="MU164" s="45">
        <f>MU159+MU160+MU161+MU162+MU163</f>
        <v/>
      </c>
      <c r="MV164" s="45">
        <f>MV159+MV160+MV161+MV162+MV163</f>
        <v/>
      </c>
      <c r="MW164" s="45">
        <f>MW159+MW160+MW161+MW162+MW163</f>
        <v/>
      </c>
      <c r="MX164" s="45">
        <f>MX159+MX160+MX161+MX162+MX163</f>
        <v/>
      </c>
      <c r="MY164" s="45">
        <f>MY159+MY160+MY161+MY162+MY163</f>
        <v/>
      </c>
      <c r="MZ164" s="45">
        <f>MZ159+MZ160+MZ161+MZ162+MZ163</f>
        <v/>
      </c>
      <c r="NA164" s="45">
        <f>NA159+NA160+NA161+NA162+NA163</f>
        <v/>
      </c>
      <c r="NB164" s="45">
        <f>NB159+NB160+NB161+NB162+NB163</f>
        <v/>
      </c>
      <c r="NC164" s="45">
        <f>NC159+NC160+NC161+NC162+NC163</f>
        <v/>
      </c>
      <c r="ND164" s="45">
        <f>ND159+ND160+ND161+ND162+ND163</f>
        <v/>
      </c>
      <c r="NE164" s="45">
        <f>NE159+NE160+NE161+NE162+NE163</f>
        <v/>
      </c>
      <c r="NF164" s="45">
        <f>NF159+NF160+NF161+NF162+NF163</f>
        <v/>
      </c>
      <c r="NG164" s="45">
        <f>NG159+NG160+NG161+NG162+NG163</f>
        <v/>
      </c>
      <c r="NH164" s="45">
        <f>NH159+NH160+NH161+NH162+NH163</f>
        <v/>
      </c>
      <c r="NI164" s="45">
        <f>NI159+NI160+NI161+NI162+NI163</f>
        <v/>
      </c>
      <c r="NJ164" s="45">
        <f>NJ159+NJ160+NJ161+NJ162+NJ163</f>
        <v/>
      </c>
      <c r="NK164" s="45">
        <f>NK159+NK160+NK161+NK162+NK163</f>
        <v/>
      </c>
      <c r="NL164" s="45">
        <f>NL159+NL160+NL161+NL162+NL163</f>
        <v/>
      </c>
      <c r="NM164" s="45">
        <f>NM159+NM160+NM161+NM162+NM163</f>
        <v/>
      </c>
      <c r="NN164" s="45">
        <f>NN159+NN160+NN161+NN162+NN163</f>
        <v/>
      </c>
      <c r="NO164" s="45">
        <f>NO159+NO160+NO161+NO162+NO163</f>
        <v/>
      </c>
      <c r="NP164" s="45">
        <f>NP159+NP160+NP161+NP162+NP163</f>
        <v/>
      </c>
      <c r="NQ164" s="45">
        <f>NQ159+NQ160+NQ161+NQ162+NQ163</f>
        <v/>
      </c>
      <c r="NR164" s="45">
        <f>NR159+NR160+NR161+NR162+NR163</f>
        <v/>
      </c>
      <c r="NS164" s="45">
        <f>NS159+NS160+NS161+NS162+NS163</f>
        <v/>
      </c>
      <c r="NT164" s="45">
        <f>NT159+NT160+NT161+NT162+NT163</f>
        <v/>
      </c>
      <c r="NU164" s="45">
        <f>NU159+NU160+NU161+NU162+NU163</f>
        <v/>
      </c>
      <c r="NV164" s="45">
        <f>NV159+NV160+NV161+NV162+NV163</f>
        <v/>
      </c>
      <c r="NW164" s="45">
        <f>NW159+NW160+NW161+NW162+NW163</f>
        <v/>
      </c>
      <c r="NX164" s="45">
        <f>NX159+NX160+NX161+NX162+NX163</f>
        <v/>
      </c>
      <c r="NY164" s="45">
        <f>NY159+NY160+NY161+NY162+NY163</f>
        <v/>
      </c>
      <c r="NZ164" s="45">
        <f>NZ159+NZ160+NZ161+NZ162+NZ163</f>
        <v/>
      </c>
      <c r="OA164" s="45">
        <f>OA159+OA160+OA161+OA162+OA163</f>
        <v/>
      </c>
      <c r="OB164" s="45">
        <f>OB159+OB160+OB161+OB162+OB163</f>
        <v/>
      </c>
      <c r="OC164" s="45">
        <f>OC159+OC160+OC161+OC162+OC163</f>
        <v/>
      </c>
      <c r="OD164" s="45">
        <f>OD159+OD160+OD161+OD162+OD163</f>
        <v/>
      </c>
      <c r="OE164" s="45">
        <f>OE159+OE160+OE161+OE162+OE163</f>
        <v/>
      </c>
      <c r="OF164" s="45">
        <f>OF159+OF160+OF161+OF162+OF163</f>
        <v/>
      </c>
      <c r="OG164" s="45">
        <f>OG159+OG160+OG161+OG162+OG163</f>
        <v/>
      </c>
      <c r="OH164" s="45">
        <f>OH159+OH160+OH161+OH162+OH163</f>
        <v/>
      </c>
      <c r="OI164" s="45">
        <f>OI159+OI160+OI161+OI162+OI163</f>
        <v/>
      </c>
      <c r="OJ164" s="45">
        <f>OJ159+OJ160+OJ161+OJ162+OJ163</f>
        <v/>
      </c>
      <c r="OK164" s="45">
        <f>OK159+OK160+OK161+OK162+OK163</f>
        <v/>
      </c>
      <c r="OL164" s="45">
        <f>OL159+OL160+OL161+OL162+OL163</f>
        <v/>
      </c>
      <c r="OM164" s="45">
        <f>OM159+OM160+OM161+OM162+OM163</f>
        <v/>
      </c>
      <c r="ON164" s="45">
        <f>ON159+ON160+ON161+ON162+ON163</f>
        <v/>
      </c>
      <c r="OO164" s="45">
        <f>OO159+OO160+OO161+OO162+OO163</f>
        <v/>
      </c>
      <c r="OP164" s="45">
        <f>OP159+OP160+OP161+OP162+OP163</f>
        <v/>
      </c>
      <c r="OQ164" s="45">
        <f>OQ159+OQ160+OQ161+OQ162+OQ163</f>
        <v/>
      </c>
      <c r="OR164" s="45">
        <f>OR159+OR160+OR161+OR162+OR163</f>
        <v/>
      </c>
      <c r="OS164" s="45">
        <f>OS159+OS160+OS161+OS162+OS163</f>
        <v/>
      </c>
      <c r="OT164" s="45">
        <f>OT159+OT160+OT161+OT162+OT163</f>
        <v/>
      </c>
      <c r="OU164" s="45">
        <f>OU159+OU160+OU161+OU162+OU163</f>
        <v/>
      </c>
      <c r="OV164" s="45">
        <f>OV159+OV160+OV161+OV162+OV163</f>
        <v/>
      </c>
      <c r="OW164" s="45">
        <f>OW159+OW160+OW161+OW162+OW163</f>
        <v/>
      </c>
      <c r="OX164" s="45">
        <f>OX159+OX160+OX161+OX162+OX163</f>
        <v/>
      </c>
      <c r="OY164" s="45">
        <f>OY159+OY160+OY161+OY162+OY163</f>
        <v/>
      </c>
      <c r="OZ164" s="45">
        <f>OZ159+OZ160+OZ161+OZ162+OZ163</f>
        <v/>
      </c>
      <c r="PA164" s="45">
        <f>PA159+PA160+PA161+PA162+PA163</f>
        <v/>
      </c>
      <c r="PB164" s="45">
        <f>PB159+PB160+PB161+PB162+PB163</f>
        <v/>
      </c>
      <c r="PC164" s="45">
        <f>PC159+PC160+PC161+PC162+PC163</f>
        <v/>
      </c>
      <c r="PD164" s="45">
        <f>PD159+PD160+PD161+PD162+PD163</f>
        <v/>
      </c>
      <c r="PE164" s="45">
        <f>PE159+PE160+PE161+PE162+PE163</f>
        <v/>
      </c>
      <c r="PF164" s="45">
        <f>PF159+PF160+PF161+PF162+PF163</f>
        <v/>
      </c>
      <c r="PG164" s="45">
        <f>PG159+PG160+PG161+PG162+PG163</f>
        <v/>
      </c>
      <c r="PH164" s="45">
        <f>PH159+PH160+PH161+PH162+PH163</f>
        <v/>
      </c>
      <c r="PI164" s="45">
        <f>PI159+PI160+PI161+PI162+PI163</f>
        <v/>
      </c>
      <c r="PJ164" s="45">
        <f>PJ159+PJ160+PJ161+PJ162+PJ163</f>
        <v/>
      </c>
      <c r="PK164" s="45">
        <f>PK159+PK160+PK161+PK162+PK163</f>
        <v/>
      </c>
      <c r="PL164" s="45">
        <f>PL159+PL160+PL161+PL162+PL163</f>
        <v/>
      </c>
      <c r="PM164" s="45">
        <f>PM159+PM160+PM161+PM162+PM163</f>
        <v/>
      </c>
    </row>
    <row r="165">
      <c r="A165" s="9" t="inlineStr">
        <is>
          <t>Replacement reserve</t>
        </is>
      </c>
      <c r="B165" s="9" t="inlineStr">
        <is>
          <t>P3</t>
        </is>
      </c>
      <c r="C165" s="43">
        <f>SUM(D165:PM165)</f>
        <v/>
      </c>
      <c r="D165" s="44">
        <f>-reserve/12*p3_homes*D153</f>
        <v/>
      </c>
      <c r="E165" s="44">
        <f>-reserve/12*p3_homes*E153</f>
        <v/>
      </c>
      <c r="F165" s="44">
        <f>-reserve/12*p3_homes*F153</f>
        <v/>
      </c>
      <c r="G165" s="44">
        <f>-reserve/12*p3_homes*G153</f>
        <v/>
      </c>
      <c r="H165" s="44">
        <f>-reserve/12*p3_homes*H153</f>
        <v/>
      </c>
      <c r="I165" s="44">
        <f>-reserve/12*p3_homes*I153</f>
        <v/>
      </c>
      <c r="J165" s="44">
        <f>-reserve/12*p3_homes*J153</f>
        <v/>
      </c>
      <c r="K165" s="44">
        <f>-reserve/12*p3_homes*K153</f>
        <v/>
      </c>
      <c r="L165" s="44">
        <f>-reserve/12*p3_homes*L153</f>
        <v/>
      </c>
      <c r="M165" s="44">
        <f>-reserve/12*p3_homes*M153</f>
        <v/>
      </c>
      <c r="N165" s="44">
        <f>-reserve/12*p3_homes*N153</f>
        <v/>
      </c>
      <c r="O165" s="44">
        <f>-reserve/12*p3_homes*O153</f>
        <v/>
      </c>
      <c r="P165" s="44">
        <f>-reserve/12*p3_homes*P153</f>
        <v/>
      </c>
      <c r="Q165" s="44">
        <f>-reserve/12*p3_homes*Q153</f>
        <v/>
      </c>
      <c r="R165" s="44">
        <f>-reserve/12*p3_homes*R153</f>
        <v/>
      </c>
      <c r="S165" s="44">
        <f>-reserve/12*p3_homes*S153</f>
        <v/>
      </c>
      <c r="T165" s="44">
        <f>-reserve/12*p3_homes*T153</f>
        <v/>
      </c>
      <c r="U165" s="44">
        <f>-reserve/12*p3_homes*U153</f>
        <v/>
      </c>
      <c r="V165" s="44">
        <f>-reserve/12*p3_homes*V153</f>
        <v/>
      </c>
      <c r="W165" s="44">
        <f>-reserve/12*p3_homes*W153</f>
        <v/>
      </c>
      <c r="X165" s="44">
        <f>-reserve/12*p3_homes*X153</f>
        <v/>
      </c>
      <c r="Y165" s="44">
        <f>-reserve/12*p3_homes*Y153</f>
        <v/>
      </c>
      <c r="Z165" s="44">
        <f>-reserve/12*p3_homes*Z153</f>
        <v/>
      </c>
      <c r="AA165" s="44">
        <f>-reserve/12*p3_homes*AA153</f>
        <v/>
      </c>
      <c r="AB165" s="44">
        <f>-reserve/12*p3_homes*AB153</f>
        <v/>
      </c>
      <c r="AC165" s="44">
        <f>-reserve/12*p3_homes*AC153</f>
        <v/>
      </c>
      <c r="AD165" s="44">
        <f>-reserve/12*p3_homes*AD153</f>
        <v/>
      </c>
      <c r="AE165" s="44">
        <f>-reserve/12*p3_homes*AE153</f>
        <v/>
      </c>
      <c r="AF165" s="44">
        <f>-reserve/12*p3_homes*AF153</f>
        <v/>
      </c>
      <c r="AG165" s="44">
        <f>-reserve/12*p3_homes*AG153</f>
        <v/>
      </c>
      <c r="AH165" s="44">
        <f>-reserve/12*p3_homes*AH153</f>
        <v/>
      </c>
      <c r="AI165" s="44">
        <f>-reserve/12*p3_homes*AI153</f>
        <v/>
      </c>
      <c r="AJ165" s="44">
        <f>-reserve/12*p3_homes*AJ153</f>
        <v/>
      </c>
      <c r="AK165" s="44">
        <f>-reserve/12*p3_homes*AK153</f>
        <v/>
      </c>
      <c r="AL165" s="44">
        <f>-reserve/12*p3_homes*AL153</f>
        <v/>
      </c>
      <c r="AM165" s="44">
        <f>-reserve/12*p3_homes*AM153</f>
        <v/>
      </c>
      <c r="AN165" s="44">
        <f>-reserve/12*p3_homes*AN153</f>
        <v/>
      </c>
      <c r="AO165" s="44">
        <f>-reserve/12*p3_homes*AO153</f>
        <v/>
      </c>
      <c r="AP165" s="44">
        <f>-reserve/12*p3_homes*AP153</f>
        <v/>
      </c>
      <c r="AQ165" s="44">
        <f>-reserve/12*p3_homes*AQ153</f>
        <v/>
      </c>
      <c r="AR165" s="44">
        <f>-reserve/12*p3_homes*AR153</f>
        <v/>
      </c>
      <c r="AS165" s="44">
        <f>-reserve/12*p3_homes*AS153</f>
        <v/>
      </c>
      <c r="AT165" s="44">
        <f>-reserve/12*p3_homes*AT153</f>
        <v/>
      </c>
      <c r="AU165" s="44">
        <f>-reserve/12*p3_homes*AU153</f>
        <v/>
      </c>
      <c r="AV165" s="44">
        <f>-reserve/12*p3_homes*AV153</f>
        <v/>
      </c>
      <c r="AW165" s="44">
        <f>-reserve/12*p3_homes*AW153</f>
        <v/>
      </c>
      <c r="AX165" s="44">
        <f>-reserve/12*p3_homes*AX153</f>
        <v/>
      </c>
      <c r="AY165" s="44">
        <f>-reserve/12*p3_homes*AY153</f>
        <v/>
      </c>
      <c r="AZ165" s="44">
        <f>-reserve/12*p3_homes*AZ153</f>
        <v/>
      </c>
      <c r="BA165" s="44">
        <f>-reserve/12*p3_homes*BA153</f>
        <v/>
      </c>
      <c r="BB165" s="44">
        <f>-reserve/12*p3_homes*BB153</f>
        <v/>
      </c>
      <c r="BC165" s="44">
        <f>-reserve/12*p3_homes*BC153</f>
        <v/>
      </c>
      <c r="BD165" s="44">
        <f>-reserve/12*p3_homes*BD153</f>
        <v/>
      </c>
      <c r="BE165" s="44">
        <f>-reserve/12*p3_homes*BE153</f>
        <v/>
      </c>
      <c r="BF165" s="44">
        <f>-reserve/12*p3_homes*BF153</f>
        <v/>
      </c>
      <c r="BG165" s="44">
        <f>-reserve/12*p3_homes*BG153</f>
        <v/>
      </c>
      <c r="BH165" s="44">
        <f>-reserve/12*p3_homes*BH153</f>
        <v/>
      </c>
      <c r="BI165" s="44">
        <f>-reserve/12*p3_homes*BI153</f>
        <v/>
      </c>
      <c r="BJ165" s="44">
        <f>-reserve/12*p3_homes*BJ153</f>
        <v/>
      </c>
      <c r="BK165" s="44">
        <f>-reserve/12*p3_homes*BK153</f>
        <v/>
      </c>
      <c r="BL165" s="44">
        <f>-reserve/12*p3_homes*BL153</f>
        <v/>
      </c>
      <c r="BM165" s="44">
        <f>-reserve/12*p3_homes*BM153</f>
        <v/>
      </c>
      <c r="BN165" s="44">
        <f>-reserve/12*p3_homes*BN153</f>
        <v/>
      </c>
      <c r="BO165" s="44">
        <f>-reserve/12*p3_homes*BO153</f>
        <v/>
      </c>
      <c r="BP165" s="44">
        <f>-reserve/12*p3_homes*BP153</f>
        <v/>
      </c>
      <c r="BQ165" s="44">
        <f>-reserve/12*p3_homes*BQ153</f>
        <v/>
      </c>
      <c r="BR165" s="44">
        <f>-reserve/12*p3_homes*BR153</f>
        <v/>
      </c>
      <c r="BS165" s="44">
        <f>-reserve/12*p3_homes*BS153</f>
        <v/>
      </c>
      <c r="BT165" s="44">
        <f>-reserve/12*p3_homes*BT153</f>
        <v/>
      </c>
      <c r="BU165" s="44">
        <f>-reserve/12*p3_homes*BU153</f>
        <v/>
      </c>
      <c r="BV165" s="44">
        <f>-reserve/12*p3_homes*BV153</f>
        <v/>
      </c>
      <c r="BW165" s="44">
        <f>-reserve/12*p3_homes*BW153</f>
        <v/>
      </c>
      <c r="BX165" s="44">
        <f>-reserve/12*p3_homes*BX153</f>
        <v/>
      </c>
      <c r="BY165" s="44">
        <f>-reserve/12*p3_homes*BY153</f>
        <v/>
      </c>
      <c r="BZ165" s="44">
        <f>-reserve/12*p3_homes*BZ153</f>
        <v/>
      </c>
      <c r="CA165" s="44">
        <f>-reserve/12*p3_homes*CA153</f>
        <v/>
      </c>
      <c r="CB165" s="44">
        <f>-reserve/12*p3_homes*CB153</f>
        <v/>
      </c>
      <c r="CC165" s="44">
        <f>-reserve/12*p3_homes*CC153</f>
        <v/>
      </c>
      <c r="CD165" s="44">
        <f>-reserve/12*p3_homes*CD153</f>
        <v/>
      </c>
      <c r="CE165" s="44">
        <f>-reserve/12*p3_homes*CE153</f>
        <v/>
      </c>
      <c r="CF165" s="44">
        <f>-reserve/12*p3_homes*CF153</f>
        <v/>
      </c>
      <c r="CG165" s="44">
        <f>-reserve/12*p3_homes*CG153</f>
        <v/>
      </c>
      <c r="CH165" s="44">
        <f>-reserve/12*p3_homes*CH153</f>
        <v/>
      </c>
      <c r="CI165" s="44">
        <f>-reserve/12*p3_homes*CI153</f>
        <v/>
      </c>
      <c r="CJ165" s="44">
        <f>-reserve/12*p3_homes*CJ153</f>
        <v/>
      </c>
      <c r="CK165" s="44">
        <f>-reserve/12*p3_homes*CK153</f>
        <v/>
      </c>
      <c r="CL165" s="44">
        <f>-reserve/12*p3_homes*CL153</f>
        <v/>
      </c>
      <c r="CM165" s="44">
        <f>-reserve/12*p3_homes*CM153</f>
        <v/>
      </c>
      <c r="CN165" s="44">
        <f>-reserve/12*p3_homes*CN153</f>
        <v/>
      </c>
      <c r="CO165" s="44">
        <f>-reserve/12*p3_homes*CO153</f>
        <v/>
      </c>
      <c r="CP165" s="44">
        <f>-reserve/12*p3_homes*CP153</f>
        <v/>
      </c>
      <c r="CQ165" s="44">
        <f>-reserve/12*p3_homes*CQ153</f>
        <v/>
      </c>
      <c r="CR165" s="44">
        <f>-reserve/12*p3_homes*CR153</f>
        <v/>
      </c>
      <c r="CS165" s="44">
        <f>-reserve/12*p3_homes*CS153</f>
        <v/>
      </c>
      <c r="CT165" s="44">
        <f>-reserve/12*p3_homes*CT153</f>
        <v/>
      </c>
      <c r="CU165" s="44">
        <f>-reserve/12*p3_homes*CU153</f>
        <v/>
      </c>
      <c r="CV165" s="44">
        <f>-reserve/12*p3_homes*CV153</f>
        <v/>
      </c>
      <c r="CW165" s="44">
        <f>-reserve/12*p3_homes*CW153</f>
        <v/>
      </c>
      <c r="CX165" s="44">
        <f>-reserve/12*p3_homes*CX153</f>
        <v/>
      </c>
      <c r="CY165" s="44">
        <f>-reserve/12*p3_homes*CY153</f>
        <v/>
      </c>
      <c r="CZ165" s="44">
        <f>-reserve/12*p3_homes*CZ153</f>
        <v/>
      </c>
      <c r="DA165" s="44">
        <f>-reserve/12*p3_homes*DA153</f>
        <v/>
      </c>
      <c r="DB165" s="44">
        <f>-reserve/12*p3_homes*DB153</f>
        <v/>
      </c>
      <c r="DC165" s="44">
        <f>-reserve/12*p3_homes*DC153</f>
        <v/>
      </c>
      <c r="DD165" s="44">
        <f>-reserve/12*p3_homes*DD153</f>
        <v/>
      </c>
      <c r="DE165" s="44">
        <f>-reserve/12*p3_homes*DE153</f>
        <v/>
      </c>
      <c r="DF165" s="44">
        <f>-reserve/12*p3_homes*DF153</f>
        <v/>
      </c>
      <c r="DG165" s="44">
        <f>-reserve/12*p3_homes*DG153</f>
        <v/>
      </c>
      <c r="DH165" s="44">
        <f>-reserve/12*p3_homes*DH153</f>
        <v/>
      </c>
      <c r="DI165" s="44">
        <f>-reserve/12*p3_homes*DI153</f>
        <v/>
      </c>
      <c r="DJ165" s="44">
        <f>-reserve/12*p3_homes*DJ153</f>
        <v/>
      </c>
      <c r="DK165" s="44">
        <f>-reserve/12*p3_homes*DK153</f>
        <v/>
      </c>
      <c r="DL165" s="44">
        <f>-reserve/12*p3_homes*DL153</f>
        <v/>
      </c>
      <c r="DM165" s="44">
        <f>-reserve/12*p3_homes*DM153</f>
        <v/>
      </c>
      <c r="DN165" s="44">
        <f>-reserve/12*p3_homes*DN153</f>
        <v/>
      </c>
      <c r="DO165" s="44">
        <f>-reserve/12*p3_homes*DO153</f>
        <v/>
      </c>
      <c r="DP165" s="44">
        <f>-reserve/12*p3_homes*DP153</f>
        <v/>
      </c>
      <c r="DQ165" s="44">
        <f>-reserve/12*p3_homes*DQ153</f>
        <v/>
      </c>
      <c r="DR165" s="44">
        <f>-reserve/12*p3_homes*DR153</f>
        <v/>
      </c>
      <c r="DS165" s="44">
        <f>-reserve/12*p3_homes*DS153</f>
        <v/>
      </c>
      <c r="DT165" s="44">
        <f>-reserve/12*p3_homes*DT153</f>
        <v/>
      </c>
      <c r="DU165" s="44">
        <f>-reserve/12*p3_homes*DU153</f>
        <v/>
      </c>
      <c r="DV165" s="44">
        <f>-reserve/12*p3_homes*DV153</f>
        <v/>
      </c>
      <c r="DW165" s="44">
        <f>-reserve/12*p3_homes*DW153</f>
        <v/>
      </c>
      <c r="DX165" s="44">
        <f>-reserve/12*p3_homes*DX153</f>
        <v/>
      </c>
      <c r="DY165" s="44">
        <f>-reserve/12*p3_homes*DY153</f>
        <v/>
      </c>
      <c r="DZ165" s="44">
        <f>-reserve/12*p3_homes*DZ153</f>
        <v/>
      </c>
      <c r="EA165" s="44">
        <f>-reserve/12*p3_homes*EA153</f>
        <v/>
      </c>
      <c r="EB165" s="44">
        <f>-reserve/12*p3_homes*EB153</f>
        <v/>
      </c>
      <c r="EC165" s="44">
        <f>-reserve/12*p3_homes*EC153</f>
        <v/>
      </c>
      <c r="ED165" s="44">
        <f>-reserve/12*p3_homes*ED153</f>
        <v/>
      </c>
      <c r="EE165" s="44">
        <f>-reserve/12*p3_homes*EE153</f>
        <v/>
      </c>
      <c r="EF165" s="44">
        <f>-reserve/12*p3_homes*EF153</f>
        <v/>
      </c>
      <c r="EG165" s="44">
        <f>-reserve/12*p3_homes*EG153</f>
        <v/>
      </c>
      <c r="EH165" s="44">
        <f>-reserve/12*p3_homes*EH153</f>
        <v/>
      </c>
      <c r="EI165" s="44">
        <f>-reserve/12*p3_homes*EI153</f>
        <v/>
      </c>
      <c r="EJ165" s="44">
        <f>-reserve/12*p3_homes*EJ153</f>
        <v/>
      </c>
      <c r="EK165" s="44">
        <f>-reserve/12*p3_homes*EK153</f>
        <v/>
      </c>
      <c r="EL165" s="44">
        <f>-reserve/12*p3_homes*EL153</f>
        <v/>
      </c>
      <c r="EM165" s="44">
        <f>-reserve/12*p3_homes*EM153</f>
        <v/>
      </c>
      <c r="EN165" s="44">
        <f>-reserve/12*p3_homes*EN153</f>
        <v/>
      </c>
      <c r="EO165" s="44">
        <f>-reserve/12*p3_homes*EO153</f>
        <v/>
      </c>
      <c r="EP165" s="44">
        <f>-reserve/12*p3_homes*EP153</f>
        <v/>
      </c>
      <c r="EQ165" s="44">
        <f>-reserve/12*p3_homes*EQ153</f>
        <v/>
      </c>
      <c r="ER165" s="44">
        <f>-reserve/12*p3_homes*ER153</f>
        <v/>
      </c>
      <c r="ES165" s="44">
        <f>-reserve/12*p3_homes*ES153</f>
        <v/>
      </c>
      <c r="ET165" s="44">
        <f>-reserve/12*p3_homes*ET153</f>
        <v/>
      </c>
      <c r="EU165" s="44">
        <f>-reserve/12*p3_homes*EU153</f>
        <v/>
      </c>
      <c r="EV165" s="44">
        <f>-reserve/12*p3_homes*EV153</f>
        <v/>
      </c>
      <c r="EW165" s="44">
        <f>-reserve/12*p3_homes*EW153</f>
        <v/>
      </c>
      <c r="EX165" s="44">
        <f>-reserve/12*p3_homes*EX153</f>
        <v/>
      </c>
      <c r="EY165" s="44">
        <f>-reserve/12*p3_homes*EY153</f>
        <v/>
      </c>
      <c r="EZ165" s="44">
        <f>-reserve/12*p3_homes*EZ153</f>
        <v/>
      </c>
      <c r="FA165" s="44">
        <f>-reserve/12*p3_homes*FA153</f>
        <v/>
      </c>
      <c r="FB165" s="44">
        <f>-reserve/12*p3_homes*FB153</f>
        <v/>
      </c>
      <c r="FC165" s="44">
        <f>-reserve/12*p3_homes*FC153</f>
        <v/>
      </c>
      <c r="FD165" s="44">
        <f>-reserve/12*p3_homes*FD153</f>
        <v/>
      </c>
      <c r="FE165" s="44">
        <f>-reserve/12*p3_homes*FE153</f>
        <v/>
      </c>
      <c r="FF165" s="44">
        <f>-reserve/12*p3_homes*FF153</f>
        <v/>
      </c>
      <c r="FG165" s="44">
        <f>-reserve/12*p3_homes*FG153</f>
        <v/>
      </c>
      <c r="FH165" s="44">
        <f>-reserve/12*p3_homes*FH153</f>
        <v/>
      </c>
      <c r="FI165" s="44">
        <f>-reserve/12*p3_homes*FI153</f>
        <v/>
      </c>
      <c r="FJ165" s="44">
        <f>-reserve/12*p3_homes*FJ153</f>
        <v/>
      </c>
      <c r="FK165" s="44">
        <f>-reserve/12*p3_homes*FK153</f>
        <v/>
      </c>
      <c r="FL165" s="44">
        <f>-reserve/12*p3_homes*FL153</f>
        <v/>
      </c>
      <c r="FM165" s="44">
        <f>-reserve/12*p3_homes*FM153</f>
        <v/>
      </c>
      <c r="FN165" s="44">
        <f>-reserve/12*p3_homes*FN153</f>
        <v/>
      </c>
      <c r="FO165" s="44">
        <f>-reserve/12*p3_homes*FO153</f>
        <v/>
      </c>
      <c r="FP165" s="44">
        <f>-reserve/12*p3_homes*FP153</f>
        <v/>
      </c>
      <c r="FQ165" s="44">
        <f>-reserve/12*p3_homes*FQ153</f>
        <v/>
      </c>
      <c r="FR165" s="44">
        <f>-reserve/12*p3_homes*FR153</f>
        <v/>
      </c>
      <c r="FS165" s="44">
        <f>-reserve/12*p3_homes*FS153</f>
        <v/>
      </c>
      <c r="FT165" s="44">
        <f>-reserve/12*p3_homes*FT153</f>
        <v/>
      </c>
      <c r="FU165" s="44">
        <f>-reserve/12*p3_homes*FU153</f>
        <v/>
      </c>
      <c r="FV165" s="44">
        <f>-reserve/12*p3_homes*FV153</f>
        <v/>
      </c>
      <c r="FW165" s="44">
        <f>-reserve/12*p3_homes*FW153</f>
        <v/>
      </c>
      <c r="FX165" s="44">
        <f>-reserve/12*p3_homes*FX153</f>
        <v/>
      </c>
      <c r="FY165" s="44">
        <f>-reserve/12*p3_homes*FY153</f>
        <v/>
      </c>
      <c r="FZ165" s="44">
        <f>-reserve/12*p3_homes*FZ153</f>
        <v/>
      </c>
      <c r="GA165" s="44">
        <f>-reserve/12*p3_homes*GA153</f>
        <v/>
      </c>
      <c r="GB165" s="44">
        <f>-reserve/12*p3_homes*GB153</f>
        <v/>
      </c>
      <c r="GC165" s="44">
        <f>-reserve/12*p3_homes*GC153</f>
        <v/>
      </c>
      <c r="GD165" s="44">
        <f>-reserve/12*p3_homes*GD153</f>
        <v/>
      </c>
      <c r="GE165" s="44">
        <f>-reserve/12*p3_homes*GE153</f>
        <v/>
      </c>
      <c r="GF165" s="44">
        <f>-reserve/12*p3_homes*GF153</f>
        <v/>
      </c>
      <c r="GG165" s="44">
        <f>-reserve/12*p3_homes*GG153</f>
        <v/>
      </c>
      <c r="GH165" s="44">
        <f>-reserve/12*p3_homes*GH153</f>
        <v/>
      </c>
      <c r="GI165" s="44">
        <f>-reserve/12*p3_homes*GI153</f>
        <v/>
      </c>
      <c r="GJ165" s="44">
        <f>-reserve/12*p3_homes*GJ153</f>
        <v/>
      </c>
      <c r="GK165" s="44">
        <f>-reserve/12*p3_homes*GK153</f>
        <v/>
      </c>
      <c r="GL165" s="44">
        <f>-reserve/12*p3_homes*GL153</f>
        <v/>
      </c>
      <c r="GM165" s="44">
        <f>-reserve/12*p3_homes*GM153</f>
        <v/>
      </c>
      <c r="GN165" s="44">
        <f>-reserve/12*p3_homes*GN153</f>
        <v/>
      </c>
      <c r="GO165" s="44">
        <f>-reserve/12*p3_homes*GO153</f>
        <v/>
      </c>
      <c r="GP165" s="44">
        <f>-reserve/12*p3_homes*GP153</f>
        <v/>
      </c>
      <c r="GQ165" s="44">
        <f>-reserve/12*p3_homes*GQ153</f>
        <v/>
      </c>
      <c r="GR165" s="44">
        <f>-reserve/12*p3_homes*GR153</f>
        <v/>
      </c>
      <c r="GS165" s="44">
        <f>-reserve/12*p3_homes*GS153</f>
        <v/>
      </c>
      <c r="GT165" s="44">
        <f>-reserve/12*p3_homes*GT153</f>
        <v/>
      </c>
      <c r="GU165" s="44">
        <f>-reserve/12*p3_homes*GU153</f>
        <v/>
      </c>
      <c r="GV165" s="44">
        <f>-reserve/12*p3_homes*GV153</f>
        <v/>
      </c>
      <c r="GW165" s="44">
        <f>-reserve/12*p3_homes*GW153</f>
        <v/>
      </c>
      <c r="GX165" s="44">
        <f>-reserve/12*p3_homes*GX153</f>
        <v/>
      </c>
      <c r="GY165" s="44">
        <f>-reserve/12*p3_homes*GY153</f>
        <v/>
      </c>
      <c r="GZ165" s="44">
        <f>-reserve/12*p3_homes*GZ153</f>
        <v/>
      </c>
      <c r="HA165" s="44">
        <f>-reserve/12*p3_homes*HA153</f>
        <v/>
      </c>
      <c r="HB165" s="44">
        <f>-reserve/12*p3_homes*HB153</f>
        <v/>
      </c>
      <c r="HC165" s="44">
        <f>-reserve/12*p3_homes*HC153</f>
        <v/>
      </c>
      <c r="HD165" s="44">
        <f>-reserve/12*p3_homes*HD153</f>
        <v/>
      </c>
      <c r="HE165" s="44">
        <f>-reserve/12*p3_homes*HE153</f>
        <v/>
      </c>
      <c r="HF165" s="44">
        <f>-reserve/12*p3_homes*HF153</f>
        <v/>
      </c>
      <c r="HG165" s="44">
        <f>-reserve/12*p3_homes*HG153</f>
        <v/>
      </c>
      <c r="HH165" s="44">
        <f>-reserve/12*p3_homes*HH153</f>
        <v/>
      </c>
      <c r="HI165" s="44">
        <f>-reserve/12*p3_homes*HI153</f>
        <v/>
      </c>
      <c r="HJ165" s="44">
        <f>-reserve/12*p3_homes*HJ153</f>
        <v/>
      </c>
      <c r="HK165" s="44">
        <f>-reserve/12*p3_homes*HK153</f>
        <v/>
      </c>
      <c r="HL165" s="44">
        <f>-reserve/12*p3_homes*HL153</f>
        <v/>
      </c>
      <c r="HM165" s="44">
        <f>-reserve/12*p3_homes*HM153</f>
        <v/>
      </c>
      <c r="HN165" s="44">
        <f>-reserve/12*p3_homes*HN153</f>
        <v/>
      </c>
      <c r="HO165" s="44">
        <f>-reserve/12*p3_homes*HO153</f>
        <v/>
      </c>
      <c r="HP165" s="44">
        <f>-reserve/12*p3_homes*HP153</f>
        <v/>
      </c>
      <c r="HQ165" s="44">
        <f>-reserve/12*p3_homes*HQ153</f>
        <v/>
      </c>
      <c r="HR165" s="44">
        <f>-reserve/12*p3_homes*HR153</f>
        <v/>
      </c>
      <c r="HS165" s="44">
        <f>-reserve/12*p3_homes*HS153</f>
        <v/>
      </c>
      <c r="HT165" s="44">
        <f>-reserve/12*p3_homes*HT153</f>
        <v/>
      </c>
      <c r="HU165" s="44">
        <f>-reserve/12*p3_homes*HU153</f>
        <v/>
      </c>
      <c r="HV165" s="44">
        <f>-reserve/12*p3_homes*HV153</f>
        <v/>
      </c>
      <c r="HW165" s="44">
        <f>-reserve/12*p3_homes*HW153</f>
        <v/>
      </c>
      <c r="HX165" s="44">
        <f>-reserve/12*p3_homes*HX153</f>
        <v/>
      </c>
      <c r="HY165" s="44">
        <f>-reserve/12*p3_homes*HY153</f>
        <v/>
      </c>
      <c r="HZ165" s="44">
        <f>-reserve/12*p3_homes*HZ153</f>
        <v/>
      </c>
      <c r="IA165" s="44">
        <f>-reserve/12*p3_homes*IA153</f>
        <v/>
      </c>
      <c r="IB165" s="44">
        <f>-reserve/12*p3_homes*IB153</f>
        <v/>
      </c>
      <c r="IC165" s="44">
        <f>-reserve/12*p3_homes*IC153</f>
        <v/>
      </c>
      <c r="ID165" s="44">
        <f>-reserve/12*p3_homes*ID153</f>
        <v/>
      </c>
      <c r="IE165" s="44">
        <f>-reserve/12*p3_homes*IE153</f>
        <v/>
      </c>
      <c r="IF165" s="44">
        <f>-reserve/12*p3_homes*IF153</f>
        <v/>
      </c>
      <c r="IG165" s="44">
        <f>-reserve/12*p3_homes*IG153</f>
        <v/>
      </c>
      <c r="IH165" s="44">
        <f>-reserve/12*p3_homes*IH153</f>
        <v/>
      </c>
      <c r="II165" s="44">
        <f>-reserve/12*p3_homes*II153</f>
        <v/>
      </c>
      <c r="IJ165" s="44">
        <f>-reserve/12*p3_homes*IJ153</f>
        <v/>
      </c>
      <c r="IK165" s="44">
        <f>-reserve/12*p3_homes*IK153</f>
        <v/>
      </c>
      <c r="IL165" s="44">
        <f>-reserve/12*p3_homes*IL153</f>
        <v/>
      </c>
      <c r="IM165" s="44">
        <f>-reserve/12*p3_homes*IM153</f>
        <v/>
      </c>
      <c r="IN165" s="44">
        <f>-reserve/12*p3_homes*IN153</f>
        <v/>
      </c>
      <c r="IO165" s="44">
        <f>-reserve/12*p3_homes*IO153</f>
        <v/>
      </c>
      <c r="IP165" s="44">
        <f>-reserve/12*p3_homes*IP153</f>
        <v/>
      </c>
      <c r="IQ165" s="44">
        <f>-reserve/12*p3_homes*IQ153</f>
        <v/>
      </c>
      <c r="IR165" s="44">
        <f>-reserve/12*p3_homes*IR153</f>
        <v/>
      </c>
      <c r="IS165" s="44">
        <f>-reserve/12*p3_homes*IS153</f>
        <v/>
      </c>
      <c r="IT165" s="44">
        <f>-reserve/12*p3_homes*IT153</f>
        <v/>
      </c>
      <c r="IU165" s="44">
        <f>-reserve/12*p3_homes*IU153</f>
        <v/>
      </c>
      <c r="IV165" s="44">
        <f>-reserve/12*p3_homes*IV153</f>
        <v/>
      </c>
      <c r="IW165" s="44">
        <f>-reserve/12*p3_homes*IW153</f>
        <v/>
      </c>
      <c r="IX165" s="44">
        <f>-reserve/12*p3_homes*IX153</f>
        <v/>
      </c>
      <c r="IY165" s="44">
        <f>-reserve/12*p3_homes*IY153</f>
        <v/>
      </c>
      <c r="IZ165" s="44">
        <f>-reserve/12*p3_homes*IZ153</f>
        <v/>
      </c>
      <c r="JA165" s="44">
        <f>-reserve/12*p3_homes*JA153</f>
        <v/>
      </c>
      <c r="JB165" s="44">
        <f>-reserve/12*p3_homes*JB153</f>
        <v/>
      </c>
      <c r="JC165" s="44">
        <f>-reserve/12*p3_homes*JC153</f>
        <v/>
      </c>
      <c r="JD165" s="44">
        <f>-reserve/12*p3_homes*JD153</f>
        <v/>
      </c>
      <c r="JE165" s="44">
        <f>-reserve/12*p3_homes*JE153</f>
        <v/>
      </c>
      <c r="JF165" s="44">
        <f>-reserve/12*p3_homes*JF153</f>
        <v/>
      </c>
      <c r="JG165" s="44">
        <f>-reserve/12*p3_homes*JG153</f>
        <v/>
      </c>
      <c r="JH165" s="44">
        <f>-reserve/12*p3_homes*JH153</f>
        <v/>
      </c>
      <c r="JI165" s="44">
        <f>-reserve/12*p3_homes*JI153</f>
        <v/>
      </c>
      <c r="JJ165" s="44">
        <f>-reserve/12*p3_homes*JJ153</f>
        <v/>
      </c>
      <c r="JK165" s="44">
        <f>-reserve/12*p3_homes*JK153</f>
        <v/>
      </c>
      <c r="JL165" s="44">
        <f>-reserve/12*p3_homes*JL153</f>
        <v/>
      </c>
      <c r="JM165" s="44">
        <f>-reserve/12*p3_homes*JM153</f>
        <v/>
      </c>
      <c r="JN165" s="44">
        <f>-reserve/12*p3_homes*JN153</f>
        <v/>
      </c>
      <c r="JO165" s="44">
        <f>-reserve/12*p3_homes*JO153</f>
        <v/>
      </c>
      <c r="JP165" s="44">
        <f>-reserve/12*p3_homes*JP153</f>
        <v/>
      </c>
      <c r="JQ165" s="44">
        <f>-reserve/12*p3_homes*JQ153</f>
        <v/>
      </c>
      <c r="JR165" s="44">
        <f>-reserve/12*p3_homes*JR153</f>
        <v/>
      </c>
      <c r="JS165" s="44">
        <f>-reserve/12*p3_homes*JS153</f>
        <v/>
      </c>
      <c r="JT165" s="44">
        <f>-reserve/12*p3_homes*JT153</f>
        <v/>
      </c>
      <c r="JU165" s="44">
        <f>-reserve/12*p3_homes*JU153</f>
        <v/>
      </c>
      <c r="JV165" s="44">
        <f>-reserve/12*p3_homes*JV153</f>
        <v/>
      </c>
      <c r="JW165" s="44">
        <f>-reserve/12*p3_homes*JW153</f>
        <v/>
      </c>
      <c r="JX165" s="44">
        <f>-reserve/12*p3_homes*JX153</f>
        <v/>
      </c>
      <c r="JY165" s="44">
        <f>-reserve/12*p3_homes*JY153</f>
        <v/>
      </c>
      <c r="JZ165" s="44">
        <f>-reserve/12*p3_homes*JZ153</f>
        <v/>
      </c>
      <c r="KA165" s="44">
        <f>-reserve/12*p3_homes*KA153</f>
        <v/>
      </c>
      <c r="KB165" s="44">
        <f>-reserve/12*p3_homes*KB153</f>
        <v/>
      </c>
      <c r="KC165" s="44">
        <f>-reserve/12*p3_homes*KC153</f>
        <v/>
      </c>
      <c r="KD165" s="44">
        <f>-reserve/12*p3_homes*KD153</f>
        <v/>
      </c>
      <c r="KE165" s="44">
        <f>-reserve/12*p3_homes*KE153</f>
        <v/>
      </c>
      <c r="KF165" s="44">
        <f>-reserve/12*p3_homes*KF153</f>
        <v/>
      </c>
      <c r="KG165" s="44">
        <f>-reserve/12*p3_homes*KG153</f>
        <v/>
      </c>
      <c r="KH165" s="44">
        <f>-reserve/12*p3_homes*KH153</f>
        <v/>
      </c>
      <c r="KI165" s="44">
        <f>-reserve/12*p3_homes*KI153</f>
        <v/>
      </c>
      <c r="KJ165" s="44">
        <f>-reserve/12*p3_homes*KJ153</f>
        <v/>
      </c>
      <c r="KK165" s="44">
        <f>-reserve/12*p3_homes*KK153</f>
        <v/>
      </c>
      <c r="KL165" s="44">
        <f>-reserve/12*p3_homes*KL153</f>
        <v/>
      </c>
      <c r="KM165" s="44">
        <f>-reserve/12*p3_homes*KM153</f>
        <v/>
      </c>
      <c r="KN165" s="44">
        <f>-reserve/12*p3_homes*KN153</f>
        <v/>
      </c>
      <c r="KO165" s="44">
        <f>-reserve/12*p3_homes*KO153</f>
        <v/>
      </c>
      <c r="KP165" s="44">
        <f>-reserve/12*p3_homes*KP153</f>
        <v/>
      </c>
      <c r="KQ165" s="44">
        <f>-reserve/12*p3_homes*KQ153</f>
        <v/>
      </c>
      <c r="KR165" s="44">
        <f>-reserve/12*p3_homes*KR153</f>
        <v/>
      </c>
      <c r="KS165" s="44">
        <f>-reserve/12*p3_homes*KS153</f>
        <v/>
      </c>
      <c r="KT165" s="44">
        <f>-reserve/12*p3_homes*KT153</f>
        <v/>
      </c>
      <c r="KU165" s="44">
        <f>-reserve/12*p3_homes*KU153</f>
        <v/>
      </c>
      <c r="KV165" s="44">
        <f>-reserve/12*p3_homes*KV153</f>
        <v/>
      </c>
      <c r="KW165" s="44">
        <f>-reserve/12*p3_homes*KW153</f>
        <v/>
      </c>
      <c r="KX165" s="44">
        <f>-reserve/12*p3_homes*KX153</f>
        <v/>
      </c>
      <c r="KY165" s="44">
        <f>-reserve/12*p3_homes*KY153</f>
        <v/>
      </c>
      <c r="KZ165" s="44">
        <f>-reserve/12*p3_homes*KZ153</f>
        <v/>
      </c>
      <c r="LA165" s="44">
        <f>-reserve/12*p3_homes*LA153</f>
        <v/>
      </c>
      <c r="LB165" s="44">
        <f>-reserve/12*p3_homes*LB153</f>
        <v/>
      </c>
      <c r="LC165" s="44">
        <f>-reserve/12*p3_homes*LC153</f>
        <v/>
      </c>
      <c r="LD165" s="44">
        <f>-reserve/12*p3_homes*LD153</f>
        <v/>
      </c>
      <c r="LE165" s="44">
        <f>-reserve/12*p3_homes*LE153</f>
        <v/>
      </c>
      <c r="LF165" s="44">
        <f>-reserve/12*p3_homes*LF153</f>
        <v/>
      </c>
      <c r="LG165" s="44">
        <f>-reserve/12*p3_homes*LG153</f>
        <v/>
      </c>
      <c r="LH165" s="44">
        <f>-reserve/12*p3_homes*LH153</f>
        <v/>
      </c>
      <c r="LI165" s="44">
        <f>-reserve/12*p3_homes*LI153</f>
        <v/>
      </c>
      <c r="LJ165" s="44">
        <f>-reserve/12*p3_homes*LJ153</f>
        <v/>
      </c>
      <c r="LK165" s="44">
        <f>-reserve/12*p3_homes*LK153</f>
        <v/>
      </c>
      <c r="LL165" s="44">
        <f>-reserve/12*p3_homes*LL153</f>
        <v/>
      </c>
      <c r="LM165" s="44">
        <f>-reserve/12*p3_homes*LM153</f>
        <v/>
      </c>
      <c r="LN165" s="44">
        <f>-reserve/12*p3_homes*LN153</f>
        <v/>
      </c>
      <c r="LO165" s="44">
        <f>-reserve/12*p3_homes*LO153</f>
        <v/>
      </c>
      <c r="LP165" s="44">
        <f>-reserve/12*p3_homes*LP153</f>
        <v/>
      </c>
      <c r="LQ165" s="44">
        <f>-reserve/12*p3_homes*LQ153</f>
        <v/>
      </c>
      <c r="LR165" s="44">
        <f>-reserve/12*p3_homes*LR153</f>
        <v/>
      </c>
      <c r="LS165" s="44">
        <f>-reserve/12*p3_homes*LS153</f>
        <v/>
      </c>
      <c r="LT165" s="44">
        <f>-reserve/12*p3_homes*LT153</f>
        <v/>
      </c>
      <c r="LU165" s="44">
        <f>-reserve/12*p3_homes*LU153</f>
        <v/>
      </c>
      <c r="LV165" s="44">
        <f>-reserve/12*p3_homes*LV153</f>
        <v/>
      </c>
      <c r="LW165" s="44">
        <f>-reserve/12*p3_homes*LW153</f>
        <v/>
      </c>
      <c r="LX165" s="44">
        <f>-reserve/12*p3_homes*LX153</f>
        <v/>
      </c>
      <c r="LY165" s="44">
        <f>-reserve/12*p3_homes*LY153</f>
        <v/>
      </c>
      <c r="LZ165" s="44">
        <f>-reserve/12*p3_homes*LZ153</f>
        <v/>
      </c>
      <c r="MA165" s="44">
        <f>-reserve/12*p3_homes*MA153</f>
        <v/>
      </c>
      <c r="MB165" s="44">
        <f>-reserve/12*p3_homes*MB153</f>
        <v/>
      </c>
      <c r="MC165" s="44">
        <f>-reserve/12*p3_homes*MC153</f>
        <v/>
      </c>
      <c r="MD165" s="44">
        <f>-reserve/12*p3_homes*MD153</f>
        <v/>
      </c>
      <c r="ME165" s="44">
        <f>-reserve/12*p3_homes*ME153</f>
        <v/>
      </c>
      <c r="MF165" s="44">
        <f>-reserve/12*p3_homes*MF153</f>
        <v/>
      </c>
      <c r="MG165" s="44">
        <f>-reserve/12*p3_homes*MG153</f>
        <v/>
      </c>
      <c r="MH165" s="44">
        <f>-reserve/12*p3_homes*MH153</f>
        <v/>
      </c>
      <c r="MI165" s="44">
        <f>-reserve/12*p3_homes*MI153</f>
        <v/>
      </c>
      <c r="MJ165" s="44">
        <f>-reserve/12*p3_homes*MJ153</f>
        <v/>
      </c>
      <c r="MK165" s="44">
        <f>-reserve/12*p3_homes*MK153</f>
        <v/>
      </c>
      <c r="ML165" s="44">
        <f>-reserve/12*p3_homes*ML153</f>
        <v/>
      </c>
      <c r="MM165" s="44">
        <f>-reserve/12*p3_homes*MM153</f>
        <v/>
      </c>
      <c r="MN165" s="44">
        <f>-reserve/12*p3_homes*MN153</f>
        <v/>
      </c>
      <c r="MO165" s="44">
        <f>-reserve/12*p3_homes*MO153</f>
        <v/>
      </c>
      <c r="MP165" s="44">
        <f>-reserve/12*p3_homes*MP153</f>
        <v/>
      </c>
      <c r="MQ165" s="44">
        <f>-reserve/12*p3_homes*MQ153</f>
        <v/>
      </c>
      <c r="MR165" s="44">
        <f>-reserve/12*p3_homes*MR153</f>
        <v/>
      </c>
      <c r="MS165" s="44">
        <f>-reserve/12*p3_homes*MS153</f>
        <v/>
      </c>
      <c r="MT165" s="44">
        <f>-reserve/12*p3_homes*MT153</f>
        <v/>
      </c>
      <c r="MU165" s="44">
        <f>-reserve/12*p3_homes*MU153</f>
        <v/>
      </c>
      <c r="MV165" s="44">
        <f>-reserve/12*p3_homes*MV153</f>
        <v/>
      </c>
      <c r="MW165" s="44">
        <f>-reserve/12*p3_homes*MW153</f>
        <v/>
      </c>
      <c r="MX165" s="44">
        <f>-reserve/12*p3_homes*MX153</f>
        <v/>
      </c>
      <c r="MY165" s="44">
        <f>-reserve/12*p3_homes*MY153</f>
        <v/>
      </c>
      <c r="MZ165" s="44">
        <f>-reserve/12*p3_homes*MZ153</f>
        <v/>
      </c>
      <c r="NA165" s="44">
        <f>-reserve/12*p3_homes*NA153</f>
        <v/>
      </c>
      <c r="NB165" s="44">
        <f>-reserve/12*p3_homes*NB153</f>
        <v/>
      </c>
      <c r="NC165" s="44">
        <f>-reserve/12*p3_homes*NC153</f>
        <v/>
      </c>
      <c r="ND165" s="44">
        <f>-reserve/12*p3_homes*ND153</f>
        <v/>
      </c>
      <c r="NE165" s="44">
        <f>-reserve/12*p3_homes*NE153</f>
        <v/>
      </c>
      <c r="NF165" s="44">
        <f>-reserve/12*p3_homes*NF153</f>
        <v/>
      </c>
      <c r="NG165" s="44">
        <f>-reserve/12*p3_homes*NG153</f>
        <v/>
      </c>
      <c r="NH165" s="44">
        <f>-reserve/12*p3_homes*NH153</f>
        <v/>
      </c>
      <c r="NI165" s="44">
        <f>-reserve/12*p3_homes*NI153</f>
        <v/>
      </c>
      <c r="NJ165" s="44">
        <f>-reserve/12*p3_homes*NJ153</f>
        <v/>
      </c>
      <c r="NK165" s="44">
        <f>-reserve/12*p3_homes*NK153</f>
        <v/>
      </c>
      <c r="NL165" s="44">
        <f>-reserve/12*p3_homes*NL153</f>
        <v/>
      </c>
      <c r="NM165" s="44">
        <f>-reserve/12*p3_homes*NM153</f>
        <v/>
      </c>
      <c r="NN165" s="44">
        <f>-reserve/12*p3_homes*NN153</f>
        <v/>
      </c>
      <c r="NO165" s="44">
        <f>-reserve/12*p3_homes*NO153</f>
        <v/>
      </c>
      <c r="NP165" s="44">
        <f>-reserve/12*p3_homes*NP153</f>
        <v/>
      </c>
      <c r="NQ165" s="44">
        <f>-reserve/12*p3_homes*NQ153</f>
        <v/>
      </c>
      <c r="NR165" s="44">
        <f>-reserve/12*p3_homes*NR153</f>
        <v/>
      </c>
      <c r="NS165" s="44">
        <f>-reserve/12*p3_homes*NS153</f>
        <v/>
      </c>
      <c r="NT165" s="44">
        <f>-reserve/12*p3_homes*NT153</f>
        <v/>
      </c>
      <c r="NU165" s="44">
        <f>-reserve/12*p3_homes*NU153</f>
        <v/>
      </c>
      <c r="NV165" s="44">
        <f>-reserve/12*p3_homes*NV153</f>
        <v/>
      </c>
      <c r="NW165" s="44">
        <f>-reserve/12*p3_homes*NW153</f>
        <v/>
      </c>
      <c r="NX165" s="44">
        <f>-reserve/12*p3_homes*NX153</f>
        <v/>
      </c>
      <c r="NY165" s="44">
        <f>-reserve/12*p3_homes*NY153</f>
        <v/>
      </c>
      <c r="NZ165" s="44">
        <f>-reserve/12*p3_homes*NZ153</f>
        <v/>
      </c>
      <c r="OA165" s="44">
        <f>-reserve/12*p3_homes*OA153</f>
        <v/>
      </c>
      <c r="OB165" s="44">
        <f>-reserve/12*p3_homes*OB153</f>
        <v/>
      </c>
      <c r="OC165" s="44">
        <f>-reserve/12*p3_homes*OC153</f>
        <v/>
      </c>
      <c r="OD165" s="44">
        <f>-reserve/12*p3_homes*OD153</f>
        <v/>
      </c>
      <c r="OE165" s="44">
        <f>-reserve/12*p3_homes*OE153</f>
        <v/>
      </c>
      <c r="OF165" s="44">
        <f>-reserve/12*p3_homes*OF153</f>
        <v/>
      </c>
      <c r="OG165" s="44">
        <f>-reserve/12*p3_homes*OG153</f>
        <v/>
      </c>
      <c r="OH165" s="44">
        <f>-reserve/12*p3_homes*OH153</f>
        <v/>
      </c>
      <c r="OI165" s="44">
        <f>-reserve/12*p3_homes*OI153</f>
        <v/>
      </c>
      <c r="OJ165" s="44">
        <f>-reserve/12*p3_homes*OJ153</f>
        <v/>
      </c>
      <c r="OK165" s="44">
        <f>-reserve/12*p3_homes*OK153</f>
        <v/>
      </c>
      <c r="OL165" s="44">
        <f>-reserve/12*p3_homes*OL153</f>
        <v/>
      </c>
      <c r="OM165" s="44">
        <f>-reserve/12*p3_homes*OM153</f>
        <v/>
      </c>
      <c r="ON165" s="44">
        <f>-reserve/12*p3_homes*ON153</f>
        <v/>
      </c>
      <c r="OO165" s="44">
        <f>-reserve/12*p3_homes*OO153</f>
        <v/>
      </c>
      <c r="OP165" s="44">
        <f>-reserve/12*p3_homes*OP153</f>
        <v/>
      </c>
      <c r="OQ165" s="44">
        <f>-reserve/12*p3_homes*OQ153</f>
        <v/>
      </c>
      <c r="OR165" s="44">
        <f>-reserve/12*p3_homes*OR153</f>
        <v/>
      </c>
      <c r="OS165" s="44">
        <f>-reserve/12*p3_homes*OS153</f>
        <v/>
      </c>
      <c r="OT165" s="44">
        <f>-reserve/12*p3_homes*OT153</f>
        <v/>
      </c>
      <c r="OU165" s="44">
        <f>-reserve/12*p3_homes*OU153</f>
        <v/>
      </c>
      <c r="OV165" s="44">
        <f>-reserve/12*p3_homes*OV153</f>
        <v/>
      </c>
      <c r="OW165" s="44">
        <f>-reserve/12*p3_homes*OW153</f>
        <v/>
      </c>
      <c r="OX165" s="44">
        <f>-reserve/12*p3_homes*OX153</f>
        <v/>
      </c>
      <c r="OY165" s="44">
        <f>-reserve/12*p3_homes*OY153</f>
        <v/>
      </c>
      <c r="OZ165" s="44">
        <f>-reserve/12*p3_homes*OZ153</f>
        <v/>
      </c>
      <c r="PA165" s="44">
        <f>-reserve/12*p3_homes*PA153</f>
        <v/>
      </c>
      <c r="PB165" s="44">
        <f>-reserve/12*p3_homes*PB153</f>
        <v/>
      </c>
      <c r="PC165" s="44">
        <f>-reserve/12*p3_homes*PC153</f>
        <v/>
      </c>
      <c r="PD165" s="44">
        <f>-reserve/12*p3_homes*PD153</f>
        <v/>
      </c>
      <c r="PE165" s="44">
        <f>-reserve/12*p3_homes*PE153</f>
        <v/>
      </c>
      <c r="PF165" s="44">
        <f>-reserve/12*p3_homes*PF153</f>
        <v/>
      </c>
      <c r="PG165" s="44">
        <f>-reserve/12*p3_homes*PG153</f>
        <v/>
      </c>
      <c r="PH165" s="44">
        <f>-reserve/12*p3_homes*PH153</f>
        <v/>
      </c>
      <c r="PI165" s="44">
        <f>-reserve/12*p3_homes*PI153</f>
        <v/>
      </c>
      <c r="PJ165" s="44">
        <f>-reserve/12*p3_homes*PJ153</f>
        <v/>
      </c>
      <c r="PK165" s="44">
        <f>-reserve/12*p3_homes*PK153</f>
        <v/>
      </c>
      <c r="PL165" s="44">
        <f>-reserve/12*p3_homes*PL153</f>
        <v/>
      </c>
      <c r="PM165" s="44">
        <f>-reserve/12*p3_homes*PM153</f>
        <v/>
      </c>
    </row>
    <row r="166">
      <c r="A166" s="9" t="inlineStr">
        <is>
          <t>Supplemental charge debt service (Yr 10+)</t>
        </is>
      </c>
      <c r="B166" s="9" t="inlineStr">
        <is>
          <t>P3</t>
        </is>
      </c>
      <c r="C166" s="43">
        <f>SUM(D166:PM166)</f>
        <v/>
      </c>
      <c r="D166" s="44">
        <f>IF(AND(p3_stab&gt;0,D$4&gt;p3_stab+120),p3_sup_pmt,0)</f>
        <v/>
      </c>
      <c r="E166" s="44">
        <f>IF(AND(p3_stab&gt;0,E$4&gt;p3_stab+120),p3_sup_pmt,0)</f>
        <v/>
      </c>
      <c r="F166" s="44">
        <f>IF(AND(p3_stab&gt;0,F$4&gt;p3_stab+120),p3_sup_pmt,0)</f>
        <v/>
      </c>
      <c r="G166" s="44">
        <f>IF(AND(p3_stab&gt;0,G$4&gt;p3_stab+120),p3_sup_pmt,0)</f>
        <v/>
      </c>
      <c r="H166" s="44">
        <f>IF(AND(p3_stab&gt;0,H$4&gt;p3_stab+120),p3_sup_pmt,0)</f>
        <v/>
      </c>
      <c r="I166" s="44">
        <f>IF(AND(p3_stab&gt;0,I$4&gt;p3_stab+120),p3_sup_pmt,0)</f>
        <v/>
      </c>
      <c r="J166" s="44">
        <f>IF(AND(p3_stab&gt;0,J$4&gt;p3_stab+120),p3_sup_pmt,0)</f>
        <v/>
      </c>
      <c r="K166" s="44">
        <f>IF(AND(p3_stab&gt;0,K$4&gt;p3_stab+120),p3_sup_pmt,0)</f>
        <v/>
      </c>
      <c r="L166" s="44">
        <f>IF(AND(p3_stab&gt;0,L$4&gt;p3_stab+120),p3_sup_pmt,0)</f>
        <v/>
      </c>
      <c r="M166" s="44">
        <f>IF(AND(p3_stab&gt;0,M$4&gt;p3_stab+120),p3_sup_pmt,0)</f>
        <v/>
      </c>
      <c r="N166" s="44">
        <f>IF(AND(p3_stab&gt;0,N$4&gt;p3_stab+120),p3_sup_pmt,0)</f>
        <v/>
      </c>
      <c r="O166" s="44">
        <f>IF(AND(p3_stab&gt;0,O$4&gt;p3_stab+120),p3_sup_pmt,0)</f>
        <v/>
      </c>
      <c r="P166" s="44">
        <f>IF(AND(p3_stab&gt;0,P$4&gt;p3_stab+120),p3_sup_pmt,0)</f>
        <v/>
      </c>
      <c r="Q166" s="44">
        <f>IF(AND(p3_stab&gt;0,Q$4&gt;p3_stab+120),p3_sup_pmt,0)</f>
        <v/>
      </c>
      <c r="R166" s="44">
        <f>IF(AND(p3_stab&gt;0,R$4&gt;p3_stab+120),p3_sup_pmt,0)</f>
        <v/>
      </c>
      <c r="S166" s="44">
        <f>IF(AND(p3_stab&gt;0,S$4&gt;p3_stab+120),p3_sup_pmt,0)</f>
        <v/>
      </c>
      <c r="T166" s="44">
        <f>IF(AND(p3_stab&gt;0,T$4&gt;p3_stab+120),p3_sup_pmt,0)</f>
        <v/>
      </c>
      <c r="U166" s="44">
        <f>IF(AND(p3_stab&gt;0,U$4&gt;p3_stab+120),p3_sup_pmt,0)</f>
        <v/>
      </c>
      <c r="V166" s="44">
        <f>IF(AND(p3_stab&gt;0,V$4&gt;p3_stab+120),p3_sup_pmt,0)</f>
        <v/>
      </c>
      <c r="W166" s="44">
        <f>IF(AND(p3_stab&gt;0,W$4&gt;p3_stab+120),p3_sup_pmt,0)</f>
        <v/>
      </c>
      <c r="X166" s="44">
        <f>IF(AND(p3_stab&gt;0,X$4&gt;p3_stab+120),p3_sup_pmt,0)</f>
        <v/>
      </c>
      <c r="Y166" s="44">
        <f>IF(AND(p3_stab&gt;0,Y$4&gt;p3_stab+120),p3_sup_pmt,0)</f>
        <v/>
      </c>
      <c r="Z166" s="44">
        <f>IF(AND(p3_stab&gt;0,Z$4&gt;p3_stab+120),p3_sup_pmt,0)</f>
        <v/>
      </c>
      <c r="AA166" s="44">
        <f>IF(AND(p3_stab&gt;0,AA$4&gt;p3_stab+120),p3_sup_pmt,0)</f>
        <v/>
      </c>
      <c r="AB166" s="44">
        <f>IF(AND(p3_stab&gt;0,AB$4&gt;p3_stab+120),p3_sup_pmt,0)</f>
        <v/>
      </c>
      <c r="AC166" s="44">
        <f>IF(AND(p3_stab&gt;0,AC$4&gt;p3_stab+120),p3_sup_pmt,0)</f>
        <v/>
      </c>
      <c r="AD166" s="44">
        <f>IF(AND(p3_stab&gt;0,AD$4&gt;p3_stab+120),p3_sup_pmt,0)</f>
        <v/>
      </c>
      <c r="AE166" s="44">
        <f>IF(AND(p3_stab&gt;0,AE$4&gt;p3_stab+120),p3_sup_pmt,0)</f>
        <v/>
      </c>
      <c r="AF166" s="44">
        <f>IF(AND(p3_stab&gt;0,AF$4&gt;p3_stab+120),p3_sup_pmt,0)</f>
        <v/>
      </c>
      <c r="AG166" s="44">
        <f>IF(AND(p3_stab&gt;0,AG$4&gt;p3_stab+120),p3_sup_pmt,0)</f>
        <v/>
      </c>
      <c r="AH166" s="44">
        <f>IF(AND(p3_stab&gt;0,AH$4&gt;p3_stab+120),p3_sup_pmt,0)</f>
        <v/>
      </c>
      <c r="AI166" s="44">
        <f>IF(AND(p3_stab&gt;0,AI$4&gt;p3_stab+120),p3_sup_pmt,0)</f>
        <v/>
      </c>
      <c r="AJ166" s="44">
        <f>IF(AND(p3_stab&gt;0,AJ$4&gt;p3_stab+120),p3_sup_pmt,0)</f>
        <v/>
      </c>
      <c r="AK166" s="44">
        <f>IF(AND(p3_stab&gt;0,AK$4&gt;p3_stab+120),p3_sup_pmt,0)</f>
        <v/>
      </c>
      <c r="AL166" s="44">
        <f>IF(AND(p3_stab&gt;0,AL$4&gt;p3_stab+120),p3_sup_pmt,0)</f>
        <v/>
      </c>
      <c r="AM166" s="44">
        <f>IF(AND(p3_stab&gt;0,AM$4&gt;p3_stab+120),p3_sup_pmt,0)</f>
        <v/>
      </c>
      <c r="AN166" s="44">
        <f>IF(AND(p3_stab&gt;0,AN$4&gt;p3_stab+120),p3_sup_pmt,0)</f>
        <v/>
      </c>
      <c r="AO166" s="44">
        <f>IF(AND(p3_stab&gt;0,AO$4&gt;p3_stab+120),p3_sup_pmt,0)</f>
        <v/>
      </c>
      <c r="AP166" s="44">
        <f>IF(AND(p3_stab&gt;0,AP$4&gt;p3_stab+120),p3_sup_pmt,0)</f>
        <v/>
      </c>
      <c r="AQ166" s="44">
        <f>IF(AND(p3_stab&gt;0,AQ$4&gt;p3_stab+120),p3_sup_pmt,0)</f>
        <v/>
      </c>
      <c r="AR166" s="44">
        <f>IF(AND(p3_stab&gt;0,AR$4&gt;p3_stab+120),p3_sup_pmt,0)</f>
        <v/>
      </c>
      <c r="AS166" s="44">
        <f>IF(AND(p3_stab&gt;0,AS$4&gt;p3_stab+120),p3_sup_pmt,0)</f>
        <v/>
      </c>
      <c r="AT166" s="44">
        <f>IF(AND(p3_stab&gt;0,AT$4&gt;p3_stab+120),p3_sup_pmt,0)</f>
        <v/>
      </c>
      <c r="AU166" s="44">
        <f>IF(AND(p3_stab&gt;0,AU$4&gt;p3_stab+120),p3_sup_pmt,0)</f>
        <v/>
      </c>
      <c r="AV166" s="44">
        <f>IF(AND(p3_stab&gt;0,AV$4&gt;p3_stab+120),p3_sup_pmt,0)</f>
        <v/>
      </c>
      <c r="AW166" s="44">
        <f>IF(AND(p3_stab&gt;0,AW$4&gt;p3_stab+120),p3_sup_pmt,0)</f>
        <v/>
      </c>
      <c r="AX166" s="44">
        <f>IF(AND(p3_stab&gt;0,AX$4&gt;p3_stab+120),p3_sup_pmt,0)</f>
        <v/>
      </c>
      <c r="AY166" s="44">
        <f>IF(AND(p3_stab&gt;0,AY$4&gt;p3_stab+120),p3_sup_pmt,0)</f>
        <v/>
      </c>
      <c r="AZ166" s="44">
        <f>IF(AND(p3_stab&gt;0,AZ$4&gt;p3_stab+120),p3_sup_pmt,0)</f>
        <v/>
      </c>
      <c r="BA166" s="44">
        <f>IF(AND(p3_stab&gt;0,BA$4&gt;p3_stab+120),p3_sup_pmt,0)</f>
        <v/>
      </c>
      <c r="BB166" s="44">
        <f>IF(AND(p3_stab&gt;0,BB$4&gt;p3_stab+120),p3_sup_pmt,0)</f>
        <v/>
      </c>
      <c r="BC166" s="44">
        <f>IF(AND(p3_stab&gt;0,BC$4&gt;p3_stab+120),p3_sup_pmt,0)</f>
        <v/>
      </c>
      <c r="BD166" s="44">
        <f>IF(AND(p3_stab&gt;0,BD$4&gt;p3_stab+120),p3_sup_pmt,0)</f>
        <v/>
      </c>
      <c r="BE166" s="44">
        <f>IF(AND(p3_stab&gt;0,BE$4&gt;p3_stab+120),p3_sup_pmt,0)</f>
        <v/>
      </c>
      <c r="BF166" s="44">
        <f>IF(AND(p3_stab&gt;0,BF$4&gt;p3_stab+120),p3_sup_pmt,0)</f>
        <v/>
      </c>
      <c r="BG166" s="44">
        <f>IF(AND(p3_stab&gt;0,BG$4&gt;p3_stab+120),p3_sup_pmt,0)</f>
        <v/>
      </c>
      <c r="BH166" s="44">
        <f>IF(AND(p3_stab&gt;0,BH$4&gt;p3_stab+120),p3_sup_pmt,0)</f>
        <v/>
      </c>
      <c r="BI166" s="44">
        <f>IF(AND(p3_stab&gt;0,BI$4&gt;p3_stab+120),p3_sup_pmt,0)</f>
        <v/>
      </c>
      <c r="BJ166" s="44">
        <f>IF(AND(p3_stab&gt;0,BJ$4&gt;p3_stab+120),p3_sup_pmt,0)</f>
        <v/>
      </c>
      <c r="BK166" s="44">
        <f>IF(AND(p3_stab&gt;0,BK$4&gt;p3_stab+120),p3_sup_pmt,0)</f>
        <v/>
      </c>
      <c r="BL166" s="44">
        <f>IF(AND(p3_stab&gt;0,BL$4&gt;p3_stab+120),p3_sup_pmt,0)</f>
        <v/>
      </c>
      <c r="BM166" s="44">
        <f>IF(AND(p3_stab&gt;0,BM$4&gt;p3_stab+120),p3_sup_pmt,0)</f>
        <v/>
      </c>
      <c r="BN166" s="44">
        <f>IF(AND(p3_stab&gt;0,BN$4&gt;p3_stab+120),p3_sup_pmt,0)</f>
        <v/>
      </c>
      <c r="BO166" s="44">
        <f>IF(AND(p3_stab&gt;0,BO$4&gt;p3_stab+120),p3_sup_pmt,0)</f>
        <v/>
      </c>
      <c r="BP166" s="44">
        <f>IF(AND(p3_stab&gt;0,BP$4&gt;p3_stab+120),p3_sup_pmt,0)</f>
        <v/>
      </c>
      <c r="BQ166" s="44">
        <f>IF(AND(p3_stab&gt;0,BQ$4&gt;p3_stab+120),p3_sup_pmt,0)</f>
        <v/>
      </c>
      <c r="BR166" s="44">
        <f>IF(AND(p3_stab&gt;0,BR$4&gt;p3_stab+120),p3_sup_pmt,0)</f>
        <v/>
      </c>
      <c r="BS166" s="44">
        <f>IF(AND(p3_stab&gt;0,BS$4&gt;p3_stab+120),p3_sup_pmt,0)</f>
        <v/>
      </c>
      <c r="BT166" s="44">
        <f>IF(AND(p3_stab&gt;0,BT$4&gt;p3_stab+120),p3_sup_pmt,0)</f>
        <v/>
      </c>
      <c r="BU166" s="44">
        <f>IF(AND(p3_stab&gt;0,BU$4&gt;p3_stab+120),p3_sup_pmt,0)</f>
        <v/>
      </c>
      <c r="BV166" s="44">
        <f>IF(AND(p3_stab&gt;0,BV$4&gt;p3_stab+120),p3_sup_pmt,0)</f>
        <v/>
      </c>
      <c r="BW166" s="44">
        <f>IF(AND(p3_stab&gt;0,BW$4&gt;p3_stab+120),p3_sup_pmt,0)</f>
        <v/>
      </c>
      <c r="BX166" s="44">
        <f>IF(AND(p3_stab&gt;0,BX$4&gt;p3_stab+120),p3_sup_pmt,0)</f>
        <v/>
      </c>
      <c r="BY166" s="44">
        <f>IF(AND(p3_stab&gt;0,BY$4&gt;p3_stab+120),p3_sup_pmt,0)</f>
        <v/>
      </c>
      <c r="BZ166" s="44">
        <f>IF(AND(p3_stab&gt;0,BZ$4&gt;p3_stab+120),p3_sup_pmt,0)</f>
        <v/>
      </c>
      <c r="CA166" s="44">
        <f>IF(AND(p3_stab&gt;0,CA$4&gt;p3_stab+120),p3_sup_pmt,0)</f>
        <v/>
      </c>
      <c r="CB166" s="44">
        <f>IF(AND(p3_stab&gt;0,CB$4&gt;p3_stab+120),p3_sup_pmt,0)</f>
        <v/>
      </c>
      <c r="CC166" s="44">
        <f>IF(AND(p3_stab&gt;0,CC$4&gt;p3_stab+120),p3_sup_pmt,0)</f>
        <v/>
      </c>
      <c r="CD166" s="44">
        <f>IF(AND(p3_stab&gt;0,CD$4&gt;p3_stab+120),p3_sup_pmt,0)</f>
        <v/>
      </c>
      <c r="CE166" s="44">
        <f>IF(AND(p3_stab&gt;0,CE$4&gt;p3_stab+120),p3_sup_pmt,0)</f>
        <v/>
      </c>
      <c r="CF166" s="44">
        <f>IF(AND(p3_stab&gt;0,CF$4&gt;p3_stab+120),p3_sup_pmt,0)</f>
        <v/>
      </c>
      <c r="CG166" s="44">
        <f>IF(AND(p3_stab&gt;0,CG$4&gt;p3_stab+120),p3_sup_pmt,0)</f>
        <v/>
      </c>
      <c r="CH166" s="44">
        <f>IF(AND(p3_stab&gt;0,CH$4&gt;p3_stab+120),p3_sup_pmt,0)</f>
        <v/>
      </c>
      <c r="CI166" s="44">
        <f>IF(AND(p3_stab&gt;0,CI$4&gt;p3_stab+120),p3_sup_pmt,0)</f>
        <v/>
      </c>
      <c r="CJ166" s="44">
        <f>IF(AND(p3_stab&gt;0,CJ$4&gt;p3_stab+120),p3_sup_pmt,0)</f>
        <v/>
      </c>
      <c r="CK166" s="44">
        <f>IF(AND(p3_stab&gt;0,CK$4&gt;p3_stab+120),p3_sup_pmt,0)</f>
        <v/>
      </c>
      <c r="CL166" s="44">
        <f>IF(AND(p3_stab&gt;0,CL$4&gt;p3_stab+120),p3_sup_pmt,0)</f>
        <v/>
      </c>
      <c r="CM166" s="44">
        <f>IF(AND(p3_stab&gt;0,CM$4&gt;p3_stab+120),p3_sup_pmt,0)</f>
        <v/>
      </c>
      <c r="CN166" s="44">
        <f>IF(AND(p3_stab&gt;0,CN$4&gt;p3_stab+120),p3_sup_pmt,0)</f>
        <v/>
      </c>
      <c r="CO166" s="44">
        <f>IF(AND(p3_stab&gt;0,CO$4&gt;p3_stab+120),p3_sup_pmt,0)</f>
        <v/>
      </c>
      <c r="CP166" s="44">
        <f>IF(AND(p3_stab&gt;0,CP$4&gt;p3_stab+120),p3_sup_pmt,0)</f>
        <v/>
      </c>
      <c r="CQ166" s="44">
        <f>IF(AND(p3_stab&gt;0,CQ$4&gt;p3_stab+120),p3_sup_pmt,0)</f>
        <v/>
      </c>
      <c r="CR166" s="44">
        <f>IF(AND(p3_stab&gt;0,CR$4&gt;p3_stab+120),p3_sup_pmt,0)</f>
        <v/>
      </c>
      <c r="CS166" s="44">
        <f>IF(AND(p3_stab&gt;0,CS$4&gt;p3_stab+120),p3_sup_pmt,0)</f>
        <v/>
      </c>
      <c r="CT166" s="44">
        <f>IF(AND(p3_stab&gt;0,CT$4&gt;p3_stab+120),p3_sup_pmt,0)</f>
        <v/>
      </c>
      <c r="CU166" s="44">
        <f>IF(AND(p3_stab&gt;0,CU$4&gt;p3_stab+120),p3_sup_pmt,0)</f>
        <v/>
      </c>
      <c r="CV166" s="44">
        <f>IF(AND(p3_stab&gt;0,CV$4&gt;p3_stab+120),p3_sup_pmt,0)</f>
        <v/>
      </c>
      <c r="CW166" s="44">
        <f>IF(AND(p3_stab&gt;0,CW$4&gt;p3_stab+120),p3_sup_pmt,0)</f>
        <v/>
      </c>
      <c r="CX166" s="44">
        <f>IF(AND(p3_stab&gt;0,CX$4&gt;p3_stab+120),p3_sup_pmt,0)</f>
        <v/>
      </c>
      <c r="CY166" s="44">
        <f>IF(AND(p3_stab&gt;0,CY$4&gt;p3_stab+120),p3_sup_pmt,0)</f>
        <v/>
      </c>
      <c r="CZ166" s="44">
        <f>IF(AND(p3_stab&gt;0,CZ$4&gt;p3_stab+120),p3_sup_pmt,0)</f>
        <v/>
      </c>
      <c r="DA166" s="44">
        <f>IF(AND(p3_stab&gt;0,DA$4&gt;p3_stab+120),p3_sup_pmt,0)</f>
        <v/>
      </c>
      <c r="DB166" s="44">
        <f>IF(AND(p3_stab&gt;0,DB$4&gt;p3_stab+120),p3_sup_pmt,0)</f>
        <v/>
      </c>
      <c r="DC166" s="44">
        <f>IF(AND(p3_stab&gt;0,DC$4&gt;p3_stab+120),p3_sup_pmt,0)</f>
        <v/>
      </c>
      <c r="DD166" s="44">
        <f>IF(AND(p3_stab&gt;0,DD$4&gt;p3_stab+120),p3_sup_pmt,0)</f>
        <v/>
      </c>
      <c r="DE166" s="44">
        <f>IF(AND(p3_stab&gt;0,DE$4&gt;p3_stab+120),p3_sup_pmt,0)</f>
        <v/>
      </c>
      <c r="DF166" s="44">
        <f>IF(AND(p3_stab&gt;0,DF$4&gt;p3_stab+120),p3_sup_pmt,0)</f>
        <v/>
      </c>
      <c r="DG166" s="44">
        <f>IF(AND(p3_stab&gt;0,DG$4&gt;p3_stab+120),p3_sup_pmt,0)</f>
        <v/>
      </c>
      <c r="DH166" s="44">
        <f>IF(AND(p3_stab&gt;0,DH$4&gt;p3_stab+120),p3_sup_pmt,0)</f>
        <v/>
      </c>
      <c r="DI166" s="44">
        <f>IF(AND(p3_stab&gt;0,DI$4&gt;p3_stab+120),p3_sup_pmt,0)</f>
        <v/>
      </c>
      <c r="DJ166" s="44">
        <f>IF(AND(p3_stab&gt;0,DJ$4&gt;p3_stab+120),p3_sup_pmt,0)</f>
        <v/>
      </c>
      <c r="DK166" s="44">
        <f>IF(AND(p3_stab&gt;0,DK$4&gt;p3_stab+120),p3_sup_pmt,0)</f>
        <v/>
      </c>
      <c r="DL166" s="44">
        <f>IF(AND(p3_stab&gt;0,DL$4&gt;p3_stab+120),p3_sup_pmt,0)</f>
        <v/>
      </c>
      <c r="DM166" s="44">
        <f>IF(AND(p3_stab&gt;0,DM$4&gt;p3_stab+120),p3_sup_pmt,0)</f>
        <v/>
      </c>
      <c r="DN166" s="44">
        <f>IF(AND(p3_stab&gt;0,DN$4&gt;p3_stab+120),p3_sup_pmt,0)</f>
        <v/>
      </c>
      <c r="DO166" s="44">
        <f>IF(AND(p3_stab&gt;0,DO$4&gt;p3_stab+120),p3_sup_pmt,0)</f>
        <v/>
      </c>
      <c r="DP166" s="44">
        <f>IF(AND(p3_stab&gt;0,DP$4&gt;p3_stab+120),p3_sup_pmt,0)</f>
        <v/>
      </c>
      <c r="DQ166" s="44">
        <f>IF(AND(p3_stab&gt;0,DQ$4&gt;p3_stab+120),p3_sup_pmt,0)</f>
        <v/>
      </c>
      <c r="DR166" s="44">
        <f>IF(AND(p3_stab&gt;0,DR$4&gt;p3_stab+120),p3_sup_pmt,0)</f>
        <v/>
      </c>
      <c r="DS166" s="44">
        <f>IF(AND(p3_stab&gt;0,DS$4&gt;p3_stab+120),p3_sup_pmt,0)</f>
        <v/>
      </c>
      <c r="DT166" s="44">
        <f>IF(AND(p3_stab&gt;0,DT$4&gt;p3_stab+120),p3_sup_pmt,0)</f>
        <v/>
      </c>
      <c r="DU166" s="44">
        <f>IF(AND(p3_stab&gt;0,DU$4&gt;p3_stab+120),p3_sup_pmt,0)</f>
        <v/>
      </c>
      <c r="DV166" s="44">
        <f>IF(AND(p3_stab&gt;0,DV$4&gt;p3_stab+120),p3_sup_pmt,0)</f>
        <v/>
      </c>
      <c r="DW166" s="44">
        <f>IF(AND(p3_stab&gt;0,DW$4&gt;p3_stab+120),p3_sup_pmt,0)</f>
        <v/>
      </c>
      <c r="DX166" s="44">
        <f>IF(AND(p3_stab&gt;0,DX$4&gt;p3_stab+120),p3_sup_pmt,0)</f>
        <v/>
      </c>
      <c r="DY166" s="44">
        <f>IF(AND(p3_stab&gt;0,DY$4&gt;p3_stab+120),p3_sup_pmt,0)</f>
        <v/>
      </c>
      <c r="DZ166" s="44">
        <f>IF(AND(p3_stab&gt;0,DZ$4&gt;p3_stab+120),p3_sup_pmt,0)</f>
        <v/>
      </c>
      <c r="EA166" s="44">
        <f>IF(AND(p3_stab&gt;0,EA$4&gt;p3_stab+120),p3_sup_pmt,0)</f>
        <v/>
      </c>
      <c r="EB166" s="44">
        <f>IF(AND(p3_stab&gt;0,EB$4&gt;p3_stab+120),p3_sup_pmt,0)</f>
        <v/>
      </c>
      <c r="EC166" s="44">
        <f>IF(AND(p3_stab&gt;0,EC$4&gt;p3_stab+120),p3_sup_pmt,0)</f>
        <v/>
      </c>
      <c r="ED166" s="44">
        <f>IF(AND(p3_stab&gt;0,ED$4&gt;p3_stab+120),p3_sup_pmt,0)</f>
        <v/>
      </c>
      <c r="EE166" s="44">
        <f>IF(AND(p3_stab&gt;0,EE$4&gt;p3_stab+120),p3_sup_pmt,0)</f>
        <v/>
      </c>
      <c r="EF166" s="44">
        <f>IF(AND(p3_stab&gt;0,EF$4&gt;p3_stab+120),p3_sup_pmt,0)</f>
        <v/>
      </c>
      <c r="EG166" s="44">
        <f>IF(AND(p3_stab&gt;0,EG$4&gt;p3_stab+120),p3_sup_pmt,0)</f>
        <v/>
      </c>
      <c r="EH166" s="44">
        <f>IF(AND(p3_stab&gt;0,EH$4&gt;p3_stab+120),p3_sup_pmt,0)</f>
        <v/>
      </c>
      <c r="EI166" s="44">
        <f>IF(AND(p3_stab&gt;0,EI$4&gt;p3_stab+120),p3_sup_pmt,0)</f>
        <v/>
      </c>
      <c r="EJ166" s="44">
        <f>IF(AND(p3_stab&gt;0,EJ$4&gt;p3_stab+120),p3_sup_pmt,0)</f>
        <v/>
      </c>
      <c r="EK166" s="44">
        <f>IF(AND(p3_stab&gt;0,EK$4&gt;p3_stab+120),p3_sup_pmt,0)</f>
        <v/>
      </c>
      <c r="EL166" s="44">
        <f>IF(AND(p3_stab&gt;0,EL$4&gt;p3_stab+120),p3_sup_pmt,0)</f>
        <v/>
      </c>
      <c r="EM166" s="44">
        <f>IF(AND(p3_stab&gt;0,EM$4&gt;p3_stab+120),p3_sup_pmt,0)</f>
        <v/>
      </c>
      <c r="EN166" s="44">
        <f>IF(AND(p3_stab&gt;0,EN$4&gt;p3_stab+120),p3_sup_pmt,0)</f>
        <v/>
      </c>
      <c r="EO166" s="44">
        <f>IF(AND(p3_stab&gt;0,EO$4&gt;p3_stab+120),p3_sup_pmt,0)</f>
        <v/>
      </c>
      <c r="EP166" s="44">
        <f>IF(AND(p3_stab&gt;0,EP$4&gt;p3_stab+120),p3_sup_pmt,0)</f>
        <v/>
      </c>
      <c r="EQ166" s="44">
        <f>IF(AND(p3_stab&gt;0,EQ$4&gt;p3_stab+120),p3_sup_pmt,0)</f>
        <v/>
      </c>
      <c r="ER166" s="44">
        <f>IF(AND(p3_stab&gt;0,ER$4&gt;p3_stab+120),p3_sup_pmt,0)</f>
        <v/>
      </c>
      <c r="ES166" s="44">
        <f>IF(AND(p3_stab&gt;0,ES$4&gt;p3_stab+120),p3_sup_pmt,0)</f>
        <v/>
      </c>
      <c r="ET166" s="44">
        <f>IF(AND(p3_stab&gt;0,ET$4&gt;p3_stab+120),p3_sup_pmt,0)</f>
        <v/>
      </c>
      <c r="EU166" s="44">
        <f>IF(AND(p3_stab&gt;0,EU$4&gt;p3_stab+120),p3_sup_pmt,0)</f>
        <v/>
      </c>
      <c r="EV166" s="44">
        <f>IF(AND(p3_stab&gt;0,EV$4&gt;p3_stab+120),p3_sup_pmt,0)</f>
        <v/>
      </c>
      <c r="EW166" s="44">
        <f>IF(AND(p3_stab&gt;0,EW$4&gt;p3_stab+120),p3_sup_pmt,0)</f>
        <v/>
      </c>
      <c r="EX166" s="44">
        <f>IF(AND(p3_stab&gt;0,EX$4&gt;p3_stab+120),p3_sup_pmt,0)</f>
        <v/>
      </c>
      <c r="EY166" s="44">
        <f>IF(AND(p3_stab&gt;0,EY$4&gt;p3_stab+120),p3_sup_pmt,0)</f>
        <v/>
      </c>
      <c r="EZ166" s="44">
        <f>IF(AND(p3_stab&gt;0,EZ$4&gt;p3_stab+120),p3_sup_pmt,0)</f>
        <v/>
      </c>
      <c r="FA166" s="44">
        <f>IF(AND(p3_stab&gt;0,FA$4&gt;p3_stab+120),p3_sup_pmt,0)</f>
        <v/>
      </c>
      <c r="FB166" s="44">
        <f>IF(AND(p3_stab&gt;0,FB$4&gt;p3_stab+120),p3_sup_pmt,0)</f>
        <v/>
      </c>
      <c r="FC166" s="44">
        <f>IF(AND(p3_stab&gt;0,FC$4&gt;p3_stab+120),p3_sup_pmt,0)</f>
        <v/>
      </c>
      <c r="FD166" s="44">
        <f>IF(AND(p3_stab&gt;0,FD$4&gt;p3_stab+120),p3_sup_pmt,0)</f>
        <v/>
      </c>
      <c r="FE166" s="44">
        <f>IF(AND(p3_stab&gt;0,FE$4&gt;p3_stab+120),p3_sup_pmt,0)</f>
        <v/>
      </c>
      <c r="FF166" s="44">
        <f>IF(AND(p3_stab&gt;0,FF$4&gt;p3_stab+120),p3_sup_pmt,0)</f>
        <v/>
      </c>
      <c r="FG166" s="44">
        <f>IF(AND(p3_stab&gt;0,FG$4&gt;p3_stab+120),p3_sup_pmt,0)</f>
        <v/>
      </c>
      <c r="FH166" s="44">
        <f>IF(AND(p3_stab&gt;0,FH$4&gt;p3_stab+120),p3_sup_pmt,0)</f>
        <v/>
      </c>
      <c r="FI166" s="44">
        <f>IF(AND(p3_stab&gt;0,FI$4&gt;p3_stab+120),p3_sup_pmt,0)</f>
        <v/>
      </c>
      <c r="FJ166" s="44">
        <f>IF(AND(p3_stab&gt;0,FJ$4&gt;p3_stab+120),p3_sup_pmt,0)</f>
        <v/>
      </c>
      <c r="FK166" s="44">
        <f>IF(AND(p3_stab&gt;0,FK$4&gt;p3_stab+120),p3_sup_pmt,0)</f>
        <v/>
      </c>
      <c r="FL166" s="44">
        <f>IF(AND(p3_stab&gt;0,FL$4&gt;p3_stab+120),p3_sup_pmt,0)</f>
        <v/>
      </c>
      <c r="FM166" s="44">
        <f>IF(AND(p3_stab&gt;0,FM$4&gt;p3_stab+120),p3_sup_pmt,0)</f>
        <v/>
      </c>
      <c r="FN166" s="44">
        <f>IF(AND(p3_stab&gt;0,FN$4&gt;p3_stab+120),p3_sup_pmt,0)</f>
        <v/>
      </c>
      <c r="FO166" s="44">
        <f>IF(AND(p3_stab&gt;0,FO$4&gt;p3_stab+120),p3_sup_pmt,0)</f>
        <v/>
      </c>
      <c r="FP166" s="44">
        <f>IF(AND(p3_stab&gt;0,FP$4&gt;p3_stab+120),p3_sup_pmt,0)</f>
        <v/>
      </c>
      <c r="FQ166" s="44">
        <f>IF(AND(p3_stab&gt;0,FQ$4&gt;p3_stab+120),p3_sup_pmt,0)</f>
        <v/>
      </c>
      <c r="FR166" s="44">
        <f>IF(AND(p3_stab&gt;0,FR$4&gt;p3_stab+120),p3_sup_pmt,0)</f>
        <v/>
      </c>
      <c r="FS166" s="44">
        <f>IF(AND(p3_stab&gt;0,FS$4&gt;p3_stab+120),p3_sup_pmt,0)</f>
        <v/>
      </c>
      <c r="FT166" s="44">
        <f>IF(AND(p3_stab&gt;0,FT$4&gt;p3_stab+120),p3_sup_pmt,0)</f>
        <v/>
      </c>
      <c r="FU166" s="44">
        <f>IF(AND(p3_stab&gt;0,FU$4&gt;p3_stab+120),p3_sup_pmt,0)</f>
        <v/>
      </c>
      <c r="FV166" s="44">
        <f>IF(AND(p3_stab&gt;0,FV$4&gt;p3_stab+120),p3_sup_pmt,0)</f>
        <v/>
      </c>
      <c r="FW166" s="44">
        <f>IF(AND(p3_stab&gt;0,FW$4&gt;p3_stab+120),p3_sup_pmt,0)</f>
        <v/>
      </c>
      <c r="FX166" s="44">
        <f>IF(AND(p3_stab&gt;0,FX$4&gt;p3_stab+120),p3_sup_pmt,0)</f>
        <v/>
      </c>
      <c r="FY166" s="44">
        <f>IF(AND(p3_stab&gt;0,FY$4&gt;p3_stab+120),p3_sup_pmt,0)</f>
        <v/>
      </c>
      <c r="FZ166" s="44">
        <f>IF(AND(p3_stab&gt;0,FZ$4&gt;p3_stab+120),p3_sup_pmt,0)</f>
        <v/>
      </c>
      <c r="GA166" s="44">
        <f>IF(AND(p3_stab&gt;0,GA$4&gt;p3_stab+120),p3_sup_pmt,0)</f>
        <v/>
      </c>
      <c r="GB166" s="44">
        <f>IF(AND(p3_stab&gt;0,GB$4&gt;p3_stab+120),p3_sup_pmt,0)</f>
        <v/>
      </c>
      <c r="GC166" s="44">
        <f>IF(AND(p3_stab&gt;0,GC$4&gt;p3_stab+120),p3_sup_pmt,0)</f>
        <v/>
      </c>
      <c r="GD166" s="44">
        <f>IF(AND(p3_stab&gt;0,GD$4&gt;p3_stab+120),p3_sup_pmt,0)</f>
        <v/>
      </c>
      <c r="GE166" s="44">
        <f>IF(AND(p3_stab&gt;0,GE$4&gt;p3_stab+120),p3_sup_pmt,0)</f>
        <v/>
      </c>
      <c r="GF166" s="44">
        <f>IF(AND(p3_stab&gt;0,GF$4&gt;p3_stab+120),p3_sup_pmt,0)</f>
        <v/>
      </c>
      <c r="GG166" s="44">
        <f>IF(AND(p3_stab&gt;0,GG$4&gt;p3_stab+120),p3_sup_pmt,0)</f>
        <v/>
      </c>
      <c r="GH166" s="44">
        <f>IF(AND(p3_stab&gt;0,GH$4&gt;p3_stab+120),p3_sup_pmt,0)</f>
        <v/>
      </c>
      <c r="GI166" s="44">
        <f>IF(AND(p3_stab&gt;0,GI$4&gt;p3_stab+120),p3_sup_pmt,0)</f>
        <v/>
      </c>
      <c r="GJ166" s="44">
        <f>IF(AND(p3_stab&gt;0,GJ$4&gt;p3_stab+120),p3_sup_pmt,0)</f>
        <v/>
      </c>
      <c r="GK166" s="44">
        <f>IF(AND(p3_stab&gt;0,GK$4&gt;p3_stab+120),p3_sup_pmt,0)</f>
        <v/>
      </c>
      <c r="GL166" s="44">
        <f>IF(AND(p3_stab&gt;0,GL$4&gt;p3_stab+120),p3_sup_pmt,0)</f>
        <v/>
      </c>
      <c r="GM166" s="44">
        <f>IF(AND(p3_stab&gt;0,GM$4&gt;p3_stab+120),p3_sup_pmt,0)</f>
        <v/>
      </c>
      <c r="GN166" s="44">
        <f>IF(AND(p3_stab&gt;0,GN$4&gt;p3_stab+120),p3_sup_pmt,0)</f>
        <v/>
      </c>
      <c r="GO166" s="44">
        <f>IF(AND(p3_stab&gt;0,GO$4&gt;p3_stab+120),p3_sup_pmt,0)</f>
        <v/>
      </c>
      <c r="GP166" s="44">
        <f>IF(AND(p3_stab&gt;0,GP$4&gt;p3_stab+120),p3_sup_pmt,0)</f>
        <v/>
      </c>
      <c r="GQ166" s="44">
        <f>IF(AND(p3_stab&gt;0,GQ$4&gt;p3_stab+120),p3_sup_pmt,0)</f>
        <v/>
      </c>
      <c r="GR166" s="44">
        <f>IF(AND(p3_stab&gt;0,GR$4&gt;p3_stab+120),p3_sup_pmt,0)</f>
        <v/>
      </c>
      <c r="GS166" s="44">
        <f>IF(AND(p3_stab&gt;0,GS$4&gt;p3_stab+120),p3_sup_pmt,0)</f>
        <v/>
      </c>
      <c r="GT166" s="44">
        <f>IF(AND(p3_stab&gt;0,GT$4&gt;p3_stab+120),p3_sup_pmt,0)</f>
        <v/>
      </c>
      <c r="GU166" s="44">
        <f>IF(AND(p3_stab&gt;0,GU$4&gt;p3_stab+120),p3_sup_pmt,0)</f>
        <v/>
      </c>
      <c r="GV166" s="44">
        <f>IF(AND(p3_stab&gt;0,GV$4&gt;p3_stab+120),p3_sup_pmt,0)</f>
        <v/>
      </c>
      <c r="GW166" s="44">
        <f>IF(AND(p3_stab&gt;0,GW$4&gt;p3_stab+120),p3_sup_pmt,0)</f>
        <v/>
      </c>
      <c r="GX166" s="44">
        <f>IF(AND(p3_stab&gt;0,GX$4&gt;p3_stab+120),p3_sup_pmt,0)</f>
        <v/>
      </c>
      <c r="GY166" s="44">
        <f>IF(AND(p3_stab&gt;0,GY$4&gt;p3_stab+120),p3_sup_pmt,0)</f>
        <v/>
      </c>
      <c r="GZ166" s="44">
        <f>IF(AND(p3_stab&gt;0,GZ$4&gt;p3_stab+120),p3_sup_pmt,0)</f>
        <v/>
      </c>
      <c r="HA166" s="44">
        <f>IF(AND(p3_stab&gt;0,HA$4&gt;p3_stab+120),p3_sup_pmt,0)</f>
        <v/>
      </c>
      <c r="HB166" s="44">
        <f>IF(AND(p3_stab&gt;0,HB$4&gt;p3_stab+120),p3_sup_pmt,0)</f>
        <v/>
      </c>
      <c r="HC166" s="44">
        <f>IF(AND(p3_stab&gt;0,HC$4&gt;p3_stab+120),p3_sup_pmt,0)</f>
        <v/>
      </c>
      <c r="HD166" s="44">
        <f>IF(AND(p3_stab&gt;0,HD$4&gt;p3_stab+120),p3_sup_pmt,0)</f>
        <v/>
      </c>
      <c r="HE166" s="44">
        <f>IF(AND(p3_stab&gt;0,HE$4&gt;p3_stab+120),p3_sup_pmt,0)</f>
        <v/>
      </c>
      <c r="HF166" s="44">
        <f>IF(AND(p3_stab&gt;0,HF$4&gt;p3_stab+120),p3_sup_pmt,0)</f>
        <v/>
      </c>
      <c r="HG166" s="44">
        <f>IF(AND(p3_stab&gt;0,HG$4&gt;p3_stab+120),p3_sup_pmt,0)</f>
        <v/>
      </c>
      <c r="HH166" s="44">
        <f>IF(AND(p3_stab&gt;0,HH$4&gt;p3_stab+120),p3_sup_pmt,0)</f>
        <v/>
      </c>
      <c r="HI166" s="44">
        <f>IF(AND(p3_stab&gt;0,HI$4&gt;p3_stab+120),p3_sup_pmt,0)</f>
        <v/>
      </c>
      <c r="HJ166" s="44">
        <f>IF(AND(p3_stab&gt;0,HJ$4&gt;p3_stab+120),p3_sup_pmt,0)</f>
        <v/>
      </c>
      <c r="HK166" s="44">
        <f>IF(AND(p3_stab&gt;0,HK$4&gt;p3_stab+120),p3_sup_pmt,0)</f>
        <v/>
      </c>
      <c r="HL166" s="44">
        <f>IF(AND(p3_stab&gt;0,HL$4&gt;p3_stab+120),p3_sup_pmt,0)</f>
        <v/>
      </c>
      <c r="HM166" s="44">
        <f>IF(AND(p3_stab&gt;0,HM$4&gt;p3_stab+120),p3_sup_pmt,0)</f>
        <v/>
      </c>
      <c r="HN166" s="44">
        <f>IF(AND(p3_stab&gt;0,HN$4&gt;p3_stab+120),p3_sup_pmt,0)</f>
        <v/>
      </c>
      <c r="HO166" s="44">
        <f>IF(AND(p3_stab&gt;0,HO$4&gt;p3_stab+120),p3_sup_pmt,0)</f>
        <v/>
      </c>
      <c r="HP166" s="44">
        <f>IF(AND(p3_stab&gt;0,HP$4&gt;p3_stab+120),p3_sup_pmt,0)</f>
        <v/>
      </c>
      <c r="HQ166" s="44">
        <f>IF(AND(p3_stab&gt;0,HQ$4&gt;p3_stab+120),p3_sup_pmt,0)</f>
        <v/>
      </c>
      <c r="HR166" s="44">
        <f>IF(AND(p3_stab&gt;0,HR$4&gt;p3_stab+120),p3_sup_pmt,0)</f>
        <v/>
      </c>
      <c r="HS166" s="44">
        <f>IF(AND(p3_stab&gt;0,HS$4&gt;p3_stab+120),p3_sup_pmt,0)</f>
        <v/>
      </c>
      <c r="HT166" s="44">
        <f>IF(AND(p3_stab&gt;0,HT$4&gt;p3_stab+120),p3_sup_pmt,0)</f>
        <v/>
      </c>
      <c r="HU166" s="44">
        <f>IF(AND(p3_stab&gt;0,HU$4&gt;p3_stab+120),p3_sup_pmt,0)</f>
        <v/>
      </c>
      <c r="HV166" s="44">
        <f>IF(AND(p3_stab&gt;0,HV$4&gt;p3_stab+120),p3_sup_pmt,0)</f>
        <v/>
      </c>
      <c r="HW166" s="44">
        <f>IF(AND(p3_stab&gt;0,HW$4&gt;p3_stab+120),p3_sup_pmt,0)</f>
        <v/>
      </c>
      <c r="HX166" s="44">
        <f>IF(AND(p3_stab&gt;0,HX$4&gt;p3_stab+120),p3_sup_pmt,0)</f>
        <v/>
      </c>
      <c r="HY166" s="44">
        <f>IF(AND(p3_stab&gt;0,HY$4&gt;p3_stab+120),p3_sup_pmt,0)</f>
        <v/>
      </c>
      <c r="HZ166" s="44">
        <f>IF(AND(p3_stab&gt;0,HZ$4&gt;p3_stab+120),p3_sup_pmt,0)</f>
        <v/>
      </c>
      <c r="IA166" s="44">
        <f>IF(AND(p3_stab&gt;0,IA$4&gt;p3_stab+120),p3_sup_pmt,0)</f>
        <v/>
      </c>
      <c r="IB166" s="44">
        <f>IF(AND(p3_stab&gt;0,IB$4&gt;p3_stab+120),p3_sup_pmt,0)</f>
        <v/>
      </c>
      <c r="IC166" s="44">
        <f>IF(AND(p3_stab&gt;0,IC$4&gt;p3_stab+120),p3_sup_pmt,0)</f>
        <v/>
      </c>
      <c r="ID166" s="44">
        <f>IF(AND(p3_stab&gt;0,ID$4&gt;p3_stab+120),p3_sup_pmt,0)</f>
        <v/>
      </c>
      <c r="IE166" s="44">
        <f>IF(AND(p3_stab&gt;0,IE$4&gt;p3_stab+120),p3_sup_pmt,0)</f>
        <v/>
      </c>
      <c r="IF166" s="44">
        <f>IF(AND(p3_stab&gt;0,IF$4&gt;p3_stab+120),p3_sup_pmt,0)</f>
        <v/>
      </c>
      <c r="IG166" s="44">
        <f>IF(AND(p3_stab&gt;0,IG$4&gt;p3_stab+120),p3_sup_pmt,0)</f>
        <v/>
      </c>
      <c r="IH166" s="44">
        <f>IF(AND(p3_stab&gt;0,IH$4&gt;p3_stab+120),p3_sup_pmt,0)</f>
        <v/>
      </c>
      <c r="II166" s="44">
        <f>IF(AND(p3_stab&gt;0,II$4&gt;p3_stab+120),p3_sup_pmt,0)</f>
        <v/>
      </c>
      <c r="IJ166" s="44">
        <f>IF(AND(p3_stab&gt;0,IJ$4&gt;p3_stab+120),p3_sup_pmt,0)</f>
        <v/>
      </c>
      <c r="IK166" s="44">
        <f>IF(AND(p3_stab&gt;0,IK$4&gt;p3_stab+120),p3_sup_pmt,0)</f>
        <v/>
      </c>
      <c r="IL166" s="44">
        <f>IF(AND(p3_stab&gt;0,IL$4&gt;p3_stab+120),p3_sup_pmt,0)</f>
        <v/>
      </c>
      <c r="IM166" s="44">
        <f>IF(AND(p3_stab&gt;0,IM$4&gt;p3_stab+120),p3_sup_pmt,0)</f>
        <v/>
      </c>
      <c r="IN166" s="44">
        <f>IF(AND(p3_stab&gt;0,IN$4&gt;p3_stab+120),p3_sup_pmt,0)</f>
        <v/>
      </c>
      <c r="IO166" s="44">
        <f>IF(AND(p3_stab&gt;0,IO$4&gt;p3_stab+120),p3_sup_pmt,0)</f>
        <v/>
      </c>
      <c r="IP166" s="44">
        <f>IF(AND(p3_stab&gt;0,IP$4&gt;p3_stab+120),p3_sup_pmt,0)</f>
        <v/>
      </c>
      <c r="IQ166" s="44">
        <f>IF(AND(p3_stab&gt;0,IQ$4&gt;p3_stab+120),p3_sup_pmt,0)</f>
        <v/>
      </c>
      <c r="IR166" s="44">
        <f>IF(AND(p3_stab&gt;0,IR$4&gt;p3_stab+120),p3_sup_pmt,0)</f>
        <v/>
      </c>
      <c r="IS166" s="44">
        <f>IF(AND(p3_stab&gt;0,IS$4&gt;p3_stab+120),p3_sup_pmt,0)</f>
        <v/>
      </c>
      <c r="IT166" s="44">
        <f>IF(AND(p3_stab&gt;0,IT$4&gt;p3_stab+120),p3_sup_pmt,0)</f>
        <v/>
      </c>
      <c r="IU166" s="44">
        <f>IF(AND(p3_stab&gt;0,IU$4&gt;p3_stab+120),p3_sup_pmt,0)</f>
        <v/>
      </c>
      <c r="IV166" s="44">
        <f>IF(AND(p3_stab&gt;0,IV$4&gt;p3_stab+120),p3_sup_pmt,0)</f>
        <v/>
      </c>
      <c r="IW166" s="44">
        <f>IF(AND(p3_stab&gt;0,IW$4&gt;p3_stab+120),p3_sup_pmt,0)</f>
        <v/>
      </c>
      <c r="IX166" s="44">
        <f>IF(AND(p3_stab&gt;0,IX$4&gt;p3_stab+120),p3_sup_pmt,0)</f>
        <v/>
      </c>
      <c r="IY166" s="44">
        <f>IF(AND(p3_stab&gt;0,IY$4&gt;p3_stab+120),p3_sup_pmt,0)</f>
        <v/>
      </c>
      <c r="IZ166" s="44">
        <f>IF(AND(p3_stab&gt;0,IZ$4&gt;p3_stab+120),p3_sup_pmt,0)</f>
        <v/>
      </c>
      <c r="JA166" s="44">
        <f>IF(AND(p3_stab&gt;0,JA$4&gt;p3_stab+120),p3_sup_pmt,0)</f>
        <v/>
      </c>
      <c r="JB166" s="44">
        <f>IF(AND(p3_stab&gt;0,JB$4&gt;p3_stab+120),p3_sup_pmt,0)</f>
        <v/>
      </c>
      <c r="JC166" s="44">
        <f>IF(AND(p3_stab&gt;0,JC$4&gt;p3_stab+120),p3_sup_pmt,0)</f>
        <v/>
      </c>
      <c r="JD166" s="44">
        <f>IF(AND(p3_stab&gt;0,JD$4&gt;p3_stab+120),p3_sup_pmt,0)</f>
        <v/>
      </c>
      <c r="JE166" s="44">
        <f>IF(AND(p3_stab&gt;0,JE$4&gt;p3_stab+120),p3_sup_pmt,0)</f>
        <v/>
      </c>
      <c r="JF166" s="44">
        <f>IF(AND(p3_stab&gt;0,JF$4&gt;p3_stab+120),p3_sup_pmt,0)</f>
        <v/>
      </c>
      <c r="JG166" s="44">
        <f>IF(AND(p3_stab&gt;0,JG$4&gt;p3_stab+120),p3_sup_pmt,0)</f>
        <v/>
      </c>
      <c r="JH166" s="44">
        <f>IF(AND(p3_stab&gt;0,JH$4&gt;p3_stab+120),p3_sup_pmt,0)</f>
        <v/>
      </c>
      <c r="JI166" s="44">
        <f>IF(AND(p3_stab&gt;0,JI$4&gt;p3_stab+120),p3_sup_pmt,0)</f>
        <v/>
      </c>
      <c r="JJ166" s="44">
        <f>IF(AND(p3_stab&gt;0,JJ$4&gt;p3_stab+120),p3_sup_pmt,0)</f>
        <v/>
      </c>
      <c r="JK166" s="44">
        <f>IF(AND(p3_stab&gt;0,JK$4&gt;p3_stab+120),p3_sup_pmt,0)</f>
        <v/>
      </c>
      <c r="JL166" s="44">
        <f>IF(AND(p3_stab&gt;0,JL$4&gt;p3_stab+120),p3_sup_pmt,0)</f>
        <v/>
      </c>
      <c r="JM166" s="44">
        <f>IF(AND(p3_stab&gt;0,JM$4&gt;p3_stab+120),p3_sup_pmt,0)</f>
        <v/>
      </c>
      <c r="JN166" s="44">
        <f>IF(AND(p3_stab&gt;0,JN$4&gt;p3_stab+120),p3_sup_pmt,0)</f>
        <v/>
      </c>
      <c r="JO166" s="44">
        <f>IF(AND(p3_stab&gt;0,JO$4&gt;p3_stab+120),p3_sup_pmt,0)</f>
        <v/>
      </c>
      <c r="JP166" s="44">
        <f>IF(AND(p3_stab&gt;0,JP$4&gt;p3_stab+120),p3_sup_pmt,0)</f>
        <v/>
      </c>
      <c r="JQ166" s="44">
        <f>IF(AND(p3_stab&gt;0,JQ$4&gt;p3_stab+120),p3_sup_pmt,0)</f>
        <v/>
      </c>
      <c r="JR166" s="44">
        <f>IF(AND(p3_stab&gt;0,JR$4&gt;p3_stab+120),p3_sup_pmt,0)</f>
        <v/>
      </c>
      <c r="JS166" s="44">
        <f>IF(AND(p3_stab&gt;0,JS$4&gt;p3_stab+120),p3_sup_pmt,0)</f>
        <v/>
      </c>
      <c r="JT166" s="44">
        <f>IF(AND(p3_stab&gt;0,JT$4&gt;p3_stab+120),p3_sup_pmt,0)</f>
        <v/>
      </c>
      <c r="JU166" s="44">
        <f>IF(AND(p3_stab&gt;0,JU$4&gt;p3_stab+120),p3_sup_pmt,0)</f>
        <v/>
      </c>
      <c r="JV166" s="44">
        <f>IF(AND(p3_stab&gt;0,JV$4&gt;p3_stab+120),p3_sup_pmt,0)</f>
        <v/>
      </c>
      <c r="JW166" s="44">
        <f>IF(AND(p3_stab&gt;0,JW$4&gt;p3_stab+120),p3_sup_pmt,0)</f>
        <v/>
      </c>
      <c r="JX166" s="44">
        <f>IF(AND(p3_stab&gt;0,JX$4&gt;p3_stab+120),p3_sup_pmt,0)</f>
        <v/>
      </c>
      <c r="JY166" s="44">
        <f>IF(AND(p3_stab&gt;0,JY$4&gt;p3_stab+120),p3_sup_pmt,0)</f>
        <v/>
      </c>
      <c r="JZ166" s="44">
        <f>IF(AND(p3_stab&gt;0,JZ$4&gt;p3_stab+120),p3_sup_pmt,0)</f>
        <v/>
      </c>
      <c r="KA166" s="44">
        <f>IF(AND(p3_stab&gt;0,KA$4&gt;p3_stab+120),p3_sup_pmt,0)</f>
        <v/>
      </c>
      <c r="KB166" s="44">
        <f>IF(AND(p3_stab&gt;0,KB$4&gt;p3_stab+120),p3_sup_pmt,0)</f>
        <v/>
      </c>
      <c r="KC166" s="44">
        <f>IF(AND(p3_stab&gt;0,KC$4&gt;p3_stab+120),p3_sup_pmt,0)</f>
        <v/>
      </c>
      <c r="KD166" s="44">
        <f>IF(AND(p3_stab&gt;0,KD$4&gt;p3_stab+120),p3_sup_pmt,0)</f>
        <v/>
      </c>
      <c r="KE166" s="44">
        <f>IF(AND(p3_stab&gt;0,KE$4&gt;p3_stab+120),p3_sup_pmt,0)</f>
        <v/>
      </c>
      <c r="KF166" s="44">
        <f>IF(AND(p3_stab&gt;0,KF$4&gt;p3_stab+120),p3_sup_pmt,0)</f>
        <v/>
      </c>
      <c r="KG166" s="44">
        <f>IF(AND(p3_stab&gt;0,KG$4&gt;p3_stab+120),p3_sup_pmt,0)</f>
        <v/>
      </c>
      <c r="KH166" s="44">
        <f>IF(AND(p3_stab&gt;0,KH$4&gt;p3_stab+120),p3_sup_pmt,0)</f>
        <v/>
      </c>
      <c r="KI166" s="44">
        <f>IF(AND(p3_stab&gt;0,KI$4&gt;p3_stab+120),p3_sup_pmt,0)</f>
        <v/>
      </c>
      <c r="KJ166" s="44">
        <f>IF(AND(p3_stab&gt;0,KJ$4&gt;p3_stab+120),p3_sup_pmt,0)</f>
        <v/>
      </c>
      <c r="KK166" s="44">
        <f>IF(AND(p3_stab&gt;0,KK$4&gt;p3_stab+120),p3_sup_pmt,0)</f>
        <v/>
      </c>
      <c r="KL166" s="44">
        <f>IF(AND(p3_stab&gt;0,KL$4&gt;p3_stab+120),p3_sup_pmt,0)</f>
        <v/>
      </c>
      <c r="KM166" s="44">
        <f>IF(AND(p3_stab&gt;0,KM$4&gt;p3_stab+120),p3_sup_pmt,0)</f>
        <v/>
      </c>
      <c r="KN166" s="44">
        <f>IF(AND(p3_stab&gt;0,KN$4&gt;p3_stab+120),p3_sup_pmt,0)</f>
        <v/>
      </c>
      <c r="KO166" s="44">
        <f>IF(AND(p3_stab&gt;0,KO$4&gt;p3_stab+120),p3_sup_pmt,0)</f>
        <v/>
      </c>
      <c r="KP166" s="44">
        <f>IF(AND(p3_stab&gt;0,KP$4&gt;p3_stab+120),p3_sup_pmt,0)</f>
        <v/>
      </c>
      <c r="KQ166" s="44">
        <f>IF(AND(p3_stab&gt;0,KQ$4&gt;p3_stab+120),p3_sup_pmt,0)</f>
        <v/>
      </c>
      <c r="KR166" s="44">
        <f>IF(AND(p3_stab&gt;0,KR$4&gt;p3_stab+120),p3_sup_pmt,0)</f>
        <v/>
      </c>
      <c r="KS166" s="44">
        <f>IF(AND(p3_stab&gt;0,KS$4&gt;p3_stab+120),p3_sup_pmt,0)</f>
        <v/>
      </c>
      <c r="KT166" s="44">
        <f>IF(AND(p3_stab&gt;0,KT$4&gt;p3_stab+120),p3_sup_pmt,0)</f>
        <v/>
      </c>
      <c r="KU166" s="44">
        <f>IF(AND(p3_stab&gt;0,KU$4&gt;p3_stab+120),p3_sup_pmt,0)</f>
        <v/>
      </c>
      <c r="KV166" s="44">
        <f>IF(AND(p3_stab&gt;0,KV$4&gt;p3_stab+120),p3_sup_pmt,0)</f>
        <v/>
      </c>
      <c r="KW166" s="44">
        <f>IF(AND(p3_stab&gt;0,KW$4&gt;p3_stab+120),p3_sup_pmt,0)</f>
        <v/>
      </c>
      <c r="KX166" s="44">
        <f>IF(AND(p3_stab&gt;0,KX$4&gt;p3_stab+120),p3_sup_pmt,0)</f>
        <v/>
      </c>
      <c r="KY166" s="44">
        <f>IF(AND(p3_stab&gt;0,KY$4&gt;p3_stab+120),p3_sup_pmt,0)</f>
        <v/>
      </c>
      <c r="KZ166" s="44">
        <f>IF(AND(p3_stab&gt;0,KZ$4&gt;p3_stab+120),p3_sup_pmt,0)</f>
        <v/>
      </c>
      <c r="LA166" s="44">
        <f>IF(AND(p3_stab&gt;0,LA$4&gt;p3_stab+120),p3_sup_pmt,0)</f>
        <v/>
      </c>
      <c r="LB166" s="44">
        <f>IF(AND(p3_stab&gt;0,LB$4&gt;p3_stab+120),p3_sup_pmt,0)</f>
        <v/>
      </c>
      <c r="LC166" s="44">
        <f>IF(AND(p3_stab&gt;0,LC$4&gt;p3_stab+120),p3_sup_pmt,0)</f>
        <v/>
      </c>
      <c r="LD166" s="44">
        <f>IF(AND(p3_stab&gt;0,LD$4&gt;p3_stab+120),p3_sup_pmt,0)</f>
        <v/>
      </c>
      <c r="LE166" s="44">
        <f>IF(AND(p3_stab&gt;0,LE$4&gt;p3_stab+120),p3_sup_pmt,0)</f>
        <v/>
      </c>
      <c r="LF166" s="44">
        <f>IF(AND(p3_stab&gt;0,LF$4&gt;p3_stab+120),p3_sup_pmt,0)</f>
        <v/>
      </c>
      <c r="LG166" s="44">
        <f>IF(AND(p3_stab&gt;0,LG$4&gt;p3_stab+120),p3_sup_pmt,0)</f>
        <v/>
      </c>
      <c r="LH166" s="44">
        <f>IF(AND(p3_stab&gt;0,LH$4&gt;p3_stab+120),p3_sup_pmt,0)</f>
        <v/>
      </c>
      <c r="LI166" s="44">
        <f>IF(AND(p3_stab&gt;0,LI$4&gt;p3_stab+120),p3_sup_pmt,0)</f>
        <v/>
      </c>
      <c r="LJ166" s="44">
        <f>IF(AND(p3_stab&gt;0,LJ$4&gt;p3_stab+120),p3_sup_pmt,0)</f>
        <v/>
      </c>
      <c r="LK166" s="44">
        <f>IF(AND(p3_stab&gt;0,LK$4&gt;p3_stab+120),p3_sup_pmt,0)</f>
        <v/>
      </c>
      <c r="LL166" s="44">
        <f>IF(AND(p3_stab&gt;0,LL$4&gt;p3_stab+120),p3_sup_pmt,0)</f>
        <v/>
      </c>
      <c r="LM166" s="44">
        <f>IF(AND(p3_stab&gt;0,LM$4&gt;p3_stab+120),p3_sup_pmt,0)</f>
        <v/>
      </c>
      <c r="LN166" s="44">
        <f>IF(AND(p3_stab&gt;0,LN$4&gt;p3_stab+120),p3_sup_pmt,0)</f>
        <v/>
      </c>
      <c r="LO166" s="44">
        <f>IF(AND(p3_stab&gt;0,LO$4&gt;p3_stab+120),p3_sup_pmt,0)</f>
        <v/>
      </c>
      <c r="LP166" s="44">
        <f>IF(AND(p3_stab&gt;0,LP$4&gt;p3_stab+120),p3_sup_pmt,0)</f>
        <v/>
      </c>
      <c r="LQ166" s="44">
        <f>IF(AND(p3_stab&gt;0,LQ$4&gt;p3_stab+120),p3_sup_pmt,0)</f>
        <v/>
      </c>
      <c r="LR166" s="44">
        <f>IF(AND(p3_stab&gt;0,LR$4&gt;p3_stab+120),p3_sup_pmt,0)</f>
        <v/>
      </c>
      <c r="LS166" s="44">
        <f>IF(AND(p3_stab&gt;0,LS$4&gt;p3_stab+120),p3_sup_pmt,0)</f>
        <v/>
      </c>
      <c r="LT166" s="44">
        <f>IF(AND(p3_stab&gt;0,LT$4&gt;p3_stab+120),p3_sup_pmt,0)</f>
        <v/>
      </c>
      <c r="LU166" s="44">
        <f>IF(AND(p3_stab&gt;0,LU$4&gt;p3_stab+120),p3_sup_pmt,0)</f>
        <v/>
      </c>
      <c r="LV166" s="44">
        <f>IF(AND(p3_stab&gt;0,LV$4&gt;p3_stab+120),p3_sup_pmt,0)</f>
        <v/>
      </c>
      <c r="LW166" s="44">
        <f>IF(AND(p3_stab&gt;0,LW$4&gt;p3_stab+120),p3_sup_pmt,0)</f>
        <v/>
      </c>
      <c r="LX166" s="44">
        <f>IF(AND(p3_stab&gt;0,LX$4&gt;p3_stab+120),p3_sup_pmt,0)</f>
        <v/>
      </c>
      <c r="LY166" s="44">
        <f>IF(AND(p3_stab&gt;0,LY$4&gt;p3_stab+120),p3_sup_pmt,0)</f>
        <v/>
      </c>
      <c r="LZ166" s="44">
        <f>IF(AND(p3_stab&gt;0,LZ$4&gt;p3_stab+120),p3_sup_pmt,0)</f>
        <v/>
      </c>
      <c r="MA166" s="44">
        <f>IF(AND(p3_stab&gt;0,MA$4&gt;p3_stab+120),p3_sup_pmt,0)</f>
        <v/>
      </c>
      <c r="MB166" s="44">
        <f>IF(AND(p3_stab&gt;0,MB$4&gt;p3_stab+120),p3_sup_pmt,0)</f>
        <v/>
      </c>
      <c r="MC166" s="44">
        <f>IF(AND(p3_stab&gt;0,MC$4&gt;p3_stab+120),p3_sup_pmt,0)</f>
        <v/>
      </c>
      <c r="MD166" s="44">
        <f>IF(AND(p3_stab&gt;0,MD$4&gt;p3_stab+120),p3_sup_pmt,0)</f>
        <v/>
      </c>
      <c r="ME166" s="44">
        <f>IF(AND(p3_stab&gt;0,ME$4&gt;p3_stab+120),p3_sup_pmt,0)</f>
        <v/>
      </c>
      <c r="MF166" s="44">
        <f>IF(AND(p3_stab&gt;0,MF$4&gt;p3_stab+120),p3_sup_pmt,0)</f>
        <v/>
      </c>
      <c r="MG166" s="44">
        <f>IF(AND(p3_stab&gt;0,MG$4&gt;p3_stab+120),p3_sup_pmt,0)</f>
        <v/>
      </c>
      <c r="MH166" s="44">
        <f>IF(AND(p3_stab&gt;0,MH$4&gt;p3_stab+120),p3_sup_pmt,0)</f>
        <v/>
      </c>
      <c r="MI166" s="44">
        <f>IF(AND(p3_stab&gt;0,MI$4&gt;p3_stab+120),p3_sup_pmt,0)</f>
        <v/>
      </c>
      <c r="MJ166" s="44">
        <f>IF(AND(p3_stab&gt;0,MJ$4&gt;p3_stab+120),p3_sup_pmt,0)</f>
        <v/>
      </c>
      <c r="MK166" s="44">
        <f>IF(AND(p3_stab&gt;0,MK$4&gt;p3_stab+120),p3_sup_pmt,0)</f>
        <v/>
      </c>
      <c r="ML166" s="44">
        <f>IF(AND(p3_stab&gt;0,ML$4&gt;p3_stab+120),p3_sup_pmt,0)</f>
        <v/>
      </c>
      <c r="MM166" s="44">
        <f>IF(AND(p3_stab&gt;0,MM$4&gt;p3_stab+120),p3_sup_pmt,0)</f>
        <v/>
      </c>
      <c r="MN166" s="44">
        <f>IF(AND(p3_stab&gt;0,MN$4&gt;p3_stab+120),p3_sup_pmt,0)</f>
        <v/>
      </c>
      <c r="MO166" s="44">
        <f>IF(AND(p3_stab&gt;0,MO$4&gt;p3_stab+120),p3_sup_pmt,0)</f>
        <v/>
      </c>
      <c r="MP166" s="44">
        <f>IF(AND(p3_stab&gt;0,MP$4&gt;p3_stab+120),p3_sup_pmt,0)</f>
        <v/>
      </c>
      <c r="MQ166" s="44">
        <f>IF(AND(p3_stab&gt;0,MQ$4&gt;p3_stab+120),p3_sup_pmt,0)</f>
        <v/>
      </c>
      <c r="MR166" s="44">
        <f>IF(AND(p3_stab&gt;0,MR$4&gt;p3_stab+120),p3_sup_pmt,0)</f>
        <v/>
      </c>
      <c r="MS166" s="44">
        <f>IF(AND(p3_stab&gt;0,MS$4&gt;p3_stab+120),p3_sup_pmt,0)</f>
        <v/>
      </c>
      <c r="MT166" s="44">
        <f>IF(AND(p3_stab&gt;0,MT$4&gt;p3_stab+120),p3_sup_pmt,0)</f>
        <v/>
      </c>
      <c r="MU166" s="44">
        <f>IF(AND(p3_stab&gt;0,MU$4&gt;p3_stab+120),p3_sup_pmt,0)</f>
        <v/>
      </c>
      <c r="MV166" s="44">
        <f>IF(AND(p3_stab&gt;0,MV$4&gt;p3_stab+120),p3_sup_pmt,0)</f>
        <v/>
      </c>
      <c r="MW166" s="44">
        <f>IF(AND(p3_stab&gt;0,MW$4&gt;p3_stab+120),p3_sup_pmt,0)</f>
        <v/>
      </c>
      <c r="MX166" s="44">
        <f>IF(AND(p3_stab&gt;0,MX$4&gt;p3_stab+120),p3_sup_pmt,0)</f>
        <v/>
      </c>
      <c r="MY166" s="44">
        <f>IF(AND(p3_stab&gt;0,MY$4&gt;p3_stab+120),p3_sup_pmt,0)</f>
        <v/>
      </c>
      <c r="MZ166" s="44">
        <f>IF(AND(p3_stab&gt;0,MZ$4&gt;p3_stab+120),p3_sup_pmt,0)</f>
        <v/>
      </c>
      <c r="NA166" s="44">
        <f>IF(AND(p3_stab&gt;0,NA$4&gt;p3_stab+120),p3_sup_pmt,0)</f>
        <v/>
      </c>
      <c r="NB166" s="44">
        <f>IF(AND(p3_stab&gt;0,NB$4&gt;p3_stab+120),p3_sup_pmt,0)</f>
        <v/>
      </c>
      <c r="NC166" s="44">
        <f>IF(AND(p3_stab&gt;0,NC$4&gt;p3_stab+120),p3_sup_pmt,0)</f>
        <v/>
      </c>
      <c r="ND166" s="44">
        <f>IF(AND(p3_stab&gt;0,ND$4&gt;p3_stab+120),p3_sup_pmt,0)</f>
        <v/>
      </c>
      <c r="NE166" s="44">
        <f>IF(AND(p3_stab&gt;0,NE$4&gt;p3_stab+120),p3_sup_pmt,0)</f>
        <v/>
      </c>
      <c r="NF166" s="44">
        <f>IF(AND(p3_stab&gt;0,NF$4&gt;p3_stab+120),p3_sup_pmt,0)</f>
        <v/>
      </c>
      <c r="NG166" s="44">
        <f>IF(AND(p3_stab&gt;0,NG$4&gt;p3_stab+120),p3_sup_pmt,0)</f>
        <v/>
      </c>
      <c r="NH166" s="44">
        <f>IF(AND(p3_stab&gt;0,NH$4&gt;p3_stab+120),p3_sup_pmt,0)</f>
        <v/>
      </c>
      <c r="NI166" s="44">
        <f>IF(AND(p3_stab&gt;0,NI$4&gt;p3_stab+120),p3_sup_pmt,0)</f>
        <v/>
      </c>
      <c r="NJ166" s="44">
        <f>IF(AND(p3_stab&gt;0,NJ$4&gt;p3_stab+120),p3_sup_pmt,0)</f>
        <v/>
      </c>
      <c r="NK166" s="44">
        <f>IF(AND(p3_stab&gt;0,NK$4&gt;p3_stab+120),p3_sup_pmt,0)</f>
        <v/>
      </c>
      <c r="NL166" s="44">
        <f>IF(AND(p3_stab&gt;0,NL$4&gt;p3_stab+120),p3_sup_pmt,0)</f>
        <v/>
      </c>
      <c r="NM166" s="44">
        <f>IF(AND(p3_stab&gt;0,NM$4&gt;p3_stab+120),p3_sup_pmt,0)</f>
        <v/>
      </c>
      <c r="NN166" s="44">
        <f>IF(AND(p3_stab&gt;0,NN$4&gt;p3_stab+120),p3_sup_pmt,0)</f>
        <v/>
      </c>
      <c r="NO166" s="44">
        <f>IF(AND(p3_stab&gt;0,NO$4&gt;p3_stab+120),p3_sup_pmt,0)</f>
        <v/>
      </c>
      <c r="NP166" s="44">
        <f>IF(AND(p3_stab&gt;0,NP$4&gt;p3_stab+120),p3_sup_pmt,0)</f>
        <v/>
      </c>
      <c r="NQ166" s="44">
        <f>IF(AND(p3_stab&gt;0,NQ$4&gt;p3_stab+120),p3_sup_pmt,0)</f>
        <v/>
      </c>
      <c r="NR166" s="44">
        <f>IF(AND(p3_stab&gt;0,NR$4&gt;p3_stab+120),p3_sup_pmt,0)</f>
        <v/>
      </c>
      <c r="NS166" s="44">
        <f>IF(AND(p3_stab&gt;0,NS$4&gt;p3_stab+120),p3_sup_pmt,0)</f>
        <v/>
      </c>
      <c r="NT166" s="44">
        <f>IF(AND(p3_stab&gt;0,NT$4&gt;p3_stab+120),p3_sup_pmt,0)</f>
        <v/>
      </c>
      <c r="NU166" s="44">
        <f>IF(AND(p3_stab&gt;0,NU$4&gt;p3_stab+120),p3_sup_pmt,0)</f>
        <v/>
      </c>
      <c r="NV166" s="44">
        <f>IF(AND(p3_stab&gt;0,NV$4&gt;p3_stab+120),p3_sup_pmt,0)</f>
        <v/>
      </c>
      <c r="NW166" s="44">
        <f>IF(AND(p3_stab&gt;0,NW$4&gt;p3_stab+120),p3_sup_pmt,0)</f>
        <v/>
      </c>
      <c r="NX166" s="44">
        <f>IF(AND(p3_stab&gt;0,NX$4&gt;p3_stab+120),p3_sup_pmt,0)</f>
        <v/>
      </c>
      <c r="NY166" s="44">
        <f>IF(AND(p3_stab&gt;0,NY$4&gt;p3_stab+120),p3_sup_pmt,0)</f>
        <v/>
      </c>
      <c r="NZ166" s="44">
        <f>IF(AND(p3_stab&gt;0,NZ$4&gt;p3_stab+120),p3_sup_pmt,0)</f>
        <v/>
      </c>
      <c r="OA166" s="44">
        <f>IF(AND(p3_stab&gt;0,OA$4&gt;p3_stab+120),p3_sup_pmt,0)</f>
        <v/>
      </c>
      <c r="OB166" s="44">
        <f>IF(AND(p3_stab&gt;0,OB$4&gt;p3_stab+120),p3_sup_pmt,0)</f>
        <v/>
      </c>
      <c r="OC166" s="44">
        <f>IF(AND(p3_stab&gt;0,OC$4&gt;p3_stab+120),p3_sup_pmt,0)</f>
        <v/>
      </c>
      <c r="OD166" s="44">
        <f>IF(AND(p3_stab&gt;0,OD$4&gt;p3_stab+120),p3_sup_pmt,0)</f>
        <v/>
      </c>
      <c r="OE166" s="44">
        <f>IF(AND(p3_stab&gt;0,OE$4&gt;p3_stab+120),p3_sup_pmt,0)</f>
        <v/>
      </c>
      <c r="OF166" s="44">
        <f>IF(AND(p3_stab&gt;0,OF$4&gt;p3_stab+120),p3_sup_pmt,0)</f>
        <v/>
      </c>
      <c r="OG166" s="44">
        <f>IF(AND(p3_stab&gt;0,OG$4&gt;p3_stab+120),p3_sup_pmt,0)</f>
        <v/>
      </c>
      <c r="OH166" s="44">
        <f>IF(AND(p3_stab&gt;0,OH$4&gt;p3_stab+120),p3_sup_pmt,0)</f>
        <v/>
      </c>
      <c r="OI166" s="44">
        <f>IF(AND(p3_stab&gt;0,OI$4&gt;p3_stab+120),p3_sup_pmt,0)</f>
        <v/>
      </c>
      <c r="OJ166" s="44">
        <f>IF(AND(p3_stab&gt;0,OJ$4&gt;p3_stab+120),p3_sup_pmt,0)</f>
        <v/>
      </c>
      <c r="OK166" s="44">
        <f>IF(AND(p3_stab&gt;0,OK$4&gt;p3_stab+120),p3_sup_pmt,0)</f>
        <v/>
      </c>
      <c r="OL166" s="44">
        <f>IF(AND(p3_stab&gt;0,OL$4&gt;p3_stab+120),p3_sup_pmt,0)</f>
        <v/>
      </c>
      <c r="OM166" s="44">
        <f>IF(AND(p3_stab&gt;0,OM$4&gt;p3_stab+120),p3_sup_pmt,0)</f>
        <v/>
      </c>
      <c r="ON166" s="44">
        <f>IF(AND(p3_stab&gt;0,ON$4&gt;p3_stab+120),p3_sup_pmt,0)</f>
        <v/>
      </c>
      <c r="OO166" s="44">
        <f>IF(AND(p3_stab&gt;0,OO$4&gt;p3_stab+120),p3_sup_pmt,0)</f>
        <v/>
      </c>
      <c r="OP166" s="44">
        <f>IF(AND(p3_stab&gt;0,OP$4&gt;p3_stab+120),p3_sup_pmt,0)</f>
        <v/>
      </c>
      <c r="OQ166" s="44">
        <f>IF(AND(p3_stab&gt;0,OQ$4&gt;p3_stab+120),p3_sup_pmt,0)</f>
        <v/>
      </c>
      <c r="OR166" s="44">
        <f>IF(AND(p3_stab&gt;0,OR$4&gt;p3_stab+120),p3_sup_pmt,0)</f>
        <v/>
      </c>
      <c r="OS166" s="44">
        <f>IF(AND(p3_stab&gt;0,OS$4&gt;p3_stab+120),p3_sup_pmt,0)</f>
        <v/>
      </c>
      <c r="OT166" s="44">
        <f>IF(AND(p3_stab&gt;0,OT$4&gt;p3_stab+120),p3_sup_pmt,0)</f>
        <v/>
      </c>
      <c r="OU166" s="44">
        <f>IF(AND(p3_stab&gt;0,OU$4&gt;p3_stab+120),p3_sup_pmt,0)</f>
        <v/>
      </c>
      <c r="OV166" s="44">
        <f>IF(AND(p3_stab&gt;0,OV$4&gt;p3_stab+120),p3_sup_pmt,0)</f>
        <v/>
      </c>
      <c r="OW166" s="44">
        <f>IF(AND(p3_stab&gt;0,OW$4&gt;p3_stab+120),p3_sup_pmt,0)</f>
        <v/>
      </c>
      <c r="OX166" s="44">
        <f>IF(AND(p3_stab&gt;0,OX$4&gt;p3_stab+120),p3_sup_pmt,0)</f>
        <v/>
      </c>
      <c r="OY166" s="44">
        <f>IF(AND(p3_stab&gt;0,OY$4&gt;p3_stab+120),p3_sup_pmt,0)</f>
        <v/>
      </c>
      <c r="OZ166" s="44">
        <f>IF(AND(p3_stab&gt;0,OZ$4&gt;p3_stab+120),p3_sup_pmt,0)</f>
        <v/>
      </c>
      <c r="PA166" s="44">
        <f>IF(AND(p3_stab&gt;0,PA$4&gt;p3_stab+120),p3_sup_pmt,0)</f>
        <v/>
      </c>
      <c r="PB166" s="44">
        <f>IF(AND(p3_stab&gt;0,PB$4&gt;p3_stab+120),p3_sup_pmt,0)</f>
        <v/>
      </c>
      <c r="PC166" s="44">
        <f>IF(AND(p3_stab&gt;0,PC$4&gt;p3_stab+120),p3_sup_pmt,0)</f>
        <v/>
      </c>
      <c r="PD166" s="44">
        <f>IF(AND(p3_stab&gt;0,PD$4&gt;p3_stab+120),p3_sup_pmt,0)</f>
        <v/>
      </c>
      <c r="PE166" s="44">
        <f>IF(AND(p3_stab&gt;0,PE$4&gt;p3_stab+120),p3_sup_pmt,0)</f>
        <v/>
      </c>
      <c r="PF166" s="44">
        <f>IF(AND(p3_stab&gt;0,PF$4&gt;p3_stab+120),p3_sup_pmt,0)</f>
        <v/>
      </c>
      <c r="PG166" s="44">
        <f>IF(AND(p3_stab&gt;0,PG$4&gt;p3_stab+120),p3_sup_pmt,0)</f>
        <v/>
      </c>
      <c r="PH166" s="44">
        <f>IF(AND(p3_stab&gt;0,PH$4&gt;p3_stab+120),p3_sup_pmt,0)</f>
        <v/>
      </c>
      <c r="PI166" s="44">
        <f>IF(AND(p3_stab&gt;0,PI$4&gt;p3_stab+120),p3_sup_pmt,0)</f>
        <v/>
      </c>
      <c r="PJ166" s="44">
        <f>IF(AND(p3_stab&gt;0,PJ$4&gt;p3_stab+120),p3_sup_pmt,0)</f>
        <v/>
      </c>
      <c r="PK166" s="44">
        <f>IF(AND(p3_stab&gt;0,PK$4&gt;p3_stab+120),p3_sup_pmt,0)</f>
        <v/>
      </c>
      <c r="PL166" s="44">
        <f>IF(AND(p3_stab&gt;0,PL$4&gt;p3_stab+120),p3_sup_pmt,0)</f>
        <v/>
      </c>
      <c r="PM166" s="44">
        <f>IF(AND(p3_stab&gt;0,PM$4&gt;p3_stab+120),p3_sup_pmt,0)</f>
        <v/>
      </c>
    </row>
    <row r="167">
      <c r="A167" s="9" t="inlineStr">
        <is>
          <t>Supplemental charge balance</t>
        </is>
      </c>
      <c r="B167" s="9" t="inlineStr">
        <is>
          <t>P3</t>
        </is>
      </c>
      <c r="D167" s="44">
        <f>IF(AND(p3_stab&gt;0,D$4=p3_stab+120),p3_sup,IF(AND(p3_stab&gt;0,D$4&gt;p3_stab+120),0-(p3_sup_pmt-0*r_m),0))</f>
        <v/>
      </c>
      <c r="E167" s="44">
        <f>IF(AND(p3_stab&gt;0,E$4=p3_stab+120),p3_sup,IF(AND(p3_stab&gt;0,E$4&gt;p3_stab+120),D167-(p3_sup_pmt-D167*r_m),0))</f>
        <v/>
      </c>
      <c r="F167" s="44">
        <f>IF(AND(p3_stab&gt;0,F$4=p3_stab+120),p3_sup,IF(AND(p3_stab&gt;0,F$4&gt;p3_stab+120),E167-(p3_sup_pmt-E167*r_m),0))</f>
        <v/>
      </c>
      <c r="G167" s="44">
        <f>IF(AND(p3_stab&gt;0,G$4=p3_stab+120),p3_sup,IF(AND(p3_stab&gt;0,G$4&gt;p3_stab+120),F167-(p3_sup_pmt-F167*r_m),0))</f>
        <v/>
      </c>
      <c r="H167" s="44">
        <f>IF(AND(p3_stab&gt;0,H$4=p3_stab+120),p3_sup,IF(AND(p3_stab&gt;0,H$4&gt;p3_stab+120),G167-(p3_sup_pmt-G167*r_m),0))</f>
        <v/>
      </c>
      <c r="I167" s="44">
        <f>IF(AND(p3_stab&gt;0,I$4=p3_stab+120),p3_sup,IF(AND(p3_stab&gt;0,I$4&gt;p3_stab+120),H167-(p3_sup_pmt-H167*r_m),0))</f>
        <v/>
      </c>
      <c r="J167" s="44">
        <f>IF(AND(p3_stab&gt;0,J$4=p3_stab+120),p3_sup,IF(AND(p3_stab&gt;0,J$4&gt;p3_stab+120),I167-(p3_sup_pmt-I167*r_m),0))</f>
        <v/>
      </c>
      <c r="K167" s="44">
        <f>IF(AND(p3_stab&gt;0,K$4=p3_stab+120),p3_sup,IF(AND(p3_stab&gt;0,K$4&gt;p3_stab+120),J167-(p3_sup_pmt-J167*r_m),0))</f>
        <v/>
      </c>
      <c r="L167" s="44">
        <f>IF(AND(p3_stab&gt;0,L$4=p3_stab+120),p3_sup,IF(AND(p3_stab&gt;0,L$4&gt;p3_stab+120),K167-(p3_sup_pmt-K167*r_m),0))</f>
        <v/>
      </c>
      <c r="M167" s="44">
        <f>IF(AND(p3_stab&gt;0,M$4=p3_stab+120),p3_sup,IF(AND(p3_stab&gt;0,M$4&gt;p3_stab+120),L167-(p3_sup_pmt-L167*r_m),0))</f>
        <v/>
      </c>
      <c r="N167" s="44">
        <f>IF(AND(p3_stab&gt;0,N$4=p3_stab+120),p3_sup,IF(AND(p3_stab&gt;0,N$4&gt;p3_stab+120),M167-(p3_sup_pmt-M167*r_m),0))</f>
        <v/>
      </c>
      <c r="O167" s="44">
        <f>IF(AND(p3_stab&gt;0,O$4=p3_stab+120),p3_sup,IF(AND(p3_stab&gt;0,O$4&gt;p3_stab+120),N167-(p3_sup_pmt-N167*r_m),0))</f>
        <v/>
      </c>
      <c r="P167" s="44">
        <f>IF(AND(p3_stab&gt;0,P$4=p3_stab+120),p3_sup,IF(AND(p3_stab&gt;0,P$4&gt;p3_stab+120),O167-(p3_sup_pmt-O167*r_m),0))</f>
        <v/>
      </c>
      <c r="Q167" s="44">
        <f>IF(AND(p3_stab&gt;0,Q$4=p3_stab+120),p3_sup,IF(AND(p3_stab&gt;0,Q$4&gt;p3_stab+120),P167-(p3_sup_pmt-P167*r_m),0))</f>
        <v/>
      </c>
      <c r="R167" s="44">
        <f>IF(AND(p3_stab&gt;0,R$4=p3_stab+120),p3_sup,IF(AND(p3_stab&gt;0,R$4&gt;p3_stab+120),Q167-(p3_sup_pmt-Q167*r_m),0))</f>
        <v/>
      </c>
      <c r="S167" s="44">
        <f>IF(AND(p3_stab&gt;0,S$4=p3_stab+120),p3_sup,IF(AND(p3_stab&gt;0,S$4&gt;p3_stab+120),R167-(p3_sup_pmt-R167*r_m),0))</f>
        <v/>
      </c>
      <c r="T167" s="44">
        <f>IF(AND(p3_stab&gt;0,T$4=p3_stab+120),p3_sup,IF(AND(p3_stab&gt;0,T$4&gt;p3_stab+120),S167-(p3_sup_pmt-S167*r_m),0))</f>
        <v/>
      </c>
      <c r="U167" s="44">
        <f>IF(AND(p3_stab&gt;0,U$4=p3_stab+120),p3_sup,IF(AND(p3_stab&gt;0,U$4&gt;p3_stab+120),T167-(p3_sup_pmt-T167*r_m),0))</f>
        <v/>
      </c>
      <c r="V167" s="44">
        <f>IF(AND(p3_stab&gt;0,V$4=p3_stab+120),p3_sup,IF(AND(p3_stab&gt;0,V$4&gt;p3_stab+120),U167-(p3_sup_pmt-U167*r_m),0))</f>
        <v/>
      </c>
      <c r="W167" s="44">
        <f>IF(AND(p3_stab&gt;0,W$4=p3_stab+120),p3_sup,IF(AND(p3_stab&gt;0,W$4&gt;p3_stab+120),V167-(p3_sup_pmt-V167*r_m),0))</f>
        <v/>
      </c>
      <c r="X167" s="44">
        <f>IF(AND(p3_stab&gt;0,X$4=p3_stab+120),p3_sup,IF(AND(p3_stab&gt;0,X$4&gt;p3_stab+120),W167-(p3_sup_pmt-W167*r_m),0))</f>
        <v/>
      </c>
      <c r="Y167" s="44">
        <f>IF(AND(p3_stab&gt;0,Y$4=p3_stab+120),p3_sup,IF(AND(p3_stab&gt;0,Y$4&gt;p3_stab+120),X167-(p3_sup_pmt-X167*r_m),0))</f>
        <v/>
      </c>
      <c r="Z167" s="44">
        <f>IF(AND(p3_stab&gt;0,Z$4=p3_stab+120),p3_sup,IF(AND(p3_stab&gt;0,Z$4&gt;p3_stab+120),Y167-(p3_sup_pmt-Y167*r_m),0))</f>
        <v/>
      </c>
      <c r="AA167" s="44">
        <f>IF(AND(p3_stab&gt;0,AA$4=p3_stab+120),p3_sup,IF(AND(p3_stab&gt;0,AA$4&gt;p3_stab+120),Z167-(p3_sup_pmt-Z167*r_m),0))</f>
        <v/>
      </c>
      <c r="AB167" s="44">
        <f>IF(AND(p3_stab&gt;0,AB$4=p3_stab+120),p3_sup,IF(AND(p3_stab&gt;0,AB$4&gt;p3_stab+120),AA167-(p3_sup_pmt-AA167*r_m),0))</f>
        <v/>
      </c>
      <c r="AC167" s="44">
        <f>IF(AND(p3_stab&gt;0,AC$4=p3_stab+120),p3_sup,IF(AND(p3_stab&gt;0,AC$4&gt;p3_stab+120),AB167-(p3_sup_pmt-AB167*r_m),0))</f>
        <v/>
      </c>
      <c r="AD167" s="44">
        <f>IF(AND(p3_stab&gt;0,AD$4=p3_stab+120),p3_sup,IF(AND(p3_stab&gt;0,AD$4&gt;p3_stab+120),AC167-(p3_sup_pmt-AC167*r_m),0))</f>
        <v/>
      </c>
      <c r="AE167" s="44">
        <f>IF(AND(p3_stab&gt;0,AE$4=p3_stab+120),p3_sup,IF(AND(p3_stab&gt;0,AE$4&gt;p3_stab+120),AD167-(p3_sup_pmt-AD167*r_m),0))</f>
        <v/>
      </c>
      <c r="AF167" s="44">
        <f>IF(AND(p3_stab&gt;0,AF$4=p3_stab+120),p3_sup,IF(AND(p3_stab&gt;0,AF$4&gt;p3_stab+120),AE167-(p3_sup_pmt-AE167*r_m),0))</f>
        <v/>
      </c>
      <c r="AG167" s="44">
        <f>IF(AND(p3_stab&gt;0,AG$4=p3_stab+120),p3_sup,IF(AND(p3_stab&gt;0,AG$4&gt;p3_stab+120),AF167-(p3_sup_pmt-AF167*r_m),0))</f>
        <v/>
      </c>
      <c r="AH167" s="44">
        <f>IF(AND(p3_stab&gt;0,AH$4=p3_stab+120),p3_sup,IF(AND(p3_stab&gt;0,AH$4&gt;p3_stab+120),AG167-(p3_sup_pmt-AG167*r_m),0))</f>
        <v/>
      </c>
      <c r="AI167" s="44">
        <f>IF(AND(p3_stab&gt;0,AI$4=p3_stab+120),p3_sup,IF(AND(p3_stab&gt;0,AI$4&gt;p3_stab+120),AH167-(p3_sup_pmt-AH167*r_m),0))</f>
        <v/>
      </c>
      <c r="AJ167" s="44">
        <f>IF(AND(p3_stab&gt;0,AJ$4=p3_stab+120),p3_sup,IF(AND(p3_stab&gt;0,AJ$4&gt;p3_stab+120),AI167-(p3_sup_pmt-AI167*r_m),0))</f>
        <v/>
      </c>
      <c r="AK167" s="44">
        <f>IF(AND(p3_stab&gt;0,AK$4=p3_stab+120),p3_sup,IF(AND(p3_stab&gt;0,AK$4&gt;p3_stab+120),AJ167-(p3_sup_pmt-AJ167*r_m),0))</f>
        <v/>
      </c>
      <c r="AL167" s="44">
        <f>IF(AND(p3_stab&gt;0,AL$4=p3_stab+120),p3_sup,IF(AND(p3_stab&gt;0,AL$4&gt;p3_stab+120),AK167-(p3_sup_pmt-AK167*r_m),0))</f>
        <v/>
      </c>
      <c r="AM167" s="44">
        <f>IF(AND(p3_stab&gt;0,AM$4=p3_stab+120),p3_sup,IF(AND(p3_stab&gt;0,AM$4&gt;p3_stab+120),AL167-(p3_sup_pmt-AL167*r_m),0))</f>
        <v/>
      </c>
      <c r="AN167" s="44">
        <f>IF(AND(p3_stab&gt;0,AN$4=p3_stab+120),p3_sup,IF(AND(p3_stab&gt;0,AN$4&gt;p3_stab+120),AM167-(p3_sup_pmt-AM167*r_m),0))</f>
        <v/>
      </c>
      <c r="AO167" s="44">
        <f>IF(AND(p3_stab&gt;0,AO$4=p3_stab+120),p3_sup,IF(AND(p3_stab&gt;0,AO$4&gt;p3_stab+120),AN167-(p3_sup_pmt-AN167*r_m),0))</f>
        <v/>
      </c>
      <c r="AP167" s="44">
        <f>IF(AND(p3_stab&gt;0,AP$4=p3_stab+120),p3_sup,IF(AND(p3_stab&gt;0,AP$4&gt;p3_stab+120),AO167-(p3_sup_pmt-AO167*r_m),0))</f>
        <v/>
      </c>
      <c r="AQ167" s="44">
        <f>IF(AND(p3_stab&gt;0,AQ$4=p3_stab+120),p3_sup,IF(AND(p3_stab&gt;0,AQ$4&gt;p3_stab+120),AP167-(p3_sup_pmt-AP167*r_m),0))</f>
        <v/>
      </c>
      <c r="AR167" s="44">
        <f>IF(AND(p3_stab&gt;0,AR$4=p3_stab+120),p3_sup,IF(AND(p3_stab&gt;0,AR$4&gt;p3_stab+120),AQ167-(p3_sup_pmt-AQ167*r_m),0))</f>
        <v/>
      </c>
      <c r="AS167" s="44">
        <f>IF(AND(p3_stab&gt;0,AS$4=p3_stab+120),p3_sup,IF(AND(p3_stab&gt;0,AS$4&gt;p3_stab+120),AR167-(p3_sup_pmt-AR167*r_m),0))</f>
        <v/>
      </c>
      <c r="AT167" s="44">
        <f>IF(AND(p3_stab&gt;0,AT$4=p3_stab+120),p3_sup,IF(AND(p3_stab&gt;0,AT$4&gt;p3_stab+120),AS167-(p3_sup_pmt-AS167*r_m),0))</f>
        <v/>
      </c>
      <c r="AU167" s="44">
        <f>IF(AND(p3_stab&gt;0,AU$4=p3_stab+120),p3_sup,IF(AND(p3_stab&gt;0,AU$4&gt;p3_stab+120),AT167-(p3_sup_pmt-AT167*r_m),0))</f>
        <v/>
      </c>
      <c r="AV167" s="44">
        <f>IF(AND(p3_stab&gt;0,AV$4=p3_stab+120),p3_sup,IF(AND(p3_stab&gt;0,AV$4&gt;p3_stab+120),AU167-(p3_sup_pmt-AU167*r_m),0))</f>
        <v/>
      </c>
      <c r="AW167" s="44">
        <f>IF(AND(p3_stab&gt;0,AW$4=p3_stab+120),p3_sup,IF(AND(p3_stab&gt;0,AW$4&gt;p3_stab+120),AV167-(p3_sup_pmt-AV167*r_m),0))</f>
        <v/>
      </c>
      <c r="AX167" s="44">
        <f>IF(AND(p3_stab&gt;0,AX$4=p3_stab+120),p3_sup,IF(AND(p3_stab&gt;0,AX$4&gt;p3_stab+120),AW167-(p3_sup_pmt-AW167*r_m),0))</f>
        <v/>
      </c>
      <c r="AY167" s="44">
        <f>IF(AND(p3_stab&gt;0,AY$4=p3_stab+120),p3_sup,IF(AND(p3_stab&gt;0,AY$4&gt;p3_stab+120),AX167-(p3_sup_pmt-AX167*r_m),0))</f>
        <v/>
      </c>
      <c r="AZ167" s="44">
        <f>IF(AND(p3_stab&gt;0,AZ$4=p3_stab+120),p3_sup,IF(AND(p3_stab&gt;0,AZ$4&gt;p3_stab+120),AY167-(p3_sup_pmt-AY167*r_m),0))</f>
        <v/>
      </c>
      <c r="BA167" s="44">
        <f>IF(AND(p3_stab&gt;0,BA$4=p3_stab+120),p3_sup,IF(AND(p3_stab&gt;0,BA$4&gt;p3_stab+120),AZ167-(p3_sup_pmt-AZ167*r_m),0))</f>
        <v/>
      </c>
      <c r="BB167" s="44">
        <f>IF(AND(p3_stab&gt;0,BB$4=p3_stab+120),p3_sup,IF(AND(p3_stab&gt;0,BB$4&gt;p3_stab+120),BA167-(p3_sup_pmt-BA167*r_m),0))</f>
        <v/>
      </c>
      <c r="BC167" s="44">
        <f>IF(AND(p3_stab&gt;0,BC$4=p3_stab+120),p3_sup,IF(AND(p3_stab&gt;0,BC$4&gt;p3_stab+120),BB167-(p3_sup_pmt-BB167*r_m),0))</f>
        <v/>
      </c>
      <c r="BD167" s="44">
        <f>IF(AND(p3_stab&gt;0,BD$4=p3_stab+120),p3_sup,IF(AND(p3_stab&gt;0,BD$4&gt;p3_stab+120),BC167-(p3_sup_pmt-BC167*r_m),0))</f>
        <v/>
      </c>
      <c r="BE167" s="44">
        <f>IF(AND(p3_stab&gt;0,BE$4=p3_stab+120),p3_sup,IF(AND(p3_stab&gt;0,BE$4&gt;p3_stab+120),BD167-(p3_sup_pmt-BD167*r_m),0))</f>
        <v/>
      </c>
      <c r="BF167" s="44">
        <f>IF(AND(p3_stab&gt;0,BF$4=p3_stab+120),p3_sup,IF(AND(p3_stab&gt;0,BF$4&gt;p3_stab+120),BE167-(p3_sup_pmt-BE167*r_m),0))</f>
        <v/>
      </c>
      <c r="BG167" s="44">
        <f>IF(AND(p3_stab&gt;0,BG$4=p3_stab+120),p3_sup,IF(AND(p3_stab&gt;0,BG$4&gt;p3_stab+120),BF167-(p3_sup_pmt-BF167*r_m),0))</f>
        <v/>
      </c>
      <c r="BH167" s="44">
        <f>IF(AND(p3_stab&gt;0,BH$4=p3_stab+120),p3_sup,IF(AND(p3_stab&gt;0,BH$4&gt;p3_stab+120),BG167-(p3_sup_pmt-BG167*r_m),0))</f>
        <v/>
      </c>
      <c r="BI167" s="44">
        <f>IF(AND(p3_stab&gt;0,BI$4=p3_stab+120),p3_sup,IF(AND(p3_stab&gt;0,BI$4&gt;p3_stab+120),BH167-(p3_sup_pmt-BH167*r_m),0))</f>
        <v/>
      </c>
      <c r="BJ167" s="44">
        <f>IF(AND(p3_stab&gt;0,BJ$4=p3_stab+120),p3_sup,IF(AND(p3_stab&gt;0,BJ$4&gt;p3_stab+120),BI167-(p3_sup_pmt-BI167*r_m),0))</f>
        <v/>
      </c>
      <c r="BK167" s="44">
        <f>IF(AND(p3_stab&gt;0,BK$4=p3_stab+120),p3_sup,IF(AND(p3_stab&gt;0,BK$4&gt;p3_stab+120),BJ167-(p3_sup_pmt-BJ167*r_m),0))</f>
        <v/>
      </c>
      <c r="BL167" s="44">
        <f>IF(AND(p3_stab&gt;0,BL$4=p3_stab+120),p3_sup,IF(AND(p3_stab&gt;0,BL$4&gt;p3_stab+120),BK167-(p3_sup_pmt-BK167*r_m),0))</f>
        <v/>
      </c>
      <c r="BM167" s="44">
        <f>IF(AND(p3_stab&gt;0,BM$4=p3_stab+120),p3_sup,IF(AND(p3_stab&gt;0,BM$4&gt;p3_stab+120),BL167-(p3_sup_pmt-BL167*r_m),0))</f>
        <v/>
      </c>
      <c r="BN167" s="44">
        <f>IF(AND(p3_stab&gt;0,BN$4=p3_stab+120),p3_sup,IF(AND(p3_stab&gt;0,BN$4&gt;p3_stab+120),BM167-(p3_sup_pmt-BM167*r_m),0))</f>
        <v/>
      </c>
      <c r="BO167" s="44">
        <f>IF(AND(p3_stab&gt;0,BO$4=p3_stab+120),p3_sup,IF(AND(p3_stab&gt;0,BO$4&gt;p3_stab+120),BN167-(p3_sup_pmt-BN167*r_m),0))</f>
        <v/>
      </c>
      <c r="BP167" s="44">
        <f>IF(AND(p3_stab&gt;0,BP$4=p3_stab+120),p3_sup,IF(AND(p3_stab&gt;0,BP$4&gt;p3_stab+120),BO167-(p3_sup_pmt-BO167*r_m),0))</f>
        <v/>
      </c>
      <c r="BQ167" s="44">
        <f>IF(AND(p3_stab&gt;0,BQ$4=p3_stab+120),p3_sup,IF(AND(p3_stab&gt;0,BQ$4&gt;p3_stab+120),BP167-(p3_sup_pmt-BP167*r_m),0))</f>
        <v/>
      </c>
      <c r="BR167" s="44">
        <f>IF(AND(p3_stab&gt;0,BR$4=p3_stab+120),p3_sup,IF(AND(p3_stab&gt;0,BR$4&gt;p3_stab+120),BQ167-(p3_sup_pmt-BQ167*r_m),0))</f>
        <v/>
      </c>
      <c r="BS167" s="44">
        <f>IF(AND(p3_stab&gt;0,BS$4=p3_stab+120),p3_sup,IF(AND(p3_stab&gt;0,BS$4&gt;p3_stab+120),BR167-(p3_sup_pmt-BR167*r_m),0))</f>
        <v/>
      </c>
      <c r="BT167" s="44">
        <f>IF(AND(p3_stab&gt;0,BT$4=p3_stab+120),p3_sup,IF(AND(p3_stab&gt;0,BT$4&gt;p3_stab+120),BS167-(p3_sup_pmt-BS167*r_m),0))</f>
        <v/>
      </c>
      <c r="BU167" s="44">
        <f>IF(AND(p3_stab&gt;0,BU$4=p3_stab+120),p3_sup,IF(AND(p3_stab&gt;0,BU$4&gt;p3_stab+120),BT167-(p3_sup_pmt-BT167*r_m),0))</f>
        <v/>
      </c>
      <c r="BV167" s="44">
        <f>IF(AND(p3_stab&gt;0,BV$4=p3_stab+120),p3_sup,IF(AND(p3_stab&gt;0,BV$4&gt;p3_stab+120),BU167-(p3_sup_pmt-BU167*r_m),0))</f>
        <v/>
      </c>
      <c r="BW167" s="44">
        <f>IF(AND(p3_stab&gt;0,BW$4=p3_stab+120),p3_sup,IF(AND(p3_stab&gt;0,BW$4&gt;p3_stab+120),BV167-(p3_sup_pmt-BV167*r_m),0))</f>
        <v/>
      </c>
      <c r="BX167" s="44">
        <f>IF(AND(p3_stab&gt;0,BX$4=p3_stab+120),p3_sup,IF(AND(p3_stab&gt;0,BX$4&gt;p3_stab+120),BW167-(p3_sup_pmt-BW167*r_m),0))</f>
        <v/>
      </c>
      <c r="BY167" s="44">
        <f>IF(AND(p3_stab&gt;0,BY$4=p3_stab+120),p3_sup,IF(AND(p3_stab&gt;0,BY$4&gt;p3_stab+120),BX167-(p3_sup_pmt-BX167*r_m),0))</f>
        <v/>
      </c>
      <c r="BZ167" s="44">
        <f>IF(AND(p3_stab&gt;0,BZ$4=p3_stab+120),p3_sup,IF(AND(p3_stab&gt;0,BZ$4&gt;p3_stab+120),BY167-(p3_sup_pmt-BY167*r_m),0))</f>
        <v/>
      </c>
      <c r="CA167" s="44">
        <f>IF(AND(p3_stab&gt;0,CA$4=p3_stab+120),p3_sup,IF(AND(p3_stab&gt;0,CA$4&gt;p3_stab+120),BZ167-(p3_sup_pmt-BZ167*r_m),0))</f>
        <v/>
      </c>
      <c r="CB167" s="44">
        <f>IF(AND(p3_stab&gt;0,CB$4=p3_stab+120),p3_sup,IF(AND(p3_stab&gt;0,CB$4&gt;p3_stab+120),CA167-(p3_sup_pmt-CA167*r_m),0))</f>
        <v/>
      </c>
      <c r="CC167" s="44">
        <f>IF(AND(p3_stab&gt;0,CC$4=p3_stab+120),p3_sup,IF(AND(p3_stab&gt;0,CC$4&gt;p3_stab+120),CB167-(p3_sup_pmt-CB167*r_m),0))</f>
        <v/>
      </c>
      <c r="CD167" s="44">
        <f>IF(AND(p3_stab&gt;0,CD$4=p3_stab+120),p3_sup,IF(AND(p3_stab&gt;0,CD$4&gt;p3_stab+120),CC167-(p3_sup_pmt-CC167*r_m),0))</f>
        <v/>
      </c>
      <c r="CE167" s="44">
        <f>IF(AND(p3_stab&gt;0,CE$4=p3_stab+120),p3_sup,IF(AND(p3_stab&gt;0,CE$4&gt;p3_stab+120),CD167-(p3_sup_pmt-CD167*r_m),0))</f>
        <v/>
      </c>
      <c r="CF167" s="44">
        <f>IF(AND(p3_stab&gt;0,CF$4=p3_stab+120),p3_sup,IF(AND(p3_stab&gt;0,CF$4&gt;p3_stab+120),CE167-(p3_sup_pmt-CE167*r_m),0))</f>
        <v/>
      </c>
      <c r="CG167" s="44">
        <f>IF(AND(p3_stab&gt;0,CG$4=p3_stab+120),p3_sup,IF(AND(p3_stab&gt;0,CG$4&gt;p3_stab+120),CF167-(p3_sup_pmt-CF167*r_m),0))</f>
        <v/>
      </c>
      <c r="CH167" s="44">
        <f>IF(AND(p3_stab&gt;0,CH$4=p3_stab+120),p3_sup,IF(AND(p3_stab&gt;0,CH$4&gt;p3_stab+120),CG167-(p3_sup_pmt-CG167*r_m),0))</f>
        <v/>
      </c>
      <c r="CI167" s="44">
        <f>IF(AND(p3_stab&gt;0,CI$4=p3_stab+120),p3_sup,IF(AND(p3_stab&gt;0,CI$4&gt;p3_stab+120),CH167-(p3_sup_pmt-CH167*r_m),0))</f>
        <v/>
      </c>
      <c r="CJ167" s="44">
        <f>IF(AND(p3_stab&gt;0,CJ$4=p3_stab+120),p3_sup,IF(AND(p3_stab&gt;0,CJ$4&gt;p3_stab+120),CI167-(p3_sup_pmt-CI167*r_m),0))</f>
        <v/>
      </c>
      <c r="CK167" s="44">
        <f>IF(AND(p3_stab&gt;0,CK$4=p3_stab+120),p3_sup,IF(AND(p3_stab&gt;0,CK$4&gt;p3_stab+120),CJ167-(p3_sup_pmt-CJ167*r_m),0))</f>
        <v/>
      </c>
      <c r="CL167" s="44">
        <f>IF(AND(p3_stab&gt;0,CL$4=p3_stab+120),p3_sup,IF(AND(p3_stab&gt;0,CL$4&gt;p3_stab+120),CK167-(p3_sup_pmt-CK167*r_m),0))</f>
        <v/>
      </c>
      <c r="CM167" s="44">
        <f>IF(AND(p3_stab&gt;0,CM$4=p3_stab+120),p3_sup,IF(AND(p3_stab&gt;0,CM$4&gt;p3_stab+120),CL167-(p3_sup_pmt-CL167*r_m),0))</f>
        <v/>
      </c>
      <c r="CN167" s="44">
        <f>IF(AND(p3_stab&gt;0,CN$4=p3_stab+120),p3_sup,IF(AND(p3_stab&gt;0,CN$4&gt;p3_stab+120),CM167-(p3_sup_pmt-CM167*r_m),0))</f>
        <v/>
      </c>
      <c r="CO167" s="44">
        <f>IF(AND(p3_stab&gt;0,CO$4=p3_stab+120),p3_sup,IF(AND(p3_stab&gt;0,CO$4&gt;p3_stab+120),CN167-(p3_sup_pmt-CN167*r_m),0))</f>
        <v/>
      </c>
      <c r="CP167" s="44">
        <f>IF(AND(p3_stab&gt;0,CP$4=p3_stab+120),p3_sup,IF(AND(p3_stab&gt;0,CP$4&gt;p3_stab+120),CO167-(p3_sup_pmt-CO167*r_m),0))</f>
        <v/>
      </c>
      <c r="CQ167" s="44">
        <f>IF(AND(p3_stab&gt;0,CQ$4=p3_stab+120),p3_sup,IF(AND(p3_stab&gt;0,CQ$4&gt;p3_stab+120),CP167-(p3_sup_pmt-CP167*r_m),0))</f>
        <v/>
      </c>
      <c r="CR167" s="44">
        <f>IF(AND(p3_stab&gt;0,CR$4=p3_stab+120),p3_sup,IF(AND(p3_stab&gt;0,CR$4&gt;p3_stab+120),CQ167-(p3_sup_pmt-CQ167*r_m),0))</f>
        <v/>
      </c>
      <c r="CS167" s="44">
        <f>IF(AND(p3_stab&gt;0,CS$4=p3_stab+120),p3_sup,IF(AND(p3_stab&gt;0,CS$4&gt;p3_stab+120),CR167-(p3_sup_pmt-CR167*r_m),0))</f>
        <v/>
      </c>
      <c r="CT167" s="44">
        <f>IF(AND(p3_stab&gt;0,CT$4=p3_stab+120),p3_sup,IF(AND(p3_stab&gt;0,CT$4&gt;p3_stab+120),CS167-(p3_sup_pmt-CS167*r_m),0))</f>
        <v/>
      </c>
      <c r="CU167" s="44">
        <f>IF(AND(p3_stab&gt;0,CU$4=p3_stab+120),p3_sup,IF(AND(p3_stab&gt;0,CU$4&gt;p3_stab+120),CT167-(p3_sup_pmt-CT167*r_m),0))</f>
        <v/>
      </c>
      <c r="CV167" s="44">
        <f>IF(AND(p3_stab&gt;0,CV$4=p3_stab+120),p3_sup,IF(AND(p3_stab&gt;0,CV$4&gt;p3_stab+120),CU167-(p3_sup_pmt-CU167*r_m),0))</f>
        <v/>
      </c>
      <c r="CW167" s="44">
        <f>IF(AND(p3_stab&gt;0,CW$4=p3_stab+120),p3_sup,IF(AND(p3_stab&gt;0,CW$4&gt;p3_stab+120),CV167-(p3_sup_pmt-CV167*r_m),0))</f>
        <v/>
      </c>
      <c r="CX167" s="44">
        <f>IF(AND(p3_stab&gt;0,CX$4=p3_stab+120),p3_sup,IF(AND(p3_stab&gt;0,CX$4&gt;p3_stab+120),CW167-(p3_sup_pmt-CW167*r_m),0))</f>
        <v/>
      </c>
      <c r="CY167" s="44">
        <f>IF(AND(p3_stab&gt;0,CY$4=p3_stab+120),p3_sup,IF(AND(p3_stab&gt;0,CY$4&gt;p3_stab+120),CX167-(p3_sup_pmt-CX167*r_m),0))</f>
        <v/>
      </c>
      <c r="CZ167" s="44">
        <f>IF(AND(p3_stab&gt;0,CZ$4=p3_stab+120),p3_sup,IF(AND(p3_stab&gt;0,CZ$4&gt;p3_stab+120),CY167-(p3_sup_pmt-CY167*r_m),0))</f>
        <v/>
      </c>
      <c r="DA167" s="44">
        <f>IF(AND(p3_stab&gt;0,DA$4=p3_stab+120),p3_sup,IF(AND(p3_stab&gt;0,DA$4&gt;p3_stab+120),CZ167-(p3_sup_pmt-CZ167*r_m),0))</f>
        <v/>
      </c>
      <c r="DB167" s="44">
        <f>IF(AND(p3_stab&gt;0,DB$4=p3_stab+120),p3_sup,IF(AND(p3_stab&gt;0,DB$4&gt;p3_stab+120),DA167-(p3_sup_pmt-DA167*r_m),0))</f>
        <v/>
      </c>
      <c r="DC167" s="44">
        <f>IF(AND(p3_stab&gt;0,DC$4=p3_stab+120),p3_sup,IF(AND(p3_stab&gt;0,DC$4&gt;p3_stab+120),DB167-(p3_sup_pmt-DB167*r_m),0))</f>
        <v/>
      </c>
      <c r="DD167" s="44">
        <f>IF(AND(p3_stab&gt;0,DD$4=p3_stab+120),p3_sup,IF(AND(p3_stab&gt;0,DD$4&gt;p3_stab+120),DC167-(p3_sup_pmt-DC167*r_m),0))</f>
        <v/>
      </c>
      <c r="DE167" s="44">
        <f>IF(AND(p3_stab&gt;0,DE$4=p3_stab+120),p3_sup,IF(AND(p3_stab&gt;0,DE$4&gt;p3_stab+120),DD167-(p3_sup_pmt-DD167*r_m),0))</f>
        <v/>
      </c>
      <c r="DF167" s="44">
        <f>IF(AND(p3_stab&gt;0,DF$4=p3_stab+120),p3_sup,IF(AND(p3_stab&gt;0,DF$4&gt;p3_stab+120),DE167-(p3_sup_pmt-DE167*r_m),0))</f>
        <v/>
      </c>
      <c r="DG167" s="44">
        <f>IF(AND(p3_stab&gt;0,DG$4=p3_stab+120),p3_sup,IF(AND(p3_stab&gt;0,DG$4&gt;p3_stab+120),DF167-(p3_sup_pmt-DF167*r_m),0))</f>
        <v/>
      </c>
      <c r="DH167" s="44">
        <f>IF(AND(p3_stab&gt;0,DH$4=p3_stab+120),p3_sup,IF(AND(p3_stab&gt;0,DH$4&gt;p3_stab+120),DG167-(p3_sup_pmt-DG167*r_m),0))</f>
        <v/>
      </c>
      <c r="DI167" s="44">
        <f>IF(AND(p3_stab&gt;0,DI$4=p3_stab+120),p3_sup,IF(AND(p3_stab&gt;0,DI$4&gt;p3_stab+120),DH167-(p3_sup_pmt-DH167*r_m),0))</f>
        <v/>
      </c>
      <c r="DJ167" s="44">
        <f>IF(AND(p3_stab&gt;0,DJ$4=p3_stab+120),p3_sup,IF(AND(p3_stab&gt;0,DJ$4&gt;p3_stab+120),DI167-(p3_sup_pmt-DI167*r_m),0))</f>
        <v/>
      </c>
      <c r="DK167" s="44">
        <f>IF(AND(p3_stab&gt;0,DK$4=p3_stab+120),p3_sup,IF(AND(p3_stab&gt;0,DK$4&gt;p3_stab+120),DJ167-(p3_sup_pmt-DJ167*r_m),0))</f>
        <v/>
      </c>
      <c r="DL167" s="44">
        <f>IF(AND(p3_stab&gt;0,DL$4=p3_stab+120),p3_sup,IF(AND(p3_stab&gt;0,DL$4&gt;p3_stab+120),DK167-(p3_sup_pmt-DK167*r_m),0))</f>
        <v/>
      </c>
      <c r="DM167" s="44">
        <f>IF(AND(p3_stab&gt;0,DM$4=p3_stab+120),p3_sup,IF(AND(p3_stab&gt;0,DM$4&gt;p3_stab+120),DL167-(p3_sup_pmt-DL167*r_m),0))</f>
        <v/>
      </c>
      <c r="DN167" s="44">
        <f>IF(AND(p3_stab&gt;0,DN$4=p3_stab+120),p3_sup,IF(AND(p3_stab&gt;0,DN$4&gt;p3_stab+120),DM167-(p3_sup_pmt-DM167*r_m),0))</f>
        <v/>
      </c>
      <c r="DO167" s="44">
        <f>IF(AND(p3_stab&gt;0,DO$4=p3_stab+120),p3_sup,IF(AND(p3_stab&gt;0,DO$4&gt;p3_stab+120),DN167-(p3_sup_pmt-DN167*r_m),0))</f>
        <v/>
      </c>
      <c r="DP167" s="44">
        <f>IF(AND(p3_stab&gt;0,DP$4=p3_stab+120),p3_sup,IF(AND(p3_stab&gt;0,DP$4&gt;p3_stab+120),DO167-(p3_sup_pmt-DO167*r_m),0))</f>
        <v/>
      </c>
      <c r="DQ167" s="44">
        <f>IF(AND(p3_stab&gt;0,DQ$4=p3_stab+120),p3_sup,IF(AND(p3_stab&gt;0,DQ$4&gt;p3_stab+120),DP167-(p3_sup_pmt-DP167*r_m),0))</f>
        <v/>
      </c>
      <c r="DR167" s="44">
        <f>IF(AND(p3_stab&gt;0,DR$4=p3_stab+120),p3_sup,IF(AND(p3_stab&gt;0,DR$4&gt;p3_stab+120),DQ167-(p3_sup_pmt-DQ167*r_m),0))</f>
        <v/>
      </c>
      <c r="DS167" s="44">
        <f>IF(AND(p3_stab&gt;0,DS$4=p3_stab+120),p3_sup,IF(AND(p3_stab&gt;0,DS$4&gt;p3_stab+120),DR167-(p3_sup_pmt-DR167*r_m),0))</f>
        <v/>
      </c>
      <c r="DT167" s="44">
        <f>IF(AND(p3_stab&gt;0,DT$4=p3_stab+120),p3_sup,IF(AND(p3_stab&gt;0,DT$4&gt;p3_stab+120),DS167-(p3_sup_pmt-DS167*r_m),0))</f>
        <v/>
      </c>
      <c r="DU167" s="44">
        <f>IF(AND(p3_stab&gt;0,DU$4=p3_stab+120),p3_sup,IF(AND(p3_stab&gt;0,DU$4&gt;p3_stab+120),DT167-(p3_sup_pmt-DT167*r_m),0))</f>
        <v/>
      </c>
      <c r="DV167" s="44">
        <f>IF(AND(p3_stab&gt;0,DV$4=p3_stab+120),p3_sup,IF(AND(p3_stab&gt;0,DV$4&gt;p3_stab+120),DU167-(p3_sup_pmt-DU167*r_m),0))</f>
        <v/>
      </c>
      <c r="DW167" s="44">
        <f>IF(AND(p3_stab&gt;0,DW$4=p3_stab+120),p3_sup,IF(AND(p3_stab&gt;0,DW$4&gt;p3_stab+120),DV167-(p3_sup_pmt-DV167*r_m),0))</f>
        <v/>
      </c>
      <c r="DX167" s="44">
        <f>IF(AND(p3_stab&gt;0,DX$4=p3_stab+120),p3_sup,IF(AND(p3_stab&gt;0,DX$4&gt;p3_stab+120),DW167-(p3_sup_pmt-DW167*r_m),0))</f>
        <v/>
      </c>
      <c r="DY167" s="44">
        <f>IF(AND(p3_stab&gt;0,DY$4=p3_stab+120),p3_sup,IF(AND(p3_stab&gt;0,DY$4&gt;p3_stab+120),DX167-(p3_sup_pmt-DX167*r_m),0))</f>
        <v/>
      </c>
      <c r="DZ167" s="44">
        <f>IF(AND(p3_stab&gt;0,DZ$4=p3_stab+120),p3_sup,IF(AND(p3_stab&gt;0,DZ$4&gt;p3_stab+120),DY167-(p3_sup_pmt-DY167*r_m),0))</f>
        <v/>
      </c>
      <c r="EA167" s="44">
        <f>IF(AND(p3_stab&gt;0,EA$4=p3_stab+120),p3_sup,IF(AND(p3_stab&gt;0,EA$4&gt;p3_stab+120),DZ167-(p3_sup_pmt-DZ167*r_m),0))</f>
        <v/>
      </c>
      <c r="EB167" s="44">
        <f>IF(AND(p3_stab&gt;0,EB$4=p3_stab+120),p3_sup,IF(AND(p3_stab&gt;0,EB$4&gt;p3_stab+120),EA167-(p3_sup_pmt-EA167*r_m),0))</f>
        <v/>
      </c>
      <c r="EC167" s="44">
        <f>IF(AND(p3_stab&gt;0,EC$4=p3_stab+120),p3_sup,IF(AND(p3_stab&gt;0,EC$4&gt;p3_stab+120),EB167-(p3_sup_pmt-EB167*r_m),0))</f>
        <v/>
      </c>
      <c r="ED167" s="44">
        <f>IF(AND(p3_stab&gt;0,ED$4=p3_stab+120),p3_sup,IF(AND(p3_stab&gt;0,ED$4&gt;p3_stab+120),EC167-(p3_sup_pmt-EC167*r_m),0))</f>
        <v/>
      </c>
      <c r="EE167" s="44">
        <f>IF(AND(p3_stab&gt;0,EE$4=p3_stab+120),p3_sup,IF(AND(p3_stab&gt;0,EE$4&gt;p3_stab+120),ED167-(p3_sup_pmt-ED167*r_m),0))</f>
        <v/>
      </c>
      <c r="EF167" s="44">
        <f>IF(AND(p3_stab&gt;0,EF$4=p3_stab+120),p3_sup,IF(AND(p3_stab&gt;0,EF$4&gt;p3_stab+120),EE167-(p3_sup_pmt-EE167*r_m),0))</f>
        <v/>
      </c>
      <c r="EG167" s="44">
        <f>IF(AND(p3_stab&gt;0,EG$4=p3_stab+120),p3_sup,IF(AND(p3_stab&gt;0,EG$4&gt;p3_stab+120),EF167-(p3_sup_pmt-EF167*r_m),0))</f>
        <v/>
      </c>
      <c r="EH167" s="44">
        <f>IF(AND(p3_stab&gt;0,EH$4=p3_stab+120),p3_sup,IF(AND(p3_stab&gt;0,EH$4&gt;p3_stab+120),EG167-(p3_sup_pmt-EG167*r_m),0))</f>
        <v/>
      </c>
      <c r="EI167" s="44">
        <f>IF(AND(p3_stab&gt;0,EI$4=p3_stab+120),p3_sup,IF(AND(p3_stab&gt;0,EI$4&gt;p3_stab+120),EH167-(p3_sup_pmt-EH167*r_m),0))</f>
        <v/>
      </c>
      <c r="EJ167" s="44">
        <f>IF(AND(p3_stab&gt;0,EJ$4=p3_stab+120),p3_sup,IF(AND(p3_stab&gt;0,EJ$4&gt;p3_stab+120),EI167-(p3_sup_pmt-EI167*r_m),0))</f>
        <v/>
      </c>
      <c r="EK167" s="44">
        <f>IF(AND(p3_stab&gt;0,EK$4=p3_stab+120),p3_sup,IF(AND(p3_stab&gt;0,EK$4&gt;p3_stab+120),EJ167-(p3_sup_pmt-EJ167*r_m),0))</f>
        <v/>
      </c>
      <c r="EL167" s="44">
        <f>IF(AND(p3_stab&gt;0,EL$4=p3_stab+120),p3_sup,IF(AND(p3_stab&gt;0,EL$4&gt;p3_stab+120),EK167-(p3_sup_pmt-EK167*r_m),0))</f>
        <v/>
      </c>
      <c r="EM167" s="44">
        <f>IF(AND(p3_stab&gt;0,EM$4=p3_stab+120),p3_sup,IF(AND(p3_stab&gt;0,EM$4&gt;p3_stab+120),EL167-(p3_sup_pmt-EL167*r_m),0))</f>
        <v/>
      </c>
      <c r="EN167" s="44">
        <f>IF(AND(p3_stab&gt;0,EN$4=p3_stab+120),p3_sup,IF(AND(p3_stab&gt;0,EN$4&gt;p3_stab+120),EM167-(p3_sup_pmt-EM167*r_m),0))</f>
        <v/>
      </c>
      <c r="EO167" s="44">
        <f>IF(AND(p3_stab&gt;0,EO$4=p3_stab+120),p3_sup,IF(AND(p3_stab&gt;0,EO$4&gt;p3_stab+120),EN167-(p3_sup_pmt-EN167*r_m),0))</f>
        <v/>
      </c>
      <c r="EP167" s="44">
        <f>IF(AND(p3_stab&gt;0,EP$4=p3_stab+120),p3_sup,IF(AND(p3_stab&gt;0,EP$4&gt;p3_stab+120),EO167-(p3_sup_pmt-EO167*r_m),0))</f>
        <v/>
      </c>
      <c r="EQ167" s="44">
        <f>IF(AND(p3_stab&gt;0,EQ$4=p3_stab+120),p3_sup,IF(AND(p3_stab&gt;0,EQ$4&gt;p3_stab+120),EP167-(p3_sup_pmt-EP167*r_m),0))</f>
        <v/>
      </c>
      <c r="ER167" s="44">
        <f>IF(AND(p3_stab&gt;0,ER$4=p3_stab+120),p3_sup,IF(AND(p3_stab&gt;0,ER$4&gt;p3_stab+120),EQ167-(p3_sup_pmt-EQ167*r_m),0))</f>
        <v/>
      </c>
      <c r="ES167" s="44">
        <f>IF(AND(p3_stab&gt;0,ES$4=p3_stab+120),p3_sup,IF(AND(p3_stab&gt;0,ES$4&gt;p3_stab+120),ER167-(p3_sup_pmt-ER167*r_m),0))</f>
        <v/>
      </c>
      <c r="ET167" s="44">
        <f>IF(AND(p3_stab&gt;0,ET$4=p3_stab+120),p3_sup,IF(AND(p3_stab&gt;0,ET$4&gt;p3_stab+120),ES167-(p3_sup_pmt-ES167*r_m),0))</f>
        <v/>
      </c>
      <c r="EU167" s="44">
        <f>IF(AND(p3_stab&gt;0,EU$4=p3_stab+120),p3_sup,IF(AND(p3_stab&gt;0,EU$4&gt;p3_stab+120),ET167-(p3_sup_pmt-ET167*r_m),0))</f>
        <v/>
      </c>
      <c r="EV167" s="44">
        <f>IF(AND(p3_stab&gt;0,EV$4=p3_stab+120),p3_sup,IF(AND(p3_stab&gt;0,EV$4&gt;p3_stab+120),EU167-(p3_sup_pmt-EU167*r_m),0))</f>
        <v/>
      </c>
      <c r="EW167" s="44">
        <f>IF(AND(p3_stab&gt;0,EW$4=p3_stab+120),p3_sup,IF(AND(p3_stab&gt;0,EW$4&gt;p3_stab+120),EV167-(p3_sup_pmt-EV167*r_m),0))</f>
        <v/>
      </c>
      <c r="EX167" s="44">
        <f>IF(AND(p3_stab&gt;0,EX$4=p3_stab+120),p3_sup,IF(AND(p3_stab&gt;0,EX$4&gt;p3_stab+120),EW167-(p3_sup_pmt-EW167*r_m),0))</f>
        <v/>
      </c>
      <c r="EY167" s="44">
        <f>IF(AND(p3_stab&gt;0,EY$4=p3_stab+120),p3_sup,IF(AND(p3_stab&gt;0,EY$4&gt;p3_stab+120),EX167-(p3_sup_pmt-EX167*r_m),0))</f>
        <v/>
      </c>
      <c r="EZ167" s="44">
        <f>IF(AND(p3_stab&gt;0,EZ$4=p3_stab+120),p3_sup,IF(AND(p3_stab&gt;0,EZ$4&gt;p3_stab+120),EY167-(p3_sup_pmt-EY167*r_m),0))</f>
        <v/>
      </c>
      <c r="FA167" s="44">
        <f>IF(AND(p3_stab&gt;0,FA$4=p3_stab+120),p3_sup,IF(AND(p3_stab&gt;0,FA$4&gt;p3_stab+120),EZ167-(p3_sup_pmt-EZ167*r_m),0))</f>
        <v/>
      </c>
      <c r="FB167" s="44">
        <f>IF(AND(p3_stab&gt;0,FB$4=p3_stab+120),p3_sup,IF(AND(p3_stab&gt;0,FB$4&gt;p3_stab+120),FA167-(p3_sup_pmt-FA167*r_m),0))</f>
        <v/>
      </c>
      <c r="FC167" s="44">
        <f>IF(AND(p3_stab&gt;0,FC$4=p3_stab+120),p3_sup,IF(AND(p3_stab&gt;0,FC$4&gt;p3_stab+120),FB167-(p3_sup_pmt-FB167*r_m),0))</f>
        <v/>
      </c>
      <c r="FD167" s="44">
        <f>IF(AND(p3_stab&gt;0,FD$4=p3_stab+120),p3_sup,IF(AND(p3_stab&gt;0,FD$4&gt;p3_stab+120),FC167-(p3_sup_pmt-FC167*r_m),0))</f>
        <v/>
      </c>
      <c r="FE167" s="44">
        <f>IF(AND(p3_stab&gt;0,FE$4=p3_stab+120),p3_sup,IF(AND(p3_stab&gt;0,FE$4&gt;p3_stab+120),FD167-(p3_sup_pmt-FD167*r_m),0))</f>
        <v/>
      </c>
      <c r="FF167" s="44">
        <f>IF(AND(p3_stab&gt;0,FF$4=p3_stab+120),p3_sup,IF(AND(p3_stab&gt;0,FF$4&gt;p3_stab+120),FE167-(p3_sup_pmt-FE167*r_m),0))</f>
        <v/>
      </c>
      <c r="FG167" s="44">
        <f>IF(AND(p3_stab&gt;0,FG$4=p3_stab+120),p3_sup,IF(AND(p3_stab&gt;0,FG$4&gt;p3_stab+120),FF167-(p3_sup_pmt-FF167*r_m),0))</f>
        <v/>
      </c>
      <c r="FH167" s="44">
        <f>IF(AND(p3_stab&gt;0,FH$4=p3_stab+120),p3_sup,IF(AND(p3_stab&gt;0,FH$4&gt;p3_stab+120),FG167-(p3_sup_pmt-FG167*r_m),0))</f>
        <v/>
      </c>
      <c r="FI167" s="44">
        <f>IF(AND(p3_stab&gt;0,FI$4=p3_stab+120),p3_sup,IF(AND(p3_stab&gt;0,FI$4&gt;p3_stab+120),FH167-(p3_sup_pmt-FH167*r_m),0))</f>
        <v/>
      </c>
      <c r="FJ167" s="44">
        <f>IF(AND(p3_stab&gt;0,FJ$4=p3_stab+120),p3_sup,IF(AND(p3_stab&gt;0,FJ$4&gt;p3_stab+120),FI167-(p3_sup_pmt-FI167*r_m),0))</f>
        <v/>
      </c>
      <c r="FK167" s="44">
        <f>IF(AND(p3_stab&gt;0,FK$4=p3_stab+120),p3_sup,IF(AND(p3_stab&gt;0,FK$4&gt;p3_stab+120),FJ167-(p3_sup_pmt-FJ167*r_m),0))</f>
        <v/>
      </c>
      <c r="FL167" s="44">
        <f>IF(AND(p3_stab&gt;0,FL$4=p3_stab+120),p3_sup,IF(AND(p3_stab&gt;0,FL$4&gt;p3_stab+120),FK167-(p3_sup_pmt-FK167*r_m),0))</f>
        <v/>
      </c>
      <c r="FM167" s="44">
        <f>IF(AND(p3_stab&gt;0,FM$4=p3_stab+120),p3_sup,IF(AND(p3_stab&gt;0,FM$4&gt;p3_stab+120),FL167-(p3_sup_pmt-FL167*r_m),0))</f>
        <v/>
      </c>
      <c r="FN167" s="44">
        <f>IF(AND(p3_stab&gt;0,FN$4=p3_stab+120),p3_sup,IF(AND(p3_stab&gt;0,FN$4&gt;p3_stab+120),FM167-(p3_sup_pmt-FM167*r_m),0))</f>
        <v/>
      </c>
      <c r="FO167" s="44">
        <f>IF(AND(p3_stab&gt;0,FO$4=p3_stab+120),p3_sup,IF(AND(p3_stab&gt;0,FO$4&gt;p3_stab+120),FN167-(p3_sup_pmt-FN167*r_m),0))</f>
        <v/>
      </c>
      <c r="FP167" s="44">
        <f>IF(AND(p3_stab&gt;0,FP$4=p3_stab+120),p3_sup,IF(AND(p3_stab&gt;0,FP$4&gt;p3_stab+120),FO167-(p3_sup_pmt-FO167*r_m),0))</f>
        <v/>
      </c>
      <c r="FQ167" s="44">
        <f>IF(AND(p3_stab&gt;0,FQ$4=p3_stab+120),p3_sup,IF(AND(p3_stab&gt;0,FQ$4&gt;p3_stab+120),FP167-(p3_sup_pmt-FP167*r_m),0))</f>
        <v/>
      </c>
      <c r="FR167" s="44">
        <f>IF(AND(p3_stab&gt;0,FR$4=p3_stab+120),p3_sup,IF(AND(p3_stab&gt;0,FR$4&gt;p3_stab+120),FQ167-(p3_sup_pmt-FQ167*r_m),0))</f>
        <v/>
      </c>
      <c r="FS167" s="44">
        <f>IF(AND(p3_stab&gt;0,FS$4=p3_stab+120),p3_sup,IF(AND(p3_stab&gt;0,FS$4&gt;p3_stab+120),FR167-(p3_sup_pmt-FR167*r_m),0))</f>
        <v/>
      </c>
      <c r="FT167" s="44">
        <f>IF(AND(p3_stab&gt;0,FT$4=p3_stab+120),p3_sup,IF(AND(p3_stab&gt;0,FT$4&gt;p3_stab+120),FS167-(p3_sup_pmt-FS167*r_m),0))</f>
        <v/>
      </c>
      <c r="FU167" s="44">
        <f>IF(AND(p3_stab&gt;0,FU$4=p3_stab+120),p3_sup,IF(AND(p3_stab&gt;0,FU$4&gt;p3_stab+120),FT167-(p3_sup_pmt-FT167*r_m),0))</f>
        <v/>
      </c>
      <c r="FV167" s="44">
        <f>IF(AND(p3_stab&gt;0,FV$4=p3_stab+120),p3_sup,IF(AND(p3_stab&gt;0,FV$4&gt;p3_stab+120),FU167-(p3_sup_pmt-FU167*r_m),0))</f>
        <v/>
      </c>
      <c r="FW167" s="44">
        <f>IF(AND(p3_stab&gt;0,FW$4=p3_stab+120),p3_sup,IF(AND(p3_stab&gt;0,FW$4&gt;p3_stab+120),FV167-(p3_sup_pmt-FV167*r_m),0))</f>
        <v/>
      </c>
      <c r="FX167" s="44">
        <f>IF(AND(p3_stab&gt;0,FX$4=p3_stab+120),p3_sup,IF(AND(p3_stab&gt;0,FX$4&gt;p3_stab+120),FW167-(p3_sup_pmt-FW167*r_m),0))</f>
        <v/>
      </c>
      <c r="FY167" s="44">
        <f>IF(AND(p3_stab&gt;0,FY$4=p3_stab+120),p3_sup,IF(AND(p3_stab&gt;0,FY$4&gt;p3_stab+120),FX167-(p3_sup_pmt-FX167*r_m),0))</f>
        <v/>
      </c>
      <c r="FZ167" s="44">
        <f>IF(AND(p3_stab&gt;0,FZ$4=p3_stab+120),p3_sup,IF(AND(p3_stab&gt;0,FZ$4&gt;p3_stab+120),FY167-(p3_sup_pmt-FY167*r_m),0))</f>
        <v/>
      </c>
      <c r="GA167" s="44">
        <f>IF(AND(p3_stab&gt;0,GA$4=p3_stab+120),p3_sup,IF(AND(p3_stab&gt;0,GA$4&gt;p3_stab+120),FZ167-(p3_sup_pmt-FZ167*r_m),0))</f>
        <v/>
      </c>
      <c r="GB167" s="44">
        <f>IF(AND(p3_stab&gt;0,GB$4=p3_stab+120),p3_sup,IF(AND(p3_stab&gt;0,GB$4&gt;p3_stab+120),GA167-(p3_sup_pmt-GA167*r_m),0))</f>
        <v/>
      </c>
      <c r="GC167" s="44">
        <f>IF(AND(p3_stab&gt;0,GC$4=p3_stab+120),p3_sup,IF(AND(p3_stab&gt;0,GC$4&gt;p3_stab+120),GB167-(p3_sup_pmt-GB167*r_m),0))</f>
        <v/>
      </c>
      <c r="GD167" s="44">
        <f>IF(AND(p3_stab&gt;0,GD$4=p3_stab+120),p3_sup,IF(AND(p3_stab&gt;0,GD$4&gt;p3_stab+120),GC167-(p3_sup_pmt-GC167*r_m),0))</f>
        <v/>
      </c>
      <c r="GE167" s="44">
        <f>IF(AND(p3_stab&gt;0,GE$4=p3_stab+120),p3_sup,IF(AND(p3_stab&gt;0,GE$4&gt;p3_stab+120),GD167-(p3_sup_pmt-GD167*r_m),0))</f>
        <v/>
      </c>
      <c r="GF167" s="44">
        <f>IF(AND(p3_stab&gt;0,GF$4=p3_stab+120),p3_sup,IF(AND(p3_stab&gt;0,GF$4&gt;p3_stab+120),GE167-(p3_sup_pmt-GE167*r_m),0))</f>
        <v/>
      </c>
      <c r="GG167" s="44">
        <f>IF(AND(p3_stab&gt;0,GG$4=p3_stab+120),p3_sup,IF(AND(p3_stab&gt;0,GG$4&gt;p3_stab+120),GF167-(p3_sup_pmt-GF167*r_m),0))</f>
        <v/>
      </c>
      <c r="GH167" s="44">
        <f>IF(AND(p3_stab&gt;0,GH$4=p3_stab+120),p3_sup,IF(AND(p3_stab&gt;0,GH$4&gt;p3_stab+120),GG167-(p3_sup_pmt-GG167*r_m),0))</f>
        <v/>
      </c>
      <c r="GI167" s="44">
        <f>IF(AND(p3_stab&gt;0,GI$4=p3_stab+120),p3_sup,IF(AND(p3_stab&gt;0,GI$4&gt;p3_stab+120),GH167-(p3_sup_pmt-GH167*r_m),0))</f>
        <v/>
      </c>
      <c r="GJ167" s="44">
        <f>IF(AND(p3_stab&gt;0,GJ$4=p3_stab+120),p3_sup,IF(AND(p3_stab&gt;0,GJ$4&gt;p3_stab+120),GI167-(p3_sup_pmt-GI167*r_m),0))</f>
        <v/>
      </c>
      <c r="GK167" s="44">
        <f>IF(AND(p3_stab&gt;0,GK$4=p3_stab+120),p3_sup,IF(AND(p3_stab&gt;0,GK$4&gt;p3_stab+120),GJ167-(p3_sup_pmt-GJ167*r_m),0))</f>
        <v/>
      </c>
      <c r="GL167" s="44">
        <f>IF(AND(p3_stab&gt;0,GL$4=p3_stab+120),p3_sup,IF(AND(p3_stab&gt;0,GL$4&gt;p3_stab+120),GK167-(p3_sup_pmt-GK167*r_m),0))</f>
        <v/>
      </c>
      <c r="GM167" s="44">
        <f>IF(AND(p3_stab&gt;0,GM$4=p3_stab+120),p3_sup,IF(AND(p3_stab&gt;0,GM$4&gt;p3_stab+120),GL167-(p3_sup_pmt-GL167*r_m),0))</f>
        <v/>
      </c>
      <c r="GN167" s="44">
        <f>IF(AND(p3_stab&gt;0,GN$4=p3_stab+120),p3_sup,IF(AND(p3_stab&gt;0,GN$4&gt;p3_stab+120),GM167-(p3_sup_pmt-GM167*r_m),0))</f>
        <v/>
      </c>
      <c r="GO167" s="44">
        <f>IF(AND(p3_stab&gt;0,GO$4=p3_stab+120),p3_sup,IF(AND(p3_stab&gt;0,GO$4&gt;p3_stab+120),GN167-(p3_sup_pmt-GN167*r_m),0))</f>
        <v/>
      </c>
      <c r="GP167" s="44">
        <f>IF(AND(p3_stab&gt;0,GP$4=p3_stab+120),p3_sup,IF(AND(p3_stab&gt;0,GP$4&gt;p3_stab+120),GO167-(p3_sup_pmt-GO167*r_m),0))</f>
        <v/>
      </c>
      <c r="GQ167" s="44">
        <f>IF(AND(p3_stab&gt;0,GQ$4=p3_stab+120),p3_sup,IF(AND(p3_stab&gt;0,GQ$4&gt;p3_stab+120),GP167-(p3_sup_pmt-GP167*r_m),0))</f>
        <v/>
      </c>
      <c r="GR167" s="44">
        <f>IF(AND(p3_stab&gt;0,GR$4=p3_stab+120),p3_sup,IF(AND(p3_stab&gt;0,GR$4&gt;p3_stab+120),GQ167-(p3_sup_pmt-GQ167*r_m),0))</f>
        <v/>
      </c>
      <c r="GS167" s="44">
        <f>IF(AND(p3_stab&gt;0,GS$4=p3_stab+120),p3_sup,IF(AND(p3_stab&gt;0,GS$4&gt;p3_stab+120),GR167-(p3_sup_pmt-GR167*r_m),0))</f>
        <v/>
      </c>
      <c r="GT167" s="44">
        <f>IF(AND(p3_stab&gt;0,GT$4=p3_stab+120),p3_sup,IF(AND(p3_stab&gt;0,GT$4&gt;p3_stab+120),GS167-(p3_sup_pmt-GS167*r_m),0))</f>
        <v/>
      </c>
      <c r="GU167" s="44">
        <f>IF(AND(p3_stab&gt;0,GU$4=p3_stab+120),p3_sup,IF(AND(p3_stab&gt;0,GU$4&gt;p3_stab+120),GT167-(p3_sup_pmt-GT167*r_m),0))</f>
        <v/>
      </c>
      <c r="GV167" s="44">
        <f>IF(AND(p3_stab&gt;0,GV$4=p3_stab+120),p3_sup,IF(AND(p3_stab&gt;0,GV$4&gt;p3_stab+120),GU167-(p3_sup_pmt-GU167*r_m),0))</f>
        <v/>
      </c>
      <c r="GW167" s="44">
        <f>IF(AND(p3_stab&gt;0,GW$4=p3_stab+120),p3_sup,IF(AND(p3_stab&gt;0,GW$4&gt;p3_stab+120),GV167-(p3_sup_pmt-GV167*r_m),0))</f>
        <v/>
      </c>
      <c r="GX167" s="44">
        <f>IF(AND(p3_stab&gt;0,GX$4=p3_stab+120),p3_sup,IF(AND(p3_stab&gt;0,GX$4&gt;p3_stab+120),GW167-(p3_sup_pmt-GW167*r_m),0))</f>
        <v/>
      </c>
      <c r="GY167" s="44">
        <f>IF(AND(p3_stab&gt;0,GY$4=p3_stab+120),p3_sup,IF(AND(p3_stab&gt;0,GY$4&gt;p3_stab+120),GX167-(p3_sup_pmt-GX167*r_m),0))</f>
        <v/>
      </c>
      <c r="GZ167" s="44">
        <f>IF(AND(p3_stab&gt;0,GZ$4=p3_stab+120),p3_sup,IF(AND(p3_stab&gt;0,GZ$4&gt;p3_stab+120),GY167-(p3_sup_pmt-GY167*r_m),0))</f>
        <v/>
      </c>
      <c r="HA167" s="44">
        <f>IF(AND(p3_stab&gt;0,HA$4=p3_stab+120),p3_sup,IF(AND(p3_stab&gt;0,HA$4&gt;p3_stab+120),GZ167-(p3_sup_pmt-GZ167*r_m),0))</f>
        <v/>
      </c>
      <c r="HB167" s="44">
        <f>IF(AND(p3_stab&gt;0,HB$4=p3_stab+120),p3_sup,IF(AND(p3_stab&gt;0,HB$4&gt;p3_stab+120),HA167-(p3_sup_pmt-HA167*r_m),0))</f>
        <v/>
      </c>
      <c r="HC167" s="44">
        <f>IF(AND(p3_stab&gt;0,HC$4=p3_stab+120),p3_sup,IF(AND(p3_stab&gt;0,HC$4&gt;p3_stab+120),HB167-(p3_sup_pmt-HB167*r_m),0))</f>
        <v/>
      </c>
      <c r="HD167" s="44">
        <f>IF(AND(p3_stab&gt;0,HD$4=p3_stab+120),p3_sup,IF(AND(p3_stab&gt;0,HD$4&gt;p3_stab+120),HC167-(p3_sup_pmt-HC167*r_m),0))</f>
        <v/>
      </c>
      <c r="HE167" s="44">
        <f>IF(AND(p3_stab&gt;0,HE$4=p3_stab+120),p3_sup,IF(AND(p3_stab&gt;0,HE$4&gt;p3_stab+120),HD167-(p3_sup_pmt-HD167*r_m),0))</f>
        <v/>
      </c>
      <c r="HF167" s="44">
        <f>IF(AND(p3_stab&gt;0,HF$4=p3_stab+120),p3_sup,IF(AND(p3_stab&gt;0,HF$4&gt;p3_stab+120),HE167-(p3_sup_pmt-HE167*r_m),0))</f>
        <v/>
      </c>
      <c r="HG167" s="44">
        <f>IF(AND(p3_stab&gt;0,HG$4=p3_stab+120),p3_sup,IF(AND(p3_stab&gt;0,HG$4&gt;p3_stab+120),HF167-(p3_sup_pmt-HF167*r_m),0))</f>
        <v/>
      </c>
      <c r="HH167" s="44">
        <f>IF(AND(p3_stab&gt;0,HH$4=p3_stab+120),p3_sup,IF(AND(p3_stab&gt;0,HH$4&gt;p3_stab+120),HG167-(p3_sup_pmt-HG167*r_m),0))</f>
        <v/>
      </c>
      <c r="HI167" s="44">
        <f>IF(AND(p3_stab&gt;0,HI$4=p3_stab+120),p3_sup,IF(AND(p3_stab&gt;0,HI$4&gt;p3_stab+120),HH167-(p3_sup_pmt-HH167*r_m),0))</f>
        <v/>
      </c>
      <c r="HJ167" s="44">
        <f>IF(AND(p3_stab&gt;0,HJ$4=p3_stab+120),p3_sup,IF(AND(p3_stab&gt;0,HJ$4&gt;p3_stab+120),HI167-(p3_sup_pmt-HI167*r_m),0))</f>
        <v/>
      </c>
      <c r="HK167" s="44">
        <f>IF(AND(p3_stab&gt;0,HK$4=p3_stab+120),p3_sup,IF(AND(p3_stab&gt;0,HK$4&gt;p3_stab+120),HJ167-(p3_sup_pmt-HJ167*r_m),0))</f>
        <v/>
      </c>
      <c r="HL167" s="44">
        <f>IF(AND(p3_stab&gt;0,HL$4=p3_stab+120),p3_sup,IF(AND(p3_stab&gt;0,HL$4&gt;p3_stab+120),HK167-(p3_sup_pmt-HK167*r_m),0))</f>
        <v/>
      </c>
      <c r="HM167" s="44">
        <f>IF(AND(p3_stab&gt;0,HM$4=p3_stab+120),p3_sup,IF(AND(p3_stab&gt;0,HM$4&gt;p3_stab+120),HL167-(p3_sup_pmt-HL167*r_m),0))</f>
        <v/>
      </c>
      <c r="HN167" s="44">
        <f>IF(AND(p3_stab&gt;0,HN$4=p3_stab+120),p3_sup,IF(AND(p3_stab&gt;0,HN$4&gt;p3_stab+120),HM167-(p3_sup_pmt-HM167*r_m),0))</f>
        <v/>
      </c>
      <c r="HO167" s="44">
        <f>IF(AND(p3_stab&gt;0,HO$4=p3_stab+120),p3_sup,IF(AND(p3_stab&gt;0,HO$4&gt;p3_stab+120),HN167-(p3_sup_pmt-HN167*r_m),0))</f>
        <v/>
      </c>
      <c r="HP167" s="44">
        <f>IF(AND(p3_stab&gt;0,HP$4=p3_stab+120),p3_sup,IF(AND(p3_stab&gt;0,HP$4&gt;p3_stab+120),HO167-(p3_sup_pmt-HO167*r_m),0))</f>
        <v/>
      </c>
      <c r="HQ167" s="44">
        <f>IF(AND(p3_stab&gt;0,HQ$4=p3_stab+120),p3_sup,IF(AND(p3_stab&gt;0,HQ$4&gt;p3_stab+120),HP167-(p3_sup_pmt-HP167*r_m),0))</f>
        <v/>
      </c>
      <c r="HR167" s="44">
        <f>IF(AND(p3_stab&gt;0,HR$4=p3_stab+120),p3_sup,IF(AND(p3_stab&gt;0,HR$4&gt;p3_stab+120),HQ167-(p3_sup_pmt-HQ167*r_m),0))</f>
        <v/>
      </c>
      <c r="HS167" s="44">
        <f>IF(AND(p3_stab&gt;0,HS$4=p3_stab+120),p3_sup,IF(AND(p3_stab&gt;0,HS$4&gt;p3_stab+120),HR167-(p3_sup_pmt-HR167*r_m),0))</f>
        <v/>
      </c>
      <c r="HT167" s="44">
        <f>IF(AND(p3_stab&gt;0,HT$4=p3_stab+120),p3_sup,IF(AND(p3_stab&gt;0,HT$4&gt;p3_stab+120),HS167-(p3_sup_pmt-HS167*r_m),0))</f>
        <v/>
      </c>
      <c r="HU167" s="44">
        <f>IF(AND(p3_stab&gt;0,HU$4=p3_stab+120),p3_sup,IF(AND(p3_stab&gt;0,HU$4&gt;p3_stab+120),HT167-(p3_sup_pmt-HT167*r_m),0))</f>
        <v/>
      </c>
      <c r="HV167" s="44">
        <f>IF(AND(p3_stab&gt;0,HV$4=p3_stab+120),p3_sup,IF(AND(p3_stab&gt;0,HV$4&gt;p3_stab+120),HU167-(p3_sup_pmt-HU167*r_m),0))</f>
        <v/>
      </c>
      <c r="HW167" s="44">
        <f>IF(AND(p3_stab&gt;0,HW$4=p3_stab+120),p3_sup,IF(AND(p3_stab&gt;0,HW$4&gt;p3_stab+120),HV167-(p3_sup_pmt-HV167*r_m),0))</f>
        <v/>
      </c>
      <c r="HX167" s="44">
        <f>IF(AND(p3_stab&gt;0,HX$4=p3_stab+120),p3_sup,IF(AND(p3_stab&gt;0,HX$4&gt;p3_stab+120),HW167-(p3_sup_pmt-HW167*r_m),0))</f>
        <v/>
      </c>
      <c r="HY167" s="44">
        <f>IF(AND(p3_stab&gt;0,HY$4=p3_stab+120),p3_sup,IF(AND(p3_stab&gt;0,HY$4&gt;p3_stab+120),HX167-(p3_sup_pmt-HX167*r_m),0))</f>
        <v/>
      </c>
      <c r="HZ167" s="44">
        <f>IF(AND(p3_stab&gt;0,HZ$4=p3_stab+120),p3_sup,IF(AND(p3_stab&gt;0,HZ$4&gt;p3_stab+120),HY167-(p3_sup_pmt-HY167*r_m),0))</f>
        <v/>
      </c>
      <c r="IA167" s="44">
        <f>IF(AND(p3_stab&gt;0,IA$4=p3_stab+120),p3_sup,IF(AND(p3_stab&gt;0,IA$4&gt;p3_stab+120),HZ167-(p3_sup_pmt-HZ167*r_m),0))</f>
        <v/>
      </c>
      <c r="IB167" s="44">
        <f>IF(AND(p3_stab&gt;0,IB$4=p3_stab+120),p3_sup,IF(AND(p3_stab&gt;0,IB$4&gt;p3_stab+120),IA167-(p3_sup_pmt-IA167*r_m),0))</f>
        <v/>
      </c>
      <c r="IC167" s="44">
        <f>IF(AND(p3_stab&gt;0,IC$4=p3_stab+120),p3_sup,IF(AND(p3_stab&gt;0,IC$4&gt;p3_stab+120),IB167-(p3_sup_pmt-IB167*r_m),0))</f>
        <v/>
      </c>
      <c r="ID167" s="44">
        <f>IF(AND(p3_stab&gt;0,ID$4=p3_stab+120),p3_sup,IF(AND(p3_stab&gt;0,ID$4&gt;p3_stab+120),IC167-(p3_sup_pmt-IC167*r_m),0))</f>
        <v/>
      </c>
      <c r="IE167" s="44">
        <f>IF(AND(p3_stab&gt;0,IE$4=p3_stab+120),p3_sup,IF(AND(p3_stab&gt;0,IE$4&gt;p3_stab+120),ID167-(p3_sup_pmt-ID167*r_m),0))</f>
        <v/>
      </c>
      <c r="IF167" s="44">
        <f>IF(AND(p3_stab&gt;0,IF$4=p3_stab+120),p3_sup,IF(AND(p3_stab&gt;0,IF$4&gt;p3_stab+120),IE167-(p3_sup_pmt-IE167*r_m),0))</f>
        <v/>
      </c>
      <c r="IG167" s="44">
        <f>IF(AND(p3_stab&gt;0,IG$4=p3_stab+120),p3_sup,IF(AND(p3_stab&gt;0,IG$4&gt;p3_stab+120),IF167-(p3_sup_pmt-IF167*r_m),0))</f>
        <v/>
      </c>
      <c r="IH167" s="44">
        <f>IF(AND(p3_stab&gt;0,IH$4=p3_stab+120),p3_sup,IF(AND(p3_stab&gt;0,IH$4&gt;p3_stab+120),IG167-(p3_sup_pmt-IG167*r_m),0))</f>
        <v/>
      </c>
      <c r="II167" s="44">
        <f>IF(AND(p3_stab&gt;0,II$4=p3_stab+120),p3_sup,IF(AND(p3_stab&gt;0,II$4&gt;p3_stab+120),IH167-(p3_sup_pmt-IH167*r_m),0))</f>
        <v/>
      </c>
      <c r="IJ167" s="44">
        <f>IF(AND(p3_stab&gt;0,IJ$4=p3_stab+120),p3_sup,IF(AND(p3_stab&gt;0,IJ$4&gt;p3_stab+120),II167-(p3_sup_pmt-II167*r_m),0))</f>
        <v/>
      </c>
      <c r="IK167" s="44">
        <f>IF(AND(p3_stab&gt;0,IK$4=p3_stab+120),p3_sup,IF(AND(p3_stab&gt;0,IK$4&gt;p3_stab+120),IJ167-(p3_sup_pmt-IJ167*r_m),0))</f>
        <v/>
      </c>
      <c r="IL167" s="44">
        <f>IF(AND(p3_stab&gt;0,IL$4=p3_stab+120),p3_sup,IF(AND(p3_stab&gt;0,IL$4&gt;p3_stab+120),IK167-(p3_sup_pmt-IK167*r_m),0))</f>
        <v/>
      </c>
      <c r="IM167" s="44">
        <f>IF(AND(p3_stab&gt;0,IM$4=p3_stab+120),p3_sup,IF(AND(p3_stab&gt;0,IM$4&gt;p3_stab+120),IL167-(p3_sup_pmt-IL167*r_m),0))</f>
        <v/>
      </c>
      <c r="IN167" s="44">
        <f>IF(AND(p3_stab&gt;0,IN$4=p3_stab+120),p3_sup,IF(AND(p3_stab&gt;0,IN$4&gt;p3_stab+120),IM167-(p3_sup_pmt-IM167*r_m),0))</f>
        <v/>
      </c>
      <c r="IO167" s="44">
        <f>IF(AND(p3_stab&gt;0,IO$4=p3_stab+120),p3_sup,IF(AND(p3_stab&gt;0,IO$4&gt;p3_stab+120),IN167-(p3_sup_pmt-IN167*r_m),0))</f>
        <v/>
      </c>
      <c r="IP167" s="44">
        <f>IF(AND(p3_stab&gt;0,IP$4=p3_stab+120),p3_sup,IF(AND(p3_stab&gt;0,IP$4&gt;p3_stab+120),IO167-(p3_sup_pmt-IO167*r_m),0))</f>
        <v/>
      </c>
      <c r="IQ167" s="44">
        <f>IF(AND(p3_stab&gt;0,IQ$4=p3_stab+120),p3_sup,IF(AND(p3_stab&gt;0,IQ$4&gt;p3_stab+120),IP167-(p3_sup_pmt-IP167*r_m),0))</f>
        <v/>
      </c>
      <c r="IR167" s="44">
        <f>IF(AND(p3_stab&gt;0,IR$4=p3_stab+120),p3_sup,IF(AND(p3_stab&gt;0,IR$4&gt;p3_stab+120),IQ167-(p3_sup_pmt-IQ167*r_m),0))</f>
        <v/>
      </c>
      <c r="IS167" s="44">
        <f>IF(AND(p3_stab&gt;0,IS$4=p3_stab+120),p3_sup,IF(AND(p3_stab&gt;0,IS$4&gt;p3_stab+120),IR167-(p3_sup_pmt-IR167*r_m),0))</f>
        <v/>
      </c>
      <c r="IT167" s="44">
        <f>IF(AND(p3_stab&gt;0,IT$4=p3_stab+120),p3_sup,IF(AND(p3_stab&gt;0,IT$4&gt;p3_stab+120),IS167-(p3_sup_pmt-IS167*r_m),0))</f>
        <v/>
      </c>
      <c r="IU167" s="44">
        <f>IF(AND(p3_stab&gt;0,IU$4=p3_stab+120),p3_sup,IF(AND(p3_stab&gt;0,IU$4&gt;p3_stab+120),IT167-(p3_sup_pmt-IT167*r_m),0))</f>
        <v/>
      </c>
      <c r="IV167" s="44">
        <f>IF(AND(p3_stab&gt;0,IV$4=p3_stab+120),p3_sup,IF(AND(p3_stab&gt;0,IV$4&gt;p3_stab+120),IU167-(p3_sup_pmt-IU167*r_m),0))</f>
        <v/>
      </c>
      <c r="IW167" s="44">
        <f>IF(AND(p3_stab&gt;0,IW$4=p3_stab+120),p3_sup,IF(AND(p3_stab&gt;0,IW$4&gt;p3_stab+120),IV167-(p3_sup_pmt-IV167*r_m),0))</f>
        <v/>
      </c>
      <c r="IX167" s="44">
        <f>IF(AND(p3_stab&gt;0,IX$4=p3_stab+120),p3_sup,IF(AND(p3_stab&gt;0,IX$4&gt;p3_stab+120),IW167-(p3_sup_pmt-IW167*r_m),0))</f>
        <v/>
      </c>
      <c r="IY167" s="44">
        <f>IF(AND(p3_stab&gt;0,IY$4=p3_stab+120),p3_sup,IF(AND(p3_stab&gt;0,IY$4&gt;p3_stab+120),IX167-(p3_sup_pmt-IX167*r_m),0))</f>
        <v/>
      </c>
      <c r="IZ167" s="44">
        <f>IF(AND(p3_stab&gt;0,IZ$4=p3_stab+120),p3_sup,IF(AND(p3_stab&gt;0,IZ$4&gt;p3_stab+120),IY167-(p3_sup_pmt-IY167*r_m),0))</f>
        <v/>
      </c>
      <c r="JA167" s="44">
        <f>IF(AND(p3_stab&gt;0,JA$4=p3_stab+120),p3_sup,IF(AND(p3_stab&gt;0,JA$4&gt;p3_stab+120),IZ167-(p3_sup_pmt-IZ167*r_m),0))</f>
        <v/>
      </c>
      <c r="JB167" s="44">
        <f>IF(AND(p3_stab&gt;0,JB$4=p3_stab+120),p3_sup,IF(AND(p3_stab&gt;0,JB$4&gt;p3_stab+120),JA167-(p3_sup_pmt-JA167*r_m),0))</f>
        <v/>
      </c>
      <c r="JC167" s="44">
        <f>IF(AND(p3_stab&gt;0,JC$4=p3_stab+120),p3_sup,IF(AND(p3_stab&gt;0,JC$4&gt;p3_stab+120),JB167-(p3_sup_pmt-JB167*r_m),0))</f>
        <v/>
      </c>
      <c r="JD167" s="44">
        <f>IF(AND(p3_stab&gt;0,JD$4=p3_stab+120),p3_sup,IF(AND(p3_stab&gt;0,JD$4&gt;p3_stab+120),JC167-(p3_sup_pmt-JC167*r_m),0))</f>
        <v/>
      </c>
      <c r="JE167" s="44">
        <f>IF(AND(p3_stab&gt;0,JE$4=p3_stab+120),p3_sup,IF(AND(p3_stab&gt;0,JE$4&gt;p3_stab+120),JD167-(p3_sup_pmt-JD167*r_m),0))</f>
        <v/>
      </c>
      <c r="JF167" s="44">
        <f>IF(AND(p3_stab&gt;0,JF$4=p3_stab+120),p3_sup,IF(AND(p3_stab&gt;0,JF$4&gt;p3_stab+120),JE167-(p3_sup_pmt-JE167*r_m),0))</f>
        <v/>
      </c>
      <c r="JG167" s="44">
        <f>IF(AND(p3_stab&gt;0,JG$4=p3_stab+120),p3_sup,IF(AND(p3_stab&gt;0,JG$4&gt;p3_stab+120),JF167-(p3_sup_pmt-JF167*r_m),0))</f>
        <v/>
      </c>
      <c r="JH167" s="44">
        <f>IF(AND(p3_stab&gt;0,JH$4=p3_stab+120),p3_sup,IF(AND(p3_stab&gt;0,JH$4&gt;p3_stab+120),JG167-(p3_sup_pmt-JG167*r_m),0))</f>
        <v/>
      </c>
      <c r="JI167" s="44">
        <f>IF(AND(p3_stab&gt;0,JI$4=p3_stab+120),p3_sup,IF(AND(p3_stab&gt;0,JI$4&gt;p3_stab+120),JH167-(p3_sup_pmt-JH167*r_m),0))</f>
        <v/>
      </c>
      <c r="JJ167" s="44">
        <f>IF(AND(p3_stab&gt;0,JJ$4=p3_stab+120),p3_sup,IF(AND(p3_stab&gt;0,JJ$4&gt;p3_stab+120),JI167-(p3_sup_pmt-JI167*r_m),0))</f>
        <v/>
      </c>
      <c r="JK167" s="44">
        <f>IF(AND(p3_stab&gt;0,JK$4=p3_stab+120),p3_sup,IF(AND(p3_stab&gt;0,JK$4&gt;p3_stab+120),JJ167-(p3_sup_pmt-JJ167*r_m),0))</f>
        <v/>
      </c>
      <c r="JL167" s="44">
        <f>IF(AND(p3_stab&gt;0,JL$4=p3_stab+120),p3_sup,IF(AND(p3_stab&gt;0,JL$4&gt;p3_stab+120),JK167-(p3_sup_pmt-JK167*r_m),0))</f>
        <v/>
      </c>
      <c r="JM167" s="44">
        <f>IF(AND(p3_stab&gt;0,JM$4=p3_stab+120),p3_sup,IF(AND(p3_stab&gt;0,JM$4&gt;p3_stab+120),JL167-(p3_sup_pmt-JL167*r_m),0))</f>
        <v/>
      </c>
      <c r="JN167" s="44">
        <f>IF(AND(p3_stab&gt;0,JN$4=p3_stab+120),p3_sup,IF(AND(p3_stab&gt;0,JN$4&gt;p3_stab+120),JM167-(p3_sup_pmt-JM167*r_m),0))</f>
        <v/>
      </c>
      <c r="JO167" s="44">
        <f>IF(AND(p3_stab&gt;0,JO$4=p3_stab+120),p3_sup,IF(AND(p3_stab&gt;0,JO$4&gt;p3_stab+120),JN167-(p3_sup_pmt-JN167*r_m),0))</f>
        <v/>
      </c>
      <c r="JP167" s="44">
        <f>IF(AND(p3_stab&gt;0,JP$4=p3_stab+120),p3_sup,IF(AND(p3_stab&gt;0,JP$4&gt;p3_stab+120),JO167-(p3_sup_pmt-JO167*r_m),0))</f>
        <v/>
      </c>
      <c r="JQ167" s="44">
        <f>IF(AND(p3_stab&gt;0,JQ$4=p3_stab+120),p3_sup,IF(AND(p3_stab&gt;0,JQ$4&gt;p3_stab+120),JP167-(p3_sup_pmt-JP167*r_m),0))</f>
        <v/>
      </c>
      <c r="JR167" s="44">
        <f>IF(AND(p3_stab&gt;0,JR$4=p3_stab+120),p3_sup,IF(AND(p3_stab&gt;0,JR$4&gt;p3_stab+120),JQ167-(p3_sup_pmt-JQ167*r_m),0))</f>
        <v/>
      </c>
      <c r="JS167" s="44">
        <f>IF(AND(p3_stab&gt;0,JS$4=p3_stab+120),p3_sup,IF(AND(p3_stab&gt;0,JS$4&gt;p3_stab+120),JR167-(p3_sup_pmt-JR167*r_m),0))</f>
        <v/>
      </c>
      <c r="JT167" s="44">
        <f>IF(AND(p3_stab&gt;0,JT$4=p3_stab+120),p3_sup,IF(AND(p3_stab&gt;0,JT$4&gt;p3_stab+120),JS167-(p3_sup_pmt-JS167*r_m),0))</f>
        <v/>
      </c>
      <c r="JU167" s="44">
        <f>IF(AND(p3_stab&gt;0,JU$4=p3_stab+120),p3_sup,IF(AND(p3_stab&gt;0,JU$4&gt;p3_stab+120),JT167-(p3_sup_pmt-JT167*r_m),0))</f>
        <v/>
      </c>
      <c r="JV167" s="44">
        <f>IF(AND(p3_stab&gt;0,JV$4=p3_stab+120),p3_sup,IF(AND(p3_stab&gt;0,JV$4&gt;p3_stab+120),JU167-(p3_sup_pmt-JU167*r_m),0))</f>
        <v/>
      </c>
      <c r="JW167" s="44">
        <f>IF(AND(p3_stab&gt;0,JW$4=p3_stab+120),p3_sup,IF(AND(p3_stab&gt;0,JW$4&gt;p3_stab+120),JV167-(p3_sup_pmt-JV167*r_m),0))</f>
        <v/>
      </c>
      <c r="JX167" s="44">
        <f>IF(AND(p3_stab&gt;0,JX$4=p3_stab+120),p3_sup,IF(AND(p3_stab&gt;0,JX$4&gt;p3_stab+120),JW167-(p3_sup_pmt-JW167*r_m),0))</f>
        <v/>
      </c>
      <c r="JY167" s="44">
        <f>IF(AND(p3_stab&gt;0,JY$4=p3_stab+120),p3_sup,IF(AND(p3_stab&gt;0,JY$4&gt;p3_stab+120),JX167-(p3_sup_pmt-JX167*r_m),0))</f>
        <v/>
      </c>
      <c r="JZ167" s="44">
        <f>IF(AND(p3_stab&gt;0,JZ$4=p3_stab+120),p3_sup,IF(AND(p3_stab&gt;0,JZ$4&gt;p3_stab+120),JY167-(p3_sup_pmt-JY167*r_m),0))</f>
        <v/>
      </c>
      <c r="KA167" s="44">
        <f>IF(AND(p3_stab&gt;0,KA$4=p3_stab+120),p3_sup,IF(AND(p3_stab&gt;0,KA$4&gt;p3_stab+120),JZ167-(p3_sup_pmt-JZ167*r_m),0))</f>
        <v/>
      </c>
      <c r="KB167" s="44">
        <f>IF(AND(p3_stab&gt;0,KB$4=p3_stab+120),p3_sup,IF(AND(p3_stab&gt;0,KB$4&gt;p3_stab+120),KA167-(p3_sup_pmt-KA167*r_m),0))</f>
        <v/>
      </c>
      <c r="KC167" s="44">
        <f>IF(AND(p3_stab&gt;0,KC$4=p3_stab+120),p3_sup,IF(AND(p3_stab&gt;0,KC$4&gt;p3_stab+120),KB167-(p3_sup_pmt-KB167*r_m),0))</f>
        <v/>
      </c>
      <c r="KD167" s="44">
        <f>IF(AND(p3_stab&gt;0,KD$4=p3_stab+120),p3_sup,IF(AND(p3_stab&gt;0,KD$4&gt;p3_stab+120),KC167-(p3_sup_pmt-KC167*r_m),0))</f>
        <v/>
      </c>
      <c r="KE167" s="44">
        <f>IF(AND(p3_stab&gt;0,KE$4=p3_stab+120),p3_sup,IF(AND(p3_stab&gt;0,KE$4&gt;p3_stab+120),KD167-(p3_sup_pmt-KD167*r_m),0))</f>
        <v/>
      </c>
      <c r="KF167" s="44">
        <f>IF(AND(p3_stab&gt;0,KF$4=p3_stab+120),p3_sup,IF(AND(p3_stab&gt;0,KF$4&gt;p3_stab+120),KE167-(p3_sup_pmt-KE167*r_m),0))</f>
        <v/>
      </c>
      <c r="KG167" s="44">
        <f>IF(AND(p3_stab&gt;0,KG$4=p3_stab+120),p3_sup,IF(AND(p3_stab&gt;0,KG$4&gt;p3_stab+120),KF167-(p3_sup_pmt-KF167*r_m),0))</f>
        <v/>
      </c>
      <c r="KH167" s="44">
        <f>IF(AND(p3_stab&gt;0,KH$4=p3_stab+120),p3_sup,IF(AND(p3_stab&gt;0,KH$4&gt;p3_stab+120),KG167-(p3_sup_pmt-KG167*r_m),0))</f>
        <v/>
      </c>
      <c r="KI167" s="44">
        <f>IF(AND(p3_stab&gt;0,KI$4=p3_stab+120),p3_sup,IF(AND(p3_stab&gt;0,KI$4&gt;p3_stab+120),KH167-(p3_sup_pmt-KH167*r_m),0))</f>
        <v/>
      </c>
      <c r="KJ167" s="44">
        <f>IF(AND(p3_stab&gt;0,KJ$4=p3_stab+120),p3_sup,IF(AND(p3_stab&gt;0,KJ$4&gt;p3_stab+120),KI167-(p3_sup_pmt-KI167*r_m),0))</f>
        <v/>
      </c>
      <c r="KK167" s="44">
        <f>IF(AND(p3_stab&gt;0,KK$4=p3_stab+120),p3_sup,IF(AND(p3_stab&gt;0,KK$4&gt;p3_stab+120),KJ167-(p3_sup_pmt-KJ167*r_m),0))</f>
        <v/>
      </c>
      <c r="KL167" s="44">
        <f>IF(AND(p3_stab&gt;0,KL$4=p3_stab+120),p3_sup,IF(AND(p3_stab&gt;0,KL$4&gt;p3_stab+120),KK167-(p3_sup_pmt-KK167*r_m),0))</f>
        <v/>
      </c>
      <c r="KM167" s="44">
        <f>IF(AND(p3_stab&gt;0,KM$4=p3_stab+120),p3_sup,IF(AND(p3_stab&gt;0,KM$4&gt;p3_stab+120),KL167-(p3_sup_pmt-KL167*r_m),0))</f>
        <v/>
      </c>
      <c r="KN167" s="44">
        <f>IF(AND(p3_stab&gt;0,KN$4=p3_stab+120),p3_sup,IF(AND(p3_stab&gt;0,KN$4&gt;p3_stab+120),KM167-(p3_sup_pmt-KM167*r_m),0))</f>
        <v/>
      </c>
      <c r="KO167" s="44">
        <f>IF(AND(p3_stab&gt;0,KO$4=p3_stab+120),p3_sup,IF(AND(p3_stab&gt;0,KO$4&gt;p3_stab+120),KN167-(p3_sup_pmt-KN167*r_m),0))</f>
        <v/>
      </c>
      <c r="KP167" s="44">
        <f>IF(AND(p3_stab&gt;0,KP$4=p3_stab+120),p3_sup,IF(AND(p3_stab&gt;0,KP$4&gt;p3_stab+120),KO167-(p3_sup_pmt-KO167*r_m),0))</f>
        <v/>
      </c>
      <c r="KQ167" s="44">
        <f>IF(AND(p3_stab&gt;0,KQ$4=p3_stab+120),p3_sup,IF(AND(p3_stab&gt;0,KQ$4&gt;p3_stab+120),KP167-(p3_sup_pmt-KP167*r_m),0))</f>
        <v/>
      </c>
      <c r="KR167" s="44">
        <f>IF(AND(p3_stab&gt;0,KR$4=p3_stab+120),p3_sup,IF(AND(p3_stab&gt;0,KR$4&gt;p3_stab+120),KQ167-(p3_sup_pmt-KQ167*r_m),0))</f>
        <v/>
      </c>
      <c r="KS167" s="44">
        <f>IF(AND(p3_stab&gt;0,KS$4=p3_stab+120),p3_sup,IF(AND(p3_stab&gt;0,KS$4&gt;p3_stab+120),KR167-(p3_sup_pmt-KR167*r_m),0))</f>
        <v/>
      </c>
      <c r="KT167" s="44">
        <f>IF(AND(p3_stab&gt;0,KT$4=p3_stab+120),p3_sup,IF(AND(p3_stab&gt;0,KT$4&gt;p3_stab+120),KS167-(p3_sup_pmt-KS167*r_m),0))</f>
        <v/>
      </c>
      <c r="KU167" s="44">
        <f>IF(AND(p3_stab&gt;0,KU$4=p3_stab+120),p3_sup,IF(AND(p3_stab&gt;0,KU$4&gt;p3_stab+120),KT167-(p3_sup_pmt-KT167*r_m),0))</f>
        <v/>
      </c>
      <c r="KV167" s="44">
        <f>IF(AND(p3_stab&gt;0,KV$4=p3_stab+120),p3_sup,IF(AND(p3_stab&gt;0,KV$4&gt;p3_stab+120),KU167-(p3_sup_pmt-KU167*r_m),0))</f>
        <v/>
      </c>
      <c r="KW167" s="44">
        <f>IF(AND(p3_stab&gt;0,KW$4=p3_stab+120),p3_sup,IF(AND(p3_stab&gt;0,KW$4&gt;p3_stab+120),KV167-(p3_sup_pmt-KV167*r_m),0))</f>
        <v/>
      </c>
      <c r="KX167" s="44">
        <f>IF(AND(p3_stab&gt;0,KX$4=p3_stab+120),p3_sup,IF(AND(p3_stab&gt;0,KX$4&gt;p3_stab+120),KW167-(p3_sup_pmt-KW167*r_m),0))</f>
        <v/>
      </c>
      <c r="KY167" s="44">
        <f>IF(AND(p3_stab&gt;0,KY$4=p3_stab+120),p3_sup,IF(AND(p3_stab&gt;0,KY$4&gt;p3_stab+120),KX167-(p3_sup_pmt-KX167*r_m),0))</f>
        <v/>
      </c>
      <c r="KZ167" s="44">
        <f>IF(AND(p3_stab&gt;0,KZ$4=p3_stab+120),p3_sup,IF(AND(p3_stab&gt;0,KZ$4&gt;p3_stab+120),KY167-(p3_sup_pmt-KY167*r_m),0))</f>
        <v/>
      </c>
      <c r="LA167" s="44">
        <f>IF(AND(p3_stab&gt;0,LA$4=p3_stab+120),p3_sup,IF(AND(p3_stab&gt;0,LA$4&gt;p3_stab+120),KZ167-(p3_sup_pmt-KZ167*r_m),0))</f>
        <v/>
      </c>
      <c r="LB167" s="44">
        <f>IF(AND(p3_stab&gt;0,LB$4=p3_stab+120),p3_sup,IF(AND(p3_stab&gt;0,LB$4&gt;p3_stab+120),LA167-(p3_sup_pmt-LA167*r_m),0))</f>
        <v/>
      </c>
      <c r="LC167" s="44">
        <f>IF(AND(p3_stab&gt;0,LC$4=p3_stab+120),p3_sup,IF(AND(p3_stab&gt;0,LC$4&gt;p3_stab+120),LB167-(p3_sup_pmt-LB167*r_m),0))</f>
        <v/>
      </c>
      <c r="LD167" s="44">
        <f>IF(AND(p3_stab&gt;0,LD$4=p3_stab+120),p3_sup,IF(AND(p3_stab&gt;0,LD$4&gt;p3_stab+120),LC167-(p3_sup_pmt-LC167*r_m),0))</f>
        <v/>
      </c>
      <c r="LE167" s="44">
        <f>IF(AND(p3_stab&gt;0,LE$4=p3_stab+120),p3_sup,IF(AND(p3_stab&gt;0,LE$4&gt;p3_stab+120),LD167-(p3_sup_pmt-LD167*r_m),0))</f>
        <v/>
      </c>
      <c r="LF167" s="44">
        <f>IF(AND(p3_stab&gt;0,LF$4=p3_stab+120),p3_sup,IF(AND(p3_stab&gt;0,LF$4&gt;p3_stab+120),LE167-(p3_sup_pmt-LE167*r_m),0))</f>
        <v/>
      </c>
      <c r="LG167" s="44">
        <f>IF(AND(p3_stab&gt;0,LG$4=p3_stab+120),p3_sup,IF(AND(p3_stab&gt;0,LG$4&gt;p3_stab+120),LF167-(p3_sup_pmt-LF167*r_m),0))</f>
        <v/>
      </c>
      <c r="LH167" s="44">
        <f>IF(AND(p3_stab&gt;0,LH$4=p3_stab+120),p3_sup,IF(AND(p3_stab&gt;0,LH$4&gt;p3_stab+120),LG167-(p3_sup_pmt-LG167*r_m),0))</f>
        <v/>
      </c>
      <c r="LI167" s="44">
        <f>IF(AND(p3_stab&gt;0,LI$4=p3_stab+120),p3_sup,IF(AND(p3_stab&gt;0,LI$4&gt;p3_stab+120),LH167-(p3_sup_pmt-LH167*r_m),0))</f>
        <v/>
      </c>
      <c r="LJ167" s="44">
        <f>IF(AND(p3_stab&gt;0,LJ$4=p3_stab+120),p3_sup,IF(AND(p3_stab&gt;0,LJ$4&gt;p3_stab+120),LI167-(p3_sup_pmt-LI167*r_m),0))</f>
        <v/>
      </c>
      <c r="LK167" s="44">
        <f>IF(AND(p3_stab&gt;0,LK$4=p3_stab+120),p3_sup,IF(AND(p3_stab&gt;0,LK$4&gt;p3_stab+120),LJ167-(p3_sup_pmt-LJ167*r_m),0))</f>
        <v/>
      </c>
      <c r="LL167" s="44">
        <f>IF(AND(p3_stab&gt;0,LL$4=p3_stab+120),p3_sup,IF(AND(p3_stab&gt;0,LL$4&gt;p3_stab+120),LK167-(p3_sup_pmt-LK167*r_m),0))</f>
        <v/>
      </c>
      <c r="LM167" s="44">
        <f>IF(AND(p3_stab&gt;0,LM$4=p3_stab+120),p3_sup,IF(AND(p3_stab&gt;0,LM$4&gt;p3_stab+120),LL167-(p3_sup_pmt-LL167*r_m),0))</f>
        <v/>
      </c>
      <c r="LN167" s="44">
        <f>IF(AND(p3_stab&gt;0,LN$4=p3_stab+120),p3_sup,IF(AND(p3_stab&gt;0,LN$4&gt;p3_stab+120),LM167-(p3_sup_pmt-LM167*r_m),0))</f>
        <v/>
      </c>
      <c r="LO167" s="44">
        <f>IF(AND(p3_stab&gt;0,LO$4=p3_stab+120),p3_sup,IF(AND(p3_stab&gt;0,LO$4&gt;p3_stab+120),LN167-(p3_sup_pmt-LN167*r_m),0))</f>
        <v/>
      </c>
      <c r="LP167" s="44">
        <f>IF(AND(p3_stab&gt;0,LP$4=p3_stab+120),p3_sup,IF(AND(p3_stab&gt;0,LP$4&gt;p3_stab+120),LO167-(p3_sup_pmt-LO167*r_m),0))</f>
        <v/>
      </c>
      <c r="LQ167" s="44">
        <f>IF(AND(p3_stab&gt;0,LQ$4=p3_stab+120),p3_sup,IF(AND(p3_stab&gt;0,LQ$4&gt;p3_stab+120),LP167-(p3_sup_pmt-LP167*r_m),0))</f>
        <v/>
      </c>
      <c r="LR167" s="44">
        <f>IF(AND(p3_stab&gt;0,LR$4=p3_stab+120),p3_sup,IF(AND(p3_stab&gt;0,LR$4&gt;p3_stab+120),LQ167-(p3_sup_pmt-LQ167*r_m),0))</f>
        <v/>
      </c>
      <c r="LS167" s="44">
        <f>IF(AND(p3_stab&gt;0,LS$4=p3_stab+120),p3_sup,IF(AND(p3_stab&gt;0,LS$4&gt;p3_stab+120),LR167-(p3_sup_pmt-LR167*r_m),0))</f>
        <v/>
      </c>
      <c r="LT167" s="44">
        <f>IF(AND(p3_stab&gt;0,LT$4=p3_stab+120),p3_sup,IF(AND(p3_stab&gt;0,LT$4&gt;p3_stab+120),LS167-(p3_sup_pmt-LS167*r_m),0))</f>
        <v/>
      </c>
      <c r="LU167" s="44">
        <f>IF(AND(p3_stab&gt;0,LU$4=p3_stab+120),p3_sup,IF(AND(p3_stab&gt;0,LU$4&gt;p3_stab+120),LT167-(p3_sup_pmt-LT167*r_m),0))</f>
        <v/>
      </c>
      <c r="LV167" s="44">
        <f>IF(AND(p3_stab&gt;0,LV$4=p3_stab+120),p3_sup,IF(AND(p3_stab&gt;0,LV$4&gt;p3_stab+120),LU167-(p3_sup_pmt-LU167*r_m),0))</f>
        <v/>
      </c>
      <c r="LW167" s="44">
        <f>IF(AND(p3_stab&gt;0,LW$4=p3_stab+120),p3_sup,IF(AND(p3_stab&gt;0,LW$4&gt;p3_stab+120),LV167-(p3_sup_pmt-LV167*r_m),0))</f>
        <v/>
      </c>
      <c r="LX167" s="44">
        <f>IF(AND(p3_stab&gt;0,LX$4=p3_stab+120),p3_sup,IF(AND(p3_stab&gt;0,LX$4&gt;p3_stab+120),LW167-(p3_sup_pmt-LW167*r_m),0))</f>
        <v/>
      </c>
      <c r="LY167" s="44">
        <f>IF(AND(p3_stab&gt;0,LY$4=p3_stab+120),p3_sup,IF(AND(p3_stab&gt;0,LY$4&gt;p3_stab+120),LX167-(p3_sup_pmt-LX167*r_m),0))</f>
        <v/>
      </c>
      <c r="LZ167" s="44">
        <f>IF(AND(p3_stab&gt;0,LZ$4=p3_stab+120),p3_sup,IF(AND(p3_stab&gt;0,LZ$4&gt;p3_stab+120),LY167-(p3_sup_pmt-LY167*r_m),0))</f>
        <v/>
      </c>
      <c r="MA167" s="44">
        <f>IF(AND(p3_stab&gt;0,MA$4=p3_stab+120),p3_sup,IF(AND(p3_stab&gt;0,MA$4&gt;p3_stab+120),LZ167-(p3_sup_pmt-LZ167*r_m),0))</f>
        <v/>
      </c>
      <c r="MB167" s="44">
        <f>IF(AND(p3_stab&gt;0,MB$4=p3_stab+120),p3_sup,IF(AND(p3_stab&gt;0,MB$4&gt;p3_stab+120),MA167-(p3_sup_pmt-MA167*r_m),0))</f>
        <v/>
      </c>
      <c r="MC167" s="44">
        <f>IF(AND(p3_stab&gt;0,MC$4=p3_stab+120),p3_sup,IF(AND(p3_stab&gt;0,MC$4&gt;p3_stab+120),MB167-(p3_sup_pmt-MB167*r_m),0))</f>
        <v/>
      </c>
      <c r="MD167" s="44">
        <f>IF(AND(p3_stab&gt;0,MD$4=p3_stab+120),p3_sup,IF(AND(p3_stab&gt;0,MD$4&gt;p3_stab+120),MC167-(p3_sup_pmt-MC167*r_m),0))</f>
        <v/>
      </c>
      <c r="ME167" s="44">
        <f>IF(AND(p3_stab&gt;0,ME$4=p3_stab+120),p3_sup,IF(AND(p3_stab&gt;0,ME$4&gt;p3_stab+120),MD167-(p3_sup_pmt-MD167*r_m),0))</f>
        <v/>
      </c>
      <c r="MF167" s="44">
        <f>IF(AND(p3_stab&gt;0,MF$4=p3_stab+120),p3_sup,IF(AND(p3_stab&gt;0,MF$4&gt;p3_stab+120),ME167-(p3_sup_pmt-ME167*r_m),0))</f>
        <v/>
      </c>
      <c r="MG167" s="44">
        <f>IF(AND(p3_stab&gt;0,MG$4=p3_stab+120),p3_sup,IF(AND(p3_stab&gt;0,MG$4&gt;p3_stab+120),MF167-(p3_sup_pmt-MF167*r_m),0))</f>
        <v/>
      </c>
      <c r="MH167" s="44">
        <f>IF(AND(p3_stab&gt;0,MH$4=p3_stab+120),p3_sup,IF(AND(p3_stab&gt;0,MH$4&gt;p3_stab+120),MG167-(p3_sup_pmt-MG167*r_m),0))</f>
        <v/>
      </c>
      <c r="MI167" s="44">
        <f>IF(AND(p3_stab&gt;0,MI$4=p3_stab+120),p3_sup,IF(AND(p3_stab&gt;0,MI$4&gt;p3_stab+120),MH167-(p3_sup_pmt-MH167*r_m),0))</f>
        <v/>
      </c>
      <c r="MJ167" s="44">
        <f>IF(AND(p3_stab&gt;0,MJ$4=p3_stab+120),p3_sup,IF(AND(p3_stab&gt;0,MJ$4&gt;p3_stab+120),MI167-(p3_sup_pmt-MI167*r_m),0))</f>
        <v/>
      </c>
      <c r="MK167" s="44">
        <f>IF(AND(p3_stab&gt;0,MK$4=p3_stab+120),p3_sup,IF(AND(p3_stab&gt;0,MK$4&gt;p3_stab+120),MJ167-(p3_sup_pmt-MJ167*r_m),0))</f>
        <v/>
      </c>
      <c r="ML167" s="44">
        <f>IF(AND(p3_stab&gt;0,ML$4=p3_stab+120),p3_sup,IF(AND(p3_stab&gt;0,ML$4&gt;p3_stab+120),MK167-(p3_sup_pmt-MK167*r_m),0))</f>
        <v/>
      </c>
      <c r="MM167" s="44">
        <f>IF(AND(p3_stab&gt;0,MM$4=p3_stab+120),p3_sup,IF(AND(p3_stab&gt;0,MM$4&gt;p3_stab+120),ML167-(p3_sup_pmt-ML167*r_m),0))</f>
        <v/>
      </c>
      <c r="MN167" s="44">
        <f>IF(AND(p3_stab&gt;0,MN$4=p3_stab+120),p3_sup,IF(AND(p3_stab&gt;0,MN$4&gt;p3_stab+120),MM167-(p3_sup_pmt-MM167*r_m),0))</f>
        <v/>
      </c>
      <c r="MO167" s="44">
        <f>IF(AND(p3_stab&gt;0,MO$4=p3_stab+120),p3_sup,IF(AND(p3_stab&gt;0,MO$4&gt;p3_stab+120),MN167-(p3_sup_pmt-MN167*r_m),0))</f>
        <v/>
      </c>
      <c r="MP167" s="44">
        <f>IF(AND(p3_stab&gt;0,MP$4=p3_stab+120),p3_sup,IF(AND(p3_stab&gt;0,MP$4&gt;p3_stab+120),MO167-(p3_sup_pmt-MO167*r_m),0))</f>
        <v/>
      </c>
      <c r="MQ167" s="44">
        <f>IF(AND(p3_stab&gt;0,MQ$4=p3_stab+120),p3_sup,IF(AND(p3_stab&gt;0,MQ$4&gt;p3_stab+120),MP167-(p3_sup_pmt-MP167*r_m),0))</f>
        <v/>
      </c>
      <c r="MR167" s="44">
        <f>IF(AND(p3_stab&gt;0,MR$4=p3_stab+120),p3_sup,IF(AND(p3_stab&gt;0,MR$4&gt;p3_stab+120),MQ167-(p3_sup_pmt-MQ167*r_m),0))</f>
        <v/>
      </c>
      <c r="MS167" s="44">
        <f>IF(AND(p3_stab&gt;0,MS$4=p3_stab+120),p3_sup,IF(AND(p3_stab&gt;0,MS$4&gt;p3_stab+120),MR167-(p3_sup_pmt-MR167*r_m),0))</f>
        <v/>
      </c>
      <c r="MT167" s="44">
        <f>IF(AND(p3_stab&gt;0,MT$4=p3_stab+120),p3_sup,IF(AND(p3_stab&gt;0,MT$4&gt;p3_stab+120),MS167-(p3_sup_pmt-MS167*r_m),0))</f>
        <v/>
      </c>
      <c r="MU167" s="44">
        <f>IF(AND(p3_stab&gt;0,MU$4=p3_stab+120),p3_sup,IF(AND(p3_stab&gt;0,MU$4&gt;p3_stab+120),MT167-(p3_sup_pmt-MT167*r_m),0))</f>
        <v/>
      </c>
      <c r="MV167" s="44">
        <f>IF(AND(p3_stab&gt;0,MV$4=p3_stab+120),p3_sup,IF(AND(p3_stab&gt;0,MV$4&gt;p3_stab+120),MU167-(p3_sup_pmt-MU167*r_m),0))</f>
        <v/>
      </c>
      <c r="MW167" s="44">
        <f>IF(AND(p3_stab&gt;0,MW$4=p3_stab+120),p3_sup,IF(AND(p3_stab&gt;0,MW$4&gt;p3_stab+120),MV167-(p3_sup_pmt-MV167*r_m),0))</f>
        <v/>
      </c>
      <c r="MX167" s="44">
        <f>IF(AND(p3_stab&gt;0,MX$4=p3_stab+120),p3_sup,IF(AND(p3_stab&gt;0,MX$4&gt;p3_stab+120),MW167-(p3_sup_pmt-MW167*r_m),0))</f>
        <v/>
      </c>
      <c r="MY167" s="44">
        <f>IF(AND(p3_stab&gt;0,MY$4=p3_stab+120),p3_sup,IF(AND(p3_stab&gt;0,MY$4&gt;p3_stab+120),MX167-(p3_sup_pmt-MX167*r_m),0))</f>
        <v/>
      </c>
      <c r="MZ167" s="44">
        <f>IF(AND(p3_stab&gt;0,MZ$4=p3_stab+120),p3_sup,IF(AND(p3_stab&gt;0,MZ$4&gt;p3_stab+120),MY167-(p3_sup_pmt-MY167*r_m),0))</f>
        <v/>
      </c>
      <c r="NA167" s="44">
        <f>IF(AND(p3_stab&gt;0,NA$4=p3_stab+120),p3_sup,IF(AND(p3_stab&gt;0,NA$4&gt;p3_stab+120),MZ167-(p3_sup_pmt-MZ167*r_m),0))</f>
        <v/>
      </c>
      <c r="NB167" s="44">
        <f>IF(AND(p3_stab&gt;0,NB$4=p3_stab+120),p3_sup,IF(AND(p3_stab&gt;0,NB$4&gt;p3_stab+120),NA167-(p3_sup_pmt-NA167*r_m),0))</f>
        <v/>
      </c>
      <c r="NC167" s="44">
        <f>IF(AND(p3_stab&gt;0,NC$4=p3_stab+120),p3_sup,IF(AND(p3_stab&gt;0,NC$4&gt;p3_stab+120),NB167-(p3_sup_pmt-NB167*r_m),0))</f>
        <v/>
      </c>
      <c r="ND167" s="44">
        <f>IF(AND(p3_stab&gt;0,ND$4=p3_stab+120),p3_sup,IF(AND(p3_stab&gt;0,ND$4&gt;p3_stab+120),NC167-(p3_sup_pmt-NC167*r_m),0))</f>
        <v/>
      </c>
      <c r="NE167" s="44">
        <f>IF(AND(p3_stab&gt;0,NE$4=p3_stab+120),p3_sup,IF(AND(p3_stab&gt;0,NE$4&gt;p3_stab+120),ND167-(p3_sup_pmt-ND167*r_m),0))</f>
        <v/>
      </c>
      <c r="NF167" s="44">
        <f>IF(AND(p3_stab&gt;0,NF$4=p3_stab+120),p3_sup,IF(AND(p3_stab&gt;0,NF$4&gt;p3_stab+120),NE167-(p3_sup_pmt-NE167*r_m),0))</f>
        <v/>
      </c>
      <c r="NG167" s="44">
        <f>IF(AND(p3_stab&gt;0,NG$4=p3_stab+120),p3_sup,IF(AND(p3_stab&gt;0,NG$4&gt;p3_stab+120),NF167-(p3_sup_pmt-NF167*r_m),0))</f>
        <v/>
      </c>
      <c r="NH167" s="44">
        <f>IF(AND(p3_stab&gt;0,NH$4=p3_stab+120),p3_sup,IF(AND(p3_stab&gt;0,NH$4&gt;p3_stab+120),NG167-(p3_sup_pmt-NG167*r_m),0))</f>
        <v/>
      </c>
      <c r="NI167" s="44">
        <f>IF(AND(p3_stab&gt;0,NI$4=p3_stab+120),p3_sup,IF(AND(p3_stab&gt;0,NI$4&gt;p3_stab+120),NH167-(p3_sup_pmt-NH167*r_m),0))</f>
        <v/>
      </c>
      <c r="NJ167" s="44">
        <f>IF(AND(p3_stab&gt;0,NJ$4=p3_stab+120),p3_sup,IF(AND(p3_stab&gt;0,NJ$4&gt;p3_stab+120),NI167-(p3_sup_pmt-NI167*r_m),0))</f>
        <v/>
      </c>
      <c r="NK167" s="44">
        <f>IF(AND(p3_stab&gt;0,NK$4=p3_stab+120),p3_sup,IF(AND(p3_stab&gt;0,NK$4&gt;p3_stab+120),NJ167-(p3_sup_pmt-NJ167*r_m),0))</f>
        <v/>
      </c>
      <c r="NL167" s="44">
        <f>IF(AND(p3_stab&gt;0,NL$4=p3_stab+120),p3_sup,IF(AND(p3_stab&gt;0,NL$4&gt;p3_stab+120),NK167-(p3_sup_pmt-NK167*r_m),0))</f>
        <v/>
      </c>
      <c r="NM167" s="44">
        <f>IF(AND(p3_stab&gt;0,NM$4=p3_stab+120),p3_sup,IF(AND(p3_stab&gt;0,NM$4&gt;p3_stab+120),NL167-(p3_sup_pmt-NL167*r_m),0))</f>
        <v/>
      </c>
      <c r="NN167" s="44">
        <f>IF(AND(p3_stab&gt;0,NN$4=p3_stab+120),p3_sup,IF(AND(p3_stab&gt;0,NN$4&gt;p3_stab+120),NM167-(p3_sup_pmt-NM167*r_m),0))</f>
        <v/>
      </c>
      <c r="NO167" s="44">
        <f>IF(AND(p3_stab&gt;0,NO$4=p3_stab+120),p3_sup,IF(AND(p3_stab&gt;0,NO$4&gt;p3_stab+120),NN167-(p3_sup_pmt-NN167*r_m),0))</f>
        <v/>
      </c>
      <c r="NP167" s="44">
        <f>IF(AND(p3_stab&gt;0,NP$4=p3_stab+120),p3_sup,IF(AND(p3_stab&gt;0,NP$4&gt;p3_stab+120),NO167-(p3_sup_pmt-NO167*r_m),0))</f>
        <v/>
      </c>
      <c r="NQ167" s="44">
        <f>IF(AND(p3_stab&gt;0,NQ$4=p3_stab+120),p3_sup,IF(AND(p3_stab&gt;0,NQ$4&gt;p3_stab+120),NP167-(p3_sup_pmt-NP167*r_m),0))</f>
        <v/>
      </c>
      <c r="NR167" s="44">
        <f>IF(AND(p3_stab&gt;0,NR$4=p3_stab+120),p3_sup,IF(AND(p3_stab&gt;0,NR$4&gt;p3_stab+120),NQ167-(p3_sup_pmt-NQ167*r_m),0))</f>
        <v/>
      </c>
      <c r="NS167" s="44">
        <f>IF(AND(p3_stab&gt;0,NS$4=p3_stab+120),p3_sup,IF(AND(p3_stab&gt;0,NS$4&gt;p3_stab+120),NR167-(p3_sup_pmt-NR167*r_m),0))</f>
        <v/>
      </c>
      <c r="NT167" s="44">
        <f>IF(AND(p3_stab&gt;0,NT$4=p3_stab+120),p3_sup,IF(AND(p3_stab&gt;0,NT$4&gt;p3_stab+120),NS167-(p3_sup_pmt-NS167*r_m),0))</f>
        <v/>
      </c>
      <c r="NU167" s="44">
        <f>IF(AND(p3_stab&gt;0,NU$4=p3_stab+120),p3_sup,IF(AND(p3_stab&gt;0,NU$4&gt;p3_stab+120),NT167-(p3_sup_pmt-NT167*r_m),0))</f>
        <v/>
      </c>
      <c r="NV167" s="44">
        <f>IF(AND(p3_stab&gt;0,NV$4=p3_stab+120),p3_sup,IF(AND(p3_stab&gt;0,NV$4&gt;p3_stab+120),NU167-(p3_sup_pmt-NU167*r_m),0))</f>
        <v/>
      </c>
      <c r="NW167" s="44">
        <f>IF(AND(p3_stab&gt;0,NW$4=p3_stab+120),p3_sup,IF(AND(p3_stab&gt;0,NW$4&gt;p3_stab+120),NV167-(p3_sup_pmt-NV167*r_m),0))</f>
        <v/>
      </c>
      <c r="NX167" s="44">
        <f>IF(AND(p3_stab&gt;0,NX$4=p3_stab+120),p3_sup,IF(AND(p3_stab&gt;0,NX$4&gt;p3_stab+120),NW167-(p3_sup_pmt-NW167*r_m),0))</f>
        <v/>
      </c>
      <c r="NY167" s="44">
        <f>IF(AND(p3_stab&gt;0,NY$4=p3_stab+120),p3_sup,IF(AND(p3_stab&gt;0,NY$4&gt;p3_stab+120),NX167-(p3_sup_pmt-NX167*r_m),0))</f>
        <v/>
      </c>
      <c r="NZ167" s="44">
        <f>IF(AND(p3_stab&gt;0,NZ$4=p3_stab+120),p3_sup,IF(AND(p3_stab&gt;0,NZ$4&gt;p3_stab+120),NY167-(p3_sup_pmt-NY167*r_m),0))</f>
        <v/>
      </c>
      <c r="OA167" s="44">
        <f>IF(AND(p3_stab&gt;0,OA$4=p3_stab+120),p3_sup,IF(AND(p3_stab&gt;0,OA$4&gt;p3_stab+120),NZ167-(p3_sup_pmt-NZ167*r_m),0))</f>
        <v/>
      </c>
      <c r="OB167" s="44">
        <f>IF(AND(p3_stab&gt;0,OB$4=p3_stab+120),p3_sup,IF(AND(p3_stab&gt;0,OB$4&gt;p3_stab+120),OA167-(p3_sup_pmt-OA167*r_m),0))</f>
        <v/>
      </c>
      <c r="OC167" s="44">
        <f>IF(AND(p3_stab&gt;0,OC$4=p3_stab+120),p3_sup,IF(AND(p3_stab&gt;0,OC$4&gt;p3_stab+120),OB167-(p3_sup_pmt-OB167*r_m),0))</f>
        <v/>
      </c>
      <c r="OD167" s="44">
        <f>IF(AND(p3_stab&gt;0,OD$4=p3_stab+120),p3_sup,IF(AND(p3_stab&gt;0,OD$4&gt;p3_stab+120),OC167-(p3_sup_pmt-OC167*r_m),0))</f>
        <v/>
      </c>
      <c r="OE167" s="44">
        <f>IF(AND(p3_stab&gt;0,OE$4=p3_stab+120),p3_sup,IF(AND(p3_stab&gt;0,OE$4&gt;p3_stab+120),OD167-(p3_sup_pmt-OD167*r_m),0))</f>
        <v/>
      </c>
      <c r="OF167" s="44">
        <f>IF(AND(p3_stab&gt;0,OF$4=p3_stab+120),p3_sup,IF(AND(p3_stab&gt;0,OF$4&gt;p3_stab+120),OE167-(p3_sup_pmt-OE167*r_m),0))</f>
        <v/>
      </c>
      <c r="OG167" s="44">
        <f>IF(AND(p3_stab&gt;0,OG$4=p3_stab+120),p3_sup,IF(AND(p3_stab&gt;0,OG$4&gt;p3_stab+120),OF167-(p3_sup_pmt-OF167*r_m),0))</f>
        <v/>
      </c>
      <c r="OH167" s="44">
        <f>IF(AND(p3_stab&gt;0,OH$4=p3_stab+120),p3_sup,IF(AND(p3_stab&gt;0,OH$4&gt;p3_stab+120),OG167-(p3_sup_pmt-OG167*r_m),0))</f>
        <v/>
      </c>
      <c r="OI167" s="44">
        <f>IF(AND(p3_stab&gt;0,OI$4=p3_stab+120),p3_sup,IF(AND(p3_stab&gt;0,OI$4&gt;p3_stab+120),OH167-(p3_sup_pmt-OH167*r_m),0))</f>
        <v/>
      </c>
      <c r="OJ167" s="44">
        <f>IF(AND(p3_stab&gt;0,OJ$4=p3_stab+120),p3_sup,IF(AND(p3_stab&gt;0,OJ$4&gt;p3_stab+120),OI167-(p3_sup_pmt-OI167*r_m),0))</f>
        <v/>
      </c>
      <c r="OK167" s="44">
        <f>IF(AND(p3_stab&gt;0,OK$4=p3_stab+120),p3_sup,IF(AND(p3_stab&gt;0,OK$4&gt;p3_stab+120),OJ167-(p3_sup_pmt-OJ167*r_m),0))</f>
        <v/>
      </c>
      <c r="OL167" s="44">
        <f>IF(AND(p3_stab&gt;0,OL$4=p3_stab+120),p3_sup,IF(AND(p3_stab&gt;0,OL$4&gt;p3_stab+120),OK167-(p3_sup_pmt-OK167*r_m),0))</f>
        <v/>
      </c>
      <c r="OM167" s="44">
        <f>IF(AND(p3_stab&gt;0,OM$4=p3_stab+120),p3_sup,IF(AND(p3_stab&gt;0,OM$4&gt;p3_stab+120),OL167-(p3_sup_pmt-OL167*r_m),0))</f>
        <v/>
      </c>
      <c r="ON167" s="44">
        <f>IF(AND(p3_stab&gt;0,ON$4=p3_stab+120),p3_sup,IF(AND(p3_stab&gt;0,ON$4&gt;p3_stab+120),OM167-(p3_sup_pmt-OM167*r_m),0))</f>
        <v/>
      </c>
      <c r="OO167" s="44">
        <f>IF(AND(p3_stab&gt;0,OO$4=p3_stab+120),p3_sup,IF(AND(p3_stab&gt;0,OO$4&gt;p3_stab+120),ON167-(p3_sup_pmt-ON167*r_m),0))</f>
        <v/>
      </c>
      <c r="OP167" s="44">
        <f>IF(AND(p3_stab&gt;0,OP$4=p3_stab+120),p3_sup,IF(AND(p3_stab&gt;0,OP$4&gt;p3_stab+120),OO167-(p3_sup_pmt-OO167*r_m),0))</f>
        <v/>
      </c>
      <c r="OQ167" s="44">
        <f>IF(AND(p3_stab&gt;0,OQ$4=p3_stab+120),p3_sup,IF(AND(p3_stab&gt;0,OQ$4&gt;p3_stab+120),OP167-(p3_sup_pmt-OP167*r_m),0))</f>
        <v/>
      </c>
      <c r="OR167" s="44">
        <f>IF(AND(p3_stab&gt;0,OR$4=p3_stab+120),p3_sup,IF(AND(p3_stab&gt;0,OR$4&gt;p3_stab+120),OQ167-(p3_sup_pmt-OQ167*r_m),0))</f>
        <v/>
      </c>
      <c r="OS167" s="44">
        <f>IF(AND(p3_stab&gt;0,OS$4=p3_stab+120),p3_sup,IF(AND(p3_stab&gt;0,OS$4&gt;p3_stab+120),OR167-(p3_sup_pmt-OR167*r_m),0))</f>
        <v/>
      </c>
      <c r="OT167" s="44">
        <f>IF(AND(p3_stab&gt;0,OT$4=p3_stab+120),p3_sup,IF(AND(p3_stab&gt;0,OT$4&gt;p3_stab+120),OS167-(p3_sup_pmt-OS167*r_m),0))</f>
        <v/>
      </c>
      <c r="OU167" s="44">
        <f>IF(AND(p3_stab&gt;0,OU$4=p3_stab+120),p3_sup,IF(AND(p3_stab&gt;0,OU$4&gt;p3_stab+120),OT167-(p3_sup_pmt-OT167*r_m),0))</f>
        <v/>
      </c>
      <c r="OV167" s="44">
        <f>IF(AND(p3_stab&gt;0,OV$4=p3_stab+120),p3_sup,IF(AND(p3_stab&gt;0,OV$4&gt;p3_stab+120),OU167-(p3_sup_pmt-OU167*r_m),0))</f>
        <v/>
      </c>
      <c r="OW167" s="44">
        <f>IF(AND(p3_stab&gt;0,OW$4=p3_stab+120),p3_sup,IF(AND(p3_stab&gt;0,OW$4&gt;p3_stab+120),OV167-(p3_sup_pmt-OV167*r_m),0))</f>
        <v/>
      </c>
      <c r="OX167" s="44">
        <f>IF(AND(p3_stab&gt;0,OX$4=p3_stab+120),p3_sup,IF(AND(p3_stab&gt;0,OX$4&gt;p3_stab+120),OW167-(p3_sup_pmt-OW167*r_m),0))</f>
        <v/>
      </c>
      <c r="OY167" s="44">
        <f>IF(AND(p3_stab&gt;0,OY$4=p3_stab+120),p3_sup,IF(AND(p3_stab&gt;0,OY$4&gt;p3_stab+120),OX167-(p3_sup_pmt-OX167*r_m),0))</f>
        <v/>
      </c>
      <c r="OZ167" s="44">
        <f>IF(AND(p3_stab&gt;0,OZ$4=p3_stab+120),p3_sup,IF(AND(p3_stab&gt;0,OZ$4&gt;p3_stab+120),OY167-(p3_sup_pmt-OY167*r_m),0))</f>
        <v/>
      </c>
      <c r="PA167" s="44">
        <f>IF(AND(p3_stab&gt;0,PA$4=p3_stab+120),p3_sup,IF(AND(p3_stab&gt;0,PA$4&gt;p3_stab+120),OZ167-(p3_sup_pmt-OZ167*r_m),0))</f>
        <v/>
      </c>
      <c r="PB167" s="44">
        <f>IF(AND(p3_stab&gt;0,PB$4=p3_stab+120),p3_sup,IF(AND(p3_stab&gt;0,PB$4&gt;p3_stab+120),PA167-(p3_sup_pmt-PA167*r_m),0))</f>
        <v/>
      </c>
      <c r="PC167" s="44">
        <f>IF(AND(p3_stab&gt;0,PC$4=p3_stab+120),p3_sup,IF(AND(p3_stab&gt;0,PC$4&gt;p3_stab+120),PB167-(p3_sup_pmt-PB167*r_m),0))</f>
        <v/>
      </c>
      <c r="PD167" s="44">
        <f>IF(AND(p3_stab&gt;0,PD$4=p3_stab+120),p3_sup,IF(AND(p3_stab&gt;0,PD$4&gt;p3_stab+120),PC167-(p3_sup_pmt-PC167*r_m),0))</f>
        <v/>
      </c>
      <c r="PE167" s="44">
        <f>IF(AND(p3_stab&gt;0,PE$4=p3_stab+120),p3_sup,IF(AND(p3_stab&gt;0,PE$4&gt;p3_stab+120),PD167-(p3_sup_pmt-PD167*r_m),0))</f>
        <v/>
      </c>
      <c r="PF167" s="44">
        <f>IF(AND(p3_stab&gt;0,PF$4=p3_stab+120),p3_sup,IF(AND(p3_stab&gt;0,PF$4&gt;p3_stab+120),PE167-(p3_sup_pmt-PE167*r_m),0))</f>
        <v/>
      </c>
      <c r="PG167" s="44">
        <f>IF(AND(p3_stab&gt;0,PG$4=p3_stab+120),p3_sup,IF(AND(p3_stab&gt;0,PG$4&gt;p3_stab+120),PF167-(p3_sup_pmt-PF167*r_m),0))</f>
        <v/>
      </c>
      <c r="PH167" s="44">
        <f>IF(AND(p3_stab&gt;0,PH$4=p3_stab+120),p3_sup,IF(AND(p3_stab&gt;0,PH$4&gt;p3_stab+120),PG167-(p3_sup_pmt-PG167*r_m),0))</f>
        <v/>
      </c>
      <c r="PI167" s="44">
        <f>IF(AND(p3_stab&gt;0,PI$4=p3_stab+120),p3_sup,IF(AND(p3_stab&gt;0,PI$4&gt;p3_stab+120),PH167-(p3_sup_pmt-PH167*r_m),0))</f>
        <v/>
      </c>
      <c r="PJ167" s="44">
        <f>IF(AND(p3_stab&gt;0,PJ$4=p3_stab+120),p3_sup,IF(AND(p3_stab&gt;0,PJ$4&gt;p3_stab+120),PI167-(p3_sup_pmt-PI167*r_m),0))</f>
        <v/>
      </c>
      <c r="PK167" s="44">
        <f>IF(AND(p3_stab&gt;0,PK$4=p3_stab+120),p3_sup,IF(AND(p3_stab&gt;0,PK$4&gt;p3_stab+120),PJ167-(p3_sup_pmt-PJ167*r_m),0))</f>
        <v/>
      </c>
      <c r="PL167" s="44">
        <f>IF(AND(p3_stab&gt;0,PL$4=p3_stab+120),p3_sup,IF(AND(p3_stab&gt;0,PL$4&gt;p3_stab+120),PK167-(p3_sup_pmt-PK167*r_m),0))</f>
        <v/>
      </c>
      <c r="PM167" s="44">
        <f>IF(AND(p3_stab&gt;0,PM$4=p3_stab+120),p3_sup,IF(AND(p3_stab&gt;0,PM$4&gt;p3_stab+120),PL167-(p3_sup_pmt-PL167*r_m),0))</f>
        <v/>
      </c>
    </row>
    <row r="168">
      <c r="A168" s="5" t="inlineStr">
        <is>
          <t>Net cash flow after debt service</t>
        </is>
      </c>
      <c r="B168" s="9" t="inlineStr">
        <is>
          <t>P3</t>
        </is>
      </c>
      <c r="C168" s="43">
        <f>SUM(D168:PM168)</f>
        <v/>
      </c>
      <c r="D168" s="45">
        <f>D164+D165-D145-D166</f>
        <v/>
      </c>
      <c r="E168" s="45">
        <f>E164+E165-E145-E166</f>
        <v/>
      </c>
      <c r="F168" s="45">
        <f>F164+F165-F145-F166</f>
        <v/>
      </c>
      <c r="G168" s="45">
        <f>G164+G165-G145-G166</f>
        <v/>
      </c>
      <c r="H168" s="45">
        <f>H164+H165-H145-H166</f>
        <v/>
      </c>
      <c r="I168" s="45">
        <f>I164+I165-I145-I166</f>
        <v/>
      </c>
      <c r="J168" s="45">
        <f>J164+J165-J145-J166</f>
        <v/>
      </c>
      <c r="K168" s="45">
        <f>K164+K165-K145-K166</f>
        <v/>
      </c>
      <c r="L168" s="45">
        <f>L164+L165-L145-L166</f>
        <v/>
      </c>
      <c r="M168" s="45">
        <f>M164+M165-M145-M166</f>
        <v/>
      </c>
      <c r="N168" s="45">
        <f>N164+N165-N145-N166</f>
        <v/>
      </c>
      <c r="O168" s="45">
        <f>O164+O165-O145-O166</f>
        <v/>
      </c>
      <c r="P168" s="45">
        <f>P164+P165-P145-P166</f>
        <v/>
      </c>
      <c r="Q168" s="45">
        <f>Q164+Q165-Q145-Q166</f>
        <v/>
      </c>
      <c r="R168" s="45">
        <f>R164+R165-R145-R166</f>
        <v/>
      </c>
      <c r="S168" s="45">
        <f>S164+S165-S145-S166</f>
        <v/>
      </c>
      <c r="T168" s="45">
        <f>T164+T165-T145-T166</f>
        <v/>
      </c>
      <c r="U168" s="45">
        <f>U164+U165-U145-U166</f>
        <v/>
      </c>
      <c r="V168" s="45">
        <f>V164+V165-V145-V166</f>
        <v/>
      </c>
      <c r="W168" s="45">
        <f>W164+W165-W145-W166</f>
        <v/>
      </c>
      <c r="X168" s="45">
        <f>X164+X165-X145-X166</f>
        <v/>
      </c>
      <c r="Y168" s="45">
        <f>Y164+Y165-Y145-Y166</f>
        <v/>
      </c>
      <c r="Z168" s="45">
        <f>Z164+Z165-Z145-Z166</f>
        <v/>
      </c>
      <c r="AA168" s="45">
        <f>AA164+AA165-AA145-AA166</f>
        <v/>
      </c>
      <c r="AB168" s="45">
        <f>AB164+AB165-AB145-AB166</f>
        <v/>
      </c>
      <c r="AC168" s="45">
        <f>AC164+AC165-AC145-AC166</f>
        <v/>
      </c>
      <c r="AD168" s="45">
        <f>AD164+AD165-AD145-AD166</f>
        <v/>
      </c>
      <c r="AE168" s="45">
        <f>AE164+AE165-AE145-AE166</f>
        <v/>
      </c>
      <c r="AF168" s="45">
        <f>AF164+AF165-AF145-AF166</f>
        <v/>
      </c>
      <c r="AG168" s="45">
        <f>AG164+AG165-AG145-AG166</f>
        <v/>
      </c>
      <c r="AH168" s="45">
        <f>AH164+AH165-AH145-AH166</f>
        <v/>
      </c>
      <c r="AI168" s="45">
        <f>AI164+AI165-AI145-AI166</f>
        <v/>
      </c>
      <c r="AJ168" s="45">
        <f>AJ164+AJ165-AJ145-AJ166</f>
        <v/>
      </c>
      <c r="AK168" s="45">
        <f>AK164+AK165-AK145-AK166</f>
        <v/>
      </c>
      <c r="AL168" s="45">
        <f>AL164+AL165-AL145-AL166</f>
        <v/>
      </c>
      <c r="AM168" s="45">
        <f>AM164+AM165-AM145-AM166</f>
        <v/>
      </c>
      <c r="AN168" s="45">
        <f>AN164+AN165-AN145-AN166</f>
        <v/>
      </c>
      <c r="AO168" s="45">
        <f>AO164+AO165-AO145-AO166</f>
        <v/>
      </c>
      <c r="AP168" s="45">
        <f>AP164+AP165-AP145-AP166</f>
        <v/>
      </c>
      <c r="AQ168" s="45">
        <f>AQ164+AQ165-AQ145-AQ166</f>
        <v/>
      </c>
      <c r="AR168" s="45">
        <f>AR164+AR165-AR145-AR166</f>
        <v/>
      </c>
      <c r="AS168" s="45">
        <f>AS164+AS165-AS145-AS166</f>
        <v/>
      </c>
      <c r="AT168" s="45">
        <f>AT164+AT165-AT145-AT166</f>
        <v/>
      </c>
      <c r="AU168" s="45">
        <f>AU164+AU165-AU145-AU166</f>
        <v/>
      </c>
      <c r="AV168" s="45">
        <f>AV164+AV165-AV145-AV166</f>
        <v/>
      </c>
      <c r="AW168" s="45">
        <f>AW164+AW165-AW145-AW166</f>
        <v/>
      </c>
      <c r="AX168" s="45">
        <f>AX164+AX165-AX145-AX166</f>
        <v/>
      </c>
      <c r="AY168" s="45">
        <f>AY164+AY165-AY145-AY166</f>
        <v/>
      </c>
      <c r="AZ168" s="45">
        <f>AZ164+AZ165-AZ145-AZ166</f>
        <v/>
      </c>
      <c r="BA168" s="45">
        <f>BA164+BA165-BA145-BA166</f>
        <v/>
      </c>
      <c r="BB168" s="45">
        <f>BB164+BB165-BB145-BB166</f>
        <v/>
      </c>
      <c r="BC168" s="45">
        <f>BC164+BC165-BC145-BC166</f>
        <v/>
      </c>
      <c r="BD168" s="45">
        <f>BD164+BD165-BD145-BD166</f>
        <v/>
      </c>
      <c r="BE168" s="45">
        <f>BE164+BE165-BE145-BE166</f>
        <v/>
      </c>
      <c r="BF168" s="45">
        <f>BF164+BF165-BF145-BF166</f>
        <v/>
      </c>
      <c r="BG168" s="45">
        <f>BG164+BG165-BG145-BG166</f>
        <v/>
      </c>
      <c r="BH168" s="45">
        <f>BH164+BH165-BH145-BH166</f>
        <v/>
      </c>
      <c r="BI168" s="45">
        <f>BI164+BI165-BI145-BI166</f>
        <v/>
      </c>
      <c r="BJ168" s="45">
        <f>BJ164+BJ165-BJ145-BJ166</f>
        <v/>
      </c>
      <c r="BK168" s="45">
        <f>BK164+BK165-BK145-BK166</f>
        <v/>
      </c>
      <c r="BL168" s="45">
        <f>BL164+BL165-BL145-BL166</f>
        <v/>
      </c>
      <c r="BM168" s="45">
        <f>BM164+BM165-BM145-BM166</f>
        <v/>
      </c>
      <c r="BN168" s="45">
        <f>BN164+BN165-BN145-BN166</f>
        <v/>
      </c>
      <c r="BO168" s="45">
        <f>BO164+BO165-BO145-BO166</f>
        <v/>
      </c>
      <c r="BP168" s="45">
        <f>BP164+BP165-BP145-BP166</f>
        <v/>
      </c>
      <c r="BQ168" s="45">
        <f>BQ164+BQ165-BQ145-BQ166</f>
        <v/>
      </c>
      <c r="BR168" s="45">
        <f>BR164+BR165-BR145-BR166</f>
        <v/>
      </c>
      <c r="BS168" s="45">
        <f>BS164+BS165-BS145-BS166</f>
        <v/>
      </c>
      <c r="BT168" s="45">
        <f>BT164+BT165-BT145-BT166</f>
        <v/>
      </c>
      <c r="BU168" s="45">
        <f>BU164+BU165-BU145-BU166</f>
        <v/>
      </c>
      <c r="BV168" s="45">
        <f>BV164+BV165-BV145-BV166</f>
        <v/>
      </c>
      <c r="BW168" s="45">
        <f>BW164+BW165-BW145-BW166</f>
        <v/>
      </c>
      <c r="BX168" s="45">
        <f>BX164+BX165-BX145-BX166</f>
        <v/>
      </c>
      <c r="BY168" s="45">
        <f>BY164+BY165-BY145-BY166</f>
        <v/>
      </c>
      <c r="BZ168" s="45">
        <f>BZ164+BZ165-BZ145-BZ166</f>
        <v/>
      </c>
      <c r="CA168" s="45">
        <f>CA164+CA165-CA145-CA166</f>
        <v/>
      </c>
      <c r="CB168" s="45">
        <f>CB164+CB165-CB145-CB166</f>
        <v/>
      </c>
      <c r="CC168" s="45">
        <f>CC164+CC165-CC145-CC166</f>
        <v/>
      </c>
      <c r="CD168" s="45">
        <f>CD164+CD165-CD145-CD166</f>
        <v/>
      </c>
      <c r="CE168" s="45">
        <f>CE164+CE165-CE145-CE166</f>
        <v/>
      </c>
      <c r="CF168" s="45">
        <f>CF164+CF165-CF145-CF166</f>
        <v/>
      </c>
      <c r="CG168" s="45">
        <f>CG164+CG165-CG145-CG166</f>
        <v/>
      </c>
      <c r="CH168" s="45">
        <f>CH164+CH165-CH145-CH166</f>
        <v/>
      </c>
      <c r="CI168" s="45">
        <f>CI164+CI165-CI145-CI166</f>
        <v/>
      </c>
      <c r="CJ168" s="45">
        <f>CJ164+CJ165-CJ145-CJ166</f>
        <v/>
      </c>
      <c r="CK168" s="45">
        <f>CK164+CK165-CK145-CK166</f>
        <v/>
      </c>
      <c r="CL168" s="45">
        <f>CL164+CL165-CL145-CL166</f>
        <v/>
      </c>
      <c r="CM168" s="45">
        <f>CM164+CM165-CM145-CM166</f>
        <v/>
      </c>
      <c r="CN168" s="45">
        <f>CN164+CN165-CN145-CN166</f>
        <v/>
      </c>
      <c r="CO168" s="45">
        <f>CO164+CO165-CO145-CO166</f>
        <v/>
      </c>
      <c r="CP168" s="45">
        <f>CP164+CP165-CP145-CP166</f>
        <v/>
      </c>
      <c r="CQ168" s="45">
        <f>CQ164+CQ165-CQ145-CQ166</f>
        <v/>
      </c>
      <c r="CR168" s="45">
        <f>CR164+CR165-CR145-CR166</f>
        <v/>
      </c>
      <c r="CS168" s="45">
        <f>CS164+CS165-CS145-CS166</f>
        <v/>
      </c>
      <c r="CT168" s="45">
        <f>CT164+CT165-CT145-CT166</f>
        <v/>
      </c>
      <c r="CU168" s="45">
        <f>CU164+CU165-CU145-CU166</f>
        <v/>
      </c>
      <c r="CV168" s="45">
        <f>CV164+CV165-CV145-CV166</f>
        <v/>
      </c>
      <c r="CW168" s="45">
        <f>CW164+CW165-CW145-CW166</f>
        <v/>
      </c>
      <c r="CX168" s="45">
        <f>CX164+CX165-CX145-CX166</f>
        <v/>
      </c>
      <c r="CY168" s="45">
        <f>CY164+CY165-CY145-CY166</f>
        <v/>
      </c>
      <c r="CZ168" s="45">
        <f>CZ164+CZ165-CZ145-CZ166</f>
        <v/>
      </c>
      <c r="DA168" s="45">
        <f>DA164+DA165-DA145-DA166</f>
        <v/>
      </c>
      <c r="DB168" s="45">
        <f>DB164+DB165-DB145-DB166</f>
        <v/>
      </c>
      <c r="DC168" s="45">
        <f>DC164+DC165-DC145-DC166</f>
        <v/>
      </c>
      <c r="DD168" s="45">
        <f>DD164+DD165-DD145-DD166</f>
        <v/>
      </c>
      <c r="DE168" s="45">
        <f>DE164+DE165-DE145-DE166</f>
        <v/>
      </c>
      <c r="DF168" s="45">
        <f>DF164+DF165-DF145-DF166</f>
        <v/>
      </c>
      <c r="DG168" s="45">
        <f>DG164+DG165-DG145-DG166</f>
        <v/>
      </c>
      <c r="DH168" s="45">
        <f>DH164+DH165-DH145-DH166</f>
        <v/>
      </c>
      <c r="DI168" s="45">
        <f>DI164+DI165-DI145-DI166</f>
        <v/>
      </c>
      <c r="DJ168" s="45">
        <f>DJ164+DJ165-DJ145-DJ166</f>
        <v/>
      </c>
      <c r="DK168" s="45">
        <f>DK164+DK165-DK145-DK166</f>
        <v/>
      </c>
      <c r="DL168" s="45">
        <f>DL164+DL165-DL145-DL166</f>
        <v/>
      </c>
      <c r="DM168" s="45">
        <f>DM164+DM165-DM145-DM166</f>
        <v/>
      </c>
      <c r="DN168" s="45">
        <f>DN164+DN165-DN145-DN166</f>
        <v/>
      </c>
      <c r="DO168" s="45">
        <f>DO164+DO165-DO145-DO166</f>
        <v/>
      </c>
      <c r="DP168" s="45">
        <f>DP164+DP165-DP145-DP166</f>
        <v/>
      </c>
      <c r="DQ168" s="45">
        <f>DQ164+DQ165-DQ145-DQ166</f>
        <v/>
      </c>
      <c r="DR168" s="45">
        <f>DR164+DR165-DR145-DR166</f>
        <v/>
      </c>
      <c r="DS168" s="45">
        <f>DS164+DS165-DS145-DS166</f>
        <v/>
      </c>
      <c r="DT168" s="45">
        <f>DT164+DT165-DT145-DT166</f>
        <v/>
      </c>
      <c r="DU168" s="45">
        <f>DU164+DU165-DU145-DU166</f>
        <v/>
      </c>
      <c r="DV168" s="45">
        <f>DV164+DV165-DV145-DV166</f>
        <v/>
      </c>
      <c r="DW168" s="45">
        <f>DW164+DW165-DW145-DW166</f>
        <v/>
      </c>
      <c r="DX168" s="45">
        <f>DX164+DX165-DX145-DX166</f>
        <v/>
      </c>
      <c r="DY168" s="45">
        <f>DY164+DY165-DY145-DY166</f>
        <v/>
      </c>
      <c r="DZ168" s="45">
        <f>DZ164+DZ165-DZ145-DZ166</f>
        <v/>
      </c>
      <c r="EA168" s="45">
        <f>EA164+EA165-EA145-EA166</f>
        <v/>
      </c>
      <c r="EB168" s="45">
        <f>EB164+EB165-EB145-EB166</f>
        <v/>
      </c>
      <c r="EC168" s="45">
        <f>EC164+EC165-EC145-EC166</f>
        <v/>
      </c>
      <c r="ED168" s="45">
        <f>ED164+ED165-ED145-ED166</f>
        <v/>
      </c>
      <c r="EE168" s="45">
        <f>EE164+EE165-EE145-EE166</f>
        <v/>
      </c>
      <c r="EF168" s="45">
        <f>EF164+EF165-EF145-EF166</f>
        <v/>
      </c>
      <c r="EG168" s="45">
        <f>EG164+EG165-EG145-EG166</f>
        <v/>
      </c>
      <c r="EH168" s="45">
        <f>EH164+EH165-EH145-EH166</f>
        <v/>
      </c>
      <c r="EI168" s="45">
        <f>EI164+EI165-EI145-EI166</f>
        <v/>
      </c>
      <c r="EJ168" s="45">
        <f>EJ164+EJ165-EJ145-EJ166</f>
        <v/>
      </c>
      <c r="EK168" s="45">
        <f>EK164+EK165-EK145-EK166</f>
        <v/>
      </c>
      <c r="EL168" s="45">
        <f>EL164+EL165-EL145-EL166</f>
        <v/>
      </c>
      <c r="EM168" s="45">
        <f>EM164+EM165-EM145-EM166</f>
        <v/>
      </c>
      <c r="EN168" s="45">
        <f>EN164+EN165-EN145-EN166</f>
        <v/>
      </c>
      <c r="EO168" s="45">
        <f>EO164+EO165-EO145-EO166</f>
        <v/>
      </c>
      <c r="EP168" s="45">
        <f>EP164+EP165-EP145-EP166</f>
        <v/>
      </c>
      <c r="EQ168" s="45">
        <f>EQ164+EQ165-EQ145-EQ166</f>
        <v/>
      </c>
      <c r="ER168" s="45">
        <f>ER164+ER165-ER145-ER166</f>
        <v/>
      </c>
      <c r="ES168" s="45">
        <f>ES164+ES165-ES145-ES166</f>
        <v/>
      </c>
      <c r="ET168" s="45">
        <f>ET164+ET165-ET145-ET166</f>
        <v/>
      </c>
      <c r="EU168" s="45">
        <f>EU164+EU165-EU145-EU166</f>
        <v/>
      </c>
      <c r="EV168" s="45">
        <f>EV164+EV165-EV145-EV166</f>
        <v/>
      </c>
      <c r="EW168" s="45">
        <f>EW164+EW165-EW145-EW166</f>
        <v/>
      </c>
      <c r="EX168" s="45">
        <f>EX164+EX165-EX145-EX166</f>
        <v/>
      </c>
      <c r="EY168" s="45">
        <f>EY164+EY165-EY145-EY166</f>
        <v/>
      </c>
      <c r="EZ168" s="45">
        <f>EZ164+EZ165-EZ145-EZ166</f>
        <v/>
      </c>
      <c r="FA168" s="45">
        <f>FA164+FA165-FA145-FA166</f>
        <v/>
      </c>
      <c r="FB168" s="45">
        <f>FB164+FB165-FB145-FB166</f>
        <v/>
      </c>
      <c r="FC168" s="45">
        <f>FC164+FC165-FC145-FC166</f>
        <v/>
      </c>
      <c r="FD168" s="45">
        <f>FD164+FD165-FD145-FD166</f>
        <v/>
      </c>
      <c r="FE168" s="45">
        <f>FE164+FE165-FE145-FE166</f>
        <v/>
      </c>
      <c r="FF168" s="45">
        <f>FF164+FF165-FF145-FF166</f>
        <v/>
      </c>
      <c r="FG168" s="45">
        <f>FG164+FG165-FG145-FG166</f>
        <v/>
      </c>
      <c r="FH168" s="45">
        <f>FH164+FH165-FH145-FH166</f>
        <v/>
      </c>
      <c r="FI168" s="45">
        <f>FI164+FI165-FI145-FI166</f>
        <v/>
      </c>
      <c r="FJ168" s="45">
        <f>FJ164+FJ165-FJ145-FJ166</f>
        <v/>
      </c>
      <c r="FK168" s="45">
        <f>FK164+FK165-FK145-FK166</f>
        <v/>
      </c>
      <c r="FL168" s="45">
        <f>FL164+FL165-FL145-FL166</f>
        <v/>
      </c>
      <c r="FM168" s="45">
        <f>FM164+FM165-FM145-FM166</f>
        <v/>
      </c>
      <c r="FN168" s="45">
        <f>FN164+FN165-FN145-FN166</f>
        <v/>
      </c>
      <c r="FO168" s="45">
        <f>FO164+FO165-FO145-FO166</f>
        <v/>
      </c>
      <c r="FP168" s="45">
        <f>FP164+FP165-FP145-FP166</f>
        <v/>
      </c>
      <c r="FQ168" s="45">
        <f>FQ164+FQ165-FQ145-FQ166</f>
        <v/>
      </c>
      <c r="FR168" s="45">
        <f>FR164+FR165-FR145-FR166</f>
        <v/>
      </c>
      <c r="FS168" s="45">
        <f>FS164+FS165-FS145-FS166</f>
        <v/>
      </c>
      <c r="FT168" s="45">
        <f>FT164+FT165-FT145-FT166</f>
        <v/>
      </c>
      <c r="FU168" s="45">
        <f>FU164+FU165-FU145-FU166</f>
        <v/>
      </c>
      <c r="FV168" s="45">
        <f>FV164+FV165-FV145-FV166</f>
        <v/>
      </c>
      <c r="FW168" s="45">
        <f>FW164+FW165-FW145-FW166</f>
        <v/>
      </c>
      <c r="FX168" s="45">
        <f>FX164+FX165-FX145-FX166</f>
        <v/>
      </c>
      <c r="FY168" s="45">
        <f>FY164+FY165-FY145-FY166</f>
        <v/>
      </c>
      <c r="FZ168" s="45">
        <f>FZ164+FZ165-FZ145-FZ166</f>
        <v/>
      </c>
      <c r="GA168" s="45">
        <f>GA164+GA165-GA145-GA166</f>
        <v/>
      </c>
      <c r="GB168" s="45">
        <f>GB164+GB165-GB145-GB166</f>
        <v/>
      </c>
      <c r="GC168" s="45">
        <f>GC164+GC165-GC145-GC166</f>
        <v/>
      </c>
      <c r="GD168" s="45">
        <f>GD164+GD165-GD145-GD166</f>
        <v/>
      </c>
      <c r="GE168" s="45">
        <f>GE164+GE165-GE145-GE166</f>
        <v/>
      </c>
      <c r="GF168" s="45">
        <f>GF164+GF165-GF145-GF166</f>
        <v/>
      </c>
      <c r="GG168" s="45">
        <f>GG164+GG165-GG145-GG166</f>
        <v/>
      </c>
      <c r="GH168" s="45">
        <f>GH164+GH165-GH145-GH166</f>
        <v/>
      </c>
      <c r="GI168" s="45">
        <f>GI164+GI165-GI145-GI166</f>
        <v/>
      </c>
      <c r="GJ168" s="45">
        <f>GJ164+GJ165-GJ145-GJ166</f>
        <v/>
      </c>
      <c r="GK168" s="45">
        <f>GK164+GK165-GK145-GK166</f>
        <v/>
      </c>
      <c r="GL168" s="45">
        <f>GL164+GL165-GL145-GL166</f>
        <v/>
      </c>
      <c r="GM168" s="45">
        <f>GM164+GM165-GM145-GM166</f>
        <v/>
      </c>
      <c r="GN168" s="45">
        <f>GN164+GN165-GN145-GN166</f>
        <v/>
      </c>
      <c r="GO168" s="45">
        <f>GO164+GO165-GO145-GO166</f>
        <v/>
      </c>
      <c r="GP168" s="45">
        <f>GP164+GP165-GP145-GP166</f>
        <v/>
      </c>
      <c r="GQ168" s="45">
        <f>GQ164+GQ165-GQ145-GQ166</f>
        <v/>
      </c>
      <c r="GR168" s="45">
        <f>GR164+GR165-GR145-GR166</f>
        <v/>
      </c>
      <c r="GS168" s="45">
        <f>GS164+GS165-GS145-GS166</f>
        <v/>
      </c>
      <c r="GT168" s="45">
        <f>GT164+GT165-GT145-GT166</f>
        <v/>
      </c>
      <c r="GU168" s="45">
        <f>GU164+GU165-GU145-GU166</f>
        <v/>
      </c>
      <c r="GV168" s="45">
        <f>GV164+GV165-GV145-GV166</f>
        <v/>
      </c>
      <c r="GW168" s="45">
        <f>GW164+GW165-GW145-GW166</f>
        <v/>
      </c>
      <c r="GX168" s="45">
        <f>GX164+GX165-GX145-GX166</f>
        <v/>
      </c>
      <c r="GY168" s="45">
        <f>GY164+GY165-GY145-GY166</f>
        <v/>
      </c>
      <c r="GZ168" s="45">
        <f>GZ164+GZ165-GZ145-GZ166</f>
        <v/>
      </c>
      <c r="HA168" s="45">
        <f>HA164+HA165-HA145-HA166</f>
        <v/>
      </c>
      <c r="HB168" s="45">
        <f>HB164+HB165-HB145-HB166</f>
        <v/>
      </c>
      <c r="HC168" s="45">
        <f>HC164+HC165-HC145-HC166</f>
        <v/>
      </c>
      <c r="HD168" s="45">
        <f>HD164+HD165-HD145-HD166</f>
        <v/>
      </c>
      <c r="HE168" s="45">
        <f>HE164+HE165-HE145-HE166</f>
        <v/>
      </c>
      <c r="HF168" s="45">
        <f>HF164+HF165-HF145-HF166</f>
        <v/>
      </c>
      <c r="HG168" s="45">
        <f>HG164+HG165-HG145-HG166</f>
        <v/>
      </c>
      <c r="HH168" s="45">
        <f>HH164+HH165-HH145-HH166</f>
        <v/>
      </c>
      <c r="HI168" s="45">
        <f>HI164+HI165-HI145-HI166</f>
        <v/>
      </c>
      <c r="HJ168" s="45">
        <f>HJ164+HJ165-HJ145-HJ166</f>
        <v/>
      </c>
      <c r="HK168" s="45">
        <f>HK164+HK165-HK145-HK166</f>
        <v/>
      </c>
      <c r="HL168" s="45">
        <f>HL164+HL165-HL145-HL166</f>
        <v/>
      </c>
      <c r="HM168" s="45">
        <f>HM164+HM165-HM145-HM166</f>
        <v/>
      </c>
      <c r="HN168" s="45">
        <f>HN164+HN165-HN145-HN166</f>
        <v/>
      </c>
      <c r="HO168" s="45">
        <f>HO164+HO165-HO145-HO166</f>
        <v/>
      </c>
      <c r="HP168" s="45">
        <f>HP164+HP165-HP145-HP166</f>
        <v/>
      </c>
      <c r="HQ168" s="45">
        <f>HQ164+HQ165-HQ145-HQ166</f>
        <v/>
      </c>
      <c r="HR168" s="45">
        <f>HR164+HR165-HR145-HR166</f>
        <v/>
      </c>
      <c r="HS168" s="45">
        <f>HS164+HS165-HS145-HS166</f>
        <v/>
      </c>
      <c r="HT168" s="45">
        <f>HT164+HT165-HT145-HT166</f>
        <v/>
      </c>
      <c r="HU168" s="45">
        <f>HU164+HU165-HU145-HU166</f>
        <v/>
      </c>
      <c r="HV168" s="45">
        <f>HV164+HV165-HV145-HV166</f>
        <v/>
      </c>
      <c r="HW168" s="45">
        <f>HW164+HW165-HW145-HW166</f>
        <v/>
      </c>
      <c r="HX168" s="45">
        <f>HX164+HX165-HX145-HX166</f>
        <v/>
      </c>
      <c r="HY168" s="45">
        <f>HY164+HY165-HY145-HY166</f>
        <v/>
      </c>
      <c r="HZ168" s="45">
        <f>HZ164+HZ165-HZ145-HZ166</f>
        <v/>
      </c>
      <c r="IA168" s="45">
        <f>IA164+IA165-IA145-IA166</f>
        <v/>
      </c>
      <c r="IB168" s="45">
        <f>IB164+IB165-IB145-IB166</f>
        <v/>
      </c>
      <c r="IC168" s="45">
        <f>IC164+IC165-IC145-IC166</f>
        <v/>
      </c>
      <c r="ID168" s="45">
        <f>ID164+ID165-ID145-ID166</f>
        <v/>
      </c>
      <c r="IE168" s="45">
        <f>IE164+IE165-IE145-IE166</f>
        <v/>
      </c>
      <c r="IF168" s="45">
        <f>IF164+IF165-IF145-IF166</f>
        <v/>
      </c>
      <c r="IG168" s="45">
        <f>IG164+IG165-IG145-IG166</f>
        <v/>
      </c>
      <c r="IH168" s="45">
        <f>IH164+IH165-IH145-IH166</f>
        <v/>
      </c>
      <c r="II168" s="45">
        <f>II164+II165-II145-II166</f>
        <v/>
      </c>
      <c r="IJ168" s="45">
        <f>IJ164+IJ165-IJ145-IJ166</f>
        <v/>
      </c>
      <c r="IK168" s="45">
        <f>IK164+IK165-IK145-IK166</f>
        <v/>
      </c>
      <c r="IL168" s="45">
        <f>IL164+IL165-IL145-IL166</f>
        <v/>
      </c>
      <c r="IM168" s="45">
        <f>IM164+IM165-IM145-IM166</f>
        <v/>
      </c>
      <c r="IN168" s="45">
        <f>IN164+IN165-IN145-IN166</f>
        <v/>
      </c>
      <c r="IO168" s="45">
        <f>IO164+IO165-IO145-IO166</f>
        <v/>
      </c>
      <c r="IP168" s="45">
        <f>IP164+IP165-IP145-IP166</f>
        <v/>
      </c>
      <c r="IQ168" s="45">
        <f>IQ164+IQ165-IQ145-IQ166</f>
        <v/>
      </c>
      <c r="IR168" s="45">
        <f>IR164+IR165-IR145-IR166</f>
        <v/>
      </c>
      <c r="IS168" s="45">
        <f>IS164+IS165-IS145-IS166</f>
        <v/>
      </c>
      <c r="IT168" s="45">
        <f>IT164+IT165-IT145-IT166</f>
        <v/>
      </c>
      <c r="IU168" s="45">
        <f>IU164+IU165-IU145-IU166</f>
        <v/>
      </c>
      <c r="IV168" s="45">
        <f>IV164+IV165-IV145-IV166</f>
        <v/>
      </c>
      <c r="IW168" s="45">
        <f>IW164+IW165-IW145-IW166</f>
        <v/>
      </c>
      <c r="IX168" s="45">
        <f>IX164+IX165-IX145-IX166</f>
        <v/>
      </c>
      <c r="IY168" s="45">
        <f>IY164+IY165-IY145-IY166</f>
        <v/>
      </c>
      <c r="IZ168" s="45">
        <f>IZ164+IZ165-IZ145-IZ166</f>
        <v/>
      </c>
      <c r="JA168" s="45">
        <f>JA164+JA165-JA145-JA166</f>
        <v/>
      </c>
      <c r="JB168" s="45">
        <f>JB164+JB165-JB145-JB166</f>
        <v/>
      </c>
      <c r="JC168" s="45">
        <f>JC164+JC165-JC145-JC166</f>
        <v/>
      </c>
      <c r="JD168" s="45">
        <f>JD164+JD165-JD145-JD166</f>
        <v/>
      </c>
      <c r="JE168" s="45">
        <f>JE164+JE165-JE145-JE166</f>
        <v/>
      </c>
      <c r="JF168" s="45">
        <f>JF164+JF165-JF145-JF166</f>
        <v/>
      </c>
      <c r="JG168" s="45">
        <f>JG164+JG165-JG145-JG166</f>
        <v/>
      </c>
      <c r="JH168" s="45">
        <f>JH164+JH165-JH145-JH166</f>
        <v/>
      </c>
      <c r="JI168" s="45">
        <f>JI164+JI165-JI145-JI166</f>
        <v/>
      </c>
      <c r="JJ168" s="45">
        <f>JJ164+JJ165-JJ145-JJ166</f>
        <v/>
      </c>
      <c r="JK168" s="45">
        <f>JK164+JK165-JK145-JK166</f>
        <v/>
      </c>
      <c r="JL168" s="45">
        <f>JL164+JL165-JL145-JL166</f>
        <v/>
      </c>
      <c r="JM168" s="45">
        <f>JM164+JM165-JM145-JM166</f>
        <v/>
      </c>
      <c r="JN168" s="45">
        <f>JN164+JN165-JN145-JN166</f>
        <v/>
      </c>
      <c r="JO168" s="45">
        <f>JO164+JO165-JO145-JO166</f>
        <v/>
      </c>
      <c r="JP168" s="45">
        <f>JP164+JP165-JP145-JP166</f>
        <v/>
      </c>
      <c r="JQ168" s="45">
        <f>JQ164+JQ165-JQ145-JQ166</f>
        <v/>
      </c>
      <c r="JR168" s="45">
        <f>JR164+JR165-JR145-JR166</f>
        <v/>
      </c>
      <c r="JS168" s="45">
        <f>JS164+JS165-JS145-JS166</f>
        <v/>
      </c>
      <c r="JT168" s="45">
        <f>JT164+JT165-JT145-JT166</f>
        <v/>
      </c>
      <c r="JU168" s="45">
        <f>JU164+JU165-JU145-JU166</f>
        <v/>
      </c>
      <c r="JV168" s="45">
        <f>JV164+JV165-JV145-JV166</f>
        <v/>
      </c>
      <c r="JW168" s="45">
        <f>JW164+JW165-JW145-JW166</f>
        <v/>
      </c>
      <c r="JX168" s="45">
        <f>JX164+JX165-JX145-JX166</f>
        <v/>
      </c>
      <c r="JY168" s="45">
        <f>JY164+JY165-JY145-JY166</f>
        <v/>
      </c>
      <c r="JZ168" s="45">
        <f>JZ164+JZ165-JZ145-JZ166</f>
        <v/>
      </c>
      <c r="KA168" s="45">
        <f>KA164+KA165-KA145-KA166</f>
        <v/>
      </c>
      <c r="KB168" s="45">
        <f>KB164+KB165-KB145-KB166</f>
        <v/>
      </c>
      <c r="KC168" s="45">
        <f>KC164+KC165-KC145-KC166</f>
        <v/>
      </c>
      <c r="KD168" s="45">
        <f>KD164+KD165-KD145-KD166</f>
        <v/>
      </c>
      <c r="KE168" s="45">
        <f>KE164+KE165-KE145-KE166</f>
        <v/>
      </c>
      <c r="KF168" s="45">
        <f>KF164+KF165-KF145-KF166</f>
        <v/>
      </c>
      <c r="KG168" s="45">
        <f>KG164+KG165-KG145-KG166</f>
        <v/>
      </c>
      <c r="KH168" s="45">
        <f>KH164+KH165-KH145-KH166</f>
        <v/>
      </c>
      <c r="KI168" s="45">
        <f>KI164+KI165-KI145-KI166</f>
        <v/>
      </c>
      <c r="KJ168" s="45">
        <f>KJ164+KJ165-KJ145-KJ166</f>
        <v/>
      </c>
      <c r="KK168" s="45">
        <f>KK164+KK165-KK145-KK166</f>
        <v/>
      </c>
      <c r="KL168" s="45">
        <f>KL164+KL165-KL145-KL166</f>
        <v/>
      </c>
      <c r="KM168" s="45">
        <f>KM164+KM165-KM145-KM166</f>
        <v/>
      </c>
      <c r="KN168" s="45">
        <f>KN164+KN165-KN145-KN166</f>
        <v/>
      </c>
      <c r="KO168" s="45">
        <f>KO164+KO165-KO145-KO166</f>
        <v/>
      </c>
      <c r="KP168" s="45">
        <f>KP164+KP165-KP145-KP166</f>
        <v/>
      </c>
      <c r="KQ168" s="45">
        <f>KQ164+KQ165-KQ145-KQ166</f>
        <v/>
      </c>
      <c r="KR168" s="45">
        <f>KR164+KR165-KR145-KR166</f>
        <v/>
      </c>
      <c r="KS168" s="45">
        <f>KS164+KS165-KS145-KS166</f>
        <v/>
      </c>
      <c r="KT168" s="45">
        <f>KT164+KT165-KT145-KT166</f>
        <v/>
      </c>
      <c r="KU168" s="45">
        <f>KU164+KU165-KU145-KU166</f>
        <v/>
      </c>
      <c r="KV168" s="45">
        <f>KV164+KV165-KV145-KV166</f>
        <v/>
      </c>
      <c r="KW168" s="45">
        <f>KW164+KW165-KW145-KW166</f>
        <v/>
      </c>
      <c r="KX168" s="45">
        <f>KX164+KX165-KX145-KX166</f>
        <v/>
      </c>
      <c r="KY168" s="45">
        <f>KY164+KY165-KY145-KY166</f>
        <v/>
      </c>
      <c r="KZ168" s="45">
        <f>KZ164+KZ165-KZ145-KZ166</f>
        <v/>
      </c>
      <c r="LA168" s="45">
        <f>LA164+LA165-LA145-LA166</f>
        <v/>
      </c>
      <c r="LB168" s="45">
        <f>LB164+LB165-LB145-LB166</f>
        <v/>
      </c>
      <c r="LC168" s="45">
        <f>LC164+LC165-LC145-LC166</f>
        <v/>
      </c>
      <c r="LD168" s="45">
        <f>LD164+LD165-LD145-LD166</f>
        <v/>
      </c>
      <c r="LE168" s="45">
        <f>LE164+LE165-LE145-LE166</f>
        <v/>
      </c>
      <c r="LF168" s="45">
        <f>LF164+LF165-LF145-LF166</f>
        <v/>
      </c>
      <c r="LG168" s="45">
        <f>LG164+LG165-LG145-LG166</f>
        <v/>
      </c>
      <c r="LH168" s="45">
        <f>LH164+LH165-LH145-LH166</f>
        <v/>
      </c>
      <c r="LI168" s="45">
        <f>LI164+LI165-LI145-LI166</f>
        <v/>
      </c>
      <c r="LJ168" s="45">
        <f>LJ164+LJ165-LJ145-LJ166</f>
        <v/>
      </c>
      <c r="LK168" s="45">
        <f>LK164+LK165-LK145-LK166</f>
        <v/>
      </c>
      <c r="LL168" s="45">
        <f>LL164+LL165-LL145-LL166</f>
        <v/>
      </c>
      <c r="LM168" s="45">
        <f>LM164+LM165-LM145-LM166</f>
        <v/>
      </c>
      <c r="LN168" s="45">
        <f>LN164+LN165-LN145-LN166</f>
        <v/>
      </c>
      <c r="LO168" s="45">
        <f>LO164+LO165-LO145-LO166</f>
        <v/>
      </c>
      <c r="LP168" s="45">
        <f>LP164+LP165-LP145-LP166</f>
        <v/>
      </c>
      <c r="LQ168" s="45">
        <f>LQ164+LQ165-LQ145-LQ166</f>
        <v/>
      </c>
      <c r="LR168" s="45">
        <f>LR164+LR165-LR145-LR166</f>
        <v/>
      </c>
      <c r="LS168" s="45">
        <f>LS164+LS165-LS145-LS166</f>
        <v/>
      </c>
      <c r="LT168" s="45">
        <f>LT164+LT165-LT145-LT166</f>
        <v/>
      </c>
      <c r="LU168" s="45">
        <f>LU164+LU165-LU145-LU166</f>
        <v/>
      </c>
      <c r="LV168" s="45">
        <f>LV164+LV165-LV145-LV166</f>
        <v/>
      </c>
      <c r="LW168" s="45">
        <f>LW164+LW165-LW145-LW166</f>
        <v/>
      </c>
      <c r="LX168" s="45">
        <f>LX164+LX165-LX145-LX166</f>
        <v/>
      </c>
      <c r="LY168" s="45">
        <f>LY164+LY165-LY145-LY166</f>
        <v/>
      </c>
      <c r="LZ168" s="45">
        <f>LZ164+LZ165-LZ145-LZ166</f>
        <v/>
      </c>
      <c r="MA168" s="45">
        <f>MA164+MA165-MA145-MA166</f>
        <v/>
      </c>
      <c r="MB168" s="45">
        <f>MB164+MB165-MB145-MB166</f>
        <v/>
      </c>
      <c r="MC168" s="45">
        <f>MC164+MC165-MC145-MC166</f>
        <v/>
      </c>
      <c r="MD168" s="45">
        <f>MD164+MD165-MD145-MD166</f>
        <v/>
      </c>
      <c r="ME168" s="45">
        <f>ME164+ME165-ME145-ME166</f>
        <v/>
      </c>
      <c r="MF168" s="45">
        <f>MF164+MF165-MF145-MF166</f>
        <v/>
      </c>
      <c r="MG168" s="45">
        <f>MG164+MG165-MG145-MG166</f>
        <v/>
      </c>
      <c r="MH168" s="45">
        <f>MH164+MH165-MH145-MH166</f>
        <v/>
      </c>
      <c r="MI168" s="45">
        <f>MI164+MI165-MI145-MI166</f>
        <v/>
      </c>
      <c r="MJ168" s="45">
        <f>MJ164+MJ165-MJ145-MJ166</f>
        <v/>
      </c>
      <c r="MK168" s="45">
        <f>MK164+MK165-MK145-MK166</f>
        <v/>
      </c>
      <c r="ML168" s="45">
        <f>ML164+ML165-ML145-ML166</f>
        <v/>
      </c>
      <c r="MM168" s="45">
        <f>MM164+MM165-MM145-MM166</f>
        <v/>
      </c>
      <c r="MN168" s="45">
        <f>MN164+MN165-MN145-MN166</f>
        <v/>
      </c>
      <c r="MO168" s="45">
        <f>MO164+MO165-MO145-MO166</f>
        <v/>
      </c>
      <c r="MP168" s="45">
        <f>MP164+MP165-MP145-MP166</f>
        <v/>
      </c>
      <c r="MQ168" s="45">
        <f>MQ164+MQ165-MQ145-MQ166</f>
        <v/>
      </c>
      <c r="MR168" s="45">
        <f>MR164+MR165-MR145-MR166</f>
        <v/>
      </c>
      <c r="MS168" s="45">
        <f>MS164+MS165-MS145-MS166</f>
        <v/>
      </c>
      <c r="MT168" s="45">
        <f>MT164+MT165-MT145-MT166</f>
        <v/>
      </c>
      <c r="MU168" s="45">
        <f>MU164+MU165-MU145-MU166</f>
        <v/>
      </c>
      <c r="MV168" s="45">
        <f>MV164+MV165-MV145-MV166</f>
        <v/>
      </c>
      <c r="MW168" s="45">
        <f>MW164+MW165-MW145-MW166</f>
        <v/>
      </c>
      <c r="MX168" s="45">
        <f>MX164+MX165-MX145-MX166</f>
        <v/>
      </c>
      <c r="MY168" s="45">
        <f>MY164+MY165-MY145-MY166</f>
        <v/>
      </c>
      <c r="MZ168" s="45">
        <f>MZ164+MZ165-MZ145-MZ166</f>
        <v/>
      </c>
      <c r="NA168" s="45">
        <f>NA164+NA165-NA145-NA166</f>
        <v/>
      </c>
      <c r="NB168" s="45">
        <f>NB164+NB165-NB145-NB166</f>
        <v/>
      </c>
      <c r="NC168" s="45">
        <f>NC164+NC165-NC145-NC166</f>
        <v/>
      </c>
      <c r="ND168" s="45">
        <f>ND164+ND165-ND145-ND166</f>
        <v/>
      </c>
      <c r="NE168" s="45">
        <f>NE164+NE165-NE145-NE166</f>
        <v/>
      </c>
      <c r="NF168" s="45">
        <f>NF164+NF165-NF145-NF166</f>
        <v/>
      </c>
      <c r="NG168" s="45">
        <f>NG164+NG165-NG145-NG166</f>
        <v/>
      </c>
      <c r="NH168" s="45">
        <f>NH164+NH165-NH145-NH166</f>
        <v/>
      </c>
      <c r="NI168" s="45">
        <f>NI164+NI165-NI145-NI166</f>
        <v/>
      </c>
      <c r="NJ168" s="45">
        <f>NJ164+NJ165-NJ145-NJ166</f>
        <v/>
      </c>
      <c r="NK168" s="45">
        <f>NK164+NK165-NK145-NK166</f>
        <v/>
      </c>
      <c r="NL168" s="45">
        <f>NL164+NL165-NL145-NL166</f>
        <v/>
      </c>
      <c r="NM168" s="45">
        <f>NM164+NM165-NM145-NM166</f>
        <v/>
      </c>
      <c r="NN168" s="45">
        <f>NN164+NN165-NN145-NN166</f>
        <v/>
      </c>
      <c r="NO168" s="45">
        <f>NO164+NO165-NO145-NO166</f>
        <v/>
      </c>
      <c r="NP168" s="45">
        <f>NP164+NP165-NP145-NP166</f>
        <v/>
      </c>
      <c r="NQ168" s="45">
        <f>NQ164+NQ165-NQ145-NQ166</f>
        <v/>
      </c>
      <c r="NR168" s="45">
        <f>NR164+NR165-NR145-NR166</f>
        <v/>
      </c>
      <c r="NS168" s="45">
        <f>NS164+NS165-NS145-NS166</f>
        <v/>
      </c>
      <c r="NT168" s="45">
        <f>NT164+NT165-NT145-NT166</f>
        <v/>
      </c>
      <c r="NU168" s="45">
        <f>NU164+NU165-NU145-NU166</f>
        <v/>
      </c>
      <c r="NV168" s="45">
        <f>NV164+NV165-NV145-NV166</f>
        <v/>
      </c>
      <c r="NW168" s="45">
        <f>NW164+NW165-NW145-NW166</f>
        <v/>
      </c>
      <c r="NX168" s="45">
        <f>NX164+NX165-NX145-NX166</f>
        <v/>
      </c>
      <c r="NY168" s="45">
        <f>NY164+NY165-NY145-NY166</f>
        <v/>
      </c>
      <c r="NZ168" s="45">
        <f>NZ164+NZ165-NZ145-NZ166</f>
        <v/>
      </c>
      <c r="OA168" s="45">
        <f>OA164+OA165-OA145-OA166</f>
        <v/>
      </c>
      <c r="OB168" s="45">
        <f>OB164+OB165-OB145-OB166</f>
        <v/>
      </c>
      <c r="OC168" s="45">
        <f>OC164+OC165-OC145-OC166</f>
        <v/>
      </c>
      <c r="OD168" s="45">
        <f>OD164+OD165-OD145-OD166</f>
        <v/>
      </c>
      <c r="OE168" s="45">
        <f>OE164+OE165-OE145-OE166</f>
        <v/>
      </c>
      <c r="OF168" s="45">
        <f>OF164+OF165-OF145-OF166</f>
        <v/>
      </c>
      <c r="OG168" s="45">
        <f>OG164+OG165-OG145-OG166</f>
        <v/>
      </c>
      <c r="OH168" s="45">
        <f>OH164+OH165-OH145-OH166</f>
        <v/>
      </c>
      <c r="OI168" s="45">
        <f>OI164+OI165-OI145-OI166</f>
        <v/>
      </c>
      <c r="OJ168" s="45">
        <f>OJ164+OJ165-OJ145-OJ166</f>
        <v/>
      </c>
      <c r="OK168" s="45">
        <f>OK164+OK165-OK145-OK166</f>
        <v/>
      </c>
      <c r="OL168" s="45">
        <f>OL164+OL165-OL145-OL166</f>
        <v/>
      </c>
      <c r="OM168" s="45">
        <f>OM164+OM165-OM145-OM166</f>
        <v/>
      </c>
      <c r="ON168" s="45">
        <f>ON164+ON165-ON145-ON166</f>
        <v/>
      </c>
      <c r="OO168" s="45">
        <f>OO164+OO165-OO145-OO166</f>
        <v/>
      </c>
      <c r="OP168" s="45">
        <f>OP164+OP165-OP145-OP166</f>
        <v/>
      </c>
      <c r="OQ168" s="45">
        <f>OQ164+OQ165-OQ145-OQ166</f>
        <v/>
      </c>
      <c r="OR168" s="45">
        <f>OR164+OR165-OR145-OR166</f>
        <v/>
      </c>
      <c r="OS168" s="45">
        <f>OS164+OS165-OS145-OS166</f>
        <v/>
      </c>
      <c r="OT168" s="45">
        <f>OT164+OT165-OT145-OT166</f>
        <v/>
      </c>
      <c r="OU168" s="45">
        <f>OU164+OU165-OU145-OU166</f>
        <v/>
      </c>
      <c r="OV168" s="45">
        <f>OV164+OV165-OV145-OV166</f>
        <v/>
      </c>
      <c r="OW168" s="45">
        <f>OW164+OW165-OW145-OW166</f>
        <v/>
      </c>
      <c r="OX168" s="45">
        <f>OX164+OX165-OX145-OX166</f>
        <v/>
      </c>
      <c r="OY168" s="45">
        <f>OY164+OY165-OY145-OY166</f>
        <v/>
      </c>
      <c r="OZ168" s="45">
        <f>OZ164+OZ165-OZ145-OZ166</f>
        <v/>
      </c>
      <c r="PA168" s="45">
        <f>PA164+PA165-PA145-PA166</f>
        <v/>
      </c>
      <c r="PB168" s="45">
        <f>PB164+PB165-PB145-PB166</f>
        <v/>
      </c>
      <c r="PC168" s="45">
        <f>PC164+PC165-PC145-PC166</f>
        <v/>
      </c>
      <c r="PD168" s="45">
        <f>PD164+PD165-PD145-PD166</f>
        <v/>
      </c>
      <c r="PE168" s="45">
        <f>PE164+PE165-PE145-PE166</f>
        <v/>
      </c>
      <c r="PF168" s="45">
        <f>PF164+PF165-PF145-PF166</f>
        <v/>
      </c>
      <c r="PG168" s="45">
        <f>PG164+PG165-PG145-PG166</f>
        <v/>
      </c>
      <c r="PH168" s="45">
        <f>PH164+PH165-PH145-PH166</f>
        <v/>
      </c>
      <c r="PI168" s="45">
        <f>PI164+PI165-PI145-PI166</f>
        <v/>
      </c>
      <c r="PJ168" s="45">
        <f>PJ164+PJ165-PJ145-PJ166</f>
        <v/>
      </c>
      <c r="PK168" s="45">
        <f>PK164+PK165-PK145-PK166</f>
        <v/>
      </c>
      <c r="PL168" s="45">
        <f>PL164+PL165-PL145-PL166</f>
        <v/>
      </c>
      <c r="PM168" s="45">
        <f>PM164+PM165-PM145-PM166</f>
        <v/>
      </c>
    </row>
    <row r="169">
      <c r="A169" s="9" t="inlineStr">
        <is>
          <t>Lease-up reserve draw</t>
        </is>
      </c>
      <c r="B169" s="9" t="inlineStr">
        <is>
          <t>P3</t>
        </is>
      </c>
      <c r="C169" s="43">
        <f>SUM(D169:PM169)</f>
        <v/>
      </c>
      <c r="D169" s="44">
        <f>IF(AND(D126=1,D151=0,D168&lt;0),MIN(-D168,0),0)</f>
        <v/>
      </c>
      <c r="E169" s="44">
        <f>IF(AND(E126=1,E151=0,E168&lt;0),MIN(-E168,D170),0)</f>
        <v/>
      </c>
      <c r="F169" s="44">
        <f>IF(AND(F126=1,F151=0,F168&lt;0),MIN(-F168,E170),0)</f>
        <v/>
      </c>
      <c r="G169" s="44">
        <f>IF(AND(G126=1,G151=0,G168&lt;0),MIN(-G168,F170),0)</f>
        <v/>
      </c>
      <c r="H169" s="44">
        <f>IF(AND(H126=1,H151=0,H168&lt;0),MIN(-H168,G170),0)</f>
        <v/>
      </c>
      <c r="I169" s="44">
        <f>IF(AND(I126=1,I151=0,I168&lt;0),MIN(-I168,H170),0)</f>
        <v/>
      </c>
      <c r="J169" s="44">
        <f>IF(AND(J126=1,J151=0,J168&lt;0),MIN(-J168,I170),0)</f>
        <v/>
      </c>
      <c r="K169" s="44">
        <f>IF(AND(K126=1,K151=0,K168&lt;0),MIN(-K168,J170),0)</f>
        <v/>
      </c>
      <c r="L169" s="44">
        <f>IF(AND(L126=1,L151=0,L168&lt;0),MIN(-L168,K170),0)</f>
        <v/>
      </c>
      <c r="M169" s="44">
        <f>IF(AND(M126=1,M151=0,M168&lt;0),MIN(-M168,L170),0)</f>
        <v/>
      </c>
      <c r="N169" s="44">
        <f>IF(AND(N126=1,N151=0,N168&lt;0),MIN(-N168,M170),0)</f>
        <v/>
      </c>
      <c r="O169" s="44">
        <f>IF(AND(O126=1,O151=0,O168&lt;0),MIN(-O168,N170),0)</f>
        <v/>
      </c>
      <c r="P169" s="44">
        <f>IF(AND(P126=1,P151=0,P168&lt;0),MIN(-P168,O170),0)</f>
        <v/>
      </c>
      <c r="Q169" s="44">
        <f>IF(AND(Q126=1,Q151=0,Q168&lt;0),MIN(-Q168,P170),0)</f>
        <v/>
      </c>
      <c r="R169" s="44">
        <f>IF(AND(R126=1,R151=0,R168&lt;0),MIN(-R168,Q170),0)</f>
        <v/>
      </c>
      <c r="S169" s="44">
        <f>IF(AND(S126=1,S151=0,S168&lt;0),MIN(-S168,R170),0)</f>
        <v/>
      </c>
      <c r="T169" s="44">
        <f>IF(AND(T126=1,T151=0,T168&lt;0),MIN(-T168,S170),0)</f>
        <v/>
      </c>
      <c r="U169" s="44">
        <f>IF(AND(U126=1,U151=0,U168&lt;0),MIN(-U168,T170),0)</f>
        <v/>
      </c>
      <c r="V169" s="44">
        <f>IF(AND(V126=1,V151=0,V168&lt;0),MIN(-V168,U170),0)</f>
        <v/>
      </c>
      <c r="W169" s="44">
        <f>IF(AND(W126=1,W151=0,W168&lt;0),MIN(-W168,V170),0)</f>
        <v/>
      </c>
      <c r="X169" s="44">
        <f>IF(AND(X126=1,X151=0,X168&lt;0),MIN(-X168,W170),0)</f>
        <v/>
      </c>
      <c r="Y169" s="44">
        <f>IF(AND(Y126=1,Y151=0,Y168&lt;0),MIN(-Y168,X170),0)</f>
        <v/>
      </c>
      <c r="Z169" s="44">
        <f>IF(AND(Z126=1,Z151=0,Z168&lt;0),MIN(-Z168,Y170),0)</f>
        <v/>
      </c>
      <c r="AA169" s="44">
        <f>IF(AND(AA126=1,AA151=0,AA168&lt;0),MIN(-AA168,Z170),0)</f>
        <v/>
      </c>
      <c r="AB169" s="44">
        <f>IF(AND(AB126=1,AB151=0,AB168&lt;0),MIN(-AB168,AA170),0)</f>
        <v/>
      </c>
      <c r="AC169" s="44">
        <f>IF(AND(AC126=1,AC151=0,AC168&lt;0),MIN(-AC168,AB170),0)</f>
        <v/>
      </c>
      <c r="AD169" s="44">
        <f>IF(AND(AD126=1,AD151=0,AD168&lt;0),MIN(-AD168,AC170),0)</f>
        <v/>
      </c>
      <c r="AE169" s="44">
        <f>IF(AND(AE126=1,AE151=0,AE168&lt;0),MIN(-AE168,AD170),0)</f>
        <v/>
      </c>
      <c r="AF169" s="44">
        <f>IF(AND(AF126=1,AF151=0,AF168&lt;0),MIN(-AF168,AE170),0)</f>
        <v/>
      </c>
      <c r="AG169" s="44">
        <f>IF(AND(AG126=1,AG151=0,AG168&lt;0),MIN(-AG168,AF170),0)</f>
        <v/>
      </c>
      <c r="AH169" s="44">
        <f>IF(AND(AH126=1,AH151=0,AH168&lt;0),MIN(-AH168,AG170),0)</f>
        <v/>
      </c>
      <c r="AI169" s="44">
        <f>IF(AND(AI126=1,AI151=0,AI168&lt;0),MIN(-AI168,AH170),0)</f>
        <v/>
      </c>
      <c r="AJ169" s="44">
        <f>IF(AND(AJ126=1,AJ151=0,AJ168&lt;0),MIN(-AJ168,AI170),0)</f>
        <v/>
      </c>
      <c r="AK169" s="44">
        <f>IF(AND(AK126=1,AK151=0,AK168&lt;0),MIN(-AK168,AJ170),0)</f>
        <v/>
      </c>
      <c r="AL169" s="44">
        <f>IF(AND(AL126=1,AL151=0,AL168&lt;0),MIN(-AL168,AK170),0)</f>
        <v/>
      </c>
      <c r="AM169" s="44">
        <f>IF(AND(AM126=1,AM151=0,AM168&lt;0),MIN(-AM168,AL170),0)</f>
        <v/>
      </c>
      <c r="AN169" s="44">
        <f>IF(AND(AN126=1,AN151=0,AN168&lt;0),MIN(-AN168,AM170),0)</f>
        <v/>
      </c>
      <c r="AO169" s="44">
        <f>IF(AND(AO126=1,AO151=0,AO168&lt;0),MIN(-AO168,AN170),0)</f>
        <v/>
      </c>
      <c r="AP169" s="44">
        <f>IF(AND(AP126=1,AP151=0,AP168&lt;0),MIN(-AP168,AO170),0)</f>
        <v/>
      </c>
      <c r="AQ169" s="44">
        <f>IF(AND(AQ126=1,AQ151=0,AQ168&lt;0),MIN(-AQ168,AP170),0)</f>
        <v/>
      </c>
      <c r="AR169" s="44">
        <f>IF(AND(AR126=1,AR151=0,AR168&lt;0),MIN(-AR168,AQ170),0)</f>
        <v/>
      </c>
      <c r="AS169" s="44">
        <f>IF(AND(AS126=1,AS151=0,AS168&lt;0),MIN(-AS168,AR170),0)</f>
        <v/>
      </c>
      <c r="AT169" s="44">
        <f>IF(AND(AT126=1,AT151=0,AT168&lt;0),MIN(-AT168,AS170),0)</f>
        <v/>
      </c>
      <c r="AU169" s="44">
        <f>IF(AND(AU126=1,AU151=0,AU168&lt;0),MIN(-AU168,AT170),0)</f>
        <v/>
      </c>
      <c r="AV169" s="44">
        <f>IF(AND(AV126=1,AV151=0,AV168&lt;0),MIN(-AV168,AU170),0)</f>
        <v/>
      </c>
      <c r="AW169" s="44">
        <f>IF(AND(AW126=1,AW151=0,AW168&lt;0),MIN(-AW168,AV170),0)</f>
        <v/>
      </c>
      <c r="AX169" s="44">
        <f>IF(AND(AX126=1,AX151=0,AX168&lt;0),MIN(-AX168,AW170),0)</f>
        <v/>
      </c>
      <c r="AY169" s="44">
        <f>IF(AND(AY126=1,AY151=0,AY168&lt;0),MIN(-AY168,AX170),0)</f>
        <v/>
      </c>
      <c r="AZ169" s="44">
        <f>IF(AND(AZ126=1,AZ151=0,AZ168&lt;0),MIN(-AZ168,AY170),0)</f>
        <v/>
      </c>
      <c r="BA169" s="44">
        <f>IF(AND(BA126=1,BA151=0,BA168&lt;0),MIN(-BA168,AZ170),0)</f>
        <v/>
      </c>
      <c r="BB169" s="44">
        <f>IF(AND(BB126=1,BB151=0,BB168&lt;0),MIN(-BB168,BA170),0)</f>
        <v/>
      </c>
      <c r="BC169" s="44">
        <f>IF(AND(BC126=1,BC151=0,BC168&lt;0),MIN(-BC168,BB170),0)</f>
        <v/>
      </c>
      <c r="BD169" s="44">
        <f>IF(AND(BD126=1,BD151=0,BD168&lt;0),MIN(-BD168,BC170),0)</f>
        <v/>
      </c>
      <c r="BE169" s="44">
        <f>IF(AND(BE126=1,BE151=0,BE168&lt;0),MIN(-BE168,BD170),0)</f>
        <v/>
      </c>
      <c r="BF169" s="44">
        <f>IF(AND(BF126=1,BF151=0,BF168&lt;0),MIN(-BF168,BE170),0)</f>
        <v/>
      </c>
      <c r="BG169" s="44">
        <f>IF(AND(BG126=1,BG151=0,BG168&lt;0),MIN(-BG168,BF170),0)</f>
        <v/>
      </c>
      <c r="BH169" s="44">
        <f>IF(AND(BH126=1,BH151=0,BH168&lt;0),MIN(-BH168,BG170),0)</f>
        <v/>
      </c>
      <c r="BI169" s="44">
        <f>IF(AND(BI126=1,BI151=0,BI168&lt;0),MIN(-BI168,BH170),0)</f>
        <v/>
      </c>
      <c r="BJ169" s="44">
        <f>IF(AND(BJ126=1,BJ151=0,BJ168&lt;0),MIN(-BJ168,BI170),0)</f>
        <v/>
      </c>
      <c r="BK169" s="44">
        <f>IF(AND(BK126=1,BK151=0,BK168&lt;0),MIN(-BK168,BJ170),0)</f>
        <v/>
      </c>
      <c r="BL169" s="44">
        <f>IF(AND(BL126=1,BL151=0,BL168&lt;0),MIN(-BL168,BK170),0)</f>
        <v/>
      </c>
      <c r="BM169" s="44">
        <f>IF(AND(BM126=1,BM151=0,BM168&lt;0),MIN(-BM168,BL170),0)</f>
        <v/>
      </c>
      <c r="BN169" s="44">
        <f>IF(AND(BN126=1,BN151=0,BN168&lt;0),MIN(-BN168,BM170),0)</f>
        <v/>
      </c>
      <c r="BO169" s="44">
        <f>IF(AND(BO126=1,BO151=0,BO168&lt;0),MIN(-BO168,BN170),0)</f>
        <v/>
      </c>
      <c r="BP169" s="44">
        <f>IF(AND(BP126=1,BP151=0,BP168&lt;0),MIN(-BP168,BO170),0)</f>
        <v/>
      </c>
      <c r="BQ169" s="44">
        <f>IF(AND(BQ126=1,BQ151=0,BQ168&lt;0),MIN(-BQ168,BP170),0)</f>
        <v/>
      </c>
      <c r="BR169" s="44">
        <f>IF(AND(BR126=1,BR151=0,BR168&lt;0),MIN(-BR168,BQ170),0)</f>
        <v/>
      </c>
      <c r="BS169" s="44">
        <f>IF(AND(BS126=1,BS151=0,BS168&lt;0),MIN(-BS168,BR170),0)</f>
        <v/>
      </c>
      <c r="BT169" s="44">
        <f>IF(AND(BT126=1,BT151=0,BT168&lt;0),MIN(-BT168,BS170),0)</f>
        <v/>
      </c>
      <c r="BU169" s="44">
        <f>IF(AND(BU126=1,BU151=0,BU168&lt;0),MIN(-BU168,BT170),0)</f>
        <v/>
      </c>
      <c r="BV169" s="44">
        <f>IF(AND(BV126=1,BV151=0,BV168&lt;0),MIN(-BV168,BU170),0)</f>
        <v/>
      </c>
      <c r="BW169" s="44">
        <f>IF(AND(BW126=1,BW151=0,BW168&lt;0),MIN(-BW168,BV170),0)</f>
        <v/>
      </c>
      <c r="BX169" s="44">
        <f>IF(AND(BX126=1,BX151=0,BX168&lt;0),MIN(-BX168,BW170),0)</f>
        <v/>
      </c>
      <c r="BY169" s="44">
        <f>IF(AND(BY126=1,BY151=0,BY168&lt;0),MIN(-BY168,BX170),0)</f>
        <v/>
      </c>
      <c r="BZ169" s="44">
        <f>IF(AND(BZ126=1,BZ151=0,BZ168&lt;0),MIN(-BZ168,BY170),0)</f>
        <v/>
      </c>
      <c r="CA169" s="44">
        <f>IF(AND(CA126=1,CA151=0,CA168&lt;0),MIN(-CA168,BZ170),0)</f>
        <v/>
      </c>
      <c r="CB169" s="44">
        <f>IF(AND(CB126=1,CB151=0,CB168&lt;0),MIN(-CB168,CA170),0)</f>
        <v/>
      </c>
      <c r="CC169" s="44">
        <f>IF(AND(CC126=1,CC151=0,CC168&lt;0),MIN(-CC168,CB170),0)</f>
        <v/>
      </c>
      <c r="CD169" s="44">
        <f>IF(AND(CD126=1,CD151=0,CD168&lt;0),MIN(-CD168,CC170),0)</f>
        <v/>
      </c>
      <c r="CE169" s="44">
        <f>IF(AND(CE126=1,CE151=0,CE168&lt;0),MIN(-CE168,CD170),0)</f>
        <v/>
      </c>
      <c r="CF169" s="44">
        <f>IF(AND(CF126=1,CF151=0,CF168&lt;0),MIN(-CF168,CE170),0)</f>
        <v/>
      </c>
      <c r="CG169" s="44">
        <f>IF(AND(CG126=1,CG151=0,CG168&lt;0),MIN(-CG168,CF170),0)</f>
        <v/>
      </c>
      <c r="CH169" s="44">
        <f>IF(AND(CH126=1,CH151=0,CH168&lt;0),MIN(-CH168,CG170),0)</f>
        <v/>
      </c>
      <c r="CI169" s="44">
        <f>IF(AND(CI126=1,CI151=0,CI168&lt;0),MIN(-CI168,CH170),0)</f>
        <v/>
      </c>
      <c r="CJ169" s="44">
        <f>IF(AND(CJ126=1,CJ151=0,CJ168&lt;0),MIN(-CJ168,CI170),0)</f>
        <v/>
      </c>
      <c r="CK169" s="44">
        <f>IF(AND(CK126=1,CK151=0,CK168&lt;0),MIN(-CK168,CJ170),0)</f>
        <v/>
      </c>
      <c r="CL169" s="44">
        <f>IF(AND(CL126=1,CL151=0,CL168&lt;0),MIN(-CL168,CK170),0)</f>
        <v/>
      </c>
      <c r="CM169" s="44">
        <f>IF(AND(CM126=1,CM151=0,CM168&lt;0),MIN(-CM168,CL170),0)</f>
        <v/>
      </c>
      <c r="CN169" s="44">
        <f>IF(AND(CN126=1,CN151=0,CN168&lt;0),MIN(-CN168,CM170),0)</f>
        <v/>
      </c>
      <c r="CO169" s="44">
        <f>IF(AND(CO126=1,CO151=0,CO168&lt;0),MIN(-CO168,CN170),0)</f>
        <v/>
      </c>
      <c r="CP169" s="44">
        <f>IF(AND(CP126=1,CP151=0,CP168&lt;0),MIN(-CP168,CO170),0)</f>
        <v/>
      </c>
      <c r="CQ169" s="44">
        <f>IF(AND(CQ126=1,CQ151=0,CQ168&lt;0),MIN(-CQ168,CP170),0)</f>
        <v/>
      </c>
      <c r="CR169" s="44">
        <f>IF(AND(CR126=1,CR151=0,CR168&lt;0),MIN(-CR168,CQ170),0)</f>
        <v/>
      </c>
      <c r="CS169" s="44">
        <f>IF(AND(CS126=1,CS151=0,CS168&lt;0),MIN(-CS168,CR170),0)</f>
        <v/>
      </c>
      <c r="CT169" s="44">
        <f>IF(AND(CT126=1,CT151=0,CT168&lt;0),MIN(-CT168,CS170),0)</f>
        <v/>
      </c>
      <c r="CU169" s="44">
        <f>IF(AND(CU126=1,CU151=0,CU168&lt;0),MIN(-CU168,CT170),0)</f>
        <v/>
      </c>
      <c r="CV169" s="44">
        <f>IF(AND(CV126=1,CV151=0,CV168&lt;0),MIN(-CV168,CU170),0)</f>
        <v/>
      </c>
      <c r="CW169" s="44">
        <f>IF(AND(CW126=1,CW151=0,CW168&lt;0),MIN(-CW168,CV170),0)</f>
        <v/>
      </c>
      <c r="CX169" s="44">
        <f>IF(AND(CX126=1,CX151=0,CX168&lt;0),MIN(-CX168,CW170),0)</f>
        <v/>
      </c>
      <c r="CY169" s="44">
        <f>IF(AND(CY126=1,CY151=0,CY168&lt;0),MIN(-CY168,CX170),0)</f>
        <v/>
      </c>
      <c r="CZ169" s="44">
        <f>IF(AND(CZ126=1,CZ151=0,CZ168&lt;0),MIN(-CZ168,CY170),0)</f>
        <v/>
      </c>
      <c r="DA169" s="44">
        <f>IF(AND(DA126=1,DA151=0,DA168&lt;0),MIN(-DA168,CZ170),0)</f>
        <v/>
      </c>
      <c r="DB169" s="44">
        <f>IF(AND(DB126=1,DB151=0,DB168&lt;0),MIN(-DB168,DA170),0)</f>
        <v/>
      </c>
      <c r="DC169" s="44">
        <f>IF(AND(DC126=1,DC151=0,DC168&lt;0),MIN(-DC168,DB170),0)</f>
        <v/>
      </c>
      <c r="DD169" s="44">
        <f>IF(AND(DD126=1,DD151=0,DD168&lt;0),MIN(-DD168,DC170),0)</f>
        <v/>
      </c>
      <c r="DE169" s="44">
        <f>IF(AND(DE126=1,DE151=0,DE168&lt;0),MIN(-DE168,DD170),0)</f>
        <v/>
      </c>
      <c r="DF169" s="44">
        <f>IF(AND(DF126=1,DF151=0,DF168&lt;0),MIN(-DF168,DE170),0)</f>
        <v/>
      </c>
      <c r="DG169" s="44">
        <f>IF(AND(DG126=1,DG151=0,DG168&lt;0),MIN(-DG168,DF170),0)</f>
        <v/>
      </c>
      <c r="DH169" s="44">
        <f>IF(AND(DH126=1,DH151=0,DH168&lt;0),MIN(-DH168,DG170),0)</f>
        <v/>
      </c>
      <c r="DI169" s="44">
        <f>IF(AND(DI126=1,DI151=0,DI168&lt;0),MIN(-DI168,DH170),0)</f>
        <v/>
      </c>
      <c r="DJ169" s="44">
        <f>IF(AND(DJ126=1,DJ151=0,DJ168&lt;0),MIN(-DJ168,DI170),0)</f>
        <v/>
      </c>
      <c r="DK169" s="44">
        <f>IF(AND(DK126=1,DK151=0,DK168&lt;0),MIN(-DK168,DJ170),0)</f>
        <v/>
      </c>
      <c r="DL169" s="44">
        <f>IF(AND(DL126=1,DL151=0,DL168&lt;0),MIN(-DL168,DK170),0)</f>
        <v/>
      </c>
      <c r="DM169" s="44">
        <f>IF(AND(DM126=1,DM151=0,DM168&lt;0),MIN(-DM168,DL170),0)</f>
        <v/>
      </c>
      <c r="DN169" s="44">
        <f>IF(AND(DN126=1,DN151=0,DN168&lt;0),MIN(-DN168,DM170),0)</f>
        <v/>
      </c>
      <c r="DO169" s="44">
        <f>IF(AND(DO126=1,DO151=0,DO168&lt;0),MIN(-DO168,DN170),0)</f>
        <v/>
      </c>
      <c r="DP169" s="44">
        <f>IF(AND(DP126=1,DP151=0,DP168&lt;0),MIN(-DP168,DO170),0)</f>
        <v/>
      </c>
      <c r="DQ169" s="44">
        <f>IF(AND(DQ126=1,DQ151=0,DQ168&lt;0),MIN(-DQ168,DP170),0)</f>
        <v/>
      </c>
      <c r="DR169" s="44">
        <f>IF(AND(DR126=1,DR151=0,DR168&lt;0),MIN(-DR168,DQ170),0)</f>
        <v/>
      </c>
      <c r="DS169" s="44">
        <f>IF(AND(DS126=1,DS151=0,DS168&lt;0),MIN(-DS168,DR170),0)</f>
        <v/>
      </c>
      <c r="DT169" s="44">
        <f>IF(AND(DT126=1,DT151=0,DT168&lt;0),MIN(-DT168,DS170),0)</f>
        <v/>
      </c>
      <c r="DU169" s="44">
        <f>IF(AND(DU126=1,DU151=0,DU168&lt;0),MIN(-DU168,DT170),0)</f>
        <v/>
      </c>
      <c r="DV169" s="44">
        <f>IF(AND(DV126=1,DV151=0,DV168&lt;0),MIN(-DV168,DU170),0)</f>
        <v/>
      </c>
      <c r="DW169" s="44">
        <f>IF(AND(DW126=1,DW151=0,DW168&lt;0),MIN(-DW168,DV170),0)</f>
        <v/>
      </c>
      <c r="DX169" s="44">
        <f>IF(AND(DX126=1,DX151=0,DX168&lt;0),MIN(-DX168,DW170),0)</f>
        <v/>
      </c>
      <c r="DY169" s="44">
        <f>IF(AND(DY126=1,DY151=0,DY168&lt;0),MIN(-DY168,DX170),0)</f>
        <v/>
      </c>
      <c r="DZ169" s="44">
        <f>IF(AND(DZ126=1,DZ151=0,DZ168&lt;0),MIN(-DZ168,DY170),0)</f>
        <v/>
      </c>
      <c r="EA169" s="44">
        <f>IF(AND(EA126=1,EA151=0,EA168&lt;0),MIN(-EA168,DZ170),0)</f>
        <v/>
      </c>
      <c r="EB169" s="44">
        <f>IF(AND(EB126=1,EB151=0,EB168&lt;0),MIN(-EB168,EA170),0)</f>
        <v/>
      </c>
      <c r="EC169" s="44">
        <f>IF(AND(EC126=1,EC151=0,EC168&lt;0),MIN(-EC168,EB170),0)</f>
        <v/>
      </c>
      <c r="ED169" s="44">
        <f>IF(AND(ED126=1,ED151=0,ED168&lt;0),MIN(-ED168,EC170),0)</f>
        <v/>
      </c>
      <c r="EE169" s="44">
        <f>IF(AND(EE126=1,EE151=0,EE168&lt;0),MIN(-EE168,ED170),0)</f>
        <v/>
      </c>
      <c r="EF169" s="44">
        <f>IF(AND(EF126=1,EF151=0,EF168&lt;0),MIN(-EF168,EE170),0)</f>
        <v/>
      </c>
      <c r="EG169" s="44">
        <f>IF(AND(EG126=1,EG151=0,EG168&lt;0),MIN(-EG168,EF170),0)</f>
        <v/>
      </c>
      <c r="EH169" s="44">
        <f>IF(AND(EH126=1,EH151=0,EH168&lt;0),MIN(-EH168,EG170),0)</f>
        <v/>
      </c>
      <c r="EI169" s="44">
        <f>IF(AND(EI126=1,EI151=0,EI168&lt;0),MIN(-EI168,EH170),0)</f>
        <v/>
      </c>
      <c r="EJ169" s="44">
        <f>IF(AND(EJ126=1,EJ151=0,EJ168&lt;0),MIN(-EJ168,EI170),0)</f>
        <v/>
      </c>
      <c r="EK169" s="44">
        <f>IF(AND(EK126=1,EK151=0,EK168&lt;0),MIN(-EK168,EJ170),0)</f>
        <v/>
      </c>
      <c r="EL169" s="44">
        <f>IF(AND(EL126=1,EL151=0,EL168&lt;0),MIN(-EL168,EK170),0)</f>
        <v/>
      </c>
      <c r="EM169" s="44">
        <f>IF(AND(EM126=1,EM151=0,EM168&lt;0),MIN(-EM168,EL170),0)</f>
        <v/>
      </c>
      <c r="EN169" s="44">
        <f>IF(AND(EN126=1,EN151=0,EN168&lt;0),MIN(-EN168,EM170),0)</f>
        <v/>
      </c>
      <c r="EO169" s="44">
        <f>IF(AND(EO126=1,EO151=0,EO168&lt;0),MIN(-EO168,EN170),0)</f>
        <v/>
      </c>
      <c r="EP169" s="44">
        <f>IF(AND(EP126=1,EP151=0,EP168&lt;0),MIN(-EP168,EO170),0)</f>
        <v/>
      </c>
      <c r="EQ169" s="44">
        <f>IF(AND(EQ126=1,EQ151=0,EQ168&lt;0),MIN(-EQ168,EP170),0)</f>
        <v/>
      </c>
      <c r="ER169" s="44">
        <f>IF(AND(ER126=1,ER151=0,ER168&lt;0),MIN(-ER168,EQ170),0)</f>
        <v/>
      </c>
      <c r="ES169" s="44">
        <f>IF(AND(ES126=1,ES151=0,ES168&lt;0),MIN(-ES168,ER170),0)</f>
        <v/>
      </c>
      <c r="ET169" s="44">
        <f>IF(AND(ET126=1,ET151=0,ET168&lt;0),MIN(-ET168,ES170),0)</f>
        <v/>
      </c>
      <c r="EU169" s="44">
        <f>IF(AND(EU126=1,EU151=0,EU168&lt;0),MIN(-EU168,ET170),0)</f>
        <v/>
      </c>
      <c r="EV169" s="44">
        <f>IF(AND(EV126=1,EV151=0,EV168&lt;0),MIN(-EV168,EU170),0)</f>
        <v/>
      </c>
      <c r="EW169" s="44">
        <f>IF(AND(EW126=1,EW151=0,EW168&lt;0),MIN(-EW168,EV170),0)</f>
        <v/>
      </c>
      <c r="EX169" s="44">
        <f>IF(AND(EX126=1,EX151=0,EX168&lt;0),MIN(-EX168,EW170),0)</f>
        <v/>
      </c>
      <c r="EY169" s="44">
        <f>IF(AND(EY126=1,EY151=0,EY168&lt;0),MIN(-EY168,EX170),0)</f>
        <v/>
      </c>
      <c r="EZ169" s="44">
        <f>IF(AND(EZ126=1,EZ151=0,EZ168&lt;0),MIN(-EZ168,EY170),0)</f>
        <v/>
      </c>
      <c r="FA169" s="44">
        <f>IF(AND(FA126=1,FA151=0,FA168&lt;0),MIN(-FA168,EZ170),0)</f>
        <v/>
      </c>
      <c r="FB169" s="44">
        <f>IF(AND(FB126=1,FB151=0,FB168&lt;0),MIN(-FB168,FA170),0)</f>
        <v/>
      </c>
      <c r="FC169" s="44">
        <f>IF(AND(FC126=1,FC151=0,FC168&lt;0),MIN(-FC168,FB170),0)</f>
        <v/>
      </c>
      <c r="FD169" s="44">
        <f>IF(AND(FD126=1,FD151=0,FD168&lt;0),MIN(-FD168,FC170),0)</f>
        <v/>
      </c>
      <c r="FE169" s="44">
        <f>IF(AND(FE126=1,FE151=0,FE168&lt;0),MIN(-FE168,FD170),0)</f>
        <v/>
      </c>
      <c r="FF169" s="44">
        <f>IF(AND(FF126=1,FF151=0,FF168&lt;0),MIN(-FF168,FE170),0)</f>
        <v/>
      </c>
      <c r="FG169" s="44">
        <f>IF(AND(FG126=1,FG151=0,FG168&lt;0),MIN(-FG168,FF170),0)</f>
        <v/>
      </c>
      <c r="FH169" s="44">
        <f>IF(AND(FH126=1,FH151=0,FH168&lt;0),MIN(-FH168,FG170),0)</f>
        <v/>
      </c>
      <c r="FI169" s="44">
        <f>IF(AND(FI126=1,FI151=0,FI168&lt;0),MIN(-FI168,FH170),0)</f>
        <v/>
      </c>
      <c r="FJ169" s="44">
        <f>IF(AND(FJ126=1,FJ151=0,FJ168&lt;0),MIN(-FJ168,FI170),0)</f>
        <v/>
      </c>
      <c r="FK169" s="44">
        <f>IF(AND(FK126=1,FK151=0,FK168&lt;0),MIN(-FK168,FJ170),0)</f>
        <v/>
      </c>
      <c r="FL169" s="44">
        <f>IF(AND(FL126=1,FL151=0,FL168&lt;0),MIN(-FL168,FK170),0)</f>
        <v/>
      </c>
      <c r="FM169" s="44">
        <f>IF(AND(FM126=1,FM151=0,FM168&lt;0),MIN(-FM168,FL170),0)</f>
        <v/>
      </c>
      <c r="FN169" s="44">
        <f>IF(AND(FN126=1,FN151=0,FN168&lt;0),MIN(-FN168,FM170),0)</f>
        <v/>
      </c>
      <c r="FO169" s="44">
        <f>IF(AND(FO126=1,FO151=0,FO168&lt;0),MIN(-FO168,FN170),0)</f>
        <v/>
      </c>
      <c r="FP169" s="44">
        <f>IF(AND(FP126=1,FP151=0,FP168&lt;0),MIN(-FP168,FO170),0)</f>
        <v/>
      </c>
      <c r="FQ169" s="44">
        <f>IF(AND(FQ126=1,FQ151=0,FQ168&lt;0),MIN(-FQ168,FP170),0)</f>
        <v/>
      </c>
      <c r="FR169" s="44">
        <f>IF(AND(FR126=1,FR151=0,FR168&lt;0),MIN(-FR168,FQ170),0)</f>
        <v/>
      </c>
      <c r="FS169" s="44">
        <f>IF(AND(FS126=1,FS151=0,FS168&lt;0),MIN(-FS168,FR170),0)</f>
        <v/>
      </c>
      <c r="FT169" s="44">
        <f>IF(AND(FT126=1,FT151=0,FT168&lt;0),MIN(-FT168,FS170),0)</f>
        <v/>
      </c>
      <c r="FU169" s="44">
        <f>IF(AND(FU126=1,FU151=0,FU168&lt;0),MIN(-FU168,FT170),0)</f>
        <v/>
      </c>
      <c r="FV169" s="44">
        <f>IF(AND(FV126=1,FV151=0,FV168&lt;0),MIN(-FV168,FU170),0)</f>
        <v/>
      </c>
      <c r="FW169" s="44">
        <f>IF(AND(FW126=1,FW151=0,FW168&lt;0),MIN(-FW168,FV170),0)</f>
        <v/>
      </c>
      <c r="FX169" s="44">
        <f>IF(AND(FX126=1,FX151=0,FX168&lt;0),MIN(-FX168,FW170),0)</f>
        <v/>
      </c>
      <c r="FY169" s="44">
        <f>IF(AND(FY126=1,FY151=0,FY168&lt;0),MIN(-FY168,FX170),0)</f>
        <v/>
      </c>
      <c r="FZ169" s="44">
        <f>IF(AND(FZ126=1,FZ151=0,FZ168&lt;0),MIN(-FZ168,FY170),0)</f>
        <v/>
      </c>
      <c r="GA169" s="44">
        <f>IF(AND(GA126=1,GA151=0,GA168&lt;0),MIN(-GA168,FZ170),0)</f>
        <v/>
      </c>
      <c r="GB169" s="44">
        <f>IF(AND(GB126=1,GB151=0,GB168&lt;0),MIN(-GB168,GA170),0)</f>
        <v/>
      </c>
      <c r="GC169" s="44">
        <f>IF(AND(GC126=1,GC151=0,GC168&lt;0),MIN(-GC168,GB170),0)</f>
        <v/>
      </c>
      <c r="GD169" s="44">
        <f>IF(AND(GD126=1,GD151=0,GD168&lt;0),MIN(-GD168,GC170),0)</f>
        <v/>
      </c>
      <c r="GE169" s="44">
        <f>IF(AND(GE126=1,GE151=0,GE168&lt;0),MIN(-GE168,GD170),0)</f>
        <v/>
      </c>
      <c r="GF169" s="44">
        <f>IF(AND(GF126=1,GF151=0,GF168&lt;0),MIN(-GF168,GE170),0)</f>
        <v/>
      </c>
      <c r="GG169" s="44">
        <f>IF(AND(GG126=1,GG151=0,GG168&lt;0),MIN(-GG168,GF170),0)</f>
        <v/>
      </c>
      <c r="GH169" s="44">
        <f>IF(AND(GH126=1,GH151=0,GH168&lt;0),MIN(-GH168,GG170),0)</f>
        <v/>
      </c>
      <c r="GI169" s="44">
        <f>IF(AND(GI126=1,GI151=0,GI168&lt;0),MIN(-GI168,GH170),0)</f>
        <v/>
      </c>
      <c r="GJ169" s="44">
        <f>IF(AND(GJ126=1,GJ151=0,GJ168&lt;0),MIN(-GJ168,GI170),0)</f>
        <v/>
      </c>
      <c r="GK169" s="44">
        <f>IF(AND(GK126=1,GK151=0,GK168&lt;0),MIN(-GK168,GJ170),0)</f>
        <v/>
      </c>
      <c r="GL169" s="44">
        <f>IF(AND(GL126=1,GL151=0,GL168&lt;0),MIN(-GL168,GK170),0)</f>
        <v/>
      </c>
      <c r="GM169" s="44">
        <f>IF(AND(GM126=1,GM151=0,GM168&lt;0),MIN(-GM168,GL170),0)</f>
        <v/>
      </c>
      <c r="GN169" s="44">
        <f>IF(AND(GN126=1,GN151=0,GN168&lt;0),MIN(-GN168,GM170),0)</f>
        <v/>
      </c>
      <c r="GO169" s="44">
        <f>IF(AND(GO126=1,GO151=0,GO168&lt;0),MIN(-GO168,GN170),0)</f>
        <v/>
      </c>
      <c r="GP169" s="44">
        <f>IF(AND(GP126=1,GP151=0,GP168&lt;0),MIN(-GP168,GO170),0)</f>
        <v/>
      </c>
      <c r="GQ169" s="44">
        <f>IF(AND(GQ126=1,GQ151=0,GQ168&lt;0),MIN(-GQ168,GP170),0)</f>
        <v/>
      </c>
      <c r="GR169" s="44">
        <f>IF(AND(GR126=1,GR151=0,GR168&lt;0),MIN(-GR168,GQ170),0)</f>
        <v/>
      </c>
      <c r="GS169" s="44">
        <f>IF(AND(GS126=1,GS151=0,GS168&lt;0),MIN(-GS168,GR170),0)</f>
        <v/>
      </c>
      <c r="GT169" s="44">
        <f>IF(AND(GT126=1,GT151=0,GT168&lt;0),MIN(-GT168,GS170),0)</f>
        <v/>
      </c>
      <c r="GU169" s="44">
        <f>IF(AND(GU126=1,GU151=0,GU168&lt;0),MIN(-GU168,GT170),0)</f>
        <v/>
      </c>
      <c r="GV169" s="44">
        <f>IF(AND(GV126=1,GV151=0,GV168&lt;0),MIN(-GV168,GU170),0)</f>
        <v/>
      </c>
      <c r="GW169" s="44">
        <f>IF(AND(GW126=1,GW151=0,GW168&lt;0),MIN(-GW168,GV170),0)</f>
        <v/>
      </c>
      <c r="GX169" s="44">
        <f>IF(AND(GX126=1,GX151=0,GX168&lt;0),MIN(-GX168,GW170),0)</f>
        <v/>
      </c>
      <c r="GY169" s="44">
        <f>IF(AND(GY126=1,GY151=0,GY168&lt;0),MIN(-GY168,GX170),0)</f>
        <v/>
      </c>
      <c r="GZ169" s="44">
        <f>IF(AND(GZ126=1,GZ151=0,GZ168&lt;0),MIN(-GZ168,GY170),0)</f>
        <v/>
      </c>
      <c r="HA169" s="44">
        <f>IF(AND(HA126=1,HA151=0,HA168&lt;0),MIN(-HA168,GZ170),0)</f>
        <v/>
      </c>
      <c r="HB169" s="44">
        <f>IF(AND(HB126=1,HB151=0,HB168&lt;0),MIN(-HB168,HA170),0)</f>
        <v/>
      </c>
      <c r="HC169" s="44">
        <f>IF(AND(HC126=1,HC151=0,HC168&lt;0),MIN(-HC168,HB170),0)</f>
        <v/>
      </c>
      <c r="HD169" s="44">
        <f>IF(AND(HD126=1,HD151=0,HD168&lt;0),MIN(-HD168,HC170),0)</f>
        <v/>
      </c>
      <c r="HE169" s="44">
        <f>IF(AND(HE126=1,HE151=0,HE168&lt;0),MIN(-HE168,HD170),0)</f>
        <v/>
      </c>
      <c r="HF169" s="44">
        <f>IF(AND(HF126=1,HF151=0,HF168&lt;0),MIN(-HF168,HE170),0)</f>
        <v/>
      </c>
      <c r="HG169" s="44">
        <f>IF(AND(HG126=1,HG151=0,HG168&lt;0),MIN(-HG168,HF170),0)</f>
        <v/>
      </c>
      <c r="HH169" s="44">
        <f>IF(AND(HH126=1,HH151=0,HH168&lt;0),MIN(-HH168,HG170),0)</f>
        <v/>
      </c>
      <c r="HI169" s="44">
        <f>IF(AND(HI126=1,HI151=0,HI168&lt;0),MIN(-HI168,HH170),0)</f>
        <v/>
      </c>
      <c r="HJ169" s="44">
        <f>IF(AND(HJ126=1,HJ151=0,HJ168&lt;0),MIN(-HJ168,HI170),0)</f>
        <v/>
      </c>
      <c r="HK169" s="44">
        <f>IF(AND(HK126=1,HK151=0,HK168&lt;0),MIN(-HK168,HJ170),0)</f>
        <v/>
      </c>
      <c r="HL169" s="44">
        <f>IF(AND(HL126=1,HL151=0,HL168&lt;0),MIN(-HL168,HK170),0)</f>
        <v/>
      </c>
      <c r="HM169" s="44">
        <f>IF(AND(HM126=1,HM151=0,HM168&lt;0),MIN(-HM168,HL170),0)</f>
        <v/>
      </c>
      <c r="HN169" s="44">
        <f>IF(AND(HN126=1,HN151=0,HN168&lt;0),MIN(-HN168,HM170),0)</f>
        <v/>
      </c>
      <c r="HO169" s="44">
        <f>IF(AND(HO126=1,HO151=0,HO168&lt;0),MIN(-HO168,HN170),0)</f>
        <v/>
      </c>
      <c r="HP169" s="44">
        <f>IF(AND(HP126=1,HP151=0,HP168&lt;0),MIN(-HP168,HO170),0)</f>
        <v/>
      </c>
      <c r="HQ169" s="44">
        <f>IF(AND(HQ126=1,HQ151=0,HQ168&lt;0),MIN(-HQ168,HP170),0)</f>
        <v/>
      </c>
      <c r="HR169" s="44">
        <f>IF(AND(HR126=1,HR151=0,HR168&lt;0),MIN(-HR168,HQ170),0)</f>
        <v/>
      </c>
      <c r="HS169" s="44">
        <f>IF(AND(HS126=1,HS151=0,HS168&lt;0),MIN(-HS168,HR170),0)</f>
        <v/>
      </c>
      <c r="HT169" s="44">
        <f>IF(AND(HT126=1,HT151=0,HT168&lt;0),MIN(-HT168,HS170),0)</f>
        <v/>
      </c>
      <c r="HU169" s="44">
        <f>IF(AND(HU126=1,HU151=0,HU168&lt;0),MIN(-HU168,HT170),0)</f>
        <v/>
      </c>
      <c r="HV169" s="44">
        <f>IF(AND(HV126=1,HV151=0,HV168&lt;0),MIN(-HV168,HU170),0)</f>
        <v/>
      </c>
      <c r="HW169" s="44">
        <f>IF(AND(HW126=1,HW151=0,HW168&lt;0),MIN(-HW168,HV170),0)</f>
        <v/>
      </c>
      <c r="HX169" s="44">
        <f>IF(AND(HX126=1,HX151=0,HX168&lt;0),MIN(-HX168,HW170),0)</f>
        <v/>
      </c>
      <c r="HY169" s="44">
        <f>IF(AND(HY126=1,HY151=0,HY168&lt;0),MIN(-HY168,HX170),0)</f>
        <v/>
      </c>
      <c r="HZ169" s="44">
        <f>IF(AND(HZ126=1,HZ151=0,HZ168&lt;0),MIN(-HZ168,HY170),0)</f>
        <v/>
      </c>
      <c r="IA169" s="44">
        <f>IF(AND(IA126=1,IA151=0,IA168&lt;0),MIN(-IA168,HZ170),0)</f>
        <v/>
      </c>
      <c r="IB169" s="44">
        <f>IF(AND(IB126=1,IB151=0,IB168&lt;0),MIN(-IB168,IA170),0)</f>
        <v/>
      </c>
      <c r="IC169" s="44">
        <f>IF(AND(IC126=1,IC151=0,IC168&lt;0),MIN(-IC168,IB170),0)</f>
        <v/>
      </c>
      <c r="ID169" s="44">
        <f>IF(AND(ID126=1,ID151=0,ID168&lt;0),MIN(-ID168,IC170),0)</f>
        <v/>
      </c>
      <c r="IE169" s="44">
        <f>IF(AND(IE126=1,IE151=0,IE168&lt;0),MIN(-IE168,ID170),0)</f>
        <v/>
      </c>
      <c r="IF169" s="44">
        <f>IF(AND(IF126=1,IF151=0,IF168&lt;0),MIN(-IF168,IE170),0)</f>
        <v/>
      </c>
      <c r="IG169" s="44">
        <f>IF(AND(IG126=1,IG151=0,IG168&lt;0),MIN(-IG168,IF170),0)</f>
        <v/>
      </c>
      <c r="IH169" s="44">
        <f>IF(AND(IH126=1,IH151=0,IH168&lt;0),MIN(-IH168,IG170),0)</f>
        <v/>
      </c>
      <c r="II169" s="44">
        <f>IF(AND(II126=1,II151=0,II168&lt;0),MIN(-II168,IH170),0)</f>
        <v/>
      </c>
      <c r="IJ169" s="44">
        <f>IF(AND(IJ126=1,IJ151=0,IJ168&lt;0),MIN(-IJ168,II170),0)</f>
        <v/>
      </c>
      <c r="IK169" s="44">
        <f>IF(AND(IK126=1,IK151=0,IK168&lt;0),MIN(-IK168,IJ170),0)</f>
        <v/>
      </c>
      <c r="IL169" s="44">
        <f>IF(AND(IL126=1,IL151=0,IL168&lt;0),MIN(-IL168,IK170),0)</f>
        <v/>
      </c>
      <c r="IM169" s="44">
        <f>IF(AND(IM126=1,IM151=0,IM168&lt;0),MIN(-IM168,IL170),0)</f>
        <v/>
      </c>
      <c r="IN169" s="44">
        <f>IF(AND(IN126=1,IN151=0,IN168&lt;0),MIN(-IN168,IM170),0)</f>
        <v/>
      </c>
      <c r="IO169" s="44">
        <f>IF(AND(IO126=1,IO151=0,IO168&lt;0),MIN(-IO168,IN170),0)</f>
        <v/>
      </c>
      <c r="IP169" s="44">
        <f>IF(AND(IP126=1,IP151=0,IP168&lt;0),MIN(-IP168,IO170),0)</f>
        <v/>
      </c>
      <c r="IQ169" s="44">
        <f>IF(AND(IQ126=1,IQ151=0,IQ168&lt;0),MIN(-IQ168,IP170),0)</f>
        <v/>
      </c>
      <c r="IR169" s="44">
        <f>IF(AND(IR126=1,IR151=0,IR168&lt;0),MIN(-IR168,IQ170),0)</f>
        <v/>
      </c>
      <c r="IS169" s="44">
        <f>IF(AND(IS126=1,IS151=0,IS168&lt;0),MIN(-IS168,IR170),0)</f>
        <v/>
      </c>
      <c r="IT169" s="44">
        <f>IF(AND(IT126=1,IT151=0,IT168&lt;0),MIN(-IT168,IS170),0)</f>
        <v/>
      </c>
      <c r="IU169" s="44">
        <f>IF(AND(IU126=1,IU151=0,IU168&lt;0),MIN(-IU168,IT170),0)</f>
        <v/>
      </c>
      <c r="IV169" s="44">
        <f>IF(AND(IV126=1,IV151=0,IV168&lt;0),MIN(-IV168,IU170),0)</f>
        <v/>
      </c>
      <c r="IW169" s="44">
        <f>IF(AND(IW126=1,IW151=0,IW168&lt;0),MIN(-IW168,IV170),0)</f>
        <v/>
      </c>
      <c r="IX169" s="44">
        <f>IF(AND(IX126=1,IX151=0,IX168&lt;0),MIN(-IX168,IW170),0)</f>
        <v/>
      </c>
      <c r="IY169" s="44">
        <f>IF(AND(IY126=1,IY151=0,IY168&lt;0),MIN(-IY168,IX170),0)</f>
        <v/>
      </c>
      <c r="IZ169" s="44">
        <f>IF(AND(IZ126=1,IZ151=0,IZ168&lt;0),MIN(-IZ168,IY170),0)</f>
        <v/>
      </c>
      <c r="JA169" s="44">
        <f>IF(AND(JA126=1,JA151=0,JA168&lt;0),MIN(-JA168,IZ170),0)</f>
        <v/>
      </c>
      <c r="JB169" s="44">
        <f>IF(AND(JB126=1,JB151=0,JB168&lt;0),MIN(-JB168,JA170),0)</f>
        <v/>
      </c>
      <c r="JC169" s="44">
        <f>IF(AND(JC126=1,JC151=0,JC168&lt;0),MIN(-JC168,JB170),0)</f>
        <v/>
      </c>
      <c r="JD169" s="44">
        <f>IF(AND(JD126=1,JD151=0,JD168&lt;0),MIN(-JD168,JC170),0)</f>
        <v/>
      </c>
      <c r="JE169" s="44">
        <f>IF(AND(JE126=1,JE151=0,JE168&lt;0),MIN(-JE168,JD170),0)</f>
        <v/>
      </c>
      <c r="JF169" s="44">
        <f>IF(AND(JF126=1,JF151=0,JF168&lt;0),MIN(-JF168,JE170),0)</f>
        <v/>
      </c>
      <c r="JG169" s="44">
        <f>IF(AND(JG126=1,JG151=0,JG168&lt;0),MIN(-JG168,JF170),0)</f>
        <v/>
      </c>
      <c r="JH169" s="44">
        <f>IF(AND(JH126=1,JH151=0,JH168&lt;0),MIN(-JH168,JG170),0)</f>
        <v/>
      </c>
      <c r="JI169" s="44">
        <f>IF(AND(JI126=1,JI151=0,JI168&lt;0),MIN(-JI168,JH170),0)</f>
        <v/>
      </c>
      <c r="JJ169" s="44">
        <f>IF(AND(JJ126=1,JJ151=0,JJ168&lt;0),MIN(-JJ168,JI170),0)</f>
        <v/>
      </c>
      <c r="JK169" s="44">
        <f>IF(AND(JK126=1,JK151=0,JK168&lt;0),MIN(-JK168,JJ170),0)</f>
        <v/>
      </c>
      <c r="JL169" s="44">
        <f>IF(AND(JL126=1,JL151=0,JL168&lt;0),MIN(-JL168,JK170),0)</f>
        <v/>
      </c>
      <c r="JM169" s="44">
        <f>IF(AND(JM126=1,JM151=0,JM168&lt;0),MIN(-JM168,JL170),0)</f>
        <v/>
      </c>
      <c r="JN169" s="44">
        <f>IF(AND(JN126=1,JN151=0,JN168&lt;0),MIN(-JN168,JM170),0)</f>
        <v/>
      </c>
      <c r="JO169" s="44">
        <f>IF(AND(JO126=1,JO151=0,JO168&lt;0),MIN(-JO168,JN170),0)</f>
        <v/>
      </c>
      <c r="JP169" s="44">
        <f>IF(AND(JP126=1,JP151=0,JP168&lt;0),MIN(-JP168,JO170),0)</f>
        <v/>
      </c>
      <c r="JQ169" s="44">
        <f>IF(AND(JQ126=1,JQ151=0,JQ168&lt;0),MIN(-JQ168,JP170),0)</f>
        <v/>
      </c>
      <c r="JR169" s="44">
        <f>IF(AND(JR126=1,JR151=0,JR168&lt;0),MIN(-JR168,JQ170),0)</f>
        <v/>
      </c>
      <c r="JS169" s="44">
        <f>IF(AND(JS126=1,JS151=0,JS168&lt;0),MIN(-JS168,JR170),0)</f>
        <v/>
      </c>
      <c r="JT169" s="44">
        <f>IF(AND(JT126=1,JT151=0,JT168&lt;0),MIN(-JT168,JS170),0)</f>
        <v/>
      </c>
      <c r="JU169" s="44">
        <f>IF(AND(JU126=1,JU151=0,JU168&lt;0),MIN(-JU168,JT170),0)</f>
        <v/>
      </c>
      <c r="JV169" s="44">
        <f>IF(AND(JV126=1,JV151=0,JV168&lt;0),MIN(-JV168,JU170),0)</f>
        <v/>
      </c>
      <c r="JW169" s="44">
        <f>IF(AND(JW126=1,JW151=0,JW168&lt;0),MIN(-JW168,JV170),0)</f>
        <v/>
      </c>
      <c r="JX169" s="44">
        <f>IF(AND(JX126=1,JX151=0,JX168&lt;0),MIN(-JX168,JW170),0)</f>
        <v/>
      </c>
      <c r="JY169" s="44">
        <f>IF(AND(JY126=1,JY151=0,JY168&lt;0),MIN(-JY168,JX170),0)</f>
        <v/>
      </c>
      <c r="JZ169" s="44">
        <f>IF(AND(JZ126=1,JZ151=0,JZ168&lt;0),MIN(-JZ168,JY170),0)</f>
        <v/>
      </c>
      <c r="KA169" s="44">
        <f>IF(AND(KA126=1,KA151=0,KA168&lt;0),MIN(-KA168,JZ170),0)</f>
        <v/>
      </c>
      <c r="KB169" s="44">
        <f>IF(AND(KB126=1,KB151=0,KB168&lt;0),MIN(-KB168,KA170),0)</f>
        <v/>
      </c>
      <c r="KC169" s="44">
        <f>IF(AND(KC126=1,KC151=0,KC168&lt;0),MIN(-KC168,KB170),0)</f>
        <v/>
      </c>
      <c r="KD169" s="44">
        <f>IF(AND(KD126=1,KD151=0,KD168&lt;0),MIN(-KD168,KC170),0)</f>
        <v/>
      </c>
      <c r="KE169" s="44">
        <f>IF(AND(KE126=1,KE151=0,KE168&lt;0),MIN(-KE168,KD170),0)</f>
        <v/>
      </c>
      <c r="KF169" s="44">
        <f>IF(AND(KF126=1,KF151=0,KF168&lt;0),MIN(-KF168,KE170),0)</f>
        <v/>
      </c>
      <c r="KG169" s="44">
        <f>IF(AND(KG126=1,KG151=0,KG168&lt;0),MIN(-KG168,KF170),0)</f>
        <v/>
      </c>
      <c r="KH169" s="44">
        <f>IF(AND(KH126=1,KH151=0,KH168&lt;0),MIN(-KH168,KG170),0)</f>
        <v/>
      </c>
      <c r="KI169" s="44">
        <f>IF(AND(KI126=1,KI151=0,KI168&lt;0),MIN(-KI168,KH170),0)</f>
        <v/>
      </c>
      <c r="KJ169" s="44">
        <f>IF(AND(KJ126=1,KJ151=0,KJ168&lt;0),MIN(-KJ168,KI170),0)</f>
        <v/>
      </c>
      <c r="KK169" s="44">
        <f>IF(AND(KK126=1,KK151=0,KK168&lt;0),MIN(-KK168,KJ170),0)</f>
        <v/>
      </c>
      <c r="KL169" s="44">
        <f>IF(AND(KL126=1,KL151=0,KL168&lt;0),MIN(-KL168,KK170),0)</f>
        <v/>
      </c>
      <c r="KM169" s="44">
        <f>IF(AND(KM126=1,KM151=0,KM168&lt;0),MIN(-KM168,KL170),0)</f>
        <v/>
      </c>
      <c r="KN169" s="44">
        <f>IF(AND(KN126=1,KN151=0,KN168&lt;0),MIN(-KN168,KM170),0)</f>
        <v/>
      </c>
      <c r="KO169" s="44">
        <f>IF(AND(KO126=1,KO151=0,KO168&lt;0),MIN(-KO168,KN170),0)</f>
        <v/>
      </c>
      <c r="KP169" s="44">
        <f>IF(AND(KP126=1,KP151=0,KP168&lt;0),MIN(-KP168,KO170),0)</f>
        <v/>
      </c>
      <c r="KQ169" s="44">
        <f>IF(AND(KQ126=1,KQ151=0,KQ168&lt;0),MIN(-KQ168,KP170),0)</f>
        <v/>
      </c>
      <c r="KR169" s="44">
        <f>IF(AND(KR126=1,KR151=0,KR168&lt;0),MIN(-KR168,KQ170),0)</f>
        <v/>
      </c>
      <c r="KS169" s="44">
        <f>IF(AND(KS126=1,KS151=0,KS168&lt;0),MIN(-KS168,KR170),0)</f>
        <v/>
      </c>
      <c r="KT169" s="44">
        <f>IF(AND(KT126=1,KT151=0,KT168&lt;0),MIN(-KT168,KS170),0)</f>
        <v/>
      </c>
      <c r="KU169" s="44">
        <f>IF(AND(KU126=1,KU151=0,KU168&lt;0),MIN(-KU168,KT170),0)</f>
        <v/>
      </c>
      <c r="KV169" s="44">
        <f>IF(AND(KV126=1,KV151=0,KV168&lt;0),MIN(-KV168,KU170),0)</f>
        <v/>
      </c>
      <c r="KW169" s="44">
        <f>IF(AND(KW126=1,KW151=0,KW168&lt;0),MIN(-KW168,KV170),0)</f>
        <v/>
      </c>
      <c r="KX169" s="44">
        <f>IF(AND(KX126=1,KX151=0,KX168&lt;0),MIN(-KX168,KW170),0)</f>
        <v/>
      </c>
      <c r="KY169" s="44">
        <f>IF(AND(KY126=1,KY151=0,KY168&lt;0),MIN(-KY168,KX170),0)</f>
        <v/>
      </c>
      <c r="KZ169" s="44">
        <f>IF(AND(KZ126=1,KZ151=0,KZ168&lt;0),MIN(-KZ168,KY170),0)</f>
        <v/>
      </c>
      <c r="LA169" s="44">
        <f>IF(AND(LA126=1,LA151=0,LA168&lt;0),MIN(-LA168,KZ170),0)</f>
        <v/>
      </c>
      <c r="LB169" s="44">
        <f>IF(AND(LB126=1,LB151=0,LB168&lt;0),MIN(-LB168,LA170),0)</f>
        <v/>
      </c>
      <c r="LC169" s="44">
        <f>IF(AND(LC126=1,LC151=0,LC168&lt;0),MIN(-LC168,LB170),0)</f>
        <v/>
      </c>
      <c r="LD169" s="44">
        <f>IF(AND(LD126=1,LD151=0,LD168&lt;0),MIN(-LD168,LC170),0)</f>
        <v/>
      </c>
      <c r="LE169" s="44">
        <f>IF(AND(LE126=1,LE151=0,LE168&lt;0),MIN(-LE168,LD170),0)</f>
        <v/>
      </c>
      <c r="LF169" s="44">
        <f>IF(AND(LF126=1,LF151=0,LF168&lt;0),MIN(-LF168,LE170),0)</f>
        <v/>
      </c>
      <c r="LG169" s="44">
        <f>IF(AND(LG126=1,LG151=0,LG168&lt;0),MIN(-LG168,LF170),0)</f>
        <v/>
      </c>
      <c r="LH169" s="44">
        <f>IF(AND(LH126=1,LH151=0,LH168&lt;0),MIN(-LH168,LG170),0)</f>
        <v/>
      </c>
      <c r="LI169" s="44">
        <f>IF(AND(LI126=1,LI151=0,LI168&lt;0),MIN(-LI168,LH170),0)</f>
        <v/>
      </c>
      <c r="LJ169" s="44">
        <f>IF(AND(LJ126=1,LJ151=0,LJ168&lt;0),MIN(-LJ168,LI170),0)</f>
        <v/>
      </c>
      <c r="LK169" s="44">
        <f>IF(AND(LK126=1,LK151=0,LK168&lt;0),MIN(-LK168,LJ170),0)</f>
        <v/>
      </c>
      <c r="LL169" s="44">
        <f>IF(AND(LL126=1,LL151=0,LL168&lt;0),MIN(-LL168,LK170),0)</f>
        <v/>
      </c>
      <c r="LM169" s="44">
        <f>IF(AND(LM126=1,LM151=0,LM168&lt;0),MIN(-LM168,LL170),0)</f>
        <v/>
      </c>
      <c r="LN169" s="44">
        <f>IF(AND(LN126=1,LN151=0,LN168&lt;0),MIN(-LN168,LM170),0)</f>
        <v/>
      </c>
      <c r="LO169" s="44">
        <f>IF(AND(LO126=1,LO151=0,LO168&lt;0),MIN(-LO168,LN170),0)</f>
        <v/>
      </c>
      <c r="LP169" s="44">
        <f>IF(AND(LP126=1,LP151=0,LP168&lt;0),MIN(-LP168,LO170),0)</f>
        <v/>
      </c>
      <c r="LQ169" s="44">
        <f>IF(AND(LQ126=1,LQ151=0,LQ168&lt;0),MIN(-LQ168,LP170),0)</f>
        <v/>
      </c>
      <c r="LR169" s="44">
        <f>IF(AND(LR126=1,LR151=0,LR168&lt;0),MIN(-LR168,LQ170),0)</f>
        <v/>
      </c>
      <c r="LS169" s="44">
        <f>IF(AND(LS126=1,LS151=0,LS168&lt;0),MIN(-LS168,LR170),0)</f>
        <v/>
      </c>
      <c r="LT169" s="44">
        <f>IF(AND(LT126=1,LT151=0,LT168&lt;0),MIN(-LT168,LS170),0)</f>
        <v/>
      </c>
      <c r="LU169" s="44">
        <f>IF(AND(LU126=1,LU151=0,LU168&lt;0),MIN(-LU168,LT170),0)</f>
        <v/>
      </c>
      <c r="LV169" s="44">
        <f>IF(AND(LV126=1,LV151=0,LV168&lt;0),MIN(-LV168,LU170),0)</f>
        <v/>
      </c>
      <c r="LW169" s="44">
        <f>IF(AND(LW126=1,LW151=0,LW168&lt;0),MIN(-LW168,LV170),0)</f>
        <v/>
      </c>
      <c r="LX169" s="44">
        <f>IF(AND(LX126=1,LX151=0,LX168&lt;0),MIN(-LX168,LW170),0)</f>
        <v/>
      </c>
      <c r="LY169" s="44">
        <f>IF(AND(LY126=1,LY151=0,LY168&lt;0),MIN(-LY168,LX170),0)</f>
        <v/>
      </c>
      <c r="LZ169" s="44">
        <f>IF(AND(LZ126=1,LZ151=0,LZ168&lt;0),MIN(-LZ168,LY170),0)</f>
        <v/>
      </c>
      <c r="MA169" s="44">
        <f>IF(AND(MA126=1,MA151=0,MA168&lt;0),MIN(-MA168,LZ170),0)</f>
        <v/>
      </c>
      <c r="MB169" s="44">
        <f>IF(AND(MB126=1,MB151=0,MB168&lt;0),MIN(-MB168,MA170),0)</f>
        <v/>
      </c>
      <c r="MC169" s="44">
        <f>IF(AND(MC126=1,MC151=0,MC168&lt;0),MIN(-MC168,MB170),0)</f>
        <v/>
      </c>
      <c r="MD169" s="44">
        <f>IF(AND(MD126=1,MD151=0,MD168&lt;0),MIN(-MD168,MC170),0)</f>
        <v/>
      </c>
      <c r="ME169" s="44">
        <f>IF(AND(ME126=1,ME151=0,ME168&lt;0),MIN(-ME168,MD170),0)</f>
        <v/>
      </c>
      <c r="MF169" s="44">
        <f>IF(AND(MF126=1,MF151=0,MF168&lt;0),MIN(-MF168,ME170),0)</f>
        <v/>
      </c>
      <c r="MG169" s="44">
        <f>IF(AND(MG126=1,MG151=0,MG168&lt;0),MIN(-MG168,MF170),0)</f>
        <v/>
      </c>
      <c r="MH169" s="44">
        <f>IF(AND(MH126=1,MH151=0,MH168&lt;0),MIN(-MH168,MG170),0)</f>
        <v/>
      </c>
      <c r="MI169" s="44">
        <f>IF(AND(MI126=1,MI151=0,MI168&lt;0),MIN(-MI168,MH170),0)</f>
        <v/>
      </c>
      <c r="MJ169" s="44">
        <f>IF(AND(MJ126=1,MJ151=0,MJ168&lt;0),MIN(-MJ168,MI170),0)</f>
        <v/>
      </c>
      <c r="MK169" s="44">
        <f>IF(AND(MK126=1,MK151=0,MK168&lt;0),MIN(-MK168,MJ170),0)</f>
        <v/>
      </c>
      <c r="ML169" s="44">
        <f>IF(AND(ML126=1,ML151=0,ML168&lt;0),MIN(-ML168,MK170),0)</f>
        <v/>
      </c>
      <c r="MM169" s="44">
        <f>IF(AND(MM126=1,MM151=0,MM168&lt;0),MIN(-MM168,ML170),0)</f>
        <v/>
      </c>
      <c r="MN169" s="44">
        <f>IF(AND(MN126=1,MN151=0,MN168&lt;0),MIN(-MN168,MM170),0)</f>
        <v/>
      </c>
      <c r="MO169" s="44">
        <f>IF(AND(MO126=1,MO151=0,MO168&lt;0),MIN(-MO168,MN170),0)</f>
        <v/>
      </c>
      <c r="MP169" s="44">
        <f>IF(AND(MP126=1,MP151=0,MP168&lt;0),MIN(-MP168,MO170),0)</f>
        <v/>
      </c>
      <c r="MQ169" s="44">
        <f>IF(AND(MQ126=1,MQ151=0,MQ168&lt;0),MIN(-MQ168,MP170),0)</f>
        <v/>
      </c>
      <c r="MR169" s="44">
        <f>IF(AND(MR126=1,MR151=0,MR168&lt;0),MIN(-MR168,MQ170),0)</f>
        <v/>
      </c>
      <c r="MS169" s="44">
        <f>IF(AND(MS126=1,MS151=0,MS168&lt;0),MIN(-MS168,MR170),0)</f>
        <v/>
      </c>
      <c r="MT169" s="44">
        <f>IF(AND(MT126=1,MT151=0,MT168&lt;0),MIN(-MT168,MS170),0)</f>
        <v/>
      </c>
      <c r="MU169" s="44">
        <f>IF(AND(MU126=1,MU151=0,MU168&lt;0),MIN(-MU168,MT170),0)</f>
        <v/>
      </c>
      <c r="MV169" s="44">
        <f>IF(AND(MV126=1,MV151=0,MV168&lt;0),MIN(-MV168,MU170),0)</f>
        <v/>
      </c>
      <c r="MW169" s="44">
        <f>IF(AND(MW126=1,MW151=0,MW168&lt;0),MIN(-MW168,MV170),0)</f>
        <v/>
      </c>
      <c r="MX169" s="44">
        <f>IF(AND(MX126=1,MX151=0,MX168&lt;0),MIN(-MX168,MW170),0)</f>
        <v/>
      </c>
      <c r="MY169" s="44">
        <f>IF(AND(MY126=1,MY151=0,MY168&lt;0),MIN(-MY168,MX170),0)</f>
        <v/>
      </c>
      <c r="MZ169" s="44">
        <f>IF(AND(MZ126=1,MZ151=0,MZ168&lt;0),MIN(-MZ168,MY170),0)</f>
        <v/>
      </c>
      <c r="NA169" s="44">
        <f>IF(AND(NA126=1,NA151=0,NA168&lt;0),MIN(-NA168,MZ170),0)</f>
        <v/>
      </c>
      <c r="NB169" s="44">
        <f>IF(AND(NB126=1,NB151=0,NB168&lt;0),MIN(-NB168,NA170),0)</f>
        <v/>
      </c>
      <c r="NC169" s="44">
        <f>IF(AND(NC126=1,NC151=0,NC168&lt;0),MIN(-NC168,NB170),0)</f>
        <v/>
      </c>
      <c r="ND169" s="44">
        <f>IF(AND(ND126=1,ND151=0,ND168&lt;0),MIN(-ND168,NC170),0)</f>
        <v/>
      </c>
      <c r="NE169" s="44">
        <f>IF(AND(NE126=1,NE151=0,NE168&lt;0),MIN(-NE168,ND170),0)</f>
        <v/>
      </c>
      <c r="NF169" s="44">
        <f>IF(AND(NF126=1,NF151=0,NF168&lt;0),MIN(-NF168,NE170),0)</f>
        <v/>
      </c>
      <c r="NG169" s="44">
        <f>IF(AND(NG126=1,NG151=0,NG168&lt;0),MIN(-NG168,NF170),0)</f>
        <v/>
      </c>
      <c r="NH169" s="44">
        <f>IF(AND(NH126=1,NH151=0,NH168&lt;0),MIN(-NH168,NG170),0)</f>
        <v/>
      </c>
      <c r="NI169" s="44">
        <f>IF(AND(NI126=1,NI151=0,NI168&lt;0),MIN(-NI168,NH170),0)</f>
        <v/>
      </c>
      <c r="NJ169" s="44">
        <f>IF(AND(NJ126=1,NJ151=0,NJ168&lt;0),MIN(-NJ168,NI170),0)</f>
        <v/>
      </c>
      <c r="NK169" s="44">
        <f>IF(AND(NK126=1,NK151=0,NK168&lt;0),MIN(-NK168,NJ170),0)</f>
        <v/>
      </c>
      <c r="NL169" s="44">
        <f>IF(AND(NL126=1,NL151=0,NL168&lt;0),MIN(-NL168,NK170),0)</f>
        <v/>
      </c>
      <c r="NM169" s="44">
        <f>IF(AND(NM126=1,NM151=0,NM168&lt;0),MIN(-NM168,NL170),0)</f>
        <v/>
      </c>
      <c r="NN169" s="44">
        <f>IF(AND(NN126=1,NN151=0,NN168&lt;0),MIN(-NN168,NM170),0)</f>
        <v/>
      </c>
      <c r="NO169" s="44">
        <f>IF(AND(NO126=1,NO151=0,NO168&lt;0),MIN(-NO168,NN170),0)</f>
        <v/>
      </c>
      <c r="NP169" s="44">
        <f>IF(AND(NP126=1,NP151=0,NP168&lt;0),MIN(-NP168,NO170),0)</f>
        <v/>
      </c>
      <c r="NQ169" s="44">
        <f>IF(AND(NQ126=1,NQ151=0,NQ168&lt;0),MIN(-NQ168,NP170),0)</f>
        <v/>
      </c>
      <c r="NR169" s="44">
        <f>IF(AND(NR126=1,NR151=0,NR168&lt;0),MIN(-NR168,NQ170),0)</f>
        <v/>
      </c>
      <c r="NS169" s="44">
        <f>IF(AND(NS126=1,NS151=0,NS168&lt;0),MIN(-NS168,NR170),0)</f>
        <v/>
      </c>
      <c r="NT169" s="44">
        <f>IF(AND(NT126=1,NT151=0,NT168&lt;0),MIN(-NT168,NS170),0)</f>
        <v/>
      </c>
      <c r="NU169" s="44">
        <f>IF(AND(NU126=1,NU151=0,NU168&lt;0),MIN(-NU168,NT170),0)</f>
        <v/>
      </c>
      <c r="NV169" s="44">
        <f>IF(AND(NV126=1,NV151=0,NV168&lt;0),MIN(-NV168,NU170),0)</f>
        <v/>
      </c>
      <c r="NW169" s="44">
        <f>IF(AND(NW126=1,NW151=0,NW168&lt;0),MIN(-NW168,NV170),0)</f>
        <v/>
      </c>
      <c r="NX169" s="44">
        <f>IF(AND(NX126=1,NX151=0,NX168&lt;0),MIN(-NX168,NW170),0)</f>
        <v/>
      </c>
      <c r="NY169" s="44">
        <f>IF(AND(NY126=1,NY151=0,NY168&lt;0),MIN(-NY168,NX170),0)</f>
        <v/>
      </c>
      <c r="NZ169" s="44">
        <f>IF(AND(NZ126=1,NZ151=0,NZ168&lt;0),MIN(-NZ168,NY170),0)</f>
        <v/>
      </c>
      <c r="OA169" s="44">
        <f>IF(AND(OA126=1,OA151=0,OA168&lt;0),MIN(-OA168,NZ170),0)</f>
        <v/>
      </c>
      <c r="OB169" s="44">
        <f>IF(AND(OB126=1,OB151=0,OB168&lt;0),MIN(-OB168,OA170),0)</f>
        <v/>
      </c>
      <c r="OC169" s="44">
        <f>IF(AND(OC126=1,OC151=0,OC168&lt;0),MIN(-OC168,OB170),0)</f>
        <v/>
      </c>
      <c r="OD169" s="44">
        <f>IF(AND(OD126=1,OD151=0,OD168&lt;0),MIN(-OD168,OC170),0)</f>
        <v/>
      </c>
      <c r="OE169" s="44">
        <f>IF(AND(OE126=1,OE151=0,OE168&lt;0),MIN(-OE168,OD170),0)</f>
        <v/>
      </c>
      <c r="OF169" s="44">
        <f>IF(AND(OF126=1,OF151=0,OF168&lt;0),MIN(-OF168,OE170),0)</f>
        <v/>
      </c>
      <c r="OG169" s="44">
        <f>IF(AND(OG126=1,OG151=0,OG168&lt;0),MIN(-OG168,OF170),0)</f>
        <v/>
      </c>
      <c r="OH169" s="44">
        <f>IF(AND(OH126=1,OH151=0,OH168&lt;0),MIN(-OH168,OG170),0)</f>
        <v/>
      </c>
      <c r="OI169" s="44">
        <f>IF(AND(OI126=1,OI151=0,OI168&lt;0),MIN(-OI168,OH170),0)</f>
        <v/>
      </c>
      <c r="OJ169" s="44">
        <f>IF(AND(OJ126=1,OJ151=0,OJ168&lt;0),MIN(-OJ168,OI170),0)</f>
        <v/>
      </c>
      <c r="OK169" s="44">
        <f>IF(AND(OK126=1,OK151=0,OK168&lt;0),MIN(-OK168,OJ170),0)</f>
        <v/>
      </c>
      <c r="OL169" s="44">
        <f>IF(AND(OL126=1,OL151=0,OL168&lt;0),MIN(-OL168,OK170),0)</f>
        <v/>
      </c>
      <c r="OM169" s="44">
        <f>IF(AND(OM126=1,OM151=0,OM168&lt;0),MIN(-OM168,OL170),0)</f>
        <v/>
      </c>
      <c r="ON169" s="44">
        <f>IF(AND(ON126=1,ON151=0,ON168&lt;0),MIN(-ON168,OM170),0)</f>
        <v/>
      </c>
      <c r="OO169" s="44">
        <f>IF(AND(OO126=1,OO151=0,OO168&lt;0),MIN(-OO168,ON170),0)</f>
        <v/>
      </c>
      <c r="OP169" s="44">
        <f>IF(AND(OP126=1,OP151=0,OP168&lt;0),MIN(-OP168,OO170),0)</f>
        <v/>
      </c>
      <c r="OQ169" s="44">
        <f>IF(AND(OQ126=1,OQ151=0,OQ168&lt;0),MIN(-OQ168,OP170),0)</f>
        <v/>
      </c>
      <c r="OR169" s="44">
        <f>IF(AND(OR126=1,OR151=0,OR168&lt;0),MIN(-OR168,OQ170),0)</f>
        <v/>
      </c>
      <c r="OS169" s="44">
        <f>IF(AND(OS126=1,OS151=0,OS168&lt;0),MIN(-OS168,OR170),0)</f>
        <v/>
      </c>
      <c r="OT169" s="44">
        <f>IF(AND(OT126=1,OT151=0,OT168&lt;0),MIN(-OT168,OS170),0)</f>
        <v/>
      </c>
      <c r="OU169" s="44">
        <f>IF(AND(OU126=1,OU151=0,OU168&lt;0),MIN(-OU168,OT170),0)</f>
        <v/>
      </c>
      <c r="OV169" s="44">
        <f>IF(AND(OV126=1,OV151=0,OV168&lt;0),MIN(-OV168,OU170),0)</f>
        <v/>
      </c>
      <c r="OW169" s="44">
        <f>IF(AND(OW126=1,OW151=0,OW168&lt;0),MIN(-OW168,OV170),0)</f>
        <v/>
      </c>
      <c r="OX169" s="44">
        <f>IF(AND(OX126=1,OX151=0,OX168&lt;0),MIN(-OX168,OW170),0)</f>
        <v/>
      </c>
      <c r="OY169" s="44">
        <f>IF(AND(OY126=1,OY151=0,OY168&lt;0),MIN(-OY168,OX170),0)</f>
        <v/>
      </c>
      <c r="OZ169" s="44">
        <f>IF(AND(OZ126=1,OZ151=0,OZ168&lt;0),MIN(-OZ168,OY170),0)</f>
        <v/>
      </c>
      <c r="PA169" s="44">
        <f>IF(AND(PA126=1,PA151=0,PA168&lt;0),MIN(-PA168,OZ170),0)</f>
        <v/>
      </c>
      <c r="PB169" s="44">
        <f>IF(AND(PB126=1,PB151=0,PB168&lt;0),MIN(-PB168,PA170),0)</f>
        <v/>
      </c>
      <c r="PC169" s="44">
        <f>IF(AND(PC126=1,PC151=0,PC168&lt;0),MIN(-PC168,PB170),0)</f>
        <v/>
      </c>
      <c r="PD169" s="44">
        <f>IF(AND(PD126=1,PD151=0,PD168&lt;0),MIN(-PD168,PC170),0)</f>
        <v/>
      </c>
      <c r="PE169" s="44">
        <f>IF(AND(PE126=1,PE151=0,PE168&lt;0),MIN(-PE168,PD170),0)</f>
        <v/>
      </c>
      <c r="PF169" s="44">
        <f>IF(AND(PF126=1,PF151=0,PF168&lt;0),MIN(-PF168,PE170),0)</f>
        <v/>
      </c>
      <c r="PG169" s="44">
        <f>IF(AND(PG126=1,PG151=0,PG168&lt;0),MIN(-PG168,PF170),0)</f>
        <v/>
      </c>
      <c r="PH169" s="44">
        <f>IF(AND(PH126=1,PH151=0,PH168&lt;0),MIN(-PH168,PG170),0)</f>
        <v/>
      </c>
      <c r="PI169" s="44">
        <f>IF(AND(PI126=1,PI151=0,PI168&lt;0),MIN(-PI168,PH170),0)</f>
        <v/>
      </c>
      <c r="PJ169" s="44">
        <f>IF(AND(PJ126=1,PJ151=0,PJ168&lt;0),MIN(-PJ168,PI170),0)</f>
        <v/>
      </c>
      <c r="PK169" s="44">
        <f>IF(AND(PK126=1,PK151=0,PK168&lt;0),MIN(-PK168,PJ170),0)</f>
        <v/>
      </c>
      <c r="PL169" s="44">
        <f>IF(AND(PL126=1,PL151=0,PL168&lt;0),MIN(-PL168,PK170),0)</f>
        <v/>
      </c>
      <c r="PM169" s="44">
        <f>IF(AND(PM126=1,PM151=0,PM168&lt;0),MIN(-PM168,PL170),0)</f>
        <v/>
      </c>
    </row>
    <row r="170">
      <c r="A170" s="9" t="inlineStr">
        <is>
          <t>Lease-up reserve balance</t>
        </is>
      </c>
      <c r="B170" s="9" t="inlineStr">
        <is>
          <t>P3</t>
        </is>
      </c>
      <c r="D170" s="44">
        <f>IF(D$4=p3_complete,p3_reserve_lu,0-D169)</f>
        <v/>
      </c>
      <c r="E170" s="44">
        <f>IF(E$4=p3_complete,p3_reserve_lu,D170-E169)</f>
        <v/>
      </c>
      <c r="F170" s="44">
        <f>IF(F$4=p3_complete,p3_reserve_lu,E170-F169)</f>
        <v/>
      </c>
      <c r="G170" s="44">
        <f>IF(G$4=p3_complete,p3_reserve_lu,F170-G169)</f>
        <v/>
      </c>
      <c r="H170" s="44">
        <f>IF(H$4=p3_complete,p3_reserve_lu,G170-H169)</f>
        <v/>
      </c>
      <c r="I170" s="44">
        <f>IF(I$4=p3_complete,p3_reserve_lu,H170-I169)</f>
        <v/>
      </c>
      <c r="J170" s="44">
        <f>IF(J$4=p3_complete,p3_reserve_lu,I170-J169)</f>
        <v/>
      </c>
      <c r="K170" s="44">
        <f>IF(K$4=p3_complete,p3_reserve_lu,J170-K169)</f>
        <v/>
      </c>
      <c r="L170" s="44">
        <f>IF(L$4=p3_complete,p3_reserve_lu,K170-L169)</f>
        <v/>
      </c>
      <c r="M170" s="44">
        <f>IF(M$4=p3_complete,p3_reserve_lu,L170-M169)</f>
        <v/>
      </c>
      <c r="N170" s="44">
        <f>IF(N$4=p3_complete,p3_reserve_lu,M170-N169)</f>
        <v/>
      </c>
      <c r="O170" s="44">
        <f>IF(O$4=p3_complete,p3_reserve_lu,N170-O169)</f>
        <v/>
      </c>
      <c r="P170" s="44">
        <f>IF(P$4=p3_complete,p3_reserve_lu,O170-P169)</f>
        <v/>
      </c>
      <c r="Q170" s="44">
        <f>IF(Q$4=p3_complete,p3_reserve_lu,P170-Q169)</f>
        <v/>
      </c>
      <c r="R170" s="44">
        <f>IF(R$4=p3_complete,p3_reserve_lu,Q170-R169)</f>
        <v/>
      </c>
      <c r="S170" s="44">
        <f>IF(S$4=p3_complete,p3_reserve_lu,R170-S169)</f>
        <v/>
      </c>
      <c r="T170" s="44">
        <f>IF(T$4=p3_complete,p3_reserve_lu,S170-T169)</f>
        <v/>
      </c>
      <c r="U170" s="44">
        <f>IF(U$4=p3_complete,p3_reserve_lu,T170-U169)</f>
        <v/>
      </c>
      <c r="V170" s="44">
        <f>IF(V$4=p3_complete,p3_reserve_lu,U170-V169)</f>
        <v/>
      </c>
      <c r="W170" s="44">
        <f>IF(W$4=p3_complete,p3_reserve_lu,V170-W169)</f>
        <v/>
      </c>
      <c r="X170" s="44">
        <f>IF(X$4=p3_complete,p3_reserve_lu,W170-X169)</f>
        <v/>
      </c>
      <c r="Y170" s="44">
        <f>IF(Y$4=p3_complete,p3_reserve_lu,X170-Y169)</f>
        <v/>
      </c>
      <c r="Z170" s="44">
        <f>IF(Z$4=p3_complete,p3_reserve_lu,Y170-Z169)</f>
        <v/>
      </c>
      <c r="AA170" s="44">
        <f>IF(AA$4=p3_complete,p3_reserve_lu,Z170-AA169)</f>
        <v/>
      </c>
      <c r="AB170" s="44">
        <f>IF(AB$4=p3_complete,p3_reserve_lu,AA170-AB169)</f>
        <v/>
      </c>
      <c r="AC170" s="44">
        <f>IF(AC$4=p3_complete,p3_reserve_lu,AB170-AC169)</f>
        <v/>
      </c>
      <c r="AD170" s="44">
        <f>IF(AD$4=p3_complete,p3_reserve_lu,AC170-AD169)</f>
        <v/>
      </c>
      <c r="AE170" s="44">
        <f>IF(AE$4=p3_complete,p3_reserve_lu,AD170-AE169)</f>
        <v/>
      </c>
      <c r="AF170" s="44">
        <f>IF(AF$4=p3_complete,p3_reserve_lu,AE170-AF169)</f>
        <v/>
      </c>
      <c r="AG170" s="44">
        <f>IF(AG$4=p3_complete,p3_reserve_lu,AF170-AG169)</f>
        <v/>
      </c>
      <c r="AH170" s="44">
        <f>IF(AH$4=p3_complete,p3_reserve_lu,AG170-AH169)</f>
        <v/>
      </c>
      <c r="AI170" s="44">
        <f>IF(AI$4=p3_complete,p3_reserve_lu,AH170-AI169)</f>
        <v/>
      </c>
      <c r="AJ170" s="44">
        <f>IF(AJ$4=p3_complete,p3_reserve_lu,AI170-AJ169)</f>
        <v/>
      </c>
      <c r="AK170" s="44">
        <f>IF(AK$4=p3_complete,p3_reserve_lu,AJ170-AK169)</f>
        <v/>
      </c>
      <c r="AL170" s="44">
        <f>IF(AL$4=p3_complete,p3_reserve_lu,AK170-AL169)</f>
        <v/>
      </c>
      <c r="AM170" s="44">
        <f>IF(AM$4=p3_complete,p3_reserve_lu,AL170-AM169)</f>
        <v/>
      </c>
      <c r="AN170" s="44">
        <f>IF(AN$4=p3_complete,p3_reserve_lu,AM170-AN169)</f>
        <v/>
      </c>
      <c r="AO170" s="44">
        <f>IF(AO$4=p3_complete,p3_reserve_lu,AN170-AO169)</f>
        <v/>
      </c>
      <c r="AP170" s="44">
        <f>IF(AP$4=p3_complete,p3_reserve_lu,AO170-AP169)</f>
        <v/>
      </c>
      <c r="AQ170" s="44">
        <f>IF(AQ$4=p3_complete,p3_reserve_lu,AP170-AQ169)</f>
        <v/>
      </c>
      <c r="AR170" s="44">
        <f>IF(AR$4=p3_complete,p3_reserve_lu,AQ170-AR169)</f>
        <v/>
      </c>
      <c r="AS170" s="44">
        <f>IF(AS$4=p3_complete,p3_reserve_lu,AR170-AS169)</f>
        <v/>
      </c>
      <c r="AT170" s="44">
        <f>IF(AT$4=p3_complete,p3_reserve_lu,AS170-AT169)</f>
        <v/>
      </c>
      <c r="AU170" s="44">
        <f>IF(AU$4=p3_complete,p3_reserve_lu,AT170-AU169)</f>
        <v/>
      </c>
      <c r="AV170" s="44">
        <f>IF(AV$4=p3_complete,p3_reserve_lu,AU170-AV169)</f>
        <v/>
      </c>
      <c r="AW170" s="44">
        <f>IF(AW$4=p3_complete,p3_reserve_lu,AV170-AW169)</f>
        <v/>
      </c>
      <c r="AX170" s="44">
        <f>IF(AX$4=p3_complete,p3_reserve_lu,AW170-AX169)</f>
        <v/>
      </c>
      <c r="AY170" s="44">
        <f>IF(AY$4=p3_complete,p3_reserve_lu,AX170-AY169)</f>
        <v/>
      </c>
      <c r="AZ170" s="44">
        <f>IF(AZ$4=p3_complete,p3_reserve_lu,AY170-AZ169)</f>
        <v/>
      </c>
      <c r="BA170" s="44">
        <f>IF(BA$4=p3_complete,p3_reserve_lu,AZ170-BA169)</f>
        <v/>
      </c>
      <c r="BB170" s="44">
        <f>IF(BB$4=p3_complete,p3_reserve_lu,BA170-BB169)</f>
        <v/>
      </c>
      <c r="BC170" s="44">
        <f>IF(BC$4=p3_complete,p3_reserve_lu,BB170-BC169)</f>
        <v/>
      </c>
      <c r="BD170" s="44">
        <f>IF(BD$4=p3_complete,p3_reserve_lu,BC170-BD169)</f>
        <v/>
      </c>
      <c r="BE170" s="44">
        <f>IF(BE$4=p3_complete,p3_reserve_lu,BD170-BE169)</f>
        <v/>
      </c>
      <c r="BF170" s="44">
        <f>IF(BF$4=p3_complete,p3_reserve_lu,BE170-BF169)</f>
        <v/>
      </c>
      <c r="BG170" s="44">
        <f>IF(BG$4=p3_complete,p3_reserve_lu,BF170-BG169)</f>
        <v/>
      </c>
      <c r="BH170" s="44">
        <f>IF(BH$4=p3_complete,p3_reserve_lu,BG170-BH169)</f>
        <v/>
      </c>
      <c r="BI170" s="44">
        <f>IF(BI$4=p3_complete,p3_reserve_lu,BH170-BI169)</f>
        <v/>
      </c>
      <c r="BJ170" s="44">
        <f>IF(BJ$4=p3_complete,p3_reserve_lu,BI170-BJ169)</f>
        <v/>
      </c>
      <c r="BK170" s="44">
        <f>IF(BK$4=p3_complete,p3_reserve_lu,BJ170-BK169)</f>
        <v/>
      </c>
      <c r="BL170" s="44">
        <f>IF(BL$4=p3_complete,p3_reserve_lu,BK170-BL169)</f>
        <v/>
      </c>
      <c r="BM170" s="44">
        <f>IF(BM$4=p3_complete,p3_reserve_lu,BL170-BM169)</f>
        <v/>
      </c>
      <c r="BN170" s="44">
        <f>IF(BN$4=p3_complete,p3_reserve_lu,BM170-BN169)</f>
        <v/>
      </c>
      <c r="BO170" s="44">
        <f>IF(BO$4=p3_complete,p3_reserve_lu,BN170-BO169)</f>
        <v/>
      </c>
      <c r="BP170" s="44">
        <f>IF(BP$4=p3_complete,p3_reserve_lu,BO170-BP169)</f>
        <v/>
      </c>
      <c r="BQ170" s="44">
        <f>IF(BQ$4=p3_complete,p3_reserve_lu,BP170-BQ169)</f>
        <v/>
      </c>
      <c r="BR170" s="44">
        <f>IF(BR$4=p3_complete,p3_reserve_lu,BQ170-BR169)</f>
        <v/>
      </c>
      <c r="BS170" s="44">
        <f>IF(BS$4=p3_complete,p3_reserve_lu,BR170-BS169)</f>
        <v/>
      </c>
      <c r="BT170" s="44">
        <f>IF(BT$4=p3_complete,p3_reserve_lu,BS170-BT169)</f>
        <v/>
      </c>
      <c r="BU170" s="44">
        <f>IF(BU$4=p3_complete,p3_reserve_lu,BT170-BU169)</f>
        <v/>
      </c>
      <c r="BV170" s="44">
        <f>IF(BV$4=p3_complete,p3_reserve_lu,BU170-BV169)</f>
        <v/>
      </c>
      <c r="BW170" s="44">
        <f>IF(BW$4=p3_complete,p3_reserve_lu,BV170-BW169)</f>
        <v/>
      </c>
      <c r="BX170" s="44">
        <f>IF(BX$4=p3_complete,p3_reserve_lu,BW170-BX169)</f>
        <v/>
      </c>
      <c r="BY170" s="44">
        <f>IF(BY$4=p3_complete,p3_reserve_lu,BX170-BY169)</f>
        <v/>
      </c>
      <c r="BZ170" s="44">
        <f>IF(BZ$4=p3_complete,p3_reserve_lu,BY170-BZ169)</f>
        <v/>
      </c>
      <c r="CA170" s="44">
        <f>IF(CA$4=p3_complete,p3_reserve_lu,BZ170-CA169)</f>
        <v/>
      </c>
      <c r="CB170" s="44">
        <f>IF(CB$4=p3_complete,p3_reserve_lu,CA170-CB169)</f>
        <v/>
      </c>
      <c r="CC170" s="44">
        <f>IF(CC$4=p3_complete,p3_reserve_lu,CB170-CC169)</f>
        <v/>
      </c>
      <c r="CD170" s="44">
        <f>IF(CD$4=p3_complete,p3_reserve_lu,CC170-CD169)</f>
        <v/>
      </c>
      <c r="CE170" s="44">
        <f>IF(CE$4=p3_complete,p3_reserve_lu,CD170-CE169)</f>
        <v/>
      </c>
      <c r="CF170" s="44">
        <f>IF(CF$4=p3_complete,p3_reserve_lu,CE170-CF169)</f>
        <v/>
      </c>
      <c r="CG170" s="44">
        <f>IF(CG$4=p3_complete,p3_reserve_lu,CF170-CG169)</f>
        <v/>
      </c>
      <c r="CH170" s="44">
        <f>IF(CH$4=p3_complete,p3_reserve_lu,CG170-CH169)</f>
        <v/>
      </c>
      <c r="CI170" s="44">
        <f>IF(CI$4=p3_complete,p3_reserve_lu,CH170-CI169)</f>
        <v/>
      </c>
      <c r="CJ170" s="44">
        <f>IF(CJ$4=p3_complete,p3_reserve_lu,CI170-CJ169)</f>
        <v/>
      </c>
      <c r="CK170" s="44">
        <f>IF(CK$4=p3_complete,p3_reserve_lu,CJ170-CK169)</f>
        <v/>
      </c>
      <c r="CL170" s="44">
        <f>IF(CL$4=p3_complete,p3_reserve_lu,CK170-CL169)</f>
        <v/>
      </c>
      <c r="CM170" s="44">
        <f>IF(CM$4=p3_complete,p3_reserve_lu,CL170-CM169)</f>
        <v/>
      </c>
      <c r="CN170" s="44">
        <f>IF(CN$4=p3_complete,p3_reserve_lu,CM170-CN169)</f>
        <v/>
      </c>
      <c r="CO170" s="44">
        <f>IF(CO$4=p3_complete,p3_reserve_lu,CN170-CO169)</f>
        <v/>
      </c>
      <c r="CP170" s="44">
        <f>IF(CP$4=p3_complete,p3_reserve_lu,CO170-CP169)</f>
        <v/>
      </c>
      <c r="CQ170" s="44">
        <f>IF(CQ$4=p3_complete,p3_reserve_lu,CP170-CQ169)</f>
        <v/>
      </c>
      <c r="CR170" s="44">
        <f>IF(CR$4=p3_complete,p3_reserve_lu,CQ170-CR169)</f>
        <v/>
      </c>
      <c r="CS170" s="44">
        <f>IF(CS$4=p3_complete,p3_reserve_lu,CR170-CS169)</f>
        <v/>
      </c>
      <c r="CT170" s="44">
        <f>IF(CT$4=p3_complete,p3_reserve_lu,CS170-CT169)</f>
        <v/>
      </c>
      <c r="CU170" s="44">
        <f>IF(CU$4=p3_complete,p3_reserve_lu,CT170-CU169)</f>
        <v/>
      </c>
      <c r="CV170" s="44">
        <f>IF(CV$4=p3_complete,p3_reserve_lu,CU170-CV169)</f>
        <v/>
      </c>
      <c r="CW170" s="44">
        <f>IF(CW$4=p3_complete,p3_reserve_lu,CV170-CW169)</f>
        <v/>
      </c>
      <c r="CX170" s="44">
        <f>IF(CX$4=p3_complete,p3_reserve_lu,CW170-CX169)</f>
        <v/>
      </c>
      <c r="CY170" s="44">
        <f>IF(CY$4=p3_complete,p3_reserve_lu,CX170-CY169)</f>
        <v/>
      </c>
      <c r="CZ170" s="44">
        <f>IF(CZ$4=p3_complete,p3_reserve_lu,CY170-CZ169)</f>
        <v/>
      </c>
      <c r="DA170" s="44">
        <f>IF(DA$4=p3_complete,p3_reserve_lu,CZ170-DA169)</f>
        <v/>
      </c>
      <c r="DB170" s="44">
        <f>IF(DB$4=p3_complete,p3_reserve_lu,DA170-DB169)</f>
        <v/>
      </c>
      <c r="DC170" s="44">
        <f>IF(DC$4=p3_complete,p3_reserve_lu,DB170-DC169)</f>
        <v/>
      </c>
      <c r="DD170" s="44">
        <f>IF(DD$4=p3_complete,p3_reserve_lu,DC170-DD169)</f>
        <v/>
      </c>
      <c r="DE170" s="44">
        <f>IF(DE$4=p3_complete,p3_reserve_lu,DD170-DE169)</f>
        <v/>
      </c>
      <c r="DF170" s="44">
        <f>IF(DF$4=p3_complete,p3_reserve_lu,DE170-DF169)</f>
        <v/>
      </c>
      <c r="DG170" s="44">
        <f>IF(DG$4=p3_complete,p3_reserve_lu,DF170-DG169)</f>
        <v/>
      </c>
      <c r="DH170" s="44">
        <f>IF(DH$4=p3_complete,p3_reserve_lu,DG170-DH169)</f>
        <v/>
      </c>
      <c r="DI170" s="44">
        <f>IF(DI$4=p3_complete,p3_reserve_lu,DH170-DI169)</f>
        <v/>
      </c>
      <c r="DJ170" s="44">
        <f>IF(DJ$4=p3_complete,p3_reserve_lu,DI170-DJ169)</f>
        <v/>
      </c>
      <c r="DK170" s="44">
        <f>IF(DK$4=p3_complete,p3_reserve_lu,DJ170-DK169)</f>
        <v/>
      </c>
      <c r="DL170" s="44">
        <f>IF(DL$4=p3_complete,p3_reserve_lu,DK170-DL169)</f>
        <v/>
      </c>
      <c r="DM170" s="44">
        <f>IF(DM$4=p3_complete,p3_reserve_lu,DL170-DM169)</f>
        <v/>
      </c>
      <c r="DN170" s="44">
        <f>IF(DN$4=p3_complete,p3_reserve_lu,DM170-DN169)</f>
        <v/>
      </c>
      <c r="DO170" s="44">
        <f>IF(DO$4=p3_complete,p3_reserve_lu,DN170-DO169)</f>
        <v/>
      </c>
      <c r="DP170" s="44">
        <f>IF(DP$4=p3_complete,p3_reserve_lu,DO170-DP169)</f>
        <v/>
      </c>
      <c r="DQ170" s="44">
        <f>IF(DQ$4=p3_complete,p3_reserve_lu,DP170-DQ169)</f>
        <v/>
      </c>
      <c r="DR170" s="44">
        <f>IF(DR$4=p3_complete,p3_reserve_lu,DQ170-DR169)</f>
        <v/>
      </c>
      <c r="DS170" s="44">
        <f>IF(DS$4=p3_complete,p3_reserve_lu,DR170-DS169)</f>
        <v/>
      </c>
      <c r="DT170" s="44">
        <f>IF(DT$4=p3_complete,p3_reserve_lu,DS170-DT169)</f>
        <v/>
      </c>
      <c r="DU170" s="44">
        <f>IF(DU$4=p3_complete,p3_reserve_lu,DT170-DU169)</f>
        <v/>
      </c>
      <c r="DV170" s="44">
        <f>IF(DV$4=p3_complete,p3_reserve_lu,DU170-DV169)</f>
        <v/>
      </c>
      <c r="DW170" s="44">
        <f>IF(DW$4=p3_complete,p3_reserve_lu,DV170-DW169)</f>
        <v/>
      </c>
      <c r="DX170" s="44">
        <f>IF(DX$4=p3_complete,p3_reserve_lu,DW170-DX169)</f>
        <v/>
      </c>
      <c r="DY170" s="44">
        <f>IF(DY$4=p3_complete,p3_reserve_lu,DX170-DY169)</f>
        <v/>
      </c>
      <c r="DZ170" s="44">
        <f>IF(DZ$4=p3_complete,p3_reserve_lu,DY170-DZ169)</f>
        <v/>
      </c>
      <c r="EA170" s="44">
        <f>IF(EA$4=p3_complete,p3_reserve_lu,DZ170-EA169)</f>
        <v/>
      </c>
      <c r="EB170" s="44">
        <f>IF(EB$4=p3_complete,p3_reserve_lu,EA170-EB169)</f>
        <v/>
      </c>
      <c r="EC170" s="44">
        <f>IF(EC$4=p3_complete,p3_reserve_lu,EB170-EC169)</f>
        <v/>
      </c>
      <c r="ED170" s="44">
        <f>IF(ED$4=p3_complete,p3_reserve_lu,EC170-ED169)</f>
        <v/>
      </c>
      <c r="EE170" s="44">
        <f>IF(EE$4=p3_complete,p3_reserve_lu,ED170-EE169)</f>
        <v/>
      </c>
      <c r="EF170" s="44">
        <f>IF(EF$4=p3_complete,p3_reserve_lu,EE170-EF169)</f>
        <v/>
      </c>
      <c r="EG170" s="44">
        <f>IF(EG$4=p3_complete,p3_reserve_lu,EF170-EG169)</f>
        <v/>
      </c>
      <c r="EH170" s="44">
        <f>IF(EH$4=p3_complete,p3_reserve_lu,EG170-EH169)</f>
        <v/>
      </c>
      <c r="EI170" s="44">
        <f>IF(EI$4=p3_complete,p3_reserve_lu,EH170-EI169)</f>
        <v/>
      </c>
      <c r="EJ170" s="44">
        <f>IF(EJ$4=p3_complete,p3_reserve_lu,EI170-EJ169)</f>
        <v/>
      </c>
      <c r="EK170" s="44">
        <f>IF(EK$4=p3_complete,p3_reserve_lu,EJ170-EK169)</f>
        <v/>
      </c>
      <c r="EL170" s="44">
        <f>IF(EL$4=p3_complete,p3_reserve_lu,EK170-EL169)</f>
        <v/>
      </c>
      <c r="EM170" s="44">
        <f>IF(EM$4=p3_complete,p3_reserve_lu,EL170-EM169)</f>
        <v/>
      </c>
      <c r="EN170" s="44">
        <f>IF(EN$4=p3_complete,p3_reserve_lu,EM170-EN169)</f>
        <v/>
      </c>
      <c r="EO170" s="44">
        <f>IF(EO$4=p3_complete,p3_reserve_lu,EN170-EO169)</f>
        <v/>
      </c>
      <c r="EP170" s="44">
        <f>IF(EP$4=p3_complete,p3_reserve_lu,EO170-EP169)</f>
        <v/>
      </c>
      <c r="EQ170" s="44">
        <f>IF(EQ$4=p3_complete,p3_reserve_lu,EP170-EQ169)</f>
        <v/>
      </c>
      <c r="ER170" s="44">
        <f>IF(ER$4=p3_complete,p3_reserve_lu,EQ170-ER169)</f>
        <v/>
      </c>
      <c r="ES170" s="44">
        <f>IF(ES$4=p3_complete,p3_reserve_lu,ER170-ES169)</f>
        <v/>
      </c>
      <c r="ET170" s="44">
        <f>IF(ET$4=p3_complete,p3_reserve_lu,ES170-ET169)</f>
        <v/>
      </c>
      <c r="EU170" s="44">
        <f>IF(EU$4=p3_complete,p3_reserve_lu,ET170-EU169)</f>
        <v/>
      </c>
      <c r="EV170" s="44">
        <f>IF(EV$4=p3_complete,p3_reserve_lu,EU170-EV169)</f>
        <v/>
      </c>
      <c r="EW170" s="44">
        <f>IF(EW$4=p3_complete,p3_reserve_lu,EV170-EW169)</f>
        <v/>
      </c>
      <c r="EX170" s="44">
        <f>IF(EX$4=p3_complete,p3_reserve_lu,EW170-EX169)</f>
        <v/>
      </c>
      <c r="EY170" s="44">
        <f>IF(EY$4=p3_complete,p3_reserve_lu,EX170-EY169)</f>
        <v/>
      </c>
      <c r="EZ170" s="44">
        <f>IF(EZ$4=p3_complete,p3_reserve_lu,EY170-EZ169)</f>
        <v/>
      </c>
      <c r="FA170" s="44">
        <f>IF(FA$4=p3_complete,p3_reserve_lu,EZ170-FA169)</f>
        <v/>
      </c>
      <c r="FB170" s="44">
        <f>IF(FB$4=p3_complete,p3_reserve_lu,FA170-FB169)</f>
        <v/>
      </c>
      <c r="FC170" s="44">
        <f>IF(FC$4=p3_complete,p3_reserve_lu,FB170-FC169)</f>
        <v/>
      </c>
      <c r="FD170" s="44">
        <f>IF(FD$4=p3_complete,p3_reserve_lu,FC170-FD169)</f>
        <v/>
      </c>
      <c r="FE170" s="44">
        <f>IF(FE$4=p3_complete,p3_reserve_lu,FD170-FE169)</f>
        <v/>
      </c>
      <c r="FF170" s="44">
        <f>IF(FF$4=p3_complete,p3_reserve_lu,FE170-FF169)</f>
        <v/>
      </c>
      <c r="FG170" s="44">
        <f>IF(FG$4=p3_complete,p3_reserve_lu,FF170-FG169)</f>
        <v/>
      </c>
      <c r="FH170" s="44">
        <f>IF(FH$4=p3_complete,p3_reserve_lu,FG170-FH169)</f>
        <v/>
      </c>
      <c r="FI170" s="44">
        <f>IF(FI$4=p3_complete,p3_reserve_lu,FH170-FI169)</f>
        <v/>
      </c>
      <c r="FJ170" s="44">
        <f>IF(FJ$4=p3_complete,p3_reserve_lu,FI170-FJ169)</f>
        <v/>
      </c>
      <c r="FK170" s="44">
        <f>IF(FK$4=p3_complete,p3_reserve_lu,FJ170-FK169)</f>
        <v/>
      </c>
      <c r="FL170" s="44">
        <f>IF(FL$4=p3_complete,p3_reserve_lu,FK170-FL169)</f>
        <v/>
      </c>
      <c r="FM170" s="44">
        <f>IF(FM$4=p3_complete,p3_reserve_lu,FL170-FM169)</f>
        <v/>
      </c>
      <c r="FN170" s="44">
        <f>IF(FN$4=p3_complete,p3_reserve_lu,FM170-FN169)</f>
        <v/>
      </c>
      <c r="FO170" s="44">
        <f>IF(FO$4=p3_complete,p3_reserve_lu,FN170-FO169)</f>
        <v/>
      </c>
      <c r="FP170" s="44">
        <f>IF(FP$4=p3_complete,p3_reserve_lu,FO170-FP169)</f>
        <v/>
      </c>
      <c r="FQ170" s="44">
        <f>IF(FQ$4=p3_complete,p3_reserve_lu,FP170-FQ169)</f>
        <v/>
      </c>
      <c r="FR170" s="44">
        <f>IF(FR$4=p3_complete,p3_reserve_lu,FQ170-FR169)</f>
        <v/>
      </c>
      <c r="FS170" s="44">
        <f>IF(FS$4=p3_complete,p3_reserve_lu,FR170-FS169)</f>
        <v/>
      </c>
      <c r="FT170" s="44">
        <f>IF(FT$4=p3_complete,p3_reserve_lu,FS170-FT169)</f>
        <v/>
      </c>
      <c r="FU170" s="44">
        <f>IF(FU$4=p3_complete,p3_reserve_lu,FT170-FU169)</f>
        <v/>
      </c>
      <c r="FV170" s="44">
        <f>IF(FV$4=p3_complete,p3_reserve_lu,FU170-FV169)</f>
        <v/>
      </c>
      <c r="FW170" s="44">
        <f>IF(FW$4=p3_complete,p3_reserve_lu,FV170-FW169)</f>
        <v/>
      </c>
      <c r="FX170" s="44">
        <f>IF(FX$4=p3_complete,p3_reserve_lu,FW170-FX169)</f>
        <v/>
      </c>
      <c r="FY170" s="44">
        <f>IF(FY$4=p3_complete,p3_reserve_lu,FX170-FY169)</f>
        <v/>
      </c>
      <c r="FZ170" s="44">
        <f>IF(FZ$4=p3_complete,p3_reserve_lu,FY170-FZ169)</f>
        <v/>
      </c>
      <c r="GA170" s="44">
        <f>IF(GA$4=p3_complete,p3_reserve_lu,FZ170-GA169)</f>
        <v/>
      </c>
      <c r="GB170" s="44">
        <f>IF(GB$4=p3_complete,p3_reserve_lu,GA170-GB169)</f>
        <v/>
      </c>
      <c r="GC170" s="44">
        <f>IF(GC$4=p3_complete,p3_reserve_lu,GB170-GC169)</f>
        <v/>
      </c>
      <c r="GD170" s="44">
        <f>IF(GD$4=p3_complete,p3_reserve_lu,GC170-GD169)</f>
        <v/>
      </c>
      <c r="GE170" s="44">
        <f>IF(GE$4=p3_complete,p3_reserve_lu,GD170-GE169)</f>
        <v/>
      </c>
      <c r="GF170" s="44">
        <f>IF(GF$4=p3_complete,p3_reserve_lu,GE170-GF169)</f>
        <v/>
      </c>
      <c r="GG170" s="44">
        <f>IF(GG$4=p3_complete,p3_reserve_lu,GF170-GG169)</f>
        <v/>
      </c>
      <c r="GH170" s="44">
        <f>IF(GH$4=p3_complete,p3_reserve_lu,GG170-GH169)</f>
        <v/>
      </c>
      <c r="GI170" s="44">
        <f>IF(GI$4=p3_complete,p3_reserve_lu,GH170-GI169)</f>
        <v/>
      </c>
      <c r="GJ170" s="44">
        <f>IF(GJ$4=p3_complete,p3_reserve_lu,GI170-GJ169)</f>
        <v/>
      </c>
      <c r="GK170" s="44">
        <f>IF(GK$4=p3_complete,p3_reserve_lu,GJ170-GK169)</f>
        <v/>
      </c>
      <c r="GL170" s="44">
        <f>IF(GL$4=p3_complete,p3_reserve_lu,GK170-GL169)</f>
        <v/>
      </c>
      <c r="GM170" s="44">
        <f>IF(GM$4=p3_complete,p3_reserve_lu,GL170-GM169)</f>
        <v/>
      </c>
      <c r="GN170" s="44">
        <f>IF(GN$4=p3_complete,p3_reserve_lu,GM170-GN169)</f>
        <v/>
      </c>
      <c r="GO170" s="44">
        <f>IF(GO$4=p3_complete,p3_reserve_lu,GN170-GO169)</f>
        <v/>
      </c>
      <c r="GP170" s="44">
        <f>IF(GP$4=p3_complete,p3_reserve_lu,GO170-GP169)</f>
        <v/>
      </c>
      <c r="GQ170" s="44">
        <f>IF(GQ$4=p3_complete,p3_reserve_lu,GP170-GQ169)</f>
        <v/>
      </c>
      <c r="GR170" s="44">
        <f>IF(GR$4=p3_complete,p3_reserve_lu,GQ170-GR169)</f>
        <v/>
      </c>
      <c r="GS170" s="44">
        <f>IF(GS$4=p3_complete,p3_reserve_lu,GR170-GS169)</f>
        <v/>
      </c>
      <c r="GT170" s="44">
        <f>IF(GT$4=p3_complete,p3_reserve_lu,GS170-GT169)</f>
        <v/>
      </c>
      <c r="GU170" s="44">
        <f>IF(GU$4=p3_complete,p3_reserve_lu,GT170-GU169)</f>
        <v/>
      </c>
      <c r="GV170" s="44">
        <f>IF(GV$4=p3_complete,p3_reserve_lu,GU170-GV169)</f>
        <v/>
      </c>
      <c r="GW170" s="44">
        <f>IF(GW$4=p3_complete,p3_reserve_lu,GV170-GW169)</f>
        <v/>
      </c>
      <c r="GX170" s="44">
        <f>IF(GX$4=p3_complete,p3_reserve_lu,GW170-GX169)</f>
        <v/>
      </c>
      <c r="GY170" s="44">
        <f>IF(GY$4=p3_complete,p3_reserve_lu,GX170-GY169)</f>
        <v/>
      </c>
      <c r="GZ170" s="44">
        <f>IF(GZ$4=p3_complete,p3_reserve_lu,GY170-GZ169)</f>
        <v/>
      </c>
      <c r="HA170" s="44">
        <f>IF(HA$4=p3_complete,p3_reserve_lu,GZ170-HA169)</f>
        <v/>
      </c>
      <c r="HB170" s="44">
        <f>IF(HB$4=p3_complete,p3_reserve_lu,HA170-HB169)</f>
        <v/>
      </c>
      <c r="HC170" s="44">
        <f>IF(HC$4=p3_complete,p3_reserve_lu,HB170-HC169)</f>
        <v/>
      </c>
      <c r="HD170" s="44">
        <f>IF(HD$4=p3_complete,p3_reserve_lu,HC170-HD169)</f>
        <v/>
      </c>
      <c r="HE170" s="44">
        <f>IF(HE$4=p3_complete,p3_reserve_lu,HD170-HE169)</f>
        <v/>
      </c>
      <c r="HF170" s="44">
        <f>IF(HF$4=p3_complete,p3_reserve_lu,HE170-HF169)</f>
        <v/>
      </c>
      <c r="HG170" s="44">
        <f>IF(HG$4=p3_complete,p3_reserve_lu,HF170-HG169)</f>
        <v/>
      </c>
      <c r="HH170" s="44">
        <f>IF(HH$4=p3_complete,p3_reserve_lu,HG170-HH169)</f>
        <v/>
      </c>
      <c r="HI170" s="44">
        <f>IF(HI$4=p3_complete,p3_reserve_lu,HH170-HI169)</f>
        <v/>
      </c>
      <c r="HJ170" s="44">
        <f>IF(HJ$4=p3_complete,p3_reserve_lu,HI170-HJ169)</f>
        <v/>
      </c>
      <c r="HK170" s="44">
        <f>IF(HK$4=p3_complete,p3_reserve_lu,HJ170-HK169)</f>
        <v/>
      </c>
      <c r="HL170" s="44">
        <f>IF(HL$4=p3_complete,p3_reserve_lu,HK170-HL169)</f>
        <v/>
      </c>
      <c r="HM170" s="44">
        <f>IF(HM$4=p3_complete,p3_reserve_lu,HL170-HM169)</f>
        <v/>
      </c>
      <c r="HN170" s="44">
        <f>IF(HN$4=p3_complete,p3_reserve_lu,HM170-HN169)</f>
        <v/>
      </c>
      <c r="HO170" s="44">
        <f>IF(HO$4=p3_complete,p3_reserve_lu,HN170-HO169)</f>
        <v/>
      </c>
      <c r="HP170" s="44">
        <f>IF(HP$4=p3_complete,p3_reserve_lu,HO170-HP169)</f>
        <v/>
      </c>
      <c r="HQ170" s="44">
        <f>IF(HQ$4=p3_complete,p3_reserve_lu,HP170-HQ169)</f>
        <v/>
      </c>
      <c r="HR170" s="44">
        <f>IF(HR$4=p3_complete,p3_reserve_lu,HQ170-HR169)</f>
        <v/>
      </c>
      <c r="HS170" s="44">
        <f>IF(HS$4=p3_complete,p3_reserve_lu,HR170-HS169)</f>
        <v/>
      </c>
      <c r="HT170" s="44">
        <f>IF(HT$4=p3_complete,p3_reserve_lu,HS170-HT169)</f>
        <v/>
      </c>
      <c r="HU170" s="44">
        <f>IF(HU$4=p3_complete,p3_reserve_lu,HT170-HU169)</f>
        <v/>
      </c>
      <c r="HV170" s="44">
        <f>IF(HV$4=p3_complete,p3_reserve_lu,HU170-HV169)</f>
        <v/>
      </c>
      <c r="HW170" s="44">
        <f>IF(HW$4=p3_complete,p3_reserve_lu,HV170-HW169)</f>
        <v/>
      </c>
      <c r="HX170" s="44">
        <f>IF(HX$4=p3_complete,p3_reserve_lu,HW170-HX169)</f>
        <v/>
      </c>
      <c r="HY170" s="44">
        <f>IF(HY$4=p3_complete,p3_reserve_lu,HX170-HY169)</f>
        <v/>
      </c>
      <c r="HZ170" s="44">
        <f>IF(HZ$4=p3_complete,p3_reserve_lu,HY170-HZ169)</f>
        <v/>
      </c>
      <c r="IA170" s="44">
        <f>IF(IA$4=p3_complete,p3_reserve_lu,HZ170-IA169)</f>
        <v/>
      </c>
      <c r="IB170" s="44">
        <f>IF(IB$4=p3_complete,p3_reserve_lu,IA170-IB169)</f>
        <v/>
      </c>
      <c r="IC170" s="44">
        <f>IF(IC$4=p3_complete,p3_reserve_lu,IB170-IC169)</f>
        <v/>
      </c>
      <c r="ID170" s="44">
        <f>IF(ID$4=p3_complete,p3_reserve_lu,IC170-ID169)</f>
        <v/>
      </c>
      <c r="IE170" s="44">
        <f>IF(IE$4=p3_complete,p3_reserve_lu,ID170-IE169)</f>
        <v/>
      </c>
      <c r="IF170" s="44">
        <f>IF(IF$4=p3_complete,p3_reserve_lu,IE170-IF169)</f>
        <v/>
      </c>
      <c r="IG170" s="44">
        <f>IF(IG$4=p3_complete,p3_reserve_lu,IF170-IG169)</f>
        <v/>
      </c>
      <c r="IH170" s="44">
        <f>IF(IH$4=p3_complete,p3_reserve_lu,IG170-IH169)</f>
        <v/>
      </c>
      <c r="II170" s="44">
        <f>IF(II$4=p3_complete,p3_reserve_lu,IH170-II169)</f>
        <v/>
      </c>
      <c r="IJ170" s="44">
        <f>IF(IJ$4=p3_complete,p3_reserve_lu,II170-IJ169)</f>
        <v/>
      </c>
      <c r="IK170" s="44">
        <f>IF(IK$4=p3_complete,p3_reserve_lu,IJ170-IK169)</f>
        <v/>
      </c>
      <c r="IL170" s="44">
        <f>IF(IL$4=p3_complete,p3_reserve_lu,IK170-IL169)</f>
        <v/>
      </c>
      <c r="IM170" s="44">
        <f>IF(IM$4=p3_complete,p3_reserve_lu,IL170-IM169)</f>
        <v/>
      </c>
      <c r="IN170" s="44">
        <f>IF(IN$4=p3_complete,p3_reserve_lu,IM170-IN169)</f>
        <v/>
      </c>
      <c r="IO170" s="44">
        <f>IF(IO$4=p3_complete,p3_reserve_lu,IN170-IO169)</f>
        <v/>
      </c>
      <c r="IP170" s="44">
        <f>IF(IP$4=p3_complete,p3_reserve_lu,IO170-IP169)</f>
        <v/>
      </c>
      <c r="IQ170" s="44">
        <f>IF(IQ$4=p3_complete,p3_reserve_lu,IP170-IQ169)</f>
        <v/>
      </c>
      <c r="IR170" s="44">
        <f>IF(IR$4=p3_complete,p3_reserve_lu,IQ170-IR169)</f>
        <v/>
      </c>
      <c r="IS170" s="44">
        <f>IF(IS$4=p3_complete,p3_reserve_lu,IR170-IS169)</f>
        <v/>
      </c>
      <c r="IT170" s="44">
        <f>IF(IT$4=p3_complete,p3_reserve_lu,IS170-IT169)</f>
        <v/>
      </c>
      <c r="IU170" s="44">
        <f>IF(IU$4=p3_complete,p3_reserve_lu,IT170-IU169)</f>
        <v/>
      </c>
      <c r="IV170" s="44">
        <f>IF(IV$4=p3_complete,p3_reserve_lu,IU170-IV169)</f>
        <v/>
      </c>
      <c r="IW170" s="44">
        <f>IF(IW$4=p3_complete,p3_reserve_lu,IV170-IW169)</f>
        <v/>
      </c>
      <c r="IX170" s="44">
        <f>IF(IX$4=p3_complete,p3_reserve_lu,IW170-IX169)</f>
        <v/>
      </c>
      <c r="IY170" s="44">
        <f>IF(IY$4=p3_complete,p3_reserve_lu,IX170-IY169)</f>
        <v/>
      </c>
      <c r="IZ170" s="44">
        <f>IF(IZ$4=p3_complete,p3_reserve_lu,IY170-IZ169)</f>
        <v/>
      </c>
      <c r="JA170" s="44">
        <f>IF(JA$4=p3_complete,p3_reserve_lu,IZ170-JA169)</f>
        <v/>
      </c>
      <c r="JB170" s="44">
        <f>IF(JB$4=p3_complete,p3_reserve_lu,JA170-JB169)</f>
        <v/>
      </c>
      <c r="JC170" s="44">
        <f>IF(JC$4=p3_complete,p3_reserve_lu,JB170-JC169)</f>
        <v/>
      </c>
      <c r="JD170" s="44">
        <f>IF(JD$4=p3_complete,p3_reserve_lu,JC170-JD169)</f>
        <v/>
      </c>
      <c r="JE170" s="44">
        <f>IF(JE$4=p3_complete,p3_reserve_lu,JD170-JE169)</f>
        <v/>
      </c>
      <c r="JF170" s="44">
        <f>IF(JF$4=p3_complete,p3_reserve_lu,JE170-JF169)</f>
        <v/>
      </c>
      <c r="JG170" s="44">
        <f>IF(JG$4=p3_complete,p3_reserve_lu,JF170-JG169)</f>
        <v/>
      </c>
      <c r="JH170" s="44">
        <f>IF(JH$4=p3_complete,p3_reserve_lu,JG170-JH169)</f>
        <v/>
      </c>
      <c r="JI170" s="44">
        <f>IF(JI$4=p3_complete,p3_reserve_lu,JH170-JI169)</f>
        <v/>
      </c>
      <c r="JJ170" s="44">
        <f>IF(JJ$4=p3_complete,p3_reserve_lu,JI170-JJ169)</f>
        <v/>
      </c>
      <c r="JK170" s="44">
        <f>IF(JK$4=p3_complete,p3_reserve_lu,JJ170-JK169)</f>
        <v/>
      </c>
      <c r="JL170" s="44">
        <f>IF(JL$4=p3_complete,p3_reserve_lu,JK170-JL169)</f>
        <v/>
      </c>
      <c r="JM170" s="44">
        <f>IF(JM$4=p3_complete,p3_reserve_lu,JL170-JM169)</f>
        <v/>
      </c>
      <c r="JN170" s="44">
        <f>IF(JN$4=p3_complete,p3_reserve_lu,JM170-JN169)</f>
        <v/>
      </c>
      <c r="JO170" s="44">
        <f>IF(JO$4=p3_complete,p3_reserve_lu,JN170-JO169)</f>
        <v/>
      </c>
      <c r="JP170" s="44">
        <f>IF(JP$4=p3_complete,p3_reserve_lu,JO170-JP169)</f>
        <v/>
      </c>
      <c r="JQ170" s="44">
        <f>IF(JQ$4=p3_complete,p3_reserve_lu,JP170-JQ169)</f>
        <v/>
      </c>
      <c r="JR170" s="44">
        <f>IF(JR$4=p3_complete,p3_reserve_lu,JQ170-JR169)</f>
        <v/>
      </c>
      <c r="JS170" s="44">
        <f>IF(JS$4=p3_complete,p3_reserve_lu,JR170-JS169)</f>
        <v/>
      </c>
      <c r="JT170" s="44">
        <f>IF(JT$4=p3_complete,p3_reserve_lu,JS170-JT169)</f>
        <v/>
      </c>
      <c r="JU170" s="44">
        <f>IF(JU$4=p3_complete,p3_reserve_lu,JT170-JU169)</f>
        <v/>
      </c>
      <c r="JV170" s="44">
        <f>IF(JV$4=p3_complete,p3_reserve_lu,JU170-JV169)</f>
        <v/>
      </c>
      <c r="JW170" s="44">
        <f>IF(JW$4=p3_complete,p3_reserve_lu,JV170-JW169)</f>
        <v/>
      </c>
      <c r="JX170" s="44">
        <f>IF(JX$4=p3_complete,p3_reserve_lu,JW170-JX169)</f>
        <v/>
      </c>
      <c r="JY170" s="44">
        <f>IF(JY$4=p3_complete,p3_reserve_lu,JX170-JY169)</f>
        <v/>
      </c>
      <c r="JZ170" s="44">
        <f>IF(JZ$4=p3_complete,p3_reserve_lu,JY170-JZ169)</f>
        <v/>
      </c>
      <c r="KA170" s="44">
        <f>IF(KA$4=p3_complete,p3_reserve_lu,JZ170-KA169)</f>
        <v/>
      </c>
      <c r="KB170" s="44">
        <f>IF(KB$4=p3_complete,p3_reserve_lu,KA170-KB169)</f>
        <v/>
      </c>
      <c r="KC170" s="44">
        <f>IF(KC$4=p3_complete,p3_reserve_lu,KB170-KC169)</f>
        <v/>
      </c>
      <c r="KD170" s="44">
        <f>IF(KD$4=p3_complete,p3_reserve_lu,KC170-KD169)</f>
        <v/>
      </c>
      <c r="KE170" s="44">
        <f>IF(KE$4=p3_complete,p3_reserve_lu,KD170-KE169)</f>
        <v/>
      </c>
      <c r="KF170" s="44">
        <f>IF(KF$4=p3_complete,p3_reserve_lu,KE170-KF169)</f>
        <v/>
      </c>
      <c r="KG170" s="44">
        <f>IF(KG$4=p3_complete,p3_reserve_lu,KF170-KG169)</f>
        <v/>
      </c>
      <c r="KH170" s="44">
        <f>IF(KH$4=p3_complete,p3_reserve_lu,KG170-KH169)</f>
        <v/>
      </c>
      <c r="KI170" s="44">
        <f>IF(KI$4=p3_complete,p3_reserve_lu,KH170-KI169)</f>
        <v/>
      </c>
      <c r="KJ170" s="44">
        <f>IF(KJ$4=p3_complete,p3_reserve_lu,KI170-KJ169)</f>
        <v/>
      </c>
      <c r="KK170" s="44">
        <f>IF(KK$4=p3_complete,p3_reserve_lu,KJ170-KK169)</f>
        <v/>
      </c>
      <c r="KL170" s="44">
        <f>IF(KL$4=p3_complete,p3_reserve_lu,KK170-KL169)</f>
        <v/>
      </c>
      <c r="KM170" s="44">
        <f>IF(KM$4=p3_complete,p3_reserve_lu,KL170-KM169)</f>
        <v/>
      </c>
      <c r="KN170" s="44">
        <f>IF(KN$4=p3_complete,p3_reserve_lu,KM170-KN169)</f>
        <v/>
      </c>
      <c r="KO170" s="44">
        <f>IF(KO$4=p3_complete,p3_reserve_lu,KN170-KO169)</f>
        <v/>
      </c>
      <c r="KP170" s="44">
        <f>IF(KP$4=p3_complete,p3_reserve_lu,KO170-KP169)</f>
        <v/>
      </c>
      <c r="KQ170" s="44">
        <f>IF(KQ$4=p3_complete,p3_reserve_lu,KP170-KQ169)</f>
        <v/>
      </c>
      <c r="KR170" s="44">
        <f>IF(KR$4=p3_complete,p3_reserve_lu,KQ170-KR169)</f>
        <v/>
      </c>
      <c r="KS170" s="44">
        <f>IF(KS$4=p3_complete,p3_reserve_lu,KR170-KS169)</f>
        <v/>
      </c>
      <c r="KT170" s="44">
        <f>IF(KT$4=p3_complete,p3_reserve_lu,KS170-KT169)</f>
        <v/>
      </c>
      <c r="KU170" s="44">
        <f>IF(KU$4=p3_complete,p3_reserve_lu,KT170-KU169)</f>
        <v/>
      </c>
      <c r="KV170" s="44">
        <f>IF(KV$4=p3_complete,p3_reserve_lu,KU170-KV169)</f>
        <v/>
      </c>
      <c r="KW170" s="44">
        <f>IF(KW$4=p3_complete,p3_reserve_lu,KV170-KW169)</f>
        <v/>
      </c>
      <c r="KX170" s="44">
        <f>IF(KX$4=p3_complete,p3_reserve_lu,KW170-KX169)</f>
        <v/>
      </c>
      <c r="KY170" s="44">
        <f>IF(KY$4=p3_complete,p3_reserve_lu,KX170-KY169)</f>
        <v/>
      </c>
      <c r="KZ170" s="44">
        <f>IF(KZ$4=p3_complete,p3_reserve_lu,KY170-KZ169)</f>
        <v/>
      </c>
      <c r="LA170" s="44">
        <f>IF(LA$4=p3_complete,p3_reserve_lu,KZ170-LA169)</f>
        <v/>
      </c>
      <c r="LB170" s="44">
        <f>IF(LB$4=p3_complete,p3_reserve_lu,LA170-LB169)</f>
        <v/>
      </c>
      <c r="LC170" s="44">
        <f>IF(LC$4=p3_complete,p3_reserve_lu,LB170-LC169)</f>
        <v/>
      </c>
      <c r="LD170" s="44">
        <f>IF(LD$4=p3_complete,p3_reserve_lu,LC170-LD169)</f>
        <v/>
      </c>
      <c r="LE170" s="44">
        <f>IF(LE$4=p3_complete,p3_reserve_lu,LD170-LE169)</f>
        <v/>
      </c>
      <c r="LF170" s="44">
        <f>IF(LF$4=p3_complete,p3_reserve_lu,LE170-LF169)</f>
        <v/>
      </c>
      <c r="LG170" s="44">
        <f>IF(LG$4=p3_complete,p3_reserve_lu,LF170-LG169)</f>
        <v/>
      </c>
      <c r="LH170" s="44">
        <f>IF(LH$4=p3_complete,p3_reserve_lu,LG170-LH169)</f>
        <v/>
      </c>
      <c r="LI170" s="44">
        <f>IF(LI$4=p3_complete,p3_reserve_lu,LH170-LI169)</f>
        <v/>
      </c>
      <c r="LJ170" s="44">
        <f>IF(LJ$4=p3_complete,p3_reserve_lu,LI170-LJ169)</f>
        <v/>
      </c>
      <c r="LK170" s="44">
        <f>IF(LK$4=p3_complete,p3_reserve_lu,LJ170-LK169)</f>
        <v/>
      </c>
      <c r="LL170" s="44">
        <f>IF(LL$4=p3_complete,p3_reserve_lu,LK170-LL169)</f>
        <v/>
      </c>
      <c r="LM170" s="44">
        <f>IF(LM$4=p3_complete,p3_reserve_lu,LL170-LM169)</f>
        <v/>
      </c>
      <c r="LN170" s="44">
        <f>IF(LN$4=p3_complete,p3_reserve_lu,LM170-LN169)</f>
        <v/>
      </c>
      <c r="LO170" s="44">
        <f>IF(LO$4=p3_complete,p3_reserve_lu,LN170-LO169)</f>
        <v/>
      </c>
      <c r="LP170" s="44">
        <f>IF(LP$4=p3_complete,p3_reserve_lu,LO170-LP169)</f>
        <v/>
      </c>
      <c r="LQ170" s="44">
        <f>IF(LQ$4=p3_complete,p3_reserve_lu,LP170-LQ169)</f>
        <v/>
      </c>
      <c r="LR170" s="44">
        <f>IF(LR$4=p3_complete,p3_reserve_lu,LQ170-LR169)</f>
        <v/>
      </c>
      <c r="LS170" s="44">
        <f>IF(LS$4=p3_complete,p3_reserve_lu,LR170-LS169)</f>
        <v/>
      </c>
      <c r="LT170" s="44">
        <f>IF(LT$4=p3_complete,p3_reserve_lu,LS170-LT169)</f>
        <v/>
      </c>
      <c r="LU170" s="44">
        <f>IF(LU$4=p3_complete,p3_reserve_lu,LT170-LU169)</f>
        <v/>
      </c>
      <c r="LV170" s="44">
        <f>IF(LV$4=p3_complete,p3_reserve_lu,LU170-LV169)</f>
        <v/>
      </c>
      <c r="LW170" s="44">
        <f>IF(LW$4=p3_complete,p3_reserve_lu,LV170-LW169)</f>
        <v/>
      </c>
      <c r="LX170" s="44">
        <f>IF(LX$4=p3_complete,p3_reserve_lu,LW170-LX169)</f>
        <v/>
      </c>
      <c r="LY170" s="44">
        <f>IF(LY$4=p3_complete,p3_reserve_lu,LX170-LY169)</f>
        <v/>
      </c>
      <c r="LZ170" s="44">
        <f>IF(LZ$4=p3_complete,p3_reserve_lu,LY170-LZ169)</f>
        <v/>
      </c>
      <c r="MA170" s="44">
        <f>IF(MA$4=p3_complete,p3_reserve_lu,LZ170-MA169)</f>
        <v/>
      </c>
      <c r="MB170" s="44">
        <f>IF(MB$4=p3_complete,p3_reserve_lu,MA170-MB169)</f>
        <v/>
      </c>
      <c r="MC170" s="44">
        <f>IF(MC$4=p3_complete,p3_reserve_lu,MB170-MC169)</f>
        <v/>
      </c>
      <c r="MD170" s="44">
        <f>IF(MD$4=p3_complete,p3_reserve_lu,MC170-MD169)</f>
        <v/>
      </c>
      <c r="ME170" s="44">
        <f>IF(ME$4=p3_complete,p3_reserve_lu,MD170-ME169)</f>
        <v/>
      </c>
      <c r="MF170" s="44">
        <f>IF(MF$4=p3_complete,p3_reserve_lu,ME170-MF169)</f>
        <v/>
      </c>
      <c r="MG170" s="44">
        <f>IF(MG$4=p3_complete,p3_reserve_lu,MF170-MG169)</f>
        <v/>
      </c>
      <c r="MH170" s="44">
        <f>IF(MH$4=p3_complete,p3_reserve_lu,MG170-MH169)</f>
        <v/>
      </c>
      <c r="MI170" s="44">
        <f>IF(MI$4=p3_complete,p3_reserve_lu,MH170-MI169)</f>
        <v/>
      </c>
      <c r="MJ170" s="44">
        <f>IF(MJ$4=p3_complete,p3_reserve_lu,MI170-MJ169)</f>
        <v/>
      </c>
      <c r="MK170" s="44">
        <f>IF(MK$4=p3_complete,p3_reserve_lu,MJ170-MK169)</f>
        <v/>
      </c>
      <c r="ML170" s="44">
        <f>IF(ML$4=p3_complete,p3_reserve_lu,MK170-ML169)</f>
        <v/>
      </c>
      <c r="MM170" s="44">
        <f>IF(MM$4=p3_complete,p3_reserve_lu,ML170-MM169)</f>
        <v/>
      </c>
      <c r="MN170" s="44">
        <f>IF(MN$4=p3_complete,p3_reserve_lu,MM170-MN169)</f>
        <v/>
      </c>
      <c r="MO170" s="44">
        <f>IF(MO$4=p3_complete,p3_reserve_lu,MN170-MO169)</f>
        <v/>
      </c>
      <c r="MP170" s="44">
        <f>IF(MP$4=p3_complete,p3_reserve_lu,MO170-MP169)</f>
        <v/>
      </c>
      <c r="MQ170" s="44">
        <f>IF(MQ$4=p3_complete,p3_reserve_lu,MP170-MQ169)</f>
        <v/>
      </c>
      <c r="MR170" s="44">
        <f>IF(MR$4=p3_complete,p3_reserve_lu,MQ170-MR169)</f>
        <v/>
      </c>
      <c r="MS170" s="44">
        <f>IF(MS$4=p3_complete,p3_reserve_lu,MR170-MS169)</f>
        <v/>
      </c>
      <c r="MT170" s="44">
        <f>IF(MT$4=p3_complete,p3_reserve_lu,MS170-MT169)</f>
        <v/>
      </c>
      <c r="MU170" s="44">
        <f>IF(MU$4=p3_complete,p3_reserve_lu,MT170-MU169)</f>
        <v/>
      </c>
      <c r="MV170" s="44">
        <f>IF(MV$4=p3_complete,p3_reserve_lu,MU170-MV169)</f>
        <v/>
      </c>
      <c r="MW170" s="44">
        <f>IF(MW$4=p3_complete,p3_reserve_lu,MV170-MW169)</f>
        <v/>
      </c>
      <c r="MX170" s="44">
        <f>IF(MX$4=p3_complete,p3_reserve_lu,MW170-MX169)</f>
        <v/>
      </c>
      <c r="MY170" s="44">
        <f>IF(MY$4=p3_complete,p3_reserve_lu,MX170-MY169)</f>
        <v/>
      </c>
      <c r="MZ170" s="44">
        <f>IF(MZ$4=p3_complete,p3_reserve_lu,MY170-MZ169)</f>
        <v/>
      </c>
      <c r="NA170" s="44">
        <f>IF(NA$4=p3_complete,p3_reserve_lu,MZ170-NA169)</f>
        <v/>
      </c>
      <c r="NB170" s="44">
        <f>IF(NB$4=p3_complete,p3_reserve_lu,NA170-NB169)</f>
        <v/>
      </c>
      <c r="NC170" s="44">
        <f>IF(NC$4=p3_complete,p3_reserve_lu,NB170-NC169)</f>
        <v/>
      </c>
      <c r="ND170" s="44">
        <f>IF(ND$4=p3_complete,p3_reserve_lu,NC170-ND169)</f>
        <v/>
      </c>
      <c r="NE170" s="44">
        <f>IF(NE$4=p3_complete,p3_reserve_lu,ND170-NE169)</f>
        <v/>
      </c>
      <c r="NF170" s="44">
        <f>IF(NF$4=p3_complete,p3_reserve_lu,NE170-NF169)</f>
        <v/>
      </c>
      <c r="NG170" s="44">
        <f>IF(NG$4=p3_complete,p3_reserve_lu,NF170-NG169)</f>
        <v/>
      </c>
      <c r="NH170" s="44">
        <f>IF(NH$4=p3_complete,p3_reserve_lu,NG170-NH169)</f>
        <v/>
      </c>
      <c r="NI170" s="44">
        <f>IF(NI$4=p3_complete,p3_reserve_lu,NH170-NI169)</f>
        <v/>
      </c>
      <c r="NJ170" s="44">
        <f>IF(NJ$4=p3_complete,p3_reserve_lu,NI170-NJ169)</f>
        <v/>
      </c>
      <c r="NK170" s="44">
        <f>IF(NK$4=p3_complete,p3_reserve_lu,NJ170-NK169)</f>
        <v/>
      </c>
      <c r="NL170" s="44">
        <f>IF(NL$4=p3_complete,p3_reserve_lu,NK170-NL169)</f>
        <v/>
      </c>
      <c r="NM170" s="44">
        <f>IF(NM$4=p3_complete,p3_reserve_lu,NL170-NM169)</f>
        <v/>
      </c>
      <c r="NN170" s="44">
        <f>IF(NN$4=p3_complete,p3_reserve_lu,NM170-NN169)</f>
        <v/>
      </c>
      <c r="NO170" s="44">
        <f>IF(NO$4=p3_complete,p3_reserve_lu,NN170-NO169)</f>
        <v/>
      </c>
      <c r="NP170" s="44">
        <f>IF(NP$4=p3_complete,p3_reserve_lu,NO170-NP169)</f>
        <v/>
      </c>
      <c r="NQ170" s="44">
        <f>IF(NQ$4=p3_complete,p3_reserve_lu,NP170-NQ169)</f>
        <v/>
      </c>
      <c r="NR170" s="44">
        <f>IF(NR$4=p3_complete,p3_reserve_lu,NQ170-NR169)</f>
        <v/>
      </c>
      <c r="NS170" s="44">
        <f>IF(NS$4=p3_complete,p3_reserve_lu,NR170-NS169)</f>
        <v/>
      </c>
      <c r="NT170" s="44">
        <f>IF(NT$4=p3_complete,p3_reserve_lu,NS170-NT169)</f>
        <v/>
      </c>
      <c r="NU170" s="44">
        <f>IF(NU$4=p3_complete,p3_reserve_lu,NT170-NU169)</f>
        <v/>
      </c>
      <c r="NV170" s="44">
        <f>IF(NV$4=p3_complete,p3_reserve_lu,NU170-NV169)</f>
        <v/>
      </c>
      <c r="NW170" s="44">
        <f>IF(NW$4=p3_complete,p3_reserve_lu,NV170-NW169)</f>
        <v/>
      </c>
      <c r="NX170" s="44">
        <f>IF(NX$4=p3_complete,p3_reserve_lu,NW170-NX169)</f>
        <v/>
      </c>
      <c r="NY170" s="44">
        <f>IF(NY$4=p3_complete,p3_reserve_lu,NX170-NY169)</f>
        <v/>
      </c>
      <c r="NZ170" s="44">
        <f>IF(NZ$4=p3_complete,p3_reserve_lu,NY170-NZ169)</f>
        <v/>
      </c>
      <c r="OA170" s="44">
        <f>IF(OA$4=p3_complete,p3_reserve_lu,NZ170-OA169)</f>
        <v/>
      </c>
      <c r="OB170" s="44">
        <f>IF(OB$4=p3_complete,p3_reserve_lu,OA170-OB169)</f>
        <v/>
      </c>
      <c r="OC170" s="44">
        <f>IF(OC$4=p3_complete,p3_reserve_lu,OB170-OC169)</f>
        <v/>
      </c>
      <c r="OD170" s="44">
        <f>IF(OD$4=p3_complete,p3_reserve_lu,OC170-OD169)</f>
        <v/>
      </c>
      <c r="OE170" s="44">
        <f>IF(OE$4=p3_complete,p3_reserve_lu,OD170-OE169)</f>
        <v/>
      </c>
      <c r="OF170" s="44">
        <f>IF(OF$4=p3_complete,p3_reserve_lu,OE170-OF169)</f>
        <v/>
      </c>
      <c r="OG170" s="44">
        <f>IF(OG$4=p3_complete,p3_reserve_lu,OF170-OG169)</f>
        <v/>
      </c>
      <c r="OH170" s="44">
        <f>IF(OH$4=p3_complete,p3_reserve_lu,OG170-OH169)</f>
        <v/>
      </c>
      <c r="OI170" s="44">
        <f>IF(OI$4=p3_complete,p3_reserve_lu,OH170-OI169)</f>
        <v/>
      </c>
      <c r="OJ170" s="44">
        <f>IF(OJ$4=p3_complete,p3_reserve_lu,OI170-OJ169)</f>
        <v/>
      </c>
      <c r="OK170" s="44">
        <f>IF(OK$4=p3_complete,p3_reserve_lu,OJ170-OK169)</f>
        <v/>
      </c>
      <c r="OL170" s="44">
        <f>IF(OL$4=p3_complete,p3_reserve_lu,OK170-OL169)</f>
        <v/>
      </c>
      <c r="OM170" s="44">
        <f>IF(OM$4=p3_complete,p3_reserve_lu,OL170-OM169)</f>
        <v/>
      </c>
      <c r="ON170" s="44">
        <f>IF(ON$4=p3_complete,p3_reserve_lu,OM170-ON169)</f>
        <v/>
      </c>
      <c r="OO170" s="44">
        <f>IF(OO$4=p3_complete,p3_reserve_lu,ON170-OO169)</f>
        <v/>
      </c>
      <c r="OP170" s="44">
        <f>IF(OP$4=p3_complete,p3_reserve_lu,OO170-OP169)</f>
        <v/>
      </c>
      <c r="OQ170" s="44">
        <f>IF(OQ$4=p3_complete,p3_reserve_lu,OP170-OQ169)</f>
        <v/>
      </c>
      <c r="OR170" s="44">
        <f>IF(OR$4=p3_complete,p3_reserve_lu,OQ170-OR169)</f>
        <v/>
      </c>
      <c r="OS170" s="44">
        <f>IF(OS$4=p3_complete,p3_reserve_lu,OR170-OS169)</f>
        <v/>
      </c>
      <c r="OT170" s="44">
        <f>IF(OT$4=p3_complete,p3_reserve_lu,OS170-OT169)</f>
        <v/>
      </c>
      <c r="OU170" s="44">
        <f>IF(OU$4=p3_complete,p3_reserve_lu,OT170-OU169)</f>
        <v/>
      </c>
      <c r="OV170" s="44">
        <f>IF(OV$4=p3_complete,p3_reserve_lu,OU170-OV169)</f>
        <v/>
      </c>
      <c r="OW170" s="44">
        <f>IF(OW$4=p3_complete,p3_reserve_lu,OV170-OW169)</f>
        <v/>
      </c>
      <c r="OX170" s="44">
        <f>IF(OX$4=p3_complete,p3_reserve_lu,OW170-OX169)</f>
        <v/>
      </c>
      <c r="OY170" s="44">
        <f>IF(OY$4=p3_complete,p3_reserve_lu,OX170-OY169)</f>
        <v/>
      </c>
      <c r="OZ170" s="44">
        <f>IF(OZ$4=p3_complete,p3_reserve_lu,OY170-OZ169)</f>
        <v/>
      </c>
      <c r="PA170" s="44">
        <f>IF(PA$4=p3_complete,p3_reserve_lu,OZ170-PA169)</f>
        <v/>
      </c>
      <c r="PB170" s="44">
        <f>IF(PB$4=p3_complete,p3_reserve_lu,PA170-PB169)</f>
        <v/>
      </c>
      <c r="PC170" s="44">
        <f>IF(PC$4=p3_complete,p3_reserve_lu,PB170-PC169)</f>
        <v/>
      </c>
      <c r="PD170" s="44">
        <f>IF(PD$4=p3_complete,p3_reserve_lu,PC170-PD169)</f>
        <v/>
      </c>
      <c r="PE170" s="44">
        <f>IF(PE$4=p3_complete,p3_reserve_lu,PD170-PE169)</f>
        <v/>
      </c>
      <c r="PF170" s="44">
        <f>IF(PF$4=p3_complete,p3_reserve_lu,PE170-PF169)</f>
        <v/>
      </c>
      <c r="PG170" s="44">
        <f>IF(PG$4=p3_complete,p3_reserve_lu,PF170-PG169)</f>
        <v/>
      </c>
      <c r="PH170" s="44">
        <f>IF(PH$4=p3_complete,p3_reserve_lu,PG170-PH169)</f>
        <v/>
      </c>
      <c r="PI170" s="44">
        <f>IF(PI$4=p3_complete,p3_reserve_lu,PH170-PI169)</f>
        <v/>
      </c>
      <c r="PJ170" s="44">
        <f>IF(PJ$4=p3_complete,p3_reserve_lu,PI170-PJ169)</f>
        <v/>
      </c>
      <c r="PK170" s="44">
        <f>IF(PK$4=p3_complete,p3_reserve_lu,PJ170-PK169)</f>
        <v/>
      </c>
      <c r="PL170" s="44">
        <f>IF(PL$4=p3_complete,p3_reserve_lu,PK170-PL169)</f>
        <v/>
      </c>
      <c r="PM170" s="44">
        <f>IF(PM$4=p3_complete,p3_reserve_lu,PL170-PM169)</f>
        <v/>
      </c>
    </row>
    <row r="171">
      <c r="A171" s="9" t="inlineStr">
        <is>
          <t>Landowner Year-10 buyout (equity + MLI paydown)</t>
        </is>
      </c>
      <c r="B171" s="9" t="inlineStr">
        <is>
          <t>P3</t>
        </is>
      </c>
      <c r="C171" s="43">
        <f>SUM(D171:PM171)</f>
        <v/>
      </c>
      <c r="D171" s="44">
        <f>IF(AND(p3_stab&gt;0,D$4=p3_stab+120),p3_landeq+(p3_perm-D146),0)</f>
        <v/>
      </c>
      <c r="E171" s="44">
        <f>IF(AND(p3_stab&gt;0,E$4=p3_stab+120),p3_landeq+(p3_perm-E146),0)</f>
        <v/>
      </c>
      <c r="F171" s="44">
        <f>IF(AND(p3_stab&gt;0,F$4=p3_stab+120),p3_landeq+(p3_perm-F146),0)</f>
        <v/>
      </c>
      <c r="G171" s="44">
        <f>IF(AND(p3_stab&gt;0,G$4=p3_stab+120),p3_landeq+(p3_perm-G146),0)</f>
        <v/>
      </c>
      <c r="H171" s="44">
        <f>IF(AND(p3_stab&gt;0,H$4=p3_stab+120),p3_landeq+(p3_perm-H146),0)</f>
        <v/>
      </c>
      <c r="I171" s="44">
        <f>IF(AND(p3_stab&gt;0,I$4=p3_stab+120),p3_landeq+(p3_perm-I146),0)</f>
        <v/>
      </c>
      <c r="J171" s="44">
        <f>IF(AND(p3_stab&gt;0,J$4=p3_stab+120),p3_landeq+(p3_perm-J146),0)</f>
        <v/>
      </c>
      <c r="K171" s="44">
        <f>IF(AND(p3_stab&gt;0,K$4=p3_stab+120),p3_landeq+(p3_perm-K146),0)</f>
        <v/>
      </c>
      <c r="L171" s="44">
        <f>IF(AND(p3_stab&gt;0,L$4=p3_stab+120),p3_landeq+(p3_perm-L146),0)</f>
        <v/>
      </c>
      <c r="M171" s="44">
        <f>IF(AND(p3_stab&gt;0,M$4=p3_stab+120),p3_landeq+(p3_perm-M146),0)</f>
        <v/>
      </c>
      <c r="N171" s="44">
        <f>IF(AND(p3_stab&gt;0,N$4=p3_stab+120),p3_landeq+(p3_perm-N146),0)</f>
        <v/>
      </c>
      <c r="O171" s="44">
        <f>IF(AND(p3_stab&gt;0,O$4=p3_stab+120),p3_landeq+(p3_perm-O146),0)</f>
        <v/>
      </c>
      <c r="P171" s="44">
        <f>IF(AND(p3_stab&gt;0,P$4=p3_stab+120),p3_landeq+(p3_perm-P146),0)</f>
        <v/>
      </c>
      <c r="Q171" s="44">
        <f>IF(AND(p3_stab&gt;0,Q$4=p3_stab+120),p3_landeq+(p3_perm-Q146),0)</f>
        <v/>
      </c>
      <c r="R171" s="44">
        <f>IF(AND(p3_stab&gt;0,R$4=p3_stab+120),p3_landeq+(p3_perm-R146),0)</f>
        <v/>
      </c>
      <c r="S171" s="44">
        <f>IF(AND(p3_stab&gt;0,S$4=p3_stab+120),p3_landeq+(p3_perm-S146),0)</f>
        <v/>
      </c>
      <c r="T171" s="44">
        <f>IF(AND(p3_stab&gt;0,T$4=p3_stab+120),p3_landeq+(p3_perm-T146),0)</f>
        <v/>
      </c>
      <c r="U171" s="44">
        <f>IF(AND(p3_stab&gt;0,U$4=p3_stab+120),p3_landeq+(p3_perm-U146),0)</f>
        <v/>
      </c>
      <c r="V171" s="44">
        <f>IF(AND(p3_stab&gt;0,V$4=p3_stab+120),p3_landeq+(p3_perm-V146),0)</f>
        <v/>
      </c>
      <c r="W171" s="44">
        <f>IF(AND(p3_stab&gt;0,W$4=p3_stab+120),p3_landeq+(p3_perm-W146),0)</f>
        <v/>
      </c>
      <c r="X171" s="44">
        <f>IF(AND(p3_stab&gt;0,X$4=p3_stab+120),p3_landeq+(p3_perm-X146),0)</f>
        <v/>
      </c>
      <c r="Y171" s="44">
        <f>IF(AND(p3_stab&gt;0,Y$4=p3_stab+120),p3_landeq+(p3_perm-Y146),0)</f>
        <v/>
      </c>
      <c r="Z171" s="44">
        <f>IF(AND(p3_stab&gt;0,Z$4=p3_stab+120),p3_landeq+(p3_perm-Z146),0)</f>
        <v/>
      </c>
      <c r="AA171" s="44">
        <f>IF(AND(p3_stab&gt;0,AA$4=p3_stab+120),p3_landeq+(p3_perm-AA146),0)</f>
        <v/>
      </c>
      <c r="AB171" s="44">
        <f>IF(AND(p3_stab&gt;0,AB$4=p3_stab+120),p3_landeq+(p3_perm-AB146),0)</f>
        <v/>
      </c>
      <c r="AC171" s="44">
        <f>IF(AND(p3_stab&gt;0,AC$4=p3_stab+120),p3_landeq+(p3_perm-AC146),0)</f>
        <v/>
      </c>
      <c r="AD171" s="44">
        <f>IF(AND(p3_stab&gt;0,AD$4=p3_stab+120),p3_landeq+(p3_perm-AD146),0)</f>
        <v/>
      </c>
      <c r="AE171" s="44">
        <f>IF(AND(p3_stab&gt;0,AE$4=p3_stab+120),p3_landeq+(p3_perm-AE146),0)</f>
        <v/>
      </c>
      <c r="AF171" s="44">
        <f>IF(AND(p3_stab&gt;0,AF$4=p3_stab+120),p3_landeq+(p3_perm-AF146),0)</f>
        <v/>
      </c>
      <c r="AG171" s="44">
        <f>IF(AND(p3_stab&gt;0,AG$4=p3_stab+120),p3_landeq+(p3_perm-AG146),0)</f>
        <v/>
      </c>
      <c r="AH171" s="44">
        <f>IF(AND(p3_stab&gt;0,AH$4=p3_stab+120),p3_landeq+(p3_perm-AH146),0)</f>
        <v/>
      </c>
      <c r="AI171" s="44">
        <f>IF(AND(p3_stab&gt;0,AI$4=p3_stab+120),p3_landeq+(p3_perm-AI146),0)</f>
        <v/>
      </c>
      <c r="AJ171" s="44">
        <f>IF(AND(p3_stab&gt;0,AJ$4=p3_stab+120),p3_landeq+(p3_perm-AJ146),0)</f>
        <v/>
      </c>
      <c r="AK171" s="44">
        <f>IF(AND(p3_stab&gt;0,AK$4=p3_stab+120),p3_landeq+(p3_perm-AK146),0)</f>
        <v/>
      </c>
      <c r="AL171" s="44">
        <f>IF(AND(p3_stab&gt;0,AL$4=p3_stab+120),p3_landeq+(p3_perm-AL146),0)</f>
        <v/>
      </c>
      <c r="AM171" s="44">
        <f>IF(AND(p3_stab&gt;0,AM$4=p3_stab+120),p3_landeq+(p3_perm-AM146),0)</f>
        <v/>
      </c>
      <c r="AN171" s="44">
        <f>IF(AND(p3_stab&gt;0,AN$4=p3_stab+120),p3_landeq+(p3_perm-AN146),0)</f>
        <v/>
      </c>
      <c r="AO171" s="44">
        <f>IF(AND(p3_stab&gt;0,AO$4=p3_stab+120),p3_landeq+(p3_perm-AO146),0)</f>
        <v/>
      </c>
      <c r="AP171" s="44">
        <f>IF(AND(p3_stab&gt;0,AP$4=p3_stab+120),p3_landeq+(p3_perm-AP146),0)</f>
        <v/>
      </c>
      <c r="AQ171" s="44">
        <f>IF(AND(p3_stab&gt;0,AQ$4=p3_stab+120),p3_landeq+(p3_perm-AQ146),0)</f>
        <v/>
      </c>
      <c r="AR171" s="44">
        <f>IF(AND(p3_stab&gt;0,AR$4=p3_stab+120),p3_landeq+(p3_perm-AR146),0)</f>
        <v/>
      </c>
      <c r="AS171" s="44">
        <f>IF(AND(p3_stab&gt;0,AS$4=p3_stab+120),p3_landeq+(p3_perm-AS146),0)</f>
        <v/>
      </c>
      <c r="AT171" s="44">
        <f>IF(AND(p3_stab&gt;0,AT$4=p3_stab+120),p3_landeq+(p3_perm-AT146),0)</f>
        <v/>
      </c>
      <c r="AU171" s="44">
        <f>IF(AND(p3_stab&gt;0,AU$4=p3_stab+120),p3_landeq+(p3_perm-AU146),0)</f>
        <v/>
      </c>
      <c r="AV171" s="44">
        <f>IF(AND(p3_stab&gt;0,AV$4=p3_stab+120),p3_landeq+(p3_perm-AV146),0)</f>
        <v/>
      </c>
      <c r="AW171" s="44">
        <f>IF(AND(p3_stab&gt;0,AW$4=p3_stab+120),p3_landeq+(p3_perm-AW146),0)</f>
        <v/>
      </c>
      <c r="AX171" s="44">
        <f>IF(AND(p3_stab&gt;0,AX$4=p3_stab+120),p3_landeq+(p3_perm-AX146),0)</f>
        <v/>
      </c>
      <c r="AY171" s="44">
        <f>IF(AND(p3_stab&gt;0,AY$4=p3_stab+120),p3_landeq+(p3_perm-AY146),0)</f>
        <v/>
      </c>
      <c r="AZ171" s="44">
        <f>IF(AND(p3_stab&gt;0,AZ$4=p3_stab+120),p3_landeq+(p3_perm-AZ146),0)</f>
        <v/>
      </c>
      <c r="BA171" s="44">
        <f>IF(AND(p3_stab&gt;0,BA$4=p3_stab+120),p3_landeq+(p3_perm-BA146),0)</f>
        <v/>
      </c>
      <c r="BB171" s="44">
        <f>IF(AND(p3_stab&gt;0,BB$4=p3_stab+120),p3_landeq+(p3_perm-BB146),0)</f>
        <v/>
      </c>
      <c r="BC171" s="44">
        <f>IF(AND(p3_stab&gt;0,BC$4=p3_stab+120),p3_landeq+(p3_perm-BC146),0)</f>
        <v/>
      </c>
      <c r="BD171" s="44">
        <f>IF(AND(p3_stab&gt;0,BD$4=p3_stab+120),p3_landeq+(p3_perm-BD146),0)</f>
        <v/>
      </c>
      <c r="BE171" s="44">
        <f>IF(AND(p3_stab&gt;0,BE$4=p3_stab+120),p3_landeq+(p3_perm-BE146),0)</f>
        <v/>
      </c>
      <c r="BF171" s="44">
        <f>IF(AND(p3_stab&gt;0,BF$4=p3_stab+120),p3_landeq+(p3_perm-BF146),0)</f>
        <v/>
      </c>
      <c r="BG171" s="44">
        <f>IF(AND(p3_stab&gt;0,BG$4=p3_stab+120),p3_landeq+(p3_perm-BG146),0)</f>
        <v/>
      </c>
      <c r="BH171" s="44">
        <f>IF(AND(p3_stab&gt;0,BH$4=p3_stab+120),p3_landeq+(p3_perm-BH146),0)</f>
        <v/>
      </c>
      <c r="BI171" s="44">
        <f>IF(AND(p3_stab&gt;0,BI$4=p3_stab+120),p3_landeq+(p3_perm-BI146),0)</f>
        <v/>
      </c>
      <c r="BJ171" s="44">
        <f>IF(AND(p3_stab&gt;0,BJ$4=p3_stab+120),p3_landeq+(p3_perm-BJ146),0)</f>
        <v/>
      </c>
      <c r="BK171" s="44">
        <f>IF(AND(p3_stab&gt;0,BK$4=p3_stab+120),p3_landeq+(p3_perm-BK146),0)</f>
        <v/>
      </c>
      <c r="BL171" s="44">
        <f>IF(AND(p3_stab&gt;0,BL$4=p3_stab+120),p3_landeq+(p3_perm-BL146),0)</f>
        <v/>
      </c>
      <c r="BM171" s="44">
        <f>IF(AND(p3_stab&gt;0,BM$4=p3_stab+120),p3_landeq+(p3_perm-BM146),0)</f>
        <v/>
      </c>
      <c r="BN171" s="44">
        <f>IF(AND(p3_stab&gt;0,BN$4=p3_stab+120),p3_landeq+(p3_perm-BN146),0)</f>
        <v/>
      </c>
      <c r="BO171" s="44">
        <f>IF(AND(p3_stab&gt;0,BO$4=p3_stab+120),p3_landeq+(p3_perm-BO146),0)</f>
        <v/>
      </c>
      <c r="BP171" s="44">
        <f>IF(AND(p3_stab&gt;0,BP$4=p3_stab+120),p3_landeq+(p3_perm-BP146),0)</f>
        <v/>
      </c>
      <c r="BQ171" s="44">
        <f>IF(AND(p3_stab&gt;0,BQ$4=p3_stab+120),p3_landeq+(p3_perm-BQ146),0)</f>
        <v/>
      </c>
      <c r="BR171" s="44">
        <f>IF(AND(p3_stab&gt;0,BR$4=p3_stab+120),p3_landeq+(p3_perm-BR146),0)</f>
        <v/>
      </c>
      <c r="BS171" s="44">
        <f>IF(AND(p3_stab&gt;0,BS$4=p3_stab+120),p3_landeq+(p3_perm-BS146),0)</f>
        <v/>
      </c>
      <c r="BT171" s="44">
        <f>IF(AND(p3_stab&gt;0,BT$4=p3_stab+120),p3_landeq+(p3_perm-BT146),0)</f>
        <v/>
      </c>
      <c r="BU171" s="44">
        <f>IF(AND(p3_stab&gt;0,BU$4=p3_stab+120),p3_landeq+(p3_perm-BU146),0)</f>
        <v/>
      </c>
      <c r="BV171" s="44">
        <f>IF(AND(p3_stab&gt;0,BV$4=p3_stab+120),p3_landeq+(p3_perm-BV146),0)</f>
        <v/>
      </c>
      <c r="BW171" s="44">
        <f>IF(AND(p3_stab&gt;0,BW$4=p3_stab+120),p3_landeq+(p3_perm-BW146),0)</f>
        <v/>
      </c>
      <c r="BX171" s="44">
        <f>IF(AND(p3_stab&gt;0,BX$4=p3_stab+120),p3_landeq+(p3_perm-BX146),0)</f>
        <v/>
      </c>
      <c r="BY171" s="44">
        <f>IF(AND(p3_stab&gt;0,BY$4=p3_stab+120),p3_landeq+(p3_perm-BY146),0)</f>
        <v/>
      </c>
      <c r="BZ171" s="44">
        <f>IF(AND(p3_stab&gt;0,BZ$4=p3_stab+120),p3_landeq+(p3_perm-BZ146),0)</f>
        <v/>
      </c>
      <c r="CA171" s="44">
        <f>IF(AND(p3_stab&gt;0,CA$4=p3_stab+120),p3_landeq+(p3_perm-CA146),0)</f>
        <v/>
      </c>
      <c r="CB171" s="44">
        <f>IF(AND(p3_stab&gt;0,CB$4=p3_stab+120),p3_landeq+(p3_perm-CB146),0)</f>
        <v/>
      </c>
      <c r="CC171" s="44">
        <f>IF(AND(p3_stab&gt;0,CC$4=p3_stab+120),p3_landeq+(p3_perm-CC146),0)</f>
        <v/>
      </c>
      <c r="CD171" s="44">
        <f>IF(AND(p3_stab&gt;0,CD$4=p3_stab+120),p3_landeq+(p3_perm-CD146),0)</f>
        <v/>
      </c>
      <c r="CE171" s="44">
        <f>IF(AND(p3_stab&gt;0,CE$4=p3_stab+120),p3_landeq+(p3_perm-CE146),0)</f>
        <v/>
      </c>
      <c r="CF171" s="44">
        <f>IF(AND(p3_stab&gt;0,CF$4=p3_stab+120),p3_landeq+(p3_perm-CF146),0)</f>
        <v/>
      </c>
      <c r="CG171" s="44">
        <f>IF(AND(p3_stab&gt;0,CG$4=p3_stab+120),p3_landeq+(p3_perm-CG146),0)</f>
        <v/>
      </c>
      <c r="CH171" s="44">
        <f>IF(AND(p3_stab&gt;0,CH$4=p3_stab+120),p3_landeq+(p3_perm-CH146),0)</f>
        <v/>
      </c>
      <c r="CI171" s="44">
        <f>IF(AND(p3_stab&gt;0,CI$4=p3_stab+120),p3_landeq+(p3_perm-CI146),0)</f>
        <v/>
      </c>
      <c r="CJ171" s="44">
        <f>IF(AND(p3_stab&gt;0,CJ$4=p3_stab+120),p3_landeq+(p3_perm-CJ146),0)</f>
        <v/>
      </c>
      <c r="CK171" s="44">
        <f>IF(AND(p3_stab&gt;0,CK$4=p3_stab+120),p3_landeq+(p3_perm-CK146),0)</f>
        <v/>
      </c>
      <c r="CL171" s="44">
        <f>IF(AND(p3_stab&gt;0,CL$4=p3_stab+120),p3_landeq+(p3_perm-CL146),0)</f>
        <v/>
      </c>
      <c r="CM171" s="44">
        <f>IF(AND(p3_stab&gt;0,CM$4=p3_stab+120),p3_landeq+(p3_perm-CM146),0)</f>
        <v/>
      </c>
      <c r="CN171" s="44">
        <f>IF(AND(p3_stab&gt;0,CN$4=p3_stab+120),p3_landeq+(p3_perm-CN146),0)</f>
        <v/>
      </c>
      <c r="CO171" s="44">
        <f>IF(AND(p3_stab&gt;0,CO$4=p3_stab+120),p3_landeq+(p3_perm-CO146),0)</f>
        <v/>
      </c>
      <c r="CP171" s="44">
        <f>IF(AND(p3_stab&gt;0,CP$4=p3_stab+120),p3_landeq+(p3_perm-CP146),0)</f>
        <v/>
      </c>
      <c r="CQ171" s="44">
        <f>IF(AND(p3_stab&gt;0,CQ$4=p3_stab+120),p3_landeq+(p3_perm-CQ146),0)</f>
        <v/>
      </c>
      <c r="CR171" s="44">
        <f>IF(AND(p3_stab&gt;0,CR$4=p3_stab+120),p3_landeq+(p3_perm-CR146),0)</f>
        <v/>
      </c>
      <c r="CS171" s="44">
        <f>IF(AND(p3_stab&gt;0,CS$4=p3_stab+120),p3_landeq+(p3_perm-CS146),0)</f>
        <v/>
      </c>
      <c r="CT171" s="44">
        <f>IF(AND(p3_stab&gt;0,CT$4=p3_stab+120),p3_landeq+(p3_perm-CT146),0)</f>
        <v/>
      </c>
      <c r="CU171" s="44">
        <f>IF(AND(p3_stab&gt;0,CU$4=p3_stab+120),p3_landeq+(p3_perm-CU146),0)</f>
        <v/>
      </c>
      <c r="CV171" s="44">
        <f>IF(AND(p3_stab&gt;0,CV$4=p3_stab+120),p3_landeq+(p3_perm-CV146),0)</f>
        <v/>
      </c>
      <c r="CW171" s="44">
        <f>IF(AND(p3_stab&gt;0,CW$4=p3_stab+120),p3_landeq+(p3_perm-CW146),0)</f>
        <v/>
      </c>
      <c r="CX171" s="44">
        <f>IF(AND(p3_stab&gt;0,CX$4=p3_stab+120),p3_landeq+(p3_perm-CX146),0)</f>
        <v/>
      </c>
      <c r="CY171" s="44">
        <f>IF(AND(p3_stab&gt;0,CY$4=p3_stab+120),p3_landeq+(p3_perm-CY146),0)</f>
        <v/>
      </c>
      <c r="CZ171" s="44">
        <f>IF(AND(p3_stab&gt;0,CZ$4=p3_stab+120),p3_landeq+(p3_perm-CZ146),0)</f>
        <v/>
      </c>
      <c r="DA171" s="44">
        <f>IF(AND(p3_stab&gt;0,DA$4=p3_stab+120),p3_landeq+(p3_perm-DA146),0)</f>
        <v/>
      </c>
      <c r="DB171" s="44">
        <f>IF(AND(p3_stab&gt;0,DB$4=p3_stab+120),p3_landeq+(p3_perm-DB146),0)</f>
        <v/>
      </c>
      <c r="DC171" s="44">
        <f>IF(AND(p3_stab&gt;0,DC$4=p3_stab+120),p3_landeq+(p3_perm-DC146),0)</f>
        <v/>
      </c>
      <c r="DD171" s="44">
        <f>IF(AND(p3_stab&gt;0,DD$4=p3_stab+120),p3_landeq+(p3_perm-DD146),0)</f>
        <v/>
      </c>
      <c r="DE171" s="44">
        <f>IF(AND(p3_stab&gt;0,DE$4=p3_stab+120),p3_landeq+(p3_perm-DE146),0)</f>
        <v/>
      </c>
      <c r="DF171" s="44">
        <f>IF(AND(p3_stab&gt;0,DF$4=p3_stab+120),p3_landeq+(p3_perm-DF146),0)</f>
        <v/>
      </c>
      <c r="DG171" s="44">
        <f>IF(AND(p3_stab&gt;0,DG$4=p3_stab+120),p3_landeq+(p3_perm-DG146),0)</f>
        <v/>
      </c>
      <c r="DH171" s="44">
        <f>IF(AND(p3_stab&gt;0,DH$4=p3_stab+120),p3_landeq+(p3_perm-DH146),0)</f>
        <v/>
      </c>
      <c r="DI171" s="44">
        <f>IF(AND(p3_stab&gt;0,DI$4=p3_stab+120),p3_landeq+(p3_perm-DI146),0)</f>
        <v/>
      </c>
      <c r="DJ171" s="44">
        <f>IF(AND(p3_stab&gt;0,DJ$4=p3_stab+120),p3_landeq+(p3_perm-DJ146),0)</f>
        <v/>
      </c>
      <c r="DK171" s="44">
        <f>IF(AND(p3_stab&gt;0,DK$4=p3_stab+120),p3_landeq+(p3_perm-DK146),0)</f>
        <v/>
      </c>
      <c r="DL171" s="44">
        <f>IF(AND(p3_stab&gt;0,DL$4=p3_stab+120),p3_landeq+(p3_perm-DL146),0)</f>
        <v/>
      </c>
      <c r="DM171" s="44">
        <f>IF(AND(p3_stab&gt;0,DM$4=p3_stab+120),p3_landeq+(p3_perm-DM146),0)</f>
        <v/>
      </c>
      <c r="DN171" s="44">
        <f>IF(AND(p3_stab&gt;0,DN$4=p3_stab+120),p3_landeq+(p3_perm-DN146),0)</f>
        <v/>
      </c>
      <c r="DO171" s="44">
        <f>IF(AND(p3_stab&gt;0,DO$4=p3_stab+120),p3_landeq+(p3_perm-DO146),0)</f>
        <v/>
      </c>
      <c r="DP171" s="44">
        <f>IF(AND(p3_stab&gt;0,DP$4=p3_stab+120),p3_landeq+(p3_perm-DP146),0)</f>
        <v/>
      </c>
      <c r="DQ171" s="44">
        <f>IF(AND(p3_stab&gt;0,DQ$4=p3_stab+120),p3_landeq+(p3_perm-DQ146),0)</f>
        <v/>
      </c>
      <c r="DR171" s="44">
        <f>IF(AND(p3_stab&gt;0,DR$4=p3_stab+120),p3_landeq+(p3_perm-DR146),0)</f>
        <v/>
      </c>
      <c r="DS171" s="44">
        <f>IF(AND(p3_stab&gt;0,DS$4=p3_stab+120),p3_landeq+(p3_perm-DS146),0)</f>
        <v/>
      </c>
      <c r="DT171" s="44">
        <f>IF(AND(p3_stab&gt;0,DT$4=p3_stab+120),p3_landeq+(p3_perm-DT146),0)</f>
        <v/>
      </c>
      <c r="DU171" s="44">
        <f>IF(AND(p3_stab&gt;0,DU$4=p3_stab+120),p3_landeq+(p3_perm-DU146),0)</f>
        <v/>
      </c>
      <c r="DV171" s="44">
        <f>IF(AND(p3_stab&gt;0,DV$4=p3_stab+120),p3_landeq+(p3_perm-DV146),0)</f>
        <v/>
      </c>
      <c r="DW171" s="44">
        <f>IF(AND(p3_stab&gt;0,DW$4=p3_stab+120),p3_landeq+(p3_perm-DW146),0)</f>
        <v/>
      </c>
      <c r="DX171" s="44">
        <f>IF(AND(p3_stab&gt;0,DX$4=p3_stab+120),p3_landeq+(p3_perm-DX146),0)</f>
        <v/>
      </c>
      <c r="DY171" s="44">
        <f>IF(AND(p3_stab&gt;0,DY$4=p3_stab+120),p3_landeq+(p3_perm-DY146),0)</f>
        <v/>
      </c>
      <c r="DZ171" s="44">
        <f>IF(AND(p3_stab&gt;0,DZ$4=p3_stab+120),p3_landeq+(p3_perm-DZ146),0)</f>
        <v/>
      </c>
      <c r="EA171" s="44">
        <f>IF(AND(p3_stab&gt;0,EA$4=p3_stab+120),p3_landeq+(p3_perm-EA146),0)</f>
        <v/>
      </c>
      <c r="EB171" s="44">
        <f>IF(AND(p3_stab&gt;0,EB$4=p3_stab+120),p3_landeq+(p3_perm-EB146),0)</f>
        <v/>
      </c>
      <c r="EC171" s="44">
        <f>IF(AND(p3_stab&gt;0,EC$4=p3_stab+120),p3_landeq+(p3_perm-EC146),0)</f>
        <v/>
      </c>
      <c r="ED171" s="44">
        <f>IF(AND(p3_stab&gt;0,ED$4=p3_stab+120),p3_landeq+(p3_perm-ED146),0)</f>
        <v/>
      </c>
      <c r="EE171" s="44">
        <f>IF(AND(p3_stab&gt;0,EE$4=p3_stab+120),p3_landeq+(p3_perm-EE146),0)</f>
        <v/>
      </c>
      <c r="EF171" s="44">
        <f>IF(AND(p3_stab&gt;0,EF$4=p3_stab+120),p3_landeq+(p3_perm-EF146),0)</f>
        <v/>
      </c>
      <c r="EG171" s="44">
        <f>IF(AND(p3_stab&gt;0,EG$4=p3_stab+120),p3_landeq+(p3_perm-EG146),0)</f>
        <v/>
      </c>
      <c r="EH171" s="44">
        <f>IF(AND(p3_stab&gt;0,EH$4=p3_stab+120),p3_landeq+(p3_perm-EH146),0)</f>
        <v/>
      </c>
      <c r="EI171" s="44">
        <f>IF(AND(p3_stab&gt;0,EI$4=p3_stab+120),p3_landeq+(p3_perm-EI146),0)</f>
        <v/>
      </c>
      <c r="EJ171" s="44">
        <f>IF(AND(p3_stab&gt;0,EJ$4=p3_stab+120),p3_landeq+(p3_perm-EJ146),0)</f>
        <v/>
      </c>
      <c r="EK171" s="44">
        <f>IF(AND(p3_stab&gt;0,EK$4=p3_stab+120),p3_landeq+(p3_perm-EK146),0)</f>
        <v/>
      </c>
      <c r="EL171" s="44">
        <f>IF(AND(p3_stab&gt;0,EL$4=p3_stab+120),p3_landeq+(p3_perm-EL146),0)</f>
        <v/>
      </c>
      <c r="EM171" s="44">
        <f>IF(AND(p3_stab&gt;0,EM$4=p3_stab+120),p3_landeq+(p3_perm-EM146),0)</f>
        <v/>
      </c>
      <c r="EN171" s="44">
        <f>IF(AND(p3_stab&gt;0,EN$4=p3_stab+120),p3_landeq+(p3_perm-EN146),0)</f>
        <v/>
      </c>
      <c r="EO171" s="44">
        <f>IF(AND(p3_stab&gt;0,EO$4=p3_stab+120),p3_landeq+(p3_perm-EO146),0)</f>
        <v/>
      </c>
      <c r="EP171" s="44">
        <f>IF(AND(p3_stab&gt;0,EP$4=p3_stab+120),p3_landeq+(p3_perm-EP146),0)</f>
        <v/>
      </c>
      <c r="EQ171" s="44">
        <f>IF(AND(p3_stab&gt;0,EQ$4=p3_stab+120),p3_landeq+(p3_perm-EQ146),0)</f>
        <v/>
      </c>
      <c r="ER171" s="44">
        <f>IF(AND(p3_stab&gt;0,ER$4=p3_stab+120),p3_landeq+(p3_perm-ER146),0)</f>
        <v/>
      </c>
      <c r="ES171" s="44">
        <f>IF(AND(p3_stab&gt;0,ES$4=p3_stab+120),p3_landeq+(p3_perm-ES146),0)</f>
        <v/>
      </c>
      <c r="ET171" s="44">
        <f>IF(AND(p3_stab&gt;0,ET$4=p3_stab+120),p3_landeq+(p3_perm-ET146),0)</f>
        <v/>
      </c>
      <c r="EU171" s="44">
        <f>IF(AND(p3_stab&gt;0,EU$4=p3_stab+120),p3_landeq+(p3_perm-EU146),0)</f>
        <v/>
      </c>
      <c r="EV171" s="44">
        <f>IF(AND(p3_stab&gt;0,EV$4=p3_stab+120),p3_landeq+(p3_perm-EV146),0)</f>
        <v/>
      </c>
      <c r="EW171" s="44">
        <f>IF(AND(p3_stab&gt;0,EW$4=p3_stab+120),p3_landeq+(p3_perm-EW146),0)</f>
        <v/>
      </c>
      <c r="EX171" s="44">
        <f>IF(AND(p3_stab&gt;0,EX$4=p3_stab+120),p3_landeq+(p3_perm-EX146),0)</f>
        <v/>
      </c>
      <c r="EY171" s="44">
        <f>IF(AND(p3_stab&gt;0,EY$4=p3_stab+120),p3_landeq+(p3_perm-EY146),0)</f>
        <v/>
      </c>
      <c r="EZ171" s="44">
        <f>IF(AND(p3_stab&gt;0,EZ$4=p3_stab+120),p3_landeq+(p3_perm-EZ146),0)</f>
        <v/>
      </c>
      <c r="FA171" s="44">
        <f>IF(AND(p3_stab&gt;0,FA$4=p3_stab+120),p3_landeq+(p3_perm-FA146),0)</f>
        <v/>
      </c>
      <c r="FB171" s="44">
        <f>IF(AND(p3_stab&gt;0,FB$4=p3_stab+120),p3_landeq+(p3_perm-FB146),0)</f>
        <v/>
      </c>
      <c r="FC171" s="44">
        <f>IF(AND(p3_stab&gt;0,FC$4=p3_stab+120),p3_landeq+(p3_perm-FC146),0)</f>
        <v/>
      </c>
      <c r="FD171" s="44">
        <f>IF(AND(p3_stab&gt;0,FD$4=p3_stab+120),p3_landeq+(p3_perm-FD146),0)</f>
        <v/>
      </c>
      <c r="FE171" s="44">
        <f>IF(AND(p3_stab&gt;0,FE$4=p3_stab+120),p3_landeq+(p3_perm-FE146),0)</f>
        <v/>
      </c>
      <c r="FF171" s="44">
        <f>IF(AND(p3_stab&gt;0,FF$4=p3_stab+120),p3_landeq+(p3_perm-FF146),0)</f>
        <v/>
      </c>
      <c r="FG171" s="44">
        <f>IF(AND(p3_stab&gt;0,FG$4=p3_stab+120),p3_landeq+(p3_perm-FG146),0)</f>
        <v/>
      </c>
      <c r="FH171" s="44">
        <f>IF(AND(p3_stab&gt;0,FH$4=p3_stab+120),p3_landeq+(p3_perm-FH146),0)</f>
        <v/>
      </c>
      <c r="FI171" s="44">
        <f>IF(AND(p3_stab&gt;0,FI$4=p3_stab+120),p3_landeq+(p3_perm-FI146),0)</f>
        <v/>
      </c>
      <c r="FJ171" s="44">
        <f>IF(AND(p3_stab&gt;0,FJ$4=p3_stab+120),p3_landeq+(p3_perm-FJ146),0)</f>
        <v/>
      </c>
      <c r="FK171" s="44">
        <f>IF(AND(p3_stab&gt;0,FK$4=p3_stab+120),p3_landeq+(p3_perm-FK146),0)</f>
        <v/>
      </c>
      <c r="FL171" s="44">
        <f>IF(AND(p3_stab&gt;0,FL$4=p3_stab+120),p3_landeq+(p3_perm-FL146),0)</f>
        <v/>
      </c>
      <c r="FM171" s="44">
        <f>IF(AND(p3_stab&gt;0,FM$4=p3_stab+120),p3_landeq+(p3_perm-FM146),0)</f>
        <v/>
      </c>
      <c r="FN171" s="44">
        <f>IF(AND(p3_stab&gt;0,FN$4=p3_stab+120),p3_landeq+(p3_perm-FN146),0)</f>
        <v/>
      </c>
      <c r="FO171" s="44">
        <f>IF(AND(p3_stab&gt;0,FO$4=p3_stab+120),p3_landeq+(p3_perm-FO146),0)</f>
        <v/>
      </c>
      <c r="FP171" s="44">
        <f>IF(AND(p3_stab&gt;0,FP$4=p3_stab+120),p3_landeq+(p3_perm-FP146),0)</f>
        <v/>
      </c>
      <c r="FQ171" s="44">
        <f>IF(AND(p3_stab&gt;0,FQ$4=p3_stab+120),p3_landeq+(p3_perm-FQ146),0)</f>
        <v/>
      </c>
      <c r="FR171" s="44">
        <f>IF(AND(p3_stab&gt;0,FR$4=p3_stab+120),p3_landeq+(p3_perm-FR146),0)</f>
        <v/>
      </c>
      <c r="FS171" s="44">
        <f>IF(AND(p3_stab&gt;0,FS$4=p3_stab+120),p3_landeq+(p3_perm-FS146),0)</f>
        <v/>
      </c>
      <c r="FT171" s="44">
        <f>IF(AND(p3_stab&gt;0,FT$4=p3_stab+120),p3_landeq+(p3_perm-FT146),0)</f>
        <v/>
      </c>
      <c r="FU171" s="44">
        <f>IF(AND(p3_stab&gt;0,FU$4=p3_stab+120),p3_landeq+(p3_perm-FU146),0)</f>
        <v/>
      </c>
      <c r="FV171" s="44">
        <f>IF(AND(p3_stab&gt;0,FV$4=p3_stab+120),p3_landeq+(p3_perm-FV146),0)</f>
        <v/>
      </c>
      <c r="FW171" s="44">
        <f>IF(AND(p3_stab&gt;0,FW$4=p3_stab+120),p3_landeq+(p3_perm-FW146),0)</f>
        <v/>
      </c>
      <c r="FX171" s="44">
        <f>IF(AND(p3_stab&gt;0,FX$4=p3_stab+120),p3_landeq+(p3_perm-FX146),0)</f>
        <v/>
      </c>
      <c r="FY171" s="44">
        <f>IF(AND(p3_stab&gt;0,FY$4=p3_stab+120),p3_landeq+(p3_perm-FY146),0)</f>
        <v/>
      </c>
      <c r="FZ171" s="44">
        <f>IF(AND(p3_stab&gt;0,FZ$4=p3_stab+120),p3_landeq+(p3_perm-FZ146),0)</f>
        <v/>
      </c>
      <c r="GA171" s="44">
        <f>IF(AND(p3_stab&gt;0,GA$4=p3_stab+120),p3_landeq+(p3_perm-GA146),0)</f>
        <v/>
      </c>
      <c r="GB171" s="44">
        <f>IF(AND(p3_stab&gt;0,GB$4=p3_stab+120),p3_landeq+(p3_perm-GB146),0)</f>
        <v/>
      </c>
      <c r="GC171" s="44">
        <f>IF(AND(p3_stab&gt;0,GC$4=p3_stab+120),p3_landeq+(p3_perm-GC146),0)</f>
        <v/>
      </c>
      <c r="GD171" s="44">
        <f>IF(AND(p3_stab&gt;0,GD$4=p3_stab+120),p3_landeq+(p3_perm-GD146),0)</f>
        <v/>
      </c>
      <c r="GE171" s="44">
        <f>IF(AND(p3_stab&gt;0,GE$4=p3_stab+120),p3_landeq+(p3_perm-GE146),0)</f>
        <v/>
      </c>
      <c r="GF171" s="44">
        <f>IF(AND(p3_stab&gt;0,GF$4=p3_stab+120),p3_landeq+(p3_perm-GF146),0)</f>
        <v/>
      </c>
      <c r="GG171" s="44">
        <f>IF(AND(p3_stab&gt;0,GG$4=p3_stab+120),p3_landeq+(p3_perm-GG146),0)</f>
        <v/>
      </c>
      <c r="GH171" s="44">
        <f>IF(AND(p3_stab&gt;0,GH$4=p3_stab+120),p3_landeq+(p3_perm-GH146),0)</f>
        <v/>
      </c>
      <c r="GI171" s="44">
        <f>IF(AND(p3_stab&gt;0,GI$4=p3_stab+120),p3_landeq+(p3_perm-GI146),0)</f>
        <v/>
      </c>
      <c r="GJ171" s="44">
        <f>IF(AND(p3_stab&gt;0,GJ$4=p3_stab+120),p3_landeq+(p3_perm-GJ146),0)</f>
        <v/>
      </c>
      <c r="GK171" s="44">
        <f>IF(AND(p3_stab&gt;0,GK$4=p3_stab+120),p3_landeq+(p3_perm-GK146),0)</f>
        <v/>
      </c>
      <c r="GL171" s="44">
        <f>IF(AND(p3_stab&gt;0,GL$4=p3_stab+120),p3_landeq+(p3_perm-GL146),0)</f>
        <v/>
      </c>
      <c r="GM171" s="44">
        <f>IF(AND(p3_stab&gt;0,GM$4=p3_stab+120),p3_landeq+(p3_perm-GM146),0)</f>
        <v/>
      </c>
      <c r="GN171" s="44">
        <f>IF(AND(p3_stab&gt;0,GN$4=p3_stab+120),p3_landeq+(p3_perm-GN146),0)</f>
        <v/>
      </c>
      <c r="GO171" s="44">
        <f>IF(AND(p3_stab&gt;0,GO$4=p3_stab+120),p3_landeq+(p3_perm-GO146),0)</f>
        <v/>
      </c>
      <c r="GP171" s="44">
        <f>IF(AND(p3_stab&gt;0,GP$4=p3_stab+120),p3_landeq+(p3_perm-GP146),0)</f>
        <v/>
      </c>
      <c r="GQ171" s="44">
        <f>IF(AND(p3_stab&gt;0,GQ$4=p3_stab+120),p3_landeq+(p3_perm-GQ146),0)</f>
        <v/>
      </c>
      <c r="GR171" s="44">
        <f>IF(AND(p3_stab&gt;0,GR$4=p3_stab+120),p3_landeq+(p3_perm-GR146),0)</f>
        <v/>
      </c>
      <c r="GS171" s="44">
        <f>IF(AND(p3_stab&gt;0,GS$4=p3_stab+120),p3_landeq+(p3_perm-GS146),0)</f>
        <v/>
      </c>
      <c r="GT171" s="44">
        <f>IF(AND(p3_stab&gt;0,GT$4=p3_stab+120),p3_landeq+(p3_perm-GT146),0)</f>
        <v/>
      </c>
      <c r="GU171" s="44">
        <f>IF(AND(p3_stab&gt;0,GU$4=p3_stab+120),p3_landeq+(p3_perm-GU146),0)</f>
        <v/>
      </c>
      <c r="GV171" s="44">
        <f>IF(AND(p3_stab&gt;0,GV$4=p3_stab+120),p3_landeq+(p3_perm-GV146),0)</f>
        <v/>
      </c>
      <c r="GW171" s="44">
        <f>IF(AND(p3_stab&gt;0,GW$4=p3_stab+120),p3_landeq+(p3_perm-GW146),0)</f>
        <v/>
      </c>
      <c r="GX171" s="44">
        <f>IF(AND(p3_stab&gt;0,GX$4=p3_stab+120),p3_landeq+(p3_perm-GX146),0)</f>
        <v/>
      </c>
      <c r="GY171" s="44">
        <f>IF(AND(p3_stab&gt;0,GY$4=p3_stab+120),p3_landeq+(p3_perm-GY146),0)</f>
        <v/>
      </c>
      <c r="GZ171" s="44">
        <f>IF(AND(p3_stab&gt;0,GZ$4=p3_stab+120),p3_landeq+(p3_perm-GZ146),0)</f>
        <v/>
      </c>
      <c r="HA171" s="44">
        <f>IF(AND(p3_stab&gt;0,HA$4=p3_stab+120),p3_landeq+(p3_perm-HA146),0)</f>
        <v/>
      </c>
      <c r="HB171" s="44">
        <f>IF(AND(p3_stab&gt;0,HB$4=p3_stab+120),p3_landeq+(p3_perm-HB146),0)</f>
        <v/>
      </c>
      <c r="HC171" s="44">
        <f>IF(AND(p3_stab&gt;0,HC$4=p3_stab+120),p3_landeq+(p3_perm-HC146),0)</f>
        <v/>
      </c>
      <c r="HD171" s="44">
        <f>IF(AND(p3_stab&gt;0,HD$4=p3_stab+120),p3_landeq+(p3_perm-HD146),0)</f>
        <v/>
      </c>
      <c r="HE171" s="44">
        <f>IF(AND(p3_stab&gt;0,HE$4=p3_stab+120),p3_landeq+(p3_perm-HE146),0)</f>
        <v/>
      </c>
      <c r="HF171" s="44">
        <f>IF(AND(p3_stab&gt;0,HF$4=p3_stab+120),p3_landeq+(p3_perm-HF146),0)</f>
        <v/>
      </c>
      <c r="HG171" s="44">
        <f>IF(AND(p3_stab&gt;0,HG$4=p3_stab+120),p3_landeq+(p3_perm-HG146),0)</f>
        <v/>
      </c>
      <c r="HH171" s="44">
        <f>IF(AND(p3_stab&gt;0,HH$4=p3_stab+120),p3_landeq+(p3_perm-HH146),0)</f>
        <v/>
      </c>
      <c r="HI171" s="44">
        <f>IF(AND(p3_stab&gt;0,HI$4=p3_stab+120),p3_landeq+(p3_perm-HI146),0)</f>
        <v/>
      </c>
      <c r="HJ171" s="44">
        <f>IF(AND(p3_stab&gt;0,HJ$4=p3_stab+120),p3_landeq+(p3_perm-HJ146),0)</f>
        <v/>
      </c>
      <c r="HK171" s="44">
        <f>IF(AND(p3_stab&gt;0,HK$4=p3_stab+120),p3_landeq+(p3_perm-HK146),0)</f>
        <v/>
      </c>
      <c r="HL171" s="44">
        <f>IF(AND(p3_stab&gt;0,HL$4=p3_stab+120),p3_landeq+(p3_perm-HL146),0)</f>
        <v/>
      </c>
      <c r="HM171" s="44">
        <f>IF(AND(p3_stab&gt;0,HM$4=p3_stab+120),p3_landeq+(p3_perm-HM146),0)</f>
        <v/>
      </c>
      <c r="HN171" s="44">
        <f>IF(AND(p3_stab&gt;0,HN$4=p3_stab+120),p3_landeq+(p3_perm-HN146),0)</f>
        <v/>
      </c>
      <c r="HO171" s="44">
        <f>IF(AND(p3_stab&gt;0,HO$4=p3_stab+120),p3_landeq+(p3_perm-HO146),0)</f>
        <v/>
      </c>
      <c r="HP171" s="44">
        <f>IF(AND(p3_stab&gt;0,HP$4=p3_stab+120),p3_landeq+(p3_perm-HP146),0)</f>
        <v/>
      </c>
      <c r="HQ171" s="44">
        <f>IF(AND(p3_stab&gt;0,HQ$4=p3_stab+120),p3_landeq+(p3_perm-HQ146),0)</f>
        <v/>
      </c>
      <c r="HR171" s="44">
        <f>IF(AND(p3_stab&gt;0,HR$4=p3_stab+120),p3_landeq+(p3_perm-HR146),0)</f>
        <v/>
      </c>
      <c r="HS171" s="44">
        <f>IF(AND(p3_stab&gt;0,HS$4=p3_stab+120),p3_landeq+(p3_perm-HS146),0)</f>
        <v/>
      </c>
      <c r="HT171" s="44">
        <f>IF(AND(p3_stab&gt;0,HT$4=p3_stab+120),p3_landeq+(p3_perm-HT146),0)</f>
        <v/>
      </c>
      <c r="HU171" s="44">
        <f>IF(AND(p3_stab&gt;0,HU$4=p3_stab+120),p3_landeq+(p3_perm-HU146),0)</f>
        <v/>
      </c>
      <c r="HV171" s="44">
        <f>IF(AND(p3_stab&gt;0,HV$4=p3_stab+120),p3_landeq+(p3_perm-HV146),0)</f>
        <v/>
      </c>
      <c r="HW171" s="44">
        <f>IF(AND(p3_stab&gt;0,HW$4=p3_stab+120),p3_landeq+(p3_perm-HW146),0)</f>
        <v/>
      </c>
      <c r="HX171" s="44">
        <f>IF(AND(p3_stab&gt;0,HX$4=p3_stab+120),p3_landeq+(p3_perm-HX146),0)</f>
        <v/>
      </c>
      <c r="HY171" s="44">
        <f>IF(AND(p3_stab&gt;0,HY$4=p3_stab+120),p3_landeq+(p3_perm-HY146),0)</f>
        <v/>
      </c>
      <c r="HZ171" s="44">
        <f>IF(AND(p3_stab&gt;0,HZ$4=p3_stab+120),p3_landeq+(p3_perm-HZ146),0)</f>
        <v/>
      </c>
      <c r="IA171" s="44">
        <f>IF(AND(p3_stab&gt;0,IA$4=p3_stab+120),p3_landeq+(p3_perm-IA146),0)</f>
        <v/>
      </c>
      <c r="IB171" s="44">
        <f>IF(AND(p3_stab&gt;0,IB$4=p3_stab+120),p3_landeq+(p3_perm-IB146),0)</f>
        <v/>
      </c>
      <c r="IC171" s="44">
        <f>IF(AND(p3_stab&gt;0,IC$4=p3_stab+120),p3_landeq+(p3_perm-IC146),0)</f>
        <v/>
      </c>
      <c r="ID171" s="44">
        <f>IF(AND(p3_stab&gt;0,ID$4=p3_stab+120),p3_landeq+(p3_perm-ID146),0)</f>
        <v/>
      </c>
      <c r="IE171" s="44">
        <f>IF(AND(p3_stab&gt;0,IE$4=p3_stab+120),p3_landeq+(p3_perm-IE146),0)</f>
        <v/>
      </c>
      <c r="IF171" s="44">
        <f>IF(AND(p3_stab&gt;0,IF$4=p3_stab+120),p3_landeq+(p3_perm-IF146),0)</f>
        <v/>
      </c>
      <c r="IG171" s="44">
        <f>IF(AND(p3_stab&gt;0,IG$4=p3_stab+120),p3_landeq+(p3_perm-IG146),0)</f>
        <v/>
      </c>
      <c r="IH171" s="44">
        <f>IF(AND(p3_stab&gt;0,IH$4=p3_stab+120),p3_landeq+(p3_perm-IH146),0)</f>
        <v/>
      </c>
      <c r="II171" s="44">
        <f>IF(AND(p3_stab&gt;0,II$4=p3_stab+120),p3_landeq+(p3_perm-II146),0)</f>
        <v/>
      </c>
      <c r="IJ171" s="44">
        <f>IF(AND(p3_stab&gt;0,IJ$4=p3_stab+120),p3_landeq+(p3_perm-IJ146),0)</f>
        <v/>
      </c>
      <c r="IK171" s="44">
        <f>IF(AND(p3_stab&gt;0,IK$4=p3_stab+120),p3_landeq+(p3_perm-IK146),0)</f>
        <v/>
      </c>
      <c r="IL171" s="44">
        <f>IF(AND(p3_stab&gt;0,IL$4=p3_stab+120),p3_landeq+(p3_perm-IL146),0)</f>
        <v/>
      </c>
      <c r="IM171" s="44">
        <f>IF(AND(p3_stab&gt;0,IM$4=p3_stab+120),p3_landeq+(p3_perm-IM146),0)</f>
        <v/>
      </c>
      <c r="IN171" s="44">
        <f>IF(AND(p3_stab&gt;0,IN$4=p3_stab+120),p3_landeq+(p3_perm-IN146),0)</f>
        <v/>
      </c>
      <c r="IO171" s="44">
        <f>IF(AND(p3_stab&gt;0,IO$4=p3_stab+120),p3_landeq+(p3_perm-IO146),0)</f>
        <v/>
      </c>
      <c r="IP171" s="44">
        <f>IF(AND(p3_stab&gt;0,IP$4=p3_stab+120),p3_landeq+(p3_perm-IP146),0)</f>
        <v/>
      </c>
      <c r="IQ171" s="44">
        <f>IF(AND(p3_stab&gt;0,IQ$4=p3_stab+120),p3_landeq+(p3_perm-IQ146),0)</f>
        <v/>
      </c>
      <c r="IR171" s="44">
        <f>IF(AND(p3_stab&gt;0,IR$4=p3_stab+120),p3_landeq+(p3_perm-IR146),0)</f>
        <v/>
      </c>
      <c r="IS171" s="44">
        <f>IF(AND(p3_stab&gt;0,IS$4=p3_stab+120),p3_landeq+(p3_perm-IS146),0)</f>
        <v/>
      </c>
      <c r="IT171" s="44">
        <f>IF(AND(p3_stab&gt;0,IT$4=p3_stab+120),p3_landeq+(p3_perm-IT146),0)</f>
        <v/>
      </c>
      <c r="IU171" s="44">
        <f>IF(AND(p3_stab&gt;0,IU$4=p3_stab+120),p3_landeq+(p3_perm-IU146),0)</f>
        <v/>
      </c>
      <c r="IV171" s="44">
        <f>IF(AND(p3_stab&gt;0,IV$4=p3_stab+120),p3_landeq+(p3_perm-IV146),0)</f>
        <v/>
      </c>
      <c r="IW171" s="44">
        <f>IF(AND(p3_stab&gt;0,IW$4=p3_stab+120),p3_landeq+(p3_perm-IW146),0)</f>
        <v/>
      </c>
      <c r="IX171" s="44">
        <f>IF(AND(p3_stab&gt;0,IX$4=p3_stab+120),p3_landeq+(p3_perm-IX146),0)</f>
        <v/>
      </c>
      <c r="IY171" s="44">
        <f>IF(AND(p3_stab&gt;0,IY$4=p3_stab+120),p3_landeq+(p3_perm-IY146),0)</f>
        <v/>
      </c>
      <c r="IZ171" s="44">
        <f>IF(AND(p3_stab&gt;0,IZ$4=p3_stab+120),p3_landeq+(p3_perm-IZ146),0)</f>
        <v/>
      </c>
      <c r="JA171" s="44">
        <f>IF(AND(p3_stab&gt;0,JA$4=p3_stab+120),p3_landeq+(p3_perm-JA146),0)</f>
        <v/>
      </c>
      <c r="JB171" s="44">
        <f>IF(AND(p3_stab&gt;0,JB$4=p3_stab+120),p3_landeq+(p3_perm-JB146),0)</f>
        <v/>
      </c>
      <c r="JC171" s="44">
        <f>IF(AND(p3_stab&gt;0,JC$4=p3_stab+120),p3_landeq+(p3_perm-JC146),0)</f>
        <v/>
      </c>
      <c r="JD171" s="44">
        <f>IF(AND(p3_stab&gt;0,JD$4=p3_stab+120),p3_landeq+(p3_perm-JD146),0)</f>
        <v/>
      </c>
      <c r="JE171" s="44">
        <f>IF(AND(p3_stab&gt;0,JE$4=p3_stab+120),p3_landeq+(p3_perm-JE146),0)</f>
        <v/>
      </c>
      <c r="JF171" s="44">
        <f>IF(AND(p3_stab&gt;0,JF$4=p3_stab+120),p3_landeq+(p3_perm-JF146),0)</f>
        <v/>
      </c>
      <c r="JG171" s="44">
        <f>IF(AND(p3_stab&gt;0,JG$4=p3_stab+120),p3_landeq+(p3_perm-JG146),0)</f>
        <v/>
      </c>
      <c r="JH171" s="44">
        <f>IF(AND(p3_stab&gt;0,JH$4=p3_stab+120),p3_landeq+(p3_perm-JH146),0)</f>
        <v/>
      </c>
      <c r="JI171" s="44">
        <f>IF(AND(p3_stab&gt;0,JI$4=p3_stab+120),p3_landeq+(p3_perm-JI146),0)</f>
        <v/>
      </c>
      <c r="JJ171" s="44">
        <f>IF(AND(p3_stab&gt;0,JJ$4=p3_stab+120),p3_landeq+(p3_perm-JJ146),0)</f>
        <v/>
      </c>
      <c r="JK171" s="44">
        <f>IF(AND(p3_stab&gt;0,JK$4=p3_stab+120),p3_landeq+(p3_perm-JK146),0)</f>
        <v/>
      </c>
      <c r="JL171" s="44">
        <f>IF(AND(p3_stab&gt;0,JL$4=p3_stab+120),p3_landeq+(p3_perm-JL146),0)</f>
        <v/>
      </c>
      <c r="JM171" s="44">
        <f>IF(AND(p3_stab&gt;0,JM$4=p3_stab+120),p3_landeq+(p3_perm-JM146),0)</f>
        <v/>
      </c>
      <c r="JN171" s="44">
        <f>IF(AND(p3_stab&gt;0,JN$4=p3_stab+120),p3_landeq+(p3_perm-JN146),0)</f>
        <v/>
      </c>
      <c r="JO171" s="44">
        <f>IF(AND(p3_stab&gt;0,JO$4=p3_stab+120),p3_landeq+(p3_perm-JO146),0)</f>
        <v/>
      </c>
      <c r="JP171" s="44">
        <f>IF(AND(p3_stab&gt;0,JP$4=p3_stab+120),p3_landeq+(p3_perm-JP146),0)</f>
        <v/>
      </c>
      <c r="JQ171" s="44">
        <f>IF(AND(p3_stab&gt;0,JQ$4=p3_stab+120),p3_landeq+(p3_perm-JQ146),0)</f>
        <v/>
      </c>
      <c r="JR171" s="44">
        <f>IF(AND(p3_stab&gt;0,JR$4=p3_stab+120),p3_landeq+(p3_perm-JR146),0)</f>
        <v/>
      </c>
      <c r="JS171" s="44">
        <f>IF(AND(p3_stab&gt;0,JS$4=p3_stab+120),p3_landeq+(p3_perm-JS146),0)</f>
        <v/>
      </c>
      <c r="JT171" s="44">
        <f>IF(AND(p3_stab&gt;0,JT$4=p3_stab+120),p3_landeq+(p3_perm-JT146),0)</f>
        <v/>
      </c>
      <c r="JU171" s="44">
        <f>IF(AND(p3_stab&gt;0,JU$4=p3_stab+120),p3_landeq+(p3_perm-JU146),0)</f>
        <v/>
      </c>
      <c r="JV171" s="44">
        <f>IF(AND(p3_stab&gt;0,JV$4=p3_stab+120),p3_landeq+(p3_perm-JV146),0)</f>
        <v/>
      </c>
      <c r="JW171" s="44">
        <f>IF(AND(p3_stab&gt;0,JW$4=p3_stab+120),p3_landeq+(p3_perm-JW146),0)</f>
        <v/>
      </c>
      <c r="JX171" s="44">
        <f>IF(AND(p3_stab&gt;0,JX$4=p3_stab+120),p3_landeq+(p3_perm-JX146),0)</f>
        <v/>
      </c>
      <c r="JY171" s="44">
        <f>IF(AND(p3_stab&gt;0,JY$4=p3_stab+120),p3_landeq+(p3_perm-JY146),0)</f>
        <v/>
      </c>
      <c r="JZ171" s="44">
        <f>IF(AND(p3_stab&gt;0,JZ$4=p3_stab+120),p3_landeq+(p3_perm-JZ146),0)</f>
        <v/>
      </c>
      <c r="KA171" s="44">
        <f>IF(AND(p3_stab&gt;0,KA$4=p3_stab+120),p3_landeq+(p3_perm-KA146),0)</f>
        <v/>
      </c>
      <c r="KB171" s="44">
        <f>IF(AND(p3_stab&gt;0,KB$4=p3_stab+120),p3_landeq+(p3_perm-KB146),0)</f>
        <v/>
      </c>
      <c r="KC171" s="44">
        <f>IF(AND(p3_stab&gt;0,KC$4=p3_stab+120),p3_landeq+(p3_perm-KC146),0)</f>
        <v/>
      </c>
      <c r="KD171" s="44">
        <f>IF(AND(p3_stab&gt;0,KD$4=p3_stab+120),p3_landeq+(p3_perm-KD146),0)</f>
        <v/>
      </c>
      <c r="KE171" s="44">
        <f>IF(AND(p3_stab&gt;0,KE$4=p3_stab+120),p3_landeq+(p3_perm-KE146),0)</f>
        <v/>
      </c>
      <c r="KF171" s="44">
        <f>IF(AND(p3_stab&gt;0,KF$4=p3_stab+120),p3_landeq+(p3_perm-KF146),0)</f>
        <v/>
      </c>
      <c r="KG171" s="44">
        <f>IF(AND(p3_stab&gt;0,KG$4=p3_stab+120),p3_landeq+(p3_perm-KG146),0)</f>
        <v/>
      </c>
      <c r="KH171" s="44">
        <f>IF(AND(p3_stab&gt;0,KH$4=p3_stab+120),p3_landeq+(p3_perm-KH146),0)</f>
        <v/>
      </c>
      <c r="KI171" s="44">
        <f>IF(AND(p3_stab&gt;0,KI$4=p3_stab+120),p3_landeq+(p3_perm-KI146),0)</f>
        <v/>
      </c>
      <c r="KJ171" s="44">
        <f>IF(AND(p3_stab&gt;0,KJ$4=p3_stab+120),p3_landeq+(p3_perm-KJ146),0)</f>
        <v/>
      </c>
      <c r="KK171" s="44">
        <f>IF(AND(p3_stab&gt;0,KK$4=p3_stab+120),p3_landeq+(p3_perm-KK146),0)</f>
        <v/>
      </c>
      <c r="KL171" s="44">
        <f>IF(AND(p3_stab&gt;0,KL$4=p3_stab+120),p3_landeq+(p3_perm-KL146),0)</f>
        <v/>
      </c>
      <c r="KM171" s="44">
        <f>IF(AND(p3_stab&gt;0,KM$4=p3_stab+120),p3_landeq+(p3_perm-KM146),0)</f>
        <v/>
      </c>
      <c r="KN171" s="44">
        <f>IF(AND(p3_stab&gt;0,KN$4=p3_stab+120),p3_landeq+(p3_perm-KN146),0)</f>
        <v/>
      </c>
      <c r="KO171" s="44">
        <f>IF(AND(p3_stab&gt;0,KO$4=p3_stab+120),p3_landeq+(p3_perm-KO146),0)</f>
        <v/>
      </c>
      <c r="KP171" s="44">
        <f>IF(AND(p3_stab&gt;0,KP$4=p3_stab+120),p3_landeq+(p3_perm-KP146),0)</f>
        <v/>
      </c>
      <c r="KQ171" s="44">
        <f>IF(AND(p3_stab&gt;0,KQ$4=p3_stab+120),p3_landeq+(p3_perm-KQ146),0)</f>
        <v/>
      </c>
      <c r="KR171" s="44">
        <f>IF(AND(p3_stab&gt;0,KR$4=p3_stab+120),p3_landeq+(p3_perm-KR146),0)</f>
        <v/>
      </c>
      <c r="KS171" s="44">
        <f>IF(AND(p3_stab&gt;0,KS$4=p3_stab+120),p3_landeq+(p3_perm-KS146),0)</f>
        <v/>
      </c>
      <c r="KT171" s="44">
        <f>IF(AND(p3_stab&gt;0,KT$4=p3_stab+120),p3_landeq+(p3_perm-KT146),0)</f>
        <v/>
      </c>
      <c r="KU171" s="44">
        <f>IF(AND(p3_stab&gt;0,KU$4=p3_stab+120),p3_landeq+(p3_perm-KU146),0)</f>
        <v/>
      </c>
      <c r="KV171" s="44">
        <f>IF(AND(p3_stab&gt;0,KV$4=p3_stab+120),p3_landeq+(p3_perm-KV146),0)</f>
        <v/>
      </c>
      <c r="KW171" s="44">
        <f>IF(AND(p3_stab&gt;0,KW$4=p3_stab+120),p3_landeq+(p3_perm-KW146),0)</f>
        <v/>
      </c>
      <c r="KX171" s="44">
        <f>IF(AND(p3_stab&gt;0,KX$4=p3_stab+120),p3_landeq+(p3_perm-KX146),0)</f>
        <v/>
      </c>
      <c r="KY171" s="44">
        <f>IF(AND(p3_stab&gt;0,KY$4=p3_stab+120),p3_landeq+(p3_perm-KY146),0)</f>
        <v/>
      </c>
      <c r="KZ171" s="44">
        <f>IF(AND(p3_stab&gt;0,KZ$4=p3_stab+120),p3_landeq+(p3_perm-KZ146),0)</f>
        <v/>
      </c>
      <c r="LA171" s="44">
        <f>IF(AND(p3_stab&gt;0,LA$4=p3_stab+120),p3_landeq+(p3_perm-LA146),0)</f>
        <v/>
      </c>
      <c r="LB171" s="44">
        <f>IF(AND(p3_stab&gt;0,LB$4=p3_stab+120),p3_landeq+(p3_perm-LB146),0)</f>
        <v/>
      </c>
      <c r="LC171" s="44">
        <f>IF(AND(p3_stab&gt;0,LC$4=p3_stab+120),p3_landeq+(p3_perm-LC146),0)</f>
        <v/>
      </c>
      <c r="LD171" s="44">
        <f>IF(AND(p3_stab&gt;0,LD$4=p3_stab+120),p3_landeq+(p3_perm-LD146),0)</f>
        <v/>
      </c>
      <c r="LE171" s="44">
        <f>IF(AND(p3_stab&gt;0,LE$4=p3_stab+120),p3_landeq+(p3_perm-LE146),0)</f>
        <v/>
      </c>
      <c r="LF171" s="44">
        <f>IF(AND(p3_stab&gt;0,LF$4=p3_stab+120),p3_landeq+(p3_perm-LF146),0)</f>
        <v/>
      </c>
      <c r="LG171" s="44">
        <f>IF(AND(p3_stab&gt;0,LG$4=p3_stab+120),p3_landeq+(p3_perm-LG146),0)</f>
        <v/>
      </c>
      <c r="LH171" s="44">
        <f>IF(AND(p3_stab&gt;0,LH$4=p3_stab+120),p3_landeq+(p3_perm-LH146),0)</f>
        <v/>
      </c>
      <c r="LI171" s="44">
        <f>IF(AND(p3_stab&gt;0,LI$4=p3_stab+120),p3_landeq+(p3_perm-LI146),0)</f>
        <v/>
      </c>
      <c r="LJ171" s="44">
        <f>IF(AND(p3_stab&gt;0,LJ$4=p3_stab+120),p3_landeq+(p3_perm-LJ146),0)</f>
        <v/>
      </c>
      <c r="LK171" s="44">
        <f>IF(AND(p3_stab&gt;0,LK$4=p3_stab+120),p3_landeq+(p3_perm-LK146),0)</f>
        <v/>
      </c>
      <c r="LL171" s="44">
        <f>IF(AND(p3_stab&gt;0,LL$4=p3_stab+120),p3_landeq+(p3_perm-LL146),0)</f>
        <v/>
      </c>
      <c r="LM171" s="44">
        <f>IF(AND(p3_stab&gt;0,LM$4=p3_stab+120),p3_landeq+(p3_perm-LM146),0)</f>
        <v/>
      </c>
      <c r="LN171" s="44">
        <f>IF(AND(p3_stab&gt;0,LN$4=p3_stab+120),p3_landeq+(p3_perm-LN146),0)</f>
        <v/>
      </c>
      <c r="LO171" s="44">
        <f>IF(AND(p3_stab&gt;0,LO$4=p3_stab+120),p3_landeq+(p3_perm-LO146),0)</f>
        <v/>
      </c>
      <c r="LP171" s="44">
        <f>IF(AND(p3_stab&gt;0,LP$4=p3_stab+120),p3_landeq+(p3_perm-LP146),0)</f>
        <v/>
      </c>
      <c r="LQ171" s="44">
        <f>IF(AND(p3_stab&gt;0,LQ$4=p3_stab+120),p3_landeq+(p3_perm-LQ146),0)</f>
        <v/>
      </c>
      <c r="LR171" s="44">
        <f>IF(AND(p3_stab&gt;0,LR$4=p3_stab+120),p3_landeq+(p3_perm-LR146),0)</f>
        <v/>
      </c>
      <c r="LS171" s="44">
        <f>IF(AND(p3_stab&gt;0,LS$4=p3_stab+120),p3_landeq+(p3_perm-LS146),0)</f>
        <v/>
      </c>
      <c r="LT171" s="44">
        <f>IF(AND(p3_stab&gt;0,LT$4=p3_stab+120),p3_landeq+(p3_perm-LT146),0)</f>
        <v/>
      </c>
      <c r="LU171" s="44">
        <f>IF(AND(p3_stab&gt;0,LU$4=p3_stab+120),p3_landeq+(p3_perm-LU146),0)</f>
        <v/>
      </c>
      <c r="LV171" s="44">
        <f>IF(AND(p3_stab&gt;0,LV$4=p3_stab+120),p3_landeq+(p3_perm-LV146),0)</f>
        <v/>
      </c>
      <c r="LW171" s="44">
        <f>IF(AND(p3_stab&gt;0,LW$4=p3_stab+120),p3_landeq+(p3_perm-LW146),0)</f>
        <v/>
      </c>
      <c r="LX171" s="44">
        <f>IF(AND(p3_stab&gt;0,LX$4=p3_stab+120),p3_landeq+(p3_perm-LX146),0)</f>
        <v/>
      </c>
      <c r="LY171" s="44">
        <f>IF(AND(p3_stab&gt;0,LY$4=p3_stab+120),p3_landeq+(p3_perm-LY146),0)</f>
        <v/>
      </c>
      <c r="LZ171" s="44">
        <f>IF(AND(p3_stab&gt;0,LZ$4=p3_stab+120),p3_landeq+(p3_perm-LZ146),0)</f>
        <v/>
      </c>
      <c r="MA171" s="44">
        <f>IF(AND(p3_stab&gt;0,MA$4=p3_stab+120),p3_landeq+(p3_perm-MA146),0)</f>
        <v/>
      </c>
      <c r="MB171" s="44">
        <f>IF(AND(p3_stab&gt;0,MB$4=p3_stab+120),p3_landeq+(p3_perm-MB146),0)</f>
        <v/>
      </c>
      <c r="MC171" s="44">
        <f>IF(AND(p3_stab&gt;0,MC$4=p3_stab+120),p3_landeq+(p3_perm-MC146),0)</f>
        <v/>
      </c>
      <c r="MD171" s="44">
        <f>IF(AND(p3_stab&gt;0,MD$4=p3_stab+120),p3_landeq+(p3_perm-MD146),0)</f>
        <v/>
      </c>
      <c r="ME171" s="44">
        <f>IF(AND(p3_stab&gt;0,ME$4=p3_stab+120),p3_landeq+(p3_perm-ME146),0)</f>
        <v/>
      </c>
      <c r="MF171" s="44">
        <f>IF(AND(p3_stab&gt;0,MF$4=p3_stab+120),p3_landeq+(p3_perm-MF146),0)</f>
        <v/>
      </c>
      <c r="MG171" s="44">
        <f>IF(AND(p3_stab&gt;0,MG$4=p3_stab+120),p3_landeq+(p3_perm-MG146),0)</f>
        <v/>
      </c>
      <c r="MH171" s="44">
        <f>IF(AND(p3_stab&gt;0,MH$4=p3_stab+120),p3_landeq+(p3_perm-MH146),0)</f>
        <v/>
      </c>
      <c r="MI171" s="44">
        <f>IF(AND(p3_stab&gt;0,MI$4=p3_stab+120),p3_landeq+(p3_perm-MI146),0)</f>
        <v/>
      </c>
      <c r="MJ171" s="44">
        <f>IF(AND(p3_stab&gt;0,MJ$4=p3_stab+120),p3_landeq+(p3_perm-MJ146),0)</f>
        <v/>
      </c>
      <c r="MK171" s="44">
        <f>IF(AND(p3_stab&gt;0,MK$4=p3_stab+120),p3_landeq+(p3_perm-MK146),0)</f>
        <v/>
      </c>
      <c r="ML171" s="44">
        <f>IF(AND(p3_stab&gt;0,ML$4=p3_stab+120),p3_landeq+(p3_perm-ML146),0)</f>
        <v/>
      </c>
      <c r="MM171" s="44">
        <f>IF(AND(p3_stab&gt;0,MM$4=p3_stab+120),p3_landeq+(p3_perm-MM146),0)</f>
        <v/>
      </c>
      <c r="MN171" s="44">
        <f>IF(AND(p3_stab&gt;0,MN$4=p3_stab+120),p3_landeq+(p3_perm-MN146),0)</f>
        <v/>
      </c>
      <c r="MO171" s="44">
        <f>IF(AND(p3_stab&gt;0,MO$4=p3_stab+120),p3_landeq+(p3_perm-MO146),0)</f>
        <v/>
      </c>
      <c r="MP171" s="44">
        <f>IF(AND(p3_stab&gt;0,MP$4=p3_stab+120),p3_landeq+(p3_perm-MP146),0)</f>
        <v/>
      </c>
      <c r="MQ171" s="44">
        <f>IF(AND(p3_stab&gt;0,MQ$4=p3_stab+120),p3_landeq+(p3_perm-MQ146),0)</f>
        <v/>
      </c>
      <c r="MR171" s="44">
        <f>IF(AND(p3_stab&gt;0,MR$4=p3_stab+120),p3_landeq+(p3_perm-MR146),0)</f>
        <v/>
      </c>
      <c r="MS171" s="44">
        <f>IF(AND(p3_stab&gt;0,MS$4=p3_stab+120),p3_landeq+(p3_perm-MS146),0)</f>
        <v/>
      </c>
      <c r="MT171" s="44">
        <f>IF(AND(p3_stab&gt;0,MT$4=p3_stab+120),p3_landeq+(p3_perm-MT146),0)</f>
        <v/>
      </c>
      <c r="MU171" s="44">
        <f>IF(AND(p3_stab&gt;0,MU$4=p3_stab+120),p3_landeq+(p3_perm-MU146),0)</f>
        <v/>
      </c>
      <c r="MV171" s="44">
        <f>IF(AND(p3_stab&gt;0,MV$4=p3_stab+120),p3_landeq+(p3_perm-MV146),0)</f>
        <v/>
      </c>
      <c r="MW171" s="44">
        <f>IF(AND(p3_stab&gt;0,MW$4=p3_stab+120),p3_landeq+(p3_perm-MW146),0)</f>
        <v/>
      </c>
      <c r="MX171" s="44">
        <f>IF(AND(p3_stab&gt;0,MX$4=p3_stab+120),p3_landeq+(p3_perm-MX146),0)</f>
        <v/>
      </c>
      <c r="MY171" s="44">
        <f>IF(AND(p3_stab&gt;0,MY$4=p3_stab+120),p3_landeq+(p3_perm-MY146),0)</f>
        <v/>
      </c>
      <c r="MZ171" s="44">
        <f>IF(AND(p3_stab&gt;0,MZ$4=p3_stab+120),p3_landeq+(p3_perm-MZ146),0)</f>
        <v/>
      </c>
      <c r="NA171" s="44">
        <f>IF(AND(p3_stab&gt;0,NA$4=p3_stab+120),p3_landeq+(p3_perm-NA146),0)</f>
        <v/>
      </c>
      <c r="NB171" s="44">
        <f>IF(AND(p3_stab&gt;0,NB$4=p3_stab+120),p3_landeq+(p3_perm-NB146),0)</f>
        <v/>
      </c>
      <c r="NC171" s="44">
        <f>IF(AND(p3_stab&gt;0,NC$4=p3_stab+120),p3_landeq+(p3_perm-NC146),0)</f>
        <v/>
      </c>
      <c r="ND171" s="44">
        <f>IF(AND(p3_stab&gt;0,ND$4=p3_stab+120),p3_landeq+(p3_perm-ND146),0)</f>
        <v/>
      </c>
      <c r="NE171" s="44">
        <f>IF(AND(p3_stab&gt;0,NE$4=p3_stab+120),p3_landeq+(p3_perm-NE146),0)</f>
        <v/>
      </c>
      <c r="NF171" s="44">
        <f>IF(AND(p3_stab&gt;0,NF$4=p3_stab+120),p3_landeq+(p3_perm-NF146),0)</f>
        <v/>
      </c>
      <c r="NG171" s="44">
        <f>IF(AND(p3_stab&gt;0,NG$4=p3_stab+120),p3_landeq+(p3_perm-NG146),0)</f>
        <v/>
      </c>
      <c r="NH171" s="44">
        <f>IF(AND(p3_stab&gt;0,NH$4=p3_stab+120),p3_landeq+(p3_perm-NH146),0)</f>
        <v/>
      </c>
      <c r="NI171" s="44">
        <f>IF(AND(p3_stab&gt;0,NI$4=p3_stab+120),p3_landeq+(p3_perm-NI146),0)</f>
        <v/>
      </c>
      <c r="NJ171" s="44">
        <f>IF(AND(p3_stab&gt;0,NJ$4=p3_stab+120),p3_landeq+(p3_perm-NJ146),0)</f>
        <v/>
      </c>
      <c r="NK171" s="44">
        <f>IF(AND(p3_stab&gt;0,NK$4=p3_stab+120),p3_landeq+(p3_perm-NK146),0)</f>
        <v/>
      </c>
      <c r="NL171" s="44">
        <f>IF(AND(p3_stab&gt;0,NL$4=p3_stab+120),p3_landeq+(p3_perm-NL146),0)</f>
        <v/>
      </c>
      <c r="NM171" s="44">
        <f>IF(AND(p3_stab&gt;0,NM$4=p3_stab+120),p3_landeq+(p3_perm-NM146),0)</f>
        <v/>
      </c>
      <c r="NN171" s="44">
        <f>IF(AND(p3_stab&gt;0,NN$4=p3_stab+120),p3_landeq+(p3_perm-NN146),0)</f>
        <v/>
      </c>
      <c r="NO171" s="44">
        <f>IF(AND(p3_stab&gt;0,NO$4=p3_stab+120),p3_landeq+(p3_perm-NO146),0)</f>
        <v/>
      </c>
      <c r="NP171" s="44">
        <f>IF(AND(p3_stab&gt;0,NP$4=p3_stab+120),p3_landeq+(p3_perm-NP146),0)</f>
        <v/>
      </c>
      <c r="NQ171" s="44">
        <f>IF(AND(p3_stab&gt;0,NQ$4=p3_stab+120),p3_landeq+(p3_perm-NQ146),0)</f>
        <v/>
      </c>
      <c r="NR171" s="44">
        <f>IF(AND(p3_stab&gt;0,NR$4=p3_stab+120),p3_landeq+(p3_perm-NR146),0)</f>
        <v/>
      </c>
      <c r="NS171" s="44">
        <f>IF(AND(p3_stab&gt;0,NS$4=p3_stab+120),p3_landeq+(p3_perm-NS146),0)</f>
        <v/>
      </c>
      <c r="NT171" s="44">
        <f>IF(AND(p3_stab&gt;0,NT$4=p3_stab+120),p3_landeq+(p3_perm-NT146),0)</f>
        <v/>
      </c>
      <c r="NU171" s="44">
        <f>IF(AND(p3_stab&gt;0,NU$4=p3_stab+120),p3_landeq+(p3_perm-NU146),0)</f>
        <v/>
      </c>
      <c r="NV171" s="44">
        <f>IF(AND(p3_stab&gt;0,NV$4=p3_stab+120),p3_landeq+(p3_perm-NV146),0)</f>
        <v/>
      </c>
      <c r="NW171" s="44">
        <f>IF(AND(p3_stab&gt;0,NW$4=p3_stab+120),p3_landeq+(p3_perm-NW146),0)</f>
        <v/>
      </c>
      <c r="NX171" s="44">
        <f>IF(AND(p3_stab&gt;0,NX$4=p3_stab+120),p3_landeq+(p3_perm-NX146),0)</f>
        <v/>
      </c>
      <c r="NY171" s="44">
        <f>IF(AND(p3_stab&gt;0,NY$4=p3_stab+120),p3_landeq+(p3_perm-NY146),0)</f>
        <v/>
      </c>
      <c r="NZ171" s="44">
        <f>IF(AND(p3_stab&gt;0,NZ$4=p3_stab+120),p3_landeq+(p3_perm-NZ146),0)</f>
        <v/>
      </c>
      <c r="OA171" s="44">
        <f>IF(AND(p3_stab&gt;0,OA$4=p3_stab+120),p3_landeq+(p3_perm-OA146),0)</f>
        <v/>
      </c>
      <c r="OB171" s="44">
        <f>IF(AND(p3_stab&gt;0,OB$4=p3_stab+120),p3_landeq+(p3_perm-OB146),0)</f>
        <v/>
      </c>
      <c r="OC171" s="44">
        <f>IF(AND(p3_stab&gt;0,OC$4=p3_stab+120),p3_landeq+(p3_perm-OC146),0)</f>
        <v/>
      </c>
      <c r="OD171" s="44">
        <f>IF(AND(p3_stab&gt;0,OD$4=p3_stab+120),p3_landeq+(p3_perm-OD146),0)</f>
        <v/>
      </c>
      <c r="OE171" s="44">
        <f>IF(AND(p3_stab&gt;0,OE$4=p3_stab+120),p3_landeq+(p3_perm-OE146),0)</f>
        <v/>
      </c>
      <c r="OF171" s="44">
        <f>IF(AND(p3_stab&gt;0,OF$4=p3_stab+120),p3_landeq+(p3_perm-OF146),0)</f>
        <v/>
      </c>
      <c r="OG171" s="44">
        <f>IF(AND(p3_stab&gt;0,OG$4=p3_stab+120),p3_landeq+(p3_perm-OG146),0)</f>
        <v/>
      </c>
      <c r="OH171" s="44">
        <f>IF(AND(p3_stab&gt;0,OH$4=p3_stab+120),p3_landeq+(p3_perm-OH146),0)</f>
        <v/>
      </c>
      <c r="OI171" s="44">
        <f>IF(AND(p3_stab&gt;0,OI$4=p3_stab+120),p3_landeq+(p3_perm-OI146),0)</f>
        <v/>
      </c>
      <c r="OJ171" s="44">
        <f>IF(AND(p3_stab&gt;0,OJ$4=p3_stab+120),p3_landeq+(p3_perm-OJ146),0)</f>
        <v/>
      </c>
      <c r="OK171" s="44">
        <f>IF(AND(p3_stab&gt;0,OK$4=p3_stab+120),p3_landeq+(p3_perm-OK146),0)</f>
        <v/>
      </c>
      <c r="OL171" s="44">
        <f>IF(AND(p3_stab&gt;0,OL$4=p3_stab+120),p3_landeq+(p3_perm-OL146),0)</f>
        <v/>
      </c>
      <c r="OM171" s="44">
        <f>IF(AND(p3_stab&gt;0,OM$4=p3_stab+120),p3_landeq+(p3_perm-OM146),0)</f>
        <v/>
      </c>
      <c r="ON171" s="44">
        <f>IF(AND(p3_stab&gt;0,ON$4=p3_stab+120),p3_landeq+(p3_perm-ON146),0)</f>
        <v/>
      </c>
      <c r="OO171" s="44">
        <f>IF(AND(p3_stab&gt;0,OO$4=p3_stab+120),p3_landeq+(p3_perm-OO146),0)</f>
        <v/>
      </c>
      <c r="OP171" s="44">
        <f>IF(AND(p3_stab&gt;0,OP$4=p3_stab+120),p3_landeq+(p3_perm-OP146),0)</f>
        <v/>
      </c>
      <c r="OQ171" s="44">
        <f>IF(AND(p3_stab&gt;0,OQ$4=p3_stab+120),p3_landeq+(p3_perm-OQ146),0)</f>
        <v/>
      </c>
      <c r="OR171" s="44">
        <f>IF(AND(p3_stab&gt;0,OR$4=p3_stab+120),p3_landeq+(p3_perm-OR146),0)</f>
        <v/>
      </c>
      <c r="OS171" s="44">
        <f>IF(AND(p3_stab&gt;0,OS$4=p3_stab+120),p3_landeq+(p3_perm-OS146),0)</f>
        <v/>
      </c>
      <c r="OT171" s="44">
        <f>IF(AND(p3_stab&gt;0,OT$4=p3_stab+120),p3_landeq+(p3_perm-OT146),0)</f>
        <v/>
      </c>
      <c r="OU171" s="44">
        <f>IF(AND(p3_stab&gt;0,OU$4=p3_stab+120),p3_landeq+(p3_perm-OU146),0)</f>
        <v/>
      </c>
      <c r="OV171" s="44">
        <f>IF(AND(p3_stab&gt;0,OV$4=p3_stab+120),p3_landeq+(p3_perm-OV146),0)</f>
        <v/>
      </c>
      <c r="OW171" s="44">
        <f>IF(AND(p3_stab&gt;0,OW$4=p3_stab+120),p3_landeq+(p3_perm-OW146),0)</f>
        <v/>
      </c>
      <c r="OX171" s="44">
        <f>IF(AND(p3_stab&gt;0,OX$4=p3_stab+120),p3_landeq+(p3_perm-OX146),0)</f>
        <v/>
      </c>
      <c r="OY171" s="44">
        <f>IF(AND(p3_stab&gt;0,OY$4=p3_stab+120),p3_landeq+(p3_perm-OY146),0)</f>
        <v/>
      </c>
      <c r="OZ171" s="44">
        <f>IF(AND(p3_stab&gt;0,OZ$4=p3_stab+120),p3_landeq+(p3_perm-OZ146),0)</f>
        <v/>
      </c>
      <c r="PA171" s="44">
        <f>IF(AND(p3_stab&gt;0,PA$4=p3_stab+120),p3_landeq+(p3_perm-PA146),0)</f>
        <v/>
      </c>
      <c r="PB171" s="44">
        <f>IF(AND(p3_stab&gt;0,PB$4=p3_stab+120),p3_landeq+(p3_perm-PB146),0)</f>
        <v/>
      </c>
      <c r="PC171" s="44">
        <f>IF(AND(p3_stab&gt;0,PC$4=p3_stab+120),p3_landeq+(p3_perm-PC146),0)</f>
        <v/>
      </c>
      <c r="PD171" s="44">
        <f>IF(AND(p3_stab&gt;0,PD$4=p3_stab+120),p3_landeq+(p3_perm-PD146),0)</f>
        <v/>
      </c>
      <c r="PE171" s="44">
        <f>IF(AND(p3_stab&gt;0,PE$4=p3_stab+120),p3_landeq+(p3_perm-PE146),0)</f>
        <v/>
      </c>
      <c r="PF171" s="44">
        <f>IF(AND(p3_stab&gt;0,PF$4=p3_stab+120),p3_landeq+(p3_perm-PF146),0)</f>
        <v/>
      </c>
      <c r="PG171" s="44">
        <f>IF(AND(p3_stab&gt;0,PG$4=p3_stab+120),p3_landeq+(p3_perm-PG146),0)</f>
        <v/>
      </c>
      <c r="PH171" s="44">
        <f>IF(AND(p3_stab&gt;0,PH$4=p3_stab+120),p3_landeq+(p3_perm-PH146),0)</f>
        <v/>
      </c>
      <c r="PI171" s="44">
        <f>IF(AND(p3_stab&gt;0,PI$4=p3_stab+120),p3_landeq+(p3_perm-PI146),0)</f>
        <v/>
      </c>
      <c r="PJ171" s="44">
        <f>IF(AND(p3_stab&gt;0,PJ$4=p3_stab+120),p3_landeq+(p3_perm-PJ146),0)</f>
        <v/>
      </c>
      <c r="PK171" s="44">
        <f>IF(AND(p3_stab&gt;0,PK$4=p3_stab+120),p3_landeq+(p3_perm-PK146),0)</f>
        <v/>
      </c>
      <c r="PL171" s="44">
        <f>IF(AND(p3_stab&gt;0,PL$4=p3_stab+120),p3_landeq+(p3_perm-PL146),0)</f>
        <v/>
      </c>
      <c r="PM171" s="44">
        <f>IF(AND(p3_stab&gt;0,PM$4=p3_stab+120),p3_landeq+(p3_perm-PM146),0)</f>
        <v/>
      </c>
    </row>
    <row r="172">
      <c r="A172" s="9" t="inlineStr">
        <is>
          <t>Landowner cash-flow share (Yrs 1-10)</t>
        </is>
      </c>
      <c r="B172" s="9" t="inlineStr">
        <is>
          <t>P3</t>
        </is>
      </c>
      <c r="C172" s="43">
        <f>SUM(D172:PM172)</f>
        <v/>
      </c>
      <c r="D172" s="44">
        <f>IF(AND(D151&gt;=1,D151&lt;=10,D168&gt;0),D168*split_lo,0)</f>
        <v/>
      </c>
      <c r="E172" s="44">
        <f>IF(AND(E151&gt;=1,E151&lt;=10,E168&gt;0),E168*split_lo,0)</f>
        <v/>
      </c>
      <c r="F172" s="44">
        <f>IF(AND(F151&gt;=1,F151&lt;=10,F168&gt;0),F168*split_lo,0)</f>
        <v/>
      </c>
      <c r="G172" s="44">
        <f>IF(AND(G151&gt;=1,G151&lt;=10,G168&gt;0),G168*split_lo,0)</f>
        <v/>
      </c>
      <c r="H172" s="44">
        <f>IF(AND(H151&gt;=1,H151&lt;=10,H168&gt;0),H168*split_lo,0)</f>
        <v/>
      </c>
      <c r="I172" s="44">
        <f>IF(AND(I151&gt;=1,I151&lt;=10,I168&gt;0),I168*split_lo,0)</f>
        <v/>
      </c>
      <c r="J172" s="44">
        <f>IF(AND(J151&gt;=1,J151&lt;=10,J168&gt;0),J168*split_lo,0)</f>
        <v/>
      </c>
      <c r="K172" s="44">
        <f>IF(AND(K151&gt;=1,K151&lt;=10,K168&gt;0),K168*split_lo,0)</f>
        <v/>
      </c>
      <c r="L172" s="44">
        <f>IF(AND(L151&gt;=1,L151&lt;=10,L168&gt;0),L168*split_lo,0)</f>
        <v/>
      </c>
      <c r="M172" s="44">
        <f>IF(AND(M151&gt;=1,M151&lt;=10,M168&gt;0),M168*split_lo,0)</f>
        <v/>
      </c>
      <c r="N172" s="44">
        <f>IF(AND(N151&gt;=1,N151&lt;=10,N168&gt;0),N168*split_lo,0)</f>
        <v/>
      </c>
      <c r="O172" s="44">
        <f>IF(AND(O151&gt;=1,O151&lt;=10,O168&gt;0),O168*split_lo,0)</f>
        <v/>
      </c>
      <c r="P172" s="44">
        <f>IF(AND(P151&gt;=1,P151&lt;=10,P168&gt;0),P168*split_lo,0)</f>
        <v/>
      </c>
      <c r="Q172" s="44">
        <f>IF(AND(Q151&gt;=1,Q151&lt;=10,Q168&gt;0),Q168*split_lo,0)</f>
        <v/>
      </c>
      <c r="R172" s="44">
        <f>IF(AND(R151&gt;=1,R151&lt;=10,R168&gt;0),R168*split_lo,0)</f>
        <v/>
      </c>
      <c r="S172" s="44">
        <f>IF(AND(S151&gt;=1,S151&lt;=10,S168&gt;0),S168*split_lo,0)</f>
        <v/>
      </c>
      <c r="T172" s="44">
        <f>IF(AND(T151&gt;=1,T151&lt;=10,T168&gt;0),T168*split_lo,0)</f>
        <v/>
      </c>
      <c r="U172" s="44">
        <f>IF(AND(U151&gt;=1,U151&lt;=10,U168&gt;0),U168*split_lo,0)</f>
        <v/>
      </c>
      <c r="V172" s="44">
        <f>IF(AND(V151&gt;=1,V151&lt;=10,V168&gt;0),V168*split_lo,0)</f>
        <v/>
      </c>
      <c r="W172" s="44">
        <f>IF(AND(W151&gt;=1,W151&lt;=10,W168&gt;0),W168*split_lo,0)</f>
        <v/>
      </c>
      <c r="X172" s="44">
        <f>IF(AND(X151&gt;=1,X151&lt;=10,X168&gt;0),X168*split_lo,0)</f>
        <v/>
      </c>
      <c r="Y172" s="44">
        <f>IF(AND(Y151&gt;=1,Y151&lt;=10,Y168&gt;0),Y168*split_lo,0)</f>
        <v/>
      </c>
      <c r="Z172" s="44">
        <f>IF(AND(Z151&gt;=1,Z151&lt;=10,Z168&gt;0),Z168*split_lo,0)</f>
        <v/>
      </c>
      <c r="AA172" s="44">
        <f>IF(AND(AA151&gt;=1,AA151&lt;=10,AA168&gt;0),AA168*split_lo,0)</f>
        <v/>
      </c>
      <c r="AB172" s="44">
        <f>IF(AND(AB151&gt;=1,AB151&lt;=10,AB168&gt;0),AB168*split_lo,0)</f>
        <v/>
      </c>
      <c r="AC172" s="44">
        <f>IF(AND(AC151&gt;=1,AC151&lt;=10,AC168&gt;0),AC168*split_lo,0)</f>
        <v/>
      </c>
      <c r="AD172" s="44">
        <f>IF(AND(AD151&gt;=1,AD151&lt;=10,AD168&gt;0),AD168*split_lo,0)</f>
        <v/>
      </c>
      <c r="AE172" s="44">
        <f>IF(AND(AE151&gt;=1,AE151&lt;=10,AE168&gt;0),AE168*split_lo,0)</f>
        <v/>
      </c>
      <c r="AF172" s="44">
        <f>IF(AND(AF151&gt;=1,AF151&lt;=10,AF168&gt;0),AF168*split_lo,0)</f>
        <v/>
      </c>
      <c r="AG172" s="44">
        <f>IF(AND(AG151&gt;=1,AG151&lt;=10,AG168&gt;0),AG168*split_lo,0)</f>
        <v/>
      </c>
      <c r="AH172" s="44">
        <f>IF(AND(AH151&gt;=1,AH151&lt;=10,AH168&gt;0),AH168*split_lo,0)</f>
        <v/>
      </c>
      <c r="AI172" s="44">
        <f>IF(AND(AI151&gt;=1,AI151&lt;=10,AI168&gt;0),AI168*split_lo,0)</f>
        <v/>
      </c>
      <c r="AJ172" s="44">
        <f>IF(AND(AJ151&gt;=1,AJ151&lt;=10,AJ168&gt;0),AJ168*split_lo,0)</f>
        <v/>
      </c>
      <c r="AK172" s="44">
        <f>IF(AND(AK151&gt;=1,AK151&lt;=10,AK168&gt;0),AK168*split_lo,0)</f>
        <v/>
      </c>
      <c r="AL172" s="44">
        <f>IF(AND(AL151&gt;=1,AL151&lt;=10,AL168&gt;0),AL168*split_lo,0)</f>
        <v/>
      </c>
      <c r="AM172" s="44">
        <f>IF(AND(AM151&gt;=1,AM151&lt;=10,AM168&gt;0),AM168*split_lo,0)</f>
        <v/>
      </c>
      <c r="AN172" s="44">
        <f>IF(AND(AN151&gt;=1,AN151&lt;=10,AN168&gt;0),AN168*split_lo,0)</f>
        <v/>
      </c>
      <c r="AO172" s="44">
        <f>IF(AND(AO151&gt;=1,AO151&lt;=10,AO168&gt;0),AO168*split_lo,0)</f>
        <v/>
      </c>
      <c r="AP172" s="44">
        <f>IF(AND(AP151&gt;=1,AP151&lt;=10,AP168&gt;0),AP168*split_lo,0)</f>
        <v/>
      </c>
      <c r="AQ172" s="44">
        <f>IF(AND(AQ151&gt;=1,AQ151&lt;=10,AQ168&gt;0),AQ168*split_lo,0)</f>
        <v/>
      </c>
      <c r="AR172" s="44">
        <f>IF(AND(AR151&gt;=1,AR151&lt;=10,AR168&gt;0),AR168*split_lo,0)</f>
        <v/>
      </c>
      <c r="AS172" s="44">
        <f>IF(AND(AS151&gt;=1,AS151&lt;=10,AS168&gt;0),AS168*split_lo,0)</f>
        <v/>
      </c>
      <c r="AT172" s="44">
        <f>IF(AND(AT151&gt;=1,AT151&lt;=10,AT168&gt;0),AT168*split_lo,0)</f>
        <v/>
      </c>
      <c r="AU172" s="44">
        <f>IF(AND(AU151&gt;=1,AU151&lt;=10,AU168&gt;0),AU168*split_lo,0)</f>
        <v/>
      </c>
      <c r="AV172" s="44">
        <f>IF(AND(AV151&gt;=1,AV151&lt;=10,AV168&gt;0),AV168*split_lo,0)</f>
        <v/>
      </c>
      <c r="AW172" s="44">
        <f>IF(AND(AW151&gt;=1,AW151&lt;=10,AW168&gt;0),AW168*split_lo,0)</f>
        <v/>
      </c>
      <c r="AX172" s="44">
        <f>IF(AND(AX151&gt;=1,AX151&lt;=10,AX168&gt;0),AX168*split_lo,0)</f>
        <v/>
      </c>
      <c r="AY172" s="44">
        <f>IF(AND(AY151&gt;=1,AY151&lt;=10,AY168&gt;0),AY168*split_lo,0)</f>
        <v/>
      </c>
      <c r="AZ172" s="44">
        <f>IF(AND(AZ151&gt;=1,AZ151&lt;=10,AZ168&gt;0),AZ168*split_lo,0)</f>
        <v/>
      </c>
      <c r="BA172" s="44">
        <f>IF(AND(BA151&gt;=1,BA151&lt;=10,BA168&gt;0),BA168*split_lo,0)</f>
        <v/>
      </c>
      <c r="BB172" s="44">
        <f>IF(AND(BB151&gt;=1,BB151&lt;=10,BB168&gt;0),BB168*split_lo,0)</f>
        <v/>
      </c>
      <c r="BC172" s="44">
        <f>IF(AND(BC151&gt;=1,BC151&lt;=10,BC168&gt;0),BC168*split_lo,0)</f>
        <v/>
      </c>
      <c r="BD172" s="44">
        <f>IF(AND(BD151&gt;=1,BD151&lt;=10,BD168&gt;0),BD168*split_lo,0)</f>
        <v/>
      </c>
      <c r="BE172" s="44">
        <f>IF(AND(BE151&gt;=1,BE151&lt;=10,BE168&gt;0),BE168*split_lo,0)</f>
        <v/>
      </c>
      <c r="BF172" s="44">
        <f>IF(AND(BF151&gt;=1,BF151&lt;=10,BF168&gt;0),BF168*split_lo,0)</f>
        <v/>
      </c>
      <c r="BG172" s="44">
        <f>IF(AND(BG151&gt;=1,BG151&lt;=10,BG168&gt;0),BG168*split_lo,0)</f>
        <v/>
      </c>
      <c r="BH172" s="44">
        <f>IF(AND(BH151&gt;=1,BH151&lt;=10,BH168&gt;0),BH168*split_lo,0)</f>
        <v/>
      </c>
      <c r="BI172" s="44">
        <f>IF(AND(BI151&gt;=1,BI151&lt;=10,BI168&gt;0),BI168*split_lo,0)</f>
        <v/>
      </c>
      <c r="BJ172" s="44">
        <f>IF(AND(BJ151&gt;=1,BJ151&lt;=10,BJ168&gt;0),BJ168*split_lo,0)</f>
        <v/>
      </c>
      <c r="BK172" s="44">
        <f>IF(AND(BK151&gt;=1,BK151&lt;=10,BK168&gt;0),BK168*split_lo,0)</f>
        <v/>
      </c>
      <c r="BL172" s="44">
        <f>IF(AND(BL151&gt;=1,BL151&lt;=10,BL168&gt;0),BL168*split_lo,0)</f>
        <v/>
      </c>
      <c r="BM172" s="44">
        <f>IF(AND(BM151&gt;=1,BM151&lt;=10,BM168&gt;0),BM168*split_lo,0)</f>
        <v/>
      </c>
      <c r="BN172" s="44">
        <f>IF(AND(BN151&gt;=1,BN151&lt;=10,BN168&gt;0),BN168*split_lo,0)</f>
        <v/>
      </c>
      <c r="BO172" s="44">
        <f>IF(AND(BO151&gt;=1,BO151&lt;=10,BO168&gt;0),BO168*split_lo,0)</f>
        <v/>
      </c>
      <c r="BP172" s="44">
        <f>IF(AND(BP151&gt;=1,BP151&lt;=10,BP168&gt;0),BP168*split_lo,0)</f>
        <v/>
      </c>
      <c r="BQ172" s="44">
        <f>IF(AND(BQ151&gt;=1,BQ151&lt;=10,BQ168&gt;0),BQ168*split_lo,0)</f>
        <v/>
      </c>
      <c r="BR172" s="44">
        <f>IF(AND(BR151&gt;=1,BR151&lt;=10,BR168&gt;0),BR168*split_lo,0)</f>
        <v/>
      </c>
      <c r="BS172" s="44">
        <f>IF(AND(BS151&gt;=1,BS151&lt;=10,BS168&gt;0),BS168*split_lo,0)</f>
        <v/>
      </c>
      <c r="BT172" s="44">
        <f>IF(AND(BT151&gt;=1,BT151&lt;=10,BT168&gt;0),BT168*split_lo,0)</f>
        <v/>
      </c>
      <c r="BU172" s="44">
        <f>IF(AND(BU151&gt;=1,BU151&lt;=10,BU168&gt;0),BU168*split_lo,0)</f>
        <v/>
      </c>
      <c r="BV172" s="44">
        <f>IF(AND(BV151&gt;=1,BV151&lt;=10,BV168&gt;0),BV168*split_lo,0)</f>
        <v/>
      </c>
      <c r="BW172" s="44">
        <f>IF(AND(BW151&gt;=1,BW151&lt;=10,BW168&gt;0),BW168*split_lo,0)</f>
        <v/>
      </c>
      <c r="BX172" s="44">
        <f>IF(AND(BX151&gt;=1,BX151&lt;=10,BX168&gt;0),BX168*split_lo,0)</f>
        <v/>
      </c>
      <c r="BY172" s="44">
        <f>IF(AND(BY151&gt;=1,BY151&lt;=10,BY168&gt;0),BY168*split_lo,0)</f>
        <v/>
      </c>
      <c r="BZ172" s="44">
        <f>IF(AND(BZ151&gt;=1,BZ151&lt;=10,BZ168&gt;0),BZ168*split_lo,0)</f>
        <v/>
      </c>
      <c r="CA172" s="44">
        <f>IF(AND(CA151&gt;=1,CA151&lt;=10,CA168&gt;0),CA168*split_lo,0)</f>
        <v/>
      </c>
      <c r="CB172" s="44">
        <f>IF(AND(CB151&gt;=1,CB151&lt;=10,CB168&gt;0),CB168*split_lo,0)</f>
        <v/>
      </c>
      <c r="CC172" s="44">
        <f>IF(AND(CC151&gt;=1,CC151&lt;=10,CC168&gt;0),CC168*split_lo,0)</f>
        <v/>
      </c>
      <c r="CD172" s="44">
        <f>IF(AND(CD151&gt;=1,CD151&lt;=10,CD168&gt;0),CD168*split_lo,0)</f>
        <v/>
      </c>
      <c r="CE172" s="44">
        <f>IF(AND(CE151&gt;=1,CE151&lt;=10,CE168&gt;0),CE168*split_lo,0)</f>
        <v/>
      </c>
      <c r="CF172" s="44">
        <f>IF(AND(CF151&gt;=1,CF151&lt;=10,CF168&gt;0),CF168*split_lo,0)</f>
        <v/>
      </c>
      <c r="CG172" s="44">
        <f>IF(AND(CG151&gt;=1,CG151&lt;=10,CG168&gt;0),CG168*split_lo,0)</f>
        <v/>
      </c>
      <c r="CH172" s="44">
        <f>IF(AND(CH151&gt;=1,CH151&lt;=10,CH168&gt;0),CH168*split_lo,0)</f>
        <v/>
      </c>
      <c r="CI172" s="44">
        <f>IF(AND(CI151&gt;=1,CI151&lt;=10,CI168&gt;0),CI168*split_lo,0)</f>
        <v/>
      </c>
      <c r="CJ172" s="44">
        <f>IF(AND(CJ151&gt;=1,CJ151&lt;=10,CJ168&gt;0),CJ168*split_lo,0)</f>
        <v/>
      </c>
      <c r="CK172" s="44">
        <f>IF(AND(CK151&gt;=1,CK151&lt;=10,CK168&gt;0),CK168*split_lo,0)</f>
        <v/>
      </c>
      <c r="CL172" s="44">
        <f>IF(AND(CL151&gt;=1,CL151&lt;=10,CL168&gt;0),CL168*split_lo,0)</f>
        <v/>
      </c>
      <c r="CM172" s="44">
        <f>IF(AND(CM151&gt;=1,CM151&lt;=10,CM168&gt;0),CM168*split_lo,0)</f>
        <v/>
      </c>
      <c r="CN172" s="44">
        <f>IF(AND(CN151&gt;=1,CN151&lt;=10,CN168&gt;0),CN168*split_lo,0)</f>
        <v/>
      </c>
      <c r="CO172" s="44">
        <f>IF(AND(CO151&gt;=1,CO151&lt;=10,CO168&gt;0),CO168*split_lo,0)</f>
        <v/>
      </c>
      <c r="CP172" s="44">
        <f>IF(AND(CP151&gt;=1,CP151&lt;=10,CP168&gt;0),CP168*split_lo,0)</f>
        <v/>
      </c>
      <c r="CQ172" s="44">
        <f>IF(AND(CQ151&gt;=1,CQ151&lt;=10,CQ168&gt;0),CQ168*split_lo,0)</f>
        <v/>
      </c>
      <c r="CR172" s="44">
        <f>IF(AND(CR151&gt;=1,CR151&lt;=10,CR168&gt;0),CR168*split_lo,0)</f>
        <v/>
      </c>
      <c r="CS172" s="44">
        <f>IF(AND(CS151&gt;=1,CS151&lt;=10,CS168&gt;0),CS168*split_lo,0)</f>
        <v/>
      </c>
      <c r="CT172" s="44">
        <f>IF(AND(CT151&gt;=1,CT151&lt;=10,CT168&gt;0),CT168*split_lo,0)</f>
        <v/>
      </c>
      <c r="CU172" s="44">
        <f>IF(AND(CU151&gt;=1,CU151&lt;=10,CU168&gt;0),CU168*split_lo,0)</f>
        <v/>
      </c>
      <c r="CV172" s="44">
        <f>IF(AND(CV151&gt;=1,CV151&lt;=10,CV168&gt;0),CV168*split_lo,0)</f>
        <v/>
      </c>
      <c r="CW172" s="44">
        <f>IF(AND(CW151&gt;=1,CW151&lt;=10,CW168&gt;0),CW168*split_lo,0)</f>
        <v/>
      </c>
      <c r="CX172" s="44">
        <f>IF(AND(CX151&gt;=1,CX151&lt;=10,CX168&gt;0),CX168*split_lo,0)</f>
        <v/>
      </c>
      <c r="CY172" s="44">
        <f>IF(AND(CY151&gt;=1,CY151&lt;=10,CY168&gt;0),CY168*split_lo,0)</f>
        <v/>
      </c>
      <c r="CZ172" s="44">
        <f>IF(AND(CZ151&gt;=1,CZ151&lt;=10,CZ168&gt;0),CZ168*split_lo,0)</f>
        <v/>
      </c>
      <c r="DA172" s="44">
        <f>IF(AND(DA151&gt;=1,DA151&lt;=10,DA168&gt;0),DA168*split_lo,0)</f>
        <v/>
      </c>
      <c r="DB172" s="44">
        <f>IF(AND(DB151&gt;=1,DB151&lt;=10,DB168&gt;0),DB168*split_lo,0)</f>
        <v/>
      </c>
      <c r="DC172" s="44">
        <f>IF(AND(DC151&gt;=1,DC151&lt;=10,DC168&gt;0),DC168*split_lo,0)</f>
        <v/>
      </c>
      <c r="DD172" s="44">
        <f>IF(AND(DD151&gt;=1,DD151&lt;=10,DD168&gt;0),DD168*split_lo,0)</f>
        <v/>
      </c>
      <c r="DE172" s="44">
        <f>IF(AND(DE151&gt;=1,DE151&lt;=10,DE168&gt;0),DE168*split_lo,0)</f>
        <v/>
      </c>
      <c r="DF172" s="44">
        <f>IF(AND(DF151&gt;=1,DF151&lt;=10,DF168&gt;0),DF168*split_lo,0)</f>
        <v/>
      </c>
      <c r="DG172" s="44">
        <f>IF(AND(DG151&gt;=1,DG151&lt;=10,DG168&gt;0),DG168*split_lo,0)</f>
        <v/>
      </c>
      <c r="DH172" s="44">
        <f>IF(AND(DH151&gt;=1,DH151&lt;=10,DH168&gt;0),DH168*split_lo,0)</f>
        <v/>
      </c>
      <c r="DI172" s="44">
        <f>IF(AND(DI151&gt;=1,DI151&lt;=10,DI168&gt;0),DI168*split_lo,0)</f>
        <v/>
      </c>
      <c r="DJ172" s="44">
        <f>IF(AND(DJ151&gt;=1,DJ151&lt;=10,DJ168&gt;0),DJ168*split_lo,0)</f>
        <v/>
      </c>
      <c r="DK172" s="44">
        <f>IF(AND(DK151&gt;=1,DK151&lt;=10,DK168&gt;0),DK168*split_lo,0)</f>
        <v/>
      </c>
      <c r="DL172" s="44">
        <f>IF(AND(DL151&gt;=1,DL151&lt;=10,DL168&gt;0),DL168*split_lo,0)</f>
        <v/>
      </c>
      <c r="DM172" s="44">
        <f>IF(AND(DM151&gt;=1,DM151&lt;=10,DM168&gt;0),DM168*split_lo,0)</f>
        <v/>
      </c>
      <c r="DN172" s="44">
        <f>IF(AND(DN151&gt;=1,DN151&lt;=10,DN168&gt;0),DN168*split_lo,0)</f>
        <v/>
      </c>
      <c r="DO172" s="44">
        <f>IF(AND(DO151&gt;=1,DO151&lt;=10,DO168&gt;0),DO168*split_lo,0)</f>
        <v/>
      </c>
      <c r="DP172" s="44">
        <f>IF(AND(DP151&gt;=1,DP151&lt;=10,DP168&gt;0),DP168*split_lo,0)</f>
        <v/>
      </c>
      <c r="DQ172" s="44">
        <f>IF(AND(DQ151&gt;=1,DQ151&lt;=10,DQ168&gt;0),DQ168*split_lo,0)</f>
        <v/>
      </c>
      <c r="DR172" s="44">
        <f>IF(AND(DR151&gt;=1,DR151&lt;=10,DR168&gt;0),DR168*split_lo,0)</f>
        <v/>
      </c>
      <c r="DS172" s="44">
        <f>IF(AND(DS151&gt;=1,DS151&lt;=10,DS168&gt;0),DS168*split_lo,0)</f>
        <v/>
      </c>
      <c r="DT172" s="44">
        <f>IF(AND(DT151&gt;=1,DT151&lt;=10,DT168&gt;0),DT168*split_lo,0)</f>
        <v/>
      </c>
      <c r="DU172" s="44">
        <f>IF(AND(DU151&gt;=1,DU151&lt;=10,DU168&gt;0),DU168*split_lo,0)</f>
        <v/>
      </c>
      <c r="DV172" s="44">
        <f>IF(AND(DV151&gt;=1,DV151&lt;=10,DV168&gt;0),DV168*split_lo,0)</f>
        <v/>
      </c>
      <c r="DW172" s="44">
        <f>IF(AND(DW151&gt;=1,DW151&lt;=10,DW168&gt;0),DW168*split_lo,0)</f>
        <v/>
      </c>
      <c r="DX172" s="44">
        <f>IF(AND(DX151&gt;=1,DX151&lt;=10,DX168&gt;0),DX168*split_lo,0)</f>
        <v/>
      </c>
      <c r="DY172" s="44">
        <f>IF(AND(DY151&gt;=1,DY151&lt;=10,DY168&gt;0),DY168*split_lo,0)</f>
        <v/>
      </c>
      <c r="DZ172" s="44">
        <f>IF(AND(DZ151&gt;=1,DZ151&lt;=10,DZ168&gt;0),DZ168*split_lo,0)</f>
        <v/>
      </c>
      <c r="EA172" s="44">
        <f>IF(AND(EA151&gt;=1,EA151&lt;=10,EA168&gt;0),EA168*split_lo,0)</f>
        <v/>
      </c>
      <c r="EB172" s="44">
        <f>IF(AND(EB151&gt;=1,EB151&lt;=10,EB168&gt;0),EB168*split_lo,0)</f>
        <v/>
      </c>
      <c r="EC172" s="44">
        <f>IF(AND(EC151&gt;=1,EC151&lt;=10,EC168&gt;0),EC168*split_lo,0)</f>
        <v/>
      </c>
      <c r="ED172" s="44">
        <f>IF(AND(ED151&gt;=1,ED151&lt;=10,ED168&gt;0),ED168*split_lo,0)</f>
        <v/>
      </c>
      <c r="EE172" s="44">
        <f>IF(AND(EE151&gt;=1,EE151&lt;=10,EE168&gt;0),EE168*split_lo,0)</f>
        <v/>
      </c>
      <c r="EF172" s="44">
        <f>IF(AND(EF151&gt;=1,EF151&lt;=10,EF168&gt;0),EF168*split_lo,0)</f>
        <v/>
      </c>
      <c r="EG172" s="44">
        <f>IF(AND(EG151&gt;=1,EG151&lt;=10,EG168&gt;0),EG168*split_lo,0)</f>
        <v/>
      </c>
      <c r="EH172" s="44">
        <f>IF(AND(EH151&gt;=1,EH151&lt;=10,EH168&gt;0),EH168*split_lo,0)</f>
        <v/>
      </c>
      <c r="EI172" s="44">
        <f>IF(AND(EI151&gt;=1,EI151&lt;=10,EI168&gt;0),EI168*split_lo,0)</f>
        <v/>
      </c>
      <c r="EJ172" s="44">
        <f>IF(AND(EJ151&gt;=1,EJ151&lt;=10,EJ168&gt;0),EJ168*split_lo,0)</f>
        <v/>
      </c>
      <c r="EK172" s="44">
        <f>IF(AND(EK151&gt;=1,EK151&lt;=10,EK168&gt;0),EK168*split_lo,0)</f>
        <v/>
      </c>
      <c r="EL172" s="44">
        <f>IF(AND(EL151&gt;=1,EL151&lt;=10,EL168&gt;0),EL168*split_lo,0)</f>
        <v/>
      </c>
      <c r="EM172" s="44">
        <f>IF(AND(EM151&gt;=1,EM151&lt;=10,EM168&gt;0),EM168*split_lo,0)</f>
        <v/>
      </c>
      <c r="EN172" s="44">
        <f>IF(AND(EN151&gt;=1,EN151&lt;=10,EN168&gt;0),EN168*split_lo,0)</f>
        <v/>
      </c>
      <c r="EO172" s="44">
        <f>IF(AND(EO151&gt;=1,EO151&lt;=10,EO168&gt;0),EO168*split_lo,0)</f>
        <v/>
      </c>
      <c r="EP172" s="44">
        <f>IF(AND(EP151&gt;=1,EP151&lt;=10,EP168&gt;0),EP168*split_lo,0)</f>
        <v/>
      </c>
      <c r="EQ172" s="44">
        <f>IF(AND(EQ151&gt;=1,EQ151&lt;=10,EQ168&gt;0),EQ168*split_lo,0)</f>
        <v/>
      </c>
      <c r="ER172" s="44">
        <f>IF(AND(ER151&gt;=1,ER151&lt;=10,ER168&gt;0),ER168*split_lo,0)</f>
        <v/>
      </c>
      <c r="ES172" s="44">
        <f>IF(AND(ES151&gt;=1,ES151&lt;=10,ES168&gt;0),ES168*split_lo,0)</f>
        <v/>
      </c>
      <c r="ET172" s="44">
        <f>IF(AND(ET151&gt;=1,ET151&lt;=10,ET168&gt;0),ET168*split_lo,0)</f>
        <v/>
      </c>
      <c r="EU172" s="44">
        <f>IF(AND(EU151&gt;=1,EU151&lt;=10,EU168&gt;0),EU168*split_lo,0)</f>
        <v/>
      </c>
      <c r="EV172" s="44">
        <f>IF(AND(EV151&gt;=1,EV151&lt;=10,EV168&gt;0),EV168*split_lo,0)</f>
        <v/>
      </c>
      <c r="EW172" s="44">
        <f>IF(AND(EW151&gt;=1,EW151&lt;=10,EW168&gt;0),EW168*split_lo,0)</f>
        <v/>
      </c>
      <c r="EX172" s="44">
        <f>IF(AND(EX151&gt;=1,EX151&lt;=10,EX168&gt;0),EX168*split_lo,0)</f>
        <v/>
      </c>
      <c r="EY172" s="44">
        <f>IF(AND(EY151&gt;=1,EY151&lt;=10,EY168&gt;0),EY168*split_lo,0)</f>
        <v/>
      </c>
      <c r="EZ172" s="44">
        <f>IF(AND(EZ151&gt;=1,EZ151&lt;=10,EZ168&gt;0),EZ168*split_lo,0)</f>
        <v/>
      </c>
      <c r="FA172" s="44">
        <f>IF(AND(FA151&gt;=1,FA151&lt;=10,FA168&gt;0),FA168*split_lo,0)</f>
        <v/>
      </c>
      <c r="FB172" s="44">
        <f>IF(AND(FB151&gt;=1,FB151&lt;=10,FB168&gt;0),FB168*split_lo,0)</f>
        <v/>
      </c>
      <c r="FC172" s="44">
        <f>IF(AND(FC151&gt;=1,FC151&lt;=10,FC168&gt;0),FC168*split_lo,0)</f>
        <v/>
      </c>
      <c r="FD172" s="44">
        <f>IF(AND(FD151&gt;=1,FD151&lt;=10,FD168&gt;0),FD168*split_lo,0)</f>
        <v/>
      </c>
      <c r="FE172" s="44">
        <f>IF(AND(FE151&gt;=1,FE151&lt;=10,FE168&gt;0),FE168*split_lo,0)</f>
        <v/>
      </c>
      <c r="FF172" s="44">
        <f>IF(AND(FF151&gt;=1,FF151&lt;=10,FF168&gt;0),FF168*split_lo,0)</f>
        <v/>
      </c>
      <c r="FG172" s="44">
        <f>IF(AND(FG151&gt;=1,FG151&lt;=10,FG168&gt;0),FG168*split_lo,0)</f>
        <v/>
      </c>
      <c r="FH172" s="44">
        <f>IF(AND(FH151&gt;=1,FH151&lt;=10,FH168&gt;0),FH168*split_lo,0)</f>
        <v/>
      </c>
      <c r="FI172" s="44">
        <f>IF(AND(FI151&gt;=1,FI151&lt;=10,FI168&gt;0),FI168*split_lo,0)</f>
        <v/>
      </c>
      <c r="FJ172" s="44">
        <f>IF(AND(FJ151&gt;=1,FJ151&lt;=10,FJ168&gt;0),FJ168*split_lo,0)</f>
        <v/>
      </c>
      <c r="FK172" s="44">
        <f>IF(AND(FK151&gt;=1,FK151&lt;=10,FK168&gt;0),FK168*split_lo,0)</f>
        <v/>
      </c>
      <c r="FL172" s="44">
        <f>IF(AND(FL151&gt;=1,FL151&lt;=10,FL168&gt;0),FL168*split_lo,0)</f>
        <v/>
      </c>
      <c r="FM172" s="44">
        <f>IF(AND(FM151&gt;=1,FM151&lt;=10,FM168&gt;0),FM168*split_lo,0)</f>
        <v/>
      </c>
      <c r="FN172" s="44">
        <f>IF(AND(FN151&gt;=1,FN151&lt;=10,FN168&gt;0),FN168*split_lo,0)</f>
        <v/>
      </c>
      <c r="FO172" s="44">
        <f>IF(AND(FO151&gt;=1,FO151&lt;=10,FO168&gt;0),FO168*split_lo,0)</f>
        <v/>
      </c>
      <c r="FP172" s="44">
        <f>IF(AND(FP151&gt;=1,FP151&lt;=10,FP168&gt;0),FP168*split_lo,0)</f>
        <v/>
      </c>
      <c r="FQ172" s="44">
        <f>IF(AND(FQ151&gt;=1,FQ151&lt;=10,FQ168&gt;0),FQ168*split_lo,0)</f>
        <v/>
      </c>
      <c r="FR172" s="44">
        <f>IF(AND(FR151&gt;=1,FR151&lt;=10,FR168&gt;0),FR168*split_lo,0)</f>
        <v/>
      </c>
      <c r="FS172" s="44">
        <f>IF(AND(FS151&gt;=1,FS151&lt;=10,FS168&gt;0),FS168*split_lo,0)</f>
        <v/>
      </c>
      <c r="FT172" s="44">
        <f>IF(AND(FT151&gt;=1,FT151&lt;=10,FT168&gt;0),FT168*split_lo,0)</f>
        <v/>
      </c>
      <c r="FU172" s="44">
        <f>IF(AND(FU151&gt;=1,FU151&lt;=10,FU168&gt;0),FU168*split_lo,0)</f>
        <v/>
      </c>
      <c r="FV172" s="44">
        <f>IF(AND(FV151&gt;=1,FV151&lt;=10,FV168&gt;0),FV168*split_lo,0)</f>
        <v/>
      </c>
      <c r="FW172" s="44">
        <f>IF(AND(FW151&gt;=1,FW151&lt;=10,FW168&gt;0),FW168*split_lo,0)</f>
        <v/>
      </c>
      <c r="FX172" s="44">
        <f>IF(AND(FX151&gt;=1,FX151&lt;=10,FX168&gt;0),FX168*split_lo,0)</f>
        <v/>
      </c>
      <c r="FY172" s="44">
        <f>IF(AND(FY151&gt;=1,FY151&lt;=10,FY168&gt;0),FY168*split_lo,0)</f>
        <v/>
      </c>
      <c r="FZ172" s="44">
        <f>IF(AND(FZ151&gt;=1,FZ151&lt;=10,FZ168&gt;0),FZ168*split_lo,0)</f>
        <v/>
      </c>
      <c r="GA172" s="44">
        <f>IF(AND(GA151&gt;=1,GA151&lt;=10,GA168&gt;0),GA168*split_lo,0)</f>
        <v/>
      </c>
      <c r="GB172" s="44">
        <f>IF(AND(GB151&gt;=1,GB151&lt;=10,GB168&gt;0),GB168*split_lo,0)</f>
        <v/>
      </c>
      <c r="GC172" s="44">
        <f>IF(AND(GC151&gt;=1,GC151&lt;=10,GC168&gt;0),GC168*split_lo,0)</f>
        <v/>
      </c>
      <c r="GD172" s="44">
        <f>IF(AND(GD151&gt;=1,GD151&lt;=10,GD168&gt;0),GD168*split_lo,0)</f>
        <v/>
      </c>
      <c r="GE172" s="44">
        <f>IF(AND(GE151&gt;=1,GE151&lt;=10,GE168&gt;0),GE168*split_lo,0)</f>
        <v/>
      </c>
      <c r="GF172" s="44">
        <f>IF(AND(GF151&gt;=1,GF151&lt;=10,GF168&gt;0),GF168*split_lo,0)</f>
        <v/>
      </c>
      <c r="GG172" s="44">
        <f>IF(AND(GG151&gt;=1,GG151&lt;=10,GG168&gt;0),GG168*split_lo,0)</f>
        <v/>
      </c>
      <c r="GH172" s="44">
        <f>IF(AND(GH151&gt;=1,GH151&lt;=10,GH168&gt;0),GH168*split_lo,0)</f>
        <v/>
      </c>
      <c r="GI172" s="44">
        <f>IF(AND(GI151&gt;=1,GI151&lt;=10,GI168&gt;0),GI168*split_lo,0)</f>
        <v/>
      </c>
      <c r="GJ172" s="44">
        <f>IF(AND(GJ151&gt;=1,GJ151&lt;=10,GJ168&gt;0),GJ168*split_lo,0)</f>
        <v/>
      </c>
      <c r="GK172" s="44">
        <f>IF(AND(GK151&gt;=1,GK151&lt;=10,GK168&gt;0),GK168*split_lo,0)</f>
        <v/>
      </c>
      <c r="GL172" s="44">
        <f>IF(AND(GL151&gt;=1,GL151&lt;=10,GL168&gt;0),GL168*split_lo,0)</f>
        <v/>
      </c>
      <c r="GM172" s="44">
        <f>IF(AND(GM151&gt;=1,GM151&lt;=10,GM168&gt;0),GM168*split_lo,0)</f>
        <v/>
      </c>
      <c r="GN172" s="44">
        <f>IF(AND(GN151&gt;=1,GN151&lt;=10,GN168&gt;0),GN168*split_lo,0)</f>
        <v/>
      </c>
      <c r="GO172" s="44">
        <f>IF(AND(GO151&gt;=1,GO151&lt;=10,GO168&gt;0),GO168*split_lo,0)</f>
        <v/>
      </c>
      <c r="GP172" s="44">
        <f>IF(AND(GP151&gt;=1,GP151&lt;=10,GP168&gt;0),GP168*split_lo,0)</f>
        <v/>
      </c>
      <c r="GQ172" s="44">
        <f>IF(AND(GQ151&gt;=1,GQ151&lt;=10,GQ168&gt;0),GQ168*split_lo,0)</f>
        <v/>
      </c>
      <c r="GR172" s="44">
        <f>IF(AND(GR151&gt;=1,GR151&lt;=10,GR168&gt;0),GR168*split_lo,0)</f>
        <v/>
      </c>
      <c r="GS172" s="44">
        <f>IF(AND(GS151&gt;=1,GS151&lt;=10,GS168&gt;0),GS168*split_lo,0)</f>
        <v/>
      </c>
      <c r="GT172" s="44">
        <f>IF(AND(GT151&gt;=1,GT151&lt;=10,GT168&gt;0),GT168*split_lo,0)</f>
        <v/>
      </c>
      <c r="GU172" s="44">
        <f>IF(AND(GU151&gt;=1,GU151&lt;=10,GU168&gt;0),GU168*split_lo,0)</f>
        <v/>
      </c>
      <c r="GV172" s="44">
        <f>IF(AND(GV151&gt;=1,GV151&lt;=10,GV168&gt;0),GV168*split_lo,0)</f>
        <v/>
      </c>
      <c r="GW172" s="44">
        <f>IF(AND(GW151&gt;=1,GW151&lt;=10,GW168&gt;0),GW168*split_lo,0)</f>
        <v/>
      </c>
      <c r="GX172" s="44">
        <f>IF(AND(GX151&gt;=1,GX151&lt;=10,GX168&gt;0),GX168*split_lo,0)</f>
        <v/>
      </c>
      <c r="GY172" s="44">
        <f>IF(AND(GY151&gt;=1,GY151&lt;=10,GY168&gt;0),GY168*split_lo,0)</f>
        <v/>
      </c>
      <c r="GZ172" s="44">
        <f>IF(AND(GZ151&gt;=1,GZ151&lt;=10,GZ168&gt;0),GZ168*split_lo,0)</f>
        <v/>
      </c>
      <c r="HA172" s="44">
        <f>IF(AND(HA151&gt;=1,HA151&lt;=10,HA168&gt;0),HA168*split_lo,0)</f>
        <v/>
      </c>
      <c r="HB172" s="44">
        <f>IF(AND(HB151&gt;=1,HB151&lt;=10,HB168&gt;0),HB168*split_lo,0)</f>
        <v/>
      </c>
      <c r="HC172" s="44">
        <f>IF(AND(HC151&gt;=1,HC151&lt;=10,HC168&gt;0),HC168*split_lo,0)</f>
        <v/>
      </c>
      <c r="HD172" s="44">
        <f>IF(AND(HD151&gt;=1,HD151&lt;=10,HD168&gt;0),HD168*split_lo,0)</f>
        <v/>
      </c>
      <c r="HE172" s="44">
        <f>IF(AND(HE151&gt;=1,HE151&lt;=10,HE168&gt;0),HE168*split_lo,0)</f>
        <v/>
      </c>
      <c r="HF172" s="44">
        <f>IF(AND(HF151&gt;=1,HF151&lt;=10,HF168&gt;0),HF168*split_lo,0)</f>
        <v/>
      </c>
      <c r="HG172" s="44">
        <f>IF(AND(HG151&gt;=1,HG151&lt;=10,HG168&gt;0),HG168*split_lo,0)</f>
        <v/>
      </c>
      <c r="HH172" s="44">
        <f>IF(AND(HH151&gt;=1,HH151&lt;=10,HH168&gt;0),HH168*split_lo,0)</f>
        <v/>
      </c>
      <c r="HI172" s="44">
        <f>IF(AND(HI151&gt;=1,HI151&lt;=10,HI168&gt;0),HI168*split_lo,0)</f>
        <v/>
      </c>
      <c r="HJ172" s="44">
        <f>IF(AND(HJ151&gt;=1,HJ151&lt;=10,HJ168&gt;0),HJ168*split_lo,0)</f>
        <v/>
      </c>
      <c r="HK172" s="44">
        <f>IF(AND(HK151&gt;=1,HK151&lt;=10,HK168&gt;0),HK168*split_lo,0)</f>
        <v/>
      </c>
      <c r="HL172" s="44">
        <f>IF(AND(HL151&gt;=1,HL151&lt;=10,HL168&gt;0),HL168*split_lo,0)</f>
        <v/>
      </c>
      <c r="HM172" s="44">
        <f>IF(AND(HM151&gt;=1,HM151&lt;=10,HM168&gt;0),HM168*split_lo,0)</f>
        <v/>
      </c>
      <c r="HN172" s="44">
        <f>IF(AND(HN151&gt;=1,HN151&lt;=10,HN168&gt;0),HN168*split_lo,0)</f>
        <v/>
      </c>
      <c r="HO172" s="44">
        <f>IF(AND(HO151&gt;=1,HO151&lt;=10,HO168&gt;0),HO168*split_lo,0)</f>
        <v/>
      </c>
      <c r="HP172" s="44">
        <f>IF(AND(HP151&gt;=1,HP151&lt;=10,HP168&gt;0),HP168*split_lo,0)</f>
        <v/>
      </c>
      <c r="HQ172" s="44">
        <f>IF(AND(HQ151&gt;=1,HQ151&lt;=10,HQ168&gt;0),HQ168*split_lo,0)</f>
        <v/>
      </c>
      <c r="HR172" s="44">
        <f>IF(AND(HR151&gt;=1,HR151&lt;=10,HR168&gt;0),HR168*split_lo,0)</f>
        <v/>
      </c>
      <c r="HS172" s="44">
        <f>IF(AND(HS151&gt;=1,HS151&lt;=10,HS168&gt;0),HS168*split_lo,0)</f>
        <v/>
      </c>
      <c r="HT172" s="44">
        <f>IF(AND(HT151&gt;=1,HT151&lt;=10,HT168&gt;0),HT168*split_lo,0)</f>
        <v/>
      </c>
      <c r="HU172" s="44">
        <f>IF(AND(HU151&gt;=1,HU151&lt;=10,HU168&gt;0),HU168*split_lo,0)</f>
        <v/>
      </c>
      <c r="HV172" s="44">
        <f>IF(AND(HV151&gt;=1,HV151&lt;=10,HV168&gt;0),HV168*split_lo,0)</f>
        <v/>
      </c>
      <c r="HW172" s="44">
        <f>IF(AND(HW151&gt;=1,HW151&lt;=10,HW168&gt;0),HW168*split_lo,0)</f>
        <v/>
      </c>
      <c r="HX172" s="44">
        <f>IF(AND(HX151&gt;=1,HX151&lt;=10,HX168&gt;0),HX168*split_lo,0)</f>
        <v/>
      </c>
      <c r="HY172" s="44">
        <f>IF(AND(HY151&gt;=1,HY151&lt;=10,HY168&gt;0),HY168*split_lo,0)</f>
        <v/>
      </c>
      <c r="HZ172" s="44">
        <f>IF(AND(HZ151&gt;=1,HZ151&lt;=10,HZ168&gt;0),HZ168*split_lo,0)</f>
        <v/>
      </c>
      <c r="IA172" s="44">
        <f>IF(AND(IA151&gt;=1,IA151&lt;=10,IA168&gt;0),IA168*split_lo,0)</f>
        <v/>
      </c>
      <c r="IB172" s="44">
        <f>IF(AND(IB151&gt;=1,IB151&lt;=10,IB168&gt;0),IB168*split_lo,0)</f>
        <v/>
      </c>
      <c r="IC172" s="44">
        <f>IF(AND(IC151&gt;=1,IC151&lt;=10,IC168&gt;0),IC168*split_lo,0)</f>
        <v/>
      </c>
      <c r="ID172" s="44">
        <f>IF(AND(ID151&gt;=1,ID151&lt;=10,ID168&gt;0),ID168*split_lo,0)</f>
        <v/>
      </c>
      <c r="IE172" s="44">
        <f>IF(AND(IE151&gt;=1,IE151&lt;=10,IE168&gt;0),IE168*split_lo,0)</f>
        <v/>
      </c>
      <c r="IF172" s="44">
        <f>IF(AND(IF151&gt;=1,IF151&lt;=10,IF168&gt;0),IF168*split_lo,0)</f>
        <v/>
      </c>
      <c r="IG172" s="44">
        <f>IF(AND(IG151&gt;=1,IG151&lt;=10,IG168&gt;0),IG168*split_lo,0)</f>
        <v/>
      </c>
      <c r="IH172" s="44">
        <f>IF(AND(IH151&gt;=1,IH151&lt;=10,IH168&gt;0),IH168*split_lo,0)</f>
        <v/>
      </c>
      <c r="II172" s="44">
        <f>IF(AND(II151&gt;=1,II151&lt;=10,II168&gt;0),II168*split_lo,0)</f>
        <v/>
      </c>
      <c r="IJ172" s="44">
        <f>IF(AND(IJ151&gt;=1,IJ151&lt;=10,IJ168&gt;0),IJ168*split_lo,0)</f>
        <v/>
      </c>
      <c r="IK172" s="44">
        <f>IF(AND(IK151&gt;=1,IK151&lt;=10,IK168&gt;0),IK168*split_lo,0)</f>
        <v/>
      </c>
      <c r="IL172" s="44">
        <f>IF(AND(IL151&gt;=1,IL151&lt;=10,IL168&gt;0),IL168*split_lo,0)</f>
        <v/>
      </c>
      <c r="IM172" s="44">
        <f>IF(AND(IM151&gt;=1,IM151&lt;=10,IM168&gt;0),IM168*split_lo,0)</f>
        <v/>
      </c>
      <c r="IN172" s="44">
        <f>IF(AND(IN151&gt;=1,IN151&lt;=10,IN168&gt;0),IN168*split_lo,0)</f>
        <v/>
      </c>
      <c r="IO172" s="44">
        <f>IF(AND(IO151&gt;=1,IO151&lt;=10,IO168&gt;0),IO168*split_lo,0)</f>
        <v/>
      </c>
      <c r="IP172" s="44">
        <f>IF(AND(IP151&gt;=1,IP151&lt;=10,IP168&gt;0),IP168*split_lo,0)</f>
        <v/>
      </c>
      <c r="IQ172" s="44">
        <f>IF(AND(IQ151&gt;=1,IQ151&lt;=10,IQ168&gt;0),IQ168*split_lo,0)</f>
        <v/>
      </c>
      <c r="IR172" s="44">
        <f>IF(AND(IR151&gt;=1,IR151&lt;=10,IR168&gt;0),IR168*split_lo,0)</f>
        <v/>
      </c>
      <c r="IS172" s="44">
        <f>IF(AND(IS151&gt;=1,IS151&lt;=10,IS168&gt;0),IS168*split_lo,0)</f>
        <v/>
      </c>
      <c r="IT172" s="44">
        <f>IF(AND(IT151&gt;=1,IT151&lt;=10,IT168&gt;0),IT168*split_lo,0)</f>
        <v/>
      </c>
      <c r="IU172" s="44">
        <f>IF(AND(IU151&gt;=1,IU151&lt;=10,IU168&gt;0),IU168*split_lo,0)</f>
        <v/>
      </c>
      <c r="IV172" s="44">
        <f>IF(AND(IV151&gt;=1,IV151&lt;=10,IV168&gt;0),IV168*split_lo,0)</f>
        <v/>
      </c>
      <c r="IW172" s="44">
        <f>IF(AND(IW151&gt;=1,IW151&lt;=10,IW168&gt;0),IW168*split_lo,0)</f>
        <v/>
      </c>
      <c r="IX172" s="44">
        <f>IF(AND(IX151&gt;=1,IX151&lt;=10,IX168&gt;0),IX168*split_lo,0)</f>
        <v/>
      </c>
      <c r="IY172" s="44">
        <f>IF(AND(IY151&gt;=1,IY151&lt;=10,IY168&gt;0),IY168*split_lo,0)</f>
        <v/>
      </c>
      <c r="IZ172" s="44">
        <f>IF(AND(IZ151&gt;=1,IZ151&lt;=10,IZ168&gt;0),IZ168*split_lo,0)</f>
        <v/>
      </c>
      <c r="JA172" s="44">
        <f>IF(AND(JA151&gt;=1,JA151&lt;=10,JA168&gt;0),JA168*split_lo,0)</f>
        <v/>
      </c>
      <c r="JB172" s="44">
        <f>IF(AND(JB151&gt;=1,JB151&lt;=10,JB168&gt;0),JB168*split_lo,0)</f>
        <v/>
      </c>
      <c r="JC172" s="44">
        <f>IF(AND(JC151&gt;=1,JC151&lt;=10,JC168&gt;0),JC168*split_lo,0)</f>
        <v/>
      </c>
      <c r="JD172" s="44">
        <f>IF(AND(JD151&gt;=1,JD151&lt;=10,JD168&gt;0),JD168*split_lo,0)</f>
        <v/>
      </c>
      <c r="JE172" s="44">
        <f>IF(AND(JE151&gt;=1,JE151&lt;=10,JE168&gt;0),JE168*split_lo,0)</f>
        <v/>
      </c>
      <c r="JF172" s="44">
        <f>IF(AND(JF151&gt;=1,JF151&lt;=10,JF168&gt;0),JF168*split_lo,0)</f>
        <v/>
      </c>
      <c r="JG172" s="44">
        <f>IF(AND(JG151&gt;=1,JG151&lt;=10,JG168&gt;0),JG168*split_lo,0)</f>
        <v/>
      </c>
      <c r="JH172" s="44">
        <f>IF(AND(JH151&gt;=1,JH151&lt;=10,JH168&gt;0),JH168*split_lo,0)</f>
        <v/>
      </c>
      <c r="JI172" s="44">
        <f>IF(AND(JI151&gt;=1,JI151&lt;=10,JI168&gt;0),JI168*split_lo,0)</f>
        <v/>
      </c>
      <c r="JJ172" s="44">
        <f>IF(AND(JJ151&gt;=1,JJ151&lt;=10,JJ168&gt;0),JJ168*split_lo,0)</f>
        <v/>
      </c>
      <c r="JK172" s="44">
        <f>IF(AND(JK151&gt;=1,JK151&lt;=10,JK168&gt;0),JK168*split_lo,0)</f>
        <v/>
      </c>
      <c r="JL172" s="44">
        <f>IF(AND(JL151&gt;=1,JL151&lt;=10,JL168&gt;0),JL168*split_lo,0)</f>
        <v/>
      </c>
      <c r="JM172" s="44">
        <f>IF(AND(JM151&gt;=1,JM151&lt;=10,JM168&gt;0),JM168*split_lo,0)</f>
        <v/>
      </c>
      <c r="JN172" s="44">
        <f>IF(AND(JN151&gt;=1,JN151&lt;=10,JN168&gt;0),JN168*split_lo,0)</f>
        <v/>
      </c>
      <c r="JO172" s="44">
        <f>IF(AND(JO151&gt;=1,JO151&lt;=10,JO168&gt;0),JO168*split_lo,0)</f>
        <v/>
      </c>
      <c r="JP172" s="44">
        <f>IF(AND(JP151&gt;=1,JP151&lt;=10,JP168&gt;0),JP168*split_lo,0)</f>
        <v/>
      </c>
      <c r="JQ172" s="44">
        <f>IF(AND(JQ151&gt;=1,JQ151&lt;=10,JQ168&gt;0),JQ168*split_lo,0)</f>
        <v/>
      </c>
      <c r="JR172" s="44">
        <f>IF(AND(JR151&gt;=1,JR151&lt;=10,JR168&gt;0),JR168*split_lo,0)</f>
        <v/>
      </c>
      <c r="JS172" s="44">
        <f>IF(AND(JS151&gt;=1,JS151&lt;=10,JS168&gt;0),JS168*split_lo,0)</f>
        <v/>
      </c>
      <c r="JT172" s="44">
        <f>IF(AND(JT151&gt;=1,JT151&lt;=10,JT168&gt;0),JT168*split_lo,0)</f>
        <v/>
      </c>
      <c r="JU172" s="44">
        <f>IF(AND(JU151&gt;=1,JU151&lt;=10,JU168&gt;0),JU168*split_lo,0)</f>
        <v/>
      </c>
      <c r="JV172" s="44">
        <f>IF(AND(JV151&gt;=1,JV151&lt;=10,JV168&gt;0),JV168*split_lo,0)</f>
        <v/>
      </c>
      <c r="JW172" s="44">
        <f>IF(AND(JW151&gt;=1,JW151&lt;=10,JW168&gt;0),JW168*split_lo,0)</f>
        <v/>
      </c>
      <c r="JX172" s="44">
        <f>IF(AND(JX151&gt;=1,JX151&lt;=10,JX168&gt;0),JX168*split_lo,0)</f>
        <v/>
      </c>
      <c r="JY172" s="44">
        <f>IF(AND(JY151&gt;=1,JY151&lt;=10,JY168&gt;0),JY168*split_lo,0)</f>
        <v/>
      </c>
      <c r="JZ172" s="44">
        <f>IF(AND(JZ151&gt;=1,JZ151&lt;=10,JZ168&gt;0),JZ168*split_lo,0)</f>
        <v/>
      </c>
      <c r="KA172" s="44">
        <f>IF(AND(KA151&gt;=1,KA151&lt;=10,KA168&gt;0),KA168*split_lo,0)</f>
        <v/>
      </c>
      <c r="KB172" s="44">
        <f>IF(AND(KB151&gt;=1,KB151&lt;=10,KB168&gt;0),KB168*split_lo,0)</f>
        <v/>
      </c>
      <c r="KC172" s="44">
        <f>IF(AND(KC151&gt;=1,KC151&lt;=10,KC168&gt;0),KC168*split_lo,0)</f>
        <v/>
      </c>
      <c r="KD172" s="44">
        <f>IF(AND(KD151&gt;=1,KD151&lt;=10,KD168&gt;0),KD168*split_lo,0)</f>
        <v/>
      </c>
      <c r="KE172" s="44">
        <f>IF(AND(KE151&gt;=1,KE151&lt;=10,KE168&gt;0),KE168*split_lo,0)</f>
        <v/>
      </c>
      <c r="KF172" s="44">
        <f>IF(AND(KF151&gt;=1,KF151&lt;=10,KF168&gt;0),KF168*split_lo,0)</f>
        <v/>
      </c>
      <c r="KG172" s="44">
        <f>IF(AND(KG151&gt;=1,KG151&lt;=10,KG168&gt;0),KG168*split_lo,0)</f>
        <v/>
      </c>
      <c r="KH172" s="44">
        <f>IF(AND(KH151&gt;=1,KH151&lt;=10,KH168&gt;0),KH168*split_lo,0)</f>
        <v/>
      </c>
      <c r="KI172" s="44">
        <f>IF(AND(KI151&gt;=1,KI151&lt;=10,KI168&gt;0),KI168*split_lo,0)</f>
        <v/>
      </c>
      <c r="KJ172" s="44">
        <f>IF(AND(KJ151&gt;=1,KJ151&lt;=10,KJ168&gt;0),KJ168*split_lo,0)</f>
        <v/>
      </c>
      <c r="KK172" s="44">
        <f>IF(AND(KK151&gt;=1,KK151&lt;=10,KK168&gt;0),KK168*split_lo,0)</f>
        <v/>
      </c>
      <c r="KL172" s="44">
        <f>IF(AND(KL151&gt;=1,KL151&lt;=10,KL168&gt;0),KL168*split_lo,0)</f>
        <v/>
      </c>
      <c r="KM172" s="44">
        <f>IF(AND(KM151&gt;=1,KM151&lt;=10,KM168&gt;0),KM168*split_lo,0)</f>
        <v/>
      </c>
      <c r="KN172" s="44">
        <f>IF(AND(KN151&gt;=1,KN151&lt;=10,KN168&gt;0),KN168*split_lo,0)</f>
        <v/>
      </c>
      <c r="KO172" s="44">
        <f>IF(AND(KO151&gt;=1,KO151&lt;=10,KO168&gt;0),KO168*split_lo,0)</f>
        <v/>
      </c>
      <c r="KP172" s="44">
        <f>IF(AND(KP151&gt;=1,KP151&lt;=10,KP168&gt;0),KP168*split_lo,0)</f>
        <v/>
      </c>
      <c r="KQ172" s="44">
        <f>IF(AND(KQ151&gt;=1,KQ151&lt;=10,KQ168&gt;0),KQ168*split_lo,0)</f>
        <v/>
      </c>
      <c r="KR172" s="44">
        <f>IF(AND(KR151&gt;=1,KR151&lt;=10,KR168&gt;0),KR168*split_lo,0)</f>
        <v/>
      </c>
      <c r="KS172" s="44">
        <f>IF(AND(KS151&gt;=1,KS151&lt;=10,KS168&gt;0),KS168*split_lo,0)</f>
        <v/>
      </c>
      <c r="KT172" s="44">
        <f>IF(AND(KT151&gt;=1,KT151&lt;=10,KT168&gt;0),KT168*split_lo,0)</f>
        <v/>
      </c>
      <c r="KU172" s="44">
        <f>IF(AND(KU151&gt;=1,KU151&lt;=10,KU168&gt;0),KU168*split_lo,0)</f>
        <v/>
      </c>
      <c r="KV172" s="44">
        <f>IF(AND(KV151&gt;=1,KV151&lt;=10,KV168&gt;0),KV168*split_lo,0)</f>
        <v/>
      </c>
      <c r="KW172" s="44">
        <f>IF(AND(KW151&gt;=1,KW151&lt;=10,KW168&gt;0),KW168*split_lo,0)</f>
        <v/>
      </c>
      <c r="KX172" s="44">
        <f>IF(AND(KX151&gt;=1,KX151&lt;=10,KX168&gt;0),KX168*split_lo,0)</f>
        <v/>
      </c>
      <c r="KY172" s="44">
        <f>IF(AND(KY151&gt;=1,KY151&lt;=10,KY168&gt;0),KY168*split_lo,0)</f>
        <v/>
      </c>
      <c r="KZ172" s="44">
        <f>IF(AND(KZ151&gt;=1,KZ151&lt;=10,KZ168&gt;0),KZ168*split_lo,0)</f>
        <v/>
      </c>
      <c r="LA172" s="44">
        <f>IF(AND(LA151&gt;=1,LA151&lt;=10,LA168&gt;0),LA168*split_lo,0)</f>
        <v/>
      </c>
      <c r="LB172" s="44">
        <f>IF(AND(LB151&gt;=1,LB151&lt;=10,LB168&gt;0),LB168*split_lo,0)</f>
        <v/>
      </c>
      <c r="LC172" s="44">
        <f>IF(AND(LC151&gt;=1,LC151&lt;=10,LC168&gt;0),LC168*split_lo,0)</f>
        <v/>
      </c>
      <c r="LD172" s="44">
        <f>IF(AND(LD151&gt;=1,LD151&lt;=10,LD168&gt;0),LD168*split_lo,0)</f>
        <v/>
      </c>
      <c r="LE172" s="44">
        <f>IF(AND(LE151&gt;=1,LE151&lt;=10,LE168&gt;0),LE168*split_lo,0)</f>
        <v/>
      </c>
      <c r="LF172" s="44">
        <f>IF(AND(LF151&gt;=1,LF151&lt;=10,LF168&gt;0),LF168*split_lo,0)</f>
        <v/>
      </c>
      <c r="LG172" s="44">
        <f>IF(AND(LG151&gt;=1,LG151&lt;=10,LG168&gt;0),LG168*split_lo,0)</f>
        <v/>
      </c>
      <c r="LH172" s="44">
        <f>IF(AND(LH151&gt;=1,LH151&lt;=10,LH168&gt;0),LH168*split_lo,0)</f>
        <v/>
      </c>
      <c r="LI172" s="44">
        <f>IF(AND(LI151&gt;=1,LI151&lt;=10,LI168&gt;0),LI168*split_lo,0)</f>
        <v/>
      </c>
      <c r="LJ172" s="44">
        <f>IF(AND(LJ151&gt;=1,LJ151&lt;=10,LJ168&gt;0),LJ168*split_lo,0)</f>
        <v/>
      </c>
      <c r="LK172" s="44">
        <f>IF(AND(LK151&gt;=1,LK151&lt;=10,LK168&gt;0),LK168*split_lo,0)</f>
        <v/>
      </c>
      <c r="LL172" s="44">
        <f>IF(AND(LL151&gt;=1,LL151&lt;=10,LL168&gt;0),LL168*split_lo,0)</f>
        <v/>
      </c>
      <c r="LM172" s="44">
        <f>IF(AND(LM151&gt;=1,LM151&lt;=10,LM168&gt;0),LM168*split_lo,0)</f>
        <v/>
      </c>
      <c r="LN172" s="44">
        <f>IF(AND(LN151&gt;=1,LN151&lt;=10,LN168&gt;0),LN168*split_lo,0)</f>
        <v/>
      </c>
      <c r="LO172" s="44">
        <f>IF(AND(LO151&gt;=1,LO151&lt;=10,LO168&gt;0),LO168*split_lo,0)</f>
        <v/>
      </c>
      <c r="LP172" s="44">
        <f>IF(AND(LP151&gt;=1,LP151&lt;=10,LP168&gt;0),LP168*split_lo,0)</f>
        <v/>
      </c>
      <c r="LQ172" s="44">
        <f>IF(AND(LQ151&gt;=1,LQ151&lt;=10,LQ168&gt;0),LQ168*split_lo,0)</f>
        <v/>
      </c>
      <c r="LR172" s="44">
        <f>IF(AND(LR151&gt;=1,LR151&lt;=10,LR168&gt;0),LR168*split_lo,0)</f>
        <v/>
      </c>
      <c r="LS172" s="44">
        <f>IF(AND(LS151&gt;=1,LS151&lt;=10,LS168&gt;0),LS168*split_lo,0)</f>
        <v/>
      </c>
      <c r="LT172" s="44">
        <f>IF(AND(LT151&gt;=1,LT151&lt;=10,LT168&gt;0),LT168*split_lo,0)</f>
        <v/>
      </c>
      <c r="LU172" s="44">
        <f>IF(AND(LU151&gt;=1,LU151&lt;=10,LU168&gt;0),LU168*split_lo,0)</f>
        <v/>
      </c>
      <c r="LV172" s="44">
        <f>IF(AND(LV151&gt;=1,LV151&lt;=10,LV168&gt;0),LV168*split_lo,0)</f>
        <v/>
      </c>
      <c r="LW172" s="44">
        <f>IF(AND(LW151&gt;=1,LW151&lt;=10,LW168&gt;0),LW168*split_lo,0)</f>
        <v/>
      </c>
      <c r="LX172" s="44">
        <f>IF(AND(LX151&gt;=1,LX151&lt;=10,LX168&gt;0),LX168*split_lo,0)</f>
        <v/>
      </c>
      <c r="LY172" s="44">
        <f>IF(AND(LY151&gt;=1,LY151&lt;=10,LY168&gt;0),LY168*split_lo,0)</f>
        <v/>
      </c>
      <c r="LZ172" s="44">
        <f>IF(AND(LZ151&gt;=1,LZ151&lt;=10,LZ168&gt;0),LZ168*split_lo,0)</f>
        <v/>
      </c>
      <c r="MA172" s="44">
        <f>IF(AND(MA151&gt;=1,MA151&lt;=10,MA168&gt;0),MA168*split_lo,0)</f>
        <v/>
      </c>
      <c r="MB172" s="44">
        <f>IF(AND(MB151&gt;=1,MB151&lt;=10,MB168&gt;0),MB168*split_lo,0)</f>
        <v/>
      </c>
      <c r="MC172" s="44">
        <f>IF(AND(MC151&gt;=1,MC151&lt;=10,MC168&gt;0),MC168*split_lo,0)</f>
        <v/>
      </c>
      <c r="MD172" s="44">
        <f>IF(AND(MD151&gt;=1,MD151&lt;=10,MD168&gt;0),MD168*split_lo,0)</f>
        <v/>
      </c>
      <c r="ME172" s="44">
        <f>IF(AND(ME151&gt;=1,ME151&lt;=10,ME168&gt;0),ME168*split_lo,0)</f>
        <v/>
      </c>
      <c r="MF172" s="44">
        <f>IF(AND(MF151&gt;=1,MF151&lt;=10,MF168&gt;0),MF168*split_lo,0)</f>
        <v/>
      </c>
      <c r="MG172" s="44">
        <f>IF(AND(MG151&gt;=1,MG151&lt;=10,MG168&gt;0),MG168*split_lo,0)</f>
        <v/>
      </c>
      <c r="MH172" s="44">
        <f>IF(AND(MH151&gt;=1,MH151&lt;=10,MH168&gt;0),MH168*split_lo,0)</f>
        <v/>
      </c>
      <c r="MI172" s="44">
        <f>IF(AND(MI151&gt;=1,MI151&lt;=10,MI168&gt;0),MI168*split_lo,0)</f>
        <v/>
      </c>
      <c r="MJ172" s="44">
        <f>IF(AND(MJ151&gt;=1,MJ151&lt;=10,MJ168&gt;0),MJ168*split_lo,0)</f>
        <v/>
      </c>
      <c r="MK172" s="44">
        <f>IF(AND(MK151&gt;=1,MK151&lt;=10,MK168&gt;0),MK168*split_lo,0)</f>
        <v/>
      </c>
      <c r="ML172" s="44">
        <f>IF(AND(ML151&gt;=1,ML151&lt;=10,ML168&gt;0),ML168*split_lo,0)</f>
        <v/>
      </c>
      <c r="MM172" s="44">
        <f>IF(AND(MM151&gt;=1,MM151&lt;=10,MM168&gt;0),MM168*split_lo,0)</f>
        <v/>
      </c>
      <c r="MN172" s="44">
        <f>IF(AND(MN151&gt;=1,MN151&lt;=10,MN168&gt;0),MN168*split_lo,0)</f>
        <v/>
      </c>
      <c r="MO172" s="44">
        <f>IF(AND(MO151&gt;=1,MO151&lt;=10,MO168&gt;0),MO168*split_lo,0)</f>
        <v/>
      </c>
      <c r="MP172" s="44">
        <f>IF(AND(MP151&gt;=1,MP151&lt;=10,MP168&gt;0),MP168*split_lo,0)</f>
        <v/>
      </c>
      <c r="MQ172" s="44">
        <f>IF(AND(MQ151&gt;=1,MQ151&lt;=10,MQ168&gt;0),MQ168*split_lo,0)</f>
        <v/>
      </c>
      <c r="MR172" s="44">
        <f>IF(AND(MR151&gt;=1,MR151&lt;=10,MR168&gt;0),MR168*split_lo,0)</f>
        <v/>
      </c>
      <c r="MS172" s="44">
        <f>IF(AND(MS151&gt;=1,MS151&lt;=10,MS168&gt;0),MS168*split_lo,0)</f>
        <v/>
      </c>
      <c r="MT172" s="44">
        <f>IF(AND(MT151&gt;=1,MT151&lt;=10,MT168&gt;0),MT168*split_lo,0)</f>
        <v/>
      </c>
      <c r="MU172" s="44">
        <f>IF(AND(MU151&gt;=1,MU151&lt;=10,MU168&gt;0),MU168*split_lo,0)</f>
        <v/>
      </c>
      <c r="MV172" s="44">
        <f>IF(AND(MV151&gt;=1,MV151&lt;=10,MV168&gt;0),MV168*split_lo,0)</f>
        <v/>
      </c>
      <c r="MW172" s="44">
        <f>IF(AND(MW151&gt;=1,MW151&lt;=10,MW168&gt;0),MW168*split_lo,0)</f>
        <v/>
      </c>
      <c r="MX172" s="44">
        <f>IF(AND(MX151&gt;=1,MX151&lt;=10,MX168&gt;0),MX168*split_lo,0)</f>
        <v/>
      </c>
      <c r="MY172" s="44">
        <f>IF(AND(MY151&gt;=1,MY151&lt;=10,MY168&gt;0),MY168*split_lo,0)</f>
        <v/>
      </c>
      <c r="MZ172" s="44">
        <f>IF(AND(MZ151&gt;=1,MZ151&lt;=10,MZ168&gt;0),MZ168*split_lo,0)</f>
        <v/>
      </c>
      <c r="NA172" s="44">
        <f>IF(AND(NA151&gt;=1,NA151&lt;=10,NA168&gt;0),NA168*split_lo,0)</f>
        <v/>
      </c>
      <c r="NB172" s="44">
        <f>IF(AND(NB151&gt;=1,NB151&lt;=10,NB168&gt;0),NB168*split_lo,0)</f>
        <v/>
      </c>
      <c r="NC172" s="44">
        <f>IF(AND(NC151&gt;=1,NC151&lt;=10,NC168&gt;0),NC168*split_lo,0)</f>
        <v/>
      </c>
      <c r="ND172" s="44">
        <f>IF(AND(ND151&gt;=1,ND151&lt;=10,ND168&gt;0),ND168*split_lo,0)</f>
        <v/>
      </c>
      <c r="NE172" s="44">
        <f>IF(AND(NE151&gt;=1,NE151&lt;=10,NE168&gt;0),NE168*split_lo,0)</f>
        <v/>
      </c>
      <c r="NF172" s="44">
        <f>IF(AND(NF151&gt;=1,NF151&lt;=10,NF168&gt;0),NF168*split_lo,0)</f>
        <v/>
      </c>
      <c r="NG172" s="44">
        <f>IF(AND(NG151&gt;=1,NG151&lt;=10,NG168&gt;0),NG168*split_lo,0)</f>
        <v/>
      </c>
      <c r="NH172" s="44">
        <f>IF(AND(NH151&gt;=1,NH151&lt;=10,NH168&gt;0),NH168*split_lo,0)</f>
        <v/>
      </c>
      <c r="NI172" s="44">
        <f>IF(AND(NI151&gt;=1,NI151&lt;=10,NI168&gt;0),NI168*split_lo,0)</f>
        <v/>
      </c>
      <c r="NJ172" s="44">
        <f>IF(AND(NJ151&gt;=1,NJ151&lt;=10,NJ168&gt;0),NJ168*split_lo,0)</f>
        <v/>
      </c>
      <c r="NK172" s="44">
        <f>IF(AND(NK151&gt;=1,NK151&lt;=10,NK168&gt;0),NK168*split_lo,0)</f>
        <v/>
      </c>
      <c r="NL172" s="44">
        <f>IF(AND(NL151&gt;=1,NL151&lt;=10,NL168&gt;0),NL168*split_lo,0)</f>
        <v/>
      </c>
      <c r="NM172" s="44">
        <f>IF(AND(NM151&gt;=1,NM151&lt;=10,NM168&gt;0),NM168*split_lo,0)</f>
        <v/>
      </c>
      <c r="NN172" s="44">
        <f>IF(AND(NN151&gt;=1,NN151&lt;=10,NN168&gt;0),NN168*split_lo,0)</f>
        <v/>
      </c>
      <c r="NO172" s="44">
        <f>IF(AND(NO151&gt;=1,NO151&lt;=10,NO168&gt;0),NO168*split_lo,0)</f>
        <v/>
      </c>
      <c r="NP172" s="44">
        <f>IF(AND(NP151&gt;=1,NP151&lt;=10,NP168&gt;0),NP168*split_lo,0)</f>
        <v/>
      </c>
      <c r="NQ172" s="44">
        <f>IF(AND(NQ151&gt;=1,NQ151&lt;=10,NQ168&gt;0),NQ168*split_lo,0)</f>
        <v/>
      </c>
      <c r="NR172" s="44">
        <f>IF(AND(NR151&gt;=1,NR151&lt;=10,NR168&gt;0),NR168*split_lo,0)</f>
        <v/>
      </c>
      <c r="NS172" s="44">
        <f>IF(AND(NS151&gt;=1,NS151&lt;=10,NS168&gt;0),NS168*split_lo,0)</f>
        <v/>
      </c>
      <c r="NT172" s="44">
        <f>IF(AND(NT151&gt;=1,NT151&lt;=10,NT168&gt;0),NT168*split_lo,0)</f>
        <v/>
      </c>
      <c r="NU172" s="44">
        <f>IF(AND(NU151&gt;=1,NU151&lt;=10,NU168&gt;0),NU168*split_lo,0)</f>
        <v/>
      </c>
      <c r="NV172" s="44">
        <f>IF(AND(NV151&gt;=1,NV151&lt;=10,NV168&gt;0),NV168*split_lo,0)</f>
        <v/>
      </c>
      <c r="NW172" s="44">
        <f>IF(AND(NW151&gt;=1,NW151&lt;=10,NW168&gt;0),NW168*split_lo,0)</f>
        <v/>
      </c>
      <c r="NX172" s="44">
        <f>IF(AND(NX151&gt;=1,NX151&lt;=10,NX168&gt;0),NX168*split_lo,0)</f>
        <v/>
      </c>
      <c r="NY172" s="44">
        <f>IF(AND(NY151&gt;=1,NY151&lt;=10,NY168&gt;0),NY168*split_lo,0)</f>
        <v/>
      </c>
      <c r="NZ172" s="44">
        <f>IF(AND(NZ151&gt;=1,NZ151&lt;=10,NZ168&gt;0),NZ168*split_lo,0)</f>
        <v/>
      </c>
      <c r="OA172" s="44">
        <f>IF(AND(OA151&gt;=1,OA151&lt;=10,OA168&gt;0),OA168*split_lo,0)</f>
        <v/>
      </c>
      <c r="OB172" s="44">
        <f>IF(AND(OB151&gt;=1,OB151&lt;=10,OB168&gt;0),OB168*split_lo,0)</f>
        <v/>
      </c>
      <c r="OC172" s="44">
        <f>IF(AND(OC151&gt;=1,OC151&lt;=10,OC168&gt;0),OC168*split_lo,0)</f>
        <v/>
      </c>
      <c r="OD172" s="44">
        <f>IF(AND(OD151&gt;=1,OD151&lt;=10,OD168&gt;0),OD168*split_lo,0)</f>
        <v/>
      </c>
      <c r="OE172" s="44">
        <f>IF(AND(OE151&gt;=1,OE151&lt;=10,OE168&gt;0),OE168*split_lo,0)</f>
        <v/>
      </c>
      <c r="OF172" s="44">
        <f>IF(AND(OF151&gt;=1,OF151&lt;=10,OF168&gt;0),OF168*split_lo,0)</f>
        <v/>
      </c>
      <c r="OG172" s="44">
        <f>IF(AND(OG151&gt;=1,OG151&lt;=10,OG168&gt;0),OG168*split_lo,0)</f>
        <v/>
      </c>
      <c r="OH172" s="44">
        <f>IF(AND(OH151&gt;=1,OH151&lt;=10,OH168&gt;0),OH168*split_lo,0)</f>
        <v/>
      </c>
      <c r="OI172" s="44">
        <f>IF(AND(OI151&gt;=1,OI151&lt;=10,OI168&gt;0),OI168*split_lo,0)</f>
        <v/>
      </c>
      <c r="OJ172" s="44">
        <f>IF(AND(OJ151&gt;=1,OJ151&lt;=10,OJ168&gt;0),OJ168*split_lo,0)</f>
        <v/>
      </c>
      <c r="OK172" s="44">
        <f>IF(AND(OK151&gt;=1,OK151&lt;=10,OK168&gt;0),OK168*split_lo,0)</f>
        <v/>
      </c>
      <c r="OL172" s="44">
        <f>IF(AND(OL151&gt;=1,OL151&lt;=10,OL168&gt;0),OL168*split_lo,0)</f>
        <v/>
      </c>
      <c r="OM172" s="44">
        <f>IF(AND(OM151&gt;=1,OM151&lt;=10,OM168&gt;0),OM168*split_lo,0)</f>
        <v/>
      </c>
      <c r="ON172" s="44">
        <f>IF(AND(ON151&gt;=1,ON151&lt;=10,ON168&gt;0),ON168*split_lo,0)</f>
        <v/>
      </c>
      <c r="OO172" s="44">
        <f>IF(AND(OO151&gt;=1,OO151&lt;=10,OO168&gt;0),OO168*split_lo,0)</f>
        <v/>
      </c>
      <c r="OP172" s="44">
        <f>IF(AND(OP151&gt;=1,OP151&lt;=10,OP168&gt;0),OP168*split_lo,0)</f>
        <v/>
      </c>
      <c r="OQ172" s="44">
        <f>IF(AND(OQ151&gt;=1,OQ151&lt;=10,OQ168&gt;0),OQ168*split_lo,0)</f>
        <v/>
      </c>
      <c r="OR172" s="44">
        <f>IF(AND(OR151&gt;=1,OR151&lt;=10,OR168&gt;0),OR168*split_lo,0)</f>
        <v/>
      </c>
      <c r="OS172" s="44">
        <f>IF(AND(OS151&gt;=1,OS151&lt;=10,OS168&gt;0),OS168*split_lo,0)</f>
        <v/>
      </c>
      <c r="OT172" s="44">
        <f>IF(AND(OT151&gt;=1,OT151&lt;=10,OT168&gt;0),OT168*split_lo,0)</f>
        <v/>
      </c>
      <c r="OU172" s="44">
        <f>IF(AND(OU151&gt;=1,OU151&lt;=10,OU168&gt;0),OU168*split_lo,0)</f>
        <v/>
      </c>
      <c r="OV172" s="44">
        <f>IF(AND(OV151&gt;=1,OV151&lt;=10,OV168&gt;0),OV168*split_lo,0)</f>
        <v/>
      </c>
      <c r="OW172" s="44">
        <f>IF(AND(OW151&gt;=1,OW151&lt;=10,OW168&gt;0),OW168*split_lo,0)</f>
        <v/>
      </c>
      <c r="OX172" s="44">
        <f>IF(AND(OX151&gt;=1,OX151&lt;=10,OX168&gt;0),OX168*split_lo,0)</f>
        <v/>
      </c>
      <c r="OY172" s="44">
        <f>IF(AND(OY151&gt;=1,OY151&lt;=10,OY168&gt;0),OY168*split_lo,0)</f>
        <v/>
      </c>
      <c r="OZ172" s="44">
        <f>IF(AND(OZ151&gt;=1,OZ151&lt;=10,OZ168&gt;0),OZ168*split_lo,0)</f>
        <v/>
      </c>
      <c r="PA172" s="44">
        <f>IF(AND(PA151&gt;=1,PA151&lt;=10,PA168&gt;0),PA168*split_lo,0)</f>
        <v/>
      </c>
      <c r="PB172" s="44">
        <f>IF(AND(PB151&gt;=1,PB151&lt;=10,PB168&gt;0),PB168*split_lo,0)</f>
        <v/>
      </c>
      <c r="PC172" s="44">
        <f>IF(AND(PC151&gt;=1,PC151&lt;=10,PC168&gt;0),PC168*split_lo,0)</f>
        <v/>
      </c>
      <c r="PD172" s="44">
        <f>IF(AND(PD151&gt;=1,PD151&lt;=10,PD168&gt;0),PD168*split_lo,0)</f>
        <v/>
      </c>
      <c r="PE172" s="44">
        <f>IF(AND(PE151&gt;=1,PE151&lt;=10,PE168&gt;0),PE168*split_lo,0)</f>
        <v/>
      </c>
      <c r="PF172" s="44">
        <f>IF(AND(PF151&gt;=1,PF151&lt;=10,PF168&gt;0),PF168*split_lo,0)</f>
        <v/>
      </c>
      <c r="PG172" s="44">
        <f>IF(AND(PG151&gt;=1,PG151&lt;=10,PG168&gt;0),PG168*split_lo,0)</f>
        <v/>
      </c>
      <c r="PH172" s="44">
        <f>IF(AND(PH151&gt;=1,PH151&lt;=10,PH168&gt;0),PH168*split_lo,0)</f>
        <v/>
      </c>
      <c r="PI172" s="44">
        <f>IF(AND(PI151&gt;=1,PI151&lt;=10,PI168&gt;0),PI168*split_lo,0)</f>
        <v/>
      </c>
      <c r="PJ172" s="44">
        <f>IF(AND(PJ151&gt;=1,PJ151&lt;=10,PJ168&gt;0),PJ168*split_lo,0)</f>
        <v/>
      </c>
      <c r="PK172" s="44">
        <f>IF(AND(PK151&gt;=1,PK151&lt;=10,PK168&gt;0),PK168*split_lo,0)</f>
        <v/>
      </c>
      <c r="PL172" s="44">
        <f>IF(AND(PL151&gt;=1,PL151&lt;=10,PL168&gt;0),PL168*split_lo,0)</f>
        <v/>
      </c>
      <c r="PM172" s="44">
        <f>IF(AND(PM151&gt;=1,PM151&lt;=10,PM168&gt;0),PM168*split_lo,0)</f>
        <v/>
      </c>
    </row>
    <row r="173">
      <c r="A173" s="9" t="inlineStr">
        <is>
          <t>BCH mezz accrual flag</t>
        </is>
      </c>
      <c r="B173" s="9" t="inlineStr">
        <is>
          <t>P3</t>
        </is>
      </c>
      <c r="D173" s="42">
        <f>IF(AND(D151&gt;=11,MOD(D$4-p3_stab,12)=1),1,0)</f>
        <v/>
      </c>
      <c r="E173" s="42">
        <f>IF(AND(E151&gt;=11,MOD(E$4-p3_stab,12)=1),1,0)</f>
        <v/>
      </c>
      <c r="F173" s="42">
        <f>IF(AND(F151&gt;=11,MOD(F$4-p3_stab,12)=1),1,0)</f>
        <v/>
      </c>
      <c r="G173" s="42">
        <f>IF(AND(G151&gt;=11,MOD(G$4-p3_stab,12)=1),1,0)</f>
        <v/>
      </c>
      <c r="H173" s="42">
        <f>IF(AND(H151&gt;=11,MOD(H$4-p3_stab,12)=1),1,0)</f>
        <v/>
      </c>
      <c r="I173" s="42">
        <f>IF(AND(I151&gt;=11,MOD(I$4-p3_stab,12)=1),1,0)</f>
        <v/>
      </c>
      <c r="J173" s="42">
        <f>IF(AND(J151&gt;=11,MOD(J$4-p3_stab,12)=1),1,0)</f>
        <v/>
      </c>
      <c r="K173" s="42">
        <f>IF(AND(K151&gt;=11,MOD(K$4-p3_stab,12)=1),1,0)</f>
        <v/>
      </c>
      <c r="L173" s="42">
        <f>IF(AND(L151&gt;=11,MOD(L$4-p3_stab,12)=1),1,0)</f>
        <v/>
      </c>
      <c r="M173" s="42">
        <f>IF(AND(M151&gt;=11,MOD(M$4-p3_stab,12)=1),1,0)</f>
        <v/>
      </c>
      <c r="N173" s="42">
        <f>IF(AND(N151&gt;=11,MOD(N$4-p3_stab,12)=1),1,0)</f>
        <v/>
      </c>
      <c r="O173" s="42">
        <f>IF(AND(O151&gt;=11,MOD(O$4-p3_stab,12)=1),1,0)</f>
        <v/>
      </c>
      <c r="P173" s="42">
        <f>IF(AND(P151&gt;=11,MOD(P$4-p3_stab,12)=1),1,0)</f>
        <v/>
      </c>
      <c r="Q173" s="42">
        <f>IF(AND(Q151&gt;=11,MOD(Q$4-p3_stab,12)=1),1,0)</f>
        <v/>
      </c>
      <c r="R173" s="42">
        <f>IF(AND(R151&gt;=11,MOD(R$4-p3_stab,12)=1),1,0)</f>
        <v/>
      </c>
      <c r="S173" s="42">
        <f>IF(AND(S151&gt;=11,MOD(S$4-p3_stab,12)=1),1,0)</f>
        <v/>
      </c>
      <c r="T173" s="42">
        <f>IF(AND(T151&gt;=11,MOD(T$4-p3_stab,12)=1),1,0)</f>
        <v/>
      </c>
      <c r="U173" s="42">
        <f>IF(AND(U151&gt;=11,MOD(U$4-p3_stab,12)=1),1,0)</f>
        <v/>
      </c>
      <c r="V173" s="42">
        <f>IF(AND(V151&gt;=11,MOD(V$4-p3_stab,12)=1),1,0)</f>
        <v/>
      </c>
      <c r="W173" s="42">
        <f>IF(AND(W151&gt;=11,MOD(W$4-p3_stab,12)=1),1,0)</f>
        <v/>
      </c>
      <c r="X173" s="42">
        <f>IF(AND(X151&gt;=11,MOD(X$4-p3_stab,12)=1),1,0)</f>
        <v/>
      </c>
      <c r="Y173" s="42">
        <f>IF(AND(Y151&gt;=11,MOD(Y$4-p3_stab,12)=1),1,0)</f>
        <v/>
      </c>
      <c r="Z173" s="42">
        <f>IF(AND(Z151&gt;=11,MOD(Z$4-p3_stab,12)=1),1,0)</f>
        <v/>
      </c>
      <c r="AA173" s="42">
        <f>IF(AND(AA151&gt;=11,MOD(AA$4-p3_stab,12)=1),1,0)</f>
        <v/>
      </c>
      <c r="AB173" s="42">
        <f>IF(AND(AB151&gt;=11,MOD(AB$4-p3_stab,12)=1),1,0)</f>
        <v/>
      </c>
      <c r="AC173" s="42">
        <f>IF(AND(AC151&gt;=11,MOD(AC$4-p3_stab,12)=1),1,0)</f>
        <v/>
      </c>
      <c r="AD173" s="42">
        <f>IF(AND(AD151&gt;=11,MOD(AD$4-p3_stab,12)=1),1,0)</f>
        <v/>
      </c>
      <c r="AE173" s="42">
        <f>IF(AND(AE151&gt;=11,MOD(AE$4-p3_stab,12)=1),1,0)</f>
        <v/>
      </c>
      <c r="AF173" s="42">
        <f>IF(AND(AF151&gt;=11,MOD(AF$4-p3_stab,12)=1),1,0)</f>
        <v/>
      </c>
      <c r="AG173" s="42">
        <f>IF(AND(AG151&gt;=11,MOD(AG$4-p3_stab,12)=1),1,0)</f>
        <v/>
      </c>
      <c r="AH173" s="42">
        <f>IF(AND(AH151&gt;=11,MOD(AH$4-p3_stab,12)=1),1,0)</f>
        <v/>
      </c>
      <c r="AI173" s="42">
        <f>IF(AND(AI151&gt;=11,MOD(AI$4-p3_stab,12)=1),1,0)</f>
        <v/>
      </c>
      <c r="AJ173" s="42">
        <f>IF(AND(AJ151&gt;=11,MOD(AJ$4-p3_stab,12)=1),1,0)</f>
        <v/>
      </c>
      <c r="AK173" s="42">
        <f>IF(AND(AK151&gt;=11,MOD(AK$4-p3_stab,12)=1),1,0)</f>
        <v/>
      </c>
      <c r="AL173" s="42">
        <f>IF(AND(AL151&gt;=11,MOD(AL$4-p3_stab,12)=1),1,0)</f>
        <v/>
      </c>
      <c r="AM173" s="42">
        <f>IF(AND(AM151&gt;=11,MOD(AM$4-p3_stab,12)=1),1,0)</f>
        <v/>
      </c>
      <c r="AN173" s="42">
        <f>IF(AND(AN151&gt;=11,MOD(AN$4-p3_stab,12)=1),1,0)</f>
        <v/>
      </c>
      <c r="AO173" s="42">
        <f>IF(AND(AO151&gt;=11,MOD(AO$4-p3_stab,12)=1),1,0)</f>
        <v/>
      </c>
      <c r="AP173" s="42">
        <f>IF(AND(AP151&gt;=11,MOD(AP$4-p3_stab,12)=1),1,0)</f>
        <v/>
      </c>
      <c r="AQ173" s="42">
        <f>IF(AND(AQ151&gt;=11,MOD(AQ$4-p3_stab,12)=1),1,0)</f>
        <v/>
      </c>
      <c r="AR173" s="42">
        <f>IF(AND(AR151&gt;=11,MOD(AR$4-p3_stab,12)=1),1,0)</f>
        <v/>
      </c>
      <c r="AS173" s="42">
        <f>IF(AND(AS151&gt;=11,MOD(AS$4-p3_stab,12)=1),1,0)</f>
        <v/>
      </c>
      <c r="AT173" s="42">
        <f>IF(AND(AT151&gt;=11,MOD(AT$4-p3_stab,12)=1),1,0)</f>
        <v/>
      </c>
      <c r="AU173" s="42">
        <f>IF(AND(AU151&gt;=11,MOD(AU$4-p3_stab,12)=1),1,0)</f>
        <v/>
      </c>
      <c r="AV173" s="42">
        <f>IF(AND(AV151&gt;=11,MOD(AV$4-p3_stab,12)=1),1,0)</f>
        <v/>
      </c>
      <c r="AW173" s="42">
        <f>IF(AND(AW151&gt;=11,MOD(AW$4-p3_stab,12)=1),1,0)</f>
        <v/>
      </c>
      <c r="AX173" s="42">
        <f>IF(AND(AX151&gt;=11,MOD(AX$4-p3_stab,12)=1),1,0)</f>
        <v/>
      </c>
      <c r="AY173" s="42">
        <f>IF(AND(AY151&gt;=11,MOD(AY$4-p3_stab,12)=1),1,0)</f>
        <v/>
      </c>
      <c r="AZ173" s="42">
        <f>IF(AND(AZ151&gt;=11,MOD(AZ$4-p3_stab,12)=1),1,0)</f>
        <v/>
      </c>
      <c r="BA173" s="42">
        <f>IF(AND(BA151&gt;=11,MOD(BA$4-p3_stab,12)=1),1,0)</f>
        <v/>
      </c>
      <c r="BB173" s="42">
        <f>IF(AND(BB151&gt;=11,MOD(BB$4-p3_stab,12)=1),1,0)</f>
        <v/>
      </c>
      <c r="BC173" s="42">
        <f>IF(AND(BC151&gt;=11,MOD(BC$4-p3_stab,12)=1),1,0)</f>
        <v/>
      </c>
      <c r="BD173" s="42">
        <f>IF(AND(BD151&gt;=11,MOD(BD$4-p3_stab,12)=1),1,0)</f>
        <v/>
      </c>
      <c r="BE173" s="42">
        <f>IF(AND(BE151&gt;=11,MOD(BE$4-p3_stab,12)=1),1,0)</f>
        <v/>
      </c>
      <c r="BF173" s="42">
        <f>IF(AND(BF151&gt;=11,MOD(BF$4-p3_stab,12)=1),1,0)</f>
        <v/>
      </c>
      <c r="BG173" s="42">
        <f>IF(AND(BG151&gt;=11,MOD(BG$4-p3_stab,12)=1),1,0)</f>
        <v/>
      </c>
      <c r="BH173" s="42">
        <f>IF(AND(BH151&gt;=11,MOD(BH$4-p3_stab,12)=1),1,0)</f>
        <v/>
      </c>
      <c r="BI173" s="42">
        <f>IF(AND(BI151&gt;=11,MOD(BI$4-p3_stab,12)=1),1,0)</f>
        <v/>
      </c>
      <c r="BJ173" s="42">
        <f>IF(AND(BJ151&gt;=11,MOD(BJ$4-p3_stab,12)=1),1,0)</f>
        <v/>
      </c>
      <c r="BK173" s="42">
        <f>IF(AND(BK151&gt;=11,MOD(BK$4-p3_stab,12)=1),1,0)</f>
        <v/>
      </c>
      <c r="BL173" s="42">
        <f>IF(AND(BL151&gt;=11,MOD(BL$4-p3_stab,12)=1),1,0)</f>
        <v/>
      </c>
      <c r="BM173" s="42">
        <f>IF(AND(BM151&gt;=11,MOD(BM$4-p3_stab,12)=1),1,0)</f>
        <v/>
      </c>
      <c r="BN173" s="42">
        <f>IF(AND(BN151&gt;=11,MOD(BN$4-p3_stab,12)=1),1,0)</f>
        <v/>
      </c>
      <c r="BO173" s="42">
        <f>IF(AND(BO151&gt;=11,MOD(BO$4-p3_stab,12)=1),1,0)</f>
        <v/>
      </c>
      <c r="BP173" s="42">
        <f>IF(AND(BP151&gt;=11,MOD(BP$4-p3_stab,12)=1),1,0)</f>
        <v/>
      </c>
      <c r="BQ173" s="42">
        <f>IF(AND(BQ151&gt;=11,MOD(BQ$4-p3_stab,12)=1),1,0)</f>
        <v/>
      </c>
      <c r="BR173" s="42">
        <f>IF(AND(BR151&gt;=11,MOD(BR$4-p3_stab,12)=1),1,0)</f>
        <v/>
      </c>
      <c r="BS173" s="42">
        <f>IF(AND(BS151&gt;=11,MOD(BS$4-p3_stab,12)=1),1,0)</f>
        <v/>
      </c>
      <c r="BT173" s="42">
        <f>IF(AND(BT151&gt;=11,MOD(BT$4-p3_stab,12)=1),1,0)</f>
        <v/>
      </c>
      <c r="BU173" s="42">
        <f>IF(AND(BU151&gt;=11,MOD(BU$4-p3_stab,12)=1),1,0)</f>
        <v/>
      </c>
      <c r="BV173" s="42">
        <f>IF(AND(BV151&gt;=11,MOD(BV$4-p3_stab,12)=1),1,0)</f>
        <v/>
      </c>
      <c r="BW173" s="42">
        <f>IF(AND(BW151&gt;=11,MOD(BW$4-p3_stab,12)=1),1,0)</f>
        <v/>
      </c>
      <c r="BX173" s="42">
        <f>IF(AND(BX151&gt;=11,MOD(BX$4-p3_stab,12)=1),1,0)</f>
        <v/>
      </c>
      <c r="BY173" s="42">
        <f>IF(AND(BY151&gt;=11,MOD(BY$4-p3_stab,12)=1),1,0)</f>
        <v/>
      </c>
      <c r="BZ173" s="42">
        <f>IF(AND(BZ151&gt;=11,MOD(BZ$4-p3_stab,12)=1),1,0)</f>
        <v/>
      </c>
      <c r="CA173" s="42">
        <f>IF(AND(CA151&gt;=11,MOD(CA$4-p3_stab,12)=1),1,0)</f>
        <v/>
      </c>
      <c r="CB173" s="42">
        <f>IF(AND(CB151&gt;=11,MOD(CB$4-p3_stab,12)=1),1,0)</f>
        <v/>
      </c>
      <c r="CC173" s="42">
        <f>IF(AND(CC151&gt;=11,MOD(CC$4-p3_stab,12)=1),1,0)</f>
        <v/>
      </c>
      <c r="CD173" s="42">
        <f>IF(AND(CD151&gt;=11,MOD(CD$4-p3_stab,12)=1),1,0)</f>
        <v/>
      </c>
      <c r="CE173" s="42">
        <f>IF(AND(CE151&gt;=11,MOD(CE$4-p3_stab,12)=1),1,0)</f>
        <v/>
      </c>
      <c r="CF173" s="42">
        <f>IF(AND(CF151&gt;=11,MOD(CF$4-p3_stab,12)=1),1,0)</f>
        <v/>
      </c>
      <c r="CG173" s="42">
        <f>IF(AND(CG151&gt;=11,MOD(CG$4-p3_stab,12)=1),1,0)</f>
        <v/>
      </c>
      <c r="CH173" s="42">
        <f>IF(AND(CH151&gt;=11,MOD(CH$4-p3_stab,12)=1),1,0)</f>
        <v/>
      </c>
      <c r="CI173" s="42">
        <f>IF(AND(CI151&gt;=11,MOD(CI$4-p3_stab,12)=1),1,0)</f>
        <v/>
      </c>
      <c r="CJ173" s="42">
        <f>IF(AND(CJ151&gt;=11,MOD(CJ$4-p3_stab,12)=1),1,0)</f>
        <v/>
      </c>
      <c r="CK173" s="42">
        <f>IF(AND(CK151&gt;=11,MOD(CK$4-p3_stab,12)=1),1,0)</f>
        <v/>
      </c>
      <c r="CL173" s="42">
        <f>IF(AND(CL151&gt;=11,MOD(CL$4-p3_stab,12)=1),1,0)</f>
        <v/>
      </c>
      <c r="CM173" s="42">
        <f>IF(AND(CM151&gt;=11,MOD(CM$4-p3_stab,12)=1),1,0)</f>
        <v/>
      </c>
      <c r="CN173" s="42">
        <f>IF(AND(CN151&gt;=11,MOD(CN$4-p3_stab,12)=1),1,0)</f>
        <v/>
      </c>
      <c r="CO173" s="42">
        <f>IF(AND(CO151&gt;=11,MOD(CO$4-p3_stab,12)=1),1,0)</f>
        <v/>
      </c>
      <c r="CP173" s="42">
        <f>IF(AND(CP151&gt;=11,MOD(CP$4-p3_stab,12)=1),1,0)</f>
        <v/>
      </c>
      <c r="CQ173" s="42">
        <f>IF(AND(CQ151&gt;=11,MOD(CQ$4-p3_stab,12)=1),1,0)</f>
        <v/>
      </c>
      <c r="CR173" s="42">
        <f>IF(AND(CR151&gt;=11,MOD(CR$4-p3_stab,12)=1),1,0)</f>
        <v/>
      </c>
      <c r="CS173" s="42">
        <f>IF(AND(CS151&gt;=11,MOD(CS$4-p3_stab,12)=1),1,0)</f>
        <v/>
      </c>
      <c r="CT173" s="42">
        <f>IF(AND(CT151&gt;=11,MOD(CT$4-p3_stab,12)=1),1,0)</f>
        <v/>
      </c>
      <c r="CU173" s="42">
        <f>IF(AND(CU151&gt;=11,MOD(CU$4-p3_stab,12)=1),1,0)</f>
        <v/>
      </c>
      <c r="CV173" s="42">
        <f>IF(AND(CV151&gt;=11,MOD(CV$4-p3_stab,12)=1),1,0)</f>
        <v/>
      </c>
      <c r="CW173" s="42">
        <f>IF(AND(CW151&gt;=11,MOD(CW$4-p3_stab,12)=1),1,0)</f>
        <v/>
      </c>
      <c r="CX173" s="42">
        <f>IF(AND(CX151&gt;=11,MOD(CX$4-p3_stab,12)=1),1,0)</f>
        <v/>
      </c>
      <c r="CY173" s="42">
        <f>IF(AND(CY151&gt;=11,MOD(CY$4-p3_stab,12)=1),1,0)</f>
        <v/>
      </c>
      <c r="CZ173" s="42">
        <f>IF(AND(CZ151&gt;=11,MOD(CZ$4-p3_stab,12)=1),1,0)</f>
        <v/>
      </c>
      <c r="DA173" s="42">
        <f>IF(AND(DA151&gt;=11,MOD(DA$4-p3_stab,12)=1),1,0)</f>
        <v/>
      </c>
      <c r="DB173" s="42">
        <f>IF(AND(DB151&gt;=11,MOD(DB$4-p3_stab,12)=1),1,0)</f>
        <v/>
      </c>
      <c r="DC173" s="42">
        <f>IF(AND(DC151&gt;=11,MOD(DC$4-p3_stab,12)=1),1,0)</f>
        <v/>
      </c>
      <c r="DD173" s="42">
        <f>IF(AND(DD151&gt;=11,MOD(DD$4-p3_stab,12)=1),1,0)</f>
        <v/>
      </c>
      <c r="DE173" s="42">
        <f>IF(AND(DE151&gt;=11,MOD(DE$4-p3_stab,12)=1),1,0)</f>
        <v/>
      </c>
      <c r="DF173" s="42">
        <f>IF(AND(DF151&gt;=11,MOD(DF$4-p3_stab,12)=1),1,0)</f>
        <v/>
      </c>
      <c r="DG173" s="42">
        <f>IF(AND(DG151&gt;=11,MOD(DG$4-p3_stab,12)=1),1,0)</f>
        <v/>
      </c>
      <c r="DH173" s="42">
        <f>IF(AND(DH151&gt;=11,MOD(DH$4-p3_stab,12)=1),1,0)</f>
        <v/>
      </c>
      <c r="DI173" s="42">
        <f>IF(AND(DI151&gt;=11,MOD(DI$4-p3_stab,12)=1),1,0)</f>
        <v/>
      </c>
      <c r="DJ173" s="42">
        <f>IF(AND(DJ151&gt;=11,MOD(DJ$4-p3_stab,12)=1),1,0)</f>
        <v/>
      </c>
      <c r="DK173" s="42">
        <f>IF(AND(DK151&gt;=11,MOD(DK$4-p3_stab,12)=1),1,0)</f>
        <v/>
      </c>
      <c r="DL173" s="42">
        <f>IF(AND(DL151&gt;=11,MOD(DL$4-p3_stab,12)=1),1,0)</f>
        <v/>
      </c>
      <c r="DM173" s="42">
        <f>IF(AND(DM151&gt;=11,MOD(DM$4-p3_stab,12)=1),1,0)</f>
        <v/>
      </c>
      <c r="DN173" s="42">
        <f>IF(AND(DN151&gt;=11,MOD(DN$4-p3_stab,12)=1),1,0)</f>
        <v/>
      </c>
      <c r="DO173" s="42">
        <f>IF(AND(DO151&gt;=11,MOD(DO$4-p3_stab,12)=1),1,0)</f>
        <v/>
      </c>
      <c r="DP173" s="42">
        <f>IF(AND(DP151&gt;=11,MOD(DP$4-p3_stab,12)=1),1,0)</f>
        <v/>
      </c>
      <c r="DQ173" s="42">
        <f>IF(AND(DQ151&gt;=11,MOD(DQ$4-p3_stab,12)=1),1,0)</f>
        <v/>
      </c>
      <c r="DR173" s="42">
        <f>IF(AND(DR151&gt;=11,MOD(DR$4-p3_stab,12)=1),1,0)</f>
        <v/>
      </c>
      <c r="DS173" s="42">
        <f>IF(AND(DS151&gt;=11,MOD(DS$4-p3_stab,12)=1),1,0)</f>
        <v/>
      </c>
      <c r="DT173" s="42">
        <f>IF(AND(DT151&gt;=11,MOD(DT$4-p3_stab,12)=1),1,0)</f>
        <v/>
      </c>
      <c r="DU173" s="42">
        <f>IF(AND(DU151&gt;=11,MOD(DU$4-p3_stab,12)=1),1,0)</f>
        <v/>
      </c>
      <c r="DV173" s="42">
        <f>IF(AND(DV151&gt;=11,MOD(DV$4-p3_stab,12)=1),1,0)</f>
        <v/>
      </c>
      <c r="DW173" s="42">
        <f>IF(AND(DW151&gt;=11,MOD(DW$4-p3_stab,12)=1),1,0)</f>
        <v/>
      </c>
      <c r="DX173" s="42">
        <f>IF(AND(DX151&gt;=11,MOD(DX$4-p3_stab,12)=1),1,0)</f>
        <v/>
      </c>
      <c r="DY173" s="42">
        <f>IF(AND(DY151&gt;=11,MOD(DY$4-p3_stab,12)=1),1,0)</f>
        <v/>
      </c>
      <c r="DZ173" s="42">
        <f>IF(AND(DZ151&gt;=11,MOD(DZ$4-p3_stab,12)=1),1,0)</f>
        <v/>
      </c>
      <c r="EA173" s="42">
        <f>IF(AND(EA151&gt;=11,MOD(EA$4-p3_stab,12)=1),1,0)</f>
        <v/>
      </c>
      <c r="EB173" s="42">
        <f>IF(AND(EB151&gt;=11,MOD(EB$4-p3_stab,12)=1),1,0)</f>
        <v/>
      </c>
      <c r="EC173" s="42">
        <f>IF(AND(EC151&gt;=11,MOD(EC$4-p3_stab,12)=1),1,0)</f>
        <v/>
      </c>
      <c r="ED173" s="42">
        <f>IF(AND(ED151&gt;=11,MOD(ED$4-p3_stab,12)=1),1,0)</f>
        <v/>
      </c>
      <c r="EE173" s="42">
        <f>IF(AND(EE151&gt;=11,MOD(EE$4-p3_stab,12)=1),1,0)</f>
        <v/>
      </c>
      <c r="EF173" s="42">
        <f>IF(AND(EF151&gt;=11,MOD(EF$4-p3_stab,12)=1),1,0)</f>
        <v/>
      </c>
      <c r="EG173" s="42">
        <f>IF(AND(EG151&gt;=11,MOD(EG$4-p3_stab,12)=1),1,0)</f>
        <v/>
      </c>
      <c r="EH173" s="42">
        <f>IF(AND(EH151&gt;=11,MOD(EH$4-p3_stab,12)=1),1,0)</f>
        <v/>
      </c>
      <c r="EI173" s="42">
        <f>IF(AND(EI151&gt;=11,MOD(EI$4-p3_stab,12)=1),1,0)</f>
        <v/>
      </c>
      <c r="EJ173" s="42">
        <f>IF(AND(EJ151&gt;=11,MOD(EJ$4-p3_stab,12)=1),1,0)</f>
        <v/>
      </c>
      <c r="EK173" s="42">
        <f>IF(AND(EK151&gt;=11,MOD(EK$4-p3_stab,12)=1),1,0)</f>
        <v/>
      </c>
      <c r="EL173" s="42">
        <f>IF(AND(EL151&gt;=11,MOD(EL$4-p3_stab,12)=1),1,0)</f>
        <v/>
      </c>
      <c r="EM173" s="42">
        <f>IF(AND(EM151&gt;=11,MOD(EM$4-p3_stab,12)=1),1,0)</f>
        <v/>
      </c>
      <c r="EN173" s="42">
        <f>IF(AND(EN151&gt;=11,MOD(EN$4-p3_stab,12)=1),1,0)</f>
        <v/>
      </c>
      <c r="EO173" s="42">
        <f>IF(AND(EO151&gt;=11,MOD(EO$4-p3_stab,12)=1),1,0)</f>
        <v/>
      </c>
      <c r="EP173" s="42">
        <f>IF(AND(EP151&gt;=11,MOD(EP$4-p3_stab,12)=1),1,0)</f>
        <v/>
      </c>
      <c r="EQ173" s="42">
        <f>IF(AND(EQ151&gt;=11,MOD(EQ$4-p3_stab,12)=1),1,0)</f>
        <v/>
      </c>
      <c r="ER173" s="42">
        <f>IF(AND(ER151&gt;=11,MOD(ER$4-p3_stab,12)=1),1,0)</f>
        <v/>
      </c>
      <c r="ES173" s="42">
        <f>IF(AND(ES151&gt;=11,MOD(ES$4-p3_stab,12)=1),1,0)</f>
        <v/>
      </c>
      <c r="ET173" s="42">
        <f>IF(AND(ET151&gt;=11,MOD(ET$4-p3_stab,12)=1),1,0)</f>
        <v/>
      </c>
      <c r="EU173" s="42">
        <f>IF(AND(EU151&gt;=11,MOD(EU$4-p3_stab,12)=1),1,0)</f>
        <v/>
      </c>
      <c r="EV173" s="42">
        <f>IF(AND(EV151&gt;=11,MOD(EV$4-p3_stab,12)=1),1,0)</f>
        <v/>
      </c>
      <c r="EW173" s="42">
        <f>IF(AND(EW151&gt;=11,MOD(EW$4-p3_stab,12)=1),1,0)</f>
        <v/>
      </c>
      <c r="EX173" s="42">
        <f>IF(AND(EX151&gt;=11,MOD(EX$4-p3_stab,12)=1),1,0)</f>
        <v/>
      </c>
      <c r="EY173" s="42">
        <f>IF(AND(EY151&gt;=11,MOD(EY$4-p3_stab,12)=1),1,0)</f>
        <v/>
      </c>
      <c r="EZ173" s="42">
        <f>IF(AND(EZ151&gt;=11,MOD(EZ$4-p3_stab,12)=1),1,0)</f>
        <v/>
      </c>
      <c r="FA173" s="42">
        <f>IF(AND(FA151&gt;=11,MOD(FA$4-p3_stab,12)=1),1,0)</f>
        <v/>
      </c>
      <c r="FB173" s="42">
        <f>IF(AND(FB151&gt;=11,MOD(FB$4-p3_stab,12)=1),1,0)</f>
        <v/>
      </c>
      <c r="FC173" s="42">
        <f>IF(AND(FC151&gt;=11,MOD(FC$4-p3_stab,12)=1),1,0)</f>
        <v/>
      </c>
      <c r="FD173" s="42">
        <f>IF(AND(FD151&gt;=11,MOD(FD$4-p3_stab,12)=1),1,0)</f>
        <v/>
      </c>
      <c r="FE173" s="42">
        <f>IF(AND(FE151&gt;=11,MOD(FE$4-p3_stab,12)=1),1,0)</f>
        <v/>
      </c>
      <c r="FF173" s="42">
        <f>IF(AND(FF151&gt;=11,MOD(FF$4-p3_stab,12)=1),1,0)</f>
        <v/>
      </c>
      <c r="FG173" s="42">
        <f>IF(AND(FG151&gt;=11,MOD(FG$4-p3_stab,12)=1),1,0)</f>
        <v/>
      </c>
      <c r="FH173" s="42">
        <f>IF(AND(FH151&gt;=11,MOD(FH$4-p3_stab,12)=1),1,0)</f>
        <v/>
      </c>
      <c r="FI173" s="42">
        <f>IF(AND(FI151&gt;=11,MOD(FI$4-p3_stab,12)=1),1,0)</f>
        <v/>
      </c>
      <c r="FJ173" s="42">
        <f>IF(AND(FJ151&gt;=11,MOD(FJ$4-p3_stab,12)=1),1,0)</f>
        <v/>
      </c>
      <c r="FK173" s="42">
        <f>IF(AND(FK151&gt;=11,MOD(FK$4-p3_stab,12)=1),1,0)</f>
        <v/>
      </c>
      <c r="FL173" s="42">
        <f>IF(AND(FL151&gt;=11,MOD(FL$4-p3_stab,12)=1),1,0)</f>
        <v/>
      </c>
      <c r="FM173" s="42">
        <f>IF(AND(FM151&gt;=11,MOD(FM$4-p3_stab,12)=1),1,0)</f>
        <v/>
      </c>
      <c r="FN173" s="42">
        <f>IF(AND(FN151&gt;=11,MOD(FN$4-p3_stab,12)=1),1,0)</f>
        <v/>
      </c>
      <c r="FO173" s="42">
        <f>IF(AND(FO151&gt;=11,MOD(FO$4-p3_stab,12)=1),1,0)</f>
        <v/>
      </c>
      <c r="FP173" s="42">
        <f>IF(AND(FP151&gt;=11,MOD(FP$4-p3_stab,12)=1),1,0)</f>
        <v/>
      </c>
      <c r="FQ173" s="42">
        <f>IF(AND(FQ151&gt;=11,MOD(FQ$4-p3_stab,12)=1),1,0)</f>
        <v/>
      </c>
      <c r="FR173" s="42">
        <f>IF(AND(FR151&gt;=11,MOD(FR$4-p3_stab,12)=1),1,0)</f>
        <v/>
      </c>
      <c r="FS173" s="42">
        <f>IF(AND(FS151&gt;=11,MOD(FS$4-p3_stab,12)=1),1,0)</f>
        <v/>
      </c>
      <c r="FT173" s="42">
        <f>IF(AND(FT151&gt;=11,MOD(FT$4-p3_stab,12)=1),1,0)</f>
        <v/>
      </c>
      <c r="FU173" s="42">
        <f>IF(AND(FU151&gt;=11,MOD(FU$4-p3_stab,12)=1),1,0)</f>
        <v/>
      </c>
      <c r="FV173" s="42">
        <f>IF(AND(FV151&gt;=11,MOD(FV$4-p3_stab,12)=1),1,0)</f>
        <v/>
      </c>
      <c r="FW173" s="42">
        <f>IF(AND(FW151&gt;=11,MOD(FW$4-p3_stab,12)=1),1,0)</f>
        <v/>
      </c>
      <c r="FX173" s="42">
        <f>IF(AND(FX151&gt;=11,MOD(FX$4-p3_stab,12)=1),1,0)</f>
        <v/>
      </c>
      <c r="FY173" s="42">
        <f>IF(AND(FY151&gt;=11,MOD(FY$4-p3_stab,12)=1),1,0)</f>
        <v/>
      </c>
      <c r="FZ173" s="42">
        <f>IF(AND(FZ151&gt;=11,MOD(FZ$4-p3_stab,12)=1),1,0)</f>
        <v/>
      </c>
      <c r="GA173" s="42">
        <f>IF(AND(GA151&gt;=11,MOD(GA$4-p3_stab,12)=1),1,0)</f>
        <v/>
      </c>
      <c r="GB173" s="42">
        <f>IF(AND(GB151&gt;=11,MOD(GB$4-p3_stab,12)=1),1,0)</f>
        <v/>
      </c>
      <c r="GC173" s="42">
        <f>IF(AND(GC151&gt;=11,MOD(GC$4-p3_stab,12)=1),1,0)</f>
        <v/>
      </c>
      <c r="GD173" s="42">
        <f>IF(AND(GD151&gt;=11,MOD(GD$4-p3_stab,12)=1),1,0)</f>
        <v/>
      </c>
      <c r="GE173" s="42">
        <f>IF(AND(GE151&gt;=11,MOD(GE$4-p3_stab,12)=1),1,0)</f>
        <v/>
      </c>
      <c r="GF173" s="42">
        <f>IF(AND(GF151&gt;=11,MOD(GF$4-p3_stab,12)=1),1,0)</f>
        <v/>
      </c>
      <c r="GG173" s="42">
        <f>IF(AND(GG151&gt;=11,MOD(GG$4-p3_stab,12)=1),1,0)</f>
        <v/>
      </c>
      <c r="GH173" s="42">
        <f>IF(AND(GH151&gt;=11,MOD(GH$4-p3_stab,12)=1),1,0)</f>
        <v/>
      </c>
      <c r="GI173" s="42">
        <f>IF(AND(GI151&gt;=11,MOD(GI$4-p3_stab,12)=1),1,0)</f>
        <v/>
      </c>
      <c r="GJ173" s="42">
        <f>IF(AND(GJ151&gt;=11,MOD(GJ$4-p3_stab,12)=1),1,0)</f>
        <v/>
      </c>
      <c r="GK173" s="42">
        <f>IF(AND(GK151&gt;=11,MOD(GK$4-p3_stab,12)=1),1,0)</f>
        <v/>
      </c>
      <c r="GL173" s="42">
        <f>IF(AND(GL151&gt;=11,MOD(GL$4-p3_stab,12)=1),1,0)</f>
        <v/>
      </c>
      <c r="GM173" s="42">
        <f>IF(AND(GM151&gt;=11,MOD(GM$4-p3_stab,12)=1),1,0)</f>
        <v/>
      </c>
      <c r="GN173" s="42">
        <f>IF(AND(GN151&gt;=11,MOD(GN$4-p3_stab,12)=1),1,0)</f>
        <v/>
      </c>
      <c r="GO173" s="42">
        <f>IF(AND(GO151&gt;=11,MOD(GO$4-p3_stab,12)=1),1,0)</f>
        <v/>
      </c>
      <c r="GP173" s="42">
        <f>IF(AND(GP151&gt;=11,MOD(GP$4-p3_stab,12)=1),1,0)</f>
        <v/>
      </c>
      <c r="GQ173" s="42">
        <f>IF(AND(GQ151&gt;=11,MOD(GQ$4-p3_stab,12)=1),1,0)</f>
        <v/>
      </c>
      <c r="GR173" s="42">
        <f>IF(AND(GR151&gt;=11,MOD(GR$4-p3_stab,12)=1),1,0)</f>
        <v/>
      </c>
      <c r="GS173" s="42">
        <f>IF(AND(GS151&gt;=11,MOD(GS$4-p3_stab,12)=1),1,0)</f>
        <v/>
      </c>
      <c r="GT173" s="42">
        <f>IF(AND(GT151&gt;=11,MOD(GT$4-p3_stab,12)=1),1,0)</f>
        <v/>
      </c>
      <c r="GU173" s="42">
        <f>IF(AND(GU151&gt;=11,MOD(GU$4-p3_stab,12)=1),1,0)</f>
        <v/>
      </c>
      <c r="GV173" s="42">
        <f>IF(AND(GV151&gt;=11,MOD(GV$4-p3_stab,12)=1),1,0)</f>
        <v/>
      </c>
      <c r="GW173" s="42">
        <f>IF(AND(GW151&gt;=11,MOD(GW$4-p3_stab,12)=1),1,0)</f>
        <v/>
      </c>
      <c r="GX173" s="42">
        <f>IF(AND(GX151&gt;=11,MOD(GX$4-p3_stab,12)=1),1,0)</f>
        <v/>
      </c>
      <c r="GY173" s="42">
        <f>IF(AND(GY151&gt;=11,MOD(GY$4-p3_stab,12)=1),1,0)</f>
        <v/>
      </c>
      <c r="GZ173" s="42">
        <f>IF(AND(GZ151&gt;=11,MOD(GZ$4-p3_stab,12)=1),1,0)</f>
        <v/>
      </c>
      <c r="HA173" s="42">
        <f>IF(AND(HA151&gt;=11,MOD(HA$4-p3_stab,12)=1),1,0)</f>
        <v/>
      </c>
      <c r="HB173" s="42">
        <f>IF(AND(HB151&gt;=11,MOD(HB$4-p3_stab,12)=1),1,0)</f>
        <v/>
      </c>
      <c r="HC173" s="42">
        <f>IF(AND(HC151&gt;=11,MOD(HC$4-p3_stab,12)=1),1,0)</f>
        <v/>
      </c>
      <c r="HD173" s="42">
        <f>IF(AND(HD151&gt;=11,MOD(HD$4-p3_stab,12)=1),1,0)</f>
        <v/>
      </c>
      <c r="HE173" s="42">
        <f>IF(AND(HE151&gt;=11,MOD(HE$4-p3_stab,12)=1),1,0)</f>
        <v/>
      </c>
      <c r="HF173" s="42">
        <f>IF(AND(HF151&gt;=11,MOD(HF$4-p3_stab,12)=1),1,0)</f>
        <v/>
      </c>
      <c r="HG173" s="42">
        <f>IF(AND(HG151&gt;=11,MOD(HG$4-p3_stab,12)=1),1,0)</f>
        <v/>
      </c>
      <c r="HH173" s="42">
        <f>IF(AND(HH151&gt;=11,MOD(HH$4-p3_stab,12)=1),1,0)</f>
        <v/>
      </c>
      <c r="HI173" s="42">
        <f>IF(AND(HI151&gt;=11,MOD(HI$4-p3_stab,12)=1),1,0)</f>
        <v/>
      </c>
      <c r="HJ173" s="42">
        <f>IF(AND(HJ151&gt;=11,MOD(HJ$4-p3_stab,12)=1),1,0)</f>
        <v/>
      </c>
      <c r="HK173" s="42">
        <f>IF(AND(HK151&gt;=11,MOD(HK$4-p3_stab,12)=1),1,0)</f>
        <v/>
      </c>
      <c r="HL173" s="42">
        <f>IF(AND(HL151&gt;=11,MOD(HL$4-p3_stab,12)=1),1,0)</f>
        <v/>
      </c>
      <c r="HM173" s="42">
        <f>IF(AND(HM151&gt;=11,MOD(HM$4-p3_stab,12)=1),1,0)</f>
        <v/>
      </c>
      <c r="HN173" s="42">
        <f>IF(AND(HN151&gt;=11,MOD(HN$4-p3_stab,12)=1),1,0)</f>
        <v/>
      </c>
      <c r="HO173" s="42">
        <f>IF(AND(HO151&gt;=11,MOD(HO$4-p3_stab,12)=1),1,0)</f>
        <v/>
      </c>
      <c r="HP173" s="42">
        <f>IF(AND(HP151&gt;=11,MOD(HP$4-p3_stab,12)=1),1,0)</f>
        <v/>
      </c>
      <c r="HQ173" s="42">
        <f>IF(AND(HQ151&gt;=11,MOD(HQ$4-p3_stab,12)=1),1,0)</f>
        <v/>
      </c>
      <c r="HR173" s="42">
        <f>IF(AND(HR151&gt;=11,MOD(HR$4-p3_stab,12)=1),1,0)</f>
        <v/>
      </c>
      <c r="HS173" s="42">
        <f>IF(AND(HS151&gt;=11,MOD(HS$4-p3_stab,12)=1),1,0)</f>
        <v/>
      </c>
      <c r="HT173" s="42">
        <f>IF(AND(HT151&gt;=11,MOD(HT$4-p3_stab,12)=1),1,0)</f>
        <v/>
      </c>
      <c r="HU173" s="42">
        <f>IF(AND(HU151&gt;=11,MOD(HU$4-p3_stab,12)=1),1,0)</f>
        <v/>
      </c>
      <c r="HV173" s="42">
        <f>IF(AND(HV151&gt;=11,MOD(HV$4-p3_stab,12)=1),1,0)</f>
        <v/>
      </c>
      <c r="HW173" s="42">
        <f>IF(AND(HW151&gt;=11,MOD(HW$4-p3_stab,12)=1),1,0)</f>
        <v/>
      </c>
      <c r="HX173" s="42">
        <f>IF(AND(HX151&gt;=11,MOD(HX$4-p3_stab,12)=1),1,0)</f>
        <v/>
      </c>
      <c r="HY173" s="42">
        <f>IF(AND(HY151&gt;=11,MOD(HY$4-p3_stab,12)=1),1,0)</f>
        <v/>
      </c>
      <c r="HZ173" s="42">
        <f>IF(AND(HZ151&gt;=11,MOD(HZ$4-p3_stab,12)=1),1,0)</f>
        <v/>
      </c>
      <c r="IA173" s="42">
        <f>IF(AND(IA151&gt;=11,MOD(IA$4-p3_stab,12)=1),1,0)</f>
        <v/>
      </c>
      <c r="IB173" s="42">
        <f>IF(AND(IB151&gt;=11,MOD(IB$4-p3_stab,12)=1),1,0)</f>
        <v/>
      </c>
      <c r="IC173" s="42">
        <f>IF(AND(IC151&gt;=11,MOD(IC$4-p3_stab,12)=1),1,0)</f>
        <v/>
      </c>
      <c r="ID173" s="42">
        <f>IF(AND(ID151&gt;=11,MOD(ID$4-p3_stab,12)=1),1,0)</f>
        <v/>
      </c>
      <c r="IE173" s="42">
        <f>IF(AND(IE151&gt;=11,MOD(IE$4-p3_stab,12)=1),1,0)</f>
        <v/>
      </c>
      <c r="IF173" s="42">
        <f>IF(AND(IF151&gt;=11,MOD(IF$4-p3_stab,12)=1),1,0)</f>
        <v/>
      </c>
      <c r="IG173" s="42">
        <f>IF(AND(IG151&gt;=11,MOD(IG$4-p3_stab,12)=1),1,0)</f>
        <v/>
      </c>
      <c r="IH173" s="42">
        <f>IF(AND(IH151&gt;=11,MOD(IH$4-p3_stab,12)=1),1,0)</f>
        <v/>
      </c>
      <c r="II173" s="42">
        <f>IF(AND(II151&gt;=11,MOD(II$4-p3_stab,12)=1),1,0)</f>
        <v/>
      </c>
      <c r="IJ173" s="42">
        <f>IF(AND(IJ151&gt;=11,MOD(IJ$4-p3_stab,12)=1),1,0)</f>
        <v/>
      </c>
      <c r="IK173" s="42">
        <f>IF(AND(IK151&gt;=11,MOD(IK$4-p3_stab,12)=1),1,0)</f>
        <v/>
      </c>
      <c r="IL173" s="42">
        <f>IF(AND(IL151&gt;=11,MOD(IL$4-p3_stab,12)=1),1,0)</f>
        <v/>
      </c>
      <c r="IM173" s="42">
        <f>IF(AND(IM151&gt;=11,MOD(IM$4-p3_stab,12)=1),1,0)</f>
        <v/>
      </c>
      <c r="IN173" s="42">
        <f>IF(AND(IN151&gt;=11,MOD(IN$4-p3_stab,12)=1),1,0)</f>
        <v/>
      </c>
      <c r="IO173" s="42">
        <f>IF(AND(IO151&gt;=11,MOD(IO$4-p3_stab,12)=1),1,0)</f>
        <v/>
      </c>
      <c r="IP173" s="42">
        <f>IF(AND(IP151&gt;=11,MOD(IP$4-p3_stab,12)=1),1,0)</f>
        <v/>
      </c>
      <c r="IQ173" s="42">
        <f>IF(AND(IQ151&gt;=11,MOD(IQ$4-p3_stab,12)=1),1,0)</f>
        <v/>
      </c>
      <c r="IR173" s="42">
        <f>IF(AND(IR151&gt;=11,MOD(IR$4-p3_stab,12)=1),1,0)</f>
        <v/>
      </c>
      <c r="IS173" s="42">
        <f>IF(AND(IS151&gt;=11,MOD(IS$4-p3_stab,12)=1),1,0)</f>
        <v/>
      </c>
      <c r="IT173" s="42">
        <f>IF(AND(IT151&gt;=11,MOD(IT$4-p3_stab,12)=1),1,0)</f>
        <v/>
      </c>
      <c r="IU173" s="42">
        <f>IF(AND(IU151&gt;=11,MOD(IU$4-p3_stab,12)=1),1,0)</f>
        <v/>
      </c>
      <c r="IV173" s="42">
        <f>IF(AND(IV151&gt;=11,MOD(IV$4-p3_stab,12)=1),1,0)</f>
        <v/>
      </c>
      <c r="IW173" s="42">
        <f>IF(AND(IW151&gt;=11,MOD(IW$4-p3_stab,12)=1),1,0)</f>
        <v/>
      </c>
      <c r="IX173" s="42">
        <f>IF(AND(IX151&gt;=11,MOD(IX$4-p3_stab,12)=1),1,0)</f>
        <v/>
      </c>
      <c r="IY173" s="42">
        <f>IF(AND(IY151&gt;=11,MOD(IY$4-p3_stab,12)=1),1,0)</f>
        <v/>
      </c>
      <c r="IZ173" s="42">
        <f>IF(AND(IZ151&gt;=11,MOD(IZ$4-p3_stab,12)=1),1,0)</f>
        <v/>
      </c>
      <c r="JA173" s="42">
        <f>IF(AND(JA151&gt;=11,MOD(JA$4-p3_stab,12)=1),1,0)</f>
        <v/>
      </c>
      <c r="JB173" s="42">
        <f>IF(AND(JB151&gt;=11,MOD(JB$4-p3_stab,12)=1),1,0)</f>
        <v/>
      </c>
      <c r="JC173" s="42">
        <f>IF(AND(JC151&gt;=11,MOD(JC$4-p3_stab,12)=1),1,0)</f>
        <v/>
      </c>
      <c r="JD173" s="42">
        <f>IF(AND(JD151&gt;=11,MOD(JD$4-p3_stab,12)=1),1,0)</f>
        <v/>
      </c>
      <c r="JE173" s="42">
        <f>IF(AND(JE151&gt;=11,MOD(JE$4-p3_stab,12)=1),1,0)</f>
        <v/>
      </c>
      <c r="JF173" s="42">
        <f>IF(AND(JF151&gt;=11,MOD(JF$4-p3_stab,12)=1),1,0)</f>
        <v/>
      </c>
      <c r="JG173" s="42">
        <f>IF(AND(JG151&gt;=11,MOD(JG$4-p3_stab,12)=1),1,0)</f>
        <v/>
      </c>
      <c r="JH173" s="42">
        <f>IF(AND(JH151&gt;=11,MOD(JH$4-p3_stab,12)=1),1,0)</f>
        <v/>
      </c>
      <c r="JI173" s="42">
        <f>IF(AND(JI151&gt;=11,MOD(JI$4-p3_stab,12)=1),1,0)</f>
        <v/>
      </c>
      <c r="JJ173" s="42">
        <f>IF(AND(JJ151&gt;=11,MOD(JJ$4-p3_stab,12)=1),1,0)</f>
        <v/>
      </c>
      <c r="JK173" s="42">
        <f>IF(AND(JK151&gt;=11,MOD(JK$4-p3_stab,12)=1),1,0)</f>
        <v/>
      </c>
      <c r="JL173" s="42">
        <f>IF(AND(JL151&gt;=11,MOD(JL$4-p3_stab,12)=1),1,0)</f>
        <v/>
      </c>
      <c r="JM173" s="42">
        <f>IF(AND(JM151&gt;=11,MOD(JM$4-p3_stab,12)=1),1,0)</f>
        <v/>
      </c>
      <c r="JN173" s="42">
        <f>IF(AND(JN151&gt;=11,MOD(JN$4-p3_stab,12)=1),1,0)</f>
        <v/>
      </c>
      <c r="JO173" s="42">
        <f>IF(AND(JO151&gt;=11,MOD(JO$4-p3_stab,12)=1),1,0)</f>
        <v/>
      </c>
      <c r="JP173" s="42">
        <f>IF(AND(JP151&gt;=11,MOD(JP$4-p3_stab,12)=1),1,0)</f>
        <v/>
      </c>
      <c r="JQ173" s="42">
        <f>IF(AND(JQ151&gt;=11,MOD(JQ$4-p3_stab,12)=1),1,0)</f>
        <v/>
      </c>
      <c r="JR173" s="42">
        <f>IF(AND(JR151&gt;=11,MOD(JR$4-p3_stab,12)=1),1,0)</f>
        <v/>
      </c>
      <c r="JS173" s="42">
        <f>IF(AND(JS151&gt;=11,MOD(JS$4-p3_stab,12)=1),1,0)</f>
        <v/>
      </c>
      <c r="JT173" s="42">
        <f>IF(AND(JT151&gt;=11,MOD(JT$4-p3_stab,12)=1),1,0)</f>
        <v/>
      </c>
      <c r="JU173" s="42">
        <f>IF(AND(JU151&gt;=11,MOD(JU$4-p3_stab,12)=1),1,0)</f>
        <v/>
      </c>
      <c r="JV173" s="42">
        <f>IF(AND(JV151&gt;=11,MOD(JV$4-p3_stab,12)=1),1,0)</f>
        <v/>
      </c>
      <c r="JW173" s="42">
        <f>IF(AND(JW151&gt;=11,MOD(JW$4-p3_stab,12)=1),1,0)</f>
        <v/>
      </c>
      <c r="JX173" s="42">
        <f>IF(AND(JX151&gt;=11,MOD(JX$4-p3_stab,12)=1),1,0)</f>
        <v/>
      </c>
      <c r="JY173" s="42">
        <f>IF(AND(JY151&gt;=11,MOD(JY$4-p3_stab,12)=1),1,0)</f>
        <v/>
      </c>
      <c r="JZ173" s="42">
        <f>IF(AND(JZ151&gt;=11,MOD(JZ$4-p3_stab,12)=1),1,0)</f>
        <v/>
      </c>
      <c r="KA173" s="42">
        <f>IF(AND(KA151&gt;=11,MOD(KA$4-p3_stab,12)=1),1,0)</f>
        <v/>
      </c>
      <c r="KB173" s="42">
        <f>IF(AND(KB151&gt;=11,MOD(KB$4-p3_stab,12)=1),1,0)</f>
        <v/>
      </c>
      <c r="KC173" s="42">
        <f>IF(AND(KC151&gt;=11,MOD(KC$4-p3_stab,12)=1),1,0)</f>
        <v/>
      </c>
      <c r="KD173" s="42">
        <f>IF(AND(KD151&gt;=11,MOD(KD$4-p3_stab,12)=1),1,0)</f>
        <v/>
      </c>
      <c r="KE173" s="42">
        <f>IF(AND(KE151&gt;=11,MOD(KE$4-p3_stab,12)=1),1,0)</f>
        <v/>
      </c>
      <c r="KF173" s="42">
        <f>IF(AND(KF151&gt;=11,MOD(KF$4-p3_stab,12)=1),1,0)</f>
        <v/>
      </c>
      <c r="KG173" s="42">
        <f>IF(AND(KG151&gt;=11,MOD(KG$4-p3_stab,12)=1),1,0)</f>
        <v/>
      </c>
      <c r="KH173" s="42">
        <f>IF(AND(KH151&gt;=11,MOD(KH$4-p3_stab,12)=1),1,0)</f>
        <v/>
      </c>
      <c r="KI173" s="42">
        <f>IF(AND(KI151&gt;=11,MOD(KI$4-p3_stab,12)=1),1,0)</f>
        <v/>
      </c>
      <c r="KJ173" s="42">
        <f>IF(AND(KJ151&gt;=11,MOD(KJ$4-p3_stab,12)=1),1,0)</f>
        <v/>
      </c>
      <c r="KK173" s="42">
        <f>IF(AND(KK151&gt;=11,MOD(KK$4-p3_stab,12)=1),1,0)</f>
        <v/>
      </c>
      <c r="KL173" s="42">
        <f>IF(AND(KL151&gt;=11,MOD(KL$4-p3_stab,12)=1),1,0)</f>
        <v/>
      </c>
      <c r="KM173" s="42">
        <f>IF(AND(KM151&gt;=11,MOD(KM$4-p3_stab,12)=1),1,0)</f>
        <v/>
      </c>
      <c r="KN173" s="42">
        <f>IF(AND(KN151&gt;=11,MOD(KN$4-p3_stab,12)=1),1,0)</f>
        <v/>
      </c>
      <c r="KO173" s="42">
        <f>IF(AND(KO151&gt;=11,MOD(KO$4-p3_stab,12)=1),1,0)</f>
        <v/>
      </c>
      <c r="KP173" s="42">
        <f>IF(AND(KP151&gt;=11,MOD(KP$4-p3_stab,12)=1),1,0)</f>
        <v/>
      </c>
      <c r="KQ173" s="42">
        <f>IF(AND(KQ151&gt;=11,MOD(KQ$4-p3_stab,12)=1),1,0)</f>
        <v/>
      </c>
      <c r="KR173" s="42">
        <f>IF(AND(KR151&gt;=11,MOD(KR$4-p3_stab,12)=1),1,0)</f>
        <v/>
      </c>
      <c r="KS173" s="42">
        <f>IF(AND(KS151&gt;=11,MOD(KS$4-p3_stab,12)=1),1,0)</f>
        <v/>
      </c>
      <c r="KT173" s="42">
        <f>IF(AND(KT151&gt;=11,MOD(KT$4-p3_stab,12)=1),1,0)</f>
        <v/>
      </c>
      <c r="KU173" s="42">
        <f>IF(AND(KU151&gt;=11,MOD(KU$4-p3_stab,12)=1),1,0)</f>
        <v/>
      </c>
      <c r="KV173" s="42">
        <f>IF(AND(KV151&gt;=11,MOD(KV$4-p3_stab,12)=1),1,0)</f>
        <v/>
      </c>
      <c r="KW173" s="42">
        <f>IF(AND(KW151&gt;=11,MOD(KW$4-p3_stab,12)=1),1,0)</f>
        <v/>
      </c>
      <c r="KX173" s="42">
        <f>IF(AND(KX151&gt;=11,MOD(KX$4-p3_stab,12)=1),1,0)</f>
        <v/>
      </c>
      <c r="KY173" s="42">
        <f>IF(AND(KY151&gt;=11,MOD(KY$4-p3_stab,12)=1),1,0)</f>
        <v/>
      </c>
      <c r="KZ173" s="42">
        <f>IF(AND(KZ151&gt;=11,MOD(KZ$4-p3_stab,12)=1),1,0)</f>
        <v/>
      </c>
      <c r="LA173" s="42">
        <f>IF(AND(LA151&gt;=11,MOD(LA$4-p3_stab,12)=1),1,0)</f>
        <v/>
      </c>
      <c r="LB173" s="42">
        <f>IF(AND(LB151&gt;=11,MOD(LB$4-p3_stab,12)=1),1,0)</f>
        <v/>
      </c>
      <c r="LC173" s="42">
        <f>IF(AND(LC151&gt;=11,MOD(LC$4-p3_stab,12)=1),1,0)</f>
        <v/>
      </c>
      <c r="LD173" s="42">
        <f>IF(AND(LD151&gt;=11,MOD(LD$4-p3_stab,12)=1),1,0)</f>
        <v/>
      </c>
      <c r="LE173" s="42">
        <f>IF(AND(LE151&gt;=11,MOD(LE$4-p3_stab,12)=1),1,0)</f>
        <v/>
      </c>
      <c r="LF173" s="42">
        <f>IF(AND(LF151&gt;=11,MOD(LF$4-p3_stab,12)=1),1,0)</f>
        <v/>
      </c>
      <c r="LG173" s="42">
        <f>IF(AND(LG151&gt;=11,MOD(LG$4-p3_stab,12)=1),1,0)</f>
        <v/>
      </c>
      <c r="LH173" s="42">
        <f>IF(AND(LH151&gt;=11,MOD(LH$4-p3_stab,12)=1),1,0)</f>
        <v/>
      </c>
      <c r="LI173" s="42">
        <f>IF(AND(LI151&gt;=11,MOD(LI$4-p3_stab,12)=1),1,0)</f>
        <v/>
      </c>
      <c r="LJ173" s="42">
        <f>IF(AND(LJ151&gt;=11,MOD(LJ$4-p3_stab,12)=1),1,0)</f>
        <v/>
      </c>
      <c r="LK173" s="42">
        <f>IF(AND(LK151&gt;=11,MOD(LK$4-p3_stab,12)=1),1,0)</f>
        <v/>
      </c>
      <c r="LL173" s="42">
        <f>IF(AND(LL151&gt;=11,MOD(LL$4-p3_stab,12)=1),1,0)</f>
        <v/>
      </c>
      <c r="LM173" s="42">
        <f>IF(AND(LM151&gt;=11,MOD(LM$4-p3_stab,12)=1),1,0)</f>
        <v/>
      </c>
      <c r="LN173" s="42">
        <f>IF(AND(LN151&gt;=11,MOD(LN$4-p3_stab,12)=1),1,0)</f>
        <v/>
      </c>
      <c r="LO173" s="42">
        <f>IF(AND(LO151&gt;=11,MOD(LO$4-p3_stab,12)=1),1,0)</f>
        <v/>
      </c>
      <c r="LP173" s="42">
        <f>IF(AND(LP151&gt;=11,MOD(LP$4-p3_stab,12)=1),1,0)</f>
        <v/>
      </c>
      <c r="LQ173" s="42">
        <f>IF(AND(LQ151&gt;=11,MOD(LQ$4-p3_stab,12)=1),1,0)</f>
        <v/>
      </c>
      <c r="LR173" s="42">
        <f>IF(AND(LR151&gt;=11,MOD(LR$4-p3_stab,12)=1),1,0)</f>
        <v/>
      </c>
      <c r="LS173" s="42">
        <f>IF(AND(LS151&gt;=11,MOD(LS$4-p3_stab,12)=1),1,0)</f>
        <v/>
      </c>
      <c r="LT173" s="42">
        <f>IF(AND(LT151&gt;=11,MOD(LT$4-p3_stab,12)=1),1,0)</f>
        <v/>
      </c>
      <c r="LU173" s="42">
        <f>IF(AND(LU151&gt;=11,MOD(LU$4-p3_stab,12)=1),1,0)</f>
        <v/>
      </c>
      <c r="LV173" s="42">
        <f>IF(AND(LV151&gt;=11,MOD(LV$4-p3_stab,12)=1),1,0)</f>
        <v/>
      </c>
      <c r="LW173" s="42">
        <f>IF(AND(LW151&gt;=11,MOD(LW$4-p3_stab,12)=1),1,0)</f>
        <v/>
      </c>
      <c r="LX173" s="42">
        <f>IF(AND(LX151&gt;=11,MOD(LX$4-p3_stab,12)=1),1,0)</f>
        <v/>
      </c>
      <c r="LY173" s="42">
        <f>IF(AND(LY151&gt;=11,MOD(LY$4-p3_stab,12)=1),1,0)</f>
        <v/>
      </c>
      <c r="LZ173" s="42">
        <f>IF(AND(LZ151&gt;=11,MOD(LZ$4-p3_stab,12)=1),1,0)</f>
        <v/>
      </c>
      <c r="MA173" s="42">
        <f>IF(AND(MA151&gt;=11,MOD(MA$4-p3_stab,12)=1),1,0)</f>
        <v/>
      </c>
      <c r="MB173" s="42">
        <f>IF(AND(MB151&gt;=11,MOD(MB$4-p3_stab,12)=1),1,0)</f>
        <v/>
      </c>
      <c r="MC173" s="42">
        <f>IF(AND(MC151&gt;=11,MOD(MC$4-p3_stab,12)=1),1,0)</f>
        <v/>
      </c>
      <c r="MD173" s="42">
        <f>IF(AND(MD151&gt;=11,MOD(MD$4-p3_stab,12)=1),1,0)</f>
        <v/>
      </c>
      <c r="ME173" s="42">
        <f>IF(AND(ME151&gt;=11,MOD(ME$4-p3_stab,12)=1),1,0)</f>
        <v/>
      </c>
      <c r="MF173" s="42">
        <f>IF(AND(MF151&gt;=11,MOD(MF$4-p3_stab,12)=1),1,0)</f>
        <v/>
      </c>
      <c r="MG173" s="42">
        <f>IF(AND(MG151&gt;=11,MOD(MG$4-p3_stab,12)=1),1,0)</f>
        <v/>
      </c>
      <c r="MH173" s="42">
        <f>IF(AND(MH151&gt;=11,MOD(MH$4-p3_stab,12)=1),1,0)</f>
        <v/>
      </c>
      <c r="MI173" s="42">
        <f>IF(AND(MI151&gt;=11,MOD(MI$4-p3_stab,12)=1),1,0)</f>
        <v/>
      </c>
      <c r="MJ173" s="42">
        <f>IF(AND(MJ151&gt;=11,MOD(MJ$4-p3_stab,12)=1),1,0)</f>
        <v/>
      </c>
      <c r="MK173" s="42">
        <f>IF(AND(MK151&gt;=11,MOD(MK$4-p3_stab,12)=1),1,0)</f>
        <v/>
      </c>
      <c r="ML173" s="42">
        <f>IF(AND(ML151&gt;=11,MOD(ML$4-p3_stab,12)=1),1,0)</f>
        <v/>
      </c>
      <c r="MM173" s="42">
        <f>IF(AND(MM151&gt;=11,MOD(MM$4-p3_stab,12)=1),1,0)</f>
        <v/>
      </c>
      <c r="MN173" s="42">
        <f>IF(AND(MN151&gt;=11,MOD(MN$4-p3_stab,12)=1),1,0)</f>
        <v/>
      </c>
      <c r="MO173" s="42">
        <f>IF(AND(MO151&gt;=11,MOD(MO$4-p3_stab,12)=1),1,0)</f>
        <v/>
      </c>
      <c r="MP173" s="42">
        <f>IF(AND(MP151&gt;=11,MOD(MP$4-p3_stab,12)=1),1,0)</f>
        <v/>
      </c>
      <c r="MQ173" s="42">
        <f>IF(AND(MQ151&gt;=11,MOD(MQ$4-p3_stab,12)=1),1,0)</f>
        <v/>
      </c>
      <c r="MR173" s="42">
        <f>IF(AND(MR151&gt;=11,MOD(MR$4-p3_stab,12)=1),1,0)</f>
        <v/>
      </c>
      <c r="MS173" s="42">
        <f>IF(AND(MS151&gt;=11,MOD(MS$4-p3_stab,12)=1),1,0)</f>
        <v/>
      </c>
      <c r="MT173" s="42">
        <f>IF(AND(MT151&gt;=11,MOD(MT$4-p3_stab,12)=1),1,0)</f>
        <v/>
      </c>
      <c r="MU173" s="42">
        <f>IF(AND(MU151&gt;=11,MOD(MU$4-p3_stab,12)=1),1,0)</f>
        <v/>
      </c>
      <c r="MV173" s="42">
        <f>IF(AND(MV151&gt;=11,MOD(MV$4-p3_stab,12)=1),1,0)</f>
        <v/>
      </c>
      <c r="MW173" s="42">
        <f>IF(AND(MW151&gt;=11,MOD(MW$4-p3_stab,12)=1),1,0)</f>
        <v/>
      </c>
      <c r="MX173" s="42">
        <f>IF(AND(MX151&gt;=11,MOD(MX$4-p3_stab,12)=1),1,0)</f>
        <v/>
      </c>
      <c r="MY173" s="42">
        <f>IF(AND(MY151&gt;=11,MOD(MY$4-p3_stab,12)=1),1,0)</f>
        <v/>
      </c>
      <c r="MZ173" s="42">
        <f>IF(AND(MZ151&gt;=11,MOD(MZ$4-p3_stab,12)=1),1,0)</f>
        <v/>
      </c>
      <c r="NA173" s="42">
        <f>IF(AND(NA151&gt;=11,MOD(NA$4-p3_stab,12)=1),1,0)</f>
        <v/>
      </c>
      <c r="NB173" s="42">
        <f>IF(AND(NB151&gt;=11,MOD(NB$4-p3_stab,12)=1),1,0)</f>
        <v/>
      </c>
      <c r="NC173" s="42">
        <f>IF(AND(NC151&gt;=11,MOD(NC$4-p3_stab,12)=1),1,0)</f>
        <v/>
      </c>
      <c r="ND173" s="42">
        <f>IF(AND(ND151&gt;=11,MOD(ND$4-p3_stab,12)=1),1,0)</f>
        <v/>
      </c>
      <c r="NE173" s="42">
        <f>IF(AND(NE151&gt;=11,MOD(NE$4-p3_stab,12)=1),1,0)</f>
        <v/>
      </c>
      <c r="NF173" s="42">
        <f>IF(AND(NF151&gt;=11,MOD(NF$4-p3_stab,12)=1),1,0)</f>
        <v/>
      </c>
      <c r="NG173" s="42">
        <f>IF(AND(NG151&gt;=11,MOD(NG$4-p3_stab,12)=1),1,0)</f>
        <v/>
      </c>
      <c r="NH173" s="42">
        <f>IF(AND(NH151&gt;=11,MOD(NH$4-p3_stab,12)=1),1,0)</f>
        <v/>
      </c>
      <c r="NI173" s="42">
        <f>IF(AND(NI151&gt;=11,MOD(NI$4-p3_stab,12)=1),1,0)</f>
        <v/>
      </c>
      <c r="NJ173" s="42">
        <f>IF(AND(NJ151&gt;=11,MOD(NJ$4-p3_stab,12)=1),1,0)</f>
        <v/>
      </c>
      <c r="NK173" s="42">
        <f>IF(AND(NK151&gt;=11,MOD(NK$4-p3_stab,12)=1),1,0)</f>
        <v/>
      </c>
      <c r="NL173" s="42">
        <f>IF(AND(NL151&gt;=11,MOD(NL$4-p3_stab,12)=1),1,0)</f>
        <v/>
      </c>
      <c r="NM173" s="42">
        <f>IF(AND(NM151&gt;=11,MOD(NM$4-p3_stab,12)=1),1,0)</f>
        <v/>
      </c>
      <c r="NN173" s="42">
        <f>IF(AND(NN151&gt;=11,MOD(NN$4-p3_stab,12)=1),1,0)</f>
        <v/>
      </c>
      <c r="NO173" s="42">
        <f>IF(AND(NO151&gt;=11,MOD(NO$4-p3_stab,12)=1),1,0)</f>
        <v/>
      </c>
      <c r="NP173" s="42">
        <f>IF(AND(NP151&gt;=11,MOD(NP$4-p3_stab,12)=1),1,0)</f>
        <v/>
      </c>
      <c r="NQ173" s="42">
        <f>IF(AND(NQ151&gt;=11,MOD(NQ$4-p3_stab,12)=1),1,0)</f>
        <v/>
      </c>
      <c r="NR173" s="42">
        <f>IF(AND(NR151&gt;=11,MOD(NR$4-p3_stab,12)=1),1,0)</f>
        <v/>
      </c>
      <c r="NS173" s="42">
        <f>IF(AND(NS151&gt;=11,MOD(NS$4-p3_stab,12)=1),1,0)</f>
        <v/>
      </c>
      <c r="NT173" s="42">
        <f>IF(AND(NT151&gt;=11,MOD(NT$4-p3_stab,12)=1),1,0)</f>
        <v/>
      </c>
      <c r="NU173" s="42">
        <f>IF(AND(NU151&gt;=11,MOD(NU$4-p3_stab,12)=1),1,0)</f>
        <v/>
      </c>
      <c r="NV173" s="42">
        <f>IF(AND(NV151&gt;=11,MOD(NV$4-p3_stab,12)=1),1,0)</f>
        <v/>
      </c>
      <c r="NW173" s="42">
        <f>IF(AND(NW151&gt;=11,MOD(NW$4-p3_stab,12)=1),1,0)</f>
        <v/>
      </c>
      <c r="NX173" s="42">
        <f>IF(AND(NX151&gt;=11,MOD(NX$4-p3_stab,12)=1),1,0)</f>
        <v/>
      </c>
      <c r="NY173" s="42">
        <f>IF(AND(NY151&gt;=11,MOD(NY$4-p3_stab,12)=1),1,0)</f>
        <v/>
      </c>
      <c r="NZ173" s="42">
        <f>IF(AND(NZ151&gt;=11,MOD(NZ$4-p3_stab,12)=1),1,0)</f>
        <v/>
      </c>
      <c r="OA173" s="42">
        <f>IF(AND(OA151&gt;=11,MOD(OA$4-p3_stab,12)=1),1,0)</f>
        <v/>
      </c>
      <c r="OB173" s="42">
        <f>IF(AND(OB151&gt;=11,MOD(OB$4-p3_stab,12)=1),1,0)</f>
        <v/>
      </c>
      <c r="OC173" s="42">
        <f>IF(AND(OC151&gt;=11,MOD(OC$4-p3_stab,12)=1),1,0)</f>
        <v/>
      </c>
      <c r="OD173" s="42">
        <f>IF(AND(OD151&gt;=11,MOD(OD$4-p3_stab,12)=1),1,0)</f>
        <v/>
      </c>
      <c r="OE173" s="42">
        <f>IF(AND(OE151&gt;=11,MOD(OE$4-p3_stab,12)=1),1,0)</f>
        <v/>
      </c>
      <c r="OF173" s="42">
        <f>IF(AND(OF151&gt;=11,MOD(OF$4-p3_stab,12)=1),1,0)</f>
        <v/>
      </c>
      <c r="OG173" s="42">
        <f>IF(AND(OG151&gt;=11,MOD(OG$4-p3_stab,12)=1),1,0)</f>
        <v/>
      </c>
      <c r="OH173" s="42">
        <f>IF(AND(OH151&gt;=11,MOD(OH$4-p3_stab,12)=1),1,0)</f>
        <v/>
      </c>
      <c r="OI173" s="42">
        <f>IF(AND(OI151&gt;=11,MOD(OI$4-p3_stab,12)=1),1,0)</f>
        <v/>
      </c>
      <c r="OJ173" s="42">
        <f>IF(AND(OJ151&gt;=11,MOD(OJ$4-p3_stab,12)=1),1,0)</f>
        <v/>
      </c>
      <c r="OK173" s="42">
        <f>IF(AND(OK151&gt;=11,MOD(OK$4-p3_stab,12)=1),1,0)</f>
        <v/>
      </c>
      <c r="OL173" s="42">
        <f>IF(AND(OL151&gt;=11,MOD(OL$4-p3_stab,12)=1),1,0)</f>
        <v/>
      </c>
      <c r="OM173" s="42">
        <f>IF(AND(OM151&gt;=11,MOD(OM$4-p3_stab,12)=1),1,0)</f>
        <v/>
      </c>
      <c r="ON173" s="42">
        <f>IF(AND(ON151&gt;=11,MOD(ON$4-p3_stab,12)=1),1,0)</f>
        <v/>
      </c>
      <c r="OO173" s="42">
        <f>IF(AND(OO151&gt;=11,MOD(OO$4-p3_stab,12)=1),1,0)</f>
        <v/>
      </c>
      <c r="OP173" s="42">
        <f>IF(AND(OP151&gt;=11,MOD(OP$4-p3_stab,12)=1),1,0)</f>
        <v/>
      </c>
      <c r="OQ173" s="42">
        <f>IF(AND(OQ151&gt;=11,MOD(OQ$4-p3_stab,12)=1),1,0)</f>
        <v/>
      </c>
      <c r="OR173" s="42">
        <f>IF(AND(OR151&gt;=11,MOD(OR$4-p3_stab,12)=1),1,0)</f>
        <v/>
      </c>
      <c r="OS173" s="42">
        <f>IF(AND(OS151&gt;=11,MOD(OS$4-p3_stab,12)=1),1,0)</f>
        <v/>
      </c>
      <c r="OT173" s="42">
        <f>IF(AND(OT151&gt;=11,MOD(OT$4-p3_stab,12)=1),1,0)</f>
        <v/>
      </c>
      <c r="OU173" s="42">
        <f>IF(AND(OU151&gt;=11,MOD(OU$4-p3_stab,12)=1),1,0)</f>
        <v/>
      </c>
      <c r="OV173" s="42">
        <f>IF(AND(OV151&gt;=11,MOD(OV$4-p3_stab,12)=1),1,0)</f>
        <v/>
      </c>
      <c r="OW173" s="42">
        <f>IF(AND(OW151&gt;=11,MOD(OW$4-p3_stab,12)=1),1,0)</f>
        <v/>
      </c>
      <c r="OX173" s="42">
        <f>IF(AND(OX151&gt;=11,MOD(OX$4-p3_stab,12)=1),1,0)</f>
        <v/>
      </c>
      <c r="OY173" s="42">
        <f>IF(AND(OY151&gt;=11,MOD(OY$4-p3_stab,12)=1),1,0)</f>
        <v/>
      </c>
      <c r="OZ173" s="42">
        <f>IF(AND(OZ151&gt;=11,MOD(OZ$4-p3_stab,12)=1),1,0)</f>
        <v/>
      </c>
      <c r="PA173" s="42">
        <f>IF(AND(PA151&gt;=11,MOD(PA$4-p3_stab,12)=1),1,0)</f>
        <v/>
      </c>
      <c r="PB173" s="42">
        <f>IF(AND(PB151&gt;=11,MOD(PB$4-p3_stab,12)=1),1,0)</f>
        <v/>
      </c>
      <c r="PC173" s="42">
        <f>IF(AND(PC151&gt;=11,MOD(PC$4-p3_stab,12)=1),1,0)</f>
        <v/>
      </c>
      <c r="PD173" s="42">
        <f>IF(AND(PD151&gt;=11,MOD(PD$4-p3_stab,12)=1),1,0)</f>
        <v/>
      </c>
      <c r="PE173" s="42">
        <f>IF(AND(PE151&gt;=11,MOD(PE$4-p3_stab,12)=1),1,0)</f>
        <v/>
      </c>
      <c r="PF173" s="42">
        <f>IF(AND(PF151&gt;=11,MOD(PF$4-p3_stab,12)=1),1,0)</f>
        <v/>
      </c>
      <c r="PG173" s="42">
        <f>IF(AND(PG151&gt;=11,MOD(PG$4-p3_stab,12)=1),1,0)</f>
        <v/>
      </c>
      <c r="PH173" s="42">
        <f>IF(AND(PH151&gt;=11,MOD(PH$4-p3_stab,12)=1),1,0)</f>
        <v/>
      </c>
      <c r="PI173" s="42">
        <f>IF(AND(PI151&gt;=11,MOD(PI$4-p3_stab,12)=1),1,0)</f>
        <v/>
      </c>
      <c r="PJ173" s="42">
        <f>IF(AND(PJ151&gt;=11,MOD(PJ$4-p3_stab,12)=1),1,0)</f>
        <v/>
      </c>
      <c r="PK173" s="42">
        <f>IF(AND(PK151&gt;=11,MOD(PK$4-p3_stab,12)=1),1,0)</f>
        <v/>
      </c>
      <c r="PL173" s="42">
        <f>IF(AND(PL151&gt;=11,MOD(PL$4-p3_stab,12)=1),1,0)</f>
        <v/>
      </c>
      <c r="PM173" s="42">
        <f>IF(AND(PM151&gt;=11,MOD(PM$4-p3_stab,12)=1),1,0)</f>
        <v/>
      </c>
    </row>
    <row r="174">
      <c r="A174" s="9" t="inlineStr">
        <is>
          <t>BCH mezz balance before sweep</t>
        </is>
      </c>
      <c r="B174" s="9" t="inlineStr">
        <is>
          <t>P3</t>
        </is>
      </c>
      <c r="D174" s="44">
        <f>0*(1+D173*mezz_rate)+D137</f>
        <v/>
      </c>
      <c r="E174" s="44">
        <f>D176*(1+E173*mezz_rate)+E137</f>
        <v/>
      </c>
      <c r="F174" s="44">
        <f>E176*(1+F173*mezz_rate)+F137</f>
        <v/>
      </c>
      <c r="G174" s="44">
        <f>F176*(1+G173*mezz_rate)+G137</f>
        <v/>
      </c>
      <c r="H174" s="44">
        <f>G176*(1+H173*mezz_rate)+H137</f>
        <v/>
      </c>
      <c r="I174" s="44">
        <f>H176*(1+I173*mezz_rate)+I137</f>
        <v/>
      </c>
      <c r="J174" s="44">
        <f>I176*(1+J173*mezz_rate)+J137</f>
        <v/>
      </c>
      <c r="K174" s="44">
        <f>J176*(1+K173*mezz_rate)+K137</f>
        <v/>
      </c>
      <c r="L174" s="44">
        <f>K176*(1+L173*mezz_rate)+L137</f>
        <v/>
      </c>
      <c r="M174" s="44">
        <f>L176*(1+M173*mezz_rate)+M137</f>
        <v/>
      </c>
      <c r="N174" s="44">
        <f>M176*(1+N173*mezz_rate)+N137</f>
        <v/>
      </c>
      <c r="O174" s="44">
        <f>N176*(1+O173*mezz_rate)+O137</f>
        <v/>
      </c>
      <c r="P174" s="44">
        <f>O176*(1+P173*mezz_rate)+P137</f>
        <v/>
      </c>
      <c r="Q174" s="44">
        <f>P176*(1+Q173*mezz_rate)+Q137</f>
        <v/>
      </c>
      <c r="R174" s="44">
        <f>Q176*(1+R173*mezz_rate)+R137</f>
        <v/>
      </c>
      <c r="S174" s="44">
        <f>R176*(1+S173*mezz_rate)+S137</f>
        <v/>
      </c>
      <c r="T174" s="44">
        <f>S176*(1+T173*mezz_rate)+T137</f>
        <v/>
      </c>
      <c r="U174" s="44">
        <f>T176*(1+U173*mezz_rate)+U137</f>
        <v/>
      </c>
      <c r="V174" s="44">
        <f>U176*(1+V173*mezz_rate)+V137</f>
        <v/>
      </c>
      <c r="W174" s="44">
        <f>V176*(1+W173*mezz_rate)+W137</f>
        <v/>
      </c>
      <c r="X174" s="44">
        <f>W176*(1+X173*mezz_rate)+X137</f>
        <v/>
      </c>
      <c r="Y174" s="44">
        <f>X176*(1+Y173*mezz_rate)+Y137</f>
        <v/>
      </c>
      <c r="Z174" s="44">
        <f>Y176*(1+Z173*mezz_rate)+Z137</f>
        <v/>
      </c>
      <c r="AA174" s="44">
        <f>Z176*(1+AA173*mezz_rate)+AA137</f>
        <v/>
      </c>
      <c r="AB174" s="44">
        <f>AA176*(1+AB173*mezz_rate)+AB137</f>
        <v/>
      </c>
      <c r="AC174" s="44">
        <f>AB176*(1+AC173*mezz_rate)+AC137</f>
        <v/>
      </c>
      <c r="AD174" s="44">
        <f>AC176*(1+AD173*mezz_rate)+AD137</f>
        <v/>
      </c>
      <c r="AE174" s="44">
        <f>AD176*(1+AE173*mezz_rate)+AE137</f>
        <v/>
      </c>
      <c r="AF174" s="44">
        <f>AE176*(1+AF173*mezz_rate)+AF137</f>
        <v/>
      </c>
      <c r="AG174" s="44">
        <f>AF176*(1+AG173*mezz_rate)+AG137</f>
        <v/>
      </c>
      <c r="AH174" s="44">
        <f>AG176*(1+AH173*mezz_rate)+AH137</f>
        <v/>
      </c>
      <c r="AI174" s="44">
        <f>AH176*(1+AI173*mezz_rate)+AI137</f>
        <v/>
      </c>
      <c r="AJ174" s="44">
        <f>AI176*(1+AJ173*mezz_rate)+AJ137</f>
        <v/>
      </c>
      <c r="AK174" s="44">
        <f>AJ176*(1+AK173*mezz_rate)+AK137</f>
        <v/>
      </c>
      <c r="AL174" s="44">
        <f>AK176*(1+AL173*mezz_rate)+AL137</f>
        <v/>
      </c>
      <c r="AM174" s="44">
        <f>AL176*(1+AM173*mezz_rate)+AM137</f>
        <v/>
      </c>
      <c r="AN174" s="44">
        <f>AM176*(1+AN173*mezz_rate)+AN137</f>
        <v/>
      </c>
      <c r="AO174" s="44">
        <f>AN176*(1+AO173*mezz_rate)+AO137</f>
        <v/>
      </c>
      <c r="AP174" s="44">
        <f>AO176*(1+AP173*mezz_rate)+AP137</f>
        <v/>
      </c>
      <c r="AQ174" s="44">
        <f>AP176*(1+AQ173*mezz_rate)+AQ137</f>
        <v/>
      </c>
      <c r="AR174" s="44">
        <f>AQ176*(1+AR173*mezz_rate)+AR137</f>
        <v/>
      </c>
      <c r="AS174" s="44">
        <f>AR176*(1+AS173*mezz_rate)+AS137</f>
        <v/>
      </c>
      <c r="AT174" s="44">
        <f>AS176*(1+AT173*mezz_rate)+AT137</f>
        <v/>
      </c>
      <c r="AU174" s="44">
        <f>AT176*(1+AU173*mezz_rate)+AU137</f>
        <v/>
      </c>
      <c r="AV174" s="44">
        <f>AU176*(1+AV173*mezz_rate)+AV137</f>
        <v/>
      </c>
      <c r="AW174" s="44">
        <f>AV176*(1+AW173*mezz_rate)+AW137</f>
        <v/>
      </c>
      <c r="AX174" s="44">
        <f>AW176*(1+AX173*mezz_rate)+AX137</f>
        <v/>
      </c>
      <c r="AY174" s="44">
        <f>AX176*(1+AY173*mezz_rate)+AY137</f>
        <v/>
      </c>
      <c r="AZ174" s="44">
        <f>AY176*(1+AZ173*mezz_rate)+AZ137</f>
        <v/>
      </c>
      <c r="BA174" s="44">
        <f>AZ176*(1+BA173*mezz_rate)+BA137</f>
        <v/>
      </c>
      <c r="BB174" s="44">
        <f>BA176*(1+BB173*mezz_rate)+BB137</f>
        <v/>
      </c>
      <c r="BC174" s="44">
        <f>BB176*(1+BC173*mezz_rate)+BC137</f>
        <v/>
      </c>
      <c r="BD174" s="44">
        <f>BC176*(1+BD173*mezz_rate)+BD137</f>
        <v/>
      </c>
      <c r="BE174" s="44">
        <f>BD176*(1+BE173*mezz_rate)+BE137</f>
        <v/>
      </c>
      <c r="BF174" s="44">
        <f>BE176*(1+BF173*mezz_rate)+BF137</f>
        <v/>
      </c>
      <c r="BG174" s="44">
        <f>BF176*(1+BG173*mezz_rate)+BG137</f>
        <v/>
      </c>
      <c r="BH174" s="44">
        <f>BG176*(1+BH173*mezz_rate)+BH137</f>
        <v/>
      </c>
      <c r="BI174" s="44">
        <f>BH176*(1+BI173*mezz_rate)+BI137</f>
        <v/>
      </c>
      <c r="BJ174" s="44">
        <f>BI176*(1+BJ173*mezz_rate)+BJ137</f>
        <v/>
      </c>
      <c r="BK174" s="44">
        <f>BJ176*(1+BK173*mezz_rate)+BK137</f>
        <v/>
      </c>
      <c r="BL174" s="44">
        <f>BK176*(1+BL173*mezz_rate)+BL137</f>
        <v/>
      </c>
      <c r="BM174" s="44">
        <f>BL176*(1+BM173*mezz_rate)+BM137</f>
        <v/>
      </c>
      <c r="BN174" s="44">
        <f>BM176*(1+BN173*mezz_rate)+BN137</f>
        <v/>
      </c>
      <c r="BO174" s="44">
        <f>BN176*(1+BO173*mezz_rate)+BO137</f>
        <v/>
      </c>
      <c r="BP174" s="44">
        <f>BO176*(1+BP173*mezz_rate)+BP137</f>
        <v/>
      </c>
      <c r="BQ174" s="44">
        <f>BP176*(1+BQ173*mezz_rate)+BQ137</f>
        <v/>
      </c>
      <c r="BR174" s="44">
        <f>BQ176*(1+BR173*mezz_rate)+BR137</f>
        <v/>
      </c>
      <c r="BS174" s="44">
        <f>BR176*(1+BS173*mezz_rate)+BS137</f>
        <v/>
      </c>
      <c r="BT174" s="44">
        <f>BS176*(1+BT173*mezz_rate)+BT137</f>
        <v/>
      </c>
      <c r="BU174" s="44">
        <f>BT176*(1+BU173*mezz_rate)+BU137</f>
        <v/>
      </c>
      <c r="BV174" s="44">
        <f>BU176*(1+BV173*mezz_rate)+BV137</f>
        <v/>
      </c>
      <c r="BW174" s="44">
        <f>BV176*(1+BW173*mezz_rate)+BW137</f>
        <v/>
      </c>
      <c r="BX174" s="44">
        <f>BW176*(1+BX173*mezz_rate)+BX137</f>
        <v/>
      </c>
      <c r="BY174" s="44">
        <f>BX176*(1+BY173*mezz_rate)+BY137</f>
        <v/>
      </c>
      <c r="BZ174" s="44">
        <f>BY176*(1+BZ173*mezz_rate)+BZ137</f>
        <v/>
      </c>
      <c r="CA174" s="44">
        <f>BZ176*(1+CA173*mezz_rate)+CA137</f>
        <v/>
      </c>
      <c r="CB174" s="44">
        <f>CA176*(1+CB173*mezz_rate)+CB137</f>
        <v/>
      </c>
      <c r="CC174" s="44">
        <f>CB176*(1+CC173*mezz_rate)+CC137</f>
        <v/>
      </c>
      <c r="CD174" s="44">
        <f>CC176*(1+CD173*mezz_rate)+CD137</f>
        <v/>
      </c>
      <c r="CE174" s="44">
        <f>CD176*(1+CE173*mezz_rate)+CE137</f>
        <v/>
      </c>
      <c r="CF174" s="44">
        <f>CE176*(1+CF173*mezz_rate)+CF137</f>
        <v/>
      </c>
      <c r="CG174" s="44">
        <f>CF176*(1+CG173*mezz_rate)+CG137</f>
        <v/>
      </c>
      <c r="CH174" s="44">
        <f>CG176*(1+CH173*mezz_rate)+CH137</f>
        <v/>
      </c>
      <c r="CI174" s="44">
        <f>CH176*(1+CI173*mezz_rate)+CI137</f>
        <v/>
      </c>
      <c r="CJ174" s="44">
        <f>CI176*(1+CJ173*mezz_rate)+CJ137</f>
        <v/>
      </c>
      <c r="CK174" s="44">
        <f>CJ176*(1+CK173*mezz_rate)+CK137</f>
        <v/>
      </c>
      <c r="CL174" s="44">
        <f>CK176*(1+CL173*mezz_rate)+CL137</f>
        <v/>
      </c>
      <c r="CM174" s="44">
        <f>CL176*(1+CM173*mezz_rate)+CM137</f>
        <v/>
      </c>
      <c r="CN174" s="44">
        <f>CM176*(1+CN173*mezz_rate)+CN137</f>
        <v/>
      </c>
      <c r="CO174" s="44">
        <f>CN176*(1+CO173*mezz_rate)+CO137</f>
        <v/>
      </c>
      <c r="CP174" s="44">
        <f>CO176*(1+CP173*mezz_rate)+CP137</f>
        <v/>
      </c>
      <c r="CQ174" s="44">
        <f>CP176*(1+CQ173*mezz_rate)+CQ137</f>
        <v/>
      </c>
      <c r="CR174" s="44">
        <f>CQ176*(1+CR173*mezz_rate)+CR137</f>
        <v/>
      </c>
      <c r="CS174" s="44">
        <f>CR176*(1+CS173*mezz_rate)+CS137</f>
        <v/>
      </c>
      <c r="CT174" s="44">
        <f>CS176*(1+CT173*mezz_rate)+CT137</f>
        <v/>
      </c>
      <c r="CU174" s="44">
        <f>CT176*(1+CU173*mezz_rate)+CU137</f>
        <v/>
      </c>
      <c r="CV174" s="44">
        <f>CU176*(1+CV173*mezz_rate)+CV137</f>
        <v/>
      </c>
      <c r="CW174" s="44">
        <f>CV176*(1+CW173*mezz_rate)+CW137</f>
        <v/>
      </c>
      <c r="CX174" s="44">
        <f>CW176*(1+CX173*mezz_rate)+CX137</f>
        <v/>
      </c>
      <c r="CY174" s="44">
        <f>CX176*(1+CY173*mezz_rate)+CY137</f>
        <v/>
      </c>
      <c r="CZ174" s="44">
        <f>CY176*(1+CZ173*mezz_rate)+CZ137</f>
        <v/>
      </c>
      <c r="DA174" s="44">
        <f>CZ176*(1+DA173*mezz_rate)+DA137</f>
        <v/>
      </c>
      <c r="DB174" s="44">
        <f>DA176*(1+DB173*mezz_rate)+DB137</f>
        <v/>
      </c>
      <c r="DC174" s="44">
        <f>DB176*(1+DC173*mezz_rate)+DC137</f>
        <v/>
      </c>
      <c r="DD174" s="44">
        <f>DC176*(1+DD173*mezz_rate)+DD137</f>
        <v/>
      </c>
      <c r="DE174" s="44">
        <f>DD176*(1+DE173*mezz_rate)+DE137</f>
        <v/>
      </c>
      <c r="DF174" s="44">
        <f>DE176*(1+DF173*mezz_rate)+DF137</f>
        <v/>
      </c>
      <c r="DG174" s="44">
        <f>DF176*(1+DG173*mezz_rate)+DG137</f>
        <v/>
      </c>
      <c r="DH174" s="44">
        <f>DG176*(1+DH173*mezz_rate)+DH137</f>
        <v/>
      </c>
      <c r="DI174" s="44">
        <f>DH176*(1+DI173*mezz_rate)+DI137</f>
        <v/>
      </c>
      <c r="DJ174" s="44">
        <f>DI176*(1+DJ173*mezz_rate)+DJ137</f>
        <v/>
      </c>
      <c r="DK174" s="44">
        <f>DJ176*(1+DK173*mezz_rate)+DK137</f>
        <v/>
      </c>
      <c r="DL174" s="44">
        <f>DK176*(1+DL173*mezz_rate)+DL137</f>
        <v/>
      </c>
      <c r="DM174" s="44">
        <f>DL176*(1+DM173*mezz_rate)+DM137</f>
        <v/>
      </c>
      <c r="DN174" s="44">
        <f>DM176*(1+DN173*mezz_rate)+DN137</f>
        <v/>
      </c>
      <c r="DO174" s="44">
        <f>DN176*(1+DO173*mezz_rate)+DO137</f>
        <v/>
      </c>
      <c r="DP174" s="44">
        <f>DO176*(1+DP173*mezz_rate)+DP137</f>
        <v/>
      </c>
      <c r="DQ174" s="44">
        <f>DP176*(1+DQ173*mezz_rate)+DQ137</f>
        <v/>
      </c>
      <c r="DR174" s="44">
        <f>DQ176*(1+DR173*mezz_rate)+DR137</f>
        <v/>
      </c>
      <c r="DS174" s="44">
        <f>DR176*(1+DS173*mezz_rate)+DS137</f>
        <v/>
      </c>
      <c r="DT174" s="44">
        <f>DS176*(1+DT173*mezz_rate)+DT137</f>
        <v/>
      </c>
      <c r="DU174" s="44">
        <f>DT176*(1+DU173*mezz_rate)+DU137</f>
        <v/>
      </c>
      <c r="DV174" s="44">
        <f>DU176*(1+DV173*mezz_rate)+DV137</f>
        <v/>
      </c>
      <c r="DW174" s="44">
        <f>DV176*(1+DW173*mezz_rate)+DW137</f>
        <v/>
      </c>
      <c r="DX174" s="44">
        <f>DW176*(1+DX173*mezz_rate)+DX137</f>
        <v/>
      </c>
      <c r="DY174" s="44">
        <f>DX176*(1+DY173*mezz_rate)+DY137</f>
        <v/>
      </c>
      <c r="DZ174" s="44">
        <f>DY176*(1+DZ173*mezz_rate)+DZ137</f>
        <v/>
      </c>
      <c r="EA174" s="44">
        <f>DZ176*(1+EA173*mezz_rate)+EA137</f>
        <v/>
      </c>
      <c r="EB174" s="44">
        <f>EA176*(1+EB173*mezz_rate)+EB137</f>
        <v/>
      </c>
      <c r="EC174" s="44">
        <f>EB176*(1+EC173*mezz_rate)+EC137</f>
        <v/>
      </c>
      <c r="ED174" s="44">
        <f>EC176*(1+ED173*mezz_rate)+ED137</f>
        <v/>
      </c>
      <c r="EE174" s="44">
        <f>ED176*(1+EE173*mezz_rate)+EE137</f>
        <v/>
      </c>
      <c r="EF174" s="44">
        <f>EE176*(1+EF173*mezz_rate)+EF137</f>
        <v/>
      </c>
      <c r="EG174" s="44">
        <f>EF176*(1+EG173*mezz_rate)+EG137</f>
        <v/>
      </c>
      <c r="EH174" s="44">
        <f>EG176*(1+EH173*mezz_rate)+EH137</f>
        <v/>
      </c>
      <c r="EI174" s="44">
        <f>EH176*(1+EI173*mezz_rate)+EI137</f>
        <v/>
      </c>
      <c r="EJ174" s="44">
        <f>EI176*(1+EJ173*mezz_rate)+EJ137</f>
        <v/>
      </c>
      <c r="EK174" s="44">
        <f>EJ176*(1+EK173*mezz_rate)+EK137</f>
        <v/>
      </c>
      <c r="EL174" s="44">
        <f>EK176*(1+EL173*mezz_rate)+EL137</f>
        <v/>
      </c>
      <c r="EM174" s="44">
        <f>EL176*(1+EM173*mezz_rate)+EM137</f>
        <v/>
      </c>
      <c r="EN174" s="44">
        <f>EM176*(1+EN173*mezz_rate)+EN137</f>
        <v/>
      </c>
      <c r="EO174" s="44">
        <f>EN176*(1+EO173*mezz_rate)+EO137</f>
        <v/>
      </c>
      <c r="EP174" s="44">
        <f>EO176*(1+EP173*mezz_rate)+EP137</f>
        <v/>
      </c>
      <c r="EQ174" s="44">
        <f>EP176*(1+EQ173*mezz_rate)+EQ137</f>
        <v/>
      </c>
      <c r="ER174" s="44">
        <f>EQ176*(1+ER173*mezz_rate)+ER137</f>
        <v/>
      </c>
      <c r="ES174" s="44">
        <f>ER176*(1+ES173*mezz_rate)+ES137</f>
        <v/>
      </c>
      <c r="ET174" s="44">
        <f>ES176*(1+ET173*mezz_rate)+ET137</f>
        <v/>
      </c>
      <c r="EU174" s="44">
        <f>ET176*(1+EU173*mezz_rate)+EU137</f>
        <v/>
      </c>
      <c r="EV174" s="44">
        <f>EU176*(1+EV173*mezz_rate)+EV137</f>
        <v/>
      </c>
      <c r="EW174" s="44">
        <f>EV176*(1+EW173*mezz_rate)+EW137</f>
        <v/>
      </c>
      <c r="EX174" s="44">
        <f>EW176*(1+EX173*mezz_rate)+EX137</f>
        <v/>
      </c>
      <c r="EY174" s="44">
        <f>EX176*(1+EY173*mezz_rate)+EY137</f>
        <v/>
      </c>
      <c r="EZ174" s="44">
        <f>EY176*(1+EZ173*mezz_rate)+EZ137</f>
        <v/>
      </c>
      <c r="FA174" s="44">
        <f>EZ176*(1+FA173*mezz_rate)+FA137</f>
        <v/>
      </c>
      <c r="FB174" s="44">
        <f>FA176*(1+FB173*mezz_rate)+FB137</f>
        <v/>
      </c>
      <c r="FC174" s="44">
        <f>FB176*(1+FC173*mezz_rate)+FC137</f>
        <v/>
      </c>
      <c r="FD174" s="44">
        <f>FC176*(1+FD173*mezz_rate)+FD137</f>
        <v/>
      </c>
      <c r="FE174" s="44">
        <f>FD176*(1+FE173*mezz_rate)+FE137</f>
        <v/>
      </c>
      <c r="FF174" s="44">
        <f>FE176*(1+FF173*mezz_rate)+FF137</f>
        <v/>
      </c>
      <c r="FG174" s="44">
        <f>FF176*(1+FG173*mezz_rate)+FG137</f>
        <v/>
      </c>
      <c r="FH174" s="44">
        <f>FG176*(1+FH173*mezz_rate)+FH137</f>
        <v/>
      </c>
      <c r="FI174" s="44">
        <f>FH176*(1+FI173*mezz_rate)+FI137</f>
        <v/>
      </c>
      <c r="FJ174" s="44">
        <f>FI176*(1+FJ173*mezz_rate)+FJ137</f>
        <v/>
      </c>
      <c r="FK174" s="44">
        <f>FJ176*(1+FK173*mezz_rate)+FK137</f>
        <v/>
      </c>
      <c r="FL174" s="44">
        <f>FK176*(1+FL173*mezz_rate)+FL137</f>
        <v/>
      </c>
      <c r="FM174" s="44">
        <f>FL176*(1+FM173*mezz_rate)+FM137</f>
        <v/>
      </c>
      <c r="FN174" s="44">
        <f>FM176*(1+FN173*mezz_rate)+FN137</f>
        <v/>
      </c>
      <c r="FO174" s="44">
        <f>FN176*(1+FO173*mezz_rate)+FO137</f>
        <v/>
      </c>
      <c r="FP174" s="44">
        <f>FO176*(1+FP173*mezz_rate)+FP137</f>
        <v/>
      </c>
      <c r="FQ174" s="44">
        <f>FP176*(1+FQ173*mezz_rate)+FQ137</f>
        <v/>
      </c>
      <c r="FR174" s="44">
        <f>FQ176*(1+FR173*mezz_rate)+FR137</f>
        <v/>
      </c>
      <c r="FS174" s="44">
        <f>FR176*(1+FS173*mezz_rate)+FS137</f>
        <v/>
      </c>
      <c r="FT174" s="44">
        <f>FS176*(1+FT173*mezz_rate)+FT137</f>
        <v/>
      </c>
      <c r="FU174" s="44">
        <f>FT176*(1+FU173*mezz_rate)+FU137</f>
        <v/>
      </c>
      <c r="FV174" s="44">
        <f>FU176*(1+FV173*mezz_rate)+FV137</f>
        <v/>
      </c>
      <c r="FW174" s="44">
        <f>FV176*(1+FW173*mezz_rate)+FW137</f>
        <v/>
      </c>
      <c r="FX174" s="44">
        <f>FW176*(1+FX173*mezz_rate)+FX137</f>
        <v/>
      </c>
      <c r="FY174" s="44">
        <f>FX176*(1+FY173*mezz_rate)+FY137</f>
        <v/>
      </c>
      <c r="FZ174" s="44">
        <f>FY176*(1+FZ173*mezz_rate)+FZ137</f>
        <v/>
      </c>
      <c r="GA174" s="44">
        <f>FZ176*(1+GA173*mezz_rate)+GA137</f>
        <v/>
      </c>
      <c r="GB174" s="44">
        <f>GA176*(1+GB173*mezz_rate)+GB137</f>
        <v/>
      </c>
      <c r="GC174" s="44">
        <f>GB176*(1+GC173*mezz_rate)+GC137</f>
        <v/>
      </c>
      <c r="GD174" s="44">
        <f>GC176*(1+GD173*mezz_rate)+GD137</f>
        <v/>
      </c>
      <c r="GE174" s="44">
        <f>GD176*(1+GE173*mezz_rate)+GE137</f>
        <v/>
      </c>
      <c r="GF174" s="44">
        <f>GE176*(1+GF173*mezz_rate)+GF137</f>
        <v/>
      </c>
      <c r="GG174" s="44">
        <f>GF176*(1+GG173*mezz_rate)+GG137</f>
        <v/>
      </c>
      <c r="GH174" s="44">
        <f>GG176*(1+GH173*mezz_rate)+GH137</f>
        <v/>
      </c>
      <c r="GI174" s="44">
        <f>GH176*(1+GI173*mezz_rate)+GI137</f>
        <v/>
      </c>
      <c r="GJ174" s="44">
        <f>GI176*(1+GJ173*mezz_rate)+GJ137</f>
        <v/>
      </c>
      <c r="GK174" s="44">
        <f>GJ176*(1+GK173*mezz_rate)+GK137</f>
        <v/>
      </c>
      <c r="GL174" s="44">
        <f>GK176*(1+GL173*mezz_rate)+GL137</f>
        <v/>
      </c>
      <c r="GM174" s="44">
        <f>GL176*(1+GM173*mezz_rate)+GM137</f>
        <v/>
      </c>
      <c r="GN174" s="44">
        <f>GM176*(1+GN173*mezz_rate)+GN137</f>
        <v/>
      </c>
      <c r="GO174" s="44">
        <f>GN176*(1+GO173*mezz_rate)+GO137</f>
        <v/>
      </c>
      <c r="GP174" s="44">
        <f>GO176*(1+GP173*mezz_rate)+GP137</f>
        <v/>
      </c>
      <c r="GQ174" s="44">
        <f>GP176*(1+GQ173*mezz_rate)+GQ137</f>
        <v/>
      </c>
      <c r="GR174" s="44">
        <f>GQ176*(1+GR173*mezz_rate)+GR137</f>
        <v/>
      </c>
      <c r="GS174" s="44">
        <f>GR176*(1+GS173*mezz_rate)+GS137</f>
        <v/>
      </c>
      <c r="GT174" s="44">
        <f>GS176*(1+GT173*mezz_rate)+GT137</f>
        <v/>
      </c>
      <c r="GU174" s="44">
        <f>GT176*(1+GU173*mezz_rate)+GU137</f>
        <v/>
      </c>
      <c r="GV174" s="44">
        <f>GU176*(1+GV173*mezz_rate)+GV137</f>
        <v/>
      </c>
      <c r="GW174" s="44">
        <f>GV176*(1+GW173*mezz_rate)+GW137</f>
        <v/>
      </c>
      <c r="GX174" s="44">
        <f>GW176*(1+GX173*mezz_rate)+GX137</f>
        <v/>
      </c>
      <c r="GY174" s="44">
        <f>GX176*(1+GY173*mezz_rate)+GY137</f>
        <v/>
      </c>
      <c r="GZ174" s="44">
        <f>GY176*(1+GZ173*mezz_rate)+GZ137</f>
        <v/>
      </c>
      <c r="HA174" s="44">
        <f>GZ176*(1+HA173*mezz_rate)+HA137</f>
        <v/>
      </c>
      <c r="HB174" s="44">
        <f>HA176*(1+HB173*mezz_rate)+HB137</f>
        <v/>
      </c>
      <c r="HC174" s="44">
        <f>HB176*(1+HC173*mezz_rate)+HC137</f>
        <v/>
      </c>
      <c r="HD174" s="44">
        <f>HC176*(1+HD173*mezz_rate)+HD137</f>
        <v/>
      </c>
      <c r="HE174" s="44">
        <f>HD176*(1+HE173*mezz_rate)+HE137</f>
        <v/>
      </c>
      <c r="HF174" s="44">
        <f>HE176*(1+HF173*mezz_rate)+HF137</f>
        <v/>
      </c>
      <c r="HG174" s="44">
        <f>HF176*(1+HG173*mezz_rate)+HG137</f>
        <v/>
      </c>
      <c r="HH174" s="44">
        <f>HG176*(1+HH173*mezz_rate)+HH137</f>
        <v/>
      </c>
      <c r="HI174" s="44">
        <f>HH176*(1+HI173*mezz_rate)+HI137</f>
        <v/>
      </c>
      <c r="HJ174" s="44">
        <f>HI176*(1+HJ173*mezz_rate)+HJ137</f>
        <v/>
      </c>
      <c r="HK174" s="44">
        <f>HJ176*(1+HK173*mezz_rate)+HK137</f>
        <v/>
      </c>
      <c r="HL174" s="44">
        <f>HK176*(1+HL173*mezz_rate)+HL137</f>
        <v/>
      </c>
      <c r="HM174" s="44">
        <f>HL176*(1+HM173*mezz_rate)+HM137</f>
        <v/>
      </c>
      <c r="HN174" s="44">
        <f>HM176*(1+HN173*mezz_rate)+HN137</f>
        <v/>
      </c>
      <c r="HO174" s="44">
        <f>HN176*(1+HO173*mezz_rate)+HO137</f>
        <v/>
      </c>
      <c r="HP174" s="44">
        <f>HO176*(1+HP173*mezz_rate)+HP137</f>
        <v/>
      </c>
      <c r="HQ174" s="44">
        <f>HP176*(1+HQ173*mezz_rate)+HQ137</f>
        <v/>
      </c>
      <c r="HR174" s="44">
        <f>HQ176*(1+HR173*mezz_rate)+HR137</f>
        <v/>
      </c>
      <c r="HS174" s="44">
        <f>HR176*(1+HS173*mezz_rate)+HS137</f>
        <v/>
      </c>
      <c r="HT174" s="44">
        <f>HS176*(1+HT173*mezz_rate)+HT137</f>
        <v/>
      </c>
      <c r="HU174" s="44">
        <f>HT176*(1+HU173*mezz_rate)+HU137</f>
        <v/>
      </c>
      <c r="HV174" s="44">
        <f>HU176*(1+HV173*mezz_rate)+HV137</f>
        <v/>
      </c>
      <c r="HW174" s="44">
        <f>HV176*(1+HW173*mezz_rate)+HW137</f>
        <v/>
      </c>
      <c r="HX174" s="44">
        <f>HW176*(1+HX173*mezz_rate)+HX137</f>
        <v/>
      </c>
      <c r="HY174" s="44">
        <f>HX176*(1+HY173*mezz_rate)+HY137</f>
        <v/>
      </c>
      <c r="HZ174" s="44">
        <f>HY176*(1+HZ173*mezz_rate)+HZ137</f>
        <v/>
      </c>
      <c r="IA174" s="44">
        <f>HZ176*(1+IA173*mezz_rate)+IA137</f>
        <v/>
      </c>
      <c r="IB174" s="44">
        <f>IA176*(1+IB173*mezz_rate)+IB137</f>
        <v/>
      </c>
      <c r="IC174" s="44">
        <f>IB176*(1+IC173*mezz_rate)+IC137</f>
        <v/>
      </c>
      <c r="ID174" s="44">
        <f>IC176*(1+ID173*mezz_rate)+ID137</f>
        <v/>
      </c>
      <c r="IE174" s="44">
        <f>ID176*(1+IE173*mezz_rate)+IE137</f>
        <v/>
      </c>
      <c r="IF174" s="44">
        <f>IE176*(1+IF173*mezz_rate)+IF137</f>
        <v/>
      </c>
      <c r="IG174" s="44">
        <f>IF176*(1+IG173*mezz_rate)+IG137</f>
        <v/>
      </c>
      <c r="IH174" s="44">
        <f>IG176*(1+IH173*mezz_rate)+IH137</f>
        <v/>
      </c>
      <c r="II174" s="44">
        <f>IH176*(1+II173*mezz_rate)+II137</f>
        <v/>
      </c>
      <c r="IJ174" s="44">
        <f>II176*(1+IJ173*mezz_rate)+IJ137</f>
        <v/>
      </c>
      <c r="IK174" s="44">
        <f>IJ176*(1+IK173*mezz_rate)+IK137</f>
        <v/>
      </c>
      <c r="IL174" s="44">
        <f>IK176*(1+IL173*mezz_rate)+IL137</f>
        <v/>
      </c>
      <c r="IM174" s="44">
        <f>IL176*(1+IM173*mezz_rate)+IM137</f>
        <v/>
      </c>
      <c r="IN174" s="44">
        <f>IM176*(1+IN173*mezz_rate)+IN137</f>
        <v/>
      </c>
      <c r="IO174" s="44">
        <f>IN176*(1+IO173*mezz_rate)+IO137</f>
        <v/>
      </c>
      <c r="IP174" s="44">
        <f>IO176*(1+IP173*mezz_rate)+IP137</f>
        <v/>
      </c>
      <c r="IQ174" s="44">
        <f>IP176*(1+IQ173*mezz_rate)+IQ137</f>
        <v/>
      </c>
      <c r="IR174" s="44">
        <f>IQ176*(1+IR173*mezz_rate)+IR137</f>
        <v/>
      </c>
      <c r="IS174" s="44">
        <f>IR176*(1+IS173*mezz_rate)+IS137</f>
        <v/>
      </c>
      <c r="IT174" s="44">
        <f>IS176*(1+IT173*mezz_rate)+IT137</f>
        <v/>
      </c>
      <c r="IU174" s="44">
        <f>IT176*(1+IU173*mezz_rate)+IU137</f>
        <v/>
      </c>
      <c r="IV174" s="44">
        <f>IU176*(1+IV173*mezz_rate)+IV137</f>
        <v/>
      </c>
      <c r="IW174" s="44">
        <f>IV176*(1+IW173*mezz_rate)+IW137</f>
        <v/>
      </c>
      <c r="IX174" s="44">
        <f>IW176*(1+IX173*mezz_rate)+IX137</f>
        <v/>
      </c>
      <c r="IY174" s="44">
        <f>IX176*(1+IY173*mezz_rate)+IY137</f>
        <v/>
      </c>
      <c r="IZ174" s="44">
        <f>IY176*(1+IZ173*mezz_rate)+IZ137</f>
        <v/>
      </c>
      <c r="JA174" s="44">
        <f>IZ176*(1+JA173*mezz_rate)+JA137</f>
        <v/>
      </c>
      <c r="JB174" s="44">
        <f>JA176*(1+JB173*mezz_rate)+JB137</f>
        <v/>
      </c>
      <c r="JC174" s="44">
        <f>JB176*(1+JC173*mezz_rate)+JC137</f>
        <v/>
      </c>
      <c r="JD174" s="44">
        <f>JC176*(1+JD173*mezz_rate)+JD137</f>
        <v/>
      </c>
      <c r="JE174" s="44">
        <f>JD176*(1+JE173*mezz_rate)+JE137</f>
        <v/>
      </c>
      <c r="JF174" s="44">
        <f>JE176*(1+JF173*mezz_rate)+JF137</f>
        <v/>
      </c>
      <c r="JG174" s="44">
        <f>JF176*(1+JG173*mezz_rate)+JG137</f>
        <v/>
      </c>
      <c r="JH174" s="44">
        <f>JG176*(1+JH173*mezz_rate)+JH137</f>
        <v/>
      </c>
      <c r="JI174" s="44">
        <f>JH176*(1+JI173*mezz_rate)+JI137</f>
        <v/>
      </c>
      <c r="JJ174" s="44">
        <f>JI176*(1+JJ173*mezz_rate)+JJ137</f>
        <v/>
      </c>
      <c r="JK174" s="44">
        <f>JJ176*(1+JK173*mezz_rate)+JK137</f>
        <v/>
      </c>
      <c r="JL174" s="44">
        <f>JK176*(1+JL173*mezz_rate)+JL137</f>
        <v/>
      </c>
      <c r="JM174" s="44">
        <f>JL176*(1+JM173*mezz_rate)+JM137</f>
        <v/>
      </c>
      <c r="JN174" s="44">
        <f>JM176*(1+JN173*mezz_rate)+JN137</f>
        <v/>
      </c>
      <c r="JO174" s="44">
        <f>JN176*(1+JO173*mezz_rate)+JO137</f>
        <v/>
      </c>
      <c r="JP174" s="44">
        <f>JO176*(1+JP173*mezz_rate)+JP137</f>
        <v/>
      </c>
      <c r="JQ174" s="44">
        <f>JP176*(1+JQ173*mezz_rate)+JQ137</f>
        <v/>
      </c>
      <c r="JR174" s="44">
        <f>JQ176*(1+JR173*mezz_rate)+JR137</f>
        <v/>
      </c>
      <c r="JS174" s="44">
        <f>JR176*(1+JS173*mezz_rate)+JS137</f>
        <v/>
      </c>
      <c r="JT174" s="44">
        <f>JS176*(1+JT173*mezz_rate)+JT137</f>
        <v/>
      </c>
      <c r="JU174" s="44">
        <f>JT176*(1+JU173*mezz_rate)+JU137</f>
        <v/>
      </c>
      <c r="JV174" s="44">
        <f>JU176*(1+JV173*mezz_rate)+JV137</f>
        <v/>
      </c>
      <c r="JW174" s="44">
        <f>JV176*(1+JW173*mezz_rate)+JW137</f>
        <v/>
      </c>
      <c r="JX174" s="44">
        <f>JW176*(1+JX173*mezz_rate)+JX137</f>
        <v/>
      </c>
      <c r="JY174" s="44">
        <f>JX176*(1+JY173*mezz_rate)+JY137</f>
        <v/>
      </c>
      <c r="JZ174" s="44">
        <f>JY176*(1+JZ173*mezz_rate)+JZ137</f>
        <v/>
      </c>
      <c r="KA174" s="44">
        <f>JZ176*(1+KA173*mezz_rate)+KA137</f>
        <v/>
      </c>
      <c r="KB174" s="44">
        <f>KA176*(1+KB173*mezz_rate)+KB137</f>
        <v/>
      </c>
      <c r="KC174" s="44">
        <f>KB176*(1+KC173*mezz_rate)+KC137</f>
        <v/>
      </c>
      <c r="KD174" s="44">
        <f>KC176*(1+KD173*mezz_rate)+KD137</f>
        <v/>
      </c>
      <c r="KE174" s="44">
        <f>KD176*(1+KE173*mezz_rate)+KE137</f>
        <v/>
      </c>
      <c r="KF174" s="44">
        <f>KE176*(1+KF173*mezz_rate)+KF137</f>
        <v/>
      </c>
      <c r="KG174" s="44">
        <f>KF176*(1+KG173*mezz_rate)+KG137</f>
        <v/>
      </c>
      <c r="KH174" s="44">
        <f>KG176*(1+KH173*mezz_rate)+KH137</f>
        <v/>
      </c>
      <c r="KI174" s="44">
        <f>KH176*(1+KI173*mezz_rate)+KI137</f>
        <v/>
      </c>
      <c r="KJ174" s="44">
        <f>KI176*(1+KJ173*mezz_rate)+KJ137</f>
        <v/>
      </c>
      <c r="KK174" s="44">
        <f>KJ176*(1+KK173*mezz_rate)+KK137</f>
        <v/>
      </c>
      <c r="KL174" s="44">
        <f>KK176*(1+KL173*mezz_rate)+KL137</f>
        <v/>
      </c>
      <c r="KM174" s="44">
        <f>KL176*(1+KM173*mezz_rate)+KM137</f>
        <v/>
      </c>
      <c r="KN174" s="44">
        <f>KM176*(1+KN173*mezz_rate)+KN137</f>
        <v/>
      </c>
      <c r="KO174" s="44">
        <f>KN176*(1+KO173*mezz_rate)+KO137</f>
        <v/>
      </c>
      <c r="KP174" s="44">
        <f>KO176*(1+KP173*mezz_rate)+KP137</f>
        <v/>
      </c>
      <c r="KQ174" s="44">
        <f>KP176*(1+KQ173*mezz_rate)+KQ137</f>
        <v/>
      </c>
      <c r="KR174" s="44">
        <f>KQ176*(1+KR173*mezz_rate)+KR137</f>
        <v/>
      </c>
      <c r="KS174" s="44">
        <f>KR176*(1+KS173*mezz_rate)+KS137</f>
        <v/>
      </c>
      <c r="KT174" s="44">
        <f>KS176*(1+KT173*mezz_rate)+KT137</f>
        <v/>
      </c>
      <c r="KU174" s="44">
        <f>KT176*(1+KU173*mezz_rate)+KU137</f>
        <v/>
      </c>
      <c r="KV174" s="44">
        <f>KU176*(1+KV173*mezz_rate)+KV137</f>
        <v/>
      </c>
      <c r="KW174" s="44">
        <f>KV176*(1+KW173*mezz_rate)+KW137</f>
        <v/>
      </c>
      <c r="KX174" s="44">
        <f>KW176*(1+KX173*mezz_rate)+KX137</f>
        <v/>
      </c>
      <c r="KY174" s="44">
        <f>KX176*(1+KY173*mezz_rate)+KY137</f>
        <v/>
      </c>
      <c r="KZ174" s="44">
        <f>KY176*(1+KZ173*mezz_rate)+KZ137</f>
        <v/>
      </c>
      <c r="LA174" s="44">
        <f>KZ176*(1+LA173*mezz_rate)+LA137</f>
        <v/>
      </c>
      <c r="LB174" s="44">
        <f>LA176*(1+LB173*mezz_rate)+LB137</f>
        <v/>
      </c>
      <c r="LC174" s="44">
        <f>LB176*(1+LC173*mezz_rate)+LC137</f>
        <v/>
      </c>
      <c r="LD174" s="44">
        <f>LC176*(1+LD173*mezz_rate)+LD137</f>
        <v/>
      </c>
      <c r="LE174" s="44">
        <f>LD176*(1+LE173*mezz_rate)+LE137</f>
        <v/>
      </c>
      <c r="LF174" s="44">
        <f>LE176*(1+LF173*mezz_rate)+LF137</f>
        <v/>
      </c>
      <c r="LG174" s="44">
        <f>LF176*(1+LG173*mezz_rate)+LG137</f>
        <v/>
      </c>
      <c r="LH174" s="44">
        <f>LG176*(1+LH173*mezz_rate)+LH137</f>
        <v/>
      </c>
      <c r="LI174" s="44">
        <f>LH176*(1+LI173*mezz_rate)+LI137</f>
        <v/>
      </c>
      <c r="LJ174" s="44">
        <f>LI176*(1+LJ173*mezz_rate)+LJ137</f>
        <v/>
      </c>
      <c r="LK174" s="44">
        <f>LJ176*(1+LK173*mezz_rate)+LK137</f>
        <v/>
      </c>
      <c r="LL174" s="44">
        <f>LK176*(1+LL173*mezz_rate)+LL137</f>
        <v/>
      </c>
      <c r="LM174" s="44">
        <f>LL176*(1+LM173*mezz_rate)+LM137</f>
        <v/>
      </c>
      <c r="LN174" s="44">
        <f>LM176*(1+LN173*mezz_rate)+LN137</f>
        <v/>
      </c>
      <c r="LO174" s="44">
        <f>LN176*(1+LO173*mezz_rate)+LO137</f>
        <v/>
      </c>
      <c r="LP174" s="44">
        <f>LO176*(1+LP173*mezz_rate)+LP137</f>
        <v/>
      </c>
      <c r="LQ174" s="44">
        <f>LP176*(1+LQ173*mezz_rate)+LQ137</f>
        <v/>
      </c>
      <c r="LR174" s="44">
        <f>LQ176*(1+LR173*mezz_rate)+LR137</f>
        <v/>
      </c>
      <c r="LS174" s="44">
        <f>LR176*(1+LS173*mezz_rate)+LS137</f>
        <v/>
      </c>
      <c r="LT174" s="44">
        <f>LS176*(1+LT173*mezz_rate)+LT137</f>
        <v/>
      </c>
      <c r="LU174" s="44">
        <f>LT176*(1+LU173*mezz_rate)+LU137</f>
        <v/>
      </c>
      <c r="LV174" s="44">
        <f>LU176*(1+LV173*mezz_rate)+LV137</f>
        <v/>
      </c>
      <c r="LW174" s="44">
        <f>LV176*(1+LW173*mezz_rate)+LW137</f>
        <v/>
      </c>
      <c r="LX174" s="44">
        <f>LW176*(1+LX173*mezz_rate)+LX137</f>
        <v/>
      </c>
      <c r="LY174" s="44">
        <f>LX176*(1+LY173*mezz_rate)+LY137</f>
        <v/>
      </c>
      <c r="LZ174" s="44">
        <f>LY176*(1+LZ173*mezz_rate)+LZ137</f>
        <v/>
      </c>
      <c r="MA174" s="44">
        <f>LZ176*(1+MA173*mezz_rate)+MA137</f>
        <v/>
      </c>
      <c r="MB174" s="44">
        <f>MA176*(1+MB173*mezz_rate)+MB137</f>
        <v/>
      </c>
      <c r="MC174" s="44">
        <f>MB176*(1+MC173*mezz_rate)+MC137</f>
        <v/>
      </c>
      <c r="MD174" s="44">
        <f>MC176*(1+MD173*mezz_rate)+MD137</f>
        <v/>
      </c>
      <c r="ME174" s="44">
        <f>MD176*(1+ME173*mezz_rate)+ME137</f>
        <v/>
      </c>
      <c r="MF174" s="44">
        <f>ME176*(1+MF173*mezz_rate)+MF137</f>
        <v/>
      </c>
      <c r="MG174" s="44">
        <f>MF176*(1+MG173*mezz_rate)+MG137</f>
        <v/>
      </c>
      <c r="MH174" s="44">
        <f>MG176*(1+MH173*mezz_rate)+MH137</f>
        <v/>
      </c>
      <c r="MI174" s="44">
        <f>MH176*(1+MI173*mezz_rate)+MI137</f>
        <v/>
      </c>
      <c r="MJ174" s="44">
        <f>MI176*(1+MJ173*mezz_rate)+MJ137</f>
        <v/>
      </c>
      <c r="MK174" s="44">
        <f>MJ176*(1+MK173*mezz_rate)+MK137</f>
        <v/>
      </c>
      <c r="ML174" s="44">
        <f>MK176*(1+ML173*mezz_rate)+ML137</f>
        <v/>
      </c>
      <c r="MM174" s="44">
        <f>ML176*(1+MM173*mezz_rate)+MM137</f>
        <v/>
      </c>
      <c r="MN174" s="44">
        <f>MM176*(1+MN173*mezz_rate)+MN137</f>
        <v/>
      </c>
      <c r="MO174" s="44">
        <f>MN176*(1+MO173*mezz_rate)+MO137</f>
        <v/>
      </c>
      <c r="MP174" s="44">
        <f>MO176*(1+MP173*mezz_rate)+MP137</f>
        <v/>
      </c>
      <c r="MQ174" s="44">
        <f>MP176*(1+MQ173*mezz_rate)+MQ137</f>
        <v/>
      </c>
      <c r="MR174" s="44">
        <f>MQ176*(1+MR173*mezz_rate)+MR137</f>
        <v/>
      </c>
      <c r="MS174" s="44">
        <f>MR176*(1+MS173*mezz_rate)+MS137</f>
        <v/>
      </c>
      <c r="MT174" s="44">
        <f>MS176*(1+MT173*mezz_rate)+MT137</f>
        <v/>
      </c>
      <c r="MU174" s="44">
        <f>MT176*(1+MU173*mezz_rate)+MU137</f>
        <v/>
      </c>
      <c r="MV174" s="44">
        <f>MU176*(1+MV173*mezz_rate)+MV137</f>
        <v/>
      </c>
      <c r="MW174" s="44">
        <f>MV176*(1+MW173*mezz_rate)+MW137</f>
        <v/>
      </c>
      <c r="MX174" s="44">
        <f>MW176*(1+MX173*mezz_rate)+MX137</f>
        <v/>
      </c>
      <c r="MY174" s="44">
        <f>MX176*(1+MY173*mezz_rate)+MY137</f>
        <v/>
      </c>
      <c r="MZ174" s="44">
        <f>MY176*(1+MZ173*mezz_rate)+MZ137</f>
        <v/>
      </c>
      <c r="NA174" s="44">
        <f>MZ176*(1+NA173*mezz_rate)+NA137</f>
        <v/>
      </c>
      <c r="NB174" s="44">
        <f>NA176*(1+NB173*mezz_rate)+NB137</f>
        <v/>
      </c>
      <c r="NC174" s="44">
        <f>NB176*(1+NC173*mezz_rate)+NC137</f>
        <v/>
      </c>
      <c r="ND174" s="44">
        <f>NC176*(1+ND173*mezz_rate)+ND137</f>
        <v/>
      </c>
      <c r="NE174" s="44">
        <f>ND176*(1+NE173*mezz_rate)+NE137</f>
        <v/>
      </c>
      <c r="NF174" s="44">
        <f>NE176*(1+NF173*mezz_rate)+NF137</f>
        <v/>
      </c>
      <c r="NG174" s="44">
        <f>NF176*(1+NG173*mezz_rate)+NG137</f>
        <v/>
      </c>
      <c r="NH174" s="44">
        <f>NG176*(1+NH173*mezz_rate)+NH137</f>
        <v/>
      </c>
      <c r="NI174" s="44">
        <f>NH176*(1+NI173*mezz_rate)+NI137</f>
        <v/>
      </c>
      <c r="NJ174" s="44">
        <f>NI176*(1+NJ173*mezz_rate)+NJ137</f>
        <v/>
      </c>
      <c r="NK174" s="44">
        <f>NJ176*(1+NK173*mezz_rate)+NK137</f>
        <v/>
      </c>
      <c r="NL174" s="44">
        <f>NK176*(1+NL173*mezz_rate)+NL137</f>
        <v/>
      </c>
      <c r="NM174" s="44">
        <f>NL176*(1+NM173*mezz_rate)+NM137</f>
        <v/>
      </c>
      <c r="NN174" s="44">
        <f>NM176*(1+NN173*mezz_rate)+NN137</f>
        <v/>
      </c>
      <c r="NO174" s="44">
        <f>NN176*(1+NO173*mezz_rate)+NO137</f>
        <v/>
      </c>
      <c r="NP174" s="44">
        <f>NO176*(1+NP173*mezz_rate)+NP137</f>
        <v/>
      </c>
      <c r="NQ174" s="44">
        <f>NP176*(1+NQ173*mezz_rate)+NQ137</f>
        <v/>
      </c>
      <c r="NR174" s="44">
        <f>NQ176*(1+NR173*mezz_rate)+NR137</f>
        <v/>
      </c>
      <c r="NS174" s="44">
        <f>NR176*(1+NS173*mezz_rate)+NS137</f>
        <v/>
      </c>
      <c r="NT174" s="44">
        <f>NS176*(1+NT173*mezz_rate)+NT137</f>
        <v/>
      </c>
      <c r="NU174" s="44">
        <f>NT176*(1+NU173*mezz_rate)+NU137</f>
        <v/>
      </c>
      <c r="NV174" s="44">
        <f>NU176*(1+NV173*mezz_rate)+NV137</f>
        <v/>
      </c>
      <c r="NW174" s="44">
        <f>NV176*(1+NW173*mezz_rate)+NW137</f>
        <v/>
      </c>
      <c r="NX174" s="44">
        <f>NW176*(1+NX173*mezz_rate)+NX137</f>
        <v/>
      </c>
      <c r="NY174" s="44">
        <f>NX176*(1+NY173*mezz_rate)+NY137</f>
        <v/>
      </c>
      <c r="NZ174" s="44">
        <f>NY176*(1+NZ173*mezz_rate)+NZ137</f>
        <v/>
      </c>
      <c r="OA174" s="44">
        <f>NZ176*(1+OA173*mezz_rate)+OA137</f>
        <v/>
      </c>
      <c r="OB174" s="44">
        <f>OA176*(1+OB173*mezz_rate)+OB137</f>
        <v/>
      </c>
      <c r="OC174" s="44">
        <f>OB176*(1+OC173*mezz_rate)+OC137</f>
        <v/>
      </c>
      <c r="OD174" s="44">
        <f>OC176*(1+OD173*mezz_rate)+OD137</f>
        <v/>
      </c>
      <c r="OE174" s="44">
        <f>OD176*(1+OE173*mezz_rate)+OE137</f>
        <v/>
      </c>
      <c r="OF174" s="44">
        <f>OE176*(1+OF173*mezz_rate)+OF137</f>
        <v/>
      </c>
      <c r="OG174" s="44">
        <f>OF176*(1+OG173*mezz_rate)+OG137</f>
        <v/>
      </c>
      <c r="OH174" s="44">
        <f>OG176*(1+OH173*mezz_rate)+OH137</f>
        <v/>
      </c>
      <c r="OI174" s="44">
        <f>OH176*(1+OI173*mezz_rate)+OI137</f>
        <v/>
      </c>
      <c r="OJ174" s="44">
        <f>OI176*(1+OJ173*mezz_rate)+OJ137</f>
        <v/>
      </c>
      <c r="OK174" s="44">
        <f>OJ176*(1+OK173*mezz_rate)+OK137</f>
        <v/>
      </c>
      <c r="OL174" s="44">
        <f>OK176*(1+OL173*mezz_rate)+OL137</f>
        <v/>
      </c>
      <c r="OM174" s="44">
        <f>OL176*(1+OM173*mezz_rate)+OM137</f>
        <v/>
      </c>
      <c r="ON174" s="44">
        <f>OM176*(1+ON173*mezz_rate)+ON137</f>
        <v/>
      </c>
      <c r="OO174" s="44">
        <f>ON176*(1+OO173*mezz_rate)+OO137</f>
        <v/>
      </c>
      <c r="OP174" s="44">
        <f>OO176*(1+OP173*mezz_rate)+OP137</f>
        <v/>
      </c>
      <c r="OQ174" s="44">
        <f>OP176*(1+OQ173*mezz_rate)+OQ137</f>
        <v/>
      </c>
      <c r="OR174" s="44">
        <f>OQ176*(1+OR173*mezz_rate)+OR137</f>
        <v/>
      </c>
      <c r="OS174" s="44">
        <f>OR176*(1+OS173*mezz_rate)+OS137</f>
        <v/>
      </c>
      <c r="OT174" s="44">
        <f>OS176*(1+OT173*mezz_rate)+OT137</f>
        <v/>
      </c>
      <c r="OU174" s="44">
        <f>OT176*(1+OU173*mezz_rate)+OU137</f>
        <v/>
      </c>
      <c r="OV174" s="44">
        <f>OU176*(1+OV173*mezz_rate)+OV137</f>
        <v/>
      </c>
      <c r="OW174" s="44">
        <f>OV176*(1+OW173*mezz_rate)+OW137</f>
        <v/>
      </c>
      <c r="OX174" s="44">
        <f>OW176*(1+OX173*mezz_rate)+OX137</f>
        <v/>
      </c>
      <c r="OY174" s="44">
        <f>OX176*(1+OY173*mezz_rate)+OY137</f>
        <v/>
      </c>
      <c r="OZ174" s="44">
        <f>OY176*(1+OZ173*mezz_rate)+OZ137</f>
        <v/>
      </c>
      <c r="PA174" s="44">
        <f>OZ176*(1+PA173*mezz_rate)+PA137</f>
        <v/>
      </c>
      <c r="PB174" s="44">
        <f>PA176*(1+PB173*mezz_rate)+PB137</f>
        <v/>
      </c>
      <c r="PC174" s="44">
        <f>PB176*(1+PC173*mezz_rate)+PC137</f>
        <v/>
      </c>
      <c r="PD174" s="44">
        <f>PC176*(1+PD173*mezz_rate)+PD137</f>
        <v/>
      </c>
      <c r="PE174" s="44">
        <f>PD176*(1+PE173*mezz_rate)+PE137</f>
        <v/>
      </c>
      <c r="PF174" s="44">
        <f>PE176*(1+PF173*mezz_rate)+PF137</f>
        <v/>
      </c>
      <c r="PG174" s="44">
        <f>PF176*(1+PG173*mezz_rate)+PG137</f>
        <v/>
      </c>
      <c r="PH174" s="44">
        <f>PG176*(1+PH173*mezz_rate)+PH137</f>
        <v/>
      </c>
      <c r="PI174" s="44">
        <f>PH176*(1+PI173*mezz_rate)+PI137</f>
        <v/>
      </c>
      <c r="PJ174" s="44">
        <f>PI176*(1+PJ173*mezz_rate)+PJ137</f>
        <v/>
      </c>
      <c r="PK174" s="44">
        <f>PJ176*(1+PK173*mezz_rate)+PK137</f>
        <v/>
      </c>
      <c r="PL174" s="44">
        <f>PK176*(1+PL173*mezz_rate)+PL137</f>
        <v/>
      </c>
      <c r="PM174" s="44">
        <f>PL176*(1+PM173*mezz_rate)+PM137</f>
        <v/>
      </c>
    </row>
    <row r="175">
      <c r="A175" s="9" t="inlineStr">
        <is>
          <t>BCH mezz sweep (Yrs 11-20, 60% seat)</t>
        </is>
      </c>
      <c r="B175" s="9" t="inlineStr">
        <is>
          <t>P3</t>
        </is>
      </c>
      <c r="C175" s="43">
        <f>SUM(D175:PM175)</f>
        <v/>
      </c>
      <c r="D175" s="44">
        <f>IF(AND(D151&gt;=11,D151&lt;=20),MIN(MAX(D168*split_lo,0),D174),0)</f>
        <v/>
      </c>
      <c r="E175" s="44">
        <f>IF(AND(E151&gt;=11,E151&lt;=20),MIN(MAX(E168*split_lo,0),E174),0)</f>
        <v/>
      </c>
      <c r="F175" s="44">
        <f>IF(AND(F151&gt;=11,F151&lt;=20),MIN(MAX(F168*split_lo,0),F174),0)</f>
        <v/>
      </c>
      <c r="G175" s="44">
        <f>IF(AND(G151&gt;=11,G151&lt;=20),MIN(MAX(G168*split_lo,0),G174),0)</f>
        <v/>
      </c>
      <c r="H175" s="44">
        <f>IF(AND(H151&gt;=11,H151&lt;=20),MIN(MAX(H168*split_lo,0),H174),0)</f>
        <v/>
      </c>
      <c r="I175" s="44">
        <f>IF(AND(I151&gt;=11,I151&lt;=20),MIN(MAX(I168*split_lo,0),I174),0)</f>
        <v/>
      </c>
      <c r="J175" s="44">
        <f>IF(AND(J151&gt;=11,J151&lt;=20),MIN(MAX(J168*split_lo,0),J174),0)</f>
        <v/>
      </c>
      <c r="K175" s="44">
        <f>IF(AND(K151&gt;=11,K151&lt;=20),MIN(MAX(K168*split_lo,0),K174),0)</f>
        <v/>
      </c>
      <c r="L175" s="44">
        <f>IF(AND(L151&gt;=11,L151&lt;=20),MIN(MAX(L168*split_lo,0),L174),0)</f>
        <v/>
      </c>
      <c r="M175" s="44">
        <f>IF(AND(M151&gt;=11,M151&lt;=20),MIN(MAX(M168*split_lo,0),M174),0)</f>
        <v/>
      </c>
      <c r="N175" s="44">
        <f>IF(AND(N151&gt;=11,N151&lt;=20),MIN(MAX(N168*split_lo,0),N174),0)</f>
        <v/>
      </c>
      <c r="O175" s="44">
        <f>IF(AND(O151&gt;=11,O151&lt;=20),MIN(MAX(O168*split_lo,0),O174),0)</f>
        <v/>
      </c>
      <c r="P175" s="44">
        <f>IF(AND(P151&gt;=11,P151&lt;=20),MIN(MAX(P168*split_lo,0),P174),0)</f>
        <v/>
      </c>
      <c r="Q175" s="44">
        <f>IF(AND(Q151&gt;=11,Q151&lt;=20),MIN(MAX(Q168*split_lo,0),Q174),0)</f>
        <v/>
      </c>
      <c r="R175" s="44">
        <f>IF(AND(R151&gt;=11,R151&lt;=20),MIN(MAX(R168*split_lo,0),R174),0)</f>
        <v/>
      </c>
      <c r="S175" s="44">
        <f>IF(AND(S151&gt;=11,S151&lt;=20),MIN(MAX(S168*split_lo,0),S174),0)</f>
        <v/>
      </c>
      <c r="T175" s="44">
        <f>IF(AND(T151&gt;=11,T151&lt;=20),MIN(MAX(T168*split_lo,0),T174),0)</f>
        <v/>
      </c>
      <c r="U175" s="44">
        <f>IF(AND(U151&gt;=11,U151&lt;=20),MIN(MAX(U168*split_lo,0),U174),0)</f>
        <v/>
      </c>
      <c r="V175" s="44">
        <f>IF(AND(V151&gt;=11,V151&lt;=20),MIN(MAX(V168*split_lo,0),V174),0)</f>
        <v/>
      </c>
      <c r="W175" s="44">
        <f>IF(AND(W151&gt;=11,W151&lt;=20),MIN(MAX(W168*split_lo,0),W174),0)</f>
        <v/>
      </c>
      <c r="X175" s="44">
        <f>IF(AND(X151&gt;=11,X151&lt;=20),MIN(MAX(X168*split_lo,0),X174),0)</f>
        <v/>
      </c>
      <c r="Y175" s="44">
        <f>IF(AND(Y151&gt;=11,Y151&lt;=20),MIN(MAX(Y168*split_lo,0),Y174),0)</f>
        <v/>
      </c>
      <c r="Z175" s="44">
        <f>IF(AND(Z151&gt;=11,Z151&lt;=20),MIN(MAX(Z168*split_lo,0),Z174),0)</f>
        <v/>
      </c>
      <c r="AA175" s="44">
        <f>IF(AND(AA151&gt;=11,AA151&lt;=20),MIN(MAX(AA168*split_lo,0),AA174),0)</f>
        <v/>
      </c>
      <c r="AB175" s="44">
        <f>IF(AND(AB151&gt;=11,AB151&lt;=20),MIN(MAX(AB168*split_lo,0),AB174),0)</f>
        <v/>
      </c>
      <c r="AC175" s="44">
        <f>IF(AND(AC151&gt;=11,AC151&lt;=20),MIN(MAX(AC168*split_lo,0),AC174),0)</f>
        <v/>
      </c>
      <c r="AD175" s="44">
        <f>IF(AND(AD151&gt;=11,AD151&lt;=20),MIN(MAX(AD168*split_lo,0),AD174),0)</f>
        <v/>
      </c>
      <c r="AE175" s="44">
        <f>IF(AND(AE151&gt;=11,AE151&lt;=20),MIN(MAX(AE168*split_lo,0),AE174),0)</f>
        <v/>
      </c>
      <c r="AF175" s="44">
        <f>IF(AND(AF151&gt;=11,AF151&lt;=20),MIN(MAX(AF168*split_lo,0),AF174),0)</f>
        <v/>
      </c>
      <c r="AG175" s="44">
        <f>IF(AND(AG151&gt;=11,AG151&lt;=20),MIN(MAX(AG168*split_lo,0),AG174),0)</f>
        <v/>
      </c>
      <c r="AH175" s="44">
        <f>IF(AND(AH151&gt;=11,AH151&lt;=20),MIN(MAX(AH168*split_lo,0),AH174),0)</f>
        <v/>
      </c>
      <c r="AI175" s="44">
        <f>IF(AND(AI151&gt;=11,AI151&lt;=20),MIN(MAX(AI168*split_lo,0),AI174),0)</f>
        <v/>
      </c>
      <c r="AJ175" s="44">
        <f>IF(AND(AJ151&gt;=11,AJ151&lt;=20),MIN(MAX(AJ168*split_lo,0),AJ174),0)</f>
        <v/>
      </c>
      <c r="AK175" s="44">
        <f>IF(AND(AK151&gt;=11,AK151&lt;=20),MIN(MAX(AK168*split_lo,0),AK174),0)</f>
        <v/>
      </c>
      <c r="AL175" s="44">
        <f>IF(AND(AL151&gt;=11,AL151&lt;=20),MIN(MAX(AL168*split_lo,0),AL174),0)</f>
        <v/>
      </c>
      <c r="AM175" s="44">
        <f>IF(AND(AM151&gt;=11,AM151&lt;=20),MIN(MAX(AM168*split_lo,0),AM174),0)</f>
        <v/>
      </c>
      <c r="AN175" s="44">
        <f>IF(AND(AN151&gt;=11,AN151&lt;=20),MIN(MAX(AN168*split_lo,0),AN174),0)</f>
        <v/>
      </c>
      <c r="AO175" s="44">
        <f>IF(AND(AO151&gt;=11,AO151&lt;=20),MIN(MAX(AO168*split_lo,0),AO174),0)</f>
        <v/>
      </c>
      <c r="AP175" s="44">
        <f>IF(AND(AP151&gt;=11,AP151&lt;=20),MIN(MAX(AP168*split_lo,0),AP174),0)</f>
        <v/>
      </c>
      <c r="AQ175" s="44">
        <f>IF(AND(AQ151&gt;=11,AQ151&lt;=20),MIN(MAX(AQ168*split_lo,0),AQ174),0)</f>
        <v/>
      </c>
      <c r="AR175" s="44">
        <f>IF(AND(AR151&gt;=11,AR151&lt;=20),MIN(MAX(AR168*split_lo,0),AR174),0)</f>
        <v/>
      </c>
      <c r="AS175" s="44">
        <f>IF(AND(AS151&gt;=11,AS151&lt;=20),MIN(MAX(AS168*split_lo,0),AS174),0)</f>
        <v/>
      </c>
      <c r="AT175" s="44">
        <f>IF(AND(AT151&gt;=11,AT151&lt;=20),MIN(MAX(AT168*split_lo,0),AT174),0)</f>
        <v/>
      </c>
      <c r="AU175" s="44">
        <f>IF(AND(AU151&gt;=11,AU151&lt;=20),MIN(MAX(AU168*split_lo,0),AU174),0)</f>
        <v/>
      </c>
      <c r="AV175" s="44">
        <f>IF(AND(AV151&gt;=11,AV151&lt;=20),MIN(MAX(AV168*split_lo,0),AV174),0)</f>
        <v/>
      </c>
      <c r="AW175" s="44">
        <f>IF(AND(AW151&gt;=11,AW151&lt;=20),MIN(MAX(AW168*split_lo,0),AW174),0)</f>
        <v/>
      </c>
      <c r="AX175" s="44">
        <f>IF(AND(AX151&gt;=11,AX151&lt;=20),MIN(MAX(AX168*split_lo,0),AX174),0)</f>
        <v/>
      </c>
      <c r="AY175" s="44">
        <f>IF(AND(AY151&gt;=11,AY151&lt;=20),MIN(MAX(AY168*split_lo,0),AY174),0)</f>
        <v/>
      </c>
      <c r="AZ175" s="44">
        <f>IF(AND(AZ151&gt;=11,AZ151&lt;=20),MIN(MAX(AZ168*split_lo,0),AZ174),0)</f>
        <v/>
      </c>
      <c r="BA175" s="44">
        <f>IF(AND(BA151&gt;=11,BA151&lt;=20),MIN(MAX(BA168*split_lo,0),BA174),0)</f>
        <v/>
      </c>
      <c r="BB175" s="44">
        <f>IF(AND(BB151&gt;=11,BB151&lt;=20),MIN(MAX(BB168*split_lo,0),BB174),0)</f>
        <v/>
      </c>
      <c r="BC175" s="44">
        <f>IF(AND(BC151&gt;=11,BC151&lt;=20),MIN(MAX(BC168*split_lo,0),BC174),0)</f>
        <v/>
      </c>
      <c r="BD175" s="44">
        <f>IF(AND(BD151&gt;=11,BD151&lt;=20),MIN(MAX(BD168*split_lo,0),BD174),0)</f>
        <v/>
      </c>
      <c r="BE175" s="44">
        <f>IF(AND(BE151&gt;=11,BE151&lt;=20),MIN(MAX(BE168*split_lo,0),BE174),0)</f>
        <v/>
      </c>
      <c r="BF175" s="44">
        <f>IF(AND(BF151&gt;=11,BF151&lt;=20),MIN(MAX(BF168*split_lo,0),BF174),0)</f>
        <v/>
      </c>
      <c r="BG175" s="44">
        <f>IF(AND(BG151&gt;=11,BG151&lt;=20),MIN(MAX(BG168*split_lo,0),BG174),0)</f>
        <v/>
      </c>
      <c r="BH175" s="44">
        <f>IF(AND(BH151&gt;=11,BH151&lt;=20),MIN(MAX(BH168*split_lo,0),BH174),0)</f>
        <v/>
      </c>
      <c r="BI175" s="44">
        <f>IF(AND(BI151&gt;=11,BI151&lt;=20),MIN(MAX(BI168*split_lo,0),BI174),0)</f>
        <v/>
      </c>
      <c r="BJ175" s="44">
        <f>IF(AND(BJ151&gt;=11,BJ151&lt;=20),MIN(MAX(BJ168*split_lo,0),BJ174),0)</f>
        <v/>
      </c>
      <c r="BK175" s="44">
        <f>IF(AND(BK151&gt;=11,BK151&lt;=20),MIN(MAX(BK168*split_lo,0),BK174),0)</f>
        <v/>
      </c>
      <c r="BL175" s="44">
        <f>IF(AND(BL151&gt;=11,BL151&lt;=20),MIN(MAX(BL168*split_lo,0),BL174),0)</f>
        <v/>
      </c>
      <c r="BM175" s="44">
        <f>IF(AND(BM151&gt;=11,BM151&lt;=20),MIN(MAX(BM168*split_lo,0),BM174),0)</f>
        <v/>
      </c>
      <c r="BN175" s="44">
        <f>IF(AND(BN151&gt;=11,BN151&lt;=20),MIN(MAX(BN168*split_lo,0),BN174),0)</f>
        <v/>
      </c>
      <c r="BO175" s="44">
        <f>IF(AND(BO151&gt;=11,BO151&lt;=20),MIN(MAX(BO168*split_lo,0),BO174),0)</f>
        <v/>
      </c>
      <c r="BP175" s="44">
        <f>IF(AND(BP151&gt;=11,BP151&lt;=20),MIN(MAX(BP168*split_lo,0),BP174),0)</f>
        <v/>
      </c>
      <c r="BQ175" s="44">
        <f>IF(AND(BQ151&gt;=11,BQ151&lt;=20),MIN(MAX(BQ168*split_lo,0),BQ174),0)</f>
        <v/>
      </c>
      <c r="BR175" s="44">
        <f>IF(AND(BR151&gt;=11,BR151&lt;=20),MIN(MAX(BR168*split_lo,0),BR174),0)</f>
        <v/>
      </c>
      <c r="BS175" s="44">
        <f>IF(AND(BS151&gt;=11,BS151&lt;=20),MIN(MAX(BS168*split_lo,0),BS174),0)</f>
        <v/>
      </c>
      <c r="BT175" s="44">
        <f>IF(AND(BT151&gt;=11,BT151&lt;=20),MIN(MAX(BT168*split_lo,0),BT174),0)</f>
        <v/>
      </c>
      <c r="BU175" s="44">
        <f>IF(AND(BU151&gt;=11,BU151&lt;=20),MIN(MAX(BU168*split_lo,0),BU174),0)</f>
        <v/>
      </c>
      <c r="BV175" s="44">
        <f>IF(AND(BV151&gt;=11,BV151&lt;=20),MIN(MAX(BV168*split_lo,0),BV174),0)</f>
        <v/>
      </c>
      <c r="BW175" s="44">
        <f>IF(AND(BW151&gt;=11,BW151&lt;=20),MIN(MAX(BW168*split_lo,0),BW174),0)</f>
        <v/>
      </c>
      <c r="BX175" s="44">
        <f>IF(AND(BX151&gt;=11,BX151&lt;=20),MIN(MAX(BX168*split_lo,0),BX174),0)</f>
        <v/>
      </c>
      <c r="BY175" s="44">
        <f>IF(AND(BY151&gt;=11,BY151&lt;=20),MIN(MAX(BY168*split_lo,0),BY174),0)</f>
        <v/>
      </c>
      <c r="BZ175" s="44">
        <f>IF(AND(BZ151&gt;=11,BZ151&lt;=20),MIN(MAX(BZ168*split_lo,0),BZ174),0)</f>
        <v/>
      </c>
      <c r="CA175" s="44">
        <f>IF(AND(CA151&gt;=11,CA151&lt;=20),MIN(MAX(CA168*split_lo,0),CA174),0)</f>
        <v/>
      </c>
      <c r="CB175" s="44">
        <f>IF(AND(CB151&gt;=11,CB151&lt;=20),MIN(MAX(CB168*split_lo,0),CB174),0)</f>
        <v/>
      </c>
      <c r="CC175" s="44">
        <f>IF(AND(CC151&gt;=11,CC151&lt;=20),MIN(MAX(CC168*split_lo,0),CC174),0)</f>
        <v/>
      </c>
      <c r="CD175" s="44">
        <f>IF(AND(CD151&gt;=11,CD151&lt;=20),MIN(MAX(CD168*split_lo,0),CD174),0)</f>
        <v/>
      </c>
      <c r="CE175" s="44">
        <f>IF(AND(CE151&gt;=11,CE151&lt;=20),MIN(MAX(CE168*split_lo,0),CE174),0)</f>
        <v/>
      </c>
      <c r="CF175" s="44">
        <f>IF(AND(CF151&gt;=11,CF151&lt;=20),MIN(MAX(CF168*split_lo,0),CF174),0)</f>
        <v/>
      </c>
      <c r="CG175" s="44">
        <f>IF(AND(CG151&gt;=11,CG151&lt;=20),MIN(MAX(CG168*split_lo,0),CG174),0)</f>
        <v/>
      </c>
      <c r="CH175" s="44">
        <f>IF(AND(CH151&gt;=11,CH151&lt;=20),MIN(MAX(CH168*split_lo,0),CH174),0)</f>
        <v/>
      </c>
      <c r="CI175" s="44">
        <f>IF(AND(CI151&gt;=11,CI151&lt;=20),MIN(MAX(CI168*split_lo,0),CI174),0)</f>
        <v/>
      </c>
      <c r="CJ175" s="44">
        <f>IF(AND(CJ151&gt;=11,CJ151&lt;=20),MIN(MAX(CJ168*split_lo,0),CJ174),0)</f>
        <v/>
      </c>
      <c r="CK175" s="44">
        <f>IF(AND(CK151&gt;=11,CK151&lt;=20),MIN(MAX(CK168*split_lo,0),CK174),0)</f>
        <v/>
      </c>
      <c r="CL175" s="44">
        <f>IF(AND(CL151&gt;=11,CL151&lt;=20),MIN(MAX(CL168*split_lo,0),CL174),0)</f>
        <v/>
      </c>
      <c r="CM175" s="44">
        <f>IF(AND(CM151&gt;=11,CM151&lt;=20),MIN(MAX(CM168*split_lo,0),CM174),0)</f>
        <v/>
      </c>
      <c r="CN175" s="44">
        <f>IF(AND(CN151&gt;=11,CN151&lt;=20),MIN(MAX(CN168*split_lo,0),CN174),0)</f>
        <v/>
      </c>
      <c r="CO175" s="44">
        <f>IF(AND(CO151&gt;=11,CO151&lt;=20),MIN(MAX(CO168*split_lo,0),CO174),0)</f>
        <v/>
      </c>
      <c r="CP175" s="44">
        <f>IF(AND(CP151&gt;=11,CP151&lt;=20),MIN(MAX(CP168*split_lo,0),CP174),0)</f>
        <v/>
      </c>
      <c r="CQ175" s="44">
        <f>IF(AND(CQ151&gt;=11,CQ151&lt;=20),MIN(MAX(CQ168*split_lo,0),CQ174),0)</f>
        <v/>
      </c>
      <c r="CR175" s="44">
        <f>IF(AND(CR151&gt;=11,CR151&lt;=20),MIN(MAX(CR168*split_lo,0),CR174),0)</f>
        <v/>
      </c>
      <c r="CS175" s="44">
        <f>IF(AND(CS151&gt;=11,CS151&lt;=20),MIN(MAX(CS168*split_lo,0),CS174),0)</f>
        <v/>
      </c>
      <c r="CT175" s="44">
        <f>IF(AND(CT151&gt;=11,CT151&lt;=20),MIN(MAX(CT168*split_lo,0),CT174),0)</f>
        <v/>
      </c>
      <c r="CU175" s="44">
        <f>IF(AND(CU151&gt;=11,CU151&lt;=20),MIN(MAX(CU168*split_lo,0),CU174),0)</f>
        <v/>
      </c>
      <c r="CV175" s="44">
        <f>IF(AND(CV151&gt;=11,CV151&lt;=20),MIN(MAX(CV168*split_lo,0),CV174),0)</f>
        <v/>
      </c>
      <c r="CW175" s="44">
        <f>IF(AND(CW151&gt;=11,CW151&lt;=20),MIN(MAX(CW168*split_lo,0),CW174),0)</f>
        <v/>
      </c>
      <c r="CX175" s="44">
        <f>IF(AND(CX151&gt;=11,CX151&lt;=20),MIN(MAX(CX168*split_lo,0),CX174),0)</f>
        <v/>
      </c>
      <c r="CY175" s="44">
        <f>IF(AND(CY151&gt;=11,CY151&lt;=20),MIN(MAX(CY168*split_lo,0),CY174),0)</f>
        <v/>
      </c>
      <c r="CZ175" s="44">
        <f>IF(AND(CZ151&gt;=11,CZ151&lt;=20),MIN(MAX(CZ168*split_lo,0),CZ174),0)</f>
        <v/>
      </c>
      <c r="DA175" s="44">
        <f>IF(AND(DA151&gt;=11,DA151&lt;=20),MIN(MAX(DA168*split_lo,0),DA174),0)</f>
        <v/>
      </c>
      <c r="DB175" s="44">
        <f>IF(AND(DB151&gt;=11,DB151&lt;=20),MIN(MAX(DB168*split_lo,0),DB174),0)</f>
        <v/>
      </c>
      <c r="DC175" s="44">
        <f>IF(AND(DC151&gt;=11,DC151&lt;=20),MIN(MAX(DC168*split_lo,0),DC174),0)</f>
        <v/>
      </c>
      <c r="DD175" s="44">
        <f>IF(AND(DD151&gt;=11,DD151&lt;=20),MIN(MAX(DD168*split_lo,0),DD174),0)</f>
        <v/>
      </c>
      <c r="DE175" s="44">
        <f>IF(AND(DE151&gt;=11,DE151&lt;=20),MIN(MAX(DE168*split_lo,0),DE174),0)</f>
        <v/>
      </c>
      <c r="DF175" s="44">
        <f>IF(AND(DF151&gt;=11,DF151&lt;=20),MIN(MAX(DF168*split_lo,0),DF174),0)</f>
        <v/>
      </c>
      <c r="DG175" s="44">
        <f>IF(AND(DG151&gt;=11,DG151&lt;=20),MIN(MAX(DG168*split_lo,0),DG174),0)</f>
        <v/>
      </c>
      <c r="DH175" s="44">
        <f>IF(AND(DH151&gt;=11,DH151&lt;=20),MIN(MAX(DH168*split_lo,0),DH174),0)</f>
        <v/>
      </c>
      <c r="DI175" s="44">
        <f>IF(AND(DI151&gt;=11,DI151&lt;=20),MIN(MAX(DI168*split_lo,0),DI174),0)</f>
        <v/>
      </c>
      <c r="DJ175" s="44">
        <f>IF(AND(DJ151&gt;=11,DJ151&lt;=20),MIN(MAX(DJ168*split_lo,0),DJ174),0)</f>
        <v/>
      </c>
      <c r="DK175" s="44">
        <f>IF(AND(DK151&gt;=11,DK151&lt;=20),MIN(MAX(DK168*split_lo,0),DK174),0)</f>
        <v/>
      </c>
      <c r="DL175" s="44">
        <f>IF(AND(DL151&gt;=11,DL151&lt;=20),MIN(MAX(DL168*split_lo,0),DL174),0)</f>
        <v/>
      </c>
      <c r="DM175" s="44">
        <f>IF(AND(DM151&gt;=11,DM151&lt;=20),MIN(MAX(DM168*split_lo,0),DM174),0)</f>
        <v/>
      </c>
      <c r="DN175" s="44">
        <f>IF(AND(DN151&gt;=11,DN151&lt;=20),MIN(MAX(DN168*split_lo,0),DN174),0)</f>
        <v/>
      </c>
      <c r="DO175" s="44">
        <f>IF(AND(DO151&gt;=11,DO151&lt;=20),MIN(MAX(DO168*split_lo,0),DO174),0)</f>
        <v/>
      </c>
      <c r="DP175" s="44">
        <f>IF(AND(DP151&gt;=11,DP151&lt;=20),MIN(MAX(DP168*split_lo,0),DP174),0)</f>
        <v/>
      </c>
      <c r="DQ175" s="44">
        <f>IF(AND(DQ151&gt;=11,DQ151&lt;=20),MIN(MAX(DQ168*split_lo,0),DQ174),0)</f>
        <v/>
      </c>
      <c r="DR175" s="44">
        <f>IF(AND(DR151&gt;=11,DR151&lt;=20),MIN(MAX(DR168*split_lo,0),DR174),0)</f>
        <v/>
      </c>
      <c r="DS175" s="44">
        <f>IF(AND(DS151&gt;=11,DS151&lt;=20),MIN(MAX(DS168*split_lo,0),DS174),0)</f>
        <v/>
      </c>
      <c r="DT175" s="44">
        <f>IF(AND(DT151&gt;=11,DT151&lt;=20),MIN(MAX(DT168*split_lo,0),DT174),0)</f>
        <v/>
      </c>
      <c r="DU175" s="44">
        <f>IF(AND(DU151&gt;=11,DU151&lt;=20),MIN(MAX(DU168*split_lo,0),DU174),0)</f>
        <v/>
      </c>
      <c r="DV175" s="44">
        <f>IF(AND(DV151&gt;=11,DV151&lt;=20),MIN(MAX(DV168*split_lo,0),DV174),0)</f>
        <v/>
      </c>
      <c r="DW175" s="44">
        <f>IF(AND(DW151&gt;=11,DW151&lt;=20),MIN(MAX(DW168*split_lo,0),DW174),0)</f>
        <v/>
      </c>
      <c r="DX175" s="44">
        <f>IF(AND(DX151&gt;=11,DX151&lt;=20),MIN(MAX(DX168*split_lo,0),DX174),0)</f>
        <v/>
      </c>
      <c r="DY175" s="44">
        <f>IF(AND(DY151&gt;=11,DY151&lt;=20),MIN(MAX(DY168*split_lo,0),DY174),0)</f>
        <v/>
      </c>
      <c r="DZ175" s="44">
        <f>IF(AND(DZ151&gt;=11,DZ151&lt;=20),MIN(MAX(DZ168*split_lo,0),DZ174),0)</f>
        <v/>
      </c>
      <c r="EA175" s="44">
        <f>IF(AND(EA151&gt;=11,EA151&lt;=20),MIN(MAX(EA168*split_lo,0),EA174),0)</f>
        <v/>
      </c>
      <c r="EB175" s="44">
        <f>IF(AND(EB151&gt;=11,EB151&lt;=20),MIN(MAX(EB168*split_lo,0),EB174),0)</f>
        <v/>
      </c>
      <c r="EC175" s="44">
        <f>IF(AND(EC151&gt;=11,EC151&lt;=20),MIN(MAX(EC168*split_lo,0),EC174),0)</f>
        <v/>
      </c>
      <c r="ED175" s="44">
        <f>IF(AND(ED151&gt;=11,ED151&lt;=20),MIN(MAX(ED168*split_lo,0),ED174),0)</f>
        <v/>
      </c>
      <c r="EE175" s="44">
        <f>IF(AND(EE151&gt;=11,EE151&lt;=20),MIN(MAX(EE168*split_lo,0),EE174),0)</f>
        <v/>
      </c>
      <c r="EF175" s="44">
        <f>IF(AND(EF151&gt;=11,EF151&lt;=20),MIN(MAX(EF168*split_lo,0),EF174),0)</f>
        <v/>
      </c>
      <c r="EG175" s="44">
        <f>IF(AND(EG151&gt;=11,EG151&lt;=20),MIN(MAX(EG168*split_lo,0),EG174),0)</f>
        <v/>
      </c>
      <c r="EH175" s="44">
        <f>IF(AND(EH151&gt;=11,EH151&lt;=20),MIN(MAX(EH168*split_lo,0),EH174),0)</f>
        <v/>
      </c>
      <c r="EI175" s="44">
        <f>IF(AND(EI151&gt;=11,EI151&lt;=20),MIN(MAX(EI168*split_lo,0),EI174),0)</f>
        <v/>
      </c>
      <c r="EJ175" s="44">
        <f>IF(AND(EJ151&gt;=11,EJ151&lt;=20),MIN(MAX(EJ168*split_lo,0),EJ174),0)</f>
        <v/>
      </c>
      <c r="EK175" s="44">
        <f>IF(AND(EK151&gt;=11,EK151&lt;=20),MIN(MAX(EK168*split_lo,0),EK174),0)</f>
        <v/>
      </c>
      <c r="EL175" s="44">
        <f>IF(AND(EL151&gt;=11,EL151&lt;=20),MIN(MAX(EL168*split_lo,0),EL174),0)</f>
        <v/>
      </c>
      <c r="EM175" s="44">
        <f>IF(AND(EM151&gt;=11,EM151&lt;=20),MIN(MAX(EM168*split_lo,0),EM174),0)</f>
        <v/>
      </c>
      <c r="EN175" s="44">
        <f>IF(AND(EN151&gt;=11,EN151&lt;=20),MIN(MAX(EN168*split_lo,0),EN174),0)</f>
        <v/>
      </c>
      <c r="EO175" s="44">
        <f>IF(AND(EO151&gt;=11,EO151&lt;=20),MIN(MAX(EO168*split_lo,0),EO174),0)</f>
        <v/>
      </c>
      <c r="EP175" s="44">
        <f>IF(AND(EP151&gt;=11,EP151&lt;=20),MIN(MAX(EP168*split_lo,0),EP174),0)</f>
        <v/>
      </c>
      <c r="EQ175" s="44">
        <f>IF(AND(EQ151&gt;=11,EQ151&lt;=20),MIN(MAX(EQ168*split_lo,0),EQ174),0)</f>
        <v/>
      </c>
      <c r="ER175" s="44">
        <f>IF(AND(ER151&gt;=11,ER151&lt;=20),MIN(MAX(ER168*split_lo,0),ER174),0)</f>
        <v/>
      </c>
      <c r="ES175" s="44">
        <f>IF(AND(ES151&gt;=11,ES151&lt;=20),MIN(MAX(ES168*split_lo,0),ES174),0)</f>
        <v/>
      </c>
      <c r="ET175" s="44">
        <f>IF(AND(ET151&gt;=11,ET151&lt;=20),MIN(MAX(ET168*split_lo,0),ET174),0)</f>
        <v/>
      </c>
      <c r="EU175" s="44">
        <f>IF(AND(EU151&gt;=11,EU151&lt;=20),MIN(MAX(EU168*split_lo,0),EU174),0)</f>
        <v/>
      </c>
      <c r="EV175" s="44">
        <f>IF(AND(EV151&gt;=11,EV151&lt;=20),MIN(MAX(EV168*split_lo,0),EV174),0)</f>
        <v/>
      </c>
      <c r="EW175" s="44">
        <f>IF(AND(EW151&gt;=11,EW151&lt;=20),MIN(MAX(EW168*split_lo,0),EW174),0)</f>
        <v/>
      </c>
      <c r="EX175" s="44">
        <f>IF(AND(EX151&gt;=11,EX151&lt;=20),MIN(MAX(EX168*split_lo,0),EX174),0)</f>
        <v/>
      </c>
      <c r="EY175" s="44">
        <f>IF(AND(EY151&gt;=11,EY151&lt;=20),MIN(MAX(EY168*split_lo,0),EY174),0)</f>
        <v/>
      </c>
      <c r="EZ175" s="44">
        <f>IF(AND(EZ151&gt;=11,EZ151&lt;=20),MIN(MAX(EZ168*split_lo,0),EZ174),0)</f>
        <v/>
      </c>
      <c r="FA175" s="44">
        <f>IF(AND(FA151&gt;=11,FA151&lt;=20),MIN(MAX(FA168*split_lo,0),FA174),0)</f>
        <v/>
      </c>
      <c r="FB175" s="44">
        <f>IF(AND(FB151&gt;=11,FB151&lt;=20),MIN(MAX(FB168*split_lo,0),FB174),0)</f>
        <v/>
      </c>
      <c r="FC175" s="44">
        <f>IF(AND(FC151&gt;=11,FC151&lt;=20),MIN(MAX(FC168*split_lo,0),FC174),0)</f>
        <v/>
      </c>
      <c r="FD175" s="44">
        <f>IF(AND(FD151&gt;=11,FD151&lt;=20),MIN(MAX(FD168*split_lo,0),FD174),0)</f>
        <v/>
      </c>
      <c r="FE175" s="44">
        <f>IF(AND(FE151&gt;=11,FE151&lt;=20),MIN(MAX(FE168*split_lo,0),FE174),0)</f>
        <v/>
      </c>
      <c r="FF175" s="44">
        <f>IF(AND(FF151&gt;=11,FF151&lt;=20),MIN(MAX(FF168*split_lo,0),FF174),0)</f>
        <v/>
      </c>
      <c r="FG175" s="44">
        <f>IF(AND(FG151&gt;=11,FG151&lt;=20),MIN(MAX(FG168*split_lo,0),FG174),0)</f>
        <v/>
      </c>
      <c r="FH175" s="44">
        <f>IF(AND(FH151&gt;=11,FH151&lt;=20),MIN(MAX(FH168*split_lo,0),FH174),0)</f>
        <v/>
      </c>
      <c r="FI175" s="44">
        <f>IF(AND(FI151&gt;=11,FI151&lt;=20),MIN(MAX(FI168*split_lo,0),FI174),0)</f>
        <v/>
      </c>
      <c r="FJ175" s="44">
        <f>IF(AND(FJ151&gt;=11,FJ151&lt;=20),MIN(MAX(FJ168*split_lo,0),FJ174),0)</f>
        <v/>
      </c>
      <c r="FK175" s="44">
        <f>IF(AND(FK151&gt;=11,FK151&lt;=20),MIN(MAX(FK168*split_lo,0),FK174),0)</f>
        <v/>
      </c>
      <c r="FL175" s="44">
        <f>IF(AND(FL151&gt;=11,FL151&lt;=20),MIN(MAX(FL168*split_lo,0),FL174),0)</f>
        <v/>
      </c>
      <c r="FM175" s="44">
        <f>IF(AND(FM151&gt;=11,FM151&lt;=20),MIN(MAX(FM168*split_lo,0),FM174),0)</f>
        <v/>
      </c>
      <c r="FN175" s="44">
        <f>IF(AND(FN151&gt;=11,FN151&lt;=20),MIN(MAX(FN168*split_lo,0),FN174),0)</f>
        <v/>
      </c>
      <c r="FO175" s="44">
        <f>IF(AND(FO151&gt;=11,FO151&lt;=20),MIN(MAX(FO168*split_lo,0),FO174),0)</f>
        <v/>
      </c>
      <c r="FP175" s="44">
        <f>IF(AND(FP151&gt;=11,FP151&lt;=20),MIN(MAX(FP168*split_lo,0),FP174),0)</f>
        <v/>
      </c>
      <c r="FQ175" s="44">
        <f>IF(AND(FQ151&gt;=11,FQ151&lt;=20),MIN(MAX(FQ168*split_lo,0),FQ174),0)</f>
        <v/>
      </c>
      <c r="FR175" s="44">
        <f>IF(AND(FR151&gt;=11,FR151&lt;=20),MIN(MAX(FR168*split_lo,0),FR174),0)</f>
        <v/>
      </c>
      <c r="FS175" s="44">
        <f>IF(AND(FS151&gt;=11,FS151&lt;=20),MIN(MAX(FS168*split_lo,0),FS174),0)</f>
        <v/>
      </c>
      <c r="FT175" s="44">
        <f>IF(AND(FT151&gt;=11,FT151&lt;=20),MIN(MAX(FT168*split_lo,0),FT174),0)</f>
        <v/>
      </c>
      <c r="FU175" s="44">
        <f>IF(AND(FU151&gt;=11,FU151&lt;=20),MIN(MAX(FU168*split_lo,0),FU174),0)</f>
        <v/>
      </c>
      <c r="FV175" s="44">
        <f>IF(AND(FV151&gt;=11,FV151&lt;=20),MIN(MAX(FV168*split_lo,0),FV174),0)</f>
        <v/>
      </c>
      <c r="FW175" s="44">
        <f>IF(AND(FW151&gt;=11,FW151&lt;=20),MIN(MAX(FW168*split_lo,0),FW174),0)</f>
        <v/>
      </c>
      <c r="FX175" s="44">
        <f>IF(AND(FX151&gt;=11,FX151&lt;=20),MIN(MAX(FX168*split_lo,0),FX174),0)</f>
        <v/>
      </c>
      <c r="FY175" s="44">
        <f>IF(AND(FY151&gt;=11,FY151&lt;=20),MIN(MAX(FY168*split_lo,0),FY174),0)</f>
        <v/>
      </c>
      <c r="FZ175" s="44">
        <f>IF(AND(FZ151&gt;=11,FZ151&lt;=20),MIN(MAX(FZ168*split_lo,0),FZ174),0)</f>
        <v/>
      </c>
      <c r="GA175" s="44">
        <f>IF(AND(GA151&gt;=11,GA151&lt;=20),MIN(MAX(GA168*split_lo,0),GA174),0)</f>
        <v/>
      </c>
      <c r="GB175" s="44">
        <f>IF(AND(GB151&gt;=11,GB151&lt;=20),MIN(MAX(GB168*split_lo,0),GB174),0)</f>
        <v/>
      </c>
      <c r="GC175" s="44">
        <f>IF(AND(GC151&gt;=11,GC151&lt;=20),MIN(MAX(GC168*split_lo,0),GC174),0)</f>
        <v/>
      </c>
      <c r="GD175" s="44">
        <f>IF(AND(GD151&gt;=11,GD151&lt;=20),MIN(MAX(GD168*split_lo,0),GD174),0)</f>
        <v/>
      </c>
      <c r="GE175" s="44">
        <f>IF(AND(GE151&gt;=11,GE151&lt;=20),MIN(MAX(GE168*split_lo,0),GE174),0)</f>
        <v/>
      </c>
      <c r="GF175" s="44">
        <f>IF(AND(GF151&gt;=11,GF151&lt;=20),MIN(MAX(GF168*split_lo,0),GF174),0)</f>
        <v/>
      </c>
      <c r="GG175" s="44">
        <f>IF(AND(GG151&gt;=11,GG151&lt;=20),MIN(MAX(GG168*split_lo,0),GG174),0)</f>
        <v/>
      </c>
      <c r="GH175" s="44">
        <f>IF(AND(GH151&gt;=11,GH151&lt;=20),MIN(MAX(GH168*split_lo,0),GH174),0)</f>
        <v/>
      </c>
      <c r="GI175" s="44">
        <f>IF(AND(GI151&gt;=11,GI151&lt;=20),MIN(MAX(GI168*split_lo,0),GI174),0)</f>
        <v/>
      </c>
      <c r="GJ175" s="44">
        <f>IF(AND(GJ151&gt;=11,GJ151&lt;=20),MIN(MAX(GJ168*split_lo,0),GJ174),0)</f>
        <v/>
      </c>
      <c r="GK175" s="44">
        <f>IF(AND(GK151&gt;=11,GK151&lt;=20),MIN(MAX(GK168*split_lo,0),GK174),0)</f>
        <v/>
      </c>
      <c r="GL175" s="44">
        <f>IF(AND(GL151&gt;=11,GL151&lt;=20),MIN(MAX(GL168*split_lo,0),GL174),0)</f>
        <v/>
      </c>
      <c r="GM175" s="44">
        <f>IF(AND(GM151&gt;=11,GM151&lt;=20),MIN(MAX(GM168*split_lo,0),GM174),0)</f>
        <v/>
      </c>
      <c r="GN175" s="44">
        <f>IF(AND(GN151&gt;=11,GN151&lt;=20),MIN(MAX(GN168*split_lo,0),GN174),0)</f>
        <v/>
      </c>
      <c r="GO175" s="44">
        <f>IF(AND(GO151&gt;=11,GO151&lt;=20),MIN(MAX(GO168*split_lo,0),GO174),0)</f>
        <v/>
      </c>
      <c r="GP175" s="44">
        <f>IF(AND(GP151&gt;=11,GP151&lt;=20),MIN(MAX(GP168*split_lo,0),GP174),0)</f>
        <v/>
      </c>
      <c r="GQ175" s="44">
        <f>IF(AND(GQ151&gt;=11,GQ151&lt;=20),MIN(MAX(GQ168*split_lo,0),GQ174),0)</f>
        <v/>
      </c>
      <c r="GR175" s="44">
        <f>IF(AND(GR151&gt;=11,GR151&lt;=20),MIN(MAX(GR168*split_lo,0),GR174),0)</f>
        <v/>
      </c>
      <c r="GS175" s="44">
        <f>IF(AND(GS151&gt;=11,GS151&lt;=20),MIN(MAX(GS168*split_lo,0),GS174),0)</f>
        <v/>
      </c>
      <c r="GT175" s="44">
        <f>IF(AND(GT151&gt;=11,GT151&lt;=20),MIN(MAX(GT168*split_lo,0),GT174),0)</f>
        <v/>
      </c>
      <c r="GU175" s="44">
        <f>IF(AND(GU151&gt;=11,GU151&lt;=20),MIN(MAX(GU168*split_lo,0),GU174),0)</f>
        <v/>
      </c>
      <c r="GV175" s="44">
        <f>IF(AND(GV151&gt;=11,GV151&lt;=20),MIN(MAX(GV168*split_lo,0),GV174),0)</f>
        <v/>
      </c>
      <c r="GW175" s="44">
        <f>IF(AND(GW151&gt;=11,GW151&lt;=20),MIN(MAX(GW168*split_lo,0),GW174),0)</f>
        <v/>
      </c>
      <c r="GX175" s="44">
        <f>IF(AND(GX151&gt;=11,GX151&lt;=20),MIN(MAX(GX168*split_lo,0),GX174),0)</f>
        <v/>
      </c>
      <c r="GY175" s="44">
        <f>IF(AND(GY151&gt;=11,GY151&lt;=20),MIN(MAX(GY168*split_lo,0),GY174),0)</f>
        <v/>
      </c>
      <c r="GZ175" s="44">
        <f>IF(AND(GZ151&gt;=11,GZ151&lt;=20),MIN(MAX(GZ168*split_lo,0),GZ174),0)</f>
        <v/>
      </c>
      <c r="HA175" s="44">
        <f>IF(AND(HA151&gt;=11,HA151&lt;=20),MIN(MAX(HA168*split_lo,0),HA174),0)</f>
        <v/>
      </c>
      <c r="HB175" s="44">
        <f>IF(AND(HB151&gt;=11,HB151&lt;=20),MIN(MAX(HB168*split_lo,0),HB174),0)</f>
        <v/>
      </c>
      <c r="HC175" s="44">
        <f>IF(AND(HC151&gt;=11,HC151&lt;=20),MIN(MAX(HC168*split_lo,0),HC174),0)</f>
        <v/>
      </c>
      <c r="HD175" s="44">
        <f>IF(AND(HD151&gt;=11,HD151&lt;=20),MIN(MAX(HD168*split_lo,0),HD174),0)</f>
        <v/>
      </c>
      <c r="HE175" s="44">
        <f>IF(AND(HE151&gt;=11,HE151&lt;=20),MIN(MAX(HE168*split_lo,0),HE174),0)</f>
        <v/>
      </c>
      <c r="HF175" s="44">
        <f>IF(AND(HF151&gt;=11,HF151&lt;=20),MIN(MAX(HF168*split_lo,0),HF174),0)</f>
        <v/>
      </c>
      <c r="HG175" s="44">
        <f>IF(AND(HG151&gt;=11,HG151&lt;=20),MIN(MAX(HG168*split_lo,0),HG174),0)</f>
        <v/>
      </c>
      <c r="HH175" s="44">
        <f>IF(AND(HH151&gt;=11,HH151&lt;=20),MIN(MAX(HH168*split_lo,0),HH174),0)</f>
        <v/>
      </c>
      <c r="HI175" s="44">
        <f>IF(AND(HI151&gt;=11,HI151&lt;=20),MIN(MAX(HI168*split_lo,0),HI174),0)</f>
        <v/>
      </c>
      <c r="HJ175" s="44">
        <f>IF(AND(HJ151&gt;=11,HJ151&lt;=20),MIN(MAX(HJ168*split_lo,0),HJ174),0)</f>
        <v/>
      </c>
      <c r="HK175" s="44">
        <f>IF(AND(HK151&gt;=11,HK151&lt;=20),MIN(MAX(HK168*split_lo,0),HK174),0)</f>
        <v/>
      </c>
      <c r="HL175" s="44">
        <f>IF(AND(HL151&gt;=11,HL151&lt;=20),MIN(MAX(HL168*split_lo,0),HL174),0)</f>
        <v/>
      </c>
      <c r="HM175" s="44">
        <f>IF(AND(HM151&gt;=11,HM151&lt;=20),MIN(MAX(HM168*split_lo,0),HM174),0)</f>
        <v/>
      </c>
      <c r="HN175" s="44">
        <f>IF(AND(HN151&gt;=11,HN151&lt;=20),MIN(MAX(HN168*split_lo,0),HN174),0)</f>
        <v/>
      </c>
      <c r="HO175" s="44">
        <f>IF(AND(HO151&gt;=11,HO151&lt;=20),MIN(MAX(HO168*split_lo,0),HO174),0)</f>
        <v/>
      </c>
      <c r="HP175" s="44">
        <f>IF(AND(HP151&gt;=11,HP151&lt;=20),MIN(MAX(HP168*split_lo,0),HP174),0)</f>
        <v/>
      </c>
      <c r="HQ175" s="44">
        <f>IF(AND(HQ151&gt;=11,HQ151&lt;=20),MIN(MAX(HQ168*split_lo,0),HQ174),0)</f>
        <v/>
      </c>
      <c r="HR175" s="44">
        <f>IF(AND(HR151&gt;=11,HR151&lt;=20),MIN(MAX(HR168*split_lo,0),HR174),0)</f>
        <v/>
      </c>
      <c r="HS175" s="44">
        <f>IF(AND(HS151&gt;=11,HS151&lt;=20),MIN(MAX(HS168*split_lo,0),HS174),0)</f>
        <v/>
      </c>
      <c r="HT175" s="44">
        <f>IF(AND(HT151&gt;=11,HT151&lt;=20),MIN(MAX(HT168*split_lo,0),HT174),0)</f>
        <v/>
      </c>
      <c r="HU175" s="44">
        <f>IF(AND(HU151&gt;=11,HU151&lt;=20),MIN(MAX(HU168*split_lo,0),HU174),0)</f>
        <v/>
      </c>
      <c r="HV175" s="44">
        <f>IF(AND(HV151&gt;=11,HV151&lt;=20),MIN(MAX(HV168*split_lo,0),HV174),0)</f>
        <v/>
      </c>
      <c r="HW175" s="44">
        <f>IF(AND(HW151&gt;=11,HW151&lt;=20),MIN(MAX(HW168*split_lo,0),HW174),0)</f>
        <v/>
      </c>
      <c r="HX175" s="44">
        <f>IF(AND(HX151&gt;=11,HX151&lt;=20),MIN(MAX(HX168*split_lo,0),HX174),0)</f>
        <v/>
      </c>
      <c r="HY175" s="44">
        <f>IF(AND(HY151&gt;=11,HY151&lt;=20),MIN(MAX(HY168*split_lo,0),HY174),0)</f>
        <v/>
      </c>
      <c r="HZ175" s="44">
        <f>IF(AND(HZ151&gt;=11,HZ151&lt;=20),MIN(MAX(HZ168*split_lo,0),HZ174),0)</f>
        <v/>
      </c>
      <c r="IA175" s="44">
        <f>IF(AND(IA151&gt;=11,IA151&lt;=20),MIN(MAX(IA168*split_lo,0),IA174),0)</f>
        <v/>
      </c>
      <c r="IB175" s="44">
        <f>IF(AND(IB151&gt;=11,IB151&lt;=20),MIN(MAX(IB168*split_lo,0),IB174),0)</f>
        <v/>
      </c>
      <c r="IC175" s="44">
        <f>IF(AND(IC151&gt;=11,IC151&lt;=20),MIN(MAX(IC168*split_lo,0),IC174),0)</f>
        <v/>
      </c>
      <c r="ID175" s="44">
        <f>IF(AND(ID151&gt;=11,ID151&lt;=20),MIN(MAX(ID168*split_lo,0),ID174),0)</f>
        <v/>
      </c>
      <c r="IE175" s="44">
        <f>IF(AND(IE151&gt;=11,IE151&lt;=20),MIN(MAX(IE168*split_lo,0),IE174),0)</f>
        <v/>
      </c>
      <c r="IF175" s="44">
        <f>IF(AND(IF151&gt;=11,IF151&lt;=20),MIN(MAX(IF168*split_lo,0),IF174),0)</f>
        <v/>
      </c>
      <c r="IG175" s="44">
        <f>IF(AND(IG151&gt;=11,IG151&lt;=20),MIN(MAX(IG168*split_lo,0),IG174),0)</f>
        <v/>
      </c>
      <c r="IH175" s="44">
        <f>IF(AND(IH151&gt;=11,IH151&lt;=20),MIN(MAX(IH168*split_lo,0),IH174),0)</f>
        <v/>
      </c>
      <c r="II175" s="44">
        <f>IF(AND(II151&gt;=11,II151&lt;=20),MIN(MAX(II168*split_lo,0),II174),0)</f>
        <v/>
      </c>
      <c r="IJ175" s="44">
        <f>IF(AND(IJ151&gt;=11,IJ151&lt;=20),MIN(MAX(IJ168*split_lo,0),IJ174),0)</f>
        <v/>
      </c>
      <c r="IK175" s="44">
        <f>IF(AND(IK151&gt;=11,IK151&lt;=20),MIN(MAX(IK168*split_lo,0),IK174),0)</f>
        <v/>
      </c>
      <c r="IL175" s="44">
        <f>IF(AND(IL151&gt;=11,IL151&lt;=20),MIN(MAX(IL168*split_lo,0),IL174),0)</f>
        <v/>
      </c>
      <c r="IM175" s="44">
        <f>IF(AND(IM151&gt;=11,IM151&lt;=20),MIN(MAX(IM168*split_lo,0),IM174),0)</f>
        <v/>
      </c>
      <c r="IN175" s="44">
        <f>IF(AND(IN151&gt;=11,IN151&lt;=20),MIN(MAX(IN168*split_lo,0),IN174),0)</f>
        <v/>
      </c>
      <c r="IO175" s="44">
        <f>IF(AND(IO151&gt;=11,IO151&lt;=20),MIN(MAX(IO168*split_lo,0),IO174),0)</f>
        <v/>
      </c>
      <c r="IP175" s="44">
        <f>IF(AND(IP151&gt;=11,IP151&lt;=20),MIN(MAX(IP168*split_lo,0),IP174),0)</f>
        <v/>
      </c>
      <c r="IQ175" s="44">
        <f>IF(AND(IQ151&gt;=11,IQ151&lt;=20),MIN(MAX(IQ168*split_lo,0),IQ174),0)</f>
        <v/>
      </c>
      <c r="IR175" s="44">
        <f>IF(AND(IR151&gt;=11,IR151&lt;=20),MIN(MAX(IR168*split_lo,0),IR174),0)</f>
        <v/>
      </c>
      <c r="IS175" s="44">
        <f>IF(AND(IS151&gt;=11,IS151&lt;=20),MIN(MAX(IS168*split_lo,0),IS174),0)</f>
        <v/>
      </c>
      <c r="IT175" s="44">
        <f>IF(AND(IT151&gt;=11,IT151&lt;=20),MIN(MAX(IT168*split_lo,0),IT174),0)</f>
        <v/>
      </c>
      <c r="IU175" s="44">
        <f>IF(AND(IU151&gt;=11,IU151&lt;=20),MIN(MAX(IU168*split_lo,0),IU174),0)</f>
        <v/>
      </c>
      <c r="IV175" s="44">
        <f>IF(AND(IV151&gt;=11,IV151&lt;=20),MIN(MAX(IV168*split_lo,0),IV174),0)</f>
        <v/>
      </c>
      <c r="IW175" s="44">
        <f>IF(AND(IW151&gt;=11,IW151&lt;=20),MIN(MAX(IW168*split_lo,0),IW174),0)</f>
        <v/>
      </c>
      <c r="IX175" s="44">
        <f>IF(AND(IX151&gt;=11,IX151&lt;=20),MIN(MAX(IX168*split_lo,0),IX174),0)</f>
        <v/>
      </c>
      <c r="IY175" s="44">
        <f>IF(AND(IY151&gt;=11,IY151&lt;=20),MIN(MAX(IY168*split_lo,0),IY174),0)</f>
        <v/>
      </c>
      <c r="IZ175" s="44">
        <f>IF(AND(IZ151&gt;=11,IZ151&lt;=20),MIN(MAX(IZ168*split_lo,0),IZ174),0)</f>
        <v/>
      </c>
      <c r="JA175" s="44">
        <f>IF(AND(JA151&gt;=11,JA151&lt;=20),MIN(MAX(JA168*split_lo,0),JA174),0)</f>
        <v/>
      </c>
      <c r="JB175" s="44">
        <f>IF(AND(JB151&gt;=11,JB151&lt;=20),MIN(MAX(JB168*split_lo,0),JB174),0)</f>
        <v/>
      </c>
      <c r="JC175" s="44">
        <f>IF(AND(JC151&gt;=11,JC151&lt;=20),MIN(MAX(JC168*split_lo,0),JC174),0)</f>
        <v/>
      </c>
      <c r="JD175" s="44">
        <f>IF(AND(JD151&gt;=11,JD151&lt;=20),MIN(MAX(JD168*split_lo,0),JD174),0)</f>
        <v/>
      </c>
      <c r="JE175" s="44">
        <f>IF(AND(JE151&gt;=11,JE151&lt;=20),MIN(MAX(JE168*split_lo,0),JE174),0)</f>
        <v/>
      </c>
      <c r="JF175" s="44">
        <f>IF(AND(JF151&gt;=11,JF151&lt;=20),MIN(MAX(JF168*split_lo,0),JF174),0)</f>
        <v/>
      </c>
      <c r="JG175" s="44">
        <f>IF(AND(JG151&gt;=11,JG151&lt;=20),MIN(MAX(JG168*split_lo,0),JG174),0)</f>
        <v/>
      </c>
      <c r="JH175" s="44">
        <f>IF(AND(JH151&gt;=11,JH151&lt;=20),MIN(MAX(JH168*split_lo,0),JH174),0)</f>
        <v/>
      </c>
      <c r="JI175" s="44">
        <f>IF(AND(JI151&gt;=11,JI151&lt;=20),MIN(MAX(JI168*split_lo,0),JI174),0)</f>
        <v/>
      </c>
      <c r="JJ175" s="44">
        <f>IF(AND(JJ151&gt;=11,JJ151&lt;=20),MIN(MAX(JJ168*split_lo,0),JJ174),0)</f>
        <v/>
      </c>
      <c r="JK175" s="44">
        <f>IF(AND(JK151&gt;=11,JK151&lt;=20),MIN(MAX(JK168*split_lo,0),JK174),0)</f>
        <v/>
      </c>
      <c r="JL175" s="44">
        <f>IF(AND(JL151&gt;=11,JL151&lt;=20),MIN(MAX(JL168*split_lo,0),JL174),0)</f>
        <v/>
      </c>
      <c r="JM175" s="44">
        <f>IF(AND(JM151&gt;=11,JM151&lt;=20),MIN(MAX(JM168*split_lo,0),JM174),0)</f>
        <v/>
      </c>
      <c r="JN175" s="44">
        <f>IF(AND(JN151&gt;=11,JN151&lt;=20),MIN(MAX(JN168*split_lo,0),JN174),0)</f>
        <v/>
      </c>
      <c r="JO175" s="44">
        <f>IF(AND(JO151&gt;=11,JO151&lt;=20),MIN(MAX(JO168*split_lo,0),JO174),0)</f>
        <v/>
      </c>
      <c r="JP175" s="44">
        <f>IF(AND(JP151&gt;=11,JP151&lt;=20),MIN(MAX(JP168*split_lo,0),JP174),0)</f>
        <v/>
      </c>
      <c r="JQ175" s="44">
        <f>IF(AND(JQ151&gt;=11,JQ151&lt;=20),MIN(MAX(JQ168*split_lo,0),JQ174),0)</f>
        <v/>
      </c>
      <c r="JR175" s="44">
        <f>IF(AND(JR151&gt;=11,JR151&lt;=20),MIN(MAX(JR168*split_lo,0),JR174),0)</f>
        <v/>
      </c>
      <c r="JS175" s="44">
        <f>IF(AND(JS151&gt;=11,JS151&lt;=20),MIN(MAX(JS168*split_lo,0),JS174),0)</f>
        <v/>
      </c>
      <c r="JT175" s="44">
        <f>IF(AND(JT151&gt;=11,JT151&lt;=20),MIN(MAX(JT168*split_lo,0),JT174),0)</f>
        <v/>
      </c>
      <c r="JU175" s="44">
        <f>IF(AND(JU151&gt;=11,JU151&lt;=20),MIN(MAX(JU168*split_lo,0),JU174),0)</f>
        <v/>
      </c>
      <c r="JV175" s="44">
        <f>IF(AND(JV151&gt;=11,JV151&lt;=20),MIN(MAX(JV168*split_lo,0),JV174),0)</f>
        <v/>
      </c>
      <c r="JW175" s="44">
        <f>IF(AND(JW151&gt;=11,JW151&lt;=20),MIN(MAX(JW168*split_lo,0),JW174),0)</f>
        <v/>
      </c>
      <c r="JX175" s="44">
        <f>IF(AND(JX151&gt;=11,JX151&lt;=20),MIN(MAX(JX168*split_lo,0),JX174),0)</f>
        <v/>
      </c>
      <c r="JY175" s="44">
        <f>IF(AND(JY151&gt;=11,JY151&lt;=20),MIN(MAX(JY168*split_lo,0),JY174),0)</f>
        <v/>
      </c>
      <c r="JZ175" s="44">
        <f>IF(AND(JZ151&gt;=11,JZ151&lt;=20),MIN(MAX(JZ168*split_lo,0),JZ174),0)</f>
        <v/>
      </c>
      <c r="KA175" s="44">
        <f>IF(AND(KA151&gt;=11,KA151&lt;=20),MIN(MAX(KA168*split_lo,0),KA174),0)</f>
        <v/>
      </c>
      <c r="KB175" s="44">
        <f>IF(AND(KB151&gt;=11,KB151&lt;=20),MIN(MAX(KB168*split_lo,0),KB174),0)</f>
        <v/>
      </c>
      <c r="KC175" s="44">
        <f>IF(AND(KC151&gt;=11,KC151&lt;=20),MIN(MAX(KC168*split_lo,0),KC174),0)</f>
        <v/>
      </c>
      <c r="KD175" s="44">
        <f>IF(AND(KD151&gt;=11,KD151&lt;=20),MIN(MAX(KD168*split_lo,0),KD174),0)</f>
        <v/>
      </c>
      <c r="KE175" s="44">
        <f>IF(AND(KE151&gt;=11,KE151&lt;=20),MIN(MAX(KE168*split_lo,0),KE174),0)</f>
        <v/>
      </c>
      <c r="KF175" s="44">
        <f>IF(AND(KF151&gt;=11,KF151&lt;=20),MIN(MAX(KF168*split_lo,0),KF174),0)</f>
        <v/>
      </c>
      <c r="KG175" s="44">
        <f>IF(AND(KG151&gt;=11,KG151&lt;=20),MIN(MAX(KG168*split_lo,0),KG174),0)</f>
        <v/>
      </c>
      <c r="KH175" s="44">
        <f>IF(AND(KH151&gt;=11,KH151&lt;=20),MIN(MAX(KH168*split_lo,0),KH174),0)</f>
        <v/>
      </c>
      <c r="KI175" s="44">
        <f>IF(AND(KI151&gt;=11,KI151&lt;=20),MIN(MAX(KI168*split_lo,0),KI174),0)</f>
        <v/>
      </c>
      <c r="KJ175" s="44">
        <f>IF(AND(KJ151&gt;=11,KJ151&lt;=20),MIN(MAX(KJ168*split_lo,0),KJ174),0)</f>
        <v/>
      </c>
      <c r="KK175" s="44">
        <f>IF(AND(KK151&gt;=11,KK151&lt;=20),MIN(MAX(KK168*split_lo,0),KK174),0)</f>
        <v/>
      </c>
      <c r="KL175" s="44">
        <f>IF(AND(KL151&gt;=11,KL151&lt;=20),MIN(MAX(KL168*split_lo,0),KL174),0)</f>
        <v/>
      </c>
      <c r="KM175" s="44">
        <f>IF(AND(KM151&gt;=11,KM151&lt;=20),MIN(MAX(KM168*split_lo,0),KM174),0)</f>
        <v/>
      </c>
      <c r="KN175" s="44">
        <f>IF(AND(KN151&gt;=11,KN151&lt;=20),MIN(MAX(KN168*split_lo,0),KN174),0)</f>
        <v/>
      </c>
      <c r="KO175" s="44">
        <f>IF(AND(KO151&gt;=11,KO151&lt;=20),MIN(MAX(KO168*split_lo,0),KO174),0)</f>
        <v/>
      </c>
      <c r="KP175" s="44">
        <f>IF(AND(KP151&gt;=11,KP151&lt;=20),MIN(MAX(KP168*split_lo,0),KP174),0)</f>
        <v/>
      </c>
      <c r="KQ175" s="44">
        <f>IF(AND(KQ151&gt;=11,KQ151&lt;=20),MIN(MAX(KQ168*split_lo,0),KQ174),0)</f>
        <v/>
      </c>
      <c r="KR175" s="44">
        <f>IF(AND(KR151&gt;=11,KR151&lt;=20),MIN(MAX(KR168*split_lo,0),KR174),0)</f>
        <v/>
      </c>
      <c r="KS175" s="44">
        <f>IF(AND(KS151&gt;=11,KS151&lt;=20),MIN(MAX(KS168*split_lo,0),KS174),0)</f>
        <v/>
      </c>
      <c r="KT175" s="44">
        <f>IF(AND(KT151&gt;=11,KT151&lt;=20),MIN(MAX(KT168*split_lo,0),KT174),0)</f>
        <v/>
      </c>
      <c r="KU175" s="44">
        <f>IF(AND(KU151&gt;=11,KU151&lt;=20),MIN(MAX(KU168*split_lo,0),KU174),0)</f>
        <v/>
      </c>
      <c r="KV175" s="44">
        <f>IF(AND(KV151&gt;=11,KV151&lt;=20),MIN(MAX(KV168*split_lo,0),KV174),0)</f>
        <v/>
      </c>
      <c r="KW175" s="44">
        <f>IF(AND(KW151&gt;=11,KW151&lt;=20),MIN(MAX(KW168*split_lo,0),KW174),0)</f>
        <v/>
      </c>
      <c r="KX175" s="44">
        <f>IF(AND(KX151&gt;=11,KX151&lt;=20),MIN(MAX(KX168*split_lo,0),KX174),0)</f>
        <v/>
      </c>
      <c r="KY175" s="44">
        <f>IF(AND(KY151&gt;=11,KY151&lt;=20),MIN(MAX(KY168*split_lo,0),KY174),0)</f>
        <v/>
      </c>
      <c r="KZ175" s="44">
        <f>IF(AND(KZ151&gt;=11,KZ151&lt;=20),MIN(MAX(KZ168*split_lo,0),KZ174),0)</f>
        <v/>
      </c>
      <c r="LA175" s="44">
        <f>IF(AND(LA151&gt;=11,LA151&lt;=20),MIN(MAX(LA168*split_lo,0),LA174),0)</f>
        <v/>
      </c>
      <c r="LB175" s="44">
        <f>IF(AND(LB151&gt;=11,LB151&lt;=20),MIN(MAX(LB168*split_lo,0),LB174),0)</f>
        <v/>
      </c>
      <c r="LC175" s="44">
        <f>IF(AND(LC151&gt;=11,LC151&lt;=20),MIN(MAX(LC168*split_lo,0),LC174),0)</f>
        <v/>
      </c>
      <c r="LD175" s="44">
        <f>IF(AND(LD151&gt;=11,LD151&lt;=20),MIN(MAX(LD168*split_lo,0),LD174),0)</f>
        <v/>
      </c>
      <c r="LE175" s="44">
        <f>IF(AND(LE151&gt;=11,LE151&lt;=20),MIN(MAX(LE168*split_lo,0),LE174),0)</f>
        <v/>
      </c>
      <c r="LF175" s="44">
        <f>IF(AND(LF151&gt;=11,LF151&lt;=20),MIN(MAX(LF168*split_lo,0),LF174),0)</f>
        <v/>
      </c>
      <c r="LG175" s="44">
        <f>IF(AND(LG151&gt;=11,LG151&lt;=20),MIN(MAX(LG168*split_lo,0),LG174),0)</f>
        <v/>
      </c>
      <c r="LH175" s="44">
        <f>IF(AND(LH151&gt;=11,LH151&lt;=20),MIN(MAX(LH168*split_lo,0),LH174),0)</f>
        <v/>
      </c>
      <c r="LI175" s="44">
        <f>IF(AND(LI151&gt;=11,LI151&lt;=20),MIN(MAX(LI168*split_lo,0),LI174),0)</f>
        <v/>
      </c>
      <c r="LJ175" s="44">
        <f>IF(AND(LJ151&gt;=11,LJ151&lt;=20),MIN(MAX(LJ168*split_lo,0),LJ174),0)</f>
        <v/>
      </c>
      <c r="LK175" s="44">
        <f>IF(AND(LK151&gt;=11,LK151&lt;=20),MIN(MAX(LK168*split_lo,0),LK174),0)</f>
        <v/>
      </c>
      <c r="LL175" s="44">
        <f>IF(AND(LL151&gt;=11,LL151&lt;=20),MIN(MAX(LL168*split_lo,0),LL174),0)</f>
        <v/>
      </c>
      <c r="LM175" s="44">
        <f>IF(AND(LM151&gt;=11,LM151&lt;=20),MIN(MAX(LM168*split_lo,0),LM174),0)</f>
        <v/>
      </c>
      <c r="LN175" s="44">
        <f>IF(AND(LN151&gt;=11,LN151&lt;=20),MIN(MAX(LN168*split_lo,0),LN174),0)</f>
        <v/>
      </c>
      <c r="LO175" s="44">
        <f>IF(AND(LO151&gt;=11,LO151&lt;=20),MIN(MAX(LO168*split_lo,0),LO174),0)</f>
        <v/>
      </c>
      <c r="LP175" s="44">
        <f>IF(AND(LP151&gt;=11,LP151&lt;=20),MIN(MAX(LP168*split_lo,0),LP174),0)</f>
        <v/>
      </c>
      <c r="LQ175" s="44">
        <f>IF(AND(LQ151&gt;=11,LQ151&lt;=20),MIN(MAX(LQ168*split_lo,0),LQ174),0)</f>
        <v/>
      </c>
      <c r="LR175" s="44">
        <f>IF(AND(LR151&gt;=11,LR151&lt;=20),MIN(MAX(LR168*split_lo,0),LR174),0)</f>
        <v/>
      </c>
      <c r="LS175" s="44">
        <f>IF(AND(LS151&gt;=11,LS151&lt;=20),MIN(MAX(LS168*split_lo,0),LS174),0)</f>
        <v/>
      </c>
      <c r="LT175" s="44">
        <f>IF(AND(LT151&gt;=11,LT151&lt;=20),MIN(MAX(LT168*split_lo,0),LT174),0)</f>
        <v/>
      </c>
      <c r="LU175" s="44">
        <f>IF(AND(LU151&gt;=11,LU151&lt;=20),MIN(MAX(LU168*split_lo,0),LU174),0)</f>
        <v/>
      </c>
      <c r="LV175" s="44">
        <f>IF(AND(LV151&gt;=11,LV151&lt;=20),MIN(MAX(LV168*split_lo,0),LV174),0)</f>
        <v/>
      </c>
      <c r="LW175" s="44">
        <f>IF(AND(LW151&gt;=11,LW151&lt;=20),MIN(MAX(LW168*split_lo,0),LW174),0)</f>
        <v/>
      </c>
      <c r="LX175" s="44">
        <f>IF(AND(LX151&gt;=11,LX151&lt;=20),MIN(MAX(LX168*split_lo,0),LX174),0)</f>
        <v/>
      </c>
      <c r="LY175" s="44">
        <f>IF(AND(LY151&gt;=11,LY151&lt;=20),MIN(MAX(LY168*split_lo,0),LY174),0)</f>
        <v/>
      </c>
      <c r="LZ175" s="44">
        <f>IF(AND(LZ151&gt;=11,LZ151&lt;=20),MIN(MAX(LZ168*split_lo,0),LZ174),0)</f>
        <v/>
      </c>
      <c r="MA175" s="44">
        <f>IF(AND(MA151&gt;=11,MA151&lt;=20),MIN(MAX(MA168*split_lo,0),MA174),0)</f>
        <v/>
      </c>
      <c r="MB175" s="44">
        <f>IF(AND(MB151&gt;=11,MB151&lt;=20),MIN(MAX(MB168*split_lo,0),MB174),0)</f>
        <v/>
      </c>
      <c r="MC175" s="44">
        <f>IF(AND(MC151&gt;=11,MC151&lt;=20),MIN(MAX(MC168*split_lo,0),MC174),0)</f>
        <v/>
      </c>
      <c r="MD175" s="44">
        <f>IF(AND(MD151&gt;=11,MD151&lt;=20),MIN(MAX(MD168*split_lo,0),MD174),0)</f>
        <v/>
      </c>
      <c r="ME175" s="44">
        <f>IF(AND(ME151&gt;=11,ME151&lt;=20),MIN(MAX(ME168*split_lo,0),ME174),0)</f>
        <v/>
      </c>
      <c r="MF175" s="44">
        <f>IF(AND(MF151&gt;=11,MF151&lt;=20),MIN(MAX(MF168*split_lo,0),MF174),0)</f>
        <v/>
      </c>
      <c r="MG175" s="44">
        <f>IF(AND(MG151&gt;=11,MG151&lt;=20),MIN(MAX(MG168*split_lo,0),MG174),0)</f>
        <v/>
      </c>
      <c r="MH175" s="44">
        <f>IF(AND(MH151&gt;=11,MH151&lt;=20),MIN(MAX(MH168*split_lo,0),MH174),0)</f>
        <v/>
      </c>
      <c r="MI175" s="44">
        <f>IF(AND(MI151&gt;=11,MI151&lt;=20),MIN(MAX(MI168*split_lo,0),MI174),0)</f>
        <v/>
      </c>
      <c r="MJ175" s="44">
        <f>IF(AND(MJ151&gt;=11,MJ151&lt;=20),MIN(MAX(MJ168*split_lo,0),MJ174),0)</f>
        <v/>
      </c>
      <c r="MK175" s="44">
        <f>IF(AND(MK151&gt;=11,MK151&lt;=20),MIN(MAX(MK168*split_lo,0),MK174),0)</f>
        <v/>
      </c>
      <c r="ML175" s="44">
        <f>IF(AND(ML151&gt;=11,ML151&lt;=20),MIN(MAX(ML168*split_lo,0),ML174),0)</f>
        <v/>
      </c>
      <c r="MM175" s="44">
        <f>IF(AND(MM151&gt;=11,MM151&lt;=20),MIN(MAX(MM168*split_lo,0),MM174),0)</f>
        <v/>
      </c>
      <c r="MN175" s="44">
        <f>IF(AND(MN151&gt;=11,MN151&lt;=20),MIN(MAX(MN168*split_lo,0),MN174),0)</f>
        <v/>
      </c>
      <c r="MO175" s="44">
        <f>IF(AND(MO151&gt;=11,MO151&lt;=20),MIN(MAX(MO168*split_lo,0),MO174),0)</f>
        <v/>
      </c>
      <c r="MP175" s="44">
        <f>IF(AND(MP151&gt;=11,MP151&lt;=20),MIN(MAX(MP168*split_lo,0),MP174),0)</f>
        <v/>
      </c>
      <c r="MQ175" s="44">
        <f>IF(AND(MQ151&gt;=11,MQ151&lt;=20),MIN(MAX(MQ168*split_lo,0),MQ174),0)</f>
        <v/>
      </c>
      <c r="MR175" s="44">
        <f>IF(AND(MR151&gt;=11,MR151&lt;=20),MIN(MAX(MR168*split_lo,0),MR174),0)</f>
        <v/>
      </c>
      <c r="MS175" s="44">
        <f>IF(AND(MS151&gt;=11,MS151&lt;=20),MIN(MAX(MS168*split_lo,0),MS174),0)</f>
        <v/>
      </c>
      <c r="MT175" s="44">
        <f>IF(AND(MT151&gt;=11,MT151&lt;=20),MIN(MAX(MT168*split_lo,0),MT174),0)</f>
        <v/>
      </c>
      <c r="MU175" s="44">
        <f>IF(AND(MU151&gt;=11,MU151&lt;=20),MIN(MAX(MU168*split_lo,0),MU174),0)</f>
        <v/>
      </c>
      <c r="MV175" s="44">
        <f>IF(AND(MV151&gt;=11,MV151&lt;=20),MIN(MAX(MV168*split_lo,0),MV174),0)</f>
        <v/>
      </c>
      <c r="MW175" s="44">
        <f>IF(AND(MW151&gt;=11,MW151&lt;=20),MIN(MAX(MW168*split_lo,0),MW174),0)</f>
        <v/>
      </c>
      <c r="MX175" s="44">
        <f>IF(AND(MX151&gt;=11,MX151&lt;=20),MIN(MAX(MX168*split_lo,0),MX174),0)</f>
        <v/>
      </c>
      <c r="MY175" s="44">
        <f>IF(AND(MY151&gt;=11,MY151&lt;=20),MIN(MAX(MY168*split_lo,0),MY174),0)</f>
        <v/>
      </c>
      <c r="MZ175" s="44">
        <f>IF(AND(MZ151&gt;=11,MZ151&lt;=20),MIN(MAX(MZ168*split_lo,0),MZ174),0)</f>
        <v/>
      </c>
      <c r="NA175" s="44">
        <f>IF(AND(NA151&gt;=11,NA151&lt;=20),MIN(MAX(NA168*split_lo,0),NA174),0)</f>
        <v/>
      </c>
      <c r="NB175" s="44">
        <f>IF(AND(NB151&gt;=11,NB151&lt;=20),MIN(MAX(NB168*split_lo,0),NB174),0)</f>
        <v/>
      </c>
      <c r="NC175" s="44">
        <f>IF(AND(NC151&gt;=11,NC151&lt;=20),MIN(MAX(NC168*split_lo,0),NC174),0)</f>
        <v/>
      </c>
      <c r="ND175" s="44">
        <f>IF(AND(ND151&gt;=11,ND151&lt;=20),MIN(MAX(ND168*split_lo,0),ND174),0)</f>
        <v/>
      </c>
      <c r="NE175" s="44">
        <f>IF(AND(NE151&gt;=11,NE151&lt;=20),MIN(MAX(NE168*split_lo,0),NE174),0)</f>
        <v/>
      </c>
      <c r="NF175" s="44">
        <f>IF(AND(NF151&gt;=11,NF151&lt;=20),MIN(MAX(NF168*split_lo,0),NF174),0)</f>
        <v/>
      </c>
      <c r="NG175" s="44">
        <f>IF(AND(NG151&gt;=11,NG151&lt;=20),MIN(MAX(NG168*split_lo,0),NG174),0)</f>
        <v/>
      </c>
      <c r="NH175" s="44">
        <f>IF(AND(NH151&gt;=11,NH151&lt;=20),MIN(MAX(NH168*split_lo,0),NH174),0)</f>
        <v/>
      </c>
      <c r="NI175" s="44">
        <f>IF(AND(NI151&gt;=11,NI151&lt;=20),MIN(MAX(NI168*split_lo,0),NI174),0)</f>
        <v/>
      </c>
      <c r="NJ175" s="44">
        <f>IF(AND(NJ151&gt;=11,NJ151&lt;=20),MIN(MAX(NJ168*split_lo,0),NJ174),0)</f>
        <v/>
      </c>
      <c r="NK175" s="44">
        <f>IF(AND(NK151&gt;=11,NK151&lt;=20),MIN(MAX(NK168*split_lo,0),NK174),0)</f>
        <v/>
      </c>
      <c r="NL175" s="44">
        <f>IF(AND(NL151&gt;=11,NL151&lt;=20),MIN(MAX(NL168*split_lo,0),NL174),0)</f>
        <v/>
      </c>
      <c r="NM175" s="44">
        <f>IF(AND(NM151&gt;=11,NM151&lt;=20),MIN(MAX(NM168*split_lo,0),NM174),0)</f>
        <v/>
      </c>
      <c r="NN175" s="44">
        <f>IF(AND(NN151&gt;=11,NN151&lt;=20),MIN(MAX(NN168*split_lo,0),NN174),0)</f>
        <v/>
      </c>
      <c r="NO175" s="44">
        <f>IF(AND(NO151&gt;=11,NO151&lt;=20),MIN(MAX(NO168*split_lo,0),NO174),0)</f>
        <v/>
      </c>
      <c r="NP175" s="44">
        <f>IF(AND(NP151&gt;=11,NP151&lt;=20),MIN(MAX(NP168*split_lo,0),NP174),0)</f>
        <v/>
      </c>
      <c r="NQ175" s="44">
        <f>IF(AND(NQ151&gt;=11,NQ151&lt;=20),MIN(MAX(NQ168*split_lo,0),NQ174),0)</f>
        <v/>
      </c>
      <c r="NR175" s="44">
        <f>IF(AND(NR151&gt;=11,NR151&lt;=20),MIN(MAX(NR168*split_lo,0),NR174),0)</f>
        <v/>
      </c>
      <c r="NS175" s="44">
        <f>IF(AND(NS151&gt;=11,NS151&lt;=20),MIN(MAX(NS168*split_lo,0),NS174),0)</f>
        <v/>
      </c>
      <c r="NT175" s="44">
        <f>IF(AND(NT151&gt;=11,NT151&lt;=20),MIN(MAX(NT168*split_lo,0),NT174),0)</f>
        <v/>
      </c>
      <c r="NU175" s="44">
        <f>IF(AND(NU151&gt;=11,NU151&lt;=20),MIN(MAX(NU168*split_lo,0),NU174),0)</f>
        <v/>
      </c>
      <c r="NV175" s="44">
        <f>IF(AND(NV151&gt;=11,NV151&lt;=20),MIN(MAX(NV168*split_lo,0),NV174),0)</f>
        <v/>
      </c>
      <c r="NW175" s="44">
        <f>IF(AND(NW151&gt;=11,NW151&lt;=20),MIN(MAX(NW168*split_lo,0),NW174),0)</f>
        <v/>
      </c>
      <c r="NX175" s="44">
        <f>IF(AND(NX151&gt;=11,NX151&lt;=20),MIN(MAX(NX168*split_lo,0),NX174),0)</f>
        <v/>
      </c>
      <c r="NY175" s="44">
        <f>IF(AND(NY151&gt;=11,NY151&lt;=20),MIN(MAX(NY168*split_lo,0),NY174),0)</f>
        <v/>
      </c>
      <c r="NZ175" s="44">
        <f>IF(AND(NZ151&gt;=11,NZ151&lt;=20),MIN(MAX(NZ168*split_lo,0),NZ174),0)</f>
        <v/>
      </c>
      <c r="OA175" s="44">
        <f>IF(AND(OA151&gt;=11,OA151&lt;=20),MIN(MAX(OA168*split_lo,0),OA174),0)</f>
        <v/>
      </c>
      <c r="OB175" s="44">
        <f>IF(AND(OB151&gt;=11,OB151&lt;=20),MIN(MAX(OB168*split_lo,0),OB174),0)</f>
        <v/>
      </c>
      <c r="OC175" s="44">
        <f>IF(AND(OC151&gt;=11,OC151&lt;=20),MIN(MAX(OC168*split_lo,0),OC174),0)</f>
        <v/>
      </c>
      <c r="OD175" s="44">
        <f>IF(AND(OD151&gt;=11,OD151&lt;=20),MIN(MAX(OD168*split_lo,0),OD174),0)</f>
        <v/>
      </c>
      <c r="OE175" s="44">
        <f>IF(AND(OE151&gt;=11,OE151&lt;=20),MIN(MAX(OE168*split_lo,0),OE174),0)</f>
        <v/>
      </c>
      <c r="OF175" s="44">
        <f>IF(AND(OF151&gt;=11,OF151&lt;=20),MIN(MAX(OF168*split_lo,0),OF174),0)</f>
        <v/>
      </c>
      <c r="OG175" s="44">
        <f>IF(AND(OG151&gt;=11,OG151&lt;=20),MIN(MAX(OG168*split_lo,0),OG174),0)</f>
        <v/>
      </c>
      <c r="OH175" s="44">
        <f>IF(AND(OH151&gt;=11,OH151&lt;=20),MIN(MAX(OH168*split_lo,0),OH174),0)</f>
        <v/>
      </c>
      <c r="OI175" s="44">
        <f>IF(AND(OI151&gt;=11,OI151&lt;=20),MIN(MAX(OI168*split_lo,0),OI174),0)</f>
        <v/>
      </c>
      <c r="OJ175" s="44">
        <f>IF(AND(OJ151&gt;=11,OJ151&lt;=20),MIN(MAX(OJ168*split_lo,0),OJ174),0)</f>
        <v/>
      </c>
      <c r="OK175" s="44">
        <f>IF(AND(OK151&gt;=11,OK151&lt;=20),MIN(MAX(OK168*split_lo,0),OK174),0)</f>
        <v/>
      </c>
      <c r="OL175" s="44">
        <f>IF(AND(OL151&gt;=11,OL151&lt;=20),MIN(MAX(OL168*split_lo,0),OL174),0)</f>
        <v/>
      </c>
      <c r="OM175" s="44">
        <f>IF(AND(OM151&gt;=11,OM151&lt;=20),MIN(MAX(OM168*split_lo,0),OM174),0)</f>
        <v/>
      </c>
      <c r="ON175" s="44">
        <f>IF(AND(ON151&gt;=11,ON151&lt;=20),MIN(MAX(ON168*split_lo,0),ON174),0)</f>
        <v/>
      </c>
      <c r="OO175" s="44">
        <f>IF(AND(OO151&gt;=11,OO151&lt;=20),MIN(MAX(OO168*split_lo,0),OO174),0)</f>
        <v/>
      </c>
      <c r="OP175" s="44">
        <f>IF(AND(OP151&gt;=11,OP151&lt;=20),MIN(MAX(OP168*split_lo,0),OP174),0)</f>
        <v/>
      </c>
      <c r="OQ175" s="44">
        <f>IF(AND(OQ151&gt;=11,OQ151&lt;=20),MIN(MAX(OQ168*split_lo,0),OQ174),0)</f>
        <v/>
      </c>
      <c r="OR175" s="44">
        <f>IF(AND(OR151&gt;=11,OR151&lt;=20),MIN(MAX(OR168*split_lo,0),OR174),0)</f>
        <v/>
      </c>
      <c r="OS175" s="44">
        <f>IF(AND(OS151&gt;=11,OS151&lt;=20),MIN(MAX(OS168*split_lo,0),OS174),0)</f>
        <v/>
      </c>
      <c r="OT175" s="44">
        <f>IF(AND(OT151&gt;=11,OT151&lt;=20),MIN(MAX(OT168*split_lo,0),OT174),0)</f>
        <v/>
      </c>
      <c r="OU175" s="44">
        <f>IF(AND(OU151&gt;=11,OU151&lt;=20),MIN(MAX(OU168*split_lo,0),OU174),0)</f>
        <v/>
      </c>
      <c r="OV175" s="44">
        <f>IF(AND(OV151&gt;=11,OV151&lt;=20),MIN(MAX(OV168*split_lo,0),OV174),0)</f>
        <v/>
      </c>
      <c r="OW175" s="44">
        <f>IF(AND(OW151&gt;=11,OW151&lt;=20),MIN(MAX(OW168*split_lo,0),OW174),0)</f>
        <v/>
      </c>
      <c r="OX175" s="44">
        <f>IF(AND(OX151&gt;=11,OX151&lt;=20),MIN(MAX(OX168*split_lo,0),OX174),0)</f>
        <v/>
      </c>
      <c r="OY175" s="44">
        <f>IF(AND(OY151&gt;=11,OY151&lt;=20),MIN(MAX(OY168*split_lo,0),OY174),0)</f>
        <v/>
      </c>
      <c r="OZ175" s="44">
        <f>IF(AND(OZ151&gt;=11,OZ151&lt;=20),MIN(MAX(OZ168*split_lo,0),OZ174),0)</f>
        <v/>
      </c>
      <c r="PA175" s="44">
        <f>IF(AND(PA151&gt;=11,PA151&lt;=20),MIN(MAX(PA168*split_lo,0),PA174),0)</f>
        <v/>
      </c>
      <c r="PB175" s="44">
        <f>IF(AND(PB151&gt;=11,PB151&lt;=20),MIN(MAX(PB168*split_lo,0),PB174),0)</f>
        <v/>
      </c>
      <c r="PC175" s="44">
        <f>IF(AND(PC151&gt;=11,PC151&lt;=20),MIN(MAX(PC168*split_lo,0),PC174),0)</f>
        <v/>
      </c>
      <c r="PD175" s="44">
        <f>IF(AND(PD151&gt;=11,PD151&lt;=20),MIN(MAX(PD168*split_lo,0),PD174),0)</f>
        <v/>
      </c>
      <c r="PE175" s="44">
        <f>IF(AND(PE151&gt;=11,PE151&lt;=20),MIN(MAX(PE168*split_lo,0),PE174),0)</f>
        <v/>
      </c>
      <c r="PF175" s="44">
        <f>IF(AND(PF151&gt;=11,PF151&lt;=20),MIN(MAX(PF168*split_lo,0),PF174),0)</f>
        <v/>
      </c>
      <c r="PG175" s="44">
        <f>IF(AND(PG151&gt;=11,PG151&lt;=20),MIN(MAX(PG168*split_lo,0),PG174),0)</f>
        <v/>
      </c>
      <c r="PH175" s="44">
        <f>IF(AND(PH151&gt;=11,PH151&lt;=20),MIN(MAX(PH168*split_lo,0),PH174),0)</f>
        <v/>
      </c>
      <c r="PI175" s="44">
        <f>IF(AND(PI151&gt;=11,PI151&lt;=20),MIN(MAX(PI168*split_lo,0),PI174),0)</f>
        <v/>
      </c>
      <c r="PJ175" s="44">
        <f>IF(AND(PJ151&gt;=11,PJ151&lt;=20),MIN(MAX(PJ168*split_lo,0),PJ174),0)</f>
        <v/>
      </c>
      <c r="PK175" s="44">
        <f>IF(AND(PK151&gt;=11,PK151&lt;=20),MIN(MAX(PK168*split_lo,0),PK174),0)</f>
        <v/>
      </c>
      <c r="PL175" s="44">
        <f>IF(AND(PL151&gt;=11,PL151&lt;=20),MIN(MAX(PL168*split_lo,0),PL174),0)</f>
        <v/>
      </c>
      <c r="PM175" s="44">
        <f>IF(AND(PM151&gt;=11,PM151&lt;=20),MIN(MAX(PM168*split_lo,0),PM174),0)</f>
        <v/>
      </c>
    </row>
    <row r="176">
      <c r="A176" s="9" t="inlineStr">
        <is>
          <t>BCH mezz balance</t>
        </is>
      </c>
      <c r="B176" s="9" t="inlineStr">
        <is>
          <t>P3</t>
        </is>
      </c>
      <c r="D176" s="44">
        <f>D174-D175</f>
        <v/>
      </c>
      <c r="E176" s="44">
        <f>E174-E175</f>
        <v/>
      </c>
      <c r="F176" s="44">
        <f>F174-F175</f>
        <v/>
      </c>
      <c r="G176" s="44">
        <f>G174-G175</f>
        <v/>
      </c>
      <c r="H176" s="44">
        <f>H174-H175</f>
        <v/>
      </c>
      <c r="I176" s="44">
        <f>I174-I175</f>
        <v/>
      </c>
      <c r="J176" s="44">
        <f>J174-J175</f>
        <v/>
      </c>
      <c r="K176" s="44">
        <f>K174-K175</f>
        <v/>
      </c>
      <c r="L176" s="44">
        <f>L174-L175</f>
        <v/>
      </c>
      <c r="M176" s="44">
        <f>M174-M175</f>
        <v/>
      </c>
      <c r="N176" s="44">
        <f>N174-N175</f>
        <v/>
      </c>
      <c r="O176" s="44">
        <f>O174-O175</f>
        <v/>
      </c>
      <c r="P176" s="44">
        <f>P174-P175</f>
        <v/>
      </c>
      <c r="Q176" s="44">
        <f>Q174-Q175</f>
        <v/>
      </c>
      <c r="R176" s="44">
        <f>R174-R175</f>
        <v/>
      </c>
      <c r="S176" s="44">
        <f>S174-S175</f>
        <v/>
      </c>
      <c r="T176" s="44">
        <f>T174-T175</f>
        <v/>
      </c>
      <c r="U176" s="44">
        <f>U174-U175</f>
        <v/>
      </c>
      <c r="V176" s="44">
        <f>V174-V175</f>
        <v/>
      </c>
      <c r="W176" s="44">
        <f>W174-W175</f>
        <v/>
      </c>
      <c r="X176" s="44">
        <f>X174-X175</f>
        <v/>
      </c>
      <c r="Y176" s="44">
        <f>Y174-Y175</f>
        <v/>
      </c>
      <c r="Z176" s="44">
        <f>Z174-Z175</f>
        <v/>
      </c>
      <c r="AA176" s="44">
        <f>AA174-AA175</f>
        <v/>
      </c>
      <c r="AB176" s="44">
        <f>AB174-AB175</f>
        <v/>
      </c>
      <c r="AC176" s="44">
        <f>AC174-AC175</f>
        <v/>
      </c>
      <c r="AD176" s="44">
        <f>AD174-AD175</f>
        <v/>
      </c>
      <c r="AE176" s="44">
        <f>AE174-AE175</f>
        <v/>
      </c>
      <c r="AF176" s="44">
        <f>AF174-AF175</f>
        <v/>
      </c>
      <c r="AG176" s="44">
        <f>AG174-AG175</f>
        <v/>
      </c>
      <c r="AH176" s="44">
        <f>AH174-AH175</f>
        <v/>
      </c>
      <c r="AI176" s="44">
        <f>AI174-AI175</f>
        <v/>
      </c>
      <c r="AJ176" s="44">
        <f>AJ174-AJ175</f>
        <v/>
      </c>
      <c r="AK176" s="44">
        <f>AK174-AK175</f>
        <v/>
      </c>
      <c r="AL176" s="44">
        <f>AL174-AL175</f>
        <v/>
      </c>
      <c r="AM176" s="44">
        <f>AM174-AM175</f>
        <v/>
      </c>
      <c r="AN176" s="44">
        <f>AN174-AN175</f>
        <v/>
      </c>
      <c r="AO176" s="44">
        <f>AO174-AO175</f>
        <v/>
      </c>
      <c r="AP176" s="44">
        <f>AP174-AP175</f>
        <v/>
      </c>
      <c r="AQ176" s="44">
        <f>AQ174-AQ175</f>
        <v/>
      </c>
      <c r="AR176" s="44">
        <f>AR174-AR175</f>
        <v/>
      </c>
      <c r="AS176" s="44">
        <f>AS174-AS175</f>
        <v/>
      </c>
      <c r="AT176" s="44">
        <f>AT174-AT175</f>
        <v/>
      </c>
      <c r="AU176" s="44">
        <f>AU174-AU175</f>
        <v/>
      </c>
      <c r="AV176" s="44">
        <f>AV174-AV175</f>
        <v/>
      </c>
      <c r="AW176" s="44">
        <f>AW174-AW175</f>
        <v/>
      </c>
      <c r="AX176" s="44">
        <f>AX174-AX175</f>
        <v/>
      </c>
      <c r="AY176" s="44">
        <f>AY174-AY175</f>
        <v/>
      </c>
      <c r="AZ176" s="44">
        <f>AZ174-AZ175</f>
        <v/>
      </c>
      <c r="BA176" s="44">
        <f>BA174-BA175</f>
        <v/>
      </c>
      <c r="BB176" s="44">
        <f>BB174-BB175</f>
        <v/>
      </c>
      <c r="BC176" s="44">
        <f>BC174-BC175</f>
        <v/>
      </c>
      <c r="BD176" s="44">
        <f>BD174-BD175</f>
        <v/>
      </c>
      <c r="BE176" s="44">
        <f>BE174-BE175</f>
        <v/>
      </c>
      <c r="BF176" s="44">
        <f>BF174-BF175</f>
        <v/>
      </c>
      <c r="BG176" s="44">
        <f>BG174-BG175</f>
        <v/>
      </c>
      <c r="BH176" s="44">
        <f>BH174-BH175</f>
        <v/>
      </c>
      <c r="BI176" s="44">
        <f>BI174-BI175</f>
        <v/>
      </c>
      <c r="BJ176" s="44">
        <f>BJ174-BJ175</f>
        <v/>
      </c>
      <c r="BK176" s="44">
        <f>BK174-BK175</f>
        <v/>
      </c>
      <c r="BL176" s="44">
        <f>BL174-BL175</f>
        <v/>
      </c>
      <c r="BM176" s="44">
        <f>BM174-BM175</f>
        <v/>
      </c>
      <c r="BN176" s="44">
        <f>BN174-BN175</f>
        <v/>
      </c>
      <c r="BO176" s="44">
        <f>BO174-BO175</f>
        <v/>
      </c>
      <c r="BP176" s="44">
        <f>BP174-BP175</f>
        <v/>
      </c>
      <c r="BQ176" s="44">
        <f>BQ174-BQ175</f>
        <v/>
      </c>
      <c r="BR176" s="44">
        <f>BR174-BR175</f>
        <v/>
      </c>
      <c r="BS176" s="44">
        <f>BS174-BS175</f>
        <v/>
      </c>
      <c r="BT176" s="44">
        <f>BT174-BT175</f>
        <v/>
      </c>
      <c r="BU176" s="44">
        <f>BU174-BU175</f>
        <v/>
      </c>
      <c r="BV176" s="44">
        <f>BV174-BV175</f>
        <v/>
      </c>
      <c r="BW176" s="44">
        <f>BW174-BW175</f>
        <v/>
      </c>
      <c r="BX176" s="44">
        <f>BX174-BX175</f>
        <v/>
      </c>
      <c r="BY176" s="44">
        <f>BY174-BY175</f>
        <v/>
      </c>
      <c r="BZ176" s="44">
        <f>BZ174-BZ175</f>
        <v/>
      </c>
      <c r="CA176" s="44">
        <f>CA174-CA175</f>
        <v/>
      </c>
      <c r="CB176" s="44">
        <f>CB174-CB175</f>
        <v/>
      </c>
      <c r="CC176" s="44">
        <f>CC174-CC175</f>
        <v/>
      </c>
      <c r="CD176" s="44">
        <f>CD174-CD175</f>
        <v/>
      </c>
      <c r="CE176" s="44">
        <f>CE174-CE175</f>
        <v/>
      </c>
      <c r="CF176" s="44">
        <f>CF174-CF175</f>
        <v/>
      </c>
      <c r="CG176" s="44">
        <f>CG174-CG175</f>
        <v/>
      </c>
      <c r="CH176" s="44">
        <f>CH174-CH175</f>
        <v/>
      </c>
      <c r="CI176" s="44">
        <f>CI174-CI175</f>
        <v/>
      </c>
      <c r="CJ176" s="44">
        <f>CJ174-CJ175</f>
        <v/>
      </c>
      <c r="CK176" s="44">
        <f>CK174-CK175</f>
        <v/>
      </c>
      <c r="CL176" s="44">
        <f>CL174-CL175</f>
        <v/>
      </c>
      <c r="CM176" s="44">
        <f>CM174-CM175</f>
        <v/>
      </c>
      <c r="CN176" s="44">
        <f>CN174-CN175</f>
        <v/>
      </c>
      <c r="CO176" s="44">
        <f>CO174-CO175</f>
        <v/>
      </c>
      <c r="CP176" s="44">
        <f>CP174-CP175</f>
        <v/>
      </c>
      <c r="CQ176" s="44">
        <f>CQ174-CQ175</f>
        <v/>
      </c>
      <c r="CR176" s="44">
        <f>CR174-CR175</f>
        <v/>
      </c>
      <c r="CS176" s="44">
        <f>CS174-CS175</f>
        <v/>
      </c>
      <c r="CT176" s="44">
        <f>CT174-CT175</f>
        <v/>
      </c>
      <c r="CU176" s="44">
        <f>CU174-CU175</f>
        <v/>
      </c>
      <c r="CV176" s="44">
        <f>CV174-CV175</f>
        <v/>
      </c>
      <c r="CW176" s="44">
        <f>CW174-CW175</f>
        <v/>
      </c>
      <c r="CX176" s="44">
        <f>CX174-CX175</f>
        <v/>
      </c>
      <c r="CY176" s="44">
        <f>CY174-CY175</f>
        <v/>
      </c>
      <c r="CZ176" s="44">
        <f>CZ174-CZ175</f>
        <v/>
      </c>
      <c r="DA176" s="44">
        <f>DA174-DA175</f>
        <v/>
      </c>
      <c r="DB176" s="44">
        <f>DB174-DB175</f>
        <v/>
      </c>
      <c r="DC176" s="44">
        <f>DC174-DC175</f>
        <v/>
      </c>
      <c r="DD176" s="44">
        <f>DD174-DD175</f>
        <v/>
      </c>
      <c r="DE176" s="44">
        <f>DE174-DE175</f>
        <v/>
      </c>
      <c r="DF176" s="44">
        <f>DF174-DF175</f>
        <v/>
      </c>
      <c r="DG176" s="44">
        <f>DG174-DG175</f>
        <v/>
      </c>
      <c r="DH176" s="44">
        <f>DH174-DH175</f>
        <v/>
      </c>
      <c r="DI176" s="44">
        <f>DI174-DI175</f>
        <v/>
      </c>
      <c r="DJ176" s="44">
        <f>DJ174-DJ175</f>
        <v/>
      </c>
      <c r="DK176" s="44">
        <f>DK174-DK175</f>
        <v/>
      </c>
      <c r="DL176" s="44">
        <f>DL174-DL175</f>
        <v/>
      </c>
      <c r="DM176" s="44">
        <f>DM174-DM175</f>
        <v/>
      </c>
      <c r="DN176" s="44">
        <f>DN174-DN175</f>
        <v/>
      </c>
      <c r="DO176" s="44">
        <f>DO174-DO175</f>
        <v/>
      </c>
      <c r="DP176" s="44">
        <f>DP174-DP175</f>
        <v/>
      </c>
      <c r="DQ176" s="44">
        <f>DQ174-DQ175</f>
        <v/>
      </c>
      <c r="DR176" s="44">
        <f>DR174-DR175</f>
        <v/>
      </c>
      <c r="DS176" s="44">
        <f>DS174-DS175</f>
        <v/>
      </c>
      <c r="DT176" s="44">
        <f>DT174-DT175</f>
        <v/>
      </c>
      <c r="DU176" s="44">
        <f>DU174-DU175</f>
        <v/>
      </c>
      <c r="DV176" s="44">
        <f>DV174-DV175</f>
        <v/>
      </c>
      <c r="DW176" s="44">
        <f>DW174-DW175</f>
        <v/>
      </c>
      <c r="DX176" s="44">
        <f>DX174-DX175</f>
        <v/>
      </c>
      <c r="DY176" s="44">
        <f>DY174-DY175</f>
        <v/>
      </c>
      <c r="DZ176" s="44">
        <f>DZ174-DZ175</f>
        <v/>
      </c>
      <c r="EA176" s="44">
        <f>EA174-EA175</f>
        <v/>
      </c>
      <c r="EB176" s="44">
        <f>EB174-EB175</f>
        <v/>
      </c>
      <c r="EC176" s="44">
        <f>EC174-EC175</f>
        <v/>
      </c>
      <c r="ED176" s="44">
        <f>ED174-ED175</f>
        <v/>
      </c>
      <c r="EE176" s="44">
        <f>EE174-EE175</f>
        <v/>
      </c>
      <c r="EF176" s="44">
        <f>EF174-EF175</f>
        <v/>
      </c>
      <c r="EG176" s="44">
        <f>EG174-EG175</f>
        <v/>
      </c>
      <c r="EH176" s="44">
        <f>EH174-EH175</f>
        <v/>
      </c>
      <c r="EI176" s="44">
        <f>EI174-EI175</f>
        <v/>
      </c>
      <c r="EJ176" s="44">
        <f>EJ174-EJ175</f>
        <v/>
      </c>
      <c r="EK176" s="44">
        <f>EK174-EK175</f>
        <v/>
      </c>
      <c r="EL176" s="44">
        <f>EL174-EL175</f>
        <v/>
      </c>
      <c r="EM176" s="44">
        <f>EM174-EM175</f>
        <v/>
      </c>
      <c r="EN176" s="44">
        <f>EN174-EN175</f>
        <v/>
      </c>
      <c r="EO176" s="44">
        <f>EO174-EO175</f>
        <v/>
      </c>
      <c r="EP176" s="44">
        <f>EP174-EP175</f>
        <v/>
      </c>
      <c r="EQ176" s="44">
        <f>EQ174-EQ175</f>
        <v/>
      </c>
      <c r="ER176" s="44">
        <f>ER174-ER175</f>
        <v/>
      </c>
      <c r="ES176" s="44">
        <f>ES174-ES175</f>
        <v/>
      </c>
      <c r="ET176" s="44">
        <f>ET174-ET175</f>
        <v/>
      </c>
      <c r="EU176" s="44">
        <f>EU174-EU175</f>
        <v/>
      </c>
      <c r="EV176" s="44">
        <f>EV174-EV175</f>
        <v/>
      </c>
      <c r="EW176" s="44">
        <f>EW174-EW175</f>
        <v/>
      </c>
      <c r="EX176" s="44">
        <f>EX174-EX175</f>
        <v/>
      </c>
      <c r="EY176" s="44">
        <f>EY174-EY175</f>
        <v/>
      </c>
      <c r="EZ176" s="44">
        <f>EZ174-EZ175</f>
        <v/>
      </c>
      <c r="FA176" s="44">
        <f>FA174-FA175</f>
        <v/>
      </c>
      <c r="FB176" s="44">
        <f>FB174-FB175</f>
        <v/>
      </c>
      <c r="FC176" s="44">
        <f>FC174-FC175</f>
        <v/>
      </c>
      <c r="FD176" s="44">
        <f>FD174-FD175</f>
        <v/>
      </c>
      <c r="FE176" s="44">
        <f>FE174-FE175</f>
        <v/>
      </c>
      <c r="FF176" s="44">
        <f>FF174-FF175</f>
        <v/>
      </c>
      <c r="FG176" s="44">
        <f>FG174-FG175</f>
        <v/>
      </c>
      <c r="FH176" s="44">
        <f>FH174-FH175</f>
        <v/>
      </c>
      <c r="FI176" s="44">
        <f>FI174-FI175</f>
        <v/>
      </c>
      <c r="FJ176" s="44">
        <f>FJ174-FJ175</f>
        <v/>
      </c>
      <c r="FK176" s="44">
        <f>FK174-FK175</f>
        <v/>
      </c>
      <c r="FL176" s="44">
        <f>FL174-FL175</f>
        <v/>
      </c>
      <c r="FM176" s="44">
        <f>FM174-FM175</f>
        <v/>
      </c>
      <c r="FN176" s="44">
        <f>FN174-FN175</f>
        <v/>
      </c>
      <c r="FO176" s="44">
        <f>FO174-FO175</f>
        <v/>
      </c>
      <c r="FP176" s="44">
        <f>FP174-FP175</f>
        <v/>
      </c>
      <c r="FQ176" s="44">
        <f>FQ174-FQ175</f>
        <v/>
      </c>
      <c r="FR176" s="44">
        <f>FR174-FR175</f>
        <v/>
      </c>
      <c r="FS176" s="44">
        <f>FS174-FS175</f>
        <v/>
      </c>
      <c r="FT176" s="44">
        <f>FT174-FT175</f>
        <v/>
      </c>
      <c r="FU176" s="44">
        <f>FU174-FU175</f>
        <v/>
      </c>
      <c r="FV176" s="44">
        <f>FV174-FV175</f>
        <v/>
      </c>
      <c r="FW176" s="44">
        <f>FW174-FW175</f>
        <v/>
      </c>
      <c r="FX176" s="44">
        <f>FX174-FX175</f>
        <v/>
      </c>
      <c r="FY176" s="44">
        <f>FY174-FY175</f>
        <v/>
      </c>
      <c r="FZ176" s="44">
        <f>FZ174-FZ175</f>
        <v/>
      </c>
      <c r="GA176" s="44">
        <f>GA174-GA175</f>
        <v/>
      </c>
      <c r="GB176" s="44">
        <f>GB174-GB175</f>
        <v/>
      </c>
      <c r="GC176" s="44">
        <f>GC174-GC175</f>
        <v/>
      </c>
      <c r="GD176" s="44">
        <f>GD174-GD175</f>
        <v/>
      </c>
      <c r="GE176" s="44">
        <f>GE174-GE175</f>
        <v/>
      </c>
      <c r="GF176" s="44">
        <f>GF174-GF175</f>
        <v/>
      </c>
      <c r="GG176" s="44">
        <f>GG174-GG175</f>
        <v/>
      </c>
      <c r="GH176" s="44">
        <f>GH174-GH175</f>
        <v/>
      </c>
      <c r="GI176" s="44">
        <f>GI174-GI175</f>
        <v/>
      </c>
      <c r="GJ176" s="44">
        <f>GJ174-GJ175</f>
        <v/>
      </c>
      <c r="GK176" s="44">
        <f>GK174-GK175</f>
        <v/>
      </c>
      <c r="GL176" s="44">
        <f>GL174-GL175</f>
        <v/>
      </c>
      <c r="GM176" s="44">
        <f>GM174-GM175</f>
        <v/>
      </c>
      <c r="GN176" s="44">
        <f>GN174-GN175</f>
        <v/>
      </c>
      <c r="GO176" s="44">
        <f>GO174-GO175</f>
        <v/>
      </c>
      <c r="GP176" s="44">
        <f>GP174-GP175</f>
        <v/>
      </c>
      <c r="GQ176" s="44">
        <f>GQ174-GQ175</f>
        <v/>
      </c>
      <c r="GR176" s="44">
        <f>GR174-GR175</f>
        <v/>
      </c>
      <c r="GS176" s="44">
        <f>GS174-GS175</f>
        <v/>
      </c>
      <c r="GT176" s="44">
        <f>GT174-GT175</f>
        <v/>
      </c>
      <c r="GU176" s="44">
        <f>GU174-GU175</f>
        <v/>
      </c>
      <c r="GV176" s="44">
        <f>GV174-GV175</f>
        <v/>
      </c>
      <c r="GW176" s="44">
        <f>GW174-GW175</f>
        <v/>
      </c>
      <c r="GX176" s="44">
        <f>GX174-GX175</f>
        <v/>
      </c>
      <c r="GY176" s="44">
        <f>GY174-GY175</f>
        <v/>
      </c>
      <c r="GZ176" s="44">
        <f>GZ174-GZ175</f>
        <v/>
      </c>
      <c r="HA176" s="44">
        <f>HA174-HA175</f>
        <v/>
      </c>
      <c r="HB176" s="44">
        <f>HB174-HB175</f>
        <v/>
      </c>
      <c r="HC176" s="44">
        <f>HC174-HC175</f>
        <v/>
      </c>
      <c r="HD176" s="44">
        <f>HD174-HD175</f>
        <v/>
      </c>
      <c r="HE176" s="44">
        <f>HE174-HE175</f>
        <v/>
      </c>
      <c r="HF176" s="44">
        <f>HF174-HF175</f>
        <v/>
      </c>
      <c r="HG176" s="44">
        <f>HG174-HG175</f>
        <v/>
      </c>
      <c r="HH176" s="44">
        <f>HH174-HH175</f>
        <v/>
      </c>
      <c r="HI176" s="44">
        <f>HI174-HI175</f>
        <v/>
      </c>
      <c r="HJ176" s="44">
        <f>HJ174-HJ175</f>
        <v/>
      </c>
      <c r="HK176" s="44">
        <f>HK174-HK175</f>
        <v/>
      </c>
      <c r="HL176" s="44">
        <f>HL174-HL175</f>
        <v/>
      </c>
      <c r="HM176" s="44">
        <f>HM174-HM175</f>
        <v/>
      </c>
      <c r="HN176" s="44">
        <f>HN174-HN175</f>
        <v/>
      </c>
      <c r="HO176" s="44">
        <f>HO174-HO175</f>
        <v/>
      </c>
      <c r="HP176" s="44">
        <f>HP174-HP175</f>
        <v/>
      </c>
      <c r="HQ176" s="44">
        <f>HQ174-HQ175</f>
        <v/>
      </c>
      <c r="HR176" s="44">
        <f>HR174-HR175</f>
        <v/>
      </c>
      <c r="HS176" s="44">
        <f>HS174-HS175</f>
        <v/>
      </c>
      <c r="HT176" s="44">
        <f>HT174-HT175</f>
        <v/>
      </c>
      <c r="HU176" s="44">
        <f>HU174-HU175</f>
        <v/>
      </c>
      <c r="HV176" s="44">
        <f>HV174-HV175</f>
        <v/>
      </c>
      <c r="HW176" s="44">
        <f>HW174-HW175</f>
        <v/>
      </c>
      <c r="HX176" s="44">
        <f>HX174-HX175</f>
        <v/>
      </c>
      <c r="HY176" s="44">
        <f>HY174-HY175</f>
        <v/>
      </c>
      <c r="HZ176" s="44">
        <f>HZ174-HZ175</f>
        <v/>
      </c>
      <c r="IA176" s="44">
        <f>IA174-IA175</f>
        <v/>
      </c>
      <c r="IB176" s="44">
        <f>IB174-IB175</f>
        <v/>
      </c>
      <c r="IC176" s="44">
        <f>IC174-IC175</f>
        <v/>
      </c>
      <c r="ID176" s="44">
        <f>ID174-ID175</f>
        <v/>
      </c>
      <c r="IE176" s="44">
        <f>IE174-IE175</f>
        <v/>
      </c>
      <c r="IF176" s="44">
        <f>IF174-IF175</f>
        <v/>
      </c>
      <c r="IG176" s="44">
        <f>IG174-IG175</f>
        <v/>
      </c>
      <c r="IH176" s="44">
        <f>IH174-IH175</f>
        <v/>
      </c>
      <c r="II176" s="44">
        <f>II174-II175</f>
        <v/>
      </c>
      <c r="IJ176" s="44">
        <f>IJ174-IJ175</f>
        <v/>
      </c>
      <c r="IK176" s="44">
        <f>IK174-IK175</f>
        <v/>
      </c>
      <c r="IL176" s="44">
        <f>IL174-IL175</f>
        <v/>
      </c>
      <c r="IM176" s="44">
        <f>IM174-IM175</f>
        <v/>
      </c>
      <c r="IN176" s="44">
        <f>IN174-IN175</f>
        <v/>
      </c>
      <c r="IO176" s="44">
        <f>IO174-IO175</f>
        <v/>
      </c>
      <c r="IP176" s="44">
        <f>IP174-IP175</f>
        <v/>
      </c>
      <c r="IQ176" s="44">
        <f>IQ174-IQ175</f>
        <v/>
      </c>
      <c r="IR176" s="44">
        <f>IR174-IR175</f>
        <v/>
      </c>
      <c r="IS176" s="44">
        <f>IS174-IS175</f>
        <v/>
      </c>
      <c r="IT176" s="44">
        <f>IT174-IT175</f>
        <v/>
      </c>
      <c r="IU176" s="44">
        <f>IU174-IU175</f>
        <v/>
      </c>
      <c r="IV176" s="44">
        <f>IV174-IV175</f>
        <v/>
      </c>
      <c r="IW176" s="44">
        <f>IW174-IW175</f>
        <v/>
      </c>
      <c r="IX176" s="44">
        <f>IX174-IX175</f>
        <v/>
      </c>
      <c r="IY176" s="44">
        <f>IY174-IY175</f>
        <v/>
      </c>
      <c r="IZ176" s="44">
        <f>IZ174-IZ175</f>
        <v/>
      </c>
      <c r="JA176" s="44">
        <f>JA174-JA175</f>
        <v/>
      </c>
      <c r="JB176" s="44">
        <f>JB174-JB175</f>
        <v/>
      </c>
      <c r="JC176" s="44">
        <f>JC174-JC175</f>
        <v/>
      </c>
      <c r="JD176" s="44">
        <f>JD174-JD175</f>
        <v/>
      </c>
      <c r="JE176" s="44">
        <f>JE174-JE175</f>
        <v/>
      </c>
      <c r="JF176" s="44">
        <f>JF174-JF175</f>
        <v/>
      </c>
      <c r="JG176" s="44">
        <f>JG174-JG175</f>
        <v/>
      </c>
      <c r="JH176" s="44">
        <f>JH174-JH175</f>
        <v/>
      </c>
      <c r="JI176" s="44">
        <f>JI174-JI175</f>
        <v/>
      </c>
      <c r="JJ176" s="44">
        <f>JJ174-JJ175</f>
        <v/>
      </c>
      <c r="JK176" s="44">
        <f>JK174-JK175</f>
        <v/>
      </c>
      <c r="JL176" s="44">
        <f>JL174-JL175</f>
        <v/>
      </c>
      <c r="JM176" s="44">
        <f>JM174-JM175</f>
        <v/>
      </c>
      <c r="JN176" s="44">
        <f>JN174-JN175</f>
        <v/>
      </c>
      <c r="JO176" s="44">
        <f>JO174-JO175</f>
        <v/>
      </c>
      <c r="JP176" s="44">
        <f>JP174-JP175</f>
        <v/>
      </c>
      <c r="JQ176" s="44">
        <f>JQ174-JQ175</f>
        <v/>
      </c>
      <c r="JR176" s="44">
        <f>JR174-JR175</f>
        <v/>
      </c>
      <c r="JS176" s="44">
        <f>JS174-JS175</f>
        <v/>
      </c>
      <c r="JT176" s="44">
        <f>JT174-JT175</f>
        <v/>
      </c>
      <c r="JU176" s="44">
        <f>JU174-JU175</f>
        <v/>
      </c>
      <c r="JV176" s="44">
        <f>JV174-JV175</f>
        <v/>
      </c>
      <c r="JW176" s="44">
        <f>JW174-JW175</f>
        <v/>
      </c>
      <c r="JX176" s="44">
        <f>JX174-JX175</f>
        <v/>
      </c>
      <c r="JY176" s="44">
        <f>JY174-JY175</f>
        <v/>
      </c>
      <c r="JZ176" s="44">
        <f>JZ174-JZ175</f>
        <v/>
      </c>
      <c r="KA176" s="44">
        <f>KA174-KA175</f>
        <v/>
      </c>
      <c r="KB176" s="44">
        <f>KB174-KB175</f>
        <v/>
      </c>
      <c r="KC176" s="44">
        <f>KC174-KC175</f>
        <v/>
      </c>
      <c r="KD176" s="44">
        <f>KD174-KD175</f>
        <v/>
      </c>
      <c r="KE176" s="44">
        <f>KE174-KE175</f>
        <v/>
      </c>
      <c r="KF176" s="44">
        <f>KF174-KF175</f>
        <v/>
      </c>
      <c r="KG176" s="44">
        <f>KG174-KG175</f>
        <v/>
      </c>
      <c r="KH176" s="44">
        <f>KH174-KH175</f>
        <v/>
      </c>
      <c r="KI176" s="44">
        <f>KI174-KI175</f>
        <v/>
      </c>
      <c r="KJ176" s="44">
        <f>KJ174-KJ175</f>
        <v/>
      </c>
      <c r="KK176" s="44">
        <f>KK174-KK175</f>
        <v/>
      </c>
      <c r="KL176" s="44">
        <f>KL174-KL175</f>
        <v/>
      </c>
      <c r="KM176" s="44">
        <f>KM174-KM175</f>
        <v/>
      </c>
      <c r="KN176" s="44">
        <f>KN174-KN175</f>
        <v/>
      </c>
      <c r="KO176" s="44">
        <f>KO174-KO175</f>
        <v/>
      </c>
      <c r="KP176" s="44">
        <f>KP174-KP175</f>
        <v/>
      </c>
      <c r="KQ176" s="44">
        <f>KQ174-KQ175</f>
        <v/>
      </c>
      <c r="KR176" s="44">
        <f>KR174-KR175</f>
        <v/>
      </c>
      <c r="KS176" s="44">
        <f>KS174-KS175</f>
        <v/>
      </c>
      <c r="KT176" s="44">
        <f>KT174-KT175</f>
        <v/>
      </c>
      <c r="KU176" s="44">
        <f>KU174-KU175</f>
        <v/>
      </c>
      <c r="KV176" s="44">
        <f>KV174-KV175</f>
        <v/>
      </c>
      <c r="KW176" s="44">
        <f>KW174-KW175</f>
        <v/>
      </c>
      <c r="KX176" s="44">
        <f>KX174-KX175</f>
        <v/>
      </c>
      <c r="KY176" s="44">
        <f>KY174-KY175</f>
        <v/>
      </c>
      <c r="KZ176" s="44">
        <f>KZ174-KZ175</f>
        <v/>
      </c>
      <c r="LA176" s="44">
        <f>LA174-LA175</f>
        <v/>
      </c>
      <c r="LB176" s="44">
        <f>LB174-LB175</f>
        <v/>
      </c>
      <c r="LC176" s="44">
        <f>LC174-LC175</f>
        <v/>
      </c>
      <c r="LD176" s="44">
        <f>LD174-LD175</f>
        <v/>
      </c>
      <c r="LE176" s="44">
        <f>LE174-LE175</f>
        <v/>
      </c>
      <c r="LF176" s="44">
        <f>LF174-LF175</f>
        <v/>
      </c>
      <c r="LG176" s="44">
        <f>LG174-LG175</f>
        <v/>
      </c>
      <c r="LH176" s="44">
        <f>LH174-LH175</f>
        <v/>
      </c>
      <c r="LI176" s="44">
        <f>LI174-LI175</f>
        <v/>
      </c>
      <c r="LJ176" s="44">
        <f>LJ174-LJ175</f>
        <v/>
      </c>
      <c r="LK176" s="44">
        <f>LK174-LK175</f>
        <v/>
      </c>
      <c r="LL176" s="44">
        <f>LL174-LL175</f>
        <v/>
      </c>
      <c r="LM176" s="44">
        <f>LM174-LM175</f>
        <v/>
      </c>
      <c r="LN176" s="44">
        <f>LN174-LN175</f>
        <v/>
      </c>
      <c r="LO176" s="44">
        <f>LO174-LO175</f>
        <v/>
      </c>
      <c r="LP176" s="44">
        <f>LP174-LP175</f>
        <v/>
      </c>
      <c r="LQ176" s="44">
        <f>LQ174-LQ175</f>
        <v/>
      </c>
      <c r="LR176" s="44">
        <f>LR174-LR175</f>
        <v/>
      </c>
      <c r="LS176" s="44">
        <f>LS174-LS175</f>
        <v/>
      </c>
      <c r="LT176" s="44">
        <f>LT174-LT175</f>
        <v/>
      </c>
      <c r="LU176" s="44">
        <f>LU174-LU175</f>
        <v/>
      </c>
      <c r="LV176" s="44">
        <f>LV174-LV175</f>
        <v/>
      </c>
      <c r="LW176" s="44">
        <f>LW174-LW175</f>
        <v/>
      </c>
      <c r="LX176" s="44">
        <f>LX174-LX175</f>
        <v/>
      </c>
      <c r="LY176" s="44">
        <f>LY174-LY175</f>
        <v/>
      </c>
      <c r="LZ176" s="44">
        <f>LZ174-LZ175</f>
        <v/>
      </c>
      <c r="MA176" s="44">
        <f>MA174-MA175</f>
        <v/>
      </c>
      <c r="MB176" s="44">
        <f>MB174-MB175</f>
        <v/>
      </c>
      <c r="MC176" s="44">
        <f>MC174-MC175</f>
        <v/>
      </c>
      <c r="MD176" s="44">
        <f>MD174-MD175</f>
        <v/>
      </c>
      <c r="ME176" s="44">
        <f>ME174-ME175</f>
        <v/>
      </c>
      <c r="MF176" s="44">
        <f>MF174-MF175</f>
        <v/>
      </c>
      <c r="MG176" s="44">
        <f>MG174-MG175</f>
        <v/>
      </c>
      <c r="MH176" s="44">
        <f>MH174-MH175</f>
        <v/>
      </c>
      <c r="MI176" s="44">
        <f>MI174-MI175</f>
        <v/>
      </c>
      <c r="MJ176" s="44">
        <f>MJ174-MJ175</f>
        <v/>
      </c>
      <c r="MK176" s="44">
        <f>MK174-MK175</f>
        <v/>
      </c>
      <c r="ML176" s="44">
        <f>ML174-ML175</f>
        <v/>
      </c>
      <c r="MM176" s="44">
        <f>MM174-MM175</f>
        <v/>
      </c>
      <c r="MN176" s="44">
        <f>MN174-MN175</f>
        <v/>
      </c>
      <c r="MO176" s="44">
        <f>MO174-MO175</f>
        <v/>
      </c>
      <c r="MP176" s="44">
        <f>MP174-MP175</f>
        <v/>
      </c>
      <c r="MQ176" s="44">
        <f>MQ174-MQ175</f>
        <v/>
      </c>
      <c r="MR176" s="44">
        <f>MR174-MR175</f>
        <v/>
      </c>
      <c r="MS176" s="44">
        <f>MS174-MS175</f>
        <v/>
      </c>
      <c r="MT176" s="44">
        <f>MT174-MT175</f>
        <v/>
      </c>
      <c r="MU176" s="44">
        <f>MU174-MU175</f>
        <v/>
      </c>
      <c r="MV176" s="44">
        <f>MV174-MV175</f>
        <v/>
      </c>
      <c r="MW176" s="44">
        <f>MW174-MW175</f>
        <v/>
      </c>
      <c r="MX176" s="44">
        <f>MX174-MX175</f>
        <v/>
      </c>
      <c r="MY176" s="44">
        <f>MY174-MY175</f>
        <v/>
      </c>
      <c r="MZ176" s="44">
        <f>MZ174-MZ175</f>
        <v/>
      </c>
      <c r="NA176" s="44">
        <f>NA174-NA175</f>
        <v/>
      </c>
      <c r="NB176" s="44">
        <f>NB174-NB175</f>
        <v/>
      </c>
      <c r="NC176" s="44">
        <f>NC174-NC175</f>
        <v/>
      </c>
      <c r="ND176" s="44">
        <f>ND174-ND175</f>
        <v/>
      </c>
      <c r="NE176" s="44">
        <f>NE174-NE175</f>
        <v/>
      </c>
      <c r="NF176" s="44">
        <f>NF174-NF175</f>
        <v/>
      </c>
      <c r="NG176" s="44">
        <f>NG174-NG175</f>
        <v/>
      </c>
      <c r="NH176" s="44">
        <f>NH174-NH175</f>
        <v/>
      </c>
      <c r="NI176" s="44">
        <f>NI174-NI175</f>
        <v/>
      </c>
      <c r="NJ176" s="44">
        <f>NJ174-NJ175</f>
        <v/>
      </c>
      <c r="NK176" s="44">
        <f>NK174-NK175</f>
        <v/>
      </c>
      <c r="NL176" s="44">
        <f>NL174-NL175</f>
        <v/>
      </c>
      <c r="NM176" s="44">
        <f>NM174-NM175</f>
        <v/>
      </c>
      <c r="NN176" s="44">
        <f>NN174-NN175</f>
        <v/>
      </c>
      <c r="NO176" s="44">
        <f>NO174-NO175</f>
        <v/>
      </c>
      <c r="NP176" s="44">
        <f>NP174-NP175</f>
        <v/>
      </c>
      <c r="NQ176" s="44">
        <f>NQ174-NQ175</f>
        <v/>
      </c>
      <c r="NR176" s="44">
        <f>NR174-NR175</f>
        <v/>
      </c>
      <c r="NS176" s="44">
        <f>NS174-NS175</f>
        <v/>
      </c>
      <c r="NT176" s="44">
        <f>NT174-NT175</f>
        <v/>
      </c>
      <c r="NU176" s="44">
        <f>NU174-NU175</f>
        <v/>
      </c>
      <c r="NV176" s="44">
        <f>NV174-NV175</f>
        <v/>
      </c>
      <c r="NW176" s="44">
        <f>NW174-NW175</f>
        <v/>
      </c>
      <c r="NX176" s="44">
        <f>NX174-NX175</f>
        <v/>
      </c>
      <c r="NY176" s="44">
        <f>NY174-NY175</f>
        <v/>
      </c>
      <c r="NZ176" s="44">
        <f>NZ174-NZ175</f>
        <v/>
      </c>
      <c r="OA176" s="44">
        <f>OA174-OA175</f>
        <v/>
      </c>
      <c r="OB176" s="44">
        <f>OB174-OB175</f>
        <v/>
      </c>
      <c r="OC176" s="44">
        <f>OC174-OC175</f>
        <v/>
      </c>
      <c r="OD176" s="44">
        <f>OD174-OD175</f>
        <v/>
      </c>
      <c r="OE176" s="44">
        <f>OE174-OE175</f>
        <v/>
      </c>
      <c r="OF176" s="44">
        <f>OF174-OF175</f>
        <v/>
      </c>
      <c r="OG176" s="44">
        <f>OG174-OG175</f>
        <v/>
      </c>
      <c r="OH176" s="44">
        <f>OH174-OH175</f>
        <v/>
      </c>
      <c r="OI176" s="44">
        <f>OI174-OI175</f>
        <v/>
      </c>
      <c r="OJ176" s="44">
        <f>OJ174-OJ175</f>
        <v/>
      </c>
      <c r="OK176" s="44">
        <f>OK174-OK175</f>
        <v/>
      </c>
      <c r="OL176" s="44">
        <f>OL174-OL175</f>
        <v/>
      </c>
      <c r="OM176" s="44">
        <f>OM174-OM175</f>
        <v/>
      </c>
      <c r="ON176" s="44">
        <f>ON174-ON175</f>
        <v/>
      </c>
      <c r="OO176" s="44">
        <f>OO174-OO175</f>
        <v/>
      </c>
      <c r="OP176" s="44">
        <f>OP174-OP175</f>
        <v/>
      </c>
      <c r="OQ176" s="44">
        <f>OQ174-OQ175</f>
        <v/>
      </c>
      <c r="OR176" s="44">
        <f>OR174-OR175</f>
        <v/>
      </c>
      <c r="OS176" s="44">
        <f>OS174-OS175</f>
        <v/>
      </c>
      <c r="OT176" s="44">
        <f>OT174-OT175</f>
        <v/>
      </c>
      <c r="OU176" s="44">
        <f>OU174-OU175</f>
        <v/>
      </c>
      <c r="OV176" s="44">
        <f>OV174-OV175</f>
        <v/>
      </c>
      <c r="OW176" s="44">
        <f>OW174-OW175</f>
        <v/>
      </c>
      <c r="OX176" s="44">
        <f>OX174-OX175</f>
        <v/>
      </c>
      <c r="OY176" s="44">
        <f>OY174-OY175</f>
        <v/>
      </c>
      <c r="OZ176" s="44">
        <f>OZ174-OZ175</f>
        <v/>
      </c>
      <c r="PA176" s="44">
        <f>PA174-PA175</f>
        <v/>
      </c>
      <c r="PB176" s="44">
        <f>PB174-PB175</f>
        <v/>
      </c>
      <c r="PC176" s="44">
        <f>PC174-PC175</f>
        <v/>
      </c>
      <c r="PD176" s="44">
        <f>PD174-PD175</f>
        <v/>
      </c>
      <c r="PE176" s="44">
        <f>PE174-PE175</f>
        <v/>
      </c>
      <c r="PF176" s="44">
        <f>PF174-PF175</f>
        <v/>
      </c>
      <c r="PG176" s="44">
        <f>PG174-PG175</f>
        <v/>
      </c>
      <c r="PH176" s="44">
        <f>PH174-PH175</f>
        <v/>
      </c>
      <c r="PI176" s="44">
        <f>PI174-PI175</f>
        <v/>
      </c>
      <c r="PJ176" s="44">
        <f>PJ174-PJ175</f>
        <v/>
      </c>
      <c r="PK176" s="44">
        <f>PK174-PK175</f>
        <v/>
      </c>
      <c r="PL176" s="44">
        <f>PL174-PL175</f>
        <v/>
      </c>
      <c r="PM176" s="44">
        <f>PM174-PM175</f>
        <v/>
      </c>
    </row>
    <row r="177">
      <c r="A177" s="5" t="inlineStr">
        <is>
          <t>Non-profit net cash flow</t>
        </is>
      </c>
      <c r="B177" s="9" t="inlineStr">
        <is>
          <t>P3</t>
        </is>
      </c>
      <c r="C177" s="43">
        <f>SUM(D177:PM177)</f>
        <v/>
      </c>
      <c r="D177" s="45">
        <f>IF(D151=0,D168+D169,IF(D151&lt;=10,D168-D172,D168-D175))</f>
        <v/>
      </c>
      <c r="E177" s="45">
        <f>IF(E151=0,E168+E169,IF(E151&lt;=10,E168-E172,E168-E175))</f>
        <v/>
      </c>
      <c r="F177" s="45">
        <f>IF(F151=0,F168+F169,IF(F151&lt;=10,F168-F172,F168-F175))</f>
        <v/>
      </c>
      <c r="G177" s="45">
        <f>IF(G151=0,G168+G169,IF(G151&lt;=10,G168-G172,G168-G175))</f>
        <v/>
      </c>
      <c r="H177" s="45">
        <f>IF(H151=0,H168+H169,IF(H151&lt;=10,H168-H172,H168-H175))</f>
        <v/>
      </c>
      <c r="I177" s="45">
        <f>IF(I151=0,I168+I169,IF(I151&lt;=10,I168-I172,I168-I175))</f>
        <v/>
      </c>
      <c r="J177" s="45">
        <f>IF(J151=0,J168+J169,IF(J151&lt;=10,J168-J172,J168-J175))</f>
        <v/>
      </c>
      <c r="K177" s="45">
        <f>IF(K151=0,K168+K169,IF(K151&lt;=10,K168-K172,K168-K175))</f>
        <v/>
      </c>
      <c r="L177" s="45">
        <f>IF(L151=0,L168+L169,IF(L151&lt;=10,L168-L172,L168-L175))</f>
        <v/>
      </c>
      <c r="M177" s="45">
        <f>IF(M151=0,M168+M169,IF(M151&lt;=10,M168-M172,M168-M175))</f>
        <v/>
      </c>
      <c r="N177" s="45">
        <f>IF(N151=0,N168+N169,IF(N151&lt;=10,N168-N172,N168-N175))</f>
        <v/>
      </c>
      <c r="O177" s="45">
        <f>IF(O151=0,O168+O169,IF(O151&lt;=10,O168-O172,O168-O175))</f>
        <v/>
      </c>
      <c r="P177" s="45">
        <f>IF(P151=0,P168+P169,IF(P151&lt;=10,P168-P172,P168-P175))</f>
        <v/>
      </c>
      <c r="Q177" s="45">
        <f>IF(Q151=0,Q168+Q169,IF(Q151&lt;=10,Q168-Q172,Q168-Q175))</f>
        <v/>
      </c>
      <c r="R177" s="45">
        <f>IF(R151=0,R168+R169,IF(R151&lt;=10,R168-R172,R168-R175))</f>
        <v/>
      </c>
      <c r="S177" s="45">
        <f>IF(S151=0,S168+S169,IF(S151&lt;=10,S168-S172,S168-S175))</f>
        <v/>
      </c>
      <c r="T177" s="45">
        <f>IF(T151=0,T168+T169,IF(T151&lt;=10,T168-T172,T168-T175))</f>
        <v/>
      </c>
      <c r="U177" s="45">
        <f>IF(U151=0,U168+U169,IF(U151&lt;=10,U168-U172,U168-U175))</f>
        <v/>
      </c>
      <c r="V177" s="45">
        <f>IF(V151=0,V168+V169,IF(V151&lt;=10,V168-V172,V168-V175))</f>
        <v/>
      </c>
      <c r="W177" s="45">
        <f>IF(W151=0,W168+W169,IF(W151&lt;=10,W168-W172,W168-W175))</f>
        <v/>
      </c>
      <c r="X177" s="45">
        <f>IF(X151=0,X168+X169,IF(X151&lt;=10,X168-X172,X168-X175))</f>
        <v/>
      </c>
      <c r="Y177" s="45">
        <f>IF(Y151=0,Y168+Y169,IF(Y151&lt;=10,Y168-Y172,Y168-Y175))</f>
        <v/>
      </c>
      <c r="Z177" s="45">
        <f>IF(Z151=0,Z168+Z169,IF(Z151&lt;=10,Z168-Z172,Z168-Z175))</f>
        <v/>
      </c>
      <c r="AA177" s="45">
        <f>IF(AA151=0,AA168+AA169,IF(AA151&lt;=10,AA168-AA172,AA168-AA175))</f>
        <v/>
      </c>
      <c r="AB177" s="45">
        <f>IF(AB151=0,AB168+AB169,IF(AB151&lt;=10,AB168-AB172,AB168-AB175))</f>
        <v/>
      </c>
      <c r="AC177" s="45">
        <f>IF(AC151=0,AC168+AC169,IF(AC151&lt;=10,AC168-AC172,AC168-AC175))</f>
        <v/>
      </c>
      <c r="AD177" s="45">
        <f>IF(AD151=0,AD168+AD169,IF(AD151&lt;=10,AD168-AD172,AD168-AD175))</f>
        <v/>
      </c>
      <c r="AE177" s="45">
        <f>IF(AE151=0,AE168+AE169,IF(AE151&lt;=10,AE168-AE172,AE168-AE175))</f>
        <v/>
      </c>
      <c r="AF177" s="45">
        <f>IF(AF151=0,AF168+AF169,IF(AF151&lt;=10,AF168-AF172,AF168-AF175))</f>
        <v/>
      </c>
      <c r="AG177" s="45">
        <f>IF(AG151=0,AG168+AG169,IF(AG151&lt;=10,AG168-AG172,AG168-AG175))</f>
        <v/>
      </c>
      <c r="AH177" s="45">
        <f>IF(AH151=0,AH168+AH169,IF(AH151&lt;=10,AH168-AH172,AH168-AH175))</f>
        <v/>
      </c>
      <c r="AI177" s="45">
        <f>IF(AI151=0,AI168+AI169,IF(AI151&lt;=10,AI168-AI172,AI168-AI175))</f>
        <v/>
      </c>
      <c r="AJ177" s="45">
        <f>IF(AJ151=0,AJ168+AJ169,IF(AJ151&lt;=10,AJ168-AJ172,AJ168-AJ175))</f>
        <v/>
      </c>
      <c r="AK177" s="45">
        <f>IF(AK151=0,AK168+AK169,IF(AK151&lt;=10,AK168-AK172,AK168-AK175))</f>
        <v/>
      </c>
      <c r="AL177" s="45">
        <f>IF(AL151=0,AL168+AL169,IF(AL151&lt;=10,AL168-AL172,AL168-AL175))</f>
        <v/>
      </c>
      <c r="AM177" s="45">
        <f>IF(AM151=0,AM168+AM169,IF(AM151&lt;=10,AM168-AM172,AM168-AM175))</f>
        <v/>
      </c>
      <c r="AN177" s="45">
        <f>IF(AN151=0,AN168+AN169,IF(AN151&lt;=10,AN168-AN172,AN168-AN175))</f>
        <v/>
      </c>
      <c r="AO177" s="45">
        <f>IF(AO151=0,AO168+AO169,IF(AO151&lt;=10,AO168-AO172,AO168-AO175))</f>
        <v/>
      </c>
      <c r="AP177" s="45">
        <f>IF(AP151=0,AP168+AP169,IF(AP151&lt;=10,AP168-AP172,AP168-AP175))</f>
        <v/>
      </c>
      <c r="AQ177" s="45">
        <f>IF(AQ151=0,AQ168+AQ169,IF(AQ151&lt;=10,AQ168-AQ172,AQ168-AQ175))</f>
        <v/>
      </c>
      <c r="AR177" s="45">
        <f>IF(AR151=0,AR168+AR169,IF(AR151&lt;=10,AR168-AR172,AR168-AR175))</f>
        <v/>
      </c>
      <c r="AS177" s="45">
        <f>IF(AS151=0,AS168+AS169,IF(AS151&lt;=10,AS168-AS172,AS168-AS175))</f>
        <v/>
      </c>
      <c r="AT177" s="45">
        <f>IF(AT151=0,AT168+AT169,IF(AT151&lt;=10,AT168-AT172,AT168-AT175))</f>
        <v/>
      </c>
      <c r="AU177" s="45">
        <f>IF(AU151=0,AU168+AU169,IF(AU151&lt;=10,AU168-AU172,AU168-AU175))</f>
        <v/>
      </c>
      <c r="AV177" s="45">
        <f>IF(AV151=0,AV168+AV169,IF(AV151&lt;=10,AV168-AV172,AV168-AV175))</f>
        <v/>
      </c>
      <c r="AW177" s="45">
        <f>IF(AW151=0,AW168+AW169,IF(AW151&lt;=10,AW168-AW172,AW168-AW175))</f>
        <v/>
      </c>
      <c r="AX177" s="45">
        <f>IF(AX151=0,AX168+AX169,IF(AX151&lt;=10,AX168-AX172,AX168-AX175))</f>
        <v/>
      </c>
      <c r="AY177" s="45">
        <f>IF(AY151=0,AY168+AY169,IF(AY151&lt;=10,AY168-AY172,AY168-AY175))</f>
        <v/>
      </c>
      <c r="AZ177" s="45">
        <f>IF(AZ151=0,AZ168+AZ169,IF(AZ151&lt;=10,AZ168-AZ172,AZ168-AZ175))</f>
        <v/>
      </c>
      <c r="BA177" s="45">
        <f>IF(BA151=0,BA168+BA169,IF(BA151&lt;=10,BA168-BA172,BA168-BA175))</f>
        <v/>
      </c>
      <c r="BB177" s="45">
        <f>IF(BB151=0,BB168+BB169,IF(BB151&lt;=10,BB168-BB172,BB168-BB175))</f>
        <v/>
      </c>
      <c r="BC177" s="45">
        <f>IF(BC151=0,BC168+BC169,IF(BC151&lt;=10,BC168-BC172,BC168-BC175))</f>
        <v/>
      </c>
      <c r="BD177" s="45">
        <f>IF(BD151=0,BD168+BD169,IF(BD151&lt;=10,BD168-BD172,BD168-BD175))</f>
        <v/>
      </c>
      <c r="BE177" s="45">
        <f>IF(BE151=0,BE168+BE169,IF(BE151&lt;=10,BE168-BE172,BE168-BE175))</f>
        <v/>
      </c>
      <c r="BF177" s="45">
        <f>IF(BF151=0,BF168+BF169,IF(BF151&lt;=10,BF168-BF172,BF168-BF175))</f>
        <v/>
      </c>
      <c r="BG177" s="45">
        <f>IF(BG151=0,BG168+BG169,IF(BG151&lt;=10,BG168-BG172,BG168-BG175))</f>
        <v/>
      </c>
      <c r="BH177" s="45">
        <f>IF(BH151=0,BH168+BH169,IF(BH151&lt;=10,BH168-BH172,BH168-BH175))</f>
        <v/>
      </c>
      <c r="BI177" s="45">
        <f>IF(BI151=0,BI168+BI169,IF(BI151&lt;=10,BI168-BI172,BI168-BI175))</f>
        <v/>
      </c>
      <c r="BJ177" s="45">
        <f>IF(BJ151=0,BJ168+BJ169,IF(BJ151&lt;=10,BJ168-BJ172,BJ168-BJ175))</f>
        <v/>
      </c>
      <c r="BK177" s="45">
        <f>IF(BK151=0,BK168+BK169,IF(BK151&lt;=10,BK168-BK172,BK168-BK175))</f>
        <v/>
      </c>
      <c r="BL177" s="45">
        <f>IF(BL151=0,BL168+BL169,IF(BL151&lt;=10,BL168-BL172,BL168-BL175))</f>
        <v/>
      </c>
      <c r="BM177" s="45">
        <f>IF(BM151=0,BM168+BM169,IF(BM151&lt;=10,BM168-BM172,BM168-BM175))</f>
        <v/>
      </c>
      <c r="BN177" s="45">
        <f>IF(BN151=0,BN168+BN169,IF(BN151&lt;=10,BN168-BN172,BN168-BN175))</f>
        <v/>
      </c>
      <c r="BO177" s="45">
        <f>IF(BO151=0,BO168+BO169,IF(BO151&lt;=10,BO168-BO172,BO168-BO175))</f>
        <v/>
      </c>
      <c r="BP177" s="45">
        <f>IF(BP151=0,BP168+BP169,IF(BP151&lt;=10,BP168-BP172,BP168-BP175))</f>
        <v/>
      </c>
      <c r="BQ177" s="45">
        <f>IF(BQ151=0,BQ168+BQ169,IF(BQ151&lt;=10,BQ168-BQ172,BQ168-BQ175))</f>
        <v/>
      </c>
      <c r="BR177" s="45">
        <f>IF(BR151=0,BR168+BR169,IF(BR151&lt;=10,BR168-BR172,BR168-BR175))</f>
        <v/>
      </c>
      <c r="BS177" s="45">
        <f>IF(BS151=0,BS168+BS169,IF(BS151&lt;=10,BS168-BS172,BS168-BS175))</f>
        <v/>
      </c>
      <c r="BT177" s="45">
        <f>IF(BT151=0,BT168+BT169,IF(BT151&lt;=10,BT168-BT172,BT168-BT175))</f>
        <v/>
      </c>
      <c r="BU177" s="45">
        <f>IF(BU151=0,BU168+BU169,IF(BU151&lt;=10,BU168-BU172,BU168-BU175))</f>
        <v/>
      </c>
      <c r="BV177" s="45">
        <f>IF(BV151=0,BV168+BV169,IF(BV151&lt;=10,BV168-BV172,BV168-BV175))</f>
        <v/>
      </c>
      <c r="BW177" s="45">
        <f>IF(BW151=0,BW168+BW169,IF(BW151&lt;=10,BW168-BW172,BW168-BW175))</f>
        <v/>
      </c>
      <c r="BX177" s="45">
        <f>IF(BX151=0,BX168+BX169,IF(BX151&lt;=10,BX168-BX172,BX168-BX175))</f>
        <v/>
      </c>
      <c r="BY177" s="45">
        <f>IF(BY151=0,BY168+BY169,IF(BY151&lt;=10,BY168-BY172,BY168-BY175))</f>
        <v/>
      </c>
      <c r="BZ177" s="45">
        <f>IF(BZ151=0,BZ168+BZ169,IF(BZ151&lt;=10,BZ168-BZ172,BZ168-BZ175))</f>
        <v/>
      </c>
      <c r="CA177" s="45">
        <f>IF(CA151=0,CA168+CA169,IF(CA151&lt;=10,CA168-CA172,CA168-CA175))</f>
        <v/>
      </c>
      <c r="CB177" s="45">
        <f>IF(CB151=0,CB168+CB169,IF(CB151&lt;=10,CB168-CB172,CB168-CB175))</f>
        <v/>
      </c>
      <c r="CC177" s="45">
        <f>IF(CC151=0,CC168+CC169,IF(CC151&lt;=10,CC168-CC172,CC168-CC175))</f>
        <v/>
      </c>
      <c r="CD177" s="45">
        <f>IF(CD151=0,CD168+CD169,IF(CD151&lt;=10,CD168-CD172,CD168-CD175))</f>
        <v/>
      </c>
      <c r="CE177" s="45">
        <f>IF(CE151=0,CE168+CE169,IF(CE151&lt;=10,CE168-CE172,CE168-CE175))</f>
        <v/>
      </c>
      <c r="CF177" s="45">
        <f>IF(CF151=0,CF168+CF169,IF(CF151&lt;=10,CF168-CF172,CF168-CF175))</f>
        <v/>
      </c>
      <c r="CG177" s="45">
        <f>IF(CG151=0,CG168+CG169,IF(CG151&lt;=10,CG168-CG172,CG168-CG175))</f>
        <v/>
      </c>
      <c r="CH177" s="45">
        <f>IF(CH151=0,CH168+CH169,IF(CH151&lt;=10,CH168-CH172,CH168-CH175))</f>
        <v/>
      </c>
      <c r="CI177" s="45">
        <f>IF(CI151=0,CI168+CI169,IF(CI151&lt;=10,CI168-CI172,CI168-CI175))</f>
        <v/>
      </c>
      <c r="CJ177" s="45">
        <f>IF(CJ151=0,CJ168+CJ169,IF(CJ151&lt;=10,CJ168-CJ172,CJ168-CJ175))</f>
        <v/>
      </c>
      <c r="CK177" s="45">
        <f>IF(CK151=0,CK168+CK169,IF(CK151&lt;=10,CK168-CK172,CK168-CK175))</f>
        <v/>
      </c>
      <c r="CL177" s="45">
        <f>IF(CL151=0,CL168+CL169,IF(CL151&lt;=10,CL168-CL172,CL168-CL175))</f>
        <v/>
      </c>
      <c r="CM177" s="45">
        <f>IF(CM151=0,CM168+CM169,IF(CM151&lt;=10,CM168-CM172,CM168-CM175))</f>
        <v/>
      </c>
      <c r="CN177" s="45">
        <f>IF(CN151=0,CN168+CN169,IF(CN151&lt;=10,CN168-CN172,CN168-CN175))</f>
        <v/>
      </c>
      <c r="CO177" s="45">
        <f>IF(CO151=0,CO168+CO169,IF(CO151&lt;=10,CO168-CO172,CO168-CO175))</f>
        <v/>
      </c>
      <c r="CP177" s="45">
        <f>IF(CP151=0,CP168+CP169,IF(CP151&lt;=10,CP168-CP172,CP168-CP175))</f>
        <v/>
      </c>
      <c r="CQ177" s="45">
        <f>IF(CQ151=0,CQ168+CQ169,IF(CQ151&lt;=10,CQ168-CQ172,CQ168-CQ175))</f>
        <v/>
      </c>
      <c r="CR177" s="45">
        <f>IF(CR151=0,CR168+CR169,IF(CR151&lt;=10,CR168-CR172,CR168-CR175))</f>
        <v/>
      </c>
      <c r="CS177" s="45">
        <f>IF(CS151=0,CS168+CS169,IF(CS151&lt;=10,CS168-CS172,CS168-CS175))</f>
        <v/>
      </c>
      <c r="CT177" s="45">
        <f>IF(CT151=0,CT168+CT169,IF(CT151&lt;=10,CT168-CT172,CT168-CT175))</f>
        <v/>
      </c>
      <c r="CU177" s="45">
        <f>IF(CU151=0,CU168+CU169,IF(CU151&lt;=10,CU168-CU172,CU168-CU175))</f>
        <v/>
      </c>
      <c r="CV177" s="45">
        <f>IF(CV151=0,CV168+CV169,IF(CV151&lt;=10,CV168-CV172,CV168-CV175))</f>
        <v/>
      </c>
      <c r="CW177" s="45">
        <f>IF(CW151=0,CW168+CW169,IF(CW151&lt;=10,CW168-CW172,CW168-CW175))</f>
        <v/>
      </c>
      <c r="CX177" s="45">
        <f>IF(CX151=0,CX168+CX169,IF(CX151&lt;=10,CX168-CX172,CX168-CX175))</f>
        <v/>
      </c>
      <c r="CY177" s="45">
        <f>IF(CY151=0,CY168+CY169,IF(CY151&lt;=10,CY168-CY172,CY168-CY175))</f>
        <v/>
      </c>
      <c r="CZ177" s="45">
        <f>IF(CZ151=0,CZ168+CZ169,IF(CZ151&lt;=10,CZ168-CZ172,CZ168-CZ175))</f>
        <v/>
      </c>
      <c r="DA177" s="45">
        <f>IF(DA151=0,DA168+DA169,IF(DA151&lt;=10,DA168-DA172,DA168-DA175))</f>
        <v/>
      </c>
      <c r="DB177" s="45">
        <f>IF(DB151=0,DB168+DB169,IF(DB151&lt;=10,DB168-DB172,DB168-DB175))</f>
        <v/>
      </c>
      <c r="DC177" s="45">
        <f>IF(DC151=0,DC168+DC169,IF(DC151&lt;=10,DC168-DC172,DC168-DC175))</f>
        <v/>
      </c>
      <c r="DD177" s="45">
        <f>IF(DD151=0,DD168+DD169,IF(DD151&lt;=10,DD168-DD172,DD168-DD175))</f>
        <v/>
      </c>
      <c r="DE177" s="45">
        <f>IF(DE151=0,DE168+DE169,IF(DE151&lt;=10,DE168-DE172,DE168-DE175))</f>
        <v/>
      </c>
      <c r="DF177" s="45">
        <f>IF(DF151=0,DF168+DF169,IF(DF151&lt;=10,DF168-DF172,DF168-DF175))</f>
        <v/>
      </c>
      <c r="DG177" s="45">
        <f>IF(DG151=0,DG168+DG169,IF(DG151&lt;=10,DG168-DG172,DG168-DG175))</f>
        <v/>
      </c>
      <c r="DH177" s="45">
        <f>IF(DH151=0,DH168+DH169,IF(DH151&lt;=10,DH168-DH172,DH168-DH175))</f>
        <v/>
      </c>
      <c r="DI177" s="45">
        <f>IF(DI151=0,DI168+DI169,IF(DI151&lt;=10,DI168-DI172,DI168-DI175))</f>
        <v/>
      </c>
      <c r="DJ177" s="45">
        <f>IF(DJ151=0,DJ168+DJ169,IF(DJ151&lt;=10,DJ168-DJ172,DJ168-DJ175))</f>
        <v/>
      </c>
      <c r="DK177" s="45">
        <f>IF(DK151=0,DK168+DK169,IF(DK151&lt;=10,DK168-DK172,DK168-DK175))</f>
        <v/>
      </c>
      <c r="DL177" s="45">
        <f>IF(DL151=0,DL168+DL169,IF(DL151&lt;=10,DL168-DL172,DL168-DL175))</f>
        <v/>
      </c>
      <c r="DM177" s="45">
        <f>IF(DM151=0,DM168+DM169,IF(DM151&lt;=10,DM168-DM172,DM168-DM175))</f>
        <v/>
      </c>
      <c r="DN177" s="45">
        <f>IF(DN151=0,DN168+DN169,IF(DN151&lt;=10,DN168-DN172,DN168-DN175))</f>
        <v/>
      </c>
      <c r="DO177" s="45">
        <f>IF(DO151=0,DO168+DO169,IF(DO151&lt;=10,DO168-DO172,DO168-DO175))</f>
        <v/>
      </c>
      <c r="DP177" s="45">
        <f>IF(DP151=0,DP168+DP169,IF(DP151&lt;=10,DP168-DP172,DP168-DP175))</f>
        <v/>
      </c>
      <c r="DQ177" s="45">
        <f>IF(DQ151=0,DQ168+DQ169,IF(DQ151&lt;=10,DQ168-DQ172,DQ168-DQ175))</f>
        <v/>
      </c>
      <c r="DR177" s="45">
        <f>IF(DR151=0,DR168+DR169,IF(DR151&lt;=10,DR168-DR172,DR168-DR175))</f>
        <v/>
      </c>
      <c r="DS177" s="45">
        <f>IF(DS151=0,DS168+DS169,IF(DS151&lt;=10,DS168-DS172,DS168-DS175))</f>
        <v/>
      </c>
      <c r="DT177" s="45">
        <f>IF(DT151=0,DT168+DT169,IF(DT151&lt;=10,DT168-DT172,DT168-DT175))</f>
        <v/>
      </c>
      <c r="DU177" s="45">
        <f>IF(DU151=0,DU168+DU169,IF(DU151&lt;=10,DU168-DU172,DU168-DU175))</f>
        <v/>
      </c>
      <c r="DV177" s="45">
        <f>IF(DV151=0,DV168+DV169,IF(DV151&lt;=10,DV168-DV172,DV168-DV175))</f>
        <v/>
      </c>
      <c r="DW177" s="45">
        <f>IF(DW151=0,DW168+DW169,IF(DW151&lt;=10,DW168-DW172,DW168-DW175))</f>
        <v/>
      </c>
      <c r="DX177" s="45">
        <f>IF(DX151=0,DX168+DX169,IF(DX151&lt;=10,DX168-DX172,DX168-DX175))</f>
        <v/>
      </c>
      <c r="DY177" s="45">
        <f>IF(DY151=0,DY168+DY169,IF(DY151&lt;=10,DY168-DY172,DY168-DY175))</f>
        <v/>
      </c>
      <c r="DZ177" s="45">
        <f>IF(DZ151=0,DZ168+DZ169,IF(DZ151&lt;=10,DZ168-DZ172,DZ168-DZ175))</f>
        <v/>
      </c>
      <c r="EA177" s="45">
        <f>IF(EA151=0,EA168+EA169,IF(EA151&lt;=10,EA168-EA172,EA168-EA175))</f>
        <v/>
      </c>
      <c r="EB177" s="45">
        <f>IF(EB151=0,EB168+EB169,IF(EB151&lt;=10,EB168-EB172,EB168-EB175))</f>
        <v/>
      </c>
      <c r="EC177" s="45">
        <f>IF(EC151=0,EC168+EC169,IF(EC151&lt;=10,EC168-EC172,EC168-EC175))</f>
        <v/>
      </c>
      <c r="ED177" s="45">
        <f>IF(ED151=0,ED168+ED169,IF(ED151&lt;=10,ED168-ED172,ED168-ED175))</f>
        <v/>
      </c>
      <c r="EE177" s="45">
        <f>IF(EE151=0,EE168+EE169,IF(EE151&lt;=10,EE168-EE172,EE168-EE175))</f>
        <v/>
      </c>
      <c r="EF177" s="45">
        <f>IF(EF151=0,EF168+EF169,IF(EF151&lt;=10,EF168-EF172,EF168-EF175))</f>
        <v/>
      </c>
      <c r="EG177" s="45">
        <f>IF(EG151=0,EG168+EG169,IF(EG151&lt;=10,EG168-EG172,EG168-EG175))</f>
        <v/>
      </c>
      <c r="EH177" s="45">
        <f>IF(EH151=0,EH168+EH169,IF(EH151&lt;=10,EH168-EH172,EH168-EH175))</f>
        <v/>
      </c>
      <c r="EI177" s="45">
        <f>IF(EI151=0,EI168+EI169,IF(EI151&lt;=10,EI168-EI172,EI168-EI175))</f>
        <v/>
      </c>
      <c r="EJ177" s="45">
        <f>IF(EJ151=0,EJ168+EJ169,IF(EJ151&lt;=10,EJ168-EJ172,EJ168-EJ175))</f>
        <v/>
      </c>
      <c r="EK177" s="45">
        <f>IF(EK151=0,EK168+EK169,IF(EK151&lt;=10,EK168-EK172,EK168-EK175))</f>
        <v/>
      </c>
      <c r="EL177" s="45">
        <f>IF(EL151=0,EL168+EL169,IF(EL151&lt;=10,EL168-EL172,EL168-EL175))</f>
        <v/>
      </c>
      <c r="EM177" s="45">
        <f>IF(EM151=0,EM168+EM169,IF(EM151&lt;=10,EM168-EM172,EM168-EM175))</f>
        <v/>
      </c>
      <c r="EN177" s="45">
        <f>IF(EN151=0,EN168+EN169,IF(EN151&lt;=10,EN168-EN172,EN168-EN175))</f>
        <v/>
      </c>
      <c r="EO177" s="45">
        <f>IF(EO151=0,EO168+EO169,IF(EO151&lt;=10,EO168-EO172,EO168-EO175))</f>
        <v/>
      </c>
      <c r="EP177" s="45">
        <f>IF(EP151=0,EP168+EP169,IF(EP151&lt;=10,EP168-EP172,EP168-EP175))</f>
        <v/>
      </c>
      <c r="EQ177" s="45">
        <f>IF(EQ151=0,EQ168+EQ169,IF(EQ151&lt;=10,EQ168-EQ172,EQ168-EQ175))</f>
        <v/>
      </c>
      <c r="ER177" s="45">
        <f>IF(ER151=0,ER168+ER169,IF(ER151&lt;=10,ER168-ER172,ER168-ER175))</f>
        <v/>
      </c>
      <c r="ES177" s="45">
        <f>IF(ES151=0,ES168+ES169,IF(ES151&lt;=10,ES168-ES172,ES168-ES175))</f>
        <v/>
      </c>
      <c r="ET177" s="45">
        <f>IF(ET151=0,ET168+ET169,IF(ET151&lt;=10,ET168-ET172,ET168-ET175))</f>
        <v/>
      </c>
      <c r="EU177" s="45">
        <f>IF(EU151=0,EU168+EU169,IF(EU151&lt;=10,EU168-EU172,EU168-EU175))</f>
        <v/>
      </c>
      <c r="EV177" s="45">
        <f>IF(EV151=0,EV168+EV169,IF(EV151&lt;=10,EV168-EV172,EV168-EV175))</f>
        <v/>
      </c>
      <c r="EW177" s="45">
        <f>IF(EW151=0,EW168+EW169,IF(EW151&lt;=10,EW168-EW172,EW168-EW175))</f>
        <v/>
      </c>
      <c r="EX177" s="45">
        <f>IF(EX151=0,EX168+EX169,IF(EX151&lt;=10,EX168-EX172,EX168-EX175))</f>
        <v/>
      </c>
      <c r="EY177" s="45">
        <f>IF(EY151=0,EY168+EY169,IF(EY151&lt;=10,EY168-EY172,EY168-EY175))</f>
        <v/>
      </c>
      <c r="EZ177" s="45">
        <f>IF(EZ151=0,EZ168+EZ169,IF(EZ151&lt;=10,EZ168-EZ172,EZ168-EZ175))</f>
        <v/>
      </c>
      <c r="FA177" s="45">
        <f>IF(FA151=0,FA168+FA169,IF(FA151&lt;=10,FA168-FA172,FA168-FA175))</f>
        <v/>
      </c>
      <c r="FB177" s="45">
        <f>IF(FB151=0,FB168+FB169,IF(FB151&lt;=10,FB168-FB172,FB168-FB175))</f>
        <v/>
      </c>
      <c r="FC177" s="45">
        <f>IF(FC151=0,FC168+FC169,IF(FC151&lt;=10,FC168-FC172,FC168-FC175))</f>
        <v/>
      </c>
      <c r="FD177" s="45">
        <f>IF(FD151=0,FD168+FD169,IF(FD151&lt;=10,FD168-FD172,FD168-FD175))</f>
        <v/>
      </c>
      <c r="FE177" s="45">
        <f>IF(FE151=0,FE168+FE169,IF(FE151&lt;=10,FE168-FE172,FE168-FE175))</f>
        <v/>
      </c>
      <c r="FF177" s="45">
        <f>IF(FF151=0,FF168+FF169,IF(FF151&lt;=10,FF168-FF172,FF168-FF175))</f>
        <v/>
      </c>
      <c r="FG177" s="45">
        <f>IF(FG151=0,FG168+FG169,IF(FG151&lt;=10,FG168-FG172,FG168-FG175))</f>
        <v/>
      </c>
      <c r="FH177" s="45">
        <f>IF(FH151=0,FH168+FH169,IF(FH151&lt;=10,FH168-FH172,FH168-FH175))</f>
        <v/>
      </c>
      <c r="FI177" s="45">
        <f>IF(FI151=0,FI168+FI169,IF(FI151&lt;=10,FI168-FI172,FI168-FI175))</f>
        <v/>
      </c>
      <c r="FJ177" s="45">
        <f>IF(FJ151=0,FJ168+FJ169,IF(FJ151&lt;=10,FJ168-FJ172,FJ168-FJ175))</f>
        <v/>
      </c>
      <c r="FK177" s="45">
        <f>IF(FK151=0,FK168+FK169,IF(FK151&lt;=10,FK168-FK172,FK168-FK175))</f>
        <v/>
      </c>
      <c r="FL177" s="45">
        <f>IF(FL151=0,FL168+FL169,IF(FL151&lt;=10,FL168-FL172,FL168-FL175))</f>
        <v/>
      </c>
      <c r="FM177" s="45">
        <f>IF(FM151=0,FM168+FM169,IF(FM151&lt;=10,FM168-FM172,FM168-FM175))</f>
        <v/>
      </c>
      <c r="FN177" s="45">
        <f>IF(FN151=0,FN168+FN169,IF(FN151&lt;=10,FN168-FN172,FN168-FN175))</f>
        <v/>
      </c>
      <c r="FO177" s="45">
        <f>IF(FO151=0,FO168+FO169,IF(FO151&lt;=10,FO168-FO172,FO168-FO175))</f>
        <v/>
      </c>
      <c r="FP177" s="45">
        <f>IF(FP151=0,FP168+FP169,IF(FP151&lt;=10,FP168-FP172,FP168-FP175))</f>
        <v/>
      </c>
      <c r="FQ177" s="45">
        <f>IF(FQ151=0,FQ168+FQ169,IF(FQ151&lt;=10,FQ168-FQ172,FQ168-FQ175))</f>
        <v/>
      </c>
      <c r="FR177" s="45">
        <f>IF(FR151=0,FR168+FR169,IF(FR151&lt;=10,FR168-FR172,FR168-FR175))</f>
        <v/>
      </c>
      <c r="FS177" s="45">
        <f>IF(FS151=0,FS168+FS169,IF(FS151&lt;=10,FS168-FS172,FS168-FS175))</f>
        <v/>
      </c>
      <c r="FT177" s="45">
        <f>IF(FT151=0,FT168+FT169,IF(FT151&lt;=10,FT168-FT172,FT168-FT175))</f>
        <v/>
      </c>
      <c r="FU177" s="45">
        <f>IF(FU151=0,FU168+FU169,IF(FU151&lt;=10,FU168-FU172,FU168-FU175))</f>
        <v/>
      </c>
      <c r="FV177" s="45">
        <f>IF(FV151=0,FV168+FV169,IF(FV151&lt;=10,FV168-FV172,FV168-FV175))</f>
        <v/>
      </c>
      <c r="FW177" s="45">
        <f>IF(FW151=0,FW168+FW169,IF(FW151&lt;=10,FW168-FW172,FW168-FW175))</f>
        <v/>
      </c>
      <c r="FX177" s="45">
        <f>IF(FX151=0,FX168+FX169,IF(FX151&lt;=10,FX168-FX172,FX168-FX175))</f>
        <v/>
      </c>
      <c r="FY177" s="45">
        <f>IF(FY151=0,FY168+FY169,IF(FY151&lt;=10,FY168-FY172,FY168-FY175))</f>
        <v/>
      </c>
      <c r="FZ177" s="45">
        <f>IF(FZ151=0,FZ168+FZ169,IF(FZ151&lt;=10,FZ168-FZ172,FZ168-FZ175))</f>
        <v/>
      </c>
      <c r="GA177" s="45">
        <f>IF(GA151=0,GA168+GA169,IF(GA151&lt;=10,GA168-GA172,GA168-GA175))</f>
        <v/>
      </c>
      <c r="GB177" s="45">
        <f>IF(GB151=0,GB168+GB169,IF(GB151&lt;=10,GB168-GB172,GB168-GB175))</f>
        <v/>
      </c>
      <c r="GC177" s="45">
        <f>IF(GC151=0,GC168+GC169,IF(GC151&lt;=10,GC168-GC172,GC168-GC175))</f>
        <v/>
      </c>
      <c r="GD177" s="45">
        <f>IF(GD151=0,GD168+GD169,IF(GD151&lt;=10,GD168-GD172,GD168-GD175))</f>
        <v/>
      </c>
      <c r="GE177" s="45">
        <f>IF(GE151=0,GE168+GE169,IF(GE151&lt;=10,GE168-GE172,GE168-GE175))</f>
        <v/>
      </c>
      <c r="GF177" s="45">
        <f>IF(GF151=0,GF168+GF169,IF(GF151&lt;=10,GF168-GF172,GF168-GF175))</f>
        <v/>
      </c>
      <c r="GG177" s="45">
        <f>IF(GG151=0,GG168+GG169,IF(GG151&lt;=10,GG168-GG172,GG168-GG175))</f>
        <v/>
      </c>
      <c r="GH177" s="45">
        <f>IF(GH151=0,GH168+GH169,IF(GH151&lt;=10,GH168-GH172,GH168-GH175))</f>
        <v/>
      </c>
      <c r="GI177" s="45">
        <f>IF(GI151=0,GI168+GI169,IF(GI151&lt;=10,GI168-GI172,GI168-GI175))</f>
        <v/>
      </c>
      <c r="GJ177" s="45">
        <f>IF(GJ151=0,GJ168+GJ169,IF(GJ151&lt;=10,GJ168-GJ172,GJ168-GJ175))</f>
        <v/>
      </c>
      <c r="GK177" s="45">
        <f>IF(GK151=0,GK168+GK169,IF(GK151&lt;=10,GK168-GK172,GK168-GK175))</f>
        <v/>
      </c>
      <c r="GL177" s="45">
        <f>IF(GL151=0,GL168+GL169,IF(GL151&lt;=10,GL168-GL172,GL168-GL175))</f>
        <v/>
      </c>
      <c r="GM177" s="45">
        <f>IF(GM151=0,GM168+GM169,IF(GM151&lt;=10,GM168-GM172,GM168-GM175))</f>
        <v/>
      </c>
      <c r="GN177" s="45">
        <f>IF(GN151=0,GN168+GN169,IF(GN151&lt;=10,GN168-GN172,GN168-GN175))</f>
        <v/>
      </c>
      <c r="GO177" s="45">
        <f>IF(GO151=0,GO168+GO169,IF(GO151&lt;=10,GO168-GO172,GO168-GO175))</f>
        <v/>
      </c>
      <c r="GP177" s="45">
        <f>IF(GP151=0,GP168+GP169,IF(GP151&lt;=10,GP168-GP172,GP168-GP175))</f>
        <v/>
      </c>
      <c r="GQ177" s="45">
        <f>IF(GQ151=0,GQ168+GQ169,IF(GQ151&lt;=10,GQ168-GQ172,GQ168-GQ175))</f>
        <v/>
      </c>
      <c r="GR177" s="45">
        <f>IF(GR151=0,GR168+GR169,IF(GR151&lt;=10,GR168-GR172,GR168-GR175))</f>
        <v/>
      </c>
      <c r="GS177" s="45">
        <f>IF(GS151=0,GS168+GS169,IF(GS151&lt;=10,GS168-GS172,GS168-GS175))</f>
        <v/>
      </c>
      <c r="GT177" s="45">
        <f>IF(GT151=0,GT168+GT169,IF(GT151&lt;=10,GT168-GT172,GT168-GT175))</f>
        <v/>
      </c>
      <c r="GU177" s="45">
        <f>IF(GU151=0,GU168+GU169,IF(GU151&lt;=10,GU168-GU172,GU168-GU175))</f>
        <v/>
      </c>
      <c r="GV177" s="45">
        <f>IF(GV151=0,GV168+GV169,IF(GV151&lt;=10,GV168-GV172,GV168-GV175))</f>
        <v/>
      </c>
      <c r="GW177" s="45">
        <f>IF(GW151=0,GW168+GW169,IF(GW151&lt;=10,GW168-GW172,GW168-GW175))</f>
        <v/>
      </c>
      <c r="GX177" s="45">
        <f>IF(GX151=0,GX168+GX169,IF(GX151&lt;=10,GX168-GX172,GX168-GX175))</f>
        <v/>
      </c>
      <c r="GY177" s="45">
        <f>IF(GY151=0,GY168+GY169,IF(GY151&lt;=10,GY168-GY172,GY168-GY175))</f>
        <v/>
      </c>
      <c r="GZ177" s="45">
        <f>IF(GZ151=0,GZ168+GZ169,IF(GZ151&lt;=10,GZ168-GZ172,GZ168-GZ175))</f>
        <v/>
      </c>
      <c r="HA177" s="45">
        <f>IF(HA151=0,HA168+HA169,IF(HA151&lt;=10,HA168-HA172,HA168-HA175))</f>
        <v/>
      </c>
      <c r="HB177" s="45">
        <f>IF(HB151=0,HB168+HB169,IF(HB151&lt;=10,HB168-HB172,HB168-HB175))</f>
        <v/>
      </c>
      <c r="HC177" s="45">
        <f>IF(HC151=0,HC168+HC169,IF(HC151&lt;=10,HC168-HC172,HC168-HC175))</f>
        <v/>
      </c>
      <c r="HD177" s="45">
        <f>IF(HD151=0,HD168+HD169,IF(HD151&lt;=10,HD168-HD172,HD168-HD175))</f>
        <v/>
      </c>
      <c r="HE177" s="45">
        <f>IF(HE151=0,HE168+HE169,IF(HE151&lt;=10,HE168-HE172,HE168-HE175))</f>
        <v/>
      </c>
      <c r="HF177" s="45">
        <f>IF(HF151=0,HF168+HF169,IF(HF151&lt;=10,HF168-HF172,HF168-HF175))</f>
        <v/>
      </c>
      <c r="HG177" s="45">
        <f>IF(HG151=0,HG168+HG169,IF(HG151&lt;=10,HG168-HG172,HG168-HG175))</f>
        <v/>
      </c>
      <c r="HH177" s="45">
        <f>IF(HH151=0,HH168+HH169,IF(HH151&lt;=10,HH168-HH172,HH168-HH175))</f>
        <v/>
      </c>
      <c r="HI177" s="45">
        <f>IF(HI151=0,HI168+HI169,IF(HI151&lt;=10,HI168-HI172,HI168-HI175))</f>
        <v/>
      </c>
      <c r="HJ177" s="45">
        <f>IF(HJ151=0,HJ168+HJ169,IF(HJ151&lt;=10,HJ168-HJ172,HJ168-HJ175))</f>
        <v/>
      </c>
      <c r="HK177" s="45">
        <f>IF(HK151=0,HK168+HK169,IF(HK151&lt;=10,HK168-HK172,HK168-HK175))</f>
        <v/>
      </c>
      <c r="HL177" s="45">
        <f>IF(HL151=0,HL168+HL169,IF(HL151&lt;=10,HL168-HL172,HL168-HL175))</f>
        <v/>
      </c>
      <c r="HM177" s="45">
        <f>IF(HM151=0,HM168+HM169,IF(HM151&lt;=10,HM168-HM172,HM168-HM175))</f>
        <v/>
      </c>
      <c r="HN177" s="45">
        <f>IF(HN151=0,HN168+HN169,IF(HN151&lt;=10,HN168-HN172,HN168-HN175))</f>
        <v/>
      </c>
      <c r="HO177" s="45">
        <f>IF(HO151=0,HO168+HO169,IF(HO151&lt;=10,HO168-HO172,HO168-HO175))</f>
        <v/>
      </c>
      <c r="HP177" s="45">
        <f>IF(HP151=0,HP168+HP169,IF(HP151&lt;=10,HP168-HP172,HP168-HP175))</f>
        <v/>
      </c>
      <c r="HQ177" s="45">
        <f>IF(HQ151=0,HQ168+HQ169,IF(HQ151&lt;=10,HQ168-HQ172,HQ168-HQ175))</f>
        <v/>
      </c>
      <c r="HR177" s="45">
        <f>IF(HR151=0,HR168+HR169,IF(HR151&lt;=10,HR168-HR172,HR168-HR175))</f>
        <v/>
      </c>
      <c r="HS177" s="45">
        <f>IF(HS151=0,HS168+HS169,IF(HS151&lt;=10,HS168-HS172,HS168-HS175))</f>
        <v/>
      </c>
      <c r="HT177" s="45">
        <f>IF(HT151=0,HT168+HT169,IF(HT151&lt;=10,HT168-HT172,HT168-HT175))</f>
        <v/>
      </c>
      <c r="HU177" s="45">
        <f>IF(HU151=0,HU168+HU169,IF(HU151&lt;=10,HU168-HU172,HU168-HU175))</f>
        <v/>
      </c>
      <c r="HV177" s="45">
        <f>IF(HV151=0,HV168+HV169,IF(HV151&lt;=10,HV168-HV172,HV168-HV175))</f>
        <v/>
      </c>
      <c r="HW177" s="45">
        <f>IF(HW151=0,HW168+HW169,IF(HW151&lt;=10,HW168-HW172,HW168-HW175))</f>
        <v/>
      </c>
      <c r="HX177" s="45">
        <f>IF(HX151=0,HX168+HX169,IF(HX151&lt;=10,HX168-HX172,HX168-HX175))</f>
        <v/>
      </c>
      <c r="HY177" s="45">
        <f>IF(HY151=0,HY168+HY169,IF(HY151&lt;=10,HY168-HY172,HY168-HY175))</f>
        <v/>
      </c>
      <c r="HZ177" s="45">
        <f>IF(HZ151=0,HZ168+HZ169,IF(HZ151&lt;=10,HZ168-HZ172,HZ168-HZ175))</f>
        <v/>
      </c>
      <c r="IA177" s="45">
        <f>IF(IA151=0,IA168+IA169,IF(IA151&lt;=10,IA168-IA172,IA168-IA175))</f>
        <v/>
      </c>
      <c r="IB177" s="45">
        <f>IF(IB151=0,IB168+IB169,IF(IB151&lt;=10,IB168-IB172,IB168-IB175))</f>
        <v/>
      </c>
      <c r="IC177" s="45">
        <f>IF(IC151=0,IC168+IC169,IF(IC151&lt;=10,IC168-IC172,IC168-IC175))</f>
        <v/>
      </c>
      <c r="ID177" s="45">
        <f>IF(ID151=0,ID168+ID169,IF(ID151&lt;=10,ID168-ID172,ID168-ID175))</f>
        <v/>
      </c>
      <c r="IE177" s="45">
        <f>IF(IE151=0,IE168+IE169,IF(IE151&lt;=10,IE168-IE172,IE168-IE175))</f>
        <v/>
      </c>
      <c r="IF177" s="45">
        <f>IF(IF151=0,IF168+IF169,IF(IF151&lt;=10,IF168-IF172,IF168-IF175))</f>
        <v/>
      </c>
      <c r="IG177" s="45">
        <f>IF(IG151=0,IG168+IG169,IF(IG151&lt;=10,IG168-IG172,IG168-IG175))</f>
        <v/>
      </c>
      <c r="IH177" s="45">
        <f>IF(IH151=0,IH168+IH169,IF(IH151&lt;=10,IH168-IH172,IH168-IH175))</f>
        <v/>
      </c>
      <c r="II177" s="45">
        <f>IF(II151=0,II168+II169,IF(II151&lt;=10,II168-II172,II168-II175))</f>
        <v/>
      </c>
      <c r="IJ177" s="45">
        <f>IF(IJ151=0,IJ168+IJ169,IF(IJ151&lt;=10,IJ168-IJ172,IJ168-IJ175))</f>
        <v/>
      </c>
      <c r="IK177" s="45">
        <f>IF(IK151=0,IK168+IK169,IF(IK151&lt;=10,IK168-IK172,IK168-IK175))</f>
        <v/>
      </c>
      <c r="IL177" s="45">
        <f>IF(IL151=0,IL168+IL169,IF(IL151&lt;=10,IL168-IL172,IL168-IL175))</f>
        <v/>
      </c>
      <c r="IM177" s="45">
        <f>IF(IM151=0,IM168+IM169,IF(IM151&lt;=10,IM168-IM172,IM168-IM175))</f>
        <v/>
      </c>
      <c r="IN177" s="45">
        <f>IF(IN151=0,IN168+IN169,IF(IN151&lt;=10,IN168-IN172,IN168-IN175))</f>
        <v/>
      </c>
      <c r="IO177" s="45">
        <f>IF(IO151=0,IO168+IO169,IF(IO151&lt;=10,IO168-IO172,IO168-IO175))</f>
        <v/>
      </c>
      <c r="IP177" s="45">
        <f>IF(IP151=0,IP168+IP169,IF(IP151&lt;=10,IP168-IP172,IP168-IP175))</f>
        <v/>
      </c>
      <c r="IQ177" s="45">
        <f>IF(IQ151=0,IQ168+IQ169,IF(IQ151&lt;=10,IQ168-IQ172,IQ168-IQ175))</f>
        <v/>
      </c>
      <c r="IR177" s="45">
        <f>IF(IR151=0,IR168+IR169,IF(IR151&lt;=10,IR168-IR172,IR168-IR175))</f>
        <v/>
      </c>
      <c r="IS177" s="45">
        <f>IF(IS151=0,IS168+IS169,IF(IS151&lt;=10,IS168-IS172,IS168-IS175))</f>
        <v/>
      </c>
      <c r="IT177" s="45">
        <f>IF(IT151=0,IT168+IT169,IF(IT151&lt;=10,IT168-IT172,IT168-IT175))</f>
        <v/>
      </c>
      <c r="IU177" s="45">
        <f>IF(IU151=0,IU168+IU169,IF(IU151&lt;=10,IU168-IU172,IU168-IU175))</f>
        <v/>
      </c>
      <c r="IV177" s="45">
        <f>IF(IV151=0,IV168+IV169,IF(IV151&lt;=10,IV168-IV172,IV168-IV175))</f>
        <v/>
      </c>
      <c r="IW177" s="45">
        <f>IF(IW151=0,IW168+IW169,IF(IW151&lt;=10,IW168-IW172,IW168-IW175))</f>
        <v/>
      </c>
      <c r="IX177" s="45">
        <f>IF(IX151=0,IX168+IX169,IF(IX151&lt;=10,IX168-IX172,IX168-IX175))</f>
        <v/>
      </c>
      <c r="IY177" s="45">
        <f>IF(IY151=0,IY168+IY169,IF(IY151&lt;=10,IY168-IY172,IY168-IY175))</f>
        <v/>
      </c>
      <c r="IZ177" s="45">
        <f>IF(IZ151=0,IZ168+IZ169,IF(IZ151&lt;=10,IZ168-IZ172,IZ168-IZ175))</f>
        <v/>
      </c>
      <c r="JA177" s="45">
        <f>IF(JA151=0,JA168+JA169,IF(JA151&lt;=10,JA168-JA172,JA168-JA175))</f>
        <v/>
      </c>
      <c r="JB177" s="45">
        <f>IF(JB151=0,JB168+JB169,IF(JB151&lt;=10,JB168-JB172,JB168-JB175))</f>
        <v/>
      </c>
      <c r="JC177" s="45">
        <f>IF(JC151=0,JC168+JC169,IF(JC151&lt;=10,JC168-JC172,JC168-JC175))</f>
        <v/>
      </c>
      <c r="JD177" s="45">
        <f>IF(JD151=0,JD168+JD169,IF(JD151&lt;=10,JD168-JD172,JD168-JD175))</f>
        <v/>
      </c>
      <c r="JE177" s="45">
        <f>IF(JE151=0,JE168+JE169,IF(JE151&lt;=10,JE168-JE172,JE168-JE175))</f>
        <v/>
      </c>
      <c r="JF177" s="45">
        <f>IF(JF151=0,JF168+JF169,IF(JF151&lt;=10,JF168-JF172,JF168-JF175))</f>
        <v/>
      </c>
      <c r="JG177" s="45">
        <f>IF(JG151=0,JG168+JG169,IF(JG151&lt;=10,JG168-JG172,JG168-JG175))</f>
        <v/>
      </c>
      <c r="JH177" s="45">
        <f>IF(JH151=0,JH168+JH169,IF(JH151&lt;=10,JH168-JH172,JH168-JH175))</f>
        <v/>
      </c>
      <c r="JI177" s="45">
        <f>IF(JI151=0,JI168+JI169,IF(JI151&lt;=10,JI168-JI172,JI168-JI175))</f>
        <v/>
      </c>
      <c r="JJ177" s="45">
        <f>IF(JJ151=0,JJ168+JJ169,IF(JJ151&lt;=10,JJ168-JJ172,JJ168-JJ175))</f>
        <v/>
      </c>
      <c r="JK177" s="45">
        <f>IF(JK151=0,JK168+JK169,IF(JK151&lt;=10,JK168-JK172,JK168-JK175))</f>
        <v/>
      </c>
      <c r="JL177" s="45">
        <f>IF(JL151=0,JL168+JL169,IF(JL151&lt;=10,JL168-JL172,JL168-JL175))</f>
        <v/>
      </c>
      <c r="JM177" s="45">
        <f>IF(JM151=0,JM168+JM169,IF(JM151&lt;=10,JM168-JM172,JM168-JM175))</f>
        <v/>
      </c>
      <c r="JN177" s="45">
        <f>IF(JN151=0,JN168+JN169,IF(JN151&lt;=10,JN168-JN172,JN168-JN175))</f>
        <v/>
      </c>
      <c r="JO177" s="45">
        <f>IF(JO151=0,JO168+JO169,IF(JO151&lt;=10,JO168-JO172,JO168-JO175))</f>
        <v/>
      </c>
      <c r="JP177" s="45">
        <f>IF(JP151=0,JP168+JP169,IF(JP151&lt;=10,JP168-JP172,JP168-JP175))</f>
        <v/>
      </c>
      <c r="JQ177" s="45">
        <f>IF(JQ151=0,JQ168+JQ169,IF(JQ151&lt;=10,JQ168-JQ172,JQ168-JQ175))</f>
        <v/>
      </c>
      <c r="JR177" s="45">
        <f>IF(JR151=0,JR168+JR169,IF(JR151&lt;=10,JR168-JR172,JR168-JR175))</f>
        <v/>
      </c>
      <c r="JS177" s="45">
        <f>IF(JS151=0,JS168+JS169,IF(JS151&lt;=10,JS168-JS172,JS168-JS175))</f>
        <v/>
      </c>
      <c r="JT177" s="45">
        <f>IF(JT151=0,JT168+JT169,IF(JT151&lt;=10,JT168-JT172,JT168-JT175))</f>
        <v/>
      </c>
      <c r="JU177" s="45">
        <f>IF(JU151=0,JU168+JU169,IF(JU151&lt;=10,JU168-JU172,JU168-JU175))</f>
        <v/>
      </c>
      <c r="JV177" s="45">
        <f>IF(JV151=0,JV168+JV169,IF(JV151&lt;=10,JV168-JV172,JV168-JV175))</f>
        <v/>
      </c>
      <c r="JW177" s="45">
        <f>IF(JW151=0,JW168+JW169,IF(JW151&lt;=10,JW168-JW172,JW168-JW175))</f>
        <v/>
      </c>
      <c r="JX177" s="45">
        <f>IF(JX151=0,JX168+JX169,IF(JX151&lt;=10,JX168-JX172,JX168-JX175))</f>
        <v/>
      </c>
      <c r="JY177" s="45">
        <f>IF(JY151=0,JY168+JY169,IF(JY151&lt;=10,JY168-JY172,JY168-JY175))</f>
        <v/>
      </c>
      <c r="JZ177" s="45">
        <f>IF(JZ151=0,JZ168+JZ169,IF(JZ151&lt;=10,JZ168-JZ172,JZ168-JZ175))</f>
        <v/>
      </c>
      <c r="KA177" s="45">
        <f>IF(KA151=0,KA168+KA169,IF(KA151&lt;=10,KA168-KA172,KA168-KA175))</f>
        <v/>
      </c>
      <c r="KB177" s="45">
        <f>IF(KB151=0,KB168+KB169,IF(KB151&lt;=10,KB168-KB172,KB168-KB175))</f>
        <v/>
      </c>
      <c r="KC177" s="45">
        <f>IF(KC151=0,KC168+KC169,IF(KC151&lt;=10,KC168-KC172,KC168-KC175))</f>
        <v/>
      </c>
      <c r="KD177" s="45">
        <f>IF(KD151=0,KD168+KD169,IF(KD151&lt;=10,KD168-KD172,KD168-KD175))</f>
        <v/>
      </c>
      <c r="KE177" s="45">
        <f>IF(KE151=0,KE168+KE169,IF(KE151&lt;=10,KE168-KE172,KE168-KE175))</f>
        <v/>
      </c>
      <c r="KF177" s="45">
        <f>IF(KF151=0,KF168+KF169,IF(KF151&lt;=10,KF168-KF172,KF168-KF175))</f>
        <v/>
      </c>
      <c r="KG177" s="45">
        <f>IF(KG151=0,KG168+KG169,IF(KG151&lt;=10,KG168-KG172,KG168-KG175))</f>
        <v/>
      </c>
      <c r="KH177" s="45">
        <f>IF(KH151=0,KH168+KH169,IF(KH151&lt;=10,KH168-KH172,KH168-KH175))</f>
        <v/>
      </c>
      <c r="KI177" s="45">
        <f>IF(KI151=0,KI168+KI169,IF(KI151&lt;=10,KI168-KI172,KI168-KI175))</f>
        <v/>
      </c>
      <c r="KJ177" s="45">
        <f>IF(KJ151=0,KJ168+KJ169,IF(KJ151&lt;=10,KJ168-KJ172,KJ168-KJ175))</f>
        <v/>
      </c>
      <c r="KK177" s="45">
        <f>IF(KK151=0,KK168+KK169,IF(KK151&lt;=10,KK168-KK172,KK168-KK175))</f>
        <v/>
      </c>
      <c r="KL177" s="45">
        <f>IF(KL151=0,KL168+KL169,IF(KL151&lt;=10,KL168-KL172,KL168-KL175))</f>
        <v/>
      </c>
      <c r="KM177" s="45">
        <f>IF(KM151=0,KM168+KM169,IF(KM151&lt;=10,KM168-KM172,KM168-KM175))</f>
        <v/>
      </c>
      <c r="KN177" s="45">
        <f>IF(KN151=0,KN168+KN169,IF(KN151&lt;=10,KN168-KN172,KN168-KN175))</f>
        <v/>
      </c>
      <c r="KO177" s="45">
        <f>IF(KO151=0,KO168+KO169,IF(KO151&lt;=10,KO168-KO172,KO168-KO175))</f>
        <v/>
      </c>
      <c r="KP177" s="45">
        <f>IF(KP151=0,KP168+KP169,IF(KP151&lt;=10,KP168-KP172,KP168-KP175))</f>
        <v/>
      </c>
      <c r="KQ177" s="45">
        <f>IF(KQ151=0,KQ168+KQ169,IF(KQ151&lt;=10,KQ168-KQ172,KQ168-KQ175))</f>
        <v/>
      </c>
      <c r="KR177" s="45">
        <f>IF(KR151=0,KR168+KR169,IF(KR151&lt;=10,KR168-KR172,KR168-KR175))</f>
        <v/>
      </c>
      <c r="KS177" s="45">
        <f>IF(KS151=0,KS168+KS169,IF(KS151&lt;=10,KS168-KS172,KS168-KS175))</f>
        <v/>
      </c>
      <c r="KT177" s="45">
        <f>IF(KT151=0,KT168+KT169,IF(KT151&lt;=10,KT168-KT172,KT168-KT175))</f>
        <v/>
      </c>
      <c r="KU177" s="45">
        <f>IF(KU151=0,KU168+KU169,IF(KU151&lt;=10,KU168-KU172,KU168-KU175))</f>
        <v/>
      </c>
      <c r="KV177" s="45">
        <f>IF(KV151=0,KV168+KV169,IF(KV151&lt;=10,KV168-KV172,KV168-KV175))</f>
        <v/>
      </c>
      <c r="KW177" s="45">
        <f>IF(KW151=0,KW168+KW169,IF(KW151&lt;=10,KW168-KW172,KW168-KW175))</f>
        <v/>
      </c>
      <c r="KX177" s="45">
        <f>IF(KX151=0,KX168+KX169,IF(KX151&lt;=10,KX168-KX172,KX168-KX175))</f>
        <v/>
      </c>
      <c r="KY177" s="45">
        <f>IF(KY151=0,KY168+KY169,IF(KY151&lt;=10,KY168-KY172,KY168-KY175))</f>
        <v/>
      </c>
      <c r="KZ177" s="45">
        <f>IF(KZ151=0,KZ168+KZ169,IF(KZ151&lt;=10,KZ168-KZ172,KZ168-KZ175))</f>
        <v/>
      </c>
      <c r="LA177" s="45">
        <f>IF(LA151=0,LA168+LA169,IF(LA151&lt;=10,LA168-LA172,LA168-LA175))</f>
        <v/>
      </c>
      <c r="LB177" s="45">
        <f>IF(LB151=0,LB168+LB169,IF(LB151&lt;=10,LB168-LB172,LB168-LB175))</f>
        <v/>
      </c>
      <c r="LC177" s="45">
        <f>IF(LC151=0,LC168+LC169,IF(LC151&lt;=10,LC168-LC172,LC168-LC175))</f>
        <v/>
      </c>
      <c r="LD177" s="45">
        <f>IF(LD151=0,LD168+LD169,IF(LD151&lt;=10,LD168-LD172,LD168-LD175))</f>
        <v/>
      </c>
      <c r="LE177" s="45">
        <f>IF(LE151=0,LE168+LE169,IF(LE151&lt;=10,LE168-LE172,LE168-LE175))</f>
        <v/>
      </c>
      <c r="LF177" s="45">
        <f>IF(LF151=0,LF168+LF169,IF(LF151&lt;=10,LF168-LF172,LF168-LF175))</f>
        <v/>
      </c>
      <c r="LG177" s="45">
        <f>IF(LG151=0,LG168+LG169,IF(LG151&lt;=10,LG168-LG172,LG168-LG175))</f>
        <v/>
      </c>
      <c r="LH177" s="45">
        <f>IF(LH151=0,LH168+LH169,IF(LH151&lt;=10,LH168-LH172,LH168-LH175))</f>
        <v/>
      </c>
      <c r="LI177" s="45">
        <f>IF(LI151=0,LI168+LI169,IF(LI151&lt;=10,LI168-LI172,LI168-LI175))</f>
        <v/>
      </c>
      <c r="LJ177" s="45">
        <f>IF(LJ151=0,LJ168+LJ169,IF(LJ151&lt;=10,LJ168-LJ172,LJ168-LJ175))</f>
        <v/>
      </c>
      <c r="LK177" s="45">
        <f>IF(LK151=0,LK168+LK169,IF(LK151&lt;=10,LK168-LK172,LK168-LK175))</f>
        <v/>
      </c>
      <c r="LL177" s="45">
        <f>IF(LL151=0,LL168+LL169,IF(LL151&lt;=10,LL168-LL172,LL168-LL175))</f>
        <v/>
      </c>
      <c r="LM177" s="45">
        <f>IF(LM151=0,LM168+LM169,IF(LM151&lt;=10,LM168-LM172,LM168-LM175))</f>
        <v/>
      </c>
      <c r="LN177" s="45">
        <f>IF(LN151=0,LN168+LN169,IF(LN151&lt;=10,LN168-LN172,LN168-LN175))</f>
        <v/>
      </c>
      <c r="LO177" s="45">
        <f>IF(LO151=0,LO168+LO169,IF(LO151&lt;=10,LO168-LO172,LO168-LO175))</f>
        <v/>
      </c>
      <c r="LP177" s="45">
        <f>IF(LP151=0,LP168+LP169,IF(LP151&lt;=10,LP168-LP172,LP168-LP175))</f>
        <v/>
      </c>
      <c r="LQ177" s="45">
        <f>IF(LQ151=0,LQ168+LQ169,IF(LQ151&lt;=10,LQ168-LQ172,LQ168-LQ175))</f>
        <v/>
      </c>
      <c r="LR177" s="45">
        <f>IF(LR151=0,LR168+LR169,IF(LR151&lt;=10,LR168-LR172,LR168-LR175))</f>
        <v/>
      </c>
      <c r="LS177" s="45">
        <f>IF(LS151=0,LS168+LS169,IF(LS151&lt;=10,LS168-LS172,LS168-LS175))</f>
        <v/>
      </c>
      <c r="LT177" s="45">
        <f>IF(LT151=0,LT168+LT169,IF(LT151&lt;=10,LT168-LT172,LT168-LT175))</f>
        <v/>
      </c>
      <c r="LU177" s="45">
        <f>IF(LU151=0,LU168+LU169,IF(LU151&lt;=10,LU168-LU172,LU168-LU175))</f>
        <v/>
      </c>
      <c r="LV177" s="45">
        <f>IF(LV151=0,LV168+LV169,IF(LV151&lt;=10,LV168-LV172,LV168-LV175))</f>
        <v/>
      </c>
      <c r="LW177" s="45">
        <f>IF(LW151=0,LW168+LW169,IF(LW151&lt;=10,LW168-LW172,LW168-LW175))</f>
        <v/>
      </c>
      <c r="LX177" s="45">
        <f>IF(LX151=0,LX168+LX169,IF(LX151&lt;=10,LX168-LX172,LX168-LX175))</f>
        <v/>
      </c>
      <c r="LY177" s="45">
        <f>IF(LY151=0,LY168+LY169,IF(LY151&lt;=10,LY168-LY172,LY168-LY175))</f>
        <v/>
      </c>
      <c r="LZ177" s="45">
        <f>IF(LZ151=0,LZ168+LZ169,IF(LZ151&lt;=10,LZ168-LZ172,LZ168-LZ175))</f>
        <v/>
      </c>
      <c r="MA177" s="45">
        <f>IF(MA151=0,MA168+MA169,IF(MA151&lt;=10,MA168-MA172,MA168-MA175))</f>
        <v/>
      </c>
      <c r="MB177" s="45">
        <f>IF(MB151=0,MB168+MB169,IF(MB151&lt;=10,MB168-MB172,MB168-MB175))</f>
        <v/>
      </c>
      <c r="MC177" s="45">
        <f>IF(MC151=0,MC168+MC169,IF(MC151&lt;=10,MC168-MC172,MC168-MC175))</f>
        <v/>
      </c>
      <c r="MD177" s="45">
        <f>IF(MD151=0,MD168+MD169,IF(MD151&lt;=10,MD168-MD172,MD168-MD175))</f>
        <v/>
      </c>
      <c r="ME177" s="45">
        <f>IF(ME151=0,ME168+ME169,IF(ME151&lt;=10,ME168-ME172,ME168-ME175))</f>
        <v/>
      </c>
      <c r="MF177" s="45">
        <f>IF(MF151=0,MF168+MF169,IF(MF151&lt;=10,MF168-MF172,MF168-MF175))</f>
        <v/>
      </c>
      <c r="MG177" s="45">
        <f>IF(MG151=0,MG168+MG169,IF(MG151&lt;=10,MG168-MG172,MG168-MG175))</f>
        <v/>
      </c>
      <c r="MH177" s="45">
        <f>IF(MH151=0,MH168+MH169,IF(MH151&lt;=10,MH168-MH172,MH168-MH175))</f>
        <v/>
      </c>
      <c r="MI177" s="45">
        <f>IF(MI151=0,MI168+MI169,IF(MI151&lt;=10,MI168-MI172,MI168-MI175))</f>
        <v/>
      </c>
      <c r="MJ177" s="45">
        <f>IF(MJ151=0,MJ168+MJ169,IF(MJ151&lt;=10,MJ168-MJ172,MJ168-MJ175))</f>
        <v/>
      </c>
      <c r="MK177" s="45">
        <f>IF(MK151=0,MK168+MK169,IF(MK151&lt;=10,MK168-MK172,MK168-MK175))</f>
        <v/>
      </c>
      <c r="ML177" s="45">
        <f>IF(ML151=0,ML168+ML169,IF(ML151&lt;=10,ML168-ML172,ML168-ML175))</f>
        <v/>
      </c>
      <c r="MM177" s="45">
        <f>IF(MM151=0,MM168+MM169,IF(MM151&lt;=10,MM168-MM172,MM168-MM175))</f>
        <v/>
      </c>
      <c r="MN177" s="45">
        <f>IF(MN151=0,MN168+MN169,IF(MN151&lt;=10,MN168-MN172,MN168-MN175))</f>
        <v/>
      </c>
      <c r="MO177" s="45">
        <f>IF(MO151=0,MO168+MO169,IF(MO151&lt;=10,MO168-MO172,MO168-MO175))</f>
        <v/>
      </c>
      <c r="MP177" s="45">
        <f>IF(MP151=0,MP168+MP169,IF(MP151&lt;=10,MP168-MP172,MP168-MP175))</f>
        <v/>
      </c>
      <c r="MQ177" s="45">
        <f>IF(MQ151=0,MQ168+MQ169,IF(MQ151&lt;=10,MQ168-MQ172,MQ168-MQ175))</f>
        <v/>
      </c>
      <c r="MR177" s="45">
        <f>IF(MR151=0,MR168+MR169,IF(MR151&lt;=10,MR168-MR172,MR168-MR175))</f>
        <v/>
      </c>
      <c r="MS177" s="45">
        <f>IF(MS151=0,MS168+MS169,IF(MS151&lt;=10,MS168-MS172,MS168-MS175))</f>
        <v/>
      </c>
      <c r="MT177" s="45">
        <f>IF(MT151=0,MT168+MT169,IF(MT151&lt;=10,MT168-MT172,MT168-MT175))</f>
        <v/>
      </c>
      <c r="MU177" s="45">
        <f>IF(MU151=0,MU168+MU169,IF(MU151&lt;=10,MU168-MU172,MU168-MU175))</f>
        <v/>
      </c>
      <c r="MV177" s="45">
        <f>IF(MV151=0,MV168+MV169,IF(MV151&lt;=10,MV168-MV172,MV168-MV175))</f>
        <v/>
      </c>
      <c r="MW177" s="45">
        <f>IF(MW151=0,MW168+MW169,IF(MW151&lt;=10,MW168-MW172,MW168-MW175))</f>
        <v/>
      </c>
      <c r="MX177" s="45">
        <f>IF(MX151=0,MX168+MX169,IF(MX151&lt;=10,MX168-MX172,MX168-MX175))</f>
        <v/>
      </c>
      <c r="MY177" s="45">
        <f>IF(MY151=0,MY168+MY169,IF(MY151&lt;=10,MY168-MY172,MY168-MY175))</f>
        <v/>
      </c>
      <c r="MZ177" s="45">
        <f>IF(MZ151=0,MZ168+MZ169,IF(MZ151&lt;=10,MZ168-MZ172,MZ168-MZ175))</f>
        <v/>
      </c>
      <c r="NA177" s="45">
        <f>IF(NA151=0,NA168+NA169,IF(NA151&lt;=10,NA168-NA172,NA168-NA175))</f>
        <v/>
      </c>
      <c r="NB177" s="45">
        <f>IF(NB151=0,NB168+NB169,IF(NB151&lt;=10,NB168-NB172,NB168-NB175))</f>
        <v/>
      </c>
      <c r="NC177" s="45">
        <f>IF(NC151=0,NC168+NC169,IF(NC151&lt;=10,NC168-NC172,NC168-NC175))</f>
        <v/>
      </c>
      <c r="ND177" s="45">
        <f>IF(ND151=0,ND168+ND169,IF(ND151&lt;=10,ND168-ND172,ND168-ND175))</f>
        <v/>
      </c>
      <c r="NE177" s="45">
        <f>IF(NE151=0,NE168+NE169,IF(NE151&lt;=10,NE168-NE172,NE168-NE175))</f>
        <v/>
      </c>
      <c r="NF177" s="45">
        <f>IF(NF151=0,NF168+NF169,IF(NF151&lt;=10,NF168-NF172,NF168-NF175))</f>
        <v/>
      </c>
      <c r="NG177" s="45">
        <f>IF(NG151=0,NG168+NG169,IF(NG151&lt;=10,NG168-NG172,NG168-NG175))</f>
        <v/>
      </c>
      <c r="NH177" s="45">
        <f>IF(NH151=0,NH168+NH169,IF(NH151&lt;=10,NH168-NH172,NH168-NH175))</f>
        <v/>
      </c>
      <c r="NI177" s="45">
        <f>IF(NI151=0,NI168+NI169,IF(NI151&lt;=10,NI168-NI172,NI168-NI175))</f>
        <v/>
      </c>
      <c r="NJ177" s="45">
        <f>IF(NJ151=0,NJ168+NJ169,IF(NJ151&lt;=10,NJ168-NJ172,NJ168-NJ175))</f>
        <v/>
      </c>
      <c r="NK177" s="45">
        <f>IF(NK151=0,NK168+NK169,IF(NK151&lt;=10,NK168-NK172,NK168-NK175))</f>
        <v/>
      </c>
      <c r="NL177" s="45">
        <f>IF(NL151=0,NL168+NL169,IF(NL151&lt;=10,NL168-NL172,NL168-NL175))</f>
        <v/>
      </c>
      <c r="NM177" s="45">
        <f>IF(NM151=0,NM168+NM169,IF(NM151&lt;=10,NM168-NM172,NM168-NM175))</f>
        <v/>
      </c>
      <c r="NN177" s="45">
        <f>IF(NN151=0,NN168+NN169,IF(NN151&lt;=10,NN168-NN172,NN168-NN175))</f>
        <v/>
      </c>
      <c r="NO177" s="45">
        <f>IF(NO151=0,NO168+NO169,IF(NO151&lt;=10,NO168-NO172,NO168-NO175))</f>
        <v/>
      </c>
      <c r="NP177" s="45">
        <f>IF(NP151=0,NP168+NP169,IF(NP151&lt;=10,NP168-NP172,NP168-NP175))</f>
        <v/>
      </c>
      <c r="NQ177" s="45">
        <f>IF(NQ151=0,NQ168+NQ169,IF(NQ151&lt;=10,NQ168-NQ172,NQ168-NQ175))</f>
        <v/>
      </c>
      <c r="NR177" s="45">
        <f>IF(NR151=0,NR168+NR169,IF(NR151&lt;=10,NR168-NR172,NR168-NR175))</f>
        <v/>
      </c>
      <c r="NS177" s="45">
        <f>IF(NS151=0,NS168+NS169,IF(NS151&lt;=10,NS168-NS172,NS168-NS175))</f>
        <v/>
      </c>
      <c r="NT177" s="45">
        <f>IF(NT151=0,NT168+NT169,IF(NT151&lt;=10,NT168-NT172,NT168-NT175))</f>
        <v/>
      </c>
      <c r="NU177" s="45">
        <f>IF(NU151=0,NU168+NU169,IF(NU151&lt;=10,NU168-NU172,NU168-NU175))</f>
        <v/>
      </c>
      <c r="NV177" s="45">
        <f>IF(NV151=0,NV168+NV169,IF(NV151&lt;=10,NV168-NV172,NV168-NV175))</f>
        <v/>
      </c>
      <c r="NW177" s="45">
        <f>IF(NW151=0,NW168+NW169,IF(NW151&lt;=10,NW168-NW172,NW168-NW175))</f>
        <v/>
      </c>
      <c r="NX177" s="45">
        <f>IF(NX151=0,NX168+NX169,IF(NX151&lt;=10,NX168-NX172,NX168-NX175))</f>
        <v/>
      </c>
      <c r="NY177" s="45">
        <f>IF(NY151=0,NY168+NY169,IF(NY151&lt;=10,NY168-NY172,NY168-NY175))</f>
        <v/>
      </c>
      <c r="NZ177" s="45">
        <f>IF(NZ151=0,NZ168+NZ169,IF(NZ151&lt;=10,NZ168-NZ172,NZ168-NZ175))</f>
        <v/>
      </c>
      <c r="OA177" s="45">
        <f>IF(OA151=0,OA168+OA169,IF(OA151&lt;=10,OA168-OA172,OA168-OA175))</f>
        <v/>
      </c>
      <c r="OB177" s="45">
        <f>IF(OB151=0,OB168+OB169,IF(OB151&lt;=10,OB168-OB172,OB168-OB175))</f>
        <v/>
      </c>
      <c r="OC177" s="45">
        <f>IF(OC151=0,OC168+OC169,IF(OC151&lt;=10,OC168-OC172,OC168-OC175))</f>
        <v/>
      </c>
      <c r="OD177" s="45">
        <f>IF(OD151=0,OD168+OD169,IF(OD151&lt;=10,OD168-OD172,OD168-OD175))</f>
        <v/>
      </c>
      <c r="OE177" s="45">
        <f>IF(OE151=0,OE168+OE169,IF(OE151&lt;=10,OE168-OE172,OE168-OE175))</f>
        <v/>
      </c>
      <c r="OF177" s="45">
        <f>IF(OF151=0,OF168+OF169,IF(OF151&lt;=10,OF168-OF172,OF168-OF175))</f>
        <v/>
      </c>
      <c r="OG177" s="45">
        <f>IF(OG151=0,OG168+OG169,IF(OG151&lt;=10,OG168-OG172,OG168-OG175))</f>
        <v/>
      </c>
      <c r="OH177" s="45">
        <f>IF(OH151=0,OH168+OH169,IF(OH151&lt;=10,OH168-OH172,OH168-OH175))</f>
        <v/>
      </c>
      <c r="OI177" s="45">
        <f>IF(OI151=0,OI168+OI169,IF(OI151&lt;=10,OI168-OI172,OI168-OI175))</f>
        <v/>
      </c>
      <c r="OJ177" s="45">
        <f>IF(OJ151=0,OJ168+OJ169,IF(OJ151&lt;=10,OJ168-OJ172,OJ168-OJ175))</f>
        <v/>
      </c>
      <c r="OK177" s="45">
        <f>IF(OK151=0,OK168+OK169,IF(OK151&lt;=10,OK168-OK172,OK168-OK175))</f>
        <v/>
      </c>
      <c r="OL177" s="45">
        <f>IF(OL151=0,OL168+OL169,IF(OL151&lt;=10,OL168-OL172,OL168-OL175))</f>
        <v/>
      </c>
      <c r="OM177" s="45">
        <f>IF(OM151=0,OM168+OM169,IF(OM151&lt;=10,OM168-OM172,OM168-OM175))</f>
        <v/>
      </c>
      <c r="ON177" s="45">
        <f>IF(ON151=0,ON168+ON169,IF(ON151&lt;=10,ON168-ON172,ON168-ON175))</f>
        <v/>
      </c>
      <c r="OO177" s="45">
        <f>IF(OO151=0,OO168+OO169,IF(OO151&lt;=10,OO168-OO172,OO168-OO175))</f>
        <v/>
      </c>
      <c r="OP177" s="45">
        <f>IF(OP151=0,OP168+OP169,IF(OP151&lt;=10,OP168-OP172,OP168-OP175))</f>
        <v/>
      </c>
      <c r="OQ177" s="45">
        <f>IF(OQ151=0,OQ168+OQ169,IF(OQ151&lt;=10,OQ168-OQ172,OQ168-OQ175))</f>
        <v/>
      </c>
      <c r="OR177" s="45">
        <f>IF(OR151=0,OR168+OR169,IF(OR151&lt;=10,OR168-OR172,OR168-OR175))</f>
        <v/>
      </c>
      <c r="OS177" s="45">
        <f>IF(OS151=0,OS168+OS169,IF(OS151&lt;=10,OS168-OS172,OS168-OS175))</f>
        <v/>
      </c>
      <c r="OT177" s="45">
        <f>IF(OT151=0,OT168+OT169,IF(OT151&lt;=10,OT168-OT172,OT168-OT175))</f>
        <v/>
      </c>
      <c r="OU177" s="45">
        <f>IF(OU151=0,OU168+OU169,IF(OU151&lt;=10,OU168-OU172,OU168-OU175))</f>
        <v/>
      </c>
      <c r="OV177" s="45">
        <f>IF(OV151=0,OV168+OV169,IF(OV151&lt;=10,OV168-OV172,OV168-OV175))</f>
        <v/>
      </c>
      <c r="OW177" s="45">
        <f>IF(OW151=0,OW168+OW169,IF(OW151&lt;=10,OW168-OW172,OW168-OW175))</f>
        <v/>
      </c>
      <c r="OX177" s="45">
        <f>IF(OX151=0,OX168+OX169,IF(OX151&lt;=10,OX168-OX172,OX168-OX175))</f>
        <v/>
      </c>
      <c r="OY177" s="45">
        <f>IF(OY151=0,OY168+OY169,IF(OY151&lt;=10,OY168-OY172,OY168-OY175))</f>
        <v/>
      </c>
      <c r="OZ177" s="45">
        <f>IF(OZ151=0,OZ168+OZ169,IF(OZ151&lt;=10,OZ168-OZ172,OZ168-OZ175))</f>
        <v/>
      </c>
      <c r="PA177" s="45">
        <f>IF(PA151=0,PA168+PA169,IF(PA151&lt;=10,PA168-PA172,PA168-PA175))</f>
        <v/>
      </c>
      <c r="PB177" s="45">
        <f>IF(PB151=0,PB168+PB169,IF(PB151&lt;=10,PB168-PB172,PB168-PB175))</f>
        <v/>
      </c>
      <c r="PC177" s="45">
        <f>IF(PC151=0,PC168+PC169,IF(PC151&lt;=10,PC168-PC172,PC168-PC175))</f>
        <v/>
      </c>
      <c r="PD177" s="45">
        <f>IF(PD151=0,PD168+PD169,IF(PD151&lt;=10,PD168-PD172,PD168-PD175))</f>
        <v/>
      </c>
      <c r="PE177" s="45">
        <f>IF(PE151=0,PE168+PE169,IF(PE151&lt;=10,PE168-PE172,PE168-PE175))</f>
        <v/>
      </c>
      <c r="PF177" s="45">
        <f>IF(PF151=0,PF168+PF169,IF(PF151&lt;=10,PF168-PF172,PF168-PF175))</f>
        <v/>
      </c>
      <c r="PG177" s="45">
        <f>IF(PG151=0,PG168+PG169,IF(PG151&lt;=10,PG168-PG172,PG168-PG175))</f>
        <v/>
      </c>
      <c r="PH177" s="45">
        <f>IF(PH151=0,PH168+PH169,IF(PH151&lt;=10,PH168-PH172,PH168-PH175))</f>
        <v/>
      </c>
      <c r="PI177" s="45">
        <f>IF(PI151=0,PI168+PI169,IF(PI151&lt;=10,PI168-PI172,PI168-PI175))</f>
        <v/>
      </c>
      <c r="PJ177" s="45">
        <f>IF(PJ151=0,PJ168+PJ169,IF(PJ151&lt;=10,PJ168-PJ172,PJ168-PJ175))</f>
        <v/>
      </c>
      <c r="PK177" s="45">
        <f>IF(PK151=0,PK168+PK169,IF(PK151&lt;=10,PK168-PK172,PK168-PK175))</f>
        <v/>
      </c>
      <c r="PL177" s="45">
        <f>IF(PL151=0,PL168+PL169,IF(PL151&lt;=10,PL168-PL172,PL168-PL175))</f>
        <v/>
      </c>
      <c r="PM177" s="45">
        <f>IF(PM151=0,PM168+PM169,IF(PM151&lt;=10,PM168-PM172,PM168-PM175))</f>
        <v/>
      </c>
    </row>
    <row r="178">
      <c r="A178" s="9" t="inlineStr">
        <is>
          <t>Existing site NOI retained</t>
        </is>
      </c>
      <c r="B178" s="9" t="inlineStr">
        <is>
          <t>P3</t>
        </is>
      </c>
      <c r="C178" s="43">
        <f>SUM(D178:PM178)</f>
        <v/>
      </c>
      <c r="D178" s="44">
        <f>0</f>
        <v/>
      </c>
      <c r="E178" s="44">
        <f>0</f>
        <v/>
      </c>
      <c r="F178" s="44">
        <f>0</f>
        <v/>
      </c>
      <c r="G178" s="44">
        <f>0</f>
        <v/>
      </c>
      <c r="H178" s="44">
        <f>0</f>
        <v/>
      </c>
      <c r="I178" s="44">
        <f>0</f>
        <v/>
      </c>
      <c r="J178" s="44">
        <f>0</f>
        <v/>
      </c>
      <c r="K178" s="44">
        <f>0</f>
        <v/>
      </c>
      <c r="L178" s="44">
        <f>0</f>
        <v/>
      </c>
      <c r="M178" s="44">
        <f>0</f>
        <v/>
      </c>
      <c r="N178" s="44">
        <f>0</f>
        <v/>
      </c>
      <c r="O178" s="44">
        <f>0</f>
        <v/>
      </c>
      <c r="P178" s="44">
        <f>0</f>
        <v/>
      </c>
      <c r="Q178" s="44">
        <f>0</f>
        <v/>
      </c>
      <c r="R178" s="44">
        <f>0</f>
        <v/>
      </c>
      <c r="S178" s="44">
        <f>0</f>
        <v/>
      </c>
      <c r="T178" s="44">
        <f>0</f>
        <v/>
      </c>
      <c r="U178" s="44">
        <f>0</f>
        <v/>
      </c>
      <c r="V178" s="44">
        <f>0</f>
        <v/>
      </c>
      <c r="W178" s="44">
        <f>0</f>
        <v/>
      </c>
      <c r="X178" s="44">
        <f>0</f>
        <v/>
      </c>
      <c r="Y178" s="44">
        <f>0</f>
        <v/>
      </c>
      <c r="Z178" s="44">
        <f>0</f>
        <v/>
      </c>
      <c r="AA178" s="44">
        <f>0</f>
        <v/>
      </c>
      <c r="AB178" s="44">
        <f>0</f>
        <v/>
      </c>
      <c r="AC178" s="44">
        <f>0</f>
        <v/>
      </c>
      <c r="AD178" s="44">
        <f>0</f>
        <v/>
      </c>
      <c r="AE178" s="44">
        <f>0</f>
        <v/>
      </c>
      <c r="AF178" s="44">
        <f>0</f>
        <v/>
      </c>
      <c r="AG178" s="44">
        <f>0</f>
        <v/>
      </c>
      <c r="AH178" s="44">
        <f>0</f>
        <v/>
      </c>
      <c r="AI178" s="44">
        <f>0</f>
        <v/>
      </c>
      <c r="AJ178" s="44">
        <f>0</f>
        <v/>
      </c>
      <c r="AK178" s="44">
        <f>0</f>
        <v/>
      </c>
      <c r="AL178" s="44">
        <f>0</f>
        <v/>
      </c>
      <c r="AM178" s="44">
        <f>0</f>
        <v/>
      </c>
      <c r="AN178" s="44">
        <f>0</f>
        <v/>
      </c>
      <c r="AO178" s="44">
        <f>0</f>
        <v/>
      </c>
      <c r="AP178" s="44">
        <f>0</f>
        <v/>
      </c>
      <c r="AQ178" s="44">
        <f>0</f>
        <v/>
      </c>
      <c r="AR178" s="44">
        <f>0</f>
        <v/>
      </c>
      <c r="AS178" s="44">
        <f>0</f>
        <v/>
      </c>
      <c r="AT178" s="44">
        <f>0</f>
        <v/>
      </c>
      <c r="AU178" s="44">
        <f>0</f>
        <v/>
      </c>
      <c r="AV178" s="44">
        <f>0</f>
        <v/>
      </c>
      <c r="AW178" s="44">
        <f>0</f>
        <v/>
      </c>
      <c r="AX178" s="44">
        <f>0</f>
        <v/>
      </c>
      <c r="AY178" s="44">
        <f>0</f>
        <v/>
      </c>
      <c r="AZ178" s="44">
        <f>0</f>
        <v/>
      </c>
      <c r="BA178" s="44">
        <f>0</f>
        <v/>
      </c>
      <c r="BB178" s="44">
        <f>0</f>
        <v/>
      </c>
      <c r="BC178" s="44">
        <f>0</f>
        <v/>
      </c>
      <c r="BD178" s="44">
        <f>0</f>
        <v/>
      </c>
      <c r="BE178" s="44">
        <f>0</f>
        <v/>
      </c>
      <c r="BF178" s="44">
        <f>0</f>
        <v/>
      </c>
      <c r="BG178" s="44">
        <f>0</f>
        <v/>
      </c>
      <c r="BH178" s="44">
        <f>0</f>
        <v/>
      </c>
      <c r="BI178" s="44">
        <f>0</f>
        <v/>
      </c>
      <c r="BJ178" s="44">
        <f>0</f>
        <v/>
      </c>
      <c r="BK178" s="44">
        <f>0</f>
        <v/>
      </c>
      <c r="BL178" s="44">
        <f>0</f>
        <v/>
      </c>
      <c r="BM178" s="44">
        <f>0</f>
        <v/>
      </c>
      <c r="BN178" s="44">
        <f>0</f>
        <v/>
      </c>
      <c r="BO178" s="44">
        <f>0</f>
        <v/>
      </c>
      <c r="BP178" s="44">
        <f>0</f>
        <v/>
      </c>
      <c r="BQ178" s="44">
        <f>0</f>
        <v/>
      </c>
      <c r="BR178" s="44">
        <f>0</f>
        <v/>
      </c>
      <c r="BS178" s="44">
        <f>0</f>
        <v/>
      </c>
      <c r="BT178" s="44">
        <f>0</f>
        <v/>
      </c>
      <c r="BU178" s="44">
        <f>0</f>
        <v/>
      </c>
      <c r="BV178" s="44">
        <f>0</f>
        <v/>
      </c>
      <c r="BW178" s="44">
        <f>0</f>
        <v/>
      </c>
      <c r="BX178" s="44">
        <f>0</f>
        <v/>
      </c>
      <c r="BY178" s="44">
        <f>0</f>
        <v/>
      </c>
      <c r="BZ178" s="44">
        <f>0</f>
        <v/>
      </c>
      <c r="CA178" s="44">
        <f>0</f>
        <v/>
      </c>
      <c r="CB178" s="44">
        <f>0</f>
        <v/>
      </c>
      <c r="CC178" s="44">
        <f>0</f>
        <v/>
      </c>
      <c r="CD178" s="44">
        <f>0</f>
        <v/>
      </c>
      <c r="CE178" s="44">
        <f>0</f>
        <v/>
      </c>
      <c r="CF178" s="44">
        <f>0</f>
        <v/>
      </c>
      <c r="CG178" s="44">
        <f>0</f>
        <v/>
      </c>
      <c r="CH178" s="44">
        <f>0</f>
        <v/>
      </c>
      <c r="CI178" s="44">
        <f>0</f>
        <v/>
      </c>
      <c r="CJ178" s="44">
        <f>0</f>
        <v/>
      </c>
      <c r="CK178" s="44">
        <f>0</f>
        <v/>
      </c>
      <c r="CL178" s="44">
        <f>0</f>
        <v/>
      </c>
      <c r="CM178" s="44">
        <f>0</f>
        <v/>
      </c>
      <c r="CN178" s="44">
        <f>0</f>
        <v/>
      </c>
      <c r="CO178" s="44">
        <f>0</f>
        <v/>
      </c>
      <c r="CP178" s="44">
        <f>0</f>
        <v/>
      </c>
      <c r="CQ178" s="44">
        <f>0</f>
        <v/>
      </c>
      <c r="CR178" s="44">
        <f>0</f>
        <v/>
      </c>
      <c r="CS178" s="44">
        <f>0</f>
        <v/>
      </c>
      <c r="CT178" s="44">
        <f>0</f>
        <v/>
      </c>
      <c r="CU178" s="44">
        <f>0</f>
        <v/>
      </c>
      <c r="CV178" s="44">
        <f>0</f>
        <v/>
      </c>
      <c r="CW178" s="44">
        <f>0</f>
        <v/>
      </c>
      <c r="CX178" s="44">
        <f>0</f>
        <v/>
      </c>
      <c r="CY178" s="44">
        <f>0</f>
        <v/>
      </c>
      <c r="CZ178" s="44">
        <f>0</f>
        <v/>
      </c>
      <c r="DA178" s="44">
        <f>0</f>
        <v/>
      </c>
      <c r="DB178" s="44">
        <f>0</f>
        <v/>
      </c>
      <c r="DC178" s="44">
        <f>0</f>
        <v/>
      </c>
      <c r="DD178" s="44">
        <f>0</f>
        <v/>
      </c>
      <c r="DE178" s="44">
        <f>0</f>
        <v/>
      </c>
      <c r="DF178" s="44">
        <f>0</f>
        <v/>
      </c>
      <c r="DG178" s="44">
        <f>0</f>
        <v/>
      </c>
      <c r="DH178" s="44">
        <f>0</f>
        <v/>
      </c>
      <c r="DI178" s="44">
        <f>0</f>
        <v/>
      </c>
      <c r="DJ178" s="44">
        <f>0</f>
        <v/>
      </c>
      <c r="DK178" s="44">
        <f>0</f>
        <v/>
      </c>
      <c r="DL178" s="44">
        <f>0</f>
        <v/>
      </c>
      <c r="DM178" s="44">
        <f>0</f>
        <v/>
      </c>
      <c r="DN178" s="44">
        <f>0</f>
        <v/>
      </c>
      <c r="DO178" s="44">
        <f>0</f>
        <v/>
      </c>
      <c r="DP178" s="44">
        <f>0</f>
        <v/>
      </c>
      <c r="DQ178" s="44">
        <f>0</f>
        <v/>
      </c>
      <c r="DR178" s="44">
        <f>0</f>
        <v/>
      </c>
      <c r="DS178" s="44">
        <f>0</f>
        <v/>
      </c>
      <c r="DT178" s="44">
        <f>0</f>
        <v/>
      </c>
      <c r="DU178" s="44">
        <f>0</f>
        <v/>
      </c>
      <c r="DV178" s="44">
        <f>0</f>
        <v/>
      </c>
      <c r="DW178" s="44">
        <f>0</f>
        <v/>
      </c>
      <c r="DX178" s="44">
        <f>0</f>
        <v/>
      </c>
      <c r="DY178" s="44">
        <f>0</f>
        <v/>
      </c>
      <c r="DZ178" s="44">
        <f>0</f>
        <v/>
      </c>
      <c r="EA178" s="44">
        <f>0</f>
        <v/>
      </c>
      <c r="EB178" s="44">
        <f>0</f>
        <v/>
      </c>
      <c r="EC178" s="44">
        <f>0</f>
        <v/>
      </c>
      <c r="ED178" s="44">
        <f>0</f>
        <v/>
      </c>
      <c r="EE178" s="44">
        <f>0</f>
        <v/>
      </c>
      <c r="EF178" s="44">
        <f>0</f>
        <v/>
      </c>
      <c r="EG178" s="44">
        <f>0</f>
        <v/>
      </c>
      <c r="EH178" s="44">
        <f>0</f>
        <v/>
      </c>
      <c r="EI178" s="44">
        <f>0</f>
        <v/>
      </c>
      <c r="EJ178" s="44">
        <f>0</f>
        <v/>
      </c>
      <c r="EK178" s="44">
        <f>0</f>
        <v/>
      </c>
      <c r="EL178" s="44">
        <f>0</f>
        <v/>
      </c>
      <c r="EM178" s="44">
        <f>0</f>
        <v/>
      </c>
      <c r="EN178" s="44">
        <f>0</f>
        <v/>
      </c>
      <c r="EO178" s="44">
        <f>0</f>
        <v/>
      </c>
      <c r="EP178" s="44">
        <f>0</f>
        <v/>
      </c>
      <c r="EQ178" s="44">
        <f>0</f>
        <v/>
      </c>
      <c r="ER178" s="44">
        <f>0</f>
        <v/>
      </c>
      <c r="ES178" s="44">
        <f>0</f>
        <v/>
      </c>
      <c r="ET178" s="44">
        <f>0</f>
        <v/>
      </c>
      <c r="EU178" s="44">
        <f>0</f>
        <v/>
      </c>
      <c r="EV178" s="44">
        <f>0</f>
        <v/>
      </c>
      <c r="EW178" s="44">
        <f>0</f>
        <v/>
      </c>
      <c r="EX178" s="44">
        <f>0</f>
        <v/>
      </c>
      <c r="EY178" s="44">
        <f>0</f>
        <v/>
      </c>
      <c r="EZ178" s="44">
        <f>0</f>
        <v/>
      </c>
      <c r="FA178" s="44">
        <f>0</f>
        <v/>
      </c>
      <c r="FB178" s="44">
        <f>0</f>
        <v/>
      </c>
      <c r="FC178" s="44">
        <f>0</f>
        <v/>
      </c>
      <c r="FD178" s="44">
        <f>0</f>
        <v/>
      </c>
      <c r="FE178" s="44">
        <f>0</f>
        <v/>
      </c>
      <c r="FF178" s="44">
        <f>0</f>
        <v/>
      </c>
      <c r="FG178" s="44">
        <f>0</f>
        <v/>
      </c>
      <c r="FH178" s="44">
        <f>0</f>
        <v/>
      </c>
      <c r="FI178" s="44">
        <f>0</f>
        <v/>
      </c>
      <c r="FJ178" s="44">
        <f>0</f>
        <v/>
      </c>
      <c r="FK178" s="44">
        <f>0</f>
        <v/>
      </c>
      <c r="FL178" s="44">
        <f>0</f>
        <v/>
      </c>
      <c r="FM178" s="44">
        <f>0</f>
        <v/>
      </c>
      <c r="FN178" s="44">
        <f>0</f>
        <v/>
      </c>
      <c r="FO178" s="44">
        <f>0</f>
        <v/>
      </c>
      <c r="FP178" s="44">
        <f>0</f>
        <v/>
      </c>
      <c r="FQ178" s="44">
        <f>0</f>
        <v/>
      </c>
      <c r="FR178" s="44">
        <f>0</f>
        <v/>
      </c>
      <c r="FS178" s="44">
        <f>0</f>
        <v/>
      </c>
      <c r="FT178" s="44">
        <f>0</f>
        <v/>
      </c>
      <c r="FU178" s="44">
        <f>0</f>
        <v/>
      </c>
      <c r="FV178" s="44">
        <f>0</f>
        <v/>
      </c>
      <c r="FW178" s="44">
        <f>0</f>
        <v/>
      </c>
      <c r="FX178" s="44">
        <f>0</f>
        <v/>
      </c>
      <c r="FY178" s="44">
        <f>0</f>
        <v/>
      </c>
      <c r="FZ178" s="44">
        <f>0</f>
        <v/>
      </c>
      <c r="GA178" s="44">
        <f>0</f>
        <v/>
      </c>
      <c r="GB178" s="44">
        <f>0</f>
        <v/>
      </c>
      <c r="GC178" s="44">
        <f>0</f>
        <v/>
      </c>
      <c r="GD178" s="44">
        <f>0</f>
        <v/>
      </c>
      <c r="GE178" s="44">
        <f>0</f>
        <v/>
      </c>
      <c r="GF178" s="44">
        <f>0</f>
        <v/>
      </c>
      <c r="GG178" s="44">
        <f>0</f>
        <v/>
      </c>
      <c r="GH178" s="44">
        <f>0</f>
        <v/>
      </c>
      <c r="GI178" s="44">
        <f>0</f>
        <v/>
      </c>
      <c r="GJ178" s="44">
        <f>0</f>
        <v/>
      </c>
      <c r="GK178" s="44">
        <f>0</f>
        <v/>
      </c>
      <c r="GL178" s="44">
        <f>0</f>
        <v/>
      </c>
      <c r="GM178" s="44">
        <f>0</f>
        <v/>
      </c>
      <c r="GN178" s="44">
        <f>0</f>
        <v/>
      </c>
      <c r="GO178" s="44">
        <f>0</f>
        <v/>
      </c>
      <c r="GP178" s="44">
        <f>0</f>
        <v/>
      </c>
      <c r="GQ178" s="44">
        <f>0</f>
        <v/>
      </c>
      <c r="GR178" s="44">
        <f>0</f>
        <v/>
      </c>
      <c r="GS178" s="44">
        <f>0</f>
        <v/>
      </c>
      <c r="GT178" s="44">
        <f>0</f>
        <v/>
      </c>
      <c r="GU178" s="44">
        <f>0</f>
        <v/>
      </c>
      <c r="GV178" s="44">
        <f>0</f>
        <v/>
      </c>
      <c r="GW178" s="44">
        <f>0</f>
        <v/>
      </c>
      <c r="GX178" s="44">
        <f>0</f>
        <v/>
      </c>
      <c r="GY178" s="44">
        <f>0</f>
        <v/>
      </c>
      <c r="GZ178" s="44">
        <f>0</f>
        <v/>
      </c>
      <c r="HA178" s="44">
        <f>0</f>
        <v/>
      </c>
      <c r="HB178" s="44">
        <f>0</f>
        <v/>
      </c>
      <c r="HC178" s="44">
        <f>0</f>
        <v/>
      </c>
      <c r="HD178" s="44">
        <f>0</f>
        <v/>
      </c>
      <c r="HE178" s="44">
        <f>0</f>
        <v/>
      </c>
      <c r="HF178" s="44">
        <f>0</f>
        <v/>
      </c>
      <c r="HG178" s="44">
        <f>0</f>
        <v/>
      </c>
      <c r="HH178" s="44">
        <f>0</f>
        <v/>
      </c>
      <c r="HI178" s="44">
        <f>0</f>
        <v/>
      </c>
      <c r="HJ178" s="44">
        <f>0</f>
        <v/>
      </c>
      <c r="HK178" s="44">
        <f>0</f>
        <v/>
      </c>
      <c r="HL178" s="44">
        <f>0</f>
        <v/>
      </c>
      <c r="HM178" s="44">
        <f>0</f>
        <v/>
      </c>
      <c r="HN178" s="44">
        <f>0</f>
        <v/>
      </c>
      <c r="HO178" s="44">
        <f>0</f>
        <v/>
      </c>
      <c r="HP178" s="44">
        <f>0</f>
        <v/>
      </c>
      <c r="HQ178" s="44">
        <f>0</f>
        <v/>
      </c>
      <c r="HR178" s="44">
        <f>0</f>
        <v/>
      </c>
      <c r="HS178" s="44">
        <f>0</f>
        <v/>
      </c>
      <c r="HT178" s="44">
        <f>0</f>
        <v/>
      </c>
      <c r="HU178" s="44">
        <f>0</f>
        <v/>
      </c>
      <c r="HV178" s="44">
        <f>0</f>
        <v/>
      </c>
      <c r="HW178" s="44">
        <f>0</f>
        <v/>
      </c>
      <c r="HX178" s="44">
        <f>0</f>
        <v/>
      </c>
      <c r="HY178" s="44">
        <f>0</f>
        <v/>
      </c>
      <c r="HZ178" s="44">
        <f>0</f>
        <v/>
      </c>
      <c r="IA178" s="44">
        <f>0</f>
        <v/>
      </c>
      <c r="IB178" s="44">
        <f>0</f>
        <v/>
      </c>
      <c r="IC178" s="44">
        <f>0</f>
        <v/>
      </c>
      <c r="ID178" s="44">
        <f>0</f>
        <v/>
      </c>
      <c r="IE178" s="44">
        <f>0</f>
        <v/>
      </c>
      <c r="IF178" s="44">
        <f>0</f>
        <v/>
      </c>
      <c r="IG178" s="44">
        <f>0</f>
        <v/>
      </c>
      <c r="IH178" s="44">
        <f>0</f>
        <v/>
      </c>
      <c r="II178" s="44">
        <f>0</f>
        <v/>
      </c>
      <c r="IJ178" s="44">
        <f>0</f>
        <v/>
      </c>
      <c r="IK178" s="44">
        <f>0</f>
        <v/>
      </c>
      <c r="IL178" s="44">
        <f>0</f>
        <v/>
      </c>
      <c r="IM178" s="44">
        <f>0</f>
        <v/>
      </c>
      <c r="IN178" s="44">
        <f>0</f>
        <v/>
      </c>
      <c r="IO178" s="44">
        <f>0</f>
        <v/>
      </c>
      <c r="IP178" s="44">
        <f>0</f>
        <v/>
      </c>
      <c r="IQ178" s="44">
        <f>0</f>
        <v/>
      </c>
      <c r="IR178" s="44">
        <f>0</f>
        <v/>
      </c>
      <c r="IS178" s="44">
        <f>0</f>
        <v/>
      </c>
      <c r="IT178" s="44">
        <f>0</f>
        <v/>
      </c>
      <c r="IU178" s="44">
        <f>0</f>
        <v/>
      </c>
      <c r="IV178" s="44">
        <f>0</f>
        <v/>
      </c>
      <c r="IW178" s="44">
        <f>0</f>
        <v/>
      </c>
      <c r="IX178" s="44">
        <f>0</f>
        <v/>
      </c>
      <c r="IY178" s="44">
        <f>0</f>
        <v/>
      </c>
      <c r="IZ178" s="44">
        <f>0</f>
        <v/>
      </c>
      <c r="JA178" s="44">
        <f>0</f>
        <v/>
      </c>
      <c r="JB178" s="44">
        <f>0</f>
        <v/>
      </c>
      <c r="JC178" s="44">
        <f>0</f>
        <v/>
      </c>
      <c r="JD178" s="44">
        <f>0</f>
        <v/>
      </c>
      <c r="JE178" s="44">
        <f>0</f>
        <v/>
      </c>
      <c r="JF178" s="44">
        <f>0</f>
        <v/>
      </c>
      <c r="JG178" s="44">
        <f>0</f>
        <v/>
      </c>
      <c r="JH178" s="44">
        <f>0</f>
        <v/>
      </c>
      <c r="JI178" s="44">
        <f>0</f>
        <v/>
      </c>
      <c r="JJ178" s="44">
        <f>0</f>
        <v/>
      </c>
      <c r="JK178" s="44">
        <f>0</f>
        <v/>
      </c>
      <c r="JL178" s="44">
        <f>0</f>
        <v/>
      </c>
      <c r="JM178" s="44">
        <f>0</f>
        <v/>
      </c>
      <c r="JN178" s="44">
        <f>0</f>
        <v/>
      </c>
      <c r="JO178" s="44">
        <f>0</f>
        <v/>
      </c>
      <c r="JP178" s="44">
        <f>0</f>
        <v/>
      </c>
      <c r="JQ178" s="44">
        <f>0</f>
        <v/>
      </c>
      <c r="JR178" s="44">
        <f>0</f>
        <v/>
      </c>
      <c r="JS178" s="44">
        <f>0</f>
        <v/>
      </c>
      <c r="JT178" s="44">
        <f>0</f>
        <v/>
      </c>
      <c r="JU178" s="44">
        <f>0</f>
        <v/>
      </c>
      <c r="JV178" s="44">
        <f>0</f>
        <v/>
      </c>
      <c r="JW178" s="44">
        <f>0</f>
        <v/>
      </c>
      <c r="JX178" s="44">
        <f>0</f>
        <v/>
      </c>
      <c r="JY178" s="44">
        <f>0</f>
        <v/>
      </c>
      <c r="JZ178" s="44">
        <f>0</f>
        <v/>
      </c>
      <c r="KA178" s="44">
        <f>0</f>
        <v/>
      </c>
      <c r="KB178" s="44">
        <f>0</f>
        <v/>
      </c>
      <c r="KC178" s="44">
        <f>0</f>
        <v/>
      </c>
      <c r="KD178" s="44">
        <f>0</f>
        <v/>
      </c>
      <c r="KE178" s="44">
        <f>0</f>
        <v/>
      </c>
      <c r="KF178" s="44">
        <f>0</f>
        <v/>
      </c>
      <c r="KG178" s="44">
        <f>0</f>
        <v/>
      </c>
      <c r="KH178" s="44">
        <f>0</f>
        <v/>
      </c>
      <c r="KI178" s="44">
        <f>0</f>
        <v/>
      </c>
      <c r="KJ178" s="44">
        <f>0</f>
        <v/>
      </c>
      <c r="KK178" s="44">
        <f>0</f>
        <v/>
      </c>
      <c r="KL178" s="44">
        <f>0</f>
        <v/>
      </c>
      <c r="KM178" s="44">
        <f>0</f>
        <v/>
      </c>
      <c r="KN178" s="44">
        <f>0</f>
        <v/>
      </c>
      <c r="KO178" s="44">
        <f>0</f>
        <v/>
      </c>
      <c r="KP178" s="44">
        <f>0</f>
        <v/>
      </c>
      <c r="KQ178" s="44">
        <f>0</f>
        <v/>
      </c>
      <c r="KR178" s="44">
        <f>0</f>
        <v/>
      </c>
      <c r="KS178" s="44">
        <f>0</f>
        <v/>
      </c>
      <c r="KT178" s="44">
        <f>0</f>
        <v/>
      </c>
      <c r="KU178" s="44">
        <f>0</f>
        <v/>
      </c>
      <c r="KV178" s="44">
        <f>0</f>
        <v/>
      </c>
      <c r="KW178" s="44">
        <f>0</f>
        <v/>
      </c>
      <c r="KX178" s="44">
        <f>0</f>
        <v/>
      </c>
      <c r="KY178" s="44">
        <f>0</f>
        <v/>
      </c>
      <c r="KZ178" s="44">
        <f>0</f>
        <v/>
      </c>
      <c r="LA178" s="44">
        <f>0</f>
        <v/>
      </c>
      <c r="LB178" s="44">
        <f>0</f>
        <v/>
      </c>
      <c r="LC178" s="44">
        <f>0</f>
        <v/>
      </c>
      <c r="LD178" s="44">
        <f>0</f>
        <v/>
      </c>
      <c r="LE178" s="44">
        <f>0</f>
        <v/>
      </c>
      <c r="LF178" s="44">
        <f>0</f>
        <v/>
      </c>
      <c r="LG178" s="44">
        <f>0</f>
        <v/>
      </c>
      <c r="LH178" s="44">
        <f>0</f>
        <v/>
      </c>
      <c r="LI178" s="44">
        <f>0</f>
        <v/>
      </c>
      <c r="LJ178" s="44">
        <f>0</f>
        <v/>
      </c>
      <c r="LK178" s="44">
        <f>0</f>
        <v/>
      </c>
      <c r="LL178" s="44">
        <f>0</f>
        <v/>
      </c>
      <c r="LM178" s="44">
        <f>0</f>
        <v/>
      </c>
      <c r="LN178" s="44">
        <f>0</f>
        <v/>
      </c>
      <c r="LO178" s="44">
        <f>0</f>
        <v/>
      </c>
      <c r="LP178" s="44">
        <f>0</f>
        <v/>
      </c>
      <c r="LQ178" s="44">
        <f>0</f>
        <v/>
      </c>
      <c r="LR178" s="44">
        <f>0</f>
        <v/>
      </c>
      <c r="LS178" s="44">
        <f>0</f>
        <v/>
      </c>
      <c r="LT178" s="44">
        <f>0</f>
        <v/>
      </c>
      <c r="LU178" s="44">
        <f>0</f>
        <v/>
      </c>
      <c r="LV178" s="44">
        <f>0</f>
        <v/>
      </c>
      <c r="LW178" s="44">
        <f>0</f>
        <v/>
      </c>
      <c r="LX178" s="44">
        <f>0</f>
        <v/>
      </c>
      <c r="LY178" s="44">
        <f>0</f>
        <v/>
      </c>
      <c r="LZ178" s="44">
        <f>0</f>
        <v/>
      </c>
      <c r="MA178" s="44">
        <f>0</f>
        <v/>
      </c>
      <c r="MB178" s="44">
        <f>0</f>
        <v/>
      </c>
      <c r="MC178" s="44">
        <f>0</f>
        <v/>
      </c>
      <c r="MD178" s="44">
        <f>0</f>
        <v/>
      </c>
      <c r="ME178" s="44">
        <f>0</f>
        <v/>
      </c>
      <c r="MF178" s="44">
        <f>0</f>
        <v/>
      </c>
      <c r="MG178" s="44">
        <f>0</f>
        <v/>
      </c>
      <c r="MH178" s="44">
        <f>0</f>
        <v/>
      </c>
      <c r="MI178" s="44">
        <f>0</f>
        <v/>
      </c>
      <c r="MJ178" s="44">
        <f>0</f>
        <v/>
      </c>
      <c r="MK178" s="44">
        <f>0</f>
        <v/>
      </c>
      <c r="ML178" s="44">
        <f>0</f>
        <v/>
      </c>
      <c r="MM178" s="44">
        <f>0</f>
        <v/>
      </c>
      <c r="MN178" s="44">
        <f>0</f>
        <v/>
      </c>
      <c r="MO178" s="44">
        <f>0</f>
        <v/>
      </c>
      <c r="MP178" s="44">
        <f>0</f>
        <v/>
      </c>
      <c r="MQ178" s="44">
        <f>0</f>
        <v/>
      </c>
      <c r="MR178" s="44">
        <f>0</f>
        <v/>
      </c>
      <c r="MS178" s="44">
        <f>0</f>
        <v/>
      </c>
      <c r="MT178" s="44">
        <f>0</f>
        <v/>
      </c>
      <c r="MU178" s="44">
        <f>0</f>
        <v/>
      </c>
      <c r="MV178" s="44">
        <f>0</f>
        <v/>
      </c>
      <c r="MW178" s="44">
        <f>0</f>
        <v/>
      </c>
      <c r="MX178" s="44">
        <f>0</f>
        <v/>
      </c>
      <c r="MY178" s="44">
        <f>0</f>
        <v/>
      </c>
      <c r="MZ178" s="44">
        <f>0</f>
        <v/>
      </c>
      <c r="NA178" s="44">
        <f>0</f>
        <v/>
      </c>
      <c r="NB178" s="44">
        <f>0</f>
        <v/>
      </c>
      <c r="NC178" s="44">
        <f>0</f>
        <v/>
      </c>
      <c r="ND178" s="44">
        <f>0</f>
        <v/>
      </c>
      <c r="NE178" s="44">
        <f>0</f>
        <v/>
      </c>
      <c r="NF178" s="44">
        <f>0</f>
        <v/>
      </c>
      <c r="NG178" s="44">
        <f>0</f>
        <v/>
      </c>
      <c r="NH178" s="44">
        <f>0</f>
        <v/>
      </c>
      <c r="NI178" s="44">
        <f>0</f>
        <v/>
      </c>
      <c r="NJ178" s="44">
        <f>0</f>
        <v/>
      </c>
      <c r="NK178" s="44">
        <f>0</f>
        <v/>
      </c>
      <c r="NL178" s="44">
        <f>0</f>
        <v/>
      </c>
      <c r="NM178" s="44">
        <f>0</f>
        <v/>
      </c>
      <c r="NN178" s="44">
        <f>0</f>
        <v/>
      </c>
      <c r="NO178" s="44">
        <f>0</f>
        <v/>
      </c>
      <c r="NP178" s="44">
        <f>0</f>
        <v/>
      </c>
      <c r="NQ178" s="44">
        <f>0</f>
        <v/>
      </c>
      <c r="NR178" s="44">
        <f>0</f>
        <v/>
      </c>
      <c r="NS178" s="44">
        <f>0</f>
        <v/>
      </c>
      <c r="NT178" s="44">
        <f>0</f>
        <v/>
      </c>
      <c r="NU178" s="44">
        <f>0</f>
        <v/>
      </c>
      <c r="NV178" s="44">
        <f>0</f>
        <v/>
      </c>
      <c r="NW178" s="44">
        <f>0</f>
        <v/>
      </c>
      <c r="NX178" s="44">
        <f>0</f>
        <v/>
      </c>
      <c r="NY178" s="44">
        <f>0</f>
        <v/>
      </c>
      <c r="NZ178" s="44">
        <f>0</f>
        <v/>
      </c>
      <c r="OA178" s="44">
        <f>0</f>
        <v/>
      </c>
      <c r="OB178" s="44">
        <f>0</f>
        <v/>
      </c>
      <c r="OC178" s="44">
        <f>0</f>
        <v/>
      </c>
      <c r="OD178" s="44">
        <f>0</f>
        <v/>
      </c>
      <c r="OE178" s="44">
        <f>0</f>
        <v/>
      </c>
      <c r="OF178" s="44">
        <f>0</f>
        <v/>
      </c>
      <c r="OG178" s="44">
        <f>0</f>
        <v/>
      </c>
      <c r="OH178" s="44">
        <f>0</f>
        <v/>
      </c>
      <c r="OI178" s="44">
        <f>0</f>
        <v/>
      </c>
      <c r="OJ178" s="44">
        <f>0</f>
        <v/>
      </c>
      <c r="OK178" s="44">
        <f>0</f>
        <v/>
      </c>
      <c r="OL178" s="44">
        <f>0</f>
        <v/>
      </c>
      <c r="OM178" s="44">
        <f>0</f>
        <v/>
      </c>
      <c r="ON178" s="44">
        <f>0</f>
        <v/>
      </c>
      <c r="OO178" s="44">
        <f>0</f>
        <v/>
      </c>
      <c r="OP178" s="44">
        <f>0</f>
        <v/>
      </c>
      <c r="OQ178" s="44">
        <f>0</f>
        <v/>
      </c>
      <c r="OR178" s="44">
        <f>0</f>
        <v/>
      </c>
      <c r="OS178" s="44">
        <f>0</f>
        <v/>
      </c>
      <c r="OT178" s="44">
        <f>0</f>
        <v/>
      </c>
      <c r="OU178" s="44">
        <f>0</f>
        <v/>
      </c>
      <c r="OV178" s="44">
        <f>0</f>
        <v/>
      </c>
      <c r="OW178" s="44">
        <f>0</f>
        <v/>
      </c>
      <c r="OX178" s="44">
        <f>0</f>
        <v/>
      </c>
      <c r="OY178" s="44">
        <f>0</f>
        <v/>
      </c>
      <c r="OZ178" s="44">
        <f>0</f>
        <v/>
      </c>
      <c r="PA178" s="44">
        <f>0</f>
        <v/>
      </c>
      <c r="PB178" s="44">
        <f>0</f>
        <v/>
      </c>
      <c r="PC178" s="44">
        <f>0</f>
        <v/>
      </c>
      <c r="PD178" s="44">
        <f>0</f>
        <v/>
      </c>
      <c r="PE178" s="44">
        <f>0</f>
        <v/>
      </c>
      <c r="PF178" s="44">
        <f>0</f>
        <v/>
      </c>
      <c r="PG178" s="44">
        <f>0</f>
        <v/>
      </c>
      <c r="PH178" s="44">
        <f>0</f>
        <v/>
      </c>
      <c r="PI178" s="44">
        <f>0</f>
        <v/>
      </c>
      <c r="PJ178" s="44">
        <f>0</f>
        <v/>
      </c>
      <c r="PK178" s="44">
        <f>0</f>
        <v/>
      </c>
      <c r="PL178" s="44">
        <f>0</f>
        <v/>
      </c>
      <c r="PM178" s="44">
        <f>0</f>
        <v/>
      </c>
    </row>
    <row r="179">
      <c r="A179" s="5" t="inlineStr">
        <is>
          <t>Unlevered project cash flow</t>
        </is>
      </c>
      <c r="B179" s="9" t="inlineStr">
        <is>
          <t>P3</t>
        </is>
      </c>
      <c r="C179" s="43">
        <f>SUM(D179:PM179)</f>
        <v/>
      </c>
      <c r="D179" s="45">
        <f>-D141+D164+D165+D178</f>
        <v/>
      </c>
      <c r="E179" s="45">
        <f>-E141+E164+E165+E178</f>
        <v/>
      </c>
      <c r="F179" s="45">
        <f>-F141+F164+F165+F178</f>
        <v/>
      </c>
      <c r="G179" s="45">
        <f>-G141+G164+G165+G178</f>
        <v/>
      </c>
      <c r="H179" s="45">
        <f>-H141+H164+H165+H178</f>
        <v/>
      </c>
      <c r="I179" s="45">
        <f>-I141+I164+I165+I178</f>
        <v/>
      </c>
      <c r="J179" s="45">
        <f>-J141+J164+J165+J178</f>
        <v/>
      </c>
      <c r="K179" s="45">
        <f>-K141+K164+K165+K178</f>
        <v/>
      </c>
      <c r="L179" s="45">
        <f>-L141+L164+L165+L178</f>
        <v/>
      </c>
      <c r="M179" s="45">
        <f>-M141+M164+M165+M178</f>
        <v/>
      </c>
      <c r="N179" s="45">
        <f>-N141+N164+N165+N178</f>
        <v/>
      </c>
      <c r="O179" s="45">
        <f>-O141+O164+O165+O178</f>
        <v/>
      </c>
      <c r="P179" s="45">
        <f>-P141+P164+P165+P178</f>
        <v/>
      </c>
      <c r="Q179" s="45">
        <f>-Q141+Q164+Q165+Q178</f>
        <v/>
      </c>
      <c r="R179" s="45">
        <f>-R141+R164+R165+R178</f>
        <v/>
      </c>
      <c r="S179" s="45">
        <f>-S141+S164+S165+S178</f>
        <v/>
      </c>
      <c r="T179" s="45">
        <f>-T141+T164+T165+T178</f>
        <v/>
      </c>
      <c r="U179" s="45">
        <f>-U141+U164+U165+U178</f>
        <v/>
      </c>
      <c r="V179" s="45">
        <f>-V141+V164+V165+V178</f>
        <v/>
      </c>
      <c r="W179" s="45">
        <f>-W141+W164+W165+W178</f>
        <v/>
      </c>
      <c r="X179" s="45">
        <f>-X141+X164+X165+X178</f>
        <v/>
      </c>
      <c r="Y179" s="45">
        <f>-Y141+Y164+Y165+Y178</f>
        <v/>
      </c>
      <c r="Z179" s="45">
        <f>-Z141+Z164+Z165+Z178</f>
        <v/>
      </c>
      <c r="AA179" s="45">
        <f>-AA141+AA164+AA165+AA178</f>
        <v/>
      </c>
      <c r="AB179" s="45">
        <f>-AB141+AB164+AB165+AB178</f>
        <v/>
      </c>
      <c r="AC179" s="45">
        <f>-AC141+AC164+AC165+AC178</f>
        <v/>
      </c>
      <c r="AD179" s="45">
        <f>-AD141+AD164+AD165+AD178</f>
        <v/>
      </c>
      <c r="AE179" s="45">
        <f>-AE141+AE164+AE165+AE178</f>
        <v/>
      </c>
      <c r="AF179" s="45">
        <f>-AF141+AF164+AF165+AF178</f>
        <v/>
      </c>
      <c r="AG179" s="45">
        <f>-AG141+AG164+AG165+AG178</f>
        <v/>
      </c>
      <c r="AH179" s="45">
        <f>-AH141+AH164+AH165+AH178</f>
        <v/>
      </c>
      <c r="AI179" s="45">
        <f>-AI141+AI164+AI165+AI178</f>
        <v/>
      </c>
      <c r="AJ179" s="45">
        <f>-AJ141+AJ164+AJ165+AJ178</f>
        <v/>
      </c>
      <c r="AK179" s="45">
        <f>-AK141+AK164+AK165+AK178</f>
        <v/>
      </c>
      <c r="AL179" s="45">
        <f>-AL141+AL164+AL165+AL178</f>
        <v/>
      </c>
      <c r="AM179" s="45">
        <f>-AM141+AM164+AM165+AM178</f>
        <v/>
      </c>
      <c r="AN179" s="45">
        <f>-AN141+AN164+AN165+AN178</f>
        <v/>
      </c>
      <c r="AO179" s="45">
        <f>-AO141+AO164+AO165+AO178</f>
        <v/>
      </c>
      <c r="AP179" s="45">
        <f>-AP141+AP164+AP165+AP178</f>
        <v/>
      </c>
      <c r="AQ179" s="45">
        <f>-AQ141+AQ164+AQ165+AQ178</f>
        <v/>
      </c>
      <c r="AR179" s="45">
        <f>-AR141+AR164+AR165+AR178</f>
        <v/>
      </c>
      <c r="AS179" s="45">
        <f>-AS141+AS164+AS165+AS178</f>
        <v/>
      </c>
      <c r="AT179" s="45">
        <f>-AT141+AT164+AT165+AT178</f>
        <v/>
      </c>
      <c r="AU179" s="45">
        <f>-AU141+AU164+AU165+AU178</f>
        <v/>
      </c>
      <c r="AV179" s="45">
        <f>-AV141+AV164+AV165+AV178</f>
        <v/>
      </c>
      <c r="AW179" s="45">
        <f>-AW141+AW164+AW165+AW178</f>
        <v/>
      </c>
      <c r="AX179" s="45">
        <f>-AX141+AX164+AX165+AX178</f>
        <v/>
      </c>
      <c r="AY179" s="45">
        <f>-AY141+AY164+AY165+AY178</f>
        <v/>
      </c>
      <c r="AZ179" s="45">
        <f>-AZ141+AZ164+AZ165+AZ178</f>
        <v/>
      </c>
      <c r="BA179" s="45">
        <f>-BA141+BA164+BA165+BA178</f>
        <v/>
      </c>
      <c r="BB179" s="45">
        <f>-BB141+BB164+BB165+BB178</f>
        <v/>
      </c>
      <c r="BC179" s="45">
        <f>-BC141+BC164+BC165+BC178</f>
        <v/>
      </c>
      <c r="BD179" s="45">
        <f>-BD141+BD164+BD165+BD178</f>
        <v/>
      </c>
      <c r="BE179" s="45">
        <f>-BE141+BE164+BE165+BE178</f>
        <v/>
      </c>
      <c r="BF179" s="45">
        <f>-BF141+BF164+BF165+BF178</f>
        <v/>
      </c>
      <c r="BG179" s="45">
        <f>-BG141+BG164+BG165+BG178</f>
        <v/>
      </c>
      <c r="BH179" s="45">
        <f>-BH141+BH164+BH165+BH178</f>
        <v/>
      </c>
      <c r="BI179" s="45">
        <f>-BI141+BI164+BI165+BI178</f>
        <v/>
      </c>
      <c r="BJ179" s="45">
        <f>-BJ141+BJ164+BJ165+BJ178</f>
        <v/>
      </c>
      <c r="BK179" s="45">
        <f>-BK141+BK164+BK165+BK178</f>
        <v/>
      </c>
      <c r="BL179" s="45">
        <f>-BL141+BL164+BL165+BL178</f>
        <v/>
      </c>
      <c r="BM179" s="45">
        <f>-BM141+BM164+BM165+BM178</f>
        <v/>
      </c>
      <c r="BN179" s="45">
        <f>-BN141+BN164+BN165+BN178</f>
        <v/>
      </c>
      <c r="BO179" s="45">
        <f>-BO141+BO164+BO165+BO178</f>
        <v/>
      </c>
      <c r="BP179" s="45">
        <f>-BP141+BP164+BP165+BP178</f>
        <v/>
      </c>
      <c r="BQ179" s="45">
        <f>-BQ141+BQ164+BQ165+BQ178</f>
        <v/>
      </c>
      <c r="BR179" s="45">
        <f>-BR141+BR164+BR165+BR178</f>
        <v/>
      </c>
      <c r="BS179" s="45">
        <f>-BS141+BS164+BS165+BS178</f>
        <v/>
      </c>
      <c r="BT179" s="45">
        <f>-BT141+BT164+BT165+BT178</f>
        <v/>
      </c>
      <c r="BU179" s="45">
        <f>-BU141+BU164+BU165+BU178</f>
        <v/>
      </c>
      <c r="BV179" s="45">
        <f>-BV141+BV164+BV165+BV178</f>
        <v/>
      </c>
      <c r="BW179" s="45">
        <f>-BW141+BW164+BW165+BW178</f>
        <v/>
      </c>
      <c r="BX179" s="45">
        <f>-BX141+BX164+BX165+BX178</f>
        <v/>
      </c>
      <c r="BY179" s="45">
        <f>-BY141+BY164+BY165+BY178</f>
        <v/>
      </c>
      <c r="BZ179" s="45">
        <f>-BZ141+BZ164+BZ165+BZ178</f>
        <v/>
      </c>
      <c r="CA179" s="45">
        <f>-CA141+CA164+CA165+CA178</f>
        <v/>
      </c>
      <c r="CB179" s="45">
        <f>-CB141+CB164+CB165+CB178</f>
        <v/>
      </c>
      <c r="CC179" s="45">
        <f>-CC141+CC164+CC165+CC178</f>
        <v/>
      </c>
      <c r="CD179" s="45">
        <f>-CD141+CD164+CD165+CD178</f>
        <v/>
      </c>
      <c r="CE179" s="45">
        <f>-CE141+CE164+CE165+CE178</f>
        <v/>
      </c>
      <c r="CF179" s="45">
        <f>-CF141+CF164+CF165+CF178</f>
        <v/>
      </c>
      <c r="CG179" s="45">
        <f>-CG141+CG164+CG165+CG178</f>
        <v/>
      </c>
      <c r="CH179" s="45">
        <f>-CH141+CH164+CH165+CH178</f>
        <v/>
      </c>
      <c r="CI179" s="45">
        <f>-CI141+CI164+CI165+CI178</f>
        <v/>
      </c>
      <c r="CJ179" s="45">
        <f>-CJ141+CJ164+CJ165+CJ178</f>
        <v/>
      </c>
      <c r="CK179" s="45">
        <f>-CK141+CK164+CK165+CK178</f>
        <v/>
      </c>
      <c r="CL179" s="45">
        <f>-CL141+CL164+CL165+CL178</f>
        <v/>
      </c>
      <c r="CM179" s="45">
        <f>-CM141+CM164+CM165+CM178</f>
        <v/>
      </c>
      <c r="CN179" s="45">
        <f>-CN141+CN164+CN165+CN178</f>
        <v/>
      </c>
      <c r="CO179" s="45">
        <f>-CO141+CO164+CO165+CO178</f>
        <v/>
      </c>
      <c r="CP179" s="45">
        <f>-CP141+CP164+CP165+CP178</f>
        <v/>
      </c>
      <c r="CQ179" s="45">
        <f>-CQ141+CQ164+CQ165+CQ178</f>
        <v/>
      </c>
      <c r="CR179" s="45">
        <f>-CR141+CR164+CR165+CR178</f>
        <v/>
      </c>
      <c r="CS179" s="45">
        <f>-CS141+CS164+CS165+CS178</f>
        <v/>
      </c>
      <c r="CT179" s="45">
        <f>-CT141+CT164+CT165+CT178</f>
        <v/>
      </c>
      <c r="CU179" s="45">
        <f>-CU141+CU164+CU165+CU178</f>
        <v/>
      </c>
      <c r="CV179" s="45">
        <f>-CV141+CV164+CV165+CV178</f>
        <v/>
      </c>
      <c r="CW179" s="45">
        <f>-CW141+CW164+CW165+CW178</f>
        <v/>
      </c>
      <c r="CX179" s="45">
        <f>-CX141+CX164+CX165+CX178</f>
        <v/>
      </c>
      <c r="CY179" s="45">
        <f>-CY141+CY164+CY165+CY178</f>
        <v/>
      </c>
      <c r="CZ179" s="45">
        <f>-CZ141+CZ164+CZ165+CZ178</f>
        <v/>
      </c>
      <c r="DA179" s="45">
        <f>-DA141+DA164+DA165+DA178</f>
        <v/>
      </c>
      <c r="DB179" s="45">
        <f>-DB141+DB164+DB165+DB178</f>
        <v/>
      </c>
      <c r="DC179" s="45">
        <f>-DC141+DC164+DC165+DC178</f>
        <v/>
      </c>
      <c r="DD179" s="45">
        <f>-DD141+DD164+DD165+DD178</f>
        <v/>
      </c>
      <c r="DE179" s="45">
        <f>-DE141+DE164+DE165+DE178</f>
        <v/>
      </c>
      <c r="DF179" s="45">
        <f>-DF141+DF164+DF165+DF178</f>
        <v/>
      </c>
      <c r="DG179" s="45">
        <f>-DG141+DG164+DG165+DG178</f>
        <v/>
      </c>
      <c r="DH179" s="45">
        <f>-DH141+DH164+DH165+DH178</f>
        <v/>
      </c>
      <c r="DI179" s="45">
        <f>-DI141+DI164+DI165+DI178</f>
        <v/>
      </c>
      <c r="DJ179" s="45">
        <f>-DJ141+DJ164+DJ165+DJ178</f>
        <v/>
      </c>
      <c r="DK179" s="45">
        <f>-DK141+DK164+DK165+DK178</f>
        <v/>
      </c>
      <c r="DL179" s="45">
        <f>-DL141+DL164+DL165+DL178</f>
        <v/>
      </c>
      <c r="DM179" s="45">
        <f>-DM141+DM164+DM165+DM178</f>
        <v/>
      </c>
      <c r="DN179" s="45">
        <f>-DN141+DN164+DN165+DN178</f>
        <v/>
      </c>
      <c r="DO179" s="45">
        <f>-DO141+DO164+DO165+DO178</f>
        <v/>
      </c>
      <c r="DP179" s="45">
        <f>-DP141+DP164+DP165+DP178</f>
        <v/>
      </c>
      <c r="DQ179" s="45">
        <f>-DQ141+DQ164+DQ165+DQ178</f>
        <v/>
      </c>
      <c r="DR179" s="45">
        <f>-DR141+DR164+DR165+DR178</f>
        <v/>
      </c>
      <c r="DS179" s="45">
        <f>-DS141+DS164+DS165+DS178</f>
        <v/>
      </c>
      <c r="DT179" s="45">
        <f>-DT141+DT164+DT165+DT178</f>
        <v/>
      </c>
      <c r="DU179" s="45">
        <f>-DU141+DU164+DU165+DU178</f>
        <v/>
      </c>
      <c r="DV179" s="45">
        <f>-DV141+DV164+DV165+DV178</f>
        <v/>
      </c>
      <c r="DW179" s="45">
        <f>-DW141+DW164+DW165+DW178</f>
        <v/>
      </c>
      <c r="DX179" s="45">
        <f>-DX141+DX164+DX165+DX178</f>
        <v/>
      </c>
      <c r="DY179" s="45">
        <f>-DY141+DY164+DY165+DY178</f>
        <v/>
      </c>
      <c r="DZ179" s="45">
        <f>-DZ141+DZ164+DZ165+DZ178</f>
        <v/>
      </c>
      <c r="EA179" s="45">
        <f>-EA141+EA164+EA165+EA178</f>
        <v/>
      </c>
      <c r="EB179" s="45">
        <f>-EB141+EB164+EB165+EB178</f>
        <v/>
      </c>
      <c r="EC179" s="45">
        <f>-EC141+EC164+EC165+EC178</f>
        <v/>
      </c>
      <c r="ED179" s="45">
        <f>-ED141+ED164+ED165+ED178</f>
        <v/>
      </c>
      <c r="EE179" s="45">
        <f>-EE141+EE164+EE165+EE178</f>
        <v/>
      </c>
      <c r="EF179" s="45">
        <f>-EF141+EF164+EF165+EF178</f>
        <v/>
      </c>
      <c r="EG179" s="45">
        <f>-EG141+EG164+EG165+EG178</f>
        <v/>
      </c>
      <c r="EH179" s="45">
        <f>-EH141+EH164+EH165+EH178</f>
        <v/>
      </c>
      <c r="EI179" s="45">
        <f>-EI141+EI164+EI165+EI178</f>
        <v/>
      </c>
      <c r="EJ179" s="45">
        <f>-EJ141+EJ164+EJ165+EJ178</f>
        <v/>
      </c>
      <c r="EK179" s="45">
        <f>-EK141+EK164+EK165+EK178</f>
        <v/>
      </c>
      <c r="EL179" s="45">
        <f>-EL141+EL164+EL165+EL178</f>
        <v/>
      </c>
      <c r="EM179" s="45">
        <f>-EM141+EM164+EM165+EM178</f>
        <v/>
      </c>
      <c r="EN179" s="45">
        <f>-EN141+EN164+EN165+EN178</f>
        <v/>
      </c>
      <c r="EO179" s="45">
        <f>-EO141+EO164+EO165+EO178</f>
        <v/>
      </c>
      <c r="EP179" s="45">
        <f>-EP141+EP164+EP165+EP178</f>
        <v/>
      </c>
      <c r="EQ179" s="45">
        <f>-EQ141+EQ164+EQ165+EQ178</f>
        <v/>
      </c>
      <c r="ER179" s="45">
        <f>-ER141+ER164+ER165+ER178</f>
        <v/>
      </c>
      <c r="ES179" s="45">
        <f>-ES141+ES164+ES165+ES178</f>
        <v/>
      </c>
      <c r="ET179" s="45">
        <f>-ET141+ET164+ET165+ET178</f>
        <v/>
      </c>
      <c r="EU179" s="45">
        <f>-EU141+EU164+EU165+EU178</f>
        <v/>
      </c>
      <c r="EV179" s="45">
        <f>-EV141+EV164+EV165+EV178</f>
        <v/>
      </c>
      <c r="EW179" s="45">
        <f>-EW141+EW164+EW165+EW178</f>
        <v/>
      </c>
      <c r="EX179" s="45">
        <f>-EX141+EX164+EX165+EX178</f>
        <v/>
      </c>
      <c r="EY179" s="45">
        <f>-EY141+EY164+EY165+EY178</f>
        <v/>
      </c>
      <c r="EZ179" s="45">
        <f>-EZ141+EZ164+EZ165+EZ178</f>
        <v/>
      </c>
      <c r="FA179" s="45">
        <f>-FA141+FA164+FA165+FA178</f>
        <v/>
      </c>
      <c r="FB179" s="45">
        <f>-FB141+FB164+FB165+FB178</f>
        <v/>
      </c>
      <c r="FC179" s="45">
        <f>-FC141+FC164+FC165+FC178</f>
        <v/>
      </c>
      <c r="FD179" s="45">
        <f>-FD141+FD164+FD165+FD178</f>
        <v/>
      </c>
      <c r="FE179" s="45">
        <f>-FE141+FE164+FE165+FE178</f>
        <v/>
      </c>
      <c r="FF179" s="45">
        <f>-FF141+FF164+FF165+FF178</f>
        <v/>
      </c>
      <c r="FG179" s="45">
        <f>-FG141+FG164+FG165+FG178</f>
        <v/>
      </c>
      <c r="FH179" s="45">
        <f>-FH141+FH164+FH165+FH178</f>
        <v/>
      </c>
      <c r="FI179" s="45">
        <f>-FI141+FI164+FI165+FI178</f>
        <v/>
      </c>
      <c r="FJ179" s="45">
        <f>-FJ141+FJ164+FJ165+FJ178</f>
        <v/>
      </c>
      <c r="FK179" s="45">
        <f>-FK141+FK164+FK165+FK178</f>
        <v/>
      </c>
      <c r="FL179" s="45">
        <f>-FL141+FL164+FL165+FL178</f>
        <v/>
      </c>
      <c r="FM179" s="45">
        <f>-FM141+FM164+FM165+FM178</f>
        <v/>
      </c>
      <c r="FN179" s="45">
        <f>-FN141+FN164+FN165+FN178</f>
        <v/>
      </c>
      <c r="FO179" s="45">
        <f>-FO141+FO164+FO165+FO178</f>
        <v/>
      </c>
      <c r="FP179" s="45">
        <f>-FP141+FP164+FP165+FP178</f>
        <v/>
      </c>
      <c r="FQ179" s="45">
        <f>-FQ141+FQ164+FQ165+FQ178</f>
        <v/>
      </c>
      <c r="FR179" s="45">
        <f>-FR141+FR164+FR165+FR178</f>
        <v/>
      </c>
      <c r="FS179" s="45">
        <f>-FS141+FS164+FS165+FS178</f>
        <v/>
      </c>
      <c r="FT179" s="45">
        <f>-FT141+FT164+FT165+FT178</f>
        <v/>
      </c>
      <c r="FU179" s="45">
        <f>-FU141+FU164+FU165+FU178</f>
        <v/>
      </c>
      <c r="FV179" s="45">
        <f>-FV141+FV164+FV165+FV178</f>
        <v/>
      </c>
      <c r="FW179" s="45">
        <f>-FW141+FW164+FW165+FW178</f>
        <v/>
      </c>
      <c r="FX179" s="45">
        <f>-FX141+FX164+FX165+FX178</f>
        <v/>
      </c>
      <c r="FY179" s="45">
        <f>-FY141+FY164+FY165+FY178</f>
        <v/>
      </c>
      <c r="FZ179" s="45">
        <f>-FZ141+FZ164+FZ165+FZ178</f>
        <v/>
      </c>
      <c r="GA179" s="45">
        <f>-GA141+GA164+GA165+GA178</f>
        <v/>
      </c>
      <c r="GB179" s="45">
        <f>-GB141+GB164+GB165+GB178</f>
        <v/>
      </c>
      <c r="GC179" s="45">
        <f>-GC141+GC164+GC165+GC178</f>
        <v/>
      </c>
      <c r="GD179" s="45">
        <f>-GD141+GD164+GD165+GD178</f>
        <v/>
      </c>
      <c r="GE179" s="45">
        <f>-GE141+GE164+GE165+GE178</f>
        <v/>
      </c>
      <c r="GF179" s="45">
        <f>-GF141+GF164+GF165+GF178</f>
        <v/>
      </c>
      <c r="GG179" s="45">
        <f>-GG141+GG164+GG165+GG178</f>
        <v/>
      </c>
      <c r="GH179" s="45">
        <f>-GH141+GH164+GH165+GH178</f>
        <v/>
      </c>
      <c r="GI179" s="45">
        <f>-GI141+GI164+GI165+GI178</f>
        <v/>
      </c>
      <c r="GJ179" s="45">
        <f>-GJ141+GJ164+GJ165+GJ178</f>
        <v/>
      </c>
      <c r="GK179" s="45">
        <f>-GK141+GK164+GK165+GK178</f>
        <v/>
      </c>
      <c r="GL179" s="45">
        <f>-GL141+GL164+GL165+GL178</f>
        <v/>
      </c>
      <c r="GM179" s="45">
        <f>-GM141+GM164+GM165+GM178</f>
        <v/>
      </c>
      <c r="GN179" s="45">
        <f>-GN141+GN164+GN165+GN178</f>
        <v/>
      </c>
      <c r="GO179" s="45">
        <f>-GO141+GO164+GO165+GO178</f>
        <v/>
      </c>
      <c r="GP179" s="45">
        <f>-GP141+GP164+GP165+GP178</f>
        <v/>
      </c>
      <c r="GQ179" s="45">
        <f>-GQ141+GQ164+GQ165+GQ178</f>
        <v/>
      </c>
      <c r="GR179" s="45">
        <f>-GR141+GR164+GR165+GR178</f>
        <v/>
      </c>
      <c r="GS179" s="45">
        <f>-GS141+GS164+GS165+GS178</f>
        <v/>
      </c>
      <c r="GT179" s="45">
        <f>-GT141+GT164+GT165+GT178</f>
        <v/>
      </c>
      <c r="GU179" s="45">
        <f>-GU141+GU164+GU165+GU178</f>
        <v/>
      </c>
      <c r="GV179" s="45">
        <f>-GV141+GV164+GV165+GV178</f>
        <v/>
      </c>
      <c r="GW179" s="45">
        <f>-GW141+GW164+GW165+GW178</f>
        <v/>
      </c>
      <c r="GX179" s="45">
        <f>-GX141+GX164+GX165+GX178</f>
        <v/>
      </c>
      <c r="GY179" s="45">
        <f>-GY141+GY164+GY165+GY178</f>
        <v/>
      </c>
      <c r="GZ179" s="45">
        <f>-GZ141+GZ164+GZ165+GZ178</f>
        <v/>
      </c>
      <c r="HA179" s="45">
        <f>-HA141+HA164+HA165+HA178</f>
        <v/>
      </c>
      <c r="HB179" s="45">
        <f>-HB141+HB164+HB165+HB178</f>
        <v/>
      </c>
      <c r="HC179" s="45">
        <f>-HC141+HC164+HC165+HC178</f>
        <v/>
      </c>
      <c r="HD179" s="45">
        <f>-HD141+HD164+HD165+HD178</f>
        <v/>
      </c>
      <c r="HE179" s="45">
        <f>-HE141+HE164+HE165+HE178</f>
        <v/>
      </c>
      <c r="HF179" s="45">
        <f>-HF141+HF164+HF165+HF178</f>
        <v/>
      </c>
      <c r="HG179" s="45">
        <f>-HG141+HG164+HG165+HG178</f>
        <v/>
      </c>
      <c r="HH179" s="45">
        <f>-HH141+HH164+HH165+HH178</f>
        <v/>
      </c>
      <c r="HI179" s="45">
        <f>-HI141+HI164+HI165+HI178</f>
        <v/>
      </c>
      <c r="HJ179" s="45">
        <f>-HJ141+HJ164+HJ165+HJ178</f>
        <v/>
      </c>
      <c r="HK179" s="45">
        <f>-HK141+HK164+HK165+HK178</f>
        <v/>
      </c>
      <c r="HL179" s="45">
        <f>-HL141+HL164+HL165+HL178</f>
        <v/>
      </c>
      <c r="HM179" s="45">
        <f>-HM141+HM164+HM165+HM178</f>
        <v/>
      </c>
      <c r="HN179" s="45">
        <f>-HN141+HN164+HN165+HN178</f>
        <v/>
      </c>
      <c r="HO179" s="45">
        <f>-HO141+HO164+HO165+HO178</f>
        <v/>
      </c>
      <c r="HP179" s="45">
        <f>-HP141+HP164+HP165+HP178</f>
        <v/>
      </c>
      <c r="HQ179" s="45">
        <f>-HQ141+HQ164+HQ165+HQ178</f>
        <v/>
      </c>
      <c r="HR179" s="45">
        <f>-HR141+HR164+HR165+HR178</f>
        <v/>
      </c>
      <c r="HS179" s="45">
        <f>-HS141+HS164+HS165+HS178</f>
        <v/>
      </c>
      <c r="HT179" s="45">
        <f>-HT141+HT164+HT165+HT178</f>
        <v/>
      </c>
      <c r="HU179" s="45">
        <f>-HU141+HU164+HU165+HU178</f>
        <v/>
      </c>
      <c r="HV179" s="45">
        <f>-HV141+HV164+HV165+HV178</f>
        <v/>
      </c>
      <c r="HW179" s="45">
        <f>-HW141+HW164+HW165+HW178</f>
        <v/>
      </c>
      <c r="HX179" s="45">
        <f>-HX141+HX164+HX165+HX178</f>
        <v/>
      </c>
      <c r="HY179" s="45">
        <f>-HY141+HY164+HY165+HY178</f>
        <v/>
      </c>
      <c r="HZ179" s="45">
        <f>-HZ141+HZ164+HZ165+HZ178</f>
        <v/>
      </c>
      <c r="IA179" s="45">
        <f>-IA141+IA164+IA165+IA178</f>
        <v/>
      </c>
      <c r="IB179" s="45">
        <f>-IB141+IB164+IB165+IB178</f>
        <v/>
      </c>
      <c r="IC179" s="45">
        <f>-IC141+IC164+IC165+IC178</f>
        <v/>
      </c>
      <c r="ID179" s="45">
        <f>-ID141+ID164+ID165+ID178</f>
        <v/>
      </c>
      <c r="IE179" s="45">
        <f>-IE141+IE164+IE165+IE178</f>
        <v/>
      </c>
      <c r="IF179" s="45">
        <f>-IF141+IF164+IF165+IF178</f>
        <v/>
      </c>
      <c r="IG179" s="45">
        <f>-IG141+IG164+IG165+IG178</f>
        <v/>
      </c>
      <c r="IH179" s="45">
        <f>-IH141+IH164+IH165+IH178</f>
        <v/>
      </c>
      <c r="II179" s="45">
        <f>-II141+II164+II165+II178</f>
        <v/>
      </c>
      <c r="IJ179" s="45">
        <f>-IJ141+IJ164+IJ165+IJ178</f>
        <v/>
      </c>
      <c r="IK179" s="45">
        <f>-IK141+IK164+IK165+IK178</f>
        <v/>
      </c>
      <c r="IL179" s="45">
        <f>-IL141+IL164+IL165+IL178</f>
        <v/>
      </c>
      <c r="IM179" s="45">
        <f>-IM141+IM164+IM165+IM178</f>
        <v/>
      </c>
      <c r="IN179" s="45">
        <f>-IN141+IN164+IN165+IN178</f>
        <v/>
      </c>
      <c r="IO179" s="45">
        <f>-IO141+IO164+IO165+IO178</f>
        <v/>
      </c>
      <c r="IP179" s="45">
        <f>-IP141+IP164+IP165+IP178</f>
        <v/>
      </c>
      <c r="IQ179" s="45">
        <f>-IQ141+IQ164+IQ165+IQ178</f>
        <v/>
      </c>
      <c r="IR179" s="45">
        <f>-IR141+IR164+IR165+IR178</f>
        <v/>
      </c>
      <c r="IS179" s="45">
        <f>-IS141+IS164+IS165+IS178</f>
        <v/>
      </c>
      <c r="IT179" s="45">
        <f>-IT141+IT164+IT165+IT178</f>
        <v/>
      </c>
      <c r="IU179" s="45">
        <f>-IU141+IU164+IU165+IU178</f>
        <v/>
      </c>
      <c r="IV179" s="45">
        <f>-IV141+IV164+IV165+IV178</f>
        <v/>
      </c>
      <c r="IW179" s="45">
        <f>-IW141+IW164+IW165+IW178</f>
        <v/>
      </c>
      <c r="IX179" s="45">
        <f>-IX141+IX164+IX165+IX178</f>
        <v/>
      </c>
      <c r="IY179" s="45">
        <f>-IY141+IY164+IY165+IY178</f>
        <v/>
      </c>
      <c r="IZ179" s="45">
        <f>-IZ141+IZ164+IZ165+IZ178</f>
        <v/>
      </c>
      <c r="JA179" s="45">
        <f>-JA141+JA164+JA165+JA178</f>
        <v/>
      </c>
      <c r="JB179" s="45">
        <f>-JB141+JB164+JB165+JB178</f>
        <v/>
      </c>
      <c r="JC179" s="45">
        <f>-JC141+JC164+JC165+JC178</f>
        <v/>
      </c>
      <c r="JD179" s="45">
        <f>-JD141+JD164+JD165+JD178</f>
        <v/>
      </c>
      <c r="JE179" s="45">
        <f>-JE141+JE164+JE165+JE178</f>
        <v/>
      </c>
      <c r="JF179" s="45">
        <f>-JF141+JF164+JF165+JF178</f>
        <v/>
      </c>
      <c r="JG179" s="45">
        <f>-JG141+JG164+JG165+JG178</f>
        <v/>
      </c>
      <c r="JH179" s="45">
        <f>-JH141+JH164+JH165+JH178</f>
        <v/>
      </c>
      <c r="JI179" s="45">
        <f>-JI141+JI164+JI165+JI178</f>
        <v/>
      </c>
      <c r="JJ179" s="45">
        <f>-JJ141+JJ164+JJ165+JJ178</f>
        <v/>
      </c>
      <c r="JK179" s="45">
        <f>-JK141+JK164+JK165+JK178</f>
        <v/>
      </c>
      <c r="JL179" s="45">
        <f>-JL141+JL164+JL165+JL178</f>
        <v/>
      </c>
      <c r="JM179" s="45">
        <f>-JM141+JM164+JM165+JM178</f>
        <v/>
      </c>
      <c r="JN179" s="45">
        <f>-JN141+JN164+JN165+JN178</f>
        <v/>
      </c>
      <c r="JO179" s="45">
        <f>-JO141+JO164+JO165+JO178</f>
        <v/>
      </c>
      <c r="JP179" s="45">
        <f>-JP141+JP164+JP165+JP178</f>
        <v/>
      </c>
      <c r="JQ179" s="45">
        <f>-JQ141+JQ164+JQ165+JQ178</f>
        <v/>
      </c>
      <c r="JR179" s="45">
        <f>-JR141+JR164+JR165+JR178</f>
        <v/>
      </c>
      <c r="JS179" s="45">
        <f>-JS141+JS164+JS165+JS178</f>
        <v/>
      </c>
      <c r="JT179" s="45">
        <f>-JT141+JT164+JT165+JT178</f>
        <v/>
      </c>
      <c r="JU179" s="45">
        <f>-JU141+JU164+JU165+JU178</f>
        <v/>
      </c>
      <c r="JV179" s="45">
        <f>-JV141+JV164+JV165+JV178</f>
        <v/>
      </c>
      <c r="JW179" s="45">
        <f>-JW141+JW164+JW165+JW178</f>
        <v/>
      </c>
      <c r="JX179" s="45">
        <f>-JX141+JX164+JX165+JX178</f>
        <v/>
      </c>
      <c r="JY179" s="45">
        <f>-JY141+JY164+JY165+JY178</f>
        <v/>
      </c>
      <c r="JZ179" s="45">
        <f>-JZ141+JZ164+JZ165+JZ178</f>
        <v/>
      </c>
      <c r="KA179" s="45">
        <f>-KA141+KA164+KA165+KA178</f>
        <v/>
      </c>
      <c r="KB179" s="45">
        <f>-KB141+KB164+KB165+KB178</f>
        <v/>
      </c>
      <c r="KC179" s="45">
        <f>-KC141+KC164+KC165+KC178</f>
        <v/>
      </c>
      <c r="KD179" s="45">
        <f>-KD141+KD164+KD165+KD178</f>
        <v/>
      </c>
      <c r="KE179" s="45">
        <f>-KE141+KE164+KE165+KE178</f>
        <v/>
      </c>
      <c r="KF179" s="45">
        <f>-KF141+KF164+KF165+KF178</f>
        <v/>
      </c>
      <c r="KG179" s="45">
        <f>-KG141+KG164+KG165+KG178</f>
        <v/>
      </c>
      <c r="KH179" s="45">
        <f>-KH141+KH164+KH165+KH178</f>
        <v/>
      </c>
      <c r="KI179" s="45">
        <f>-KI141+KI164+KI165+KI178</f>
        <v/>
      </c>
      <c r="KJ179" s="45">
        <f>-KJ141+KJ164+KJ165+KJ178</f>
        <v/>
      </c>
      <c r="KK179" s="45">
        <f>-KK141+KK164+KK165+KK178</f>
        <v/>
      </c>
      <c r="KL179" s="45">
        <f>-KL141+KL164+KL165+KL178</f>
        <v/>
      </c>
      <c r="KM179" s="45">
        <f>-KM141+KM164+KM165+KM178</f>
        <v/>
      </c>
      <c r="KN179" s="45">
        <f>-KN141+KN164+KN165+KN178</f>
        <v/>
      </c>
      <c r="KO179" s="45">
        <f>-KO141+KO164+KO165+KO178</f>
        <v/>
      </c>
      <c r="KP179" s="45">
        <f>-KP141+KP164+KP165+KP178</f>
        <v/>
      </c>
      <c r="KQ179" s="45">
        <f>-KQ141+KQ164+KQ165+KQ178</f>
        <v/>
      </c>
      <c r="KR179" s="45">
        <f>-KR141+KR164+KR165+KR178</f>
        <v/>
      </c>
      <c r="KS179" s="45">
        <f>-KS141+KS164+KS165+KS178</f>
        <v/>
      </c>
      <c r="KT179" s="45">
        <f>-KT141+KT164+KT165+KT178</f>
        <v/>
      </c>
      <c r="KU179" s="45">
        <f>-KU141+KU164+KU165+KU178</f>
        <v/>
      </c>
      <c r="KV179" s="45">
        <f>-KV141+KV164+KV165+KV178</f>
        <v/>
      </c>
      <c r="KW179" s="45">
        <f>-KW141+KW164+KW165+KW178</f>
        <v/>
      </c>
      <c r="KX179" s="45">
        <f>-KX141+KX164+KX165+KX178</f>
        <v/>
      </c>
      <c r="KY179" s="45">
        <f>-KY141+KY164+KY165+KY178</f>
        <v/>
      </c>
      <c r="KZ179" s="45">
        <f>-KZ141+KZ164+KZ165+KZ178</f>
        <v/>
      </c>
      <c r="LA179" s="45">
        <f>-LA141+LA164+LA165+LA178</f>
        <v/>
      </c>
      <c r="LB179" s="45">
        <f>-LB141+LB164+LB165+LB178</f>
        <v/>
      </c>
      <c r="LC179" s="45">
        <f>-LC141+LC164+LC165+LC178</f>
        <v/>
      </c>
      <c r="LD179" s="45">
        <f>-LD141+LD164+LD165+LD178</f>
        <v/>
      </c>
      <c r="LE179" s="45">
        <f>-LE141+LE164+LE165+LE178</f>
        <v/>
      </c>
      <c r="LF179" s="45">
        <f>-LF141+LF164+LF165+LF178</f>
        <v/>
      </c>
      <c r="LG179" s="45">
        <f>-LG141+LG164+LG165+LG178</f>
        <v/>
      </c>
      <c r="LH179" s="45">
        <f>-LH141+LH164+LH165+LH178</f>
        <v/>
      </c>
      <c r="LI179" s="45">
        <f>-LI141+LI164+LI165+LI178</f>
        <v/>
      </c>
      <c r="LJ179" s="45">
        <f>-LJ141+LJ164+LJ165+LJ178</f>
        <v/>
      </c>
      <c r="LK179" s="45">
        <f>-LK141+LK164+LK165+LK178</f>
        <v/>
      </c>
      <c r="LL179" s="45">
        <f>-LL141+LL164+LL165+LL178</f>
        <v/>
      </c>
      <c r="LM179" s="45">
        <f>-LM141+LM164+LM165+LM178</f>
        <v/>
      </c>
      <c r="LN179" s="45">
        <f>-LN141+LN164+LN165+LN178</f>
        <v/>
      </c>
      <c r="LO179" s="45">
        <f>-LO141+LO164+LO165+LO178</f>
        <v/>
      </c>
      <c r="LP179" s="45">
        <f>-LP141+LP164+LP165+LP178</f>
        <v/>
      </c>
      <c r="LQ179" s="45">
        <f>-LQ141+LQ164+LQ165+LQ178</f>
        <v/>
      </c>
      <c r="LR179" s="45">
        <f>-LR141+LR164+LR165+LR178</f>
        <v/>
      </c>
      <c r="LS179" s="45">
        <f>-LS141+LS164+LS165+LS178</f>
        <v/>
      </c>
      <c r="LT179" s="45">
        <f>-LT141+LT164+LT165+LT178</f>
        <v/>
      </c>
      <c r="LU179" s="45">
        <f>-LU141+LU164+LU165+LU178</f>
        <v/>
      </c>
      <c r="LV179" s="45">
        <f>-LV141+LV164+LV165+LV178</f>
        <v/>
      </c>
      <c r="LW179" s="45">
        <f>-LW141+LW164+LW165+LW178</f>
        <v/>
      </c>
      <c r="LX179" s="45">
        <f>-LX141+LX164+LX165+LX178</f>
        <v/>
      </c>
      <c r="LY179" s="45">
        <f>-LY141+LY164+LY165+LY178</f>
        <v/>
      </c>
      <c r="LZ179" s="45">
        <f>-LZ141+LZ164+LZ165+LZ178</f>
        <v/>
      </c>
      <c r="MA179" s="45">
        <f>-MA141+MA164+MA165+MA178</f>
        <v/>
      </c>
      <c r="MB179" s="45">
        <f>-MB141+MB164+MB165+MB178</f>
        <v/>
      </c>
      <c r="MC179" s="45">
        <f>-MC141+MC164+MC165+MC178</f>
        <v/>
      </c>
      <c r="MD179" s="45">
        <f>-MD141+MD164+MD165+MD178</f>
        <v/>
      </c>
      <c r="ME179" s="45">
        <f>-ME141+ME164+ME165+ME178</f>
        <v/>
      </c>
      <c r="MF179" s="45">
        <f>-MF141+MF164+MF165+MF178</f>
        <v/>
      </c>
      <c r="MG179" s="45">
        <f>-MG141+MG164+MG165+MG178</f>
        <v/>
      </c>
      <c r="MH179" s="45">
        <f>-MH141+MH164+MH165+MH178</f>
        <v/>
      </c>
      <c r="MI179" s="45">
        <f>-MI141+MI164+MI165+MI178</f>
        <v/>
      </c>
      <c r="MJ179" s="45">
        <f>-MJ141+MJ164+MJ165+MJ178</f>
        <v/>
      </c>
      <c r="MK179" s="45">
        <f>-MK141+MK164+MK165+MK178</f>
        <v/>
      </c>
      <c r="ML179" s="45">
        <f>-ML141+ML164+ML165+ML178</f>
        <v/>
      </c>
      <c r="MM179" s="45">
        <f>-MM141+MM164+MM165+MM178</f>
        <v/>
      </c>
      <c r="MN179" s="45">
        <f>-MN141+MN164+MN165+MN178</f>
        <v/>
      </c>
      <c r="MO179" s="45">
        <f>-MO141+MO164+MO165+MO178</f>
        <v/>
      </c>
      <c r="MP179" s="45">
        <f>-MP141+MP164+MP165+MP178</f>
        <v/>
      </c>
      <c r="MQ179" s="45">
        <f>-MQ141+MQ164+MQ165+MQ178</f>
        <v/>
      </c>
      <c r="MR179" s="45">
        <f>-MR141+MR164+MR165+MR178</f>
        <v/>
      </c>
      <c r="MS179" s="45">
        <f>-MS141+MS164+MS165+MS178</f>
        <v/>
      </c>
      <c r="MT179" s="45">
        <f>-MT141+MT164+MT165+MT178</f>
        <v/>
      </c>
      <c r="MU179" s="45">
        <f>-MU141+MU164+MU165+MU178</f>
        <v/>
      </c>
      <c r="MV179" s="45">
        <f>-MV141+MV164+MV165+MV178</f>
        <v/>
      </c>
      <c r="MW179" s="45">
        <f>-MW141+MW164+MW165+MW178</f>
        <v/>
      </c>
      <c r="MX179" s="45">
        <f>-MX141+MX164+MX165+MX178</f>
        <v/>
      </c>
      <c r="MY179" s="45">
        <f>-MY141+MY164+MY165+MY178</f>
        <v/>
      </c>
      <c r="MZ179" s="45">
        <f>-MZ141+MZ164+MZ165+MZ178</f>
        <v/>
      </c>
      <c r="NA179" s="45">
        <f>-NA141+NA164+NA165+NA178</f>
        <v/>
      </c>
      <c r="NB179" s="45">
        <f>-NB141+NB164+NB165+NB178</f>
        <v/>
      </c>
      <c r="NC179" s="45">
        <f>-NC141+NC164+NC165+NC178</f>
        <v/>
      </c>
      <c r="ND179" s="45">
        <f>-ND141+ND164+ND165+ND178</f>
        <v/>
      </c>
      <c r="NE179" s="45">
        <f>-NE141+NE164+NE165+NE178</f>
        <v/>
      </c>
      <c r="NF179" s="45">
        <f>-NF141+NF164+NF165+NF178</f>
        <v/>
      </c>
      <c r="NG179" s="45">
        <f>-NG141+NG164+NG165+NG178</f>
        <v/>
      </c>
      <c r="NH179" s="45">
        <f>-NH141+NH164+NH165+NH178</f>
        <v/>
      </c>
      <c r="NI179" s="45">
        <f>-NI141+NI164+NI165+NI178</f>
        <v/>
      </c>
      <c r="NJ179" s="45">
        <f>-NJ141+NJ164+NJ165+NJ178</f>
        <v/>
      </c>
      <c r="NK179" s="45">
        <f>-NK141+NK164+NK165+NK178</f>
        <v/>
      </c>
      <c r="NL179" s="45">
        <f>-NL141+NL164+NL165+NL178</f>
        <v/>
      </c>
      <c r="NM179" s="45">
        <f>-NM141+NM164+NM165+NM178</f>
        <v/>
      </c>
      <c r="NN179" s="45">
        <f>-NN141+NN164+NN165+NN178</f>
        <v/>
      </c>
      <c r="NO179" s="45">
        <f>-NO141+NO164+NO165+NO178</f>
        <v/>
      </c>
      <c r="NP179" s="45">
        <f>-NP141+NP164+NP165+NP178</f>
        <v/>
      </c>
      <c r="NQ179" s="45">
        <f>-NQ141+NQ164+NQ165+NQ178</f>
        <v/>
      </c>
      <c r="NR179" s="45">
        <f>-NR141+NR164+NR165+NR178</f>
        <v/>
      </c>
      <c r="NS179" s="45">
        <f>-NS141+NS164+NS165+NS178</f>
        <v/>
      </c>
      <c r="NT179" s="45">
        <f>-NT141+NT164+NT165+NT178</f>
        <v/>
      </c>
      <c r="NU179" s="45">
        <f>-NU141+NU164+NU165+NU178</f>
        <v/>
      </c>
      <c r="NV179" s="45">
        <f>-NV141+NV164+NV165+NV178</f>
        <v/>
      </c>
      <c r="NW179" s="45">
        <f>-NW141+NW164+NW165+NW178</f>
        <v/>
      </c>
      <c r="NX179" s="45">
        <f>-NX141+NX164+NX165+NX178</f>
        <v/>
      </c>
      <c r="NY179" s="45">
        <f>-NY141+NY164+NY165+NY178</f>
        <v/>
      </c>
      <c r="NZ179" s="45">
        <f>-NZ141+NZ164+NZ165+NZ178</f>
        <v/>
      </c>
      <c r="OA179" s="45">
        <f>-OA141+OA164+OA165+OA178</f>
        <v/>
      </c>
      <c r="OB179" s="45">
        <f>-OB141+OB164+OB165+OB178</f>
        <v/>
      </c>
      <c r="OC179" s="45">
        <f>-OC141+OC164+OC165+OC178</f>
        <v/>
      </c>
      <c r="OD179" s="45">
        <f>-OD141+OD164+OD165+OD178</f>
        <v/>
      </c>
      <c r="OE179" s="45">
        <f>-OE141+OE164+OE165+OE178</f>
        <v/>
      </c>
      <c r="OF179" s="45">
        <f>-OF141+OF164+OF165+OF178</f>
        <v/>
      </c>
      <c r="OG179" s="45">
        <f>-OG141+OG164+OG165+OG178</f>
        <v/>
      </c>
      <c r="OH179" s="45">
        <f>-OH141+OH164+OH165+OH178</f>
        <v/>
      </c>
      <c r="OI179" s="45">
        <f>-OI141+OI164+OI165+OI178</f>
        <v/>
      </c>
      <c r="OJ179" s="45">
        <f>-OJ141+OJ164+OJ165+OJ178</f>
        <v/>
      </c>
      <c r="OK179" s="45">
        <f>-OK141+OK164+OK165+OK178</f>
        <v/>
      </c>
      <c r="OL179" s="45">
        <f>-OL141+OL164+OL165+OL178</f>
        <v/>
      </c>
      <c r="OM179" s="45">
        <f>-OM141+OM164+OM165+OM178</f>
        <v/>
      </c>
      <c r="ON179" s="45">
        <f>-ON141+ON164+ON165+ON178</f>
        <v/>
      </c>
      <c r="OO179" s="45">
        <f>-OO141+OO164+OO165+OO178</f>
        <v/>
      </c>
      <c r="OP179" s="45">
        <f>-OP141+OP164+OP165+OP178</f>
        <v/>
      </c>
      <c r="OQ179" s="45">
        <f>-OQ141+OQ164+OQ165+OQ178</f>
        <v/>
      </c>
      <c r="OR179" s="45">
        <f>-OR141+OR164+OR165+OR178</f>
        <v/>
      </c>
      <c r="OS179" s="45">
        <f>-OS141+OS164+OS165+OS178</f>
        <v/>
      </c>
      <c r="OT179" s="45">
        <f>-OT141+OT164+OT165+OT178</f>
        <v/>
      </c>
      <c r="OU179" s="45">
        <f>-OU141+OU164+OU165+OU178</f>
        <v/>
      </c>
      <c r="OV179" s="45">
        <f>-OV141+OV164+OV165+OV178</f>
        <v/>
      </c>
      <c r="OW179" s="45">
        <f>-OW141+OW164+OW165+OW178</f>
        <v/>
      </c>
      <c r="OX179" s="45">
        <f>-OX141+OX164+OX165+OX178</f>
        <v/>
      </c>
      <c r="OY179" s="45">
        <f>-OY141+OY164+OY165+OY178</f>
        <v/>
      </c>
      <c r="OZ179" s="45">
        <f>-OZ141+OZ164+OZ165+OZ178</f>
        <v/>
      </c>
      <c r="PA179" s="45">
        <f>-PA141+PA164+PA165+PA178</f>
        <v/>
      </c>
      <c r="PB179" s="45">
        <f>-PB141+PB164+PB165+PB178</f>
        <v/>
      </c>
      <c r="PC179" s="45">
        <f>-PC141+PC164+PC165+PC178</f>
        <v/>
      </c>
      <c r="PD179" s="45">
        <f>-PD141+PD164+PD165+PD178</f>
        <v/>
      </c>
      <c r="PE179" s="45">
        <f>-PE141+PE164+PE165+PE178</f>
        <v/>
      </c>
      <c r="PF179" s="45">
        <f>-PF141+PF164+PF165+PF178</f>
        <v/>
      </c>
      <c r="PG179" s="45">
        <f>-PG141+PG164+PG165+PG178</f>
        <v/>
      </c>
      <c r="PH179" s="45">
        <f>-PH141+PH164+PH165+PH178</f>
        <v/>
      </c>
      <c r="PI179" s="45">
        <f>-PI141+PI164+PI165+PI178</f>
        <v/>
      </c>
      <c r="PJ179" s="45">
        <f>-PJ141+PJ164+PJ165+PJ178</f>
        <v/>
      </c>
      <c r="PK179" s="45">
        <f>-PK141+PK164+PK165+PK178</f>
        <v/>
      </c>
      <c r="PL179" s="45">
        <f>-PL141+PL164+PL165+PL178</f>
        <v/>
      </c>
      <c r="PM179" s="45">
        <f>-PM141+PM164+PM165+PM178</f>
        <v/>
      </c>
    </row>
    <row r="180">
      <c r="A180" s="9" t="inlineStr">
        <is>
          <t>Check: uses − sources</t>
        </is>
      </c>
      <c r="B180" s="9" t="inlineStr">
        <is>
          <t>P3</t>
        </is>
      </c>
      <c r="C180" s="43">
        <f>SUM(D180:PM180)</f>
        <v/>
      </c>
      <c r="D180" s="44">
        <f>D141-D142</f>
        <v/>
      </c>
      <c r="E180" s="44">
        <f>E141-E142</f>
        <v/>
      </c>
      <c r="F180" s="44">
        <f>F141-F142</f>
        <v/>
      </c>
      <c r="G180" s="44">
        <f>G141-G142</f>
        <v/>
      </c>
      <c r="H180" s="44">
        <f>H141-H142</f>
        <v/>
      </c>
      <c r="I180" s="44">
        <f>I141-I142</f>
        <v/>
      </c>
      <c r="J180" s="44">
        <f>J141-J142</f>
        <v/>
      </c>
      <c r="K180" s="44">
        <f>K141-K142</f>
        <v/>
      </c>
      <c r="L180" s="44">
        <f>L141-L142</f>
        <v/>
      </c>
      <c r="M180" s="44">
        <f>M141-M142</f>
        <v/>
      </c>
      <c r="N180" s="44">
        <f>N141-N142</f>
        <v/>
      </c>
      <c r="O180" s="44">
        <f>O141-O142</f>
        <v/>
      </c>
      <c r="P180" s="44">
        <f>P141-P142</f>
        <v/>
      </c>
      <c r="Q180" s="44">
        <f>Q141-Q142</f>
        <v/>
      </c>
      <c r="R180" s="44">
        <f>R141-R142</f>
        <v/>
      </c>
      <c r="S180" s="44">
        <f>S141-S142</f>
        <v/>
      </c>
      <c r="T180" s="44">
        <f>T141-T142</f>
        <v/>
      </c>
      <c r="U180" s="44">
        <f>U141-U142</f>
        <v/>
      </c>
      <c r="V180" s="44">
        <f>V141-V142</f>
        <v/>
      </c>
      <c r="W180" s="44">
        <f>W141-W142</f>
        <v/>
      </c>
      <c r="X180" s="44">
        <f>X141-X142</f>
        <v/>
      </c>
      <c r="Y180" s="44">
        <f>Y141-Y142</f>
        <v/>
      </c>
      <c r="Z180" s="44">
        <f>Z141-Z142</f>
        <v/>
      </c>
      <c r="AA180" s="44">
        <f>AA141-AA142</f>
        <v/>
      </c>
      <c r="AB180" s="44">
        <f>AB141-AB142</f>
        <v/>
      </c>
      <c r="AC180" s="44">
        <f>AC141-AC142</f>
        <v/>
      </c>
      <c r="AD180" s="44">
        <f>AD141-AD142</f>
        <v/>
      </c>
      <c r="AE180" s="44">
        <f>AE141-AE142</f>
        <v/>
      </c>
      <c r="AF180" s="44">
        <f>AF141-AF142</f>
        <v/>
      </c>
      <c r="AG180" s="44">
        <f>AG141-AG142</f>
        <v/>
      </c>
      <c r="AH180" s="44">
        <f>AH141-AH142</f>
        <v/>
      </c>
      <c r="AI180" s="44">
        <f>AI141-AI142</f>
        <v/>
      </c>
      <c r="AJ180" s="44">
        <f>AJ141-AJ142</f>
        <v/>
      </c>
      <c r="AK180" s="44">
        <f>AK141-AK142</f>
        <v/>
      </c>
      <c r="AL180" s="44">
        <f>AL141-AL142</f>
        <v/>
      </c>
      <c r="AM180" s="44">
        <f>AM141-AM142</f>
        <v/>
      </c>
      <c r="AN180" s="44">
        <f>AN141-AN142</f>
        <v/>
      </c>
      <c r="AO180" s="44">
        <f>AO141-AO142</f>
        <v/>
      </c>
      <c r="AP180" s="44">
        <f>AP141-AP142</f>
        <v/>
      </c>
      <c r="AQ180" s="44">
        <f>AQ141-AQ142</f>
        <v/>
      </c>
      <c r="AR180" s="44">
        <f>AR141-AR142</f>
        <v/>
      </c>
      <c r="AS180" s="44">
        <f>AS141-AS142</f>
        <v/>
      </c>
      <c r="AT180" s="44">
        <f>AT141-AT142</f>
        <v/>
      </c>
      <c r="AU180" s="44">
        <f>AU141-AU142</f>
        <v/>
      </c>
      <c r="AV180" s="44">
        <f>AV141-AV142</f>
        <v/>
      </c>
      <c r="AW180" s="44">
        <f>AW141-AW142</f>
        <v/>
      </c>
      <c r="AX180" s="44">
        <f>AX141-AX142</f>
        <v/>
      </c>
      <c r="AY180" s="44">
        <f>AY141-AY142</f>
        <v/>
      </c>
      <c r="AZ180" s="44">
        <f>AZ141-AZ142</f>
        <v/>
      </c>
      <c r="BA180" s="44">
        <f>BA141-BA142</f>
        <v/>
      </c>
      <c r="BB180" s="44">
        <f>BB141-BB142</f>
        <v/>
      </c>
      <c r="BC180" s="44">
        <f>BC141-BC142</f>
        <v/>
      </c>
      <c r="BD180" s="44">
        <f>BD141-BD142</f>
        <v/>
      </c>
      <c r="BE180" s="44">
        <f>BE141-BE142</f>
        <v/>
      </c>
      <c r="BF180" s="44">
        <f>BF141-BF142</f>
        <v/>
      </c>
      <c r="BG180" s="44">
        <f>BG141-BG142</f>
        <v/>
      </c>
      <c r="BH180" s="44">
        <f>BH141-BH142</f>
        <v/>
      </c>
      <c r="BI180" s="44">
        <f>BI141-BI142</f>
        <v/>
      </c>
      <c r="BJ180" s="44">
        <f>BJ141-BJ142</f>
        <v/>
      </c>
      <c r="BK180" s="44">
        <f>BK141-BK142</f>
        <v/>
      </c>
      <c r="BL180" s="44">
        <f>BL141-BL142</f>
        <v/>
      </c>
      <c r="BM180" s="44">
        <f>BM141-BM142</f>
        <v/>
      </c>
      <c r="BN180" s="44">
        <f>BN141-BN142</f>
        <v/>
      </c>
      <c r="BO180" s="44">
        <f>BO141-BO142</f>
        <v/>
      </c>
      <c r="BP180" s="44">
        <f>BP141-BP142</f>
        <v/>
      </c>
      <c r="BQ180" s="44">
        <f>BQ141-BQ142</f>
        <v/>
      </c>
      <c r="BR180" s="44">
        <f>BR141-BR142</f>
        <v/>
      </c>
      <c r="BS180" s="44">
        <f>BS141-BS142</f>
        <v/>
      </c>
      <c r="BT180" s="44">
        <f>BT141-BT142</f>
        <v/>
      </c>
      <c r="BU180" s="44">
        <f>BU141-BU142</f>
        <v/>
      </c>
      <c r="BV180" s="44">
        <f>BV141-BV142</f>
        <v/>
      </c>
      <c r="BW180" s="44">
        <f>BW141-BW142</f>
        <v/>
      </c>
      <c r="BX180" s="44">
        <f>BX141-BX142</f>
        <v/>
      </c>
      <c r="BY180" s="44">
        <f>BY141-BY142</f>
        <v/>
      </c>
      <c r="BZ180" s="44">
        <f>BZ141-BZ142</f>
        <v/>
      </c>
      <c r="CA180" s="44">
        <f>CA141-CA142</f>
        <v/>
      </c>
      <c r="CB180" s="44">
        <f>CB141-CB142</f>
        <v/>
      </c>
      <c r="CC180" s="44">
        <f>CC141-CC142</f>
        <v/>
      </c>
      <c r="CD180" s="44">
        <f>CD141-CD142</f>
        <v/>
      </c>
      <c r="CE180" s="44">
        <f>CE141-CE142</f>
        <v/>
      </c>
      <c r="CF180" s="44">
        <f>CF141-CF142</f>
        <v/>
      </c>
      <c r="CG180" s="44">
        <f>CG141-CG142</f>
        <v/>
      </c>
      <c r="CH180" s="44">
        <f>CH141-CH142</f>
        <v/>
      </c>
      <c r="CI180" s="44">
        <f>CI141-CI142</f>
        <v/>
      </c>
      <c r="CJ180" s="44">
        <f>CJ141-CJ142</f>
        <v/>
      </c>
      <c r="CK180" s="44">
        <f>CK141-CK142</f>
        <v/>
      </c>
      <c r="CL180" s="44">
        <f>CL141-CL142</f>
        <v/>
      </c>
      <c r="CM180" s="44">
        <f>CM141-CM142</f>
        <v/>
      </c>
      <c r="CN180" s="44">
        <f>CN141-CN142</f>
        <v/>
      </c>
      <c r="CO180" s="44">
        <f>CO141-CO142</f>
        <v/>
      </c>
      <c r="CP180" s="44">
        <f>CP141-CP142</f>
        <v/>
      </c>
      <c r="CQ180" s="44">
        <f>CQ141-CQ142</f>
        <v/>
      </c>
      <c r="CR180" s="44">
        <f>CR141-CR142</f>
        <v/>
      </c>
      <c r="CS180" s="44">
        <f>CS141-CS142</f>
        <v/>
      </c>
      <c r="CT180" s="44">
        <f>CT141-CT142</f>
        <v/>
      </c>
      <c r="CU180" s="44">
        <f>CU141-CU142</f>
        <v/>
      </c>
      <c r="CV180" s="44">
        <f>CV141-CV142</f>
        <v/>
      </c>
      <c r="CW180" s="44">
        <f>CW141-CW142</f>
        <v/>
      </c>
      <c r="CX180" s="44">
        <f>CX141-CX142</f>
        <v/>
      </c>
      <c r="CY180" s="44">
        <f>CY141-CY142</f>
        <v/>
      </c>
      <c r="CZ180" s="44">
        <f>CZ141-CZ142</f>
        <v/>
      </c>
      <c r="DA180" s="44">
        <f>DA141-DA142</f>
        <v/>
      </c>
      <c r="DB180" s="44">
        <f>DB141-DB142</f>
        <v/>
      </c>
      <c r="DC180" s="44">
        <f>DC141-DC142</f>
        <v/>
      </c>
      <c r="DD180" s="44">
        <f>DD141-DD142</f>
        <v/>
      </c>
      <c r="DE180" s="44">
        <f>DE141-DE142</f>
        <v/>
      </c>
      <c r="DF180" s="44">
        <f>DF141-DF142</f>
        <v/>
      </c>
      <c r="DG180" s="44">
        <f>DG141-DG142</f>
        <v/>
      </c>
      <c r="DH180" s="44">
        <f>DH141-DH142</f>
        <v/>
      </c>
      <c r="DI180" s="44">
        <f>DI141-DI142</f>
        <v/>
      </c>
      <c r="DJ180" s="44">
        <f>DJ141-DJ142</f>
        <v/>
      </c>
      <c r="DK180" s="44">
        <f>DK141-DK142</f>
        <v/>
      </c>
      <c r="DL180" s="44">
        <f>DL141-DL142</f>
        <v/>
      </c>
      <c r="DM180" s="44">
        <f>DM141-DM142</f>
        <v/>
      </c>
      <c r="DN180" s="44">
        <f>DN141-DN142</f>
        <v/>
      </c>
      <c r="DO180" s="44">
        <f>DO141-DO142</f>
        <v/>
      </c>
      <c r="DP180" s="44">
        <f>DP141-DP142</f>
        <v/>
      </c>
      <c r="DQ180" s="44">
        <f>DQ141-DQ142</f>
        <v/>
      </c>
      <c r="DR180" s="44">
        <f>DR141-DR142</f>
        <v/>
      </c>
      <c r="DS180" s="44">
        <f>DS141-DS142</f>
        <v/>
      </c>
      <c r="DT180" s="44">
        <f>DT141-DT142</f>
        <v/>
      </c>
      <c r="DU180" s="44">
        <f>DU141-DU142</f>
        <v/>
      </c>
      <c r="DV180" s="44">
        <f>DV141-DV142</f>
        <v/>
      </c>
      <c r="DW180" s="44">
        <f>DW141-DW142</f>
        <v/>
      </c>
      <c r="DX180" s="44">
        <f>DX141-DX142</f>
        <v/>
      </c>
      <c r="DY180" s="44">
        <f>DY141-DY142</f>
        <v/>
      </c>
      <c r="DZ180" s="44">
        <f>DZ141-DZ142</f>
        <v/>
      </c>
      <c r="EA180" s="44">
        <f>EA141-EA142</f>
        <v/>
      </c>
      <c r="EB180" s="44">
        <f>EB141-EB142</f>
        <v/>
      </c>
      <c r="EC180" s="44">
        <f>EC141-EC142</f>
        <v/>
      </c>
      <c r="ED180" s="44">
        <f>ED141-ED142</f>
        <v/>
      </c>
      <c r="EE180" s="44">
        <f>EE141-EE142</f>
        <v/>
      </c>
      <c r="EF180" s="44">
        <f>EF141-EF142</f>
        <v/>
      </c>
      <c r="EG180" s="44">
        <f>EG141-EG142</f>
        <v/>
      </c>
      <c r="EH180" s="44">
        <f>EH141-EH142</f>
        <v/>
      </c>
      <c r="EI180" s="44">
        <f>EI141-EI142</f>
        <v/>
      </c>
      <c r="EJ180" s="44">
        <f>EJ141-EJ142</f>
        <v/>
      </c>
      <c r="EK180" s="44">
        <f>EK141-EK142</f>
        <v/>
      </c>
      <c r="EL180" s="44">
        <f>EL141-EL142</f>
        <v/>
      </c>
      <c r="EM180" s="44">
        <f>EM141-EM142</f>
        <v/>
      </c>
      <c r="EN180" s="44">
        <f>EN141-EN142</f>
        <v/>
      </c>
      <c r="EO180" s="44">
        <f>EO141-EO142</f>
        <v/>
      </c>
      <c r="EP180" s="44">
        <f>EP141-EP142</f>
        <v/>
      </c>
      <c r="EQ180" s="44">
        <f>EQ141-EQ142</f>
        <v/>
      </c>
      <c r="ER180" s="44">
        <f>ER141-ER142</f>
        <v/>
      </c>
      <c r="ES180" s="44">
        <f>ES141-ES142</f>
        <v/>
      </c>
      <c r="ET180" s="44">
        <f>ET141-ET142</f>
        <v/>
      </c>
      <c r="EU180" s="44">
        <f>EU141-EU142</f>
        <v/>
      </c>
      <c r="EV180" s="44">
        <f>EV141-EV142</f>
        <v/>
      </c>
      <c r="EW180" s="44">
        <f>EW141-EW142</f>
        <v/>
      </c>
      <c r="EX180" s="44">
        <f>EX141-EX142</f>
        <v/>
      </c>
      <c r="EY180" s="44">
        <f>EY141-EY142</f>
        <v/>
      </c>
      <c r="EZ180" s="44">
        <f>EZ141-EZ142</f>
        <v/>
      </c>
      <c r="FA180" s="44">
        <f>FA141-FA142</f>
        <v/>
      </c>
      <c r="FB180" s="44">
        <f>FB141-FB142</f>
        <v/>
      </c>
      <c r="FC180" s="44">
        <f>FC141-FC142</f>
        <v/>
      </c>
      <c r="FD180" s="44">
        <f>FD141-FD142</f>
        <v/>
      </c>
      <c r="FE180" s="44">
        <f>FE141-FE142</f>
        <v/>
      </c>
      <c r="FF180" s="44">
        <f>FF141-FF142</f>
        <v/>
      </c>
      <c r="FG180" s="44">
        <f>FG141-FG142</f>
        <v/>
      </c>
      <c r="FH180" s="44">
        <f>FH141-FH142</f>
        <v/>
      </c>
      <c r="FI180" s="44">
        <f>FI141-FI142</f>
        <v/>
      </c>
      <c r="FJ180" s="44">
        <f>FJ141-FJ142</f>
        <v/>
      </c>
      <c r="FK180" s="44">
        <f>FK141-FK142</f>
        <v/>
      </c>
      <c r="FL180" s="44">
        <f>FL141-FL142</f>
        <v/>
      </c>
      <c r="FM180" s="44">
        <f>FM141-FM142</f>
        <v/>
      </c>
      <c r="FN180" s="44">
        <f>FN141-FN142</f>
        <v/>
      </c>
      <c r="FO180" s="44">
        <f>FO141-FO142</f>
        <v/>
      </c>
      <c r="FP180" s="44">
        <f>FP141-FP142</f>
        <v/>
      </c>
      <c r="FQ180" s="44">
        <f>FQ141-FQ142</f>
        <v/>
      </c>
      <c r="FR180" s="44">
        <f>FR141-FR142</f>
        <v/>
      </c>
      <c r="FS180" s="44">
        <f>FS141-FS142</f>
        <v/>
      </c>
      <c r="FT180" s="44">
        <f>FT141-FT142</f>
        <v/>
      </c>
      <c r="FU180" s="44">
        <f>FU141-FU142</f>
        <v/>
      </c>
      <c r="FV180" s="44">
        <f>FV141-FV142</f>
        <v/>
      </c>
      <c r="FW180" s="44">
        <f>FW141-FW142</f>
        <v/>
      </c>
      <c r="FX180" s="44">
        <f>FX141-FX142</f>
        <v/>
      </c>
      <c r="FY180" s="44">
        <f>FY141-FY142</f>
        <v/>
      </c>
      <c r="FZ180" s="44">
        <f>FZ141-FZ142</f>
        <v/>
      </c>
      <c r="GA180" s="44">
        <f>GA141-GA142</f>
        <v/>
      </c>
      <c r="GB180" s="44">
        <f>GB141-GB142</f>
        <v/>
      </c>
      <c r="GC180" s="44">
        <f>GC141-GC142</f>
        <v/>
      </c>
      <c r="GD180" s="44">
        <f>GD141-GD142</f>
        <v/>
      </c>
      <c r="GE180" s="44">
        <f>GE141-GE142</f>
        <v/>
      </c>
      <c r="GF180" s="44">
        <f>GF141-GF142</f>
        <v/>
      </c>
      <c r="GG180" s="44">
        <f>GG141-GG142</f>
        <v/>
      </c>
      <c r="GH180" s="44">
        <f>GH141-GH142</f>
        <v/>
      </c>
      <c r="GI180" s="44">
        <f>GI141-GI142</f>
        <v/>
      </c>
      <c r="GJ180" s="44">
        <f>GJ141-GJ142</f>
        <v/>
      </c>
      <c r="GK180" s="44">
        <f>GK141-GK142</f>
        <v/>
      </c>
      <c r="GL180" s="44">
        <f>GL141-GL142</f>
        <v/>
      </c>
      <c r="GM180" s="44">
        <f>GM141-GM142</f>
        <v/>
      </c>
      <c r="GN180" s="44">
        <f>GN141-GN142</f>
        <v/>
      </c>
      <c r="GO180" s="44">
        <f>GO141-GO142</f>
        <v/>
      </c>
      <c r="GP180" s="44">
        <f>GP141-GP142</f>
        <v/>
      </c>
      <c r="GQ180" s="44">
        <f>GQ141-GQ142</f>
        <v/>
      </c>
      <c r="GR180" s="44">
        <f>GR141-GR142</f>
        <v/>
      </c>
      <c r="GS180" s="44">
        <f>GS141-GS142</f>
        <v/>
      </c>
      <c r="GT180" s="44">
        <f>GT141-GT142</f>
        <v/>
      </c>
      <c r="GU180" s="44">
        <f>GU141-GU142</f>
        <v/>
      </c>
      <c r="GV180" s="44">
        <f>GV141-GV142</f>
        <v/>
      </c>
      <c r="GW180" s="44">
        <f>GW141-GW142</f>
        <v/>
      </c>
      <c r="GX180" s="44">
        <f>GX141-GX142</f>
        <v/>
      </c>
      <c r="GY180" s="44">
        <f>GY141-GY142</f>
        <v/>
      </c>
      <c r="GZ180" s="44">
        <f>GZ141-GZ142</f>
        <v/>
      </c>
      <c r="HA180" s="44">
        <f>HA141-HA142</f>
        <v/>
      </c>
      <c r="HB180" s="44">
        <f>HB141-HB142</f>
        <v/>
      </c>
      <c r="HC180" s="44">
        <f>HC141-HC142</f>
        <v/>
      </c>
      <c r="HD180" s="44">
        <f>HD141-HD142</f>
        <v/>
      </c>
      <c r="HE180" s="44">
        <f>HE141-HE142</f>
        <v/>
      </c>
      <c r="HF180" s="44">
        <f>HF141-HF142</f>
        <v/>
      </c>
      <c r="HG180" s="44">
        <f>HG141-HG142</f>
        <v/>
      </c>
      <c r="HH180" s="44">
        <f>HH141-HH142</f>
        <v/>
      </c>
      <c r="HI180" s="44">
        <f>HI141-HI142</f>
        <v/>
      </c>
      <c r="HJ180" s="44">
        <f>HJ141-HJ142</f>
        <v/>
      </c>
      <c r="HK180" s="44">
        <f>HK141-HK142</f>
        <v/>
      </c>
      <c r="HL180" s="44">
        <f>HL141-HL142</f>
        <v/>
      </c>
      <c r="HM180" s="44">
        <f>HM141-HM142</f>
        <v/>
      </c>
      <c r="HN180" s="44">
        <f>HN141-HN142</f>
        <v/>
      </c>
      <c r="HO180" s="44">
        <f>HO141-HO142</f>
        <v/>
      </c>
      <c r="HP180" s="44">
        <f>HP141-HP142</f>
        <v/>
      </c>
      <c r="HQ180" s="44">
        <f>HQ141-HQ142</f>
        <v/>
      </c>
      <c r="HR180" s="44">
        <f>HR141-HR142</f>
        <v/>
      </c>
      <c r="HS180" s="44">
        <f>HS141-HS142</f>
        <v/>
      </c>
      <c r="HT180" s="44">
        <f>HT141-HT142</f>
        <v/>
      </c>
      <c r="HU180" s="44">
        <f>HU141-HU142</f>
        <v/>
      </c>
      <c r="HV180" s="44">
        <f>HV141-HV142</f>
        <v/>
      </c>
      <c r="HW180" s="44">
        <f>HW141-HW142</f>
        <v/>
      </c>
      <c r="HX180" s="44">
        <f>HX141-HX142</f>
        <v/>
      </c>
      <c r="HY180" s="44">
        <f>HY141-HY142</f>
        <v/>
      </c>
      <c r="HZ180" s="44">
        <f>HZ141-HZ142</f>
        <v/>
      </c>
      <c r="IA180" s="44">
        <f>IA141-IA142</f>
        <v/>
      </c>
      <c r="IB180" s="44">
        <f>IB141-IB142</f>
        <v/>
      </c>
      <c r="IC180" s="44">
        <f>IC141-IC142</f>
        <v/>
      </c>
      <c r="ID180" s="44">
        <f>ID141-ID142</f>
        <v/>
      </c>
      <c r="IE180" s="44">
        <f>IE141-IE142</f>
        <v/>
      </c>
      <c r="IF180" s="44">
        <f>IF141-IF142</f>
        <v/>
      </c>
      <c r="IG180" s="44">
        <f>IG141-IG142</f>
        <v/>
      </c>
      <c r="IH180" s="44">
        <f>IH141-IH142</f>
        <v/>
      </c>
      <c r="II180" s="44">
        <f>II141-II142</f>
        <v/>
      </c>
      <c r="IJ180" s="44">
        <f>IJ141-IJ142</f>
        <v/>
      </c>
      <c r="IK180" s="44">
        <f>IK141-IK142</f>
        <v/>
      </c>
      <c r="IL180" s="44">
        <f>IL141-IL142</f>
        <v/>
      </c>
      <c r="IM180" s="44">
        <f>IM141-IM142</f>
        <v/>
      </c>
      <c r="IN180" s="44">
        <f>IN141-IN142</f>
        <v/>
      </c>
      <c r="IO180" s="44">
        <f>IO141-IO142</f>
        <v/>
      </c>
      <c r="IP180" s="44">
        <f>IP141-IP142</f>
        <v/>
      </c>
      <c r="IQ180" s="44">
        <f>IQ141-IQ142</f>
        <v/>
      </c>
      <c r="IR180" s="44">
        <f>IR141-IR142</f>
        <v/>
      </c>
      <c r="IS180" s="44">
        <f>IS141-IS142</f>
        <v/>
      </c>
      <c r="IT180" s="44">
        <f>IT141-IT142</f>
        <v/>
      </c>
      <c r="IU180" s="44">
        <f>IU141-IU142</f>
        <v/>
      </c>
      <c r="IV180" s="44">
        <f>IV141-IV142</f>
        <v/>
      </c>
      <c r="IW180" s="44">
        <f>IW141-IW142</f>
        <v/>
      </c>
      <c r="IX180" s="44">
        <f>IX141-IX142</f>
        <v/>
      </c>
      <c r="IY180" s="44">
        <f>IY141-IY142</f>
        <v/>
      </c>
      <c r="IZ180" s="44">
        <f>IZ141-IZ142</f>
        <v/>
      </c>
      <c r="JA180" s="44">
        <f>JA141-JA142</f>
        <v/>
      </c>
      <c r="JB180" s="44">
        <f>JB141-JB142</f>
        <v/>
      </c>
      <c r="JC180" s="44">
        <f>JC141-JC142</f>
        <v/>
      </c>
      <c r="JD180" s="44">
        <f>JD141-JD142</f>
        <v/>
      </c>
      <c r="JE180" s="44">
        <f>JE141-JE142</f>
        <v/>
      </c>
      <c r="JF180" s="44">
        <f>JF141-JF142</f>
        <v/>
      </c>
      <c r="JG180" s="44">
        <f>JG141-JG142</f>
        <v/>
      </c>
      <c r="JH180" s="44">
        <f>JH141-JH142</f>
        <v/>
      </c>
      <c r="JI180" s="44">
        <f>JI141-JI142</f>
        <v/>
      </c>
      <c r="JJ180" s="44">
        <f>JJ141-JJ142</f>
        <v/>
      </c>
      <c r="JK180" s="44">
        <f>JK141-JK142</f>
        <v/>
      </c>
      <c r="JL180" s="44">
        <f>JL141-JL142</f>
        <v/>
      </c>
      <c r="JM180" s="44">
        <f>JM141-JM142</f>
        <v/>
      </c>
      <c r="JN180" s="44">
        <f>JN141-JN142</f>
        <v/>
      </c>
      <c r="JO180" s="44">
        <f>JO141-JO142</f>
        <v/>
      </c>
      <c r="JP180" s="44">
        <f>JP141-JP142</f>
        <v/>
      </c>
      <c r="JQ180" s="44">
        <f>JQ141-JQ142</f>
        <v/>
      </c>
      <c r="JR180" s="44">
        <f>JR141-JR142</f>
        <v/>
      </c>
      <c r="JS180" s="44">
        <f>JS141-JS142</f>
        <v/>
      </c>
      <c r="JT180" s="44">
        <f>JT141-JT142</f>
        <v/>
      </c>
      <c r="JU180" s="44">
        <f>JU141-JU142</f>
        <v/>
      </c>
      <c r="JV180" s="44">
        <f>JV141-JV142</f>
        <v/>
      </c>
      <c r="JW180" s="44">
        <f>JW141-JW142</f>
        <v/>
      </c>
      <c r="JX180" s="44">
        <f>JX141-JX142</f>
        <v/>
      </c>
      <c r="JY180" s="44">
        <f>JY141-JY142</f>
        <v/>
      </c>
      <c r="JZ180" s="44">
        <f>JZ141-JZ142</f>
        <v/>
      </c>
      <c r="KA180" s="44">
        <f>KA141-KA142</f>
        <v/>
      </c>
      <c r="KB180" s="44">
        <f>KB141-KB142</f>
        <v/>
      </c>
      <c r="KC180" s="44">
        <f>KC141-KC142</f>
        <v/>
      </c>
      <c r="KD180" s="44">
        <f>KD141-KD142</f>
        <v/>
      </c>
      <c r="KE180" s="44">
        <f>KE141-KE142</f>
        <v/>
      </c>
      <c r="KF180" s="44">
        <f>KF141-KF142</f>
        <v/>
      </c>
      <c r="KG180" s="44">
        <f>KG141-KG142</f>
        <v/>
      </c>
      <c r="KH180" s="44">
        <f>KH141-KH142</f>
        <v/>
      </c>
      <c r="KI180" s="44">
        <f>KI141-KI142</f>
        <v/>
      </c>
      <c r="KJ180" s="44">
        <f>KJ141-KJ142</f>
        <v/>
      </c>
      <c r="KK180" s="44">
        <f>KK141-KK142</f>
        <v/>
      </c>
      <c r="KL180" s="44">
        <f>KL141-KL142</f>
        <v/>
      </c>
      <c r="KM180" s="44">
        <f>KM141-KM142</f>
        <v/>
      </c>
      <c r="KN180" s="44">
        <f>KN141-KN142</f>
        <v/>
      </c>
      <c r="KO180" s="44">
        <f>KO141-KO142</f>
        <v/>
      </c>
      <c r="KP180" s="44">
        <f>KP141-KP142</f>
        <v/>
      </c>
      <c r="KQ180" s="44">
        <f>KQ141-KQ142</f>
        <v/>
      </c>
      <c r="KR180" s="44">
        <f>KR141-KR142</f>
        <v/>
      </c>
      <c r="KS180" s="44">
        <f>KS141-KS142</f>
        <v/>
      </c>
      <c r="KT180" s="44">
        <f>KT141-KT142</f>
        <v/>
      </c>
      <c r="KU180" s="44">
        <f>KU141-KU142</f>
        <v/>
      </c>
      <c r="KV180" s="44">
        <f>KV141-KV142</f>
        <v/>
      </c>
      <c r="KW180" s="44">
        <f>KW141-KW142</f>
        <v/>
      </c>
      <c r="KX180" s="44">
        <f>KX141-KX142</f>
        <v/>
      </c>
      <c r="KY180" s="44">
        <f>KY141-KY142</f>
        <v/>
      </c>
      <c r="KZ180" s="44">
        <f>KZ141-KZ142</f>
        <v/>
      </c>
      <c r="LA180" s="44">
        <f>LA141-LA142</f>
        <v/>
      </c>
      <c r="LB180" s="44">
        <f>LB141-LB142</f>
        <v/>
      </c>
      <c r="LC180" s="44">
        <f>LC141-LC142</f>
        <v/>
      </c>
      <c r="LD180" s="44">
        <f>LD141-LD142</f>
        <v/>
      </c>
      <c r="LE180" s="44">
        <f>LE141-LE142</f>
        <v/>
      </c>
      <c r="LF180" s="44">
        <f>LF141-LF142</f>
        <v/>
      </c>
      <c r="LG180" s="44">
        <f>LG141-LG142</f>
        <v/>
      </c>
      <c r="LH180" s="44">
        <f>LH141-LH142</f>
        <v/>
      </c>
      <c r="LI180" s="44">
        <f>LI141-LI142</f>
        <v/>
      </c>
      <c r="LJ180" s="44">
        <f>LJ141-LJ142</f>
        <v/>
      </c>
      <c r="LK180" s="44">
        <f>LK141-LK142</f>
        <v/>
      </c>
      <c r="LL180" s="44">
        <f>LL141-LL142</f>
        <v/>
      </c>
      <c r="LM180" s="44">
        <f>LM141-LM142</f>
        <v/>
      </c>
      <c r="LN180" s="44">
        <f>LN141-LN142</f>
        <v/>
      </c>
      <c r="LO180" s="44">
        <f>LO141-LO142</f>
        <v/>
      </c>
      <c r="LP180" s="44">
        <f>LP141-LP142</f>
        <v/>
      </c>
      <c r="LQ180" s="44">
        <f>LQ141-LQ142</f>
        <v/>
      </c>
      <c r="LR180" s="44">
        <f>LR141-LR142</f>
        <v/>
      </c>
      <c r="LS180" s="44">
        <f>LS141-LS142</f>
        <v/>
      </c>
      <c r="LT180" s="44">
        <f>LT141-LT142</f>
        <v/>
      </c>
      <c r="LU180" s="44">
        <f>LU141-LU142</f>
        <v/>
      </c>
      <c r="LV180" s="44">
        <f>LV141-LV142</f>
        <v/>
      </c>
      <c r="LW180" s="44">
        <f>LW141-LW142</f>
        <v/>
      </c>
      <c r="LX180" s="44">
        <f>LX141-LX142</f>
        <v/>
      </c>
      <c r="LY180" s="44">
        <f>LY141-LY142</f>
        <v/>
      </c>
      <c r="LZ180" s="44">
        <f>LZ141-LZ142</f>
        <v/>
      </c>
      <c r="MA180" s="44">
        <f>MA141-MA142</f>
        <v/>
      </c>
      <c r="MB180" s="44">
        <f>MB141-MB142</f>
        <v/>
      </c>
      <c r="MC180" s="44">
        <f>MC141-MC142</f>
        <v/>
      </c>
      <c r="MD180" s="44">
        <f>MD141-MD142</f>
        <v/>
      </c>
      <c r="ME180" s="44">
        <f>ME141-ME142</f>
        <v/>
      </c>
      <c r="MF180" s="44">
        <f>MF141-MF142</f>
        <v/>
      </c>
      <c r="MG180" s="44">
        <f>MG141-MG142</f>
        <v/>
      </c>
      <c r="MH180" s="44">
        <f>MH141-MH142</f>
        <v/>
      </c>
      <c r="MI180" s="44">
        <f>MI141-MI142</f>
        <v/>
      </c>
      <c r="MJ180" s="44">
        <f>MJ141-MJ142</f>
        <v/>
      </c>
      <c r="MK180" s="44">
        <f>MK141-MK142</f>
        <v/>
      </c>
      <c r="ML180" s="44">
        <f>ML141-ML142</f>
        <v/>
      </c>
      <c r="MM180" s="44">
        <f>MM141-MM142</f>
        <v/>
      </c>
      <c r="MN180" s="44">
        <f>MN141-MN142</f>
        <v/>
      </c>
      <c r="MO180" s="44">
        <f>MO141-MO142</f>
        <v/>
      </c>
      <c r="MP180" s="44">
        <f>MP141-MP142</f>
        <v/>
      </c>
      <c r="MQ180" s="44">
        <f>MQ141-MQ142</f>
        <v/>
      </c>
      <c r="MR180" s="44">
        <f>MR141-MR142</f>
        <v/>
      </c>
      <c r="MS180" s="44">
        <f>MS141-MS142</f>
        <v/>
      </c>
      <c r="MT180" s="44">
        <f>MT141-MT142</f>
        <v/>
      </c>
      <c r="MU180" s="44">
        <f>MU141-MU142</f>
        <v/>
      </c>
      <c r="MV180" s="44">
        <f>MV141-MV142</f>
        <v/>
      </c>
      <c r="MW180" s="44">
        <f>MW141-MW142</f>
        <v/>
      </c>
      <c r="MX180" s="44">
        <f>MX141-MX142</f>
        <v/>
      </c>
      <c r="MY180" s="44">
        <f>MY141-MY142</f>
        <v/>
      </c>
      <c r="MZ180" s="44">
        <f>MZ141-MZ142</f>
        <v/>
      </c>
      <c r="NA180" s="44">
        <f>NA141-NA142</f>
        <v/>
      </c>
      <c r="NB180" s="44">
        <f>NB141-NB142</f>
        <v/>
      </c>
      <c r="NC180" s="44">
        <f>NC141-NC142</f>
        <v/>
      </c>
      <c r="ND180" s="44">
        <f>ND141-ND142</f>
        <v/>
      </c>
      <c r="NE180" s="44">
        <f>NE141-NE142</f>
        <v/>
      </c>
      <c r="NF180" s="44">
        <f>NF141-NF142</f>
        <v/>
      </c>
      <c r="NG180" s="44">
        <f>NG141-NG142</f>
        <v/>
      </c>
      <c r="NH180" s="44">
        <f>NH141-NH142</f>
        <v/>
      </c>
      <c r="NI180" s="44">
        <f>NI141-NI142</f>
        <v/>
      </c>
      <c r="NJ180" s="44">
        <f>NJ141-NJ142</f>
        <v/>
      </c>
      <c r="NK180" s="44">
        <f>NK141-NK142</f>
        <v/>
      </c>
      <c r="NL180" s="44">
        <f>NL141-NL142</f>
        <v/>
      </c>
      <c r="NM180" s="44">
        <f>NM141-NM142</f>
        <v/>
      </c>
      <c r="NN180" s="44">
        <f>NN141-NN142</f>
        <v/>
      </c>
      <c r="NO180" s="44">
        <f>NO141-NO142</f>
        <v/>
      </c>
      <c r="NP180" s="44">
        <f>NP141-NP142</f>
        <v/>
      </c>
      <c r="NQ180" s="44">
        <f>NQ141-NQ142</f>
        <v/>
      </c>
      <c r="NR180" s="44">
        <f>NR141-NR142</f>
        <v/>
      </c>
      <c r="NS180" s="44">
        <f>NS141-NS142</f>
        <v/>
      </c>
      <c r="NT180" s="44">
        <f>NT141-NT142</f>
        <v/>
      </c>
      <c r="NU180" s="44">
        <f>NU141-NU142</f>
        <v/>
      </c>
      <c r="NV180" s="44">
        <f>NV141-NV142</f>
        <v/>
      </c>
      <c r="NW180" s="44">
        <f>NW141-NW142</f>
        <v/>
      </c>
      <c r="NX180" s="44">
        <f>NX141-NX142</f>
        <v/>
      </c>
      <c r="NY180" s="44">
        <f>NY141-NY142</f>
        <v/>
      </c>
      <c r="NZ180" s="44">
        <f>NZ141-NZ142</f>
        <v/>
      </c>
      <c r="OA180" s="44">
        <f>OA141-OA142</f>
        <v/>
      </c>
      <c r="OB180" s="44">
        <f>OB141-OB142</f>
        <v/>
      </c>
      <c r="OC180" s="44">
        <f>OC141-OC142</f>
        <v/>
      </c>
      <c r="OD180" s="44">
        <f>OD141-OD142</f>
        <v/>
      </c>
      <c r="OE180" s="44">
        <f>OE141-OE142</f>
        <v/>
      </c>
      <c r="OF180" s="44">
        <f>OF141-OF142</f>
        <v/>
      </c>
      <c r="OG180" s="44">
        <f>OG141-OG142</f>
        <v/>
      </c>
      <c r="OH180" s="44">
        <f>OH141-OH142</f>
        <v/>
      </c>
      <c r="OI180" s="44">
        <f>OI141-OI142</f>
        <v/>
      </c>
      <c r="OJ180" s="44">
        <f>OJ141-OJ142</f>
        <v/>
      </c>
      <c r="OK180" s="44">
        <f>OK141-OK142</f>
        <v/>
      </c>
      <c r="OL180" s="44">
        <f>OL141-OL142</f>
        <v/>
      </c>
      <c r="OM180" s="44">
        <f>OM141-OM142</f>
        <v/>
      </c>
      <c r="ON180" s="44">
        <f>ON141-ON142</f>
        <v/>
      </c>
      <c r="OO180" s="44">
        <f>OO141-OO142</f>
        <v/>
      </c>
      <c r="OP180" s="44">
        <f>OP141-OP142</f>
        <v/>
      </c>
      <c r="OQ180" s="44">
        <f>OQ141-OQ142</f>
        <v/>
      </c>
      <c r="OR180" s="44">
        <f>OR141-OR142</f>
        <v/>
      </c>
      <c r="OS180" s="44">
        <f>OS141-OS142</f>
        <v/>
      </c>
      <c r="OT180" s="44">
        <f>OT141-OT142</f>
        <v/>
      </c>
      <c r="OU180" s="44">
        <f>OU141-OU142</f>
        <v/>
      </c>
      <c r="OV180" s="44">
        <f>OV141-OV142</f>
        <v/>
      </c>
      <c r="OW180" s="44">
        <f>OW141-OW142</f>
        <v/>
      </c>
      <c r="OX180" s="44">
        <f>OX141-OX142</f>
        <v/>
      </c>
      <c r="OY180" s="44">
        <f>OY141-OY142</f>
        <v/>
      </c>
      <c r="OZ180" s="44">
        <f>OZ141-OZ142</f>
        <v/>
      </c>
      <c r="PA180" s="44">
        <f>PA141-PA142</f>
        <v/>
      </c>
      <c r="PB180" s="44">
        <f>PB141-PB142</f>
        <v/>
      </c>
      <c r="PC180" s="44">
        <f>PC141-PC142</f>
        <v/>
      </c>
      <c r="PD180" s="44">
        <f>PD141-PD142</f>
        <v/>
      </c>
      <c r="PE180" s="44">
        <f>PE141-PE142</f>
        <v/>
      </c>
      <c r="PF180" s="44">
        <f>PF141-PF142</f>
        <v/>
      </c>
      <c r="PG180" s="44">
        <f>PG141-PG142</f>
        <v/>
      </c>
      <c r="PH180" s="44">
        <f>PH141-PH142</f>
        <v/>
      </c>
      <c r="PI180" s="44">
        <f>PI141-PI142</f>
        <v/>
      </c>
      <c r="PJ180" s="44">
        <f>PJ141-PJ142</f>
        <v/>
      </c>
      <c r="PK180" s="44">
        <f>PK141-PK142</f>
        <v/>
      </c>
      <c r="PL180" s="44">
        <f>PL141-PL142</f>
        <v/>
      </c>
      <c r="PM180" s="44">
        <f>PM141-PM142</f>
        <v/>
      </c>
    </row>
    <row r="182">
      <c r="A182" s="41" t="inlineStr">
        <is>
          <t>PHASE 4 — E + F (350 homes)</t>
        </is>
      </c>
      <c r="B182" s="2" t="n"/>
      <c r="C182" s="2" t="n"/>
      <c r="D182" s="2" t="n"/>
      <c r="E182" s="2" t="n"/>
      <c r="F182" s="2" t="n"/>
      <c r="G182" s="2" t="n"/>
    </row>
    <row r="183">
      <c r="A183" s="9" t="inlineStr">
        <is>
          <t>Construction flag</t>
        </is>
      </c>
      <c r="B183" s="9" t="inlineStr">
        <is>
          <t>P4</t>
        </is>
      </c>
      <c r="D183" s="42">
        <f>IF(AND(D$4&gt;=p4_start,D$4&lt;=p4_complete),1,0)</f>
        <v/>
      </c>
      <c r="E183" s="42">
        <f>IF(AND(E$4&gt;=p4_start,E$4&lt;=p4_complete),1,0)</f>
        <v/>
      </c>
      <c r="F183" s="42">
        <f>IF(AND(F$4&gt;=p4_start,F$4&lt;=p4_complete),1,0)</f>
        <v/>
      </c>
      <c r="G183" s="42">
        <f>IF(AND(G$4&gt;=p4_start,G$4&lt;=p4_complete),1,0)</f>
        <v/>
      </c>
      <c r="H183" s="42">
        <f>IF(AND(H$4&gt;=p4_start,H$4&lt;=p4_complete),1,0)</f>
        <v/>
      </c>
      <c r="I183" s="42">
        <f>IF(AND(I$4&gt;=p4_start,I$4&lt;=p4_complete),1,0)</f>
        <v/>
      </c>
      <c r="J183" s="42">
        <f>IF(AND(J$4&gt;=p4_start,J$4&lt;=p4_complete),1,0)</f>
        <v/>
      </c>
      <c r="K183" s="42">
        <f>IF(AND(K$4&gt;=p4_start,K$4&lt;=p4_complete),1,0)</f>
        <v/>
      </c>
      <c r="L183" s="42">
        <f>IF(AND(L$4&gt;=p4_start,L$4&lt;=p4_complete),1,0)</f>
        <v/>
      </c>
      <c r="M183" s="42">
        <f>IF(AND(M$4&gt;=p4_start,M$4&lt;=p4_complete),1,0)</f>
        <v/>
      </c>
      <c r="N183" s="42">
        <f>IF(AND(N$4&gt;=p4_start,N$4&lt;=p4_complete),1,0)</f>
        <v/>
      </c>
      <c r="O183" s="42">
        <f>IF(AND(O$4&gt;=p4_start,O$4&lt;=p4_complete),1,0)</f>
        <v/>
      </c>
      <c r="P183" s="42">
        <f>IF(AND(P$4&gt;=p4_start,P$4&lt;=p4_complete),1,0)</f>
        <v/>
      </c>
      <c r="Q183" s="42">
        <f>IF(AND(Q$4&gt;=p4_start,Q$4&lt;=p4_complete),1,0)</f>
        <v/>
      </c>
      <c r="R183" s="42">
        <f>IF(AND(R$4&gt;=p4_start,R$4&lt;=p4_complete),1,0)</f>
        <v/>
      </c>
      <c r="S183" s="42">
        <f>IF(AND(S$4&gt;=p4_start,S$4&lt;=p4_complete),1,0)</f>
        <v/>
      </c>
      <c r="T183" s="42">
        <f>IF(AND(T$4&gt;=p4_start,T$4&lt;=p4_complete),1,0)</f>
        <v/>
      </c>
      <c r="U183" s="42">
        <f>IF(AND(U$4&gt;=p4_start,U$4&lt;=p4_complete),1,0)</f>
        <v/>
      </c>
      <c r="V183" s="42">
        <f>IF(AND(V$4&gt;=p4_start,V$4&lt;=p4_complete),1,0)</f>
        <v/>
      </c>
      <c r="W183" s="42">
        <f>IF(AND(W$4&gt;=p4_start,W$4&lt;=p4_complete),1,0)</f>
        <v/>
      </c>
      <c r="X183" s="42">
        <f>IF(AND(X$4&gt;=p4_start,X$4&lt;=p4_complete),1,0)</f>
        <v/>
      </c>
      <c r="Y183" s="42">
        <f>IF(AND(Y$4&gt;=p4_start,Y$4&lt;=p4_complete),1,0)</f>
        <v/>
      </c>
      <c r="Z183" s="42">
        <f>IF(AND(Z$4&gt;=p4_start,Z$4&lt;=p4_complete),1,0)</f>
        <v/>
      </c>
      <c r="AA183" s="42">
        <f>IF(AND(AA$4&gt;=p4_start,AA$4&lt;=p4_complete),1,0)</f>
        <v/>
      </c>
      <c r="AB183" s="42">
        <f>IF(AND(AB$4&gt;=p4_start,AB$4&lt;=p4_complete),1,0)</f>
        <v/>
      </c>
      <c r="AC183" s="42">
        <f>IF(AND(AC$4&gt;=p4_start,AC$4&lt;=p4_complete),1,0)</f>
        <v/>
      </c>
      <c r="AD183" s="42">
        <f>IF(AND(AD$4&gt;=p4_start,AD$4&lt;=p4_complete),1,0)</f>
        <v/>
      </c>
      <c r="AE183" s="42">
        <f>IF(AND(AE$4&gt;=p4_start,AE$4&lt;=p4_complete),1,0)</f>
        <v/>
      </c>
      <c r="AF183" s="42">
        <f>IF(AND(AF$4&gt;=p4_start,AF$4&lt;=p4_complete),1,0)</f>
        <v/>
      </c>
      <c r="AG183" s="42">
        <f>IF(AND(AG$4&gt;=p4_start,AG$4&lt;=p4_complete),1,0)</f>
        <v/>
      </c>
      <c r="AH183" s="42">
        <f>IF(AND(AH$4&gt;=p4_start,AH$4&lt;=p4_complete),1,0)</f>
        <v/>
      </c>
      <c r="AI183" s="42">
        <f>IF(AND(AI$4&gt;=p4_start,AI$4&lt;=p4_complete),1,0)</f>
        <v/>
      </c>
      <c r="AJ183" s="42">
        <f>IF(AND(AJ$4&gt;=p4_start,AJ$4&lt;=p4_complete),1,0)</f>
        <v/>
      </c>
      <c r="AK183" s="42">
        <f>IF(AND(AK$4&gt;=p4_start,AK$4&lt;=p4_complete),1,0)</f>
        <v/>
      </c>
      <c r="AL183" s="42">
        <f>IF(AND(AL$4&gt;=p4_start,AL$4&lt;=p4_complete),1,0)</f>
        <v/>
      </c>
      <c r="AM183" s="42">
        <f>IF(AND(AM$4&gt;=p4_start,AM$4&lt;=p4_complete),1,0)</f>
        <v/>
      </c>
      <c r="AN183" s="42">
        <f>IF(AND(AN$4&gt;=p4_start,AN$4&lt;=p4_complete),1,0)</f>
        <v/>
      </c>
      <c r="AO183" s="42">
        <f>IF(AND(AO$4&gt;=p4_start,AO$4&lt;=p4_complete),1,0)</f>
        <v/>
      </c>
      <c r="AP183" s="42">
        <f>IF(AND(AP$4&gt;=p4_start,AP$4&lt;=p4_complete),1,0)</f>
        <v/>
      </c>
      <c r="AQ183" s="42">
        <f>IF(AND(AQ$4&gt;=p4_start,AQ$4&lt;=p4_complete),1,0)</f>
        <v/>
      </c>
      <c r="AR183" s="42">
        <f>IF(AND(AR$4&gt;=p4_start,AR$4&lt;=p4_complete),1,0)</f>
        <v/>
      </c>
      <c r="AS183" s="42">
        <f>IF(AND(AS$4&gt;=p4_start,AS$4&lt;=p4_complete),1,0)</f>
        <v/>
      </c>
      <c r="AT183" s="42">
        <f>IF(AND(AT$4&gt;=p4_start,AT$4&lt;=p4_complete),1,0)</f>
        <v/>
      </c>
      <c r="AU183" s="42">
        <f>IF(AND(AU$4&gt;=p4_start,AU$4&lt;=p4_complete),1,0)</f>
        <v/>
      </c>
      <c r="AV183" s="42">
        <f>IF(AND(AV$4&gt;=p4_start,AV$4&lt;=p4_complete),1,0)</f>
        <v/>
      </c>
      <c r="AW183" s="42">
        <f>IF(AND(AW$4&gt;=p4_start,AW$4&lt;=p4_complete),1,0)</f>
        <v/>
      </c>
      <c r="AX183" s="42">
        <f>IF(AND(AX$4&gt;=p4_start,AX$4&lt;=p4_complete),1,0)</f>
        <v/>
      </c>
      <c r="AY183" s="42">
        <f>IF(AND(AY$4&gt;=p4_start,AY$4&lt;=p4_complete),1,0)</f>
        <v/>
      </c>
      <c r="AZ183" s="42">
        <f>IF(AND(AZ$4&gt;=p4_start,AZ$4&lt;=p4_complete),1,0)</f>
        <v/>
      </c>
      <c r="BA183" s="42">
        <f>IF(AND(BA$4&gt;=p4_start,BA$4&lt;=p4_complete),1,0)</f>
        <v/>
      </c>
      <c r="BB183" s="42">
        <f>IF(AND(BB$4&gt;=p4_start,BB$4&lt;=p4_complete),1,0)</f>
        <v/>
      </c>
      <c r="BC183" s="42">
        <f>IF(AND(BC$4&gt;=p4_start,BC$4&lt;=p4_complete),1,0)</f>
        <v/>
      </c>
      <c r="BD183" s="42">
        <f>IF(AND(BD$4&gt;=p4_start,BD$4&lt;=p4_complete),1,0)</f>
        <v/>
      </c>
      <c r="BE183" s="42">
        <f>IF(AND(BE$4&gt;=p4_start,BE$4&lt;=p4_complete),1,0)</f>
        <v/>
      </c>
      <c r="BF183" s="42">
        <f>IF(AND(BF$4&gt;=p4_start,BF$4&lt;=p4_complete),1,0)</f>
        <v/>
      </c>
      <c r="BG183" s="42">
        <f>IF(AND(BG$4&gt;=p4_start,BG$4&lt;=p4_complete),1,0)</f>
        <v/>
      </c>
      <c r="BH183" s="42">
        <f>IF(AND(BH$4&gt;=p4_start,BH$4&lt;=p4_complete),1,0)</f>
        <v/>
      </c>
      <c r="BI183" s="42">
        <f>IF(AND(BI$4&gt;=p4_start,BI$4&lt;=p4_complete),1,0)</f>
        <v/>
      </c>
      <c r="BJ183" s="42">
        <f>IF(AND(BJ$4&gt;=p4_start,BJ$4&lt;=p4_complete),1,0)</f>
        <v/>
      </c>
      <c r="BK183" s="42">
        <f>IF(AND(BK$4&gt;=p4_start,BK$4&lt;=p4_complete),1,0)</f>
        <v/>
      </c>
      <c r="BL183" s="42">
        <f>IF(AND(BL$4&gt;=p4_start,BL$4&lt;=p4_complete),1,0)</f>
        <v/>
      </c>
      <c r="BM183" s="42">
        <f>IF(AND(BM$4&gt;=p4_start,BM$4&lt;=p4_complete),1,0)</f>
        <v/>
      </c>
      <c r="BN183" s="42">
        <f>IF(AND(BN$4&gt;=p4_start,BN$4&lt;=p4_complete),1,0)</f>
        <v/>
      </c>
      <c r="BO183" s="42">
        <f>IF(AND(BO$4&gt;=p4_start,BO$4&lt;=p4_complete),1,0)</f>
        <v/>
      </c>
      <c r="BP183" s="42">
        <f>IF(AND(BP$4&gt;=p4_start,BP$4&lt;=p4_complete),1,0)</f>
        <v/>
      </c>
      <c r="BQ183" s="42">
        <f>IF(AND(BQ$4&gt;=p4_start,BQ$4&lt;=p4_complete),1,0)</f>
        <v/>
      </c>
      <c r="BR183" s="42">
        <f>IF(AND(BR$4&gt;=p4_start,BR$4&lt;=p4_complete),1,0)</f>
        <v/>
      </c>
      <c r="BS183" s="42">
        <f>IF(AND(BS$4&gt;=p4_start,BS$4&lt;=p4_complete),1,0)</f>
        <v/>
      </c>
      <c r="BT183" s="42">
        <f>IF(AND(BT$4&gt;=p4_start,BT$4&lt;=p4_complete),1,0)</f>
        <v/>
      </c>
      <c r="BU183" s="42">
        <f>IF(AND(BU$4&gt;=p4_start,BU$4&lt;=p4_complete),1,0)</f>
        <v/>
      </c>
      <c r="BV183" s="42">
        <f>IF(AND(BV$4&gt;=p4_start,BV$4&lt;=p4_complete),1,0)</f>
        <v/>
      </c>
      <c r="BW183" s="42">
        <f>IF(AND(BW$4&gt;=p4_start,BW$4&lt;=p4_complete),1,0)</f>
        <v/>
      </c>
      <c r="BX183" s="42">
        <f>IF(AND(BX$4&gt;=p4_start,BX$4&lt;=p4_complete),1,0)</f>
        <v/>
      </c>
      <c r="BY183" s="42">
        <f>IF(AND(BY$4&gt;=p4_start,BY$4&lt;=p4_complete),1,0)</f>
        <v/>
      </c>
      <c r="BZ183" s="42">
        <f>IF(AND(BZ$4&gt;=p4_start,BZ$4&lt;=p4_complete),1,0)</f>
        <v/>
      </c>
      <c r="CA183" s="42">
        <f>IF(AND(CA$4&gt;=p4_start,CA$4&lt;=p4_complete),1,0)</f>
        <v/>
      </c>
      <c r="CB183" s="42">
        <f>IF(AND(CB$4&gt;=p4_start,CB$4&lt;=p4_complete),1,0)</f>
        <v/>
      </c>
      <c r="CC183" s="42">
        <f>IF(AND(CC$4&gt;=p4_start,CC$4&lt;=p4_complete),1,0)</f>
        <v/>
      </c>
      <c r="CD183" s="42">
        <f>IF(AND(CD$4&gt;=p4_start,CD$4&lt;=p4_complete),1,0)</f>
        <v/>
      </c>
      <c r="CE183" s="42">
        <f>IF(AND(CE$4&gt;=p4_start,CE$4&lt;=p4_complete),1,0)</f>
        <v/>
      </c>
      <c r="CF183" s="42">
        <f>IF(AND(CF$4&gt;=p4_start,CF$4&lt;=p4_complete),1,0)</f>
        <v/>
      </c>
      <c r="CG183" s="42">
        <f>IF(AND(CG$4&gt;=p4_start,CG$4&lt;=p4_complete),1,0)</f>
        <v/>
      </c>
      <c r="CH183" s="42">
        <f>IF(AND(CH$4&gt;=p4_start,CH$4&lt;=p4_complete),1,0)</f>
        <v/>
      </c>
      <c r="CI183" s="42">
        <f>IF(AND(CI$4&gt;=p4_start,CI$4&lt;=p4_complete),1,0)</f>
        <v/>
      </c>
      <c r="CJ183" s="42">
        <f>IF(AND(CJ$4&gt;=p4_start,CJ$4&lt;=p4_complete),1,0)</f>
        <v/>
      </c>
      <c r="CK183" s="42">
        <f>IF(AND(CK$4&gt;=p4_start,CK$4&lt;=p4_complete),1,0)</f>
        <v/>
      </c>
      <c r="CL183" s="42">
        <f>IF(AND(CL$4&gt;=p4_start,CL$4&lt;=p4_complete),1,0)</f>
        <v/>
      </c>
      <c r="CM183" s="42">
        <f>IF(AND(CM$4&gt;=p4_start,CM$4&lt;=p4_complete),1,0)</f>
        <v/>
      </c>
      <c r="CN183" s="42">
        <f>IF(AND(CN$4&gt;=p4_start,CN$4&lt;=p4_complete),1,0)</f>
        <v/>
      </c>
      <c r="CO183" s="42">
        <f>IF(AND(CO$4&gt;=p4_start,CO$4&lt;=p4_complete),1,0)</f>
        <v/>
      </c>
      <c r="CP183" s="42">
        <f>IF(AND(CP$4&gt;=p4_start,CP$4&lt;=p4_complete),1,0)</f>
        <v/>
      </c>
      <c r="CQ183" s="42">
        <f>IF(AND(CQ$4&gt;=p4_start,CQ$4&lt;=p4_complete),1,0)</f>
        <v/>
      </c>
      <c r="CR183" s="42">
        <f>IF(AND(CR$4&gt;=p4_start,CR$4&lt;=p4_complete),1,0)</f>
        <v/>
      </c>
      <c r="CS183" s="42">
        <f>IF(AND(CS$4&gt;=p4_start,CS$4&lt;=p4_complete),1,0)</f>
        <v/>
      </c>
      <c r="CT183" s="42">
        <f>IF(AND(CT$4&gt;=p4_start,CT$4&lt;=p4_complete),1,0)</f>
        <v/>
      </c>
      <c r="CU183" s="42">
        <f>IF(AND(CU$4&gt;=p4_start,CU$4&lt;=p4_complete),1,0)</f>
        <v/>
      </c>
      <c r="CV183" s="42">
        <f>IF(AND(CV$4&gt;=p4_start,CV$4&lt;=p4_complete),1,0)</f>
        <v/>
      </c>
      <c r="CW183" s="42">
        <f>IF(AND(CW$4&gt;=p4_start,CW$4&lt;=p4_complete),1,0)</f>
        <v/>
      </c>
      <c r="CX183" s="42">
        <f>IF(AND(CX$4&gt;=p4_start,CX$4&lt;=p4_complete),1,0)</f>
        <v/>
      </c>
      <c r="CY183" s="42">
        <f>IF(AND(CY$4&gt;=p4_start,CY$4&lt;=p4_complete),1,0)</f>
        <v/>
      </c>
      <c r="CZ183" s="42">
        <f>IF(AND(CZ$4&gt;=p4_start,CZ$4&lt;=p4_complete),1,0)</f>
        <v/>
      </c>
      <c r="DA183" s="42">
        <f>IF(AND(DA$4&gt;=p4_start,DA$4&lt;=p4_complete),1,0)</f>
        <v/>
      </c>
      <c r="DB183" s="42">
        <f>IF(AND(DB$4&gt;=p4_start,DB$4&lt;=p4_complete),1,0)</f>
        <v/>
      </c>
      <c r="DC183" s="42">
        <f>IF(AND(DC$4&gt;=p4_start,DC$4&lt;=p4_complete),1,0)</f>
        <v/>
      </c>
      <c r="DD183" s="42">
        <f>IF(AND(DD$4&gt;=p4_start,DD$4&lt;=p4_complete),1,0)</f>
        <v/>
      </c>
      <c r="DE183" s="42">
        <f>IF(AND(DE$4&gt;=p4_start,DE$4&lt;=p4_complete),1,0)</f>
        <v/>
      </c>
      <c r="DF183" s="42">
        <f>IF(AND(DF$4&gt;=p4_start,DF$4&lt;=p4_complete),1,0)</f>
        <v/>
      </c>
      <c r="DG183" s="42">
        <f>IF(AND(DG$4&gt;=p4_start,DG$4&lt;=p4_complete),1,0)</f>
        <v/>
      </c>
      <c r="DH183" s="42">
        <f>IF(AND(DH$4&gt;=p4_start,DH$4&lt;=p4_complete),1,0)</f>
        <v/>
      </c>
      <c r="DI183" s="42">
        <f>IF(AND(DI$4&gt;=p4_start,DI$4&lt;=p4_complete),1,0)</f>
        <v/>
      </c>
      <c r="DJ183" s="42">
        <f>IF(AND(DJ$4&gt;=p4_start,DJ$4&lt;=p4_complete),1,0)</f>
        <v/>
      </c>
      <c r="DK183" s="42">
        <f>IF(AND(DK$4&gt;=p4_start,DK$4&lt;=p4_complete),1,0)</f>
        <v/>
      </c>
      <c r="DL183" s="42">
        <f>IF(AND(DL$4&gt;=p4_start,DL$4&lt;=p4_complete),1,0)</f>
        <v/>
      </c>
      <c r="DM183" s="42">
        <f>IF(AND(DM$4&gt;=p4_start,DM$4&lt;=p4_complete),1,0)</f>
        <v/>
      </c>
      <c r="DN183" s="42">
        <f>IF(AND(DN$4&gt;=p4_start,DN$4&lt;=p4_complete),1,0)</f>
        <v/>
      </c>
      <c r="DO183" s="42">
        <f>IF(AND(DO$4&gt;=p4_start,DO$4&lt;=p4_complete),1,0)</f>
        <v/>
      </c>
      <c r="DP183" s="42">
        <f>IF(AND(DP$4&gt;=p4_start,DP$4&lt;=p4_complete),1,0)</f>
        <v/>
      </c>
      <c r="DQ183" s="42">
        <f>IF(AND(DQ$4&gt;=p4_start,DQ$4&lt;=p4_complete),1,0)</f>
        <v/>
      </c>
      <c r="DR183" s="42">
        <f>IF(AND(DR$4&gt;=p4_start,DR$4&lt;=p4_complete),1,0)</f>
        <v/>
      </c>
      <c r="DS183" s="42">
        <f>IF(AND(DS$4&gt;=p4_start,DS$4&lt;=p4_complete),1,0)</f>
        <v/>
      </c>
      <c r="DT183" s="42">
        <f>IF(AND(DT$4&gt;=p4_start,DT$4&lt;=p4_complete),1,0)</f>
        <v/>
      </c>
      <c r="DU183" s="42">
        <f>IF(AND(DU$4&gt;=p4_start,DU$4&lt;=p4_complete),1,0)</f>
        <v/>
      </c>
      <c r="DV183" s="42">
        <f>IF(AND(DV$4&gt;=p4_start,DV$4&lt;=p4_complete),1,0)</f>
        <v/>
      </c>
      <c r="DW183" s="42">
        <f>IF(AND(DW$4&gt;=p4_start,DW$4&lt;=p4_complete),1,0)</f>
        <v/>
      </c>
      <c r="DX183" s="42">
        <f>IF(AND(DX$4&gt;=p4_start,DX$4&lt;=p4_complete),1,0)</f>
        <v/>
      </c>
      <c r="DY183" s="42">
        <f>IF(AND(DY$4&gt;=p4_start,DY$4&lt;=p4_complete),1,0)</f>
        <v/>
      </c>
      <c r="DZ183" s="42">
        <f>IF(AND(DZ$4&gt;=p4_start,DZ$4&lt;=p4_complete),1,0)</f>
        <v/>
      </c>
      <c r="EA183" s="42">
        <f>IF(AND(EA$4&gt;=p4_start,EA$4&lt;=p4_complete),1,0)</f>
        <v/>
      </c>
      <c r="EB183" s="42">
        <f>IF(AND(EB$4&gt;=p4_start,EB$4&lt;=p4_complete),1,0)</f>
        <v/>
      </c>
      <c r="EC183" s="42">
        <f>IF(AND(EC$4&gt;=p4_start,EC$4&lt;=p4_complete),1,0)</f>
        <v/>
      </c>
      <c r="ED183" s="42">
        <f>IF(AND(ED$4&gt;=p4_start,ED$4&lt;=p4_complete),1,0)</f>
        <v/>
      </c>
      <c r="EE183" s="42">
        <f>IF(AND(EE$4&gt;=p4_start,EE$4&lt;=p4_complete),1,0)</f>
        <v/>
      </c>
      <c r="EF183" s="42">
        <f>IF(AND(EF$4&gt;=p4_start,EF$4&lt;=p4_complete),1,0)</f>
        <v/>
      </c>
      <c r="EG183" s="42">
        <f>IF(AND(EG$4&gt;=p4_start,EG$4&lt;=p4_complete),1,0)</f>
        <v/>
      </c>
      <c r="EH183" s="42">
        <f>IF(AND(EH$4&gt;=p4_start,EH$4&lt;=p4_complete),1,0)</f>
        <v/>
      </c>
      <c r="EI183" s="42">
        <f>IF(AND(EI$4&gt;=p4_start,EI$4&lt;=p4_complete),1,0)</f>
        <v/>
      </c>
      <c r="EJ183" s="42">
        <f>IF(AND(EJ$4&gt;=p4_start,EJ$4&lt;=p4_complete),1,0)</f>
        <v/>
      </c>
      <c r="EK183" s="42">
        <f>IF(AND(EK$4&gt;=p4_start,EK$4&lt;=p4_complete),1,0)</f>
        <v/>
      </c>
      <c r="EL183" s="42">
        <f>IF(AND(EL$4&gt;=p4_start,EL$4&lt;=p4_complete),1,0)</f>
        <v/>
      </c>
      <c r="EM183" s="42">
        <f>IF(AND(EM$4&gt;=p4_start,EM$4&lt;=p4_complete),1,0)</f>
        <v/>
      </c>
      <c r="EN183" s="42">
        <f>IF(AND(EN$4&gt;=p4_start,EN$4&lt;=p4_complete),1,0)</f>
        <v/>
      </c>
      <c r="EO183" s="42">
        <f>IF(AND(EO$4&gt;=p4_start,EO$4&lt;=p4_complete),1,0)</f>
        <v/>
      </c>
      <c r="EP183" s="42">
        <f>IF(AND(EP$4&gt;=p4_start,EP$4&lt;=p4_complete),1,0)</f>
        <v/>
      </c>
      <c r="EQ183" s="42">
        <f>IF(AND(EQ$4&gt;=p4_start,EQ$4&lt;=p4_complete),1,0)</f>
        <v/>
      </c>
      <c r="ER183" s="42">
        <f>IF(AND(ER$4&gt;=p4_start,ER$4&lt;=p4_complete),1,0)</f>
        <v/>
      </c>
      <c r="ES183" s="42">
        <f>IF(AND(ES$4&gt;=p4_start,ES$4&lt;=p4_complete),1,0)</f>
        <v/>
      </c>
      <c r="ET183" s="42">
        <f>IF(AND(ET$4&gt;=p4_start,ET$4&lt;=p4_complete),1,0)</f>
        <v/>
      </c>
      <c r="EU183" s="42">
        <f>IF(AND(EU$4&gt;=p4_start,EU$4&lt;=p4_complete),1,0)</f>
        <v/>
      </c>
      <c r="EV183" s="42">
        <f>IF(AND(EV$4&gt;=p4_start,EV$4&lt;=p4_complete),1,0)</f>
        <v/>
      </c>
      <c r="EW183" s="42">
        <f>IF(AND(EW$4&gt;=p4_start,EW$4&lt;=p4_complete),1,0)</f>
        <v/>
      </c>
      <c r="EX183" s="42">
        <f>IF(AND(EX$4&gt;=p4_start,EX$4&lt;=p4_complete),1,0)</f>
        <v/>
      </c>
      <c r="EY183" s="42">
        <f>IF(AND(EY$4&gt;=p4_start,EY$4&lt;=p4_complete),1,0)</f>
        <v/>
      </c>
      <c r="EZ183" s="42">
        <f>IF(AND(EZ$4&gt;=p4_start,EZ$4&lt;=p4_complete),1,0)</f>
        <v/>
      </c>
      <c r="FA183" s="42">
        <f>IF(AND(FA$4&gt;=p4_start,FA$4&lt;=p4_complete),1,0)</f>
        <v/>
      </c>
      <c r="FB183" s="42">
        <f>IF(AND(FB$4&gt;=p4_start,FB$4&lt;=p4_complete),1,0)</f>
        <v/>
      </c>
      <c r="FC183" s="42">
        <f>IF(AND(FC$4&gt;=p4_start,FC$4&lt;=p4_complete),1,0)</f>
        <v/>
      </c>
      <c r="FD183" s="42">
        <f>IF(AND(FD$4&gt;=p4_start,FD$4&lt;=p4_complete),1,0)</f>
        <v/>
      </c>
      <c r="FE183" s="42">
        <f>IF(AND(FE$4&gt;=p4_start,FE$4&lt;=p4_complete),1,0)</f>
        <v/>
      </c>
      <c r="FF183" s="42">
        <f>IF(AND(FF$4&gt;=p4_start,FF$4&lt;=p4_complete),1,0)</f>
        <v/>
      </c>
      <c r="FG183" s="42">
        <f>IF(AND(FG$4&gt;=p4_start,FG$4&lt;=p4_complete),1,0)</f>
        <v/>
      </c>
      <c r="FH183" s="42">
        <f>IF(AND(FH$4&gt;=p4_start,FH$4&lt;=p4_complete),1,0)</f>
        <v/>
      </c>
      <c r="FI183" s="42">
        <f>IF(AND(FI$4&gt;=p4_start,FI$4&lt;=p4_complete),1,0)</f>
        <v/>
      </c>
      <c r="FJ183" s="42">
        <f>IF(AND(FJ$4&gt;=p4_start,FJ$4&lt;=p4_complete),1,0)</f>
        <v/>
      </c>
      <c r="FK183" s="42">
        <f>IF(AND(FK$4&gt;=p4_start,FK$4&lt;=p4_complete),1,0)</f>
        <v/>
      </c>
      <c r="FL183" s="42">
        <f>IF(AND(FL$4&gt;=p4_start,FL$4&lt;=p4_complete),1,0)</f>
        <v/>
      </c>
      <c r="FM183" s="42">
        <f>IF(AND(FM$4&gt;=p4_start,FM$4&lt;=p4_complete),1,0)</f>
        <v/>
      </c>
      <c r="FN183" s="42">
        <f>IF(AND(FN$4&gt;=p4_start,FN$4&lt;=p4_complete),1,0)</f>
        <v/>
      </c>
      <c r="FO183" s="42">
        <f>IF(AND(FO$4&gt;=p4_start,FO$4&lt;=p4_complete),1,0)</f>
        <v/>
      </c>
      <c r="FP183" s="42">
        <f>IF(AND(FP$4&gt;=p4_start,FP$4&lt;=p4_complete),1,0)</f>
        <v/>
      </c>
      <c r="FQ183" s="42">
        <f>IF(AND(FQ$4&gt;=p4_start,FQ$4&lt;=p4_complete),1,0)</f>
        <v/>
      </c>
      <c r="FR183" s="42">
        <f>IF(AND(FR$4&gt;=p4_start,FR$4&lt;=p4_complete),1,0)</f>
        <v/>
      </c>
      <c r="FS183" s="42">
        <f>IF(AND(FS$4&gt;=p4_start,FS$4&lt;=p4_complete),1,0)</f>
        <v/>
      </c>
      <c r="FT183" s="42">
        <f>IF(AND(FT$4&gt;=p4_start,FT$4&lt;=p4_complete),1,0)</f>
        <v/>
      </c>
      <c r="FU183" s="42">
        <f>IF(AND(FU$4&gt;=p4_start,FU$4&lt;=p4_complete),1,0)</f>
        <v/>
      </c>
      <c r="FV183" s="42">
        <f>IF(AND(FV$4&gt;=p4_start,FV$4&lt;=p4_complete),1,0)</f>
        <v/>
      </c>
      <c r="FW183" s="42">
        <f>IF(AND(FW$4&gt;=p4_start,FW$4&lt;=p4_complete),1,0)</f>
        <v/>
      </c>
      <c r="FX183" s="42">
        <f>IF(AND(FX$4&gt;=p4_start,FX$4&lt;=p4_complete),1,0)</f>
        <v/>
      </c>
      <c r="FY183" s="42">
        <f>IF(AND(FY$4&gt;=p4_start,FY$4&lt;=p4_complete),1,0)</f>
        <v/>
      </c>
      <c r="FZ183" s="42">
        <f>IF(AND(FZ$4&gt;=p4_start,FZ$4&lt;=p4_complete),1,0)</f>
        <v/>
      </c>
      <c r="GA183" s="42">
        <f>IF(AND(GA$4&gt;=p4_start,GA$4&lt;=p4_complete),1,0)</f>
        <v/>
      </c>
      <c r="GB183" s="42">
        <f>IF(AND(GB$4&gt;=p4_start,GB$4&lt;=p4_complete),1,0)</f>
        <v/>
      </c>
      <c r="GC183" s="42">
        <f>IF(AND(GC$4&gt;=p4_start,GC$4&lt;=p4_complete),1,0)</f>
        <v/>
      </c>
      <c r="GD183" s="42">
        <f>IF(AND(GD$4&gt;=p4_start,GD$4&lt;=p4_complete),1,0)</f>
        <v/>
      </c>
      <c r="GE183" s="42">
        <f>IF(AND(GE$4&gt;=p4_start,GE$4&lt;=p4_complete),1,0)</f>
        <v/>
      </c>
      <c r="GF183" s="42">
        <f>IF(AND(GF$4&gt;=p4_start,GF$4&lt;=p4_complete),1,0)</f>
        <v/>
      </c>
      <c r="GG183" s="42">
        <f>IF(AND(GG$4&gt;=p4_start,GG$4&lt;=p4_complete),1,0)</f>
        <v/>
      </c>
      <c r="GH183" s="42">
        <f>IF(AND(GH$4&gt;=p4_start,GH$4&lt;=p4_complete),1,0)</f>
        <v/>
      </c>
      <c r="GI183" s="42">
        <f>IF(AND(GI$4&gt;=p4_start,GI$4&lt;=p4_complete),1,0)</f>
        <v/>
      </c>
      <c r="GJ183" s="42">
        <f>IF(AND(GJ$4&gt;=p4_start,GJ$4&lt;=p4_complete),1,0)</f>
        <v/>
      </c>
      <c r="GK183" s="42">
        <f>IF(AND(GK$4&gt;=p4_start,GK$4&lt;=p4_complete),1,0)</f>
        <v/>
      </c>
      <c r="GL183" s="42">
        <f>IF(AND(GL$4&gt;=p4_start,GL$4&lt;=p4_complete),1,0)</f>
        <v/>
      </c>
      <c r="GM183" s="42">
        <f>IF(AND(GM$4&gt;=p4_start,GM$4&lt;=p4_complete),1,0)</f>
        <v/>
      </c>
      <c r="GN183" s="42">
        <f>IF(AND(GN$4&gt;=p4_start,GN$4&lt;=p4_complete),1,0)</f>
        <v/>
      </c>
      <c r="GO183" s="42">
        <f>IF(AND(GO$4&gt;=p4_start,GO$4&lt;=p4_complete),1,0)</f>
        <v/>
      </c>
      <c r="GP183" s="42">
        <f>IF(AND(GP$4&gt;=p4_start,GP$4&lt;=p4_complete),1,0)</f>
        <v/>
      </c>
      <c r="GQ183" s="42">
        <f>IF(AND(GQ$4&gt;=p4_start,GQ$4&lt;=p4_complete),1,0)</f>
        <v/>
      </c>
      <c r="GR183" s="42">
        <f>IF(AND(GR$4&gt;=p4_start,GR$4&lt;=p4_complete),1,0)</f>
        <v/>
      </c>
      <c r="GS183" s="42">
        <f>IF(AND(GS$4&gt;=p4_start,GS$4&lt;=p4_complete),1,0)</f>
        <v/>
      </c>
      <c r="GT183" s="42">
        <f>IF(AND(GT$4&gt;=p4_start,GT$4&lt;=p4_complete),1,0)</f>
        <v/>
      </c>
      <c r="GU183" s="42">
        <f>IF(AND(GU$4&gt;=p4_start,GU$4&lt;=p4_complete),1,0)</f>
        <v/>
      </c>
      <c r="GV183" s="42">
        <f>IF(AND(GV$4&gt;=p4_start,GV$4&lt;=p4_complete),1,0)</f>
        <v/>
      </c>
      <c r="GW183" s="42">
        <f>IF(AND(GW$4&gt;=p4_start,GW$4&lt;=p4_complete),1,0)</f>
        <v/>
      </c>
      <c r="GX183" s="42">
        <f>IF(AND(GX$4&gt;=p4_start,GX$4&lt;=p4_complete),1,0)</f>
        <v/>
      </c>
      <c r="GY183" s="42">
        <f>IF(AND(GY$4&gt;=p4_start,GY$4&lt;=p4_complete),1,0)</f>
        <v/>
      </c>
      <c r="GZ183" s="42">
        <f>IF(AND(GZ$4&gt;=p4_start,GZ$4&lt;=p4_complete),1,0)</f>
        <v/>
      </c>
      <c r="HA183" s="42">
        <f>IF(AND(HA$4&gt;=p4_start,HA$4&lt;=p4_complete),1,0)</f>
        <v/>
      </c>
      <c r="HB183" s="42">
        <f>IF(AND(HB$4&gt;=p4_start,HB$4&lt;=p4_complete),1,0)</f>
        <v/>
      </c>
      <c r="HC183" s="42">
        <f>IF(AND(HC$4&gt;=p4_start,HC$4&lt;=p4_complete),1,0)</f>
        <v/>
      </c>
      <c r="HD183" s="42">
        <f>IF(AND(HD$4&gt;=p4_start,HD$4&lt;=p4_complete),1,0)</f>
        <v/>
      </c>
      <c r="HE183" s="42">
        <f>IF(AND(HE$4&gt;=p4_start,HE$4&lt;=p4_complete),1,0)</f>
        <v/>
      </c>
      <c r="HF183" s="42">
        <f>IF(AND(HF$4&gt;=p4_start,HF$4&lt;=p4_complete),1,0)</f>
        <v/>
      </c>
      <c r="HG183" s="42">
        <f>IF(AND(HG$4&gt;=p4_start,HG$4&lt;=p4_complete),1,0)</f>
        <v/>
      </c>
      <c r="HH183" s="42">
        <f>IF(AND(HH$4&gt;=p4_start,HH$4&lt;=p4_complete),1,0)</f>
        <v/>
      </c>
      <c r="HI183" s="42">
        <f>IF(AND(HI$4&gt;=p4_start,HI$4&lt;=p4_complete),1,0)</f>
        <v/>
      </c>
      <c r="HJ183" s="42">
        <f>IF(AND(HJ$4&gt;=p4_start,HJ$4&lt;=p4_complete),1,0)</f>
        <v/>
      </c>
      <c r="HK183" s="42">
        <f>IF(AND(HK$4&gt;=p4_start,HK$4&lt;=p4_complete),1,0)</f>
        <v/>
      </c>
      <c r="HL183" s="42">
        <f>IF(AND(HL$4&gt;=p4_start,HL$4&lt;=p4_complete),1,0)</f>
        <v/>
      </c>
      <c r="HM183" s="42">
        <f>IF(AND(HM$4&gt;=p4_start,HM$4&lt;=p4_complete),1,0)</f>
        <v/>
      </c>
      <c r="HN183" s="42">
        <f>IF(AND(HN$4&gt;=p4_start,HN$4&lt;=p4_complete),1,0)</f>
        <v/>
      </c>
      <c r="HO183" s="42">
        <f>IF(AND(HO$4&gt;=p4_start,HO$4&lt;=p4_complete),1,0)</f>
        <v/>
      </c>
      <c r="HP183" s="42">
        <f>IF(AND(HP$4&gt;=p4_start,HP$4&lt;=p4_complete),1,0)</f>
        <v/>
      </c>
      <c r="HQ183" s="42">
        <f>IF(AND(HQ$4&gt;=p4_start,HQ$4&lt;=p4_complete),1,0)</f>
        <v/>
      </c>
      <c r="HR183" s="42">
        <f>IF(AND(HR$4&gt;=p4_start,HR$4&lt;=p4_complete),1,0)</f>
        <v/>
      </c>
      <c r="HS183" s="42">
        <f>IF(AND(HS$4&gt;=p4_start,HS$4&lt;=p4_complete),1,0)</f>
        <v/>
      </c>
      <c r="HT183" s="42">
        <f>IF(AND(HT$4&gt;=p4_start,HT$4&lt;=p4_complete),1,0)</f>
        <v/>
      </c>
      <c r="HU183" s="42">
        <f>IF(AND(HU$4&gt;=p4_start,HU$4&lt;=p4_complete),1,0)</f>
        <v/>
      </c>
      <c r="HV183" s="42">
        <f>IF(AND(HV$4&gt;=p4_start,HV$4&lt;=p4_complete),1,0)</f>
        <v/>
      </c>
      <c r="HW183" s="42">
        <f>IF(AND(HW$4&gt;=p4_start,HW$4&lt;=p4_complete),1,0)</f>
        <v/>
      </c>
      <c r="HX183" s="42">
        <f>IF(AND(HX$4&gt;=p4_start,HX$4&lt;=p4_complete),1,0)</f>
        <v/>
      </c>
      <c r="HY183" s="42">
        <f>IF(AND(HY$4&gt;=p4_start,HY$4&lt;=p4_complete),1,0)</f>
        <v/>
      </c>
      <c r="HZ183" s="42">
        <f>IF(AND(HZ$4&gt;=p4_start,HZ$4&lt;=p4_complete),1,0)</f>
        <v/>
      </c>
      <c r="IA183" s="42">
        <f>IF(AND(IA$4&gt;=p4_start,IA$4&lt;=p4_complete),1,0)</f>
        <v/>
      </c>
      <c r="IB183" s="42">
        <f>IF(AND(IB$4&gt;=p4_start,IB$4&lt;=p4_complete),1,0)</f>
        <v/>
      </c>
      <c r="IC183" s="42">
        <f>IF(AND(IC$4&gt;=p4_start,IC$4&lt;=p4_complete),1,0)</f>
        <v/>
      </c>
      <c r="ID183" s="42">
        <f>IF(AND(ID$4&gt;=p4_start,ID$4&lt;=p4_complete),1,0)</f>
        <v/>
      </c>
      <c r="IE183" s="42">
        <f>IF(AND(IE$4&gt;=p4_start,IE$4&lt;=p4_complete),1,0)</f>
        <v/>
      </c>
      <c r="IF183" s="42">
        <f>IF(AND(IF$4&gt;=p4_start,IF$4&lt;=p4_complete),1,0)</f>
        <v/>
      </c>
      <c r="IG183" s="42">
        <f>IF(AND(IG$4&gt;=p4_start,IG$4&lt;=p4_complete),1,0)</f>
        <v/>
      </c>
      <c r="IH183" s="42">
        <f>IF(AND(IH$4&gt;=p4_start,IH$4&lt;=p4_complete),1,0)</f>
        <v/>
      </c>
      <c r="II183" s="42">
        <f>IF(AND(II$4&gt;=p4_start,II$4&lt;=p4_complete),1,0)</f>
        <v/>
      </c>
      <c r="IJ183" s="42">
        <f>IF(AND(IJ$4&gt;=p4_start,IJ$4&lt;=p4_complete),1,0)</f>
        <v/>
      </c>
      <c r="IK183" s="42">
        <f>IF(AND(IK$4&gt;=p4_start,IK$4&lt;=p4_complete),1,0)</f>
        <v/>
      </c>
      <c r="IL183" s="42">
        <f>IF(AND(IL$4&gt;=p4_start,IL$4&lt;=p4_complete),1,0)</f>
        <v/>
      </c>
      <c r="IM183" s="42">
        <f>IF(AND(IM$4&gt;=p4_start,IM$4&lt;=p4_complete),1,0)</f>
        <v/>
      </c>
      <c r="IN183" s="42">
        <f>IF(AND(IN$4&gt;=p4_start,IN$4&lt;=p4_complete),1,0)</f>
        <v/>
      </c>
      <c r="IO183" s="42">
        <f>IF(AND(IO$4&gt;=p4_start,IO$4&lt;=p4_complete),1,0)</f>
        <v/>
      </c>
      <c r="IP183" s="42">
        <f>IF(AND(IP$4&gt;=p4_start,IP$4&lt;=p4_complete),1,0)</f>
        <v/>
      </c>
      <c r="IQ183" s="42">
        <f>IF(AND(IQ$4&gt;=p4_start,IQ$4&lt;=p4_complete),1,0)</f>
        <v/>
      </c>
      <c r="IR183" s="42">
        <f>IF(AND(IR$4&gt;=p4_start,IR$4&lt;=p4_complete),1,0)</f>
        <v/>
      </c>
      <c r="IS183" s="42">
        <f>IF(AND(IS$4&gt;=p4_start,IS$4&lt;=p4_complete),1,0)</f>
        <v/>
      </c>
      <c r="IT183" s="42">
        <f>IF(AND(IT$4&gt;=p4_start,IT$4&lt;=p4_complete),1,0)</f>
        <v/>
      </c>
      <c r="IU183" s="42">
        <f>IF(AND(IU$4&gt;=p4_start,IU$4&lt;=p4_complete),1,0)</f>
        <v/>
      </c>
      <c r="IV183" s="42">
        <f>IF(AND(IV$4&gt;=p4_start,IV$4&lt;=p4_complete),1,0)</f>
        <v/>
      </c>
      <c r="IW183" s="42">
        <f>IF(AND(IW$4&gt;=p4_start,IW$4&lt;=p4_complete),1,0)</f>
        <v/>
      </c>
      <c r="IX183" s="42">
        <f>IF(AND(IX$4&gt;=p4_start,IX$4&lt;=p4_complete),1,0)</f>
        <v/>
      </c>
      <c r="IY183" s="42">
        <f>IF(AND(IY$4&gt;=p4_start,IY$4&lt;=p4_complete),1,0)</f>
        <v/>
      </c>
      <c r="IZ183" s="42">
        <f>IF(AND(IZ$4&gt;=p4_start,IZ$4&lt;=p4_complete),1,0)</f>
        <v/>
      </c>
      <c r="JA183" s="42">
        <f>IF(AND(JA$4&gt;=p4_start,JA$4&lt;=p4_complete),1,0)</f>
        <v/>
      </c>
      <c r="JB183" s="42">
        <f>IF(AND(JB$4&gt;=p4_start,JB$4&lt;=p4_complete),1,0)</f>
        <v/>
      </c>
      <c r="JC183" s="42">
        <f>IF(AND(JC$4&gt;=p4_start,JC$4&lt;=p4_complete),1,0)</f>
        <v/>
      </c>
      <c r="JD183" s="42">
        <f>IF(AND(JD$4&gt;=p4_start,JD$4&lt;=p4_complete),1,0)</f>
        <v/>
      </c>
      <c r="JE183" s="42">
        <f>IF(AND(JE$4&gt;=p4_start,JE$4&lt;=p4_complete),1,0)</f>
        <v/>
      </c>
      <c r="JF183" s="42">
        <f>IF(AND(JF$4&gt;=p4_start,JF$4&lt;=p4_complete),1,0)</f>
        <v/>
      </c>
      <c r="JG183" s="42">
        <f>IF(AND(JG$4&gt;=p4_start,JG$4&lt;=p4_complete),1,0)</f>
        <v/>
      </c>
      <c r="JH183" s="42">
        <f>IF(AND(JH$4&gt;=p4_start,JH$4&lt;=p4_complete),1,0)</f>
        <v/>
      </c>
      <c r="JI183" s="42">
        <f>IF(AND(JI$4&gt;=p4_start,JI$4&lt;=p4_complete),1,0)</f>
        <v/>
      </c>
      <c r="JJ183" s="42">
        <f>IF(AND(JJ$4&gt;=p4_start,JJ$4&lt;=p4_complete),1,0)</f>
        <v/>
      </c>
      <c r="JK183" s="42">
        <f>IF(AND(JK$4&gt;=p4_start,JK$4&lt;=p4_complete),1,0)</f>
        <v/>
      </c>
      <c r="JL183" s="42">
        <f>IF(AND(JL$4&gt;=p4_start,JL$4&lt;=p4_complete),1,0)</f>
        <v/>
      </c>
      <c r="JM183" s="42">
        <f>IF(AND(JM$4&gt;=p4_start,JM$4&lt;=p4_complete),1,0)</f>
        <v/>
      </c>
      <c r="JN183" s="42">
        <f>IF(AND(JN$4&gt;=p4_start,JN$4&lt;=p4_complete),1,0)</f>
        <v/>
      </c>
      <c r="JO183" s="42">
        <f>IF(AND(JO$4&gt;=p4_start,JO$4&lt;=p4_complete),1,0)</f>
        <v/>
      </c>
      <c r="JP183" s="42">
        <f>IF(AND(JP$4&gt;=p4_start,JP$4&lt;=p4_complete),1,0)</f>
        <v/>
      </c>
      <c r="JQ183" s="42">
        <f>IF(AND(JQ$4&gt;=p4_start,JQ$4&lt;=p4_complete),1,0)</f>
        <v/>
      </c>
      <c r="JR183" s="42">
        <f>IF(AND(JR$4&gt;=p4_start,JR$4&lt;=p4_complete),1,0)</f>
        <v/>
      </c>
      <c r="JS183" s="42">
        <f>IF(AND(JS$4&gt;=p4_start,JS$4&lt;=p4_complete),1,0)</f>
        <v/>
      </c>
      <c r="JT183" s="42">
        <f>IF(AND(JT$4&gt;=p4_start,JT$4&lt;=p4_complete),1,0)</f>
        <v/>
      </c>
      <c r="JU183" s="42">
        <f>IF(AND(JU$4&gt;=p4_start,JU$4&lt;=p4_complete),1,0)</f>
        <v/>
      </c>
      <c r="JV183" s="42">
        <f>IF(AND(JV$4&gt;=p4_start,JV$4&lt;=p4_complete),1,0)</f>
        <v/>
      </c>
      <c r="JW183" s="42">
        <f>IF(AND(JW$4&gt;=p4_start,JW$4&lt;=p4_complete),1,0)</f>
        <v/>
      </c>
      <c r="JX183" s="42">
        <f>IF(AND(JX$4&gt;=p4_start,JX$4&lt;=p4_complete),1,0)</f>
        <v/>
      </c>
      <c r="JY183" s="42">
        <f>IF(AND(JY$4&gt;=p4_start,JY$4&lt;=p4_complete),1,0)</f>
        <v/>
      </c>
      <c r="JZ183" s="42">
        <f>IF(AND(JZ$4&gt;=p4_start,JZ$4&lt;=p4_complete),1,0)</f>
        <v/>
      </c>
      <c r="KA183" s="42">
        <f>IF(AND(KA$4&gt;=p4_start,KA$4&lt;=p4_complete),1,0)</f>
        <v/>
      </c>
      <c r="KB183" s="42">
        <f>IF(AND(KB$4&gt;=p4_start,KB$4&lt;=p4_complete),1,0)</f>
        <v/>
      </c>
      <c r="KC183" s="42">
        <f>IF(AND(KC$4&gt;=p4_start,KC$4&lt;=p4_complete),1,0)</f>
        <v/>
      </c>
      <c r="KD183" s="42">
        <f>IF(AND(KD$4&gt;=p4_start,KD$4&lt;=p4_complete),1,0)</f>
        <v/>
      </c>
      <c r="KE183" s="42">
        <f>IF(AND(KE$4&gt;=p4_start,KE$4&lt;=p4_complete),1,0)</f>
        <v/>
      </c>
      <c r="KF183" s="42">
        <f>IF(AND(KF$4&gt;=p4_start,KF$4&lt;=p4_complete),1,0)</f>
        <v/>
      </c>
      <c r="KG183" s="42">
        <f>IF(AND(KG$4&gt;=p4_start,KG$4&lt;=p4_complete),1,0)</f>
        <v/>
      </c>
      <c r="KH183" s="42">
        <f>IF(AND(KH$4&gt;=p4_start,KH$4&lt;=p4_complete),1,0)</f>
        <v/>
      </c>
      <c r="KI183" s="42">
        <f>IF(AND(KI$4&gt;=p4_start,KI$4&lt;=p4_complete),1,0)</f>
        <v/>
      </c>
      <c r="KJ183" s="42">
        <f>IF(AND(KJ$4&gt;=p4_start,KJ$4&lt;=p4_complete),1,0)</f>
        <v/>
      </c>
      <c r="KK183" s="42">
        <f>IF(AND(KK$4&gt;=p4_start,KK$4&lt;=p4_complete),1,0)</f>
        <v/>
      </c>
      <c r="KL183" s="42">
        <f>IF(AND(KL$4&gt;=p4_start,KL$4&lt;=p4_complete),1,0)</f>
        <v/>
      </c>
      <c r="KM183" s="42">
        <f>IF(AND(KM$4&gt;=p4_start,KM$4&lt;=p4_complete),1,0)</f>
        <v/>
      </c>
      <c r="KN183" s="42">
        <f>IF(AND(KN$4&gt;=p4_start,KN$4&lt;=p4_complete),1,0)</f>
        <v/>
      </c>
      <c r="KO183" s="42">
        <f>IF(AND(KO$4&gt;=p4_start,KO$4&lt;=p4_complete),1,0)</f>
        <v/>
      </c>
      <c r="KP183" s="42">
        <f>IF(AND(KP$4&gt;=p4_start,KP$4&lt;=p4_complete),1,0)</f>
        <v/>
      </c>
      <c r="KQ183" s="42">
        <f>IF(AND(KQ$4&gt;=p4_start,KQ$4&lt;=p4_complete),1,0)</f>
        <v/>
      </c>
      <c r="KR183" s="42">
        <f>IF(AND(KR$4&gt;=p4_start,KR$4&lt;=p4_complete),1,0)</f>
        <v/>
      </c>
      <c r="KS183" s="42">
        <f>IF(AND(KS$4&gt;=p4_start,KS$4&lt;=p4_complete),1,0)</f>
        <v/>
      </c>
      <c r="KT183" s="42">
        <f>IF(AND(KT$4&gt;=p4_start,KT$4&lt;=p4_complete),1,0)</f>
        <v/>
      </c>
      <c r="KU183" s="42">
        <f>IF(AND(KU$4&gt;=p4_start,KU$4&lt;=p4_complete),1,0)</f>
        <v/>
      </c>
      <c r="KV183" s="42">
        <f>IF(AND(KV$4&gt;=p4_start,KV$4&lt;=p4_complete),1,0)</f>
        <v/>
      </c>
      <c r="KW183" s="42">
        <f>IF(AND(KW$4&gt;=p4_start,KW$4&lt;=p4_complete),1,0)</f>
        <v/>
      </c>
      <c r="KX183" s="42">
        <f>IF(AND(KX$4&gt;=p4_start,KX$4&lt;=p4_complete),1,0)</f>
        <v/>
      </c>
      <c r="KY183" s="42">
        <f>IF(AND(KY$4&gt;=p4_start,KY$4&lt;=p4_complete),1,0)</f>
        <v/>
      </c>
      <c r="KZ183" s="42">
        <f>IF(AND(KZ$4&gt;=p4_start,KZ$4&lt;=p4_complete),1,0)</f>
        <v/>
      </c>
      <c r="LA183" s="42">
        <f>IF(AND(LA$4&gt;=p4_start,LA$4&lt;=p4_complete),1,0)</f>
        <v/>
      </c>
      <c r="LB183" s="42">
        <f>IF(AND(LB$4&gt;=p4_start,LB$4&lt;=p4_complete),1,0)</f>
        <v/>
      </c>
      <c r="LC183" s="42">
        <f>IF(AND(LC$4&gt;=p4_start,LC$4&lt;=p4_complete),1,0)</f>
        <v/>
      </c>
      <c r="LD183" s="42">
        <f>IF(AND(LD$4&gt;=p4_start,LD$4&lt;=p4_complete),1,0)</f>
        <v/>
      </c>
      <c r="LE183" s="42">
        <f>IF(AND(LE$4&gt;=p4_start,LE$4&lt;=p4_complete),1,0)</f>
        <v/>
      </c>
      <c r="LF183" s="42">
        <f>IF(AND(LF$4&gt;=p4_start,LF$4&lt;=p4_complete),1,0)</f>
        <v/>
      </c>
      <c r="LG183" s="42">
        <f>IF(AND(LG$4&gt;=p4_start,LG$4&lt;=p4_complete),1,0)</f>
        <v/>
      </c>
      <c r="LH183" s="42">
        <f>IF(AND(LH$4&gt;=p4_start,LH$4&lt;=p4_complete),1,0)</f>
        <v/>
      </c>
      <c r="LI183" s="42">
        <f>IF(AND(LI$4&gt;=p4_start,LI$4&lt;=p4_complete),1,0)</f>
        <v/>
      </c>
      <c r="LJ183" s="42">
        <f>IF(AND(LJ$4&gt;=p4_start,LJ$4&lt;=p4_complete),1,0)</f>
        <v/>
      </c>
      <c r="LK183" s="42">
        <f>IF(AND(LK$4&gt;=p4_start,LK$4&lt;=p4_complete),1,0)</f>
        <v/>
      </c>
      <c r="LL183" s="42">
        <f>IF(AND(LL$4&gt;=p4_start,LL$4&lt;=p4_complete),1,0)</f>
        <v/>
      </c>
      <c r="LM183" s="42">
        <f>IF(AND(LM$4&gt;=p4_start,LM$4&lt;=p4_complete),1,0)</f>
        <v/>
      </c>
      <c r="LN183" s="42">
        <f>IF(AND(LN$4&gt;=p4_start,LN$4&lt;=p4_complete),1,0)</f>
        <v/>
      </c>
      <c r="LO183" s="42">
        <f>IF(AND(LO$4&gt;=p4_start,LO$4&lt;=p4_complete),1,0)</f>
        <v/>
      </c>
      <c r="LP183" s="42">
        <f>IF(AND(LP$4&gt;=p4_start,LP$4&lt;=p4_complete),1,0)</f>
        <v/>
      </c>
      <c r="LQ183" s="42">
        <f>IF(AND(LQ$4&gt;=p4_start,LQ$4&lt;=p4_complete),1,0)</f>
        <v/>
      </c>
      <c r="LR183" s="42">
        <f>IF(AND(LR$4&gt;=p4_start,LR$4&lt;=p4_complete),1,0)</f>
        <v/>
      </c>
      <c r="LS183" s="42">
        <f>IF(AND(LS$4&gt;=p4_start,LS$4&lt;=p4_complete),1,0)</f>
        <v/>
      </c>
      <c r="LT183" s="42">
        <f>IF(AND(LT$4&gt;=p4_start,LT$4&lt;=p4_complete),1,0)</f>
        <v/>
      </c>
      <c r="LU183" s="42">
        <f>IF(AND(LU$4&gt;=p4_start,LU$4&lt;=p4_complete),1,0)</f>
        <v/>
      </c>
      <c r="LV183" s="42">
        <f>IF(AND(LV$4&gt;=p4_start,LV$4&lt;=p4_complete),1,0)</f>
        <v/>
      </c>
      <c r="LW183" s="42">
        <f>IF(AND(LW$4&gt;=p4_start,LW$4&lt;=p4_complete),1,0)</f>
        <v/>
      </c>
      <c r="LX183" s="42">
        <f>IF(AND(LX$4&gt;=p4_start,LX$4&lt;=p4_complete),1,0)</f>
        <v/>
      </c>
      <c r="LY183" s="42">
        <f>IF(AND(LY$4&gt;=p4_start,LY$4&lt;=p4_complete),1,0)</f>
        <v/>
      </c>
      <c r="LZ183" s="42">
        <f>IF(AND(LZ$4&gt;=p4_start,LZ$4&lt;=p4_complete),1,0)</f>
        <v/>
      </c>
      <c r="MA183" s="42">
        <f>IF(AND(MA$4&gt;=p4_start,MA$4&lt;=p4_complete),1,0)</f>
        <v/>
      </c>
      <c r="MB183" s="42">
        <f>IF(AND(MB$4&gt;=p4_start,MB$4&lt;=p4_complete),1,0)</f>
        <v/>
      </c>
      <c r="MC183" s="42">
        <f>IF(AND(MC$4&gt;=p4_start,MC$4&lt;=p4_complete),1,0)</f>
        <v/>
      </c>
      <c r="MD183" s="42">
        <f>IF(AND(MD$4&gt;=p4_start,MD$4&lt;=p4_complete),1,0)</f>
        <v/>
      </c>
      <c r="ME183" s="42">
        <f>IF(AND(ME$4&gt;=p4_start,ME$4&lt;=p4_complete),1,0)</f>
        <v/>
      </c>
      <c r="MF183" s="42">
        <f>IF(AND(MF$4&gt;=p4_start,MF$4&lt;=p4_complete),1,0)</f>
        <v/>
      </c>
      <c r="MG183" s="42">
        <f>IF(AND(MG$4&gt;=p4_start,MG$4&lt;=p4_complete),1,0)</f>
        <v/>
      </c>
      <c r="MH183" s="42">
        <f>IF(AND(MH$4&gt;=p4_start,MH$4&lt;=p4_complete),1,0)</f>
        <v/>
      </c>
      <c r="MI183" s="42">
        <f>IF(AND(MI$4&gt;=p4_start,MI$4&lt;=p4_complete),1,0)</f>
        <v/>
      </c>
      <c r="MJ183" s="42">
        <f>IF(AND(MJ$4&gt;=p4_start,MJ$4&lt;=p4_complete),1,0)</f>
        <v/>
      </c>
      <c r="MK183" s="42">
        <f>IF(AND(MK$4&gt;=p4_start,MK$4&lt;=p4_complete),1,0)</f>
        <v/>
      </c>
      <c r="ML183" s="42">
        <f>IF(AND(ML$4&gt;=p4_start,ML$4&lt;=p4_complete),1,0)</f>
        <v/>
      </c>
      <c r="MM183" s="42">
        <f>IF(AND(MM$4&gt;=p4_start,MM$4&lt;=p4_complete),1,0)</f>
        <v/>
      </c>
      <c r="MN183" s="42">
        <f>IF(AND(MN$4&gt;=p4_start,MN$4&lt;=p4_complete),1,0)</f>
        <v/>
      </c>
      <c r="MO183" s="42">
        <f>IF(AND(MO$4&gt;=p4_start,MO$4&lt;=p4_complete),1,0)</f>
        <v/>
      </c>
      <c r="MP183" s="42">
        <f>IF(AND(MP$4&gt;=p4_start,MP$4&lt;=p4_complete),1,0)</f>
        <v/>
      </c>
      <c r="MQ183" s="42">
        <f>IF(AND(MQ$4&gt;=p4_start,MQ$4&lt;=p4_complete),1,0)</f>
        <v/>
      </c>
      <c r="MR183" s="42">
        <f>IF(AND(MR$4&gt;=p4_start,MR$4&lt;=p4_complete),1,0)</f>
        <v/>
      </c>
      <c r="MS183" s="42">
        <f>IF(AND(MS$4&gt;=p4_start,MS$4&lt;=p4_complete),1,0)</f>
        <v/>
      </c>
      <c r="MT183" s="42">
        <f>IF(AND(MT$4&gt;=p4_start,MT$4&lt;=p4_complete),1,0)</f>
        <v/>
      </c>
      <c r="MU183" s="42">
        <f>IF(AND(MU$4&gt;=p4_start,MU$4&lt;=p4_complete),1,0)</f>
        <v/>
      </c>
      <c r="MV183" s="42">
        <f>IF(AND(MV$4&gt;=p4_start,MV$4&lt;=p4_complete),1,0)</f>
        <v/>
      </c>
      <c r="MW183" s="42">
        <f>IF(AND(MW$4&gt;=p4_start,MW$4&lt;=p4_complete),1,0)</f>
        <v/>
      </c>
      <c r="MX183" s="42">
        <f>IF(AND(MX$4&gt;=p4_start,MX$4&lt;=p4_complete),1,0)</f>
        <v/>
      </c>
      <c r="MY183" s="42">
        <f>IF(AND(MY$4&gt;=p4_start,MY$4&lt;=p4_complete),1,0)</f>
        <v/>
      </c>
      <c r="MZ183" s="42">
        <f>IF(AND(MZ$4&gt;=p4_start,MZ$4&lt;=p4_complete),1,0)</f>
        <v/>
      </c>
      <c r="NA183" s="42">
        <f>IF(AND(NA$4&gt;=p4_start,NA$4&lt;=p4_complete),1,0)</f>
        <v/>
      </c>
      <c r="NB183" s="42">
        <f>IF(AND(NB$4&gt;=p4_start,NB$4&lt;=p4_complete),1,0)</f>
        <v/>
      </c>
      <c r="NC183" s="42">
        <f>IF(AND(NC$4&gt;=p4_start,NC$4&lt;=p4_complete),1,0)</f>
        <v/>
      </c>
      <c r="ND183" s="42">
        <f>IF(AND(ND$4&gt;=p4_start,ND$4&lt;=p4_complete),1,0)</f>
        <v/>
      </c>
      <c r="NE183" s="42">
        <f>IF(AND(NE$4&gt;=p4_start,NE$4&lt;=p4_complete),1,0)</f>
        <v/>
      </c>
      <c r="NF183" s="42">
        <f>IF(AND(NF$4&gt;=p4_start,NF$4&lt;=p4_complete),1,0)</f>
        <v/>
      </c>
      <c r="NG183" s="42">
        <f>IF(AND(NG$4&gt;=p4_start,NG$4&lt;=p4_complete),1,0)</f>
        <v/>
      </c>
      <c r="NH183" s="42">
        <f>IF(AND(NH$4&gt;=p4_start,NH$4&lt;=p4_complete),1,0)</f>
        <v/>
      </c>
      <c r="NI183" s="42">
        <f>IF(AND(NI$4&gt;=p4_start,NI$4&lt;=p4_complete),1,0)</f>
        <v/>
      </c>
      <c r="NJ183" s="42">
        <f>IF(AND(NJ$4&gt;=p4_start,NJ$4&lt;=p4_complete),1,0)</f>
        <v/>
      </c>
      <c r="NK183" s="42">
        <f>IF(AND(NK$4&gt;=p4_start,NK$4&lt;=p4_complete),1,0)</f>
        <v/>
      </c>
      <c r="NL183" s="42">
        <f>IF(AND(NL$4&gt;=p4_start,NL$4&lt;=p4_complete),1,0)</f>
        <v/>
      </c>
      <c r="NM183" s="42">
        <f>IF(AND(NM$4&gt;=p4_start,NM$4&lt;=p4_complete),1,0)</f>
        <v/>
      </c>
      <c r="NN183" s="42">
        <f>IF(AND(NN$4&gt;=p4_start,NN$4&lt;=p4_complete),1,0)</f>
        <v/>
      </c>
      <c r="NO183" s="42">
        <f>IF(AND(NO$4&gt;=p4_start,NO$4&lt;=p4_complete),1,0)</f>
        <v/>
      </c>
      <c r="NP183" s="42">
        <f>IF(AND(NP$4&gt;=p4_start,NP$4&lt;=p4_complete),1,0)</f>
        <v/>
      </c>
      <c r="NQ183" s="42">
        <f>IF(AND(NQ$4&gt;=p4_start,NQ$4&lt;=p4_complete),1,0)</f>
        <v/>
      </c>
      <c r="NR183" s="42">
        <f>IF(AND(NR$4&gt;=p4_start,NR$4&lt;=p4_complete),1,0)</f>
        <v/>
      </c>
      <c r="NS183" s="42">
        <f>IF(AND(NS$4&gt;=p4_start,NS$4&lt;=p4_complete),1,0)</f>
        <v/>
      </c>
      <c r="NT183" s="42">
        <f>IF(AND(NT$4&gt;=p4_start,NT$4&lt;=p4_complete),1,0)</f>
        <v/>
      </c>
      <c r="NU183" s="42">
        <f>IF(AND(NU$4&gt;=p4_start,NU$4&lt;=p4_complete),1,0)</f>
        <v/>
      </c>
      <c r="NV183" s="42">
        <f>IF(AND(NV$4&gt;=p4_start,NV$4&lt;=p4_complete),1,0)</f>
        <v/>
      </c>
      <c r="NW183" s="42">
        <f>IF(AND(NW$4&gt;=p4_start,NW$4&lt;=p4_complete),1,0)</f>
        <v/>
      </c>
      <c r="NX183" s="42">
        <f>IF(AND(NX$4&gt;=p4_start,NX$4&lt;=p4_complete),1,0)</f>
        <v/>
      </c>
      <c r="NY183" s="42">
        <f>IF(AND(NY$4&gt;=p4_start,NY$4&lt;=p4_complete),1,0)</f>
        <v/>
      </c>
      <c r="NZ183" s="42">
        <f>IF(AND(NZ$4&gt;=p4_start,NZ$4&lt;=p4_complete),1,0)</f>
        <v/>
      </c>
      <c r="OA183" s="42">
        <f>IF(AND(OA$4&gt;=p4_start,OA$4&lt;=p4_complete),1,0)</f>
        <v/>
      </c>
      <c r="OB183" s="42">
        <f>IF(AND(OB$4&gt;=p4_start,OB$4&lt;=p4_complete),1,0)</f>
        <v/>
      </c>
      <c r="OC183" s="42">
        <f>IF(AND(OC$4&gt;=p4_start,OC$4&lt;=p4_complete),1,0)</f>
        <v/>
      </c>
      <c r="OD183" s="42">
        <f>IF(AND(OD$4&gt;=p4_start,OD$4&lt;=p4_complete),1,0)</f>
        <v/>
      </c>
      <c r="OE183" s="42">
        <f>IF(AND(OE$4&gt;=p4_start,OE$4&lt;=p4_complete),1,0)</f>
        <v/>
      </c>
      <c r="OF183" s="42">
        <f>IF(AND(OF$4&gt;=p4_start,OF$4&lt;=p4_complete),1,0)</f>
        <v/>
      </c>
      <c r="OG183" s="42">
        <f>IF(AND(OG$4&gt;=p4_start,OG$4&lt;=p4_complete),1,0)</f>
        <v/>
      </c>
      <c r="OH183" s="42">
        <f>IF(AND(OH$4&gt;=p4_start,OH$4&lt;=p4_complete),1,0)</f>
        <v/>
      </c>
      <c r="OI183" s="42">
        <f>IF(AND(OI$4&gt;=p4_start,OI$4&lt;=p4_complete),1,0)</f>
        <v/>
      </c>
      <c r="OJ183" s="42">
        <f>IF(AND(OJ$4&gt;=p4_start,OJ$4&lt;=p4_complete),1,0)</f>
        <v/>
      </c>
      <c r="OK183" s="42">
        <f>IF(AND(OK$4&gt;=p4_start,OK$4&lt;=p4_complete),1,0)</f>
        <v/>
      </c>
      <c r="OL183" s="42">
        <f>IF(AND(OL$4&gt;=p4_start,OL$4&lt;=p4_complete),1,0)</f>
        <v/>
      </c>
      <c r="OM183" s="42">
        <f>IF(AND(OM$4&gt;=p4_start,OM$4&lt;=p4_complete),1,0)</f>
        <v/>
      </c>
      <c r="ON183" s="42">
        <f>IF(AND(ON$4&gt;=p4_start,ON$4&lt;=p4_complete),1,0)</f>
        <v/>
      </c>
      <c r="OO183" s="42">
        <f>IF(AND(OO$4&gt;=p4_start,OO$4&lt;=p4_complete),1,0)</f>
        <v/>
      </c>
      <c r="OP183" s="42">
        <f>IF(AND(OP$4&gt;=p4_start,OP$4&lt;=p4_complete),1,0)</f>
        <v/>
      </c>
      <c r="OQ183" s="42">
        <f>IF(AND(OQ$4&gt;=p4_start,OQ$4&lt;=p4_complete),1,0)</f>
        <v/>
      </c>
      <c r="OR183" s="42">
        <f>IF(AND(OR$4&gt;=p4_start,OR$4&lt;=p4_complete),1,0)</f>
        <v/>
      </c>
      <c r="OS183" s="42">
        <f>IF(AND(OS$4&gt;=p4_start,OS$4&lt;=p4_complete),1,0)</f>
        <v/>
      </c>
      <c r="OT183" s="42">
        <f>IF(AND(OT$4&gt;=p4_start,OT$4&lt;=p4_complete),1,0)</f>
        <v/>
      </c>
      <c r="OU183" s="42">
        <f>IF(AND(OU$4&gt;=p4_start,OU$4&lt;=p4_complete),1,0)</f>
        <v/>
      </c>
      <c r="OV183" s="42">
        <f>IF(AND(OV$4&gt;=p4_start,OV$4&lt;=p4_complete),1,0)</f>
        <v/>
      </c>
      <c r="OW183" s="42">
        <f>IF(AND(OW$4&gt;=p4_start,OW$4&lt;=p4_complete),1,0)</f>
        <v/>
      </c>
      <c r="OX183" s="42">
        <f>IF(AND(OX$4&gt;=p4_start,OX$4&lt;=p4_complete),1,0)</f>
        <v/>
      </c>
      <c r="OY183" s="42">
        <f>IF(AND(OY$4&gt;=p4_start,OY$4&lt;=p4_complete),1,0)</f>
        <v/>
      </c>
      <c r="OZ183" s="42">
        <f>IF(AND(OZ$4&gt;=p4_start,OZ$4&lt;=p4_complete),1,0)</f>
        <v/>
      </c>
      <c r="PA183" s="42">
        <f>IF(AND(PA$4&gt;=p4_start,PA$4&lt;=p4_complete),1,0)</f>
        <v/>
      </c>
      <c r="PB183" s="42">
        <f>IF(AND(PB$4&gt;=p4_start,PB$4&lt;=p4_complete),1,0)</f>
        <v/>
      </c>
      <c r="PC183" s="42">
        <f>IF(AND(PC$4&gt;=p4_start,PC$4&lt;=p4_complete),1,0)</f>
        <v/>
      </c>
      <c r="PD183" s="42">
        <f>IF(AND(PD$4&gt;=p4_start,PD$4&lt;=p4_complete),1,0)</f>
        <v/>
      </c>
      <c r="PE183" s="42">
        <f>IF(AND(PE$4&gt;=p4_start,PE$4&lt;=p4_complete),1,0)</f>
        <v/>
      </c>
      <c r="PF183" s="42">
        <f>IF(AND(PF$4&gt;=p4_start,PF$4&lt;=p4_complete),1,0)</f>
        <v/>
      </c>
      <c r="PG183" s="42">
        <f>IF(AND(PG$4&gt;=p4_start,PG$4&lt;=p4_complete),1,0)</f>
        <v/>
      </c>
      <c r="PH183" s="42">
        <f>IF(AND(PH$4&gt;=p4_start,PH$4&lt;=p4_complete),1,0)</f>
        <v/>
      </c>
      <c r="PI183" s="42">
        <f>IF(AND(PI$4&gt;=p4_start,PI$4&lt;=p4_complete),1,0)</f>
        <v/>
      </c>
      <c r="PJ183" s="42">
        <f>IF(AND(PJ$4&gt;=p4_start,PJ$4&lt;=p4_complete),1,0)</f>
        <v/>
      </c>
      <c r="PK183" s="42">
        <f>IF(AND(PK$4&gt;=p4_start,PK$4&lt;=p4_complete),1,0)</f>
        <v/>
      </c>
      <c r="PL183" s="42">
        <f>IF(AND(PL$4&gt;=p4_start,PL$4&lt;=p4_complete),1,0)</f>
        <v/>
      </c>
      <c r="PM183" s="42">
        <f>IF(AND(PM$4&gt;=p4_start,PM$4&lt;=p4_complete),1,0)</f>
        <v/>
      </c>
    </row>
    <row r="184">
      <c r="A184" s="9" t="inlineStr">
        <is>
          <t>Operating flag</t>
        </is>
      </c>
      <c r="B184" s="9" t="inlineStr">
        <is>
          <t>P4</t>
        </is>
      </c>
      <c r="D184" s="42">
        <f>IF(D$4&gt;p4_complete,1,0)</f>
        <v/>
      </c>
      <c r="E184" s="42">
        <f>IF(E$4&gt;p4_complete,1,0)</f>
        <v/>
      </c>
      <c r="F184" s="42">
        <f>IF(F$4&gt;p4_complete,1,0)</f>
        <v/>
      </c>
      <c r="G184" s="42">
        <f>IF(G$4&gt;p4_complete,1,0)</f>
        <v/>
      </c>
      <c r="H184" s="42">
        <f>IF(H$4&gt;p4_complete,1,0)</f>
        <v/>
      </c>
      <c r="I184" s="42">
        <f>IF(I$4&gt;p4_complete,1,0)</f>
        <v/>
      </c>
      <c r="J184" s="42">
        <f>IF(J$4&gt;p4_complete,1,0)</f>
        <v/>
      </c>
      <c r="K184" s="42">
        <f>IF(K$4&gt;p4_complete,1,0)</f>
        <v/>
      </c>
      <c r="L184" s="42">
        <f>IF(L$4&gt;p4_complete,1,0)</f>
        <v/>
      </c>
      <c r="M184" s="42">
        <f>IF(M$4&gt;p4_complete,1,0)</f>
        <v/>
      </c>
      <c r="N184" s="42">
        <f>IF(N$4&gt;p4_complete,1,0)</f>
        <v/>
      </c>
      <c r="O184" s="42">
        <f>IF(O$4&gt;p4_complete,1,0)</f>
        <v/>
      </c>
      <c r="P184" s="42">
        <f>IF(P$4&gt;p4_complete,1,0)</f>
        <v/>
      </c>
      <c r="Q184" s="42">
        <f>IF(Q$4&gt;p4_complete,1,0)</f>
        <v/>
      </c>
      <c r="R184" s="42">
        <f>IF(R$4&gt;p4_complete,1,0)</f>
        <v/>
      </c>
      <c r="S184" s="42">
        <f>IF(S$4&gt;p4_complete,1,0)</f>
        <v/>
      </c>
      <c r="T184" s="42">
        <f>IF(T$4&gt;p4_complete,1,0)</f>
        <v/>
      </c>
      <c r="U184" s="42">
        <f>IF(U$4&gt;p4_complete,1,0)</f>
        <v/>
      </c>
      <c r="V184" s="42">
        <f>IF(V$4&gt;p4_complete,1,0)</f>
        <v/>
      </c>
      <c r="W184" s="42">
        <f>IF(W$4&gt;p4_complete,1,0)</f>
        <v/>
      </c>
      <c r="X184" s="42">
        <f>IF(X$4&gt;p4_complete,1,0)</f>
        <v/>
      </c>
      <c r="Y184" s="42">
        <f>IF(Y$4&gt;p4_complete,1,0)</f>
        <v/>
      </c>
      <c r="Z184" s="42">
        <f>IF(Z$4&gt;p4_complete,1,0)</f>
        <v/>
      </c>
      <c r="AA184" s="42">
        <f>IF(AA$4&gt;p4_complete,1,0)</f>
        <v/>
      </c>
      <c r="AB184" s="42">
        <f>IF(AB$4&gt;p4_complete,1,0)</f>
        <v/>
      </c>
      <c r="AC184" s="42">
        <f>IF(AC$4&gt;p4_complete,1,0)</f>
        <v/>
      </c>
      <c r="AD184" s="42">
        <f>IF(AD$4&gt;p4_complete,1,0)</f>
        <v/>
      </c>
      <c r="AE184" s="42">
        <f>IF(AE$4&gt;p4_complete,1,0)</f>
        <v/>
      </c>
      <c r="AF184" s="42">
        <f>IF(AF$4&gt;p4_complete,1,0)</f>
        <v/>
      </c>
      <c r="AG184" s="42">
        <f>IF(AG$4&gt;p4_complete,1,0)</f>
        <v/>
      </c>
      <c r="AH184" s="42">
        <f>IF(AH$4&gt;p4_complete,1,0)</f>
        <v/>
      </c>
      <c r="AI184" s="42">
        <f>IF(AI$4&gt;p4_complete,1,0)</f>
        <v/>
      </c>
      <c r="AJ184" s="42">
        <f>IF(AJ$4&gt;p4_complete,1,0)</f>
        <v/>
      </c>
      <c r="AK184" s="42">
        <f>IF(AK$4&gt;p4_complete,1,0)</f>
        <v/>
      </c>
      <c r="AL184" s="42">
        <f>IF(AL$4&gt;p4_complete,1,0)</f>
        <v/>
      </c>
      <c r="AM184" s="42">
        <f>IF(AM$4&gt;p4_complete,1,0)</f>
        <v/>
      </c>
      <c r="AN184" s="42">
        <f>IF(AN$4&gt;p4_complete,1,0)</f>
        <v/>
      </c>
      <c r="AO184" s="42">
        <f>IF(AO$4&gt;p4_complete,1,0)</f>
        <v/>
      </c>
      <c r="AP184" s="42">
        <f>IF(AP$4&gt;p4_complete,1,0)</f>
        <v/>
      </c>
      <c r="AQ184" s="42">
        <f>IF(AQ$4&gt;p4_complete,1,0)</f>
        <v/>
      </c>
      <c r="AR184" s="42">
        <f>IF(AR$4&gt;p4_complete,1,0)</f>
        <v/>
      </c>
      <c r="AS184" s="42">
        <f>IF(AS$4&gt;p4_complete,1,0)</f>
        <v/>
      </c>
      <c r="AT184" s="42">
        <f>IF(AT$4&gt;p4_complete,1,0)</f>
        <v/>
      </c>
      <c r="AU184" s="42">
        <f>IF(AU$4&gt;p4_complete,1,0)</f>
        <v/>
      </c>
      <c r="AV184" s="42">
        <f>IF(AV$4&gt;p4_complete,1,0)</f>
        <v/>
      </c>
      <c r="AW184" s="42">
        <f>IF(AW$4&gt;p4_complete,1,0)</f>
        <v/>
      </c>
      <c r="AX184" s="42">
        <f>IF(AX$4&gt;p4_complete,1,0)</f>
        <v/>
      </c>
      <c r="AY184" s="42">
        <f>IF(AY$4&gt;p4_complete,1,0)</f>
        <v/>
      </c>
      <c r="AZ184" s="42">
        <f>IF(AZ$4&gt;p4_complete,1,0)</f>
        <v/>
      </c>
      <c r="BA184" s="42">
        <f>IF(BA$4&gt;p4_complete,1,0)</f>
        <v/>
      </c>
      <c r="BB184" s="42">
        <f>IF(BB$4&gt;p4_complete,1,0)</f>
        <v/>
      </c>
      <c r="BC184" s="42">
        <f>IF(BC$4&gt;p4_complete,1,0)</f>
        <v/>
      </c>
      <c r="BD184" s="42">
        <f>IF(BD$4&gt;p4_complete,1,0)</f>
        <v/>
      </c>
      <c r="BE184" s="42">
        <f>IF(BE$4&gt;p4_complete,1,0)</f>
        <v/>
      </c>
      <c r="BF184" s="42">
        <f>IF(BF$4&gt;p4_complete,1,0)</f>
        <v/>
      </c>
      <c r="BG184" s="42">
        <f>IF(BG$4&gt;p4_complete,1,0)</f>
        <v/>
      </c>
      <c r="BH184" s="42">
        <f>IF(BH$4&gt;p4_complete,1,0)</f>
        <v/>
      </c>
      <c r="BI184" s="42">
        <f>IF(BI$4&gt;p4_complete,1,0)</f>
        <v/>
      </c>
      <c r="BJ184" s="42">
        <f>IF(BJ$4&gt;p4_complete,1,0)</f>
        <v/>
      </c>
      <c r="BK184" s="42">
        <f>IF(BK$4&gt;p4_complete,1,0)</f>
        <v/>
      </c>
      <c r="BL184" s="42">
        <f>IF(BL$4&gt;p4_complete,1,0)</f>
        <v/>
      </c>
      <c r="BM184" s="42">
        <f>IF(BM$4&gt;p4_complete,1,0)</f>
        <v/>
      </c>
      <c r="BN184" s="42">
        <f>IF(BN$4&gt;p4_complete,1,0)</f>
        <v/>
      </c>
      <c r="BO184" s="42">
        <f>IF(BO$4&gt;p4_complete,1,0)</f>
        <v/>
      </c>
      <c r="BP184" s="42">
        <f>IF(BP$4&gt;p4_complete,1,0)</f>
        <v/>
      </c>
      <c r="BQ184" s="42">
        <f>IF(BQ$4&gt;p4_complete,1,0)</f>
        <v/>
      </c>
      <c r="BR184" s="42">
        <f>IF(BR$4&gt;p4_complete,1,0)</f>
        <v/>
      </c>
      <c r="BS184" s="42">
        <f>IF(BS$4&gt;p4_complete,1,0)</f>
        <v/>
      </c>
      <c r="BT184" s="42">
        <f>IF(BT$4&gt;p4_complete,1,0)</f>
        <v/>
      </c>
      <c r="BU184" s="42">
        <f>IF(BU$4&gt;p4_complete,1,0)</f>
        <v/>
      </c>
      <c r="BV184" s="42">
        <f>IF(BV$4&gt;p4_complete,1,0)</f>
        <v/>
      </c>
      <c r="BW184" s="42">
        <f>IF(BW$4&gt;p4_complete,1,0)</f>
        <v/>
      </c>
      <c r="BX184" s="42">
        <f>IF(BX$4&gt;p4_complete,1,0)</f>
        <v/>
      </c>
      <c r="BY184" s="42">
        <f>IF(BY$4&gt;p4_complete,1,0)</f>
        <v/>
      </c>
      <c r="BZ184" s="42">
        <f>IF(BZ$4&gt;p4_complete,1,0)</f>
        <v/>
      </c>
      <c r="CA184" s="42">
        <f>IF(CA$4&gt;p4_complete,1,0)</f>
        <v/>
      </c>
      <c r="CB184" s="42">
        <f>IF(CB$4&gt;p4_complete,1,0)</f>
        <v/>
      </c>
      <c r="CC184" s="42">
        <f>IF(CC$4&gt;p4_complete,1,0)</f>
        <v/>
      </c>
      <c r="CD184" s="42">
        <f>IF(CD$4&gt;p4_complete,1,0)</f>
        <v/>
      </c>
      <c r="CE184" s="42">
        <f>IF(CE$4&gt;p4_complete,1,0)</f>
        <v/>
      </c>
      <c r="CF184" s="42">
        <f>IF(CF$4&gt;p4_complete,1,0)</f>
        <v/>
      </c>
      <c r="CG184" s="42">
        <f>IF(CG$4&gt;p4_complete,1,0)</f>
        <v/>
      </c>
      <c r="CH184" s="42">
        <f>IF(CH$4&gt;p4_complete,1,0)</f>
        <v/>
      </c>
      <c r="CI184" s="42">
        <f>IF(CI$4&gt;p4_complete,1,0)</f>
        <v/>
      </c>
      <c r="CJ184" s="42">
        <f>IF(CJ$4&gt;p4_complete,1,0)</f>
        <v/>
      </c>
      <c r="CK184" s="42">
        <f>IF(CK$4&gt;p4_complete,1,0)</f>
        <v/>
      </c>
      <c r="CL184" s="42">
        <f>IF(CL$4&gt;p4_complete,1,0)</f>
        <v/>
      </c>
      <c r="CM184" s="42">
        <f>IF(CM$4&gt;p4_complete,1,0)</f>
        <v/>
      </c>
      <c r="CN184" s="42">
        <f>IF(CN$4&gt;p4_complete,1,0)</f>
        <v/>
      </c>
      <c r="CO184" s="42">
        <f>IF(CO$4&gt;p4_complete,1,0)</f>
        <v/>
      </c>
      <c r="CP184" s="42">
        <f>IF(CP$4&gt;p4_complete,1,0)</f>
        <v/>
      </c>
      <c r="CQ184" s="42">
        <f>IF(CQ$4&gt;p4_complete,1,0)</f>
        <v/>
      </c>
      <c r="CR184" s="42">
        <f>IF(CR$4&gt;p4_complete,1,0)</f>
        <v/>
      </c>
      <c r="CS184" s="42">
        <f>IF(CS$4&gt;p4_complete,1,0)</f>
        <v/>
      </c>
      <c r="CT184" s="42">
        <f>IF(CT$4&gt;p4_complete,1,0)</f>
        <v/>
      </c>
      <c r="CU184" s="42">
        <f>IF(CU$4&gt;p4_complete,1,0)</f>
        <v/>
      </c>
      <c r="CV184" s="42">
        <f>IF(CV$4&gt;p4_complete,1,0)</f>
        <v/>
      </c>
      <c r="CW184" s="42">
        <f>IF(CW$4&gt;p4_complete,1,0)</f>
        <v/>
      </c>
      <c r="CX184" s="42">
        <f>IF(CX$4&gt;p4_complete,1,0)</f>
        <v/>
      </c>
      <c r="CY184" s="42">
        <f>IF(CY$4&gt;p4_complete,1,0)</f>
        <v/>
      </c>
      <c r="CZ184" s="42">
        <f>IF(CZ$4&gt;p4_complete,1,0)</f>
        <v/>
      </c>
      <c r="DA184" s="42">
        <f>IF(DA$4&gt;p4_complete,1,0)</f>
        <v/>
      </c>
      <c r="DB184" s="42">
        <f>IF(DB$4&gt;p4_complete,1,0)</f>
        <v/>
      </c>
      <c r="DC184" s="42">
        <f>IF(DC$4&gt;p4_complete,1,0)</f>
        <v/>
      </c>
      <c r="DD184" s="42">
        <f>IF(DD$4&gt;p4_complete,1,0)</f>
        <v/>
      </c>
      <c r="DE184" s="42">
        <f>IF(DE$4&gt;p4_complete,1,0)</f>
        <v/>
      </c>
      <c r="DF184" s="42">
        <f>IF(DF$4&gt;p4_complete,1,0)</f>
        <v/>
      </c>
      <c r="DG184" s="42">
        <f>IF(DG$4&gt;p4_complete,1,0)</f>
        <v/>
      </c>
      <c r="DH184" s="42">
        <f>IF(DH$4&gt;p4_complete,1,0)</f>
        <v/>
      </c>
      <c r="DI184" s="42">
        <f>IF(DI$4&gt;p4_complete,1,0)</f>
        <v/>
      </c>
      <c r="DJ184" s="42">
        <f>IF(DJ$4&gt;p4_complete,1,0)</f>
        <v/>
      </c>
      <c r="DK184" s="42">
        <f>IF(DK$4&gt;p4_complete,1,0)</f>
        <v/>
      </c>
      <c r="DL184" s="42">
        <f>IF(DL$4&gt;p4_complete,1,0)</f>
        <v/>
      </c>
      <c r="DM184" s="42">
        <f>IF(DM$4&gt;p4_complete,1,0)</f>
        <v/>
      </c>
      <c r="DN184" s="42">
        <f>IF(DN$4&gt;p4_complete,1,0)</f>
        <v/>
      </c>
      <c r="DO184" s="42">
        <f>IF(DO$4&gt;p4_complete,1,0)</f>
        <v/>
      </c>
      <c r="DP184" s="42">
        <f>IF(DP$4&gt;p4_complete,1,0)</f>
        <v/>
      </c>
      <c r="DQ184" s="42">
        <f>IF(DQ$4&gt;p4_complete,1,0)</f>
        <v/>
      </c>
      <c r="DR184" s="42">
        <f>IF(DR$4&gt;p4_complete,1,0)</f>
        <v/>
      </c>
      <c r="DS184" s="42">
        <f>IF(DS$4&gt;p4_complete,1,0)</f>
        <v/>
      </c>
      <c r="DT184" s="42">
        <f>IF(DT$4&gt;p4_complete,1,0)</f>
        <v/>
      </c>
      <c r="DU184" s="42">
        <f>IF(DU$4&gt;p4_complete,1,0)</f>
        <v/>
      </c>
      <c r="DV184" s="42">
        <f>IF(DV$4&gt;p4_complete,1,0)</f>
        <v/>
      </c>
      <c r="DW184" s="42">
        <f>IF(DW$4&gt;p4_complete,1,0)</f>
        <v/>
      </c>
      <c r="DX184" s="42">
        <f>IF(DX$4&gt;p4_complete,1,0)</f>
        <v/>
      </c>
      <c r="DY184" s="42">
        <f>IF(DY$4&gt;p4_complete,1,0)</f>
        <v/>
      </c>
      <c r="DZ184" s="42">
        <f>IF(DZ$4&gt;p4_complete,1,0)</f>
        <v/>
      </c>
      <c r="EA184" s="42">
        <f>IF(EA$4&gt;p4_complete,1,0)</f>
        <v/>
      </c>
      <c r="EB184" s="42">
        <f>IF(EB$4&gt;p4_complete,1,0)</f>
        <v/>
      </c>
      <c r="EC184" s="42">
        <f>IF(EC$4&gt;p4_complete,1,0)</f>
        <v/>
      </c>
      <c r="ED184" s="42">
        <f>IF(ED$4&gt;p4_complete,1,0)</f>
        <v/>
      </c>
      <c r="EE184" s="42">
        <f>IF(EE$4&gt;p4_complete,1,0)</f>
        <v/>
      </c>
      <c r="EF184" s="42">
        <f>IF(EF$4&gt;p4_complete,1,0)</f>
        <v/>
      </c>
      <c r="EG184" s="42">
        <f>IF(EG$4&gt;p4_complete,1,0)</f>
        <v/>
      </c>
      <c r="EH184" s="42">
        <f>IF(EH$4&gt;p4_complete,1,0)</f>
        <v/>
      </c>
      <c r="EI184" s="42">
        <f>IF(EI$4&gt;p4_complete,1,0)</f>
        <v/>
      </c>
      <c r="EJ184" s="42">
        <f>IF(EJ$4&gt;p4_complete,1,0)</f>
        <v/>
      </c>
      <c r="EK184" s="42">
        <f>IF(EK$4&gt;p4_complete,1,0)</f>
        <v/>
      </c>
      <c r="EL184" s="42">
        <f>IF(EL$4&gt;p4_complete,1,0)</f>
        <v/>
      </c>
      <c r="EM184" s="42">
        <f>IF(EM$4&gt;p4_complete,1,0)</f>
        <v/>
      </c>
      <c r="EN184" s="42">
        <f>IF(EN$4&gt;p4_complete,1,0)</f>
        <v/>
      </c>
      <c r="EO184" s="42">
        <f>IF(EO$4&gt;p4_complete,1,0)</f>
        <v/>
      </c>
      <c r="EP184" s="42">
        <f>IF(EP$4&gt;p4_complete,1,0)</f>
        <v/>
      </c>
      <c r="EQ184" s="42">
        <f>IF(EQ$4&gt;p4_complete,1,0)</f>
        <v/>
      </c>
      <c r="ER184" s="42">
        <f>IF(ER$4&gt;p4_complete,1,0)</f>
        <v/>
      </c>
      <c r="ES184" s="42">
        <f>IF(ES$4&gt;p4_complete,1,0)</f>
        <v/>
      </c>
      <c r="ET184" s="42">
        <f>IF(ET$4&gt;p4_complete,1,0)</f>
        <v/>
      </c>
      <c r="EU184" s="42">
        <f>IF(EU$4&gt;p4_complete,1,0)</f>
        <v/>
      </c>
      <c r="EV184" s="42">
        <f>IF(EV$4&gt;p4_complete,1,0)</f>
        <v/>
      </c>
      <c r="EW184" s="42">
        <f>IF(EW$4&gt;p4_complete,1,0)</f>
        <v/>
      </c>
      <c r="EX184" s="42">
        <f>IF(EX$4&gt;p4_complete,1,0)</f>
        <v/>
      </c>
      <c r="EY184" s="42">
        <f>IF(EY$4&gt;p4_complete,1,0)</f>
        <v/>
      </c>
      <c r="EZ184" s="42">
        <f>IF(EZ$4&gt;p4_complete,1,0)</f>
        <v/>
      </c>
      <c r="FA184" s="42">
        <f>IF(FA$4&gt;p4_complete,1,0)</f>
        <v/>
      </c>
      <c r="FB184" s="42">
        <f>IF(FB$4&gt;p4_complete,1,0)</f>
        <v/>
      </c>
      <c r="FC184" s="42">
        <f>IF(FC$4&gt;p4_complete,1,0)</f>
        <v/>
      </c>
      <c r="FD184" s="42">
        <f>IF(FD$4&gt;p4_complete,1,0)</f>
        <v/>
      </c>
      <c r="FE184" s="42">
        <f>IF(FE$4&gt;p4_complete,1,0)</f>
        <v/>
      </c>
      <c r="FF184" s="42">
        <f>IF(FF$4&gt;p4_complete,1,0)</f>
        <v/>
      </c>
      <c r="FG184" s="42">
        <f>IF(FG$4&gt;p4_complete,1,0)</f>
        <v/>
      </c>
      <c r="FH184" s="42">
        <f>IF(FH$4&gt;p4_complete,1,0)</f>
        <v/>
      </c>
      <c r="FI184" s="42">
        <f>IF(FI$4&gt;p4_complete,1,0)</f>
        <v/>
      </c>
      <c r="FJ184" s="42">
        <f>IF(FJ$4&gt;p4_complete,1,0)</f>
        <v/>
      </c>
      <c r="FK184" s="42">
        <f>IF(FK$4&gt;p4_complete,1,0)</f>
        <v/>
      </c>
      <c r="FL184" s="42">
        <f>IF(FL$4&gt;p4_complete,1,0)</f>
        <v/>
      </c>
      <c r="FM184" s="42">
        <f>IF(FM$4&gt;p4_complete,1,0)</f>
        <v/>
      </c>
      <c r="FN184" s="42">
        <f>IF(FN$4&gt;p4_complete,1,0)</f>
        <v/>
      </c>
      <c r="FO184" s="42">
        <f>IF(FO$4&gt;p4_complete,1,0)</f>
        <v/>
      </c>
      <c r="FP184" s="42">
        <f>IF(FP$4&gt;p4_complete,1,0)</f>
        <v/>
      </c>
      <c r="FQ184" s="42">
        <f>IF(FQ$4&gt;p4_complete,1,0)</f>
        <v/>
      </c>
      <c r="FR184" s="42">
        <f>IF(FR$4&gt;p4_complete,1,0)</f>
        <v/>
      </c>
      <c r="FS184" s="42">
        <f>IF(FS$4&gt;p4_complete,1,0)</f>
        <v/>
      </c>
      <c r="FT184" s="42">
        <f>IF(FT$4&gt;p4_complete,1,0)</f>
        <v/>
      </c>
      <c r="FU184" s="42">
        <f>IF(FU$4&gt;p4_complete,1,0)</f>
        <v/>
      </c>
      <c r="FV184" s="42">
        <f>IF(FV$4&gt;p4_complete,1,0)</f>
        <v/>
      </c>
      <c r="FW184" s="42">
        <f>IF(FW$4&gt;p4_complete,1,0)</f>
        <v/>
      </c>
      <c r="FX184" s="42">
        <f>IF(FX$4&gt;p4_complete,1,0)</f>
        <v/>
      </c>
      <c r="FY184" s="42">
        <f>IF(FY$4&gt;p4_complete,1,0)</f>
        <v/>
      </c>
      <c r="FZ184" s="42">
        <f>IF(FZ$4&gt;p4_complete,1,0)</f>
        <v/>
      </c>
      <c r="GA184" s="42">
        <f>IF(GA$4&gt;p4_complete,1,0)</f>
        <v/>
      </c>
      <c r="GB184" s="42">
        <f>IF(GB$4&gt;p4_complete,1,0)</f>
        <v/>
      </c>
      <c r="GC184" s="42">
        <f>IF(GC$4&gt;p4_complete,1,0)</f>
        <v/>
      </c>
      <c r="GD184" s="42">
        <f>IF(GD$4&gt;p4_complete,1,0)</f>
        <v/>
      </c>
      <c r="GE184" s="42">
        <f>IF(GE$4&gt;p4_complete,1,0)</f>
        <v/>
      </c>
      <c r="GF184" s="42">
        <f>IF(GF$4&gt;p4_complete,1,0)</f>
        <v/>
      </c>
      <c r="GG184" s="42">
        <f>IF(GG$4&gt;p4_complete,1,0)</f>
        <v/>
      </c>
      <c r="GH184" s="42">
        <f>IF(GH$4&gt;p4_complete,1,0)</f>
        <v/>
      </c>
      <c r="GI184" s="42">
        <f>IF(GI$4&gt;p4_complete,1,0)</f>
        <v/>
      </c>
      <c r="GJ184" s="42">
        <f>IF(GJ$4&gt;p4_complete,1,0)</f>
        <v/>
      </c>
      <c r="GK184" s="42">
        <f>IF(GK$4&gt;p4_complete,1,0)</f>
        <v/>
      </c>
      <c r="GL184" s="42">
        <f>IF(GL$4&gt;p4_complete,1,0)</f>
        <v/>
      </c>
      <c r="GM184" s="42">
        <f>IF(GM$4&gt;p4_complete,1,0)</f>
        <v/>
      </c>
      <c r="GN184" s="42">
        <f>IF(GN$4&gt;p4_complete,1,0)</f>
        <v/>
      </c>
      <c r="GO184" s="42">
        <f>IF(GO$4&gt;p4_complete,1,0)</f>
        <v/>
      </c>
      <c r="GP184" s="42">
        <f>IF(GP$4&gt;p4_complete,1,0)</f>
        <v/>
      </c>
      <c r="GQ184" s="42">
        <f>IF(GQ$4&gt;p4_complete,1,0)</f>
        <v/>
      </c>
      <c r="GR184" s="42">
        <f>IF(GR$4&gt;p4_complete,1,0)</f>
        <v/>
      </c>
      <c r="GS184" s="42">
        <f>IF(GS$4&gt;p4_complete,1,0)</f>
        <v/>
      </c>
      <c r="GT184" s="42">
        <f>IF(GT$4&gt;p4_complete,1,0)</f>
        <v/>
      </c>
      <c r="GU184" s="42">
        <f>IF(GU$4&gt;p4_complete,1,0)</f>
        <v/>
      </c>
      <c r="GV184" s="42">
        <f>IF(GV$4&gt;p4_complete,1,0)</f>
        <v/>
      </c>
      <c r="GW184" s="42">
        <f>IF(GW$4&gt;p4_complete,1,0)</f>
        <v/>
      </c>
      <c r="GX184" s="42">
        <f>IF(GX$4&gt;p4_complete,1,0)</f>
        <v/>
      </c>
      <c r="GY184" s="42">
        <f>IF(GY$4&gt;p4_complete,1,0)</f>
        <v/>
      </c>
      <c r="GZ184" s="42">
        <f>IF(GZ$4&gt;p4_complete,1,0)</f>
        <v/>
      </c>
      <c r="HA184" s="42">
        <f>IF(HA$4&gt;p4_complete,1,0)</f>
        <v/>
      </c>
      <c r="HB184" s="42">
        <f>IF(HB$4&gt;p4_complete,1,0)</f>
        <v/>
      </c>
      <c r="HC184" s="42">
        <f>IF(HC$4&gt;p4_complete,1,0)</f>
        <v/>
      </c>
      <c r="HD184" s="42">
        <f>IF(HD$4&gt;p4_complete,1,0)</f>
        <v/>
      </c>
      <c r="HE184" s="42">
        <f>IF(HE$4&gt;p4_complete,1,0)</f>
        <v/>
      </c>
      <c r="HF184" s="42">
        <f>IF(HF$4&gt;p4_complete,1,0)</f>
        <v/>
      </c>
      <c r="HG184" s="42">
        <f>IF(HG$4&gt;p4_complete,1,0)</f>
        <v/>
      </c>
      <c r="HH184" s="42">
        <f>IF(HH$4&gt;p4_complete,1,0)</f>
        <v/>
      </c>
      <c r="HI184" s="42">
        <f>IF(HI$4&gt;p4_complete,1,0)</f>
        <v/>
      </c>
      <c r="HJ184" s="42">
        <f>IF(HJ$4&gt;p4_complete,1,0)</f>
        <v/>
      </c>
      <c r="HK184" s="42">
        <f>IF(HK$4&gt;p4_complete,1,0)</f>
        <v/>
      </c>
      <c r="HL184" s="42">
        <f>IF(HL$4&gt;p4_complete,1,0)</f>
        <v/>
      </c>
      <c r="HM184" s="42">
        <f>IF(HM$4&gt;p4_complete,1,0)</f>
        <v/>
      </c>
      <c r="HN184" s="42">
        <f>IF(HN$4&gt;p4_complete,1,0)</f>
        <v/>
      </c>
      <c r="HO184" s="42">
        <f>IF(HO$4&gt;p4_complete,1,0)</f>
        <v/>
      </c>
      <c r="HP184" s="42">
        <f>IF(HP$4&gt;p4_complete,1,0)</f>
        <v/>
      </c>
      <c r="HQ184" s="42">
        <f>IF(HQ$4&gt;p4_complete,1,0)</f>
        <v/>
      </c>
      <c r="HR184" s="42">
        <f>IF(HR$4&gt;p4_complete,1,0)</f>
        <v/>
      </c>
      <c r="HS184" s="42">
        <f>IF(HS$4&gt;p4_complete,1,0)</f>
        <v/>
      </c>
      <c r="HT184" s="42">
        <f>IF(HT$4&gt;p4_complete,1,0)</f>
        <v/>
      </c>
      <c r="HU184" s="42">
        <f>IF(HU$4&gt;p4_complete,1,0)</f>
        <v/>
      </c>
      <c r="HV184" s="42">
        <f>IF(HV$4&gt;p4_complete,1,0)</f>
        <v/>
      </c>
      <c r="HW184" s="42">
        <f>IF(HW$4&gt;p4_complete,1,0)</f>
        <v/>
      </c>
      <c r="HX184" s="42">
        <f>IF(HX$4&gt;p4_complete,1,0)</f>
        <v/>
      </c>
      <c r="HY184" s="42">
        <f>IF(HY$4&gt;p4_complete,1,0)</f>
        <v/>
      </c>
      <c r="HZ184" s="42">
        <f>IF(HZ$4&gt;p4_complete,1,0)</f>
        <v/>
      </c>
      <c r="IA184" s="42">
        <f>IF(IA$4&gt;p4_complete,1,0)</f>
        <v/>
      </c>
      <c r="IB184" s="42">
        <f>IF(IB$4&gt;p4_complete,1,0)</f>
        <v/>
      </c>
      <c r="IC184" s="42">
        <f>IF(IC$4&gt;p4_complete,1,0)</f>
        <v/>
      </c>
      <c r="ID184" s="42">
        <f>IF(ID$4&gt;p4_complete,1,0)</f>
        <v/>
      </c>
      <c r="IE184" s="42">
        <f>IF(IE$4&gt;p4_complete,1,0)</f>
        <v/>
      </c>
      <c r="IF184" s="42">
        <f>IF(IF$4&gt;p4_complete,1,0)</f>
        <v/>
      </c>
      <c r="IG184" s="42">
        <f>IF(IG$4&gt;p4_complete,1,0)</f>
        <v/>
      </c>
      <c r="IH184" s="42">
        <f>IF(IH$4&gt;p4_complete,1,0)</f>
        <v/>
      </c>
      <c r="II184" s="42">
        <f>IF(II$4&gt;p4_complete,1,0)</f>
        <v/>
      </c>
      <c r="IJ184" s="42">
        <f>IF(IJ$4&gt;p4_complete,1,0)</f>
        <v/>
      </c>
      <c r="IK184" s="42">
        <f>IF(IK$4&gt;p4_complete,1,0)</f>
        <v/>
      </c>
      <c r="IL184" s="42">
        <f>IF(IL$4&gt;p4_complete,1,0)</f>
        <v/>
      </c>
      <c r="IM184" s="42">
        <f>IF(IM$4&gt;p4_complete,1,0)</f>
        <v/>
      </c>
      <c r="IN184" s="42">
        <f>IF(IN$4&gt;p4_complete,1,0)</f>
        <v/>
      </c>
      <c r="IO184" s="42">
        <f>IF(IO$4&gt;p4_complete,1,0)</f>
        <v/>
      </c>
      <c r="IP184" s="42">
        <f>IF(IP$4&gt;p4_complete,1,0)</f>
        <v/>
      </c>
      <c r="IQ184" s="42">
        <f>IF(IQ$4&gt;p4_complete,1,0)</f>
        <v/>
      </c>
      <c r="IR184" s="42">
        <f>IF(IR$4&gt;p4_complete,1,0)</f>
        <v/>
      </c>
      <c r="IS184" s="42">
        <f>IF(IS$4&gt;p4_complete,1,0)</f>
        <v/>
      </c>
      <c r="IT184" s="42">
        <f>IF(IT$4&gt;p4_complete,1,0)</f>
        <v/>
      </c>
      <c r="IU184" s="42">
        <f>IF(IU$4&gt;p4_complete,1,0)</f>
        <v/>
      </c>
      <c r="IV184" s="42">
        <f>IF(IV$4&gt;p4_complete,1,0)</f>
        <v/>
      </c>
      <c r="IW184" s="42">
        <f>IF(IW$4&gt;p4_complete,1,0)</f>
        <v/>
      </c>
      <c r="IX184" s="42">
        <f>IF(IX$4&gt;p4_complete,1,0)</f>
        <v/>
      </c>
      <c r="IY184" s="42">
        <f>IF(IY$4&gt;p4_complete,1,0)</f>
        <v/>
      </c>
      <c r="IZ184" s="42">
        <f>IF(IZ$4&gt;p4_complete,1,0)</f>
        <v/>
      </c>
      <c r="JA184" s="42">
        <f>IF(JA$4&gt;p4_complete,1,0)</f>
        <v/>
      </c>
      <c r="JB184" s="42">
        <f>IF(JB$4&gt;p4_complete,1,0)</f>
        <v/>
      </c>
      <c r="JC184" s="42">
        <f>IF(JC$4&gt;p4_complete,1,0)</f>
        <v/>
      </c>
      <c r="JD184" s="42">
        <f>IF(JD$4&gt;p4_complete,1,0)</f>
        <v/>
      </c>
      <c r="JE184" s="42">
        <f>IF(JE$4&gt;p4_complete,1,0)</f>
        <v/>
      </c>
      <c r="JF184" s="42">
        <f>IF(JF$4&gt;p4_complete,1,0)</f>
        <v/>
      </c>
      <c r="JG184" s="42">
        <f>IF(JG$4&gt;p4_complete,1,0)</f>
        <v/>
      </c>
      <c r="JH184" s="42">
        <f>IF(JH$4&gt;p4_complete,1,0)</f>
        <v/>
      </c>
      <c r="JI184" s="42">
        <f>IF(JI$4&gt;p4_complete,1,0)</f>
        <v/>
      </c>
      <c r="JJ184" s="42">
        <f>IF(JJ$4&gt;p4_complete,1,0)</f>
        <v/>
      </c>
      <c r="JK184" s="42">
        <f>IF(JK$4&gt;p4_complete,1,0)</f>
        <v/>
      </c>
      <c r="JL184" s="42">
        <f>IF(JL$4&gt;p4_complete,1,0)</f>
        <v/>
      </c>
      <c r="JM184" s="42">
        <f>IF(JM$4&gt;p4_complete,1,0)</f>
        <v/>
      </c>
      <c r="JN184" s="42">
        <f>IF(JN$4&gt;p4_complete,1,0)</f>
        <v/>
      </c>
      <c r="JO184" s="42">
        <f>IF(JO$4&gt;p4_complete,1,0)</f>
        <v/>
      </c>
      <c r="JP184" s="42">
        <f>IF(JP$4&gt;p4_complete,1,0)</f>
        <v/>
      </c>
      <c r="JQ184" s="42">
        <f>IF(JQ$4&gt;p4_complete,1,0)</f>
        <v/>
      </c>
      <c r="JR184" s="42">
        <f>IF(JR$4&gt;p4_complete,1,0)</f>
        <v/>
      </c>
      <c r="JS184" s="42">
        <f>IF(JS$4&gt;p4_complete,1,0)</f>
        <v/>
      </c>
      <c r="JT184" s="42">
        <f>IF(JT$4&gt;p4_complete,1,0)</f>
        <v/>
      </c>
      <c r="JU184" s="42">
        <f>IF(JU$4&gt;p4_complete,1,0)</f>
        <v/>
      </c>
      <c r="JV184" s="42">
        <f>IF(JV$4&gt;p4_complete,1,0)</f>
        <v/>
      </c>
      <c r="JW184" s="42">
        <f>IF(JW$4&gt;p4_complete,1,0)</f>
        <v/>
      </c>
      <c r="JX184" s="42">
        <f>IF(JX$4&gt;p4_complete,1,0)</f>
        <v/>
      </c>
      <c r="JY184" s="42">
        <f>IF(JY$4&gt;p4_complete,1,0)</f>
        <v/>
      </c>
      <c r="JZ184" s="42">
        <f>IF(JZ$4&gt;p4_complete,1,0)</f>
        <v/>
      </c>
      <c r="KA184" s="42">
        <f>IF(KA$4&gt;p4_complete,1,0)</f>
        <v/>
      </c>
      <c r="KB184" s="42">
        <f>IF(KB$4&gt;p4_complete,1,0)</f>
        <v/>
      </c>
      <c r="KC184" s="42">
        <f>IF(KC$4&gt;p4_complete,1,0)</f>
        <v/>
      </c>
      <c r="KD184" s="42">
        <f>IF(KD$4&gt;p4_complete,1,0)</f>
        <v/>
      </c>
      <c r="KE184" s="42">
        <f>IF(KE$4&gt;p4_complete,1,0)</f>
        <v/>
      </c>
      <c r="KF184" s="42">
        <f>IF(KF$4&gt;p4_complete,1,0)</f>
        <v/>
      </c>
      <c r="KG184" s="42">
        <f>IF(KG$4&gt;p4_complete,1,0)</f>
        <v/>
      </c>
      <c r="KH184" s="42">
        <f>IF(KH$4&gt;p4_complete,1,0)</f>
        <v/>
      </c>
      <c r="KI184" s="42">
        <f>IF(KI$4&gt;p4_complete,1,0)</f>
        <v/>
      </c>
      <c r="KJ184" s="42">
        <f>IF(KJ$4&gt;p4_complete,1,0)</f>
        <v/>
      </c>
      <c r="KK184" s="42">
        <f>IF(KK$4&gt;p4_complete,1,0)</f>
        <v/>
      </c>
      <c r="KL184" s="42">
        <f>IF(KL$4&gt;p4_complete,1,0)</f>
        <v/>
      </c>
      <c r="KM184" s="42">
        <f>IF(KM$4&gt;p4_complete,1,0)</f>
        <v/>
      </c>
      <c r="KN184" s="42">
        <f>IF(KN$4&gt;p4_complete,1,0)</f>
        <v/>
      </c>
      <c r="KO184" s="42">
        <f>IF(KO$4&gt;p4_complete,1,0)</f>
        <v/>
      </c>
      <c r="KP184" s="42">
        <f>IF(KP$4&gt;p4_complete,1,0)</f>
        <v/>
      </c>
      <c r="KQ184" s="42">
        <f>IF(KQ$4&gt;p4_complete,1,0)</f>
        <v/>
      </c>
      <c r="KR184" s="42">
        <f>IF(KR$4&gt;p4_complete,1,0)</f>
        <v/>
      </c>
      <c r="KS184" s="42">
        <f>IF(KS$4&gt;p4_complete,1,0)</f>
        <v/>
      </c>
      <c r="KT184" s="42">
        <f>IF(KT$4&gt;p4_complete,1,0)</f>
        <v/>
      </c>
      <c r="KU184" s="42">
        <f>IF(KU$4&gt;p4_complete,1,0)</f>
        <v/>
      </c>
      <c r="KV184" s="42">
        <f>IF(KV$4&gt;p4_complete,1,0)</f>
        <v/>
      </c>
      <c r="KW184" s="42">
        <f>IF(KW$4&gt;p4_complete,1,0)</f>
        <v/>
      </c>
      <c r="KX184" s="42">
        <f>IF(KX$4&gt;p4_complete,1,0)</f>
        <v/>
      </c>
      <c r="KY184" s="42">
        <f>IF(KY$4&gt;p4_complete,1,0)</f>
        <v/>
      </c>
      <c r="KZ184" s="42">
        <f>IF(KZ$4&gt;p4_complete,1,0)</f>
        <v/>
      </c>
      <c r="LA184" s="42">
        <f>IF(LA$4&gt;p4_complete,1,0)</f>
        <v/>
      </c>
      <c r="LB184" s="42">
        <f>IF(LB$4&gt;p4_complete,1,0)</f>
        <v/>
      </c>
      <c r="LC184" s="42">
        <f>IF(LC$4&gt;p4_complete,1,0)</f>
        <v/>
      </c>
      <c r="LD184" s="42">
        <f>IF(LD$4&gt;p4_complete,1,0)</f>
        <v/>
      </c>
      <c r="LE184" s="42">
        <f>IF(LE$4&gt;p4_complete,1,0)</f>
        <v/>
      </c>
      <c r="LF184" s="42">
        <f>IF(LF$4&gt;p4_complete,1,0)</f>
        <v/>
      </c>
      <c r="LG184" s="42">
        <f>IF(LG$4&gt;p4_complete,1,0)</f>
        <v/>
      </c>
      <c r="LH184" s="42">
        <f>IF(LH$4&gt;p4_complete,1,0)</f>
        <v/>
      </c>
      <c r="LI184" s="42">
        <f>IF(LI$4&gt;p4_complete,1,0)</f>
        <v/>
      </c>
      <c r="LJ184" s="42">
        <f>IF(LJ$4&gt;p4_complete,1,0)</f>
        <v/>
      </c>
      <c r="LK184" s="42">
        <f>IF(LK$4&gt;p4_complete,1,0)</f>
        <v/>
      </c>
      <c r="LL184" s="42">
        <f>IF(LL$4&gt;p4_complete,1,0)</f>
        <v/>
      </c>
      <c r="LM184" s="42">
        <f>IF(LM$4&gt;p4_complete,1,0)</f>
        <v/>
      </c>
      <c r="LN184" s="42">
        <f>IF(LN$4&gt;p4_complete,1,0)</f>
        <v/>
      </c>
      <c r="LO184" s="42">
        <f>IF(LO$4&gt;p4_complete,1,0)</f>
        <v/>
      </c>
      <c r="LP184" s="42">
        <f>IF(LP$4&gt;p4_complete,1,0)</f>
        <v/>
      </c>
      <c r="LQ184" s="42">
        <f>IF(LQ$4&gt;p4_complete,1,0)</f>
        <v/>
      </c>
      <c r="LR184" s="42">
        <f>IF(LR$4&gt;p4_complete,1,0)</f>
        <v/>
      </c>
      <c r="LS184" s="42">
        <f>IF(LS$4&gt;p4_complete,1,0)</f>
        <v/>
      </c>
      <c r="LT184" s="42">
        <f>IF(LT$4&gt;p4_complete,1,0)</f>
        <v/>
      </c>
      <c r="LU184" s="42">
        <f>IF(LU$4&gt;p4_complete,1,0)</f>
        <v/>
      </c>
      <c r="LV184" s="42">
        <f>IF(LV$4&gt;p4_complete,1,0)</f>
        <v/>
      </c>
      <c r="LW184" s="42">
        <f>IF(LW$4&gt;p4_complete,1,0)</f>
        <v/>
      </c>
      <c r="LX184" s="42">
        <f>IF(LX$4&gt;p4_complete,1,0)</f>
        <v/>
      </c>
      <c r="LY184" s="42">
        <f>IF(LY$4&gt;p4_complete,1,0)</f>
        <v/>
      </c>
      <c r="LZ184" s="42">
        <f>IF(LZ$4&gt;p4_complete,1,0)</f>
        <v/>
      </c>
      <c r="MA184" s="42">
        <f>IF(MA$4&gt;p4_complete,1,0)</f>
        <v/>
      </c>
      <c r="MB184" s="42">
        <f>IF(MB$4&gt;p4_complete,1,0)</f>
        <v/>
      </c>
      <c r="MC184" s="42">
        <f>IF(MC$4&gt;p4_complete,1,0)</f>
        <v/>
      </c>
      <c r="MD184" s="42">
        <f>IF(MD$4&gt;p4_complete,1,0)</f>
        <v/>
      </c>
      <c r="ME184" s="42">
        <f>IF(ME$4&gt;p4_complete,1,0)</f>
        <v/>
      </c>
      <c r="MF184" s="42">
        <f>IF(MF$4&gt;p4_complete,1,0)</f>
        <v/>
      </c>
      <c r="MG184" s="42">
        <f>IF(MG$4&gt;p4_complete,1,0)</f>
        <v/>
      </c>
      <c r="MH184" s="42">
        <f>IF(MH$4&gt;p4_complete,1,0)</f>
        <v/>
      </c>
      <c r="MI184" s="42">
        <f>IF(MI$4&gt;p4_complete,1,0)</f>
        <v/>
      </c>
      <c r="MJ184" s="42">
        <f>IF(MJ$4&gt;p4_complete,1,0)</f>
        <v/>
      </c>
      <c r="MK184" s="42">
        <f>IF(MK$4&gt;p4_complete,1,0)</f>
        <v/>
      </c>
      <c r="ML184" s="42">
        <f>IF(ML$4&gt;p4_complete,1,0)</f>
        <v/>
      </c>
      <c r="MM184" s="42">
        <f>IF(MM$4&gt;p4_complete,1,0)</f>
        <v/>
      </c>
      <c r="MN184" s="42">
        <f>IF(MN$4&gt;p4_complete,1,0)</f>
        <v/>
      </c>
      <c r="MO184" s="42">
        <f>IF(MO$4&gt;p4_complete,1,0)</f>
        <v/>
      </c>
      <c r="MP184" s="42">
        <f>IF(MP$4&gt;p4_complete,1,0)</f>
        <v/>
      </c>
      <c r="MQ184" s="42">
        <f>IF(MQ$4&gt;p4_complete,1,0)</f>
        <v/>
      </c>
      <c r="MR184" s="42">
        <f>IF(MR$4&gt;p4_complete,1,0)</f>
        <v/>
      </c>
      <c r="MS184" s="42">
        <f>IF(MS$4&gt;p4_complete,1,0)</f>
        <v/>
      </c>
      <c r="MT184" s="42">
        <f>IF(MT$4&gt;p4_complete,1,0)</f>
        <v/>
      </c>
      <c r="MU184" s="42">
        <f>IF(MU$4&gt;p4_complete,1,0)</f>
        <v/>
      </c>
      <c r="MV184" s="42">
        <f>IF(MV$4&gt;p4_complete,1,0)</f>
        <v/>
      </c>
      <c r="MW184" s="42">
        <f>IF(MW$4&gt;p4_complete,1,0)</f>
        <v/>
      </c>
      <c r="MX184" s="42">
        <f>IF(MX$4&gt;p4_complete,1,0)</f>
        <v/>
      </c>
      <c r="MY184" s="42">
        <f>IF(MY$4&gt;p4_complete,1,0)</f>
        <v/>
      </c>
      <c r="MZ184" s="42">
        <f>IF(MZ$4&gt;p4_complete,1,0)</f>
        <v/>
      </c>
      <c r="NA184" s="42">
        <f>IF(NA$4&gt;p4_complete,1,0)</f>
        <v/>
      </c>
      <c r="NB184" s="42">
        <f>IF(NB$4&gt;p4_complete,1,0)</f>
        <v/>
      </c>
      <c r="NC184" s="42">
        <f>IF(NC$4&gt;p4_complete,1,0)</f>
        <v/>
      </c>
      <c r="ND184" s="42">
        <f>IF(ND$4&gt;p4_complete,1,0)</f>
        <v/>
      </c>
      <c r="NE184" s="42">
        <f>IF(NE$4&gt;p4_complete,1,0)</f>
        <v/>
      </c>
      <c r="NF184" s="42">
        <f>IF(NF$4&gt;p4_complete,1,0)</f>
        <v/>
      </c>
      <c r="NG184" s="42">
        <f>IF(NG$4&gt;p4_complete,1,0)</f>
        <v/>
      </c>
      <c r="NH184" s="42">
        <f>IF(NH$4&gt;p4_complete,1,0)</f>
        <v/>
      </c>
      <c r="NI184" s="42">
        <f>IF(NI$4&gt;p4_complete,1,0)</f>
        <v/>
      </c>
      <c r="NJ184" s="42">
        <f>IF(NJ$4&gt;p4_complete,1,0)</f>
        <v/>
      </c>
      <c r="NK184" s="42">
        <f>IF(NK$4&gt;p4_complete,1,0)</f>
        <v/>
      </c>
      <c r="NL184" s="42">
        <f>IF(NL$4&gt;p4_complete,1,0)</f>
        <v/>
      </c>
      <c r="NM184" s="42">
        <f>IF(NM$4&gt;p4_complete,1,0)</f>
        <v/>
      </c>
      <c r="NN184" s="42">
        <f>IF(NN$4&gt;p4_complete,1,0)</f>
        <v/>
      </c>
      <c r="NO184" s="42">
        <f>IF(NO$4&gt;p4_complete,1,0)</f>
        <v/>
      </c>
      <c r="NP184" s="42">
        <f>IF(NP$4&gt;p4_complete,1,0)</f>
        <v/>
      </c>
      <c r="NQ184" s="42">
        <f>IF(NQ$4&gt;p4_complete,1,0)</f>
        <v/>
      </c>
      <c r="NR184" s="42">
        <f>IF(NR$4&gt;p4_complete,1,0)</f>
        <v/>
      </c>
      <c r="NS184" s="42">
        <f>IF(NS$4&gt;p4_complete,1,0)</f>
        <v/>
      </c>
      <c r="NT184" s="42">
        <f>IF(NT$4&gt;p4_complete,1,0)</f>
        <v/>
      </c>
      <c r="NU184" s="42">
        <f>IF(NU$4&gt;p4_complete,1,0)</f>
        <v/>
      </c>
      <c r="NV184" s="42">
        <f>IF(NV$4&gt;p4_complete,1,0)</f>
        <v/>
      </c>
      <c r="NW184" s="42">
        <f>IF(NW$4&gt;p4_complete,1,0)</f>
        <v/>
      </c>
      <c r="NX184" s="42">
        <f>IF(NX$4&gt;p4_complete,1,0)</f>
        <v/>
      </c>
      <c r="NY184" s="42">
        <f>IF(NY$4&gt;p4_complete,1,0)</f>
        <v/>
      </c>
      <c r="NZ184" s="42">
        <f>IF(NZ$4&gt;p4_complete,1,0)</f>
        <v/>
      </c>
      <c r="OA184" s="42">
        <f>IF(OA$4&gt;p4_complete,1,0)</f>
        <v/>
      </c>
      <c r="OB184" s="42">
        <f>IF(OB$4&gt;p4_complete,1,0)</f>
        <v/>
      </c>
      <c r="OC184" s="42">
        <f>IF(OC$4&gt;p4_complete,1,0)</f>
        <v/>
      </c>
      <c r="OD184" s="42">
        <f>IF(OD$4&gt;p4_complete,1,0)</f>
        <v/>
      </c>
      <c r="OE184" s="42">
        <f>IF(OE$4&gt;p4_complete,1,0)</f>
        <v/>
      </c>
      <c r="OF184" s="42">
        <f>IF(OF$4&gt;p4_complete,1,0)</f>
        <v/>
      </c>
      <c r="OG184" s="42">
        <f>IF(OG$4&gt;p4_complete,1,0)</f>
        <v/>
      </c>
      <c r="OH184" s="42">
        <f>IF(OH$4&gt;p4_complete,1,0)</f>
        <v/>
      </c>
      <c r="OI184" s="42">
        <f>IF(OI$4&gt;p4_complete,1,0)</f>
        <v/>
      </c>
      <c r="OJ184" s="42">
        <f>IF(OJ$4&gt;p4_complete,1,0)</f>
        <v/>
      </c>
      <c r="OK184" s="42">
        <f>IF(OK$4&gt;p4_complete,1,0)</f>
        <v/>
      </c>
      <c r="OL184" s="42">
        <f>IF(OL$4&gt;p4_complete,1,0)</f>
        <v/>
      </c>
      <c r="OM184" s="42">
        <f>IF(OM$4&gt;p4_complete,1,0)</f>
        <v/>
      </c>
      <c r="ON184" s="42">
        <f>IF(ON$4&gt;p4_complete,1,0)</f>
        <v/>
      </c>
      <c r="OO184" s="42">
        <f>IF(OO$4&gt;p4_complete,1,0)</f>
        <v/>
      </c>
      <c r="OP184" s="42">
        <f>IF(OP$4&gt;p4_complete,1,0)</f>
        <v/>
      </c>
      <c r="OQ184" s="42">
        <f>IF(OQ$4&gt;p4_complete,1,0)</f>
        <v/>
      </c>
      <c r="OR184" s="42">
        <f>IF(OR$4&gt;p4_complete,1,0)</f>
        <v/>
      </c>
      <c r="OS184" s="42">
        <f>IF(OS$4&gt;p4_complete,1,0)</f>
        <v/>
      </c>
      <c r="OT184" s="42">
        <f>IF(OT$4&gt;p4_complete,1,0)</f>
        <v/>
      </c>
      <c r="OU184" s="42">
        <f>IF(OU$4&gt;p4_complete,1,0)</f>
        <v/>
      </c>
      <c r="OV184" s="42">
        <f>IF(OV$4&gt;p4_complete,1,0)</f>
        <v/>
      </c>
      <c r="OW184" s="42">
        <f>IF(OW$4&gt;p4_complete,1,0)</f>
        <v/>
      </c>
      <c r="OX184" s="42">
        <f>IF(OX$4&gt;p4_complete,1,0)</f>
        <v/>
      </c>
      <c r="OY184" s="42">
        <f>IF(OY$4&gt;p4_complete,1,0)</f>
        <v/>
      </c>
      <c r="OZ184" s="42">
        <f>IF(OZ$4&gt;p4_complete,1,0)</f>
        <v/>
      </c>
      <c r="PA184" s="42">
        <f>IF(PA$4&gt;p4_complete,1,0)</f>
        <v/>
      </c>
      <c r="PB184" s="42">
        <f>IF(PB$4&gt;p4_complete,1,0)</f>
        <v/>
      </c>
      <c r="PC184" s="42">
        <f>IF(PC$4&gt;p4_complete,1,0)</f>
        <v/>
      </c>
      <c r="PD184" s="42">
        <f>IF(PD$4&gt;p4_complete,1,0)</f>
        <v/>
      </c>
      <c r="PE184" s="42">
        <f>IF(PE$4&gt;p4_complete,1,0)</f>
        <v/>
      </c>
      <c r="PF184" s="42">
        <f>IF(PF$4&gt;p4_complete,1,0)</f>
        <v/>
      </c>
      <c r="PG184" s="42">
        <f>IF(PG$4&gt;p4_complete,1,0)</f>
        <v/>
      </c>
      <c r="PH184" s="42">
        <f>IF(PH$4&gt;p4_complete,1,0)</f>
        <v/>
      </c>
      <c r="PI184" s="42">
        <f>IF(PI$4&gt;p4_complete,1,0)</f>
        <v/>
      </c>
      <c r="PJ184" s="42">
        <f>IF(PJ$4&gt;p4_complete,1,0)</f>
        <v/>
      </c>
      <c r="PK184" s="42">
        <f>IF(PK$4&gt;p4_complete,1,0)</f>
        <v/>
      </c>
      <c r="PL184" s="42">
        <f>IF(PL$4&gt;p4_complete,1,0)</f>
        <v/>
      </c>
      <c r="PM184" s="42">
        <f>IF(PM$4&gt;p4_complete,1,0)</f>
        <v/>
      </c>
    </row>
    <row r="185">
      <c r="A185" s="9" t="inlineStr">
        <is>
          <t>Hard cost</t>
        </is>
      </c>
      <c r="B185" s="9" t="inlineStr">
        <is>
          <t>P4</t>
        </is>
      </c>
      <c r="C185" s="43">
        <f>SUM(D185:PM185)</f>
        <v/>
      </c>
      <c r="D185" s="44">
        <f>-D183*p4_hard/p4_dur</f>
        <v/>
      </c>
      <c r="E185" s="44">
        <f>-E183*p4_hard/p4_dur</f>
        <v/>
      </c>
      <c r="F185" s="44">
        <f>-F183*p4_hard/p4_dur</f>
        <v/>
      </c>
      <c r="G185" s="44">
        <f>-G183*p4_hard/p4_dur</f>
        <v/>
      </c>
      <c r="H185" s="44">
        <f>-H183*p4_hard/p4_dur</f>
        <v/>
      </c>
      <c r="I185" s="44">
        <f>-I183*p4_hard/p4_dur</f>
        <v/>
      </c>
      <c r="J185" s="44">
        <f>-J183*p4_hard/p4_dur</f>
        <v/>
      </c>
      <c r="K185" s="44">
        <f>-K183*p4_hard/p4_dur</f>
        <v/>
      </c>
      <c r="L185" s="44">
        <f>-L183*p4_hard/p4_dur</f>
        <v/>
      </c>
      <c r="M185" s="44">
        <f>-M183*p4_hard/p4_dur</f>
        <v/>
      </c>
      <c r="N185" s="44">
        <f>-N183*p4_hard/p4_dur</f>
        <v/>
      </c>
      <c r="O185" s="44">
        <f>-O183*p4_hard/p4_dur</f>
        <v/>
      </c>
      <c r="P185" s="44">
        <f>-P183*p4_hard/p4_dur</f>
        <v/>
      </c>
      <c r="Q185" s="44">
        <f>-Q183*p4_hard/p4_dur</f>
        <v/>
      </c>
      <c r="R185" s="44">
        <f>-R183*p4_hard/p4_dur</f>
        <v/>
      </c>
      <c r="S185" s="44">
        <f>-S183*p4_hard/p4_dur</f>
        <v/>
      </c>
      <c r="T185" s="44">
        <f>-T183*p4_hard/p4_dur</f>
        <v/>
      </c>
      <c r="U185" s="44">
        <f>-U183*p4_hard/p4_dur</f>
        <v/>
      </c>
      <c r="V185" s="44">
        <f>-V183*p4_hard/p4_dur</f>
        <v/>
      </c>
      <c r="W185" s="44">
        <f>-W183*p4_hard/p4_dur</f>
        <v/>
      </c>
      <c r="X185" s="44">
        <f>-X183*p4_hard/p4_dur</f>
        <v/>
      </c>
      <c r="Y185" s="44">
        <f>-Y183*p4_hard/p4_dur</f>
        <v/>
      </c>
      <c r="Z185" s="44">
        <f>-Z183*p4_hard/p4_dur</f>
        <v/>
      </c>
      <c r="AA185" s="44">
        <f>-AA183*p4_hard/p4_dur</f>
        <v/>
      </c>
      <c r="AB185" s="44">
        <f>-AB183*p4_hard/p4_dur</f>
        <v/>
      </c>
      <c r="AC185" s="44">
        <f>-AC183*p4_hard/p4_dur</f>
        <v/>
      </c>
      <c r="AD185" s="44">
        <f>-AD183*p4_hard/p4_dur</f>
        <v/>
      </c>
      <c r="AE185" s="44">
        <f>-AE183*p4_hard/p4_dur</f>
        <v/>
      </c>
      <c r="AF185" s="44">
        <f>-AF183*p4_hard/p4_dur</f>
        <v/>
      </c>
      <c r="AG185" s="44">
        <f>-AG183*p4_hard/p4_dur</f>
        <v/>
      </c>
      <c r="AH185" s="44">
        <f>-AH183*p4_hard/p4_dur</f>
        <v/>
      </c>
      <c r="AI185" s="44">
        <f>-AI183*p4_hard/p4_dur</f>
        <v/>
      </c>
      <c r="AJ185" s="44">
        <f>-AJ183*p4_hard/p4_dur</f>
        <v/>
      </c>
      <c r="AK185" s="44">
        <f>-AK183*p4_hard/p4_dur</f>
        <v/>
      </c>
      <c r="AL185" s="44">
        <f>-AL183*p4_hard/p4_dur</f>
        <v/>
      </c>
      <c r="AM185" s="44">
        <f>-AM183*p4_hard/p4_dur</f>
        <v/>
      </c>
      <c r="AN185" s="44">
        <f>-AN183*p4_hard/p4_dur</f>
        <v/>
      </c>
      <c r="AO185" s="44">
        <f>-AO183*p4_hard/p4_dur</f>
        <v/>
      </c>
      <c r="AP185" s="44">
        <f>-AP183*p4_hard/p4_dur</f>
        <v/>
      </c>
      <c r="AQ185" s="44">
        <f>-AQ183*p4_hard/p4_dur</f>
        <v/>
      </c>
      <c r="AR185" s="44">
        <f>-AR183*p4_hard/p4_dur</f>
        <v/>
      </c>
      <c r="AS185" s="44">
        <f>-AS183*p4_hard/p4_dur</f>
        <v/>
      </c>
      <c r="AT185" s="44">
        <f>-AT183*p4_hard/p4_dur</f>
        <v/>
      </c>
      <c r="AU185" s="44">
        <f>-AU183*p4_hard/p4_dur</f>
        <v/>
      </c>
      <c r="AV185" s="44">
        <f>-AV183*p4_hard/p4_dur</f>
        <v/>
      </c>
      <c r="AW185" s="44">
        <f>-AW183*p4_hard/p4_dur</f>
        <v/>
      </c>
      <c r="AX185" s="44">
        <f>-AX183*p4_hard/p4_dur</f>
        <v/>
      </c>
      <c r="AY185" s="44">
        <f>-AY183*p4_hard/p4_dur</f>
        <v/>
      </c>
      <c r="AZ185" s="44">
        <f>-AZ183*p4_hard/p4_dur</f>
        <v/>
      </c>
      <c r="BA185" s="44">
        <f>-BA183*p4_hard/p4_dur</f>
        <v/>
      </c>
      <c r="BB185" s="44">
        <f>-BB183*p4_hard/p4_dur</f>
        <v/>
      </c>
      <c r="BC185" s="44">
        <f>-BC183*p4_hard/p4_dur</f>
        <v/>
      </c>
      <c r="BD185" s="44">
        <f>-BD183*p4_hard/p4_dur</f>
        <v/>
      </c>
      <c r="BE185" s="44">
        <f>-BE183*p4_hard/p4_dur</f>
        <v/>
      </c>
      <c r="BF185" s="44">
        <f>-BF183*p4_hard/p4_dur</f>
        <v/>
      </c>
      <c r="BG185" s="44">
        <f>-BG183*p4_hard/p4_dur</f>
        <v/>
      </c>
      <c r="BH185" s="44">
        <f>-BH183*p4_hard/p4_dur</f>
        <v/>
      </c>
      <c r="BI185" s="44">
        <f>-BI183*p4_hard/p4_dur</f>
        <v/>
      </c>
      <c r="BJ185" s="44">
        <f>-BJ183*p4_hard/p4_dur</f>
        <v/>
      </c>
      <c r="BK185" s="44">
        <f>-BK183*p4_hard/p4_dur</f>
        <v/>
      </c>
      <c r="BL185" s="44">
        <f>-BL183*p4_hard/p4_dur</f>
        <v/>
      </c>
      <c r="BM185" s="44">
        <f>-BM183*p4_hard/p4_dur</f>
        <v/>
      </c>
      <c r="BN185" s="44">
        <f>-BN183*p4_hard/p4_dur</f>
        <v/>
      </c>
      <c r="BO185" s="44">
        <f>-BO183*p4_hard/p4_dur</f>
        <v/>
      </c>
      <c r="BP185" s="44">
        <f>-BP183*p4_hard/p4_dur</f>
        <v/>
      </c>
      <c r="BQ185" s="44">
        <f>-BQ183*p4_hard/p4_dur</f>
        <v/>
      </c>
      <c r="BR185" s="44">
        <f>-BR183*p4_hard/p4_dur</f>
        <v/>
      </c>
      <c r="BS185" s="44">
        <f>-BS183*p4_hard/p4_dur</f>
        <v/>
      </c>
      <c r="BT185" s="44">
        <f>-BT183*p4_hard/p4_dur</f>
        <v/>
      </c>
      <c r="BU185" s="44">
        <f>-BU183*p4_hard/p4_dur</f>
        <v/>
      </c>
      <c r="BV185" s="44">
        <f>-BV183*p4_hard/p4_dur</f>
        <v/>
      </c>
      <c r="BW185" s="44">
        <f>-BW183*p4_hard/p4_dur</f>
        <v/>
      </c>
      <c r="BX185" s="44">
        <f>-BX183*p4_hard/p4_dur</f>
        <v/>
      </c>
      <c r="BY185" s="44">
        <f>-BY183*p4_hard/p4_dur</f>
        <v/>
      </c>
      <c r="BZ185" s="44">
        <f>-BZ183*p4_hard/p4_dur</f>
        <v/>
      </c>
      <c r="CA185" s="44">
        <f>-CA183*p4_hard/p4_dur</f>
        <v/>
      </c>
      <c r="CB185" s="44">
        <f>-CB183*p4_hard/p4_dur</f>
        <v/>
      </c>
      <c r="CC185" s="44">
        <f>-CC183*p4_hard/p4_dur</f>
        <v/>
      </c>
      <c r="CD185" s="44">
        <f>-CD183*p4_hard/p4_dur</f>
        <v/>
      </c>
      <c r="CE185" s="44">
        <f>-CE183*p4_hard/p4_dur</f>
        <v/>
      </c>
      <c r="CF185" s="44">
        <f>-CF183*p4_hard/p4_dur</f>
        <v/>
      </c>
      <c r="CG185" s="44">
        <f>-CG183*p4_hard/p4_dur</f>
        <v/>
      </c>
      <c r="CH185" s="44">
        <f>-CH183*p4_hard/p4_dur</f>
        <v/>
      </c>
      <c r="CI185" s="44">
        <f>-CI183*p4_hard/p4_dur</f>
        <v/>
      </c>
      <c r="CJ185" s="44">
        <f>-CJ183*p4_hard/p4_dur</f>
        <v/>
      </c>
      <c r="CK185" s="44">
        <f>-CK183*p4_hard/p4_dur</f>
        <v/>
      </c>
      <c r="CL185" s="44">
        <f>-CL183*p4_hard/p4_dur</f>
        <v/>
      </c>
      <c r="CM185" s="44">
        <f>-CM183*p4_hard/p4_dur</f>
        <v/>
      </c>
      <c r="CN185" s="44">
        <f>-CN183*p4_hard/p4_dur</f>
        <v/>
      </c>
      <c r="CO185" s="44">
        <f>-CO183*p4_hard/p4_dur</f>
        <v/>
      </c>
      <c r="CP185" s="44">
        <f>-CP183*p4_hard/p4_dur</f>
        <v/>
      </c>
      <c r="CQ185" s="44">
        <f>-CQ183*p4_hard/p4_dur</f>
        <v/>
      </c>
      <c r="CR185" s="44">
        <f>-CR183*p4_hard/p4_dur</f>
        <v/>
      </c>
      <c r="CS185" s="44">
        <f>-CS183*p4_hard/p4_dur</f>
        <v/>
      </c>
      <c r="CT185" s="44">
        <f>-CT183*p4_hard/p4_dur</f>
        <v/>
      </c>
      <c r="CU185" s="44">
        <f>-CU183*p4_hard/p4_dur</f>
        <v/>
      </c>
      <c r="CV185" s="44">
        <f>-CV183*p4_hard/p4_dur</f>
        <v/>
      </c>
      <c r="CW185" s="44">
        <f>-CW183*p4_hard/p4_dur</f>
        <v/>
      </c>
      <c r="CX185" s="44">
        <f>-CX183*p4_hard/p4_dur</f>
        <v/>
      </c>
      <c r="CY185" s="44">
        <f>-CY183*p4_hard/p4_dur</f>
        <v/>
      </c>
      <c r="CZ185" s="44">
        <f>-CZ183*p4_hard/p4_dur</f>
        <v/>
      </c>
      <c r="DA185" s="44">
        <f>-DA183*p4_hard/p4_dur</f>
        <v/>
      </c>
      <c r="DB185" s="44">
        <f>-DB183*p4_hard/p4_dur</f>
        <v/>
      </c>
      <c r="DC185" s="44">
        <f>-DC183*p4_hard/p4_dur</f>
        <v/>
      </c>
      <c r="DD185" s="44">
        <f>-DD183*p4_hard/p4_dur</f>
        <v/>
      </c>
      <c r="DE185" s="44">
        <f>-DE183*p4_hard/p4_dur</f>
        <v/>
      </c>
      <c r="DF185" s="44">
        <f>-DF183*p4_hard/p4_dur</f>
        <v/>
      </c>
      <c r="DG185" s="44">
        <f>-DG183*p4_hard/p4_dur</f>
        <v/>
      </c>
      <c r="DH185" s="44">
        <f>-DH183*p4_hard/p4_dur</f>
        <v/>
      </c>
      <c r="DI185" s="44">
        <f>-DI183*p4_hard/p4_dur</f>
        <v/>
      </c>
      <c r="DJ185" s="44">
        <f>-DJ183*p4_hard/p4_dur</f>
        <v/>
      </c>
      <c r="DK185" s="44">
        <f>-DK183*p4_hard/p4_dur</f>
        <v/>
      </c>
      <c r="DL185" s="44">
        <f>-DL183*p4_hard/p4_dur</f>
        <v/>
      </c>
      <c r="DM185" s="44">
        <f>-DM183*p4_hard/p4_dur</f>
        <v/>
      </c>
      <c r="DN185" s="44">
        <f>-DN183*p4_hard/p4_dur</f>
        <v/>
      </c>
      <c r="DO185" s="44">
        <f>-DO183*p4_hard/p4_dur</f>
        <v/>
      </c>
      <c r="DP185" s="44">
        <f>-DP183*p4_hard/p4_dur</f>
        <v/>
      </c>
      <c r="DQ185" s="44">
        <f>-DQ183*p4_hard/p4_dur</f>
        <v/>
      </c>
      <c r="DR185" s="44">
        <f>-DR183*p4_hard/p4_dur</f>
        <v/>
      </c>
      <c r="DS185" s="44">
        <f>-DS183*p4_hard/p4_dur</f>
        <v/>
      </c>
      <c r="DT185" s="44">
        <f>-DT183*p4_hard/p4_dur</f>
        <v/>
      </c>
      <c r="DU185" s="44">
        <f>-DU183*p4_hard/p4_dur</f>
        <v/>
      </c>
      <c r="DV185" s="44">
        <f>-DV183*p4_hard/p4_dur</f>
        <v/>
      </c>
      <c r="DW185" s="44">
        <f>-DW183*p4_hard/p4_dur</f>
        <v/>
      </c>
      <c r="DX185" s="44">
        <f>-DX183*p4_hard/p4_dur</f>
        <v/>
      </c>
      <c r="DY185" s="44">
        <f>-DY183*p4_hard/p4_dur</f>
        <v/>
      </c>
      <c r="DZ185" s="44">
        <f>-DZ183*p4_hard/p4_dur</f>
        <v/>
      </c>
      <c r="EA185" s="44">
        <f>-EA183*p4_hard/p4_dur</f>
        <v/>
      </c>
      <c r="EB185" s="44">
        <f>-EB183*p4_hard/p4_dur</f>
        <v/>
      </c>
      <c r="EC185" s="44">
        <f>-EC183*p4_hard/p4_dur</f>
        <v/>
      </c>
      <c r="ED185" s="44">
        <f>-ED183*p4_hard/p4_dur</f>
        <v/>
      </c>
      <c r="EE185" s="44">
        <f>-EE183*p4_hard/p4_dur</f>
        <v/>
      </c>
      <c r="EF185" s="44">
        <f>-EF183*p4_hard/p4_dur</f>
        <v/>
      </c>
      <c r="EG185" s="44">
        <f>-EG183*p4_hard/p4_dur</f>
        <v/>
      </c>
      <c r="EH185" s="44">
        <f>-EH183*p4_hard/p4_dur</f>
        <v/>
      </c>
      <c r="EI185" s="44">
        <f>-EI183*p4_hard/p4_dur</f>
        <v/>
      </c>
      <c r="EJ185" s="44">
        <f>-EJ183*p4_hard/p4_dur</f>
        <v/>
      </c>
      <c r="EK185" s="44">
        <f>-EK183*p4_hard/p4_dur</f>
        <v/>
      </c>
      <c r="EL185" s="44">
        <f>-EL183*p4_hard/p4_dur</f>
        <v/>
      </c>
      <c r="EM185" s="44">
        <f>-EM183*p4_hard/p4_dur</f>
        <v/>
      </c>
      <c r="EN185" s="44">
        <f>-EN183*p4_hard/p4_dur</f>
        <v/>
      </c>
      <c r="EO185" s="44">
        <f>-EO183*p4_hard/p4_dur</f>
        <v/>
      </c>
      <c r="EP185" s="44">
        <f>-EP183*p4_hard/p4_dur</f>
        <v/>
      </c>
      <c r="EQ185" s="44">
        <f>-EQ183*p4_hard/p4_dur</f>
        <v/>
      </c>
      <c r="ER185" s="44">
        <f>-ER183*p4_hard/p4_dur</f>
        <v/>
      </c>
      <c r="ES185" s="44">
        <f>-ES183*p4_hard/p4_dur</f>
        <v/>
      </c>
      <c r="ET185" s="44">
        <f>-ET183*p4_hard/p4_dur</f>
        <v/>
      </c>
      <c r="EU185" s="44">
        <f>-EU183*p4_hard/p4_dur</f>
        <v/>
      </c>
      <c r="EV185" s="44">
        <f>-EV183*p4_hard/p4_dur</f>
        <v/>
      </c>
      <c r="EW185" s="44">
        <f>-EW183*p4_hard/p4_dur</f>
        <v/>
      </c>
      <c r="EX185" s="44">
        <f>-EX183*p4_hard/p4_dur</f>
        <v/>
      </c>
      <c r="EY185" s="44">
        <f>-EY183*p4_hard/p4_dur</f>
        <v/>
      </c>
      <c r="EZ185" s="44">
        <f>-EZ183*p4_hard/p4_dur</f>
        <v/>
      </c>
      <c r="FA185" s="44">
        <f>-FA183*p4_hard/p4_dur</f>
        <v/>
      </c>
      <c r="FB185" s="44">
        <f>-FB183*p4_hard/p4_dur</f>
        <v/>
      </c>
      <c r="FC185" s="44">
        <f>-FC183*p4_hard/p4_dur</f>
        <v/>
      </c>
      <c r="FD185" s="44">
        <f>-FD183*p4_hard/p4_dur</f>
        <v/>
      </c>
      <c r="FE185" s="44">
        <f>-FE183*p4_hard/p4_dur</f>
        <v/>
      </c>
      <c r="FF185" s="44">
        <f>-FF183*p4_hard/p4_dur</f>
        <v/>
      </c>
      <c r="FG185" s="44">
        <f>-FG183*p4_hard/p4_dur</f>
        <v/>
      </c>
      <c r="FH185" s="44">
        <f>-FH183*p4_hard/p4_dur</f>
        <v/>
      </c>
      <c r="FI185" s="44">
        <f>-FI183*p4_hard/p4_dur</f>
        <v/>
      </c>
      <c r="FJ185" s="44">
        <f>-FJ183*p4_hard/p4_dur</f>
        <v/>
      </c>
      <c r="FK185" s="44">
        <f>-FK183*p4_hard/p4_dur</f>
        <v/>
      </c>
      <c r="FL185" s="44">
        <f>-FL183*p4_hard/p4_dur</f>
        <v/>
      </c>
      <c r="FM185" s="44">
        <f>-FM183*p4_hard/p4_dur</f>
        <v/>
      </c>
      <c r="FN185" s="44">
        <f>-FN183*p4_hard/p4_dur</f>
        <v/>
      </c>
      <c r="FO185" s="44">
        <f>-FO183*p4_hard/p4_dur</f>
        <v/>
      </c>
      <c r="FP185" s="44">
        <f>-FP183*p4_hard/p4_dur</f>
        <v/>
      </c>
      <c r="FQ185" s="44">
        <f>-FQ183*p4_hard/p4_dur</f>
        <v/>
      </c>
      <c r="FR185" s="44">
        <f>-FR183*p4_hard/p4_dur</f>
        <v/>
      </c>
      <c r="FS185" s="44">
        <f>-FS183*p4_hard/p4_dur</f>
        <v/>
      </c>
      <c r="FT185" s="44">
        <f>-FT183*p4_hard/p4_dur</f>
        <v/>
      </c>
      <c r="FU185" s="44">
        <f>-FU183*p4_hard/p4_dur</f>
        <v/>
      </c>
      <c r="FV185" s="44">
        <f>-FV183*p4_hard/p4_dur</f>
        <v/>
      </c>
      <c r="FW185" s="44">
        <f>-FW183*p4_hard/p4_dur</f>
        <v/>
      </c>
      <c r="FX185" s="44">
        <f>-FX183*p4_hard/p4_dur</f>
        <v/>
      </c>
      <c r="FY185" s="44">
        <f>-FY183*p4_hard/p4_dur</f>
        <v/>
      </c>
      <c r="FZ185" s="44">
        <f>-FZ183*p4_hard/p4_dur</f>
        <v/>
      </c>
      <c r="GA185" s="44">
        <f>-GA183*p4_hard/p4_dur</f>
        <v/>
      </c>
      <c r="GB185" s="44">
        <f>-GB183*p4_hard/p4_dur</f>
        <v/>
      </c>
      <c r="GC185" s="44">
        <f>-GC183*p4_hard/p4_dur</f>
        <v/>
      </c>
      <c r="GD185" s="44">
        <f>-GD183*p4_hard/p4_dur</f>
        <v/>
      </c>
      <c r="GE185" s="44">
        <f>-GE183*p4_hard/p4_dur</f>
        <v/>
      </c>
      <c r="GF185" s="44">
        <f>-GF183*p4_hard/p4_dur</f>
        <v/>
      </c>
      <c r="GG185" s="44">
        <f>-GG183*p4_hard/p4_dur</f>
        <v/>
      </c>
      <c r="GH185" s="44">
        <f>-GH183*p4_hard/p4_dur</f>
        <v/>
      </c>
      <c r="GI185" s="44">
        <f>-GI183*p4_hard/p4_dur</f>
        <v/>
      </c>
      <c r="GJ185" s="44">
        <f>-GJ183*p4_hard/p4_dur</f>
        <v/>
      </c>
      <c r="GK185" s="44">
        <f>-GK183*p4_hard/p4_dur</f>
        <v/>
      </c>
      <c r="GL185" s="44">
        <f>-GL183*p4_hard/p4_dur</f>
        <v/>
      </c>
      <c r="GM185" s="44">
        <f>-GM183*p4_hard/p4_dur</f>
        <v/>
      </c>
      <c r="GN185" s="44">
        <f>-GN183*p4_hard/p4_dur</f>
        <v/>
      </c>
      <c r="GO185" s="44">
        <f>-GO183*p4_hard/p4_dur</f>
        <v/>
      </c>
      <c r="GP185" s="44">
        <f>-GP183*p4_hard/p4_dur</f>
        <v/>
      </c>
      <c r="GQ185" s="44">
        <f>-GQ183*p4_hard/p4_dur</f>
        <v/>
      </c>
      <c r="GR185" s="44">
        <f>-GR183*p4_hard/p4_dur</f>
        <v/>
      </c>
      <c r="GS185" s="44">
        <f>-GS183*p4_hard/p4_dur</f>
        <v/>
      </c>
      <c r="GT185" s="44">
        <f>-GT183*p4_hard/p4_dur</f>
        <v/>
      </c>
      <c r="GU185" s="44">
        <f>-GU183*p4_hard/p4_dur</f>
        <v/>
      </c>
      <c r="GV185" s="44">
        <f>-GV183*p4_hard/p4_dur</f>
        <v/>
      </c>
      <c r="GW185" s="44">
        <f>-GW183*p4_hard/p4_dur</f>
        <v/>
      </c>
      <c r="GX185" s="44">
        <f>-GX183*p4_hard/p4_dur</f>
        <v/>
      </c>
      <c r="GY185" s="44">
        <f>-GY183*p4_hard/p4_dur</f>
        <v/>
      </c>
      <c r="GZ185" s="44">
        <f>-GZ183*p4_hard/p4_dur</f>
        <v/>
      </c>
      <c r="HA185" s="44">
        <f>-HA183*p4_hard/p4_dur</f>
        <v/>
      </c>
      <c r="HB185" s="44">
        <f>-HB183*p4_hard/p4_dur</f>
        <v/>
      </c>
      <c r="HC185" s="44">
        <f>-HC183*p4_hard/p4_dur</f>
        <v/>
      </c>
      <c r="HD185" s="44">
        <f>-HD183*p4_hard/p4_dur</f>
        <v/>
      </c>
      <c r="HE185" s="44">
        <f>-HE183*p4_hard/p4_dur</f>
        <v/>
      </c>
      <c r="HF185" s="44">
        <f>-HF183*p4_hard/p4_dur</f>
        <v/>
      </c>
      <c r="HG185" s="44">
        <f>-HG183*p4_hard/p4_dur</f>
        <v/>
      </c>
      <c r="HH185" s="44">
        <f>-HH183*p4_hard/p4_dur</f>
        <v/>
      </c>
      <c r="HI185" s="44">
        <f>-HI183*p4_hard/p4_dur</f>
        <v/>
      </c>
      <c r="HJ185" s="44">
        <f>-HJ183*p4_hard/p4_dur</f>
        <v/>
      </c>
      <c r="HK185" s="44">
        <f>-HK183*p4_hard/p4_dur</f>
        <v/>
      </c>
      <c r="HL185" s="44">
        <f>-HL183*p4_hard/p4_dur</f>
        <v/>
      </c>
      <c r="HM185" s="44">
        <f>-HM183*p4_hard/p4_dur</f>
        <v/>
      </c>
      <c r="HN185" s="44">
        <f>-HN183*p4_hard/p4_dur</f>
        <v/>
      </c>
      <c r="HO185" s="44">
        <f>-HO183*p4_hard/p4_dur</f>
        <v/>
      </c>
      <c r="HP185" s="44">
        <f>-HP183*p4_hard/p4_dur</f>
        <v/>
      </c>
      <c r="HQ185" s="44">
        <f>-HQ183*p4_hard/p4_dur</f>
        <v/>
      </c>
      <c r="HR185" s="44">
        <f>-HR183*p4_hard/p4_dur</f>
        <v/>
      </c>
      <c r="HS185" s="44">
        <f>-HS183*p4_hard/p4_dur</f>
        <v/>
      </c>
      <c r="HT185" s="44">
        <f>-HT183*p4_hard/p4_dur</f>
        <v/>
      </c>
      <c r="HU185" s="44">
        <f>-HU183*p4_hard/p4_dur</f>
        <v/>
      </c>
      <c r="HV185" s="44">
        <f>-HV183*p4_hard/p4_dur</f>
        <v/>
      </c>
      <c r="HW185" s="44">
        <f>-HW183*p4_hard/p4_dur</f>
        <v/>
      </c>
      <c r="HX185" s="44">
        <f>-HX183*p4_hard/p4_dur</f>
        <v/>
      </c>
      <c r="HY185" s="44">
        <f>-HY183*p4_hard/p4_dur</f>
        <v/>
      </c>
      <c r="HZ185" s="44">
        <f>-HZ183*p4_hard/p4_dur</f>
        <v/>
      </c>
      <c r="IA185" s="44">
        <f>-IA183*p4_hard/p4_dur</f>
        <v/>
      </c>
      <c r="IB185" s="44">
        <f>-IB183*p4_hard/p4_dur</f>
        <v/>
      </c>
      <c r="IC185" s="44">
        <f>-IC183*p4_hard/p4_dur</f>
        <v/>
      </c>
      <c r="ID185" s="44">
        <f>-ID183*p4_hard/p4_dur</f>
        <v/>
      </c>
      <c r="IE185" s="44">
        <f>-IE183*p4_hard/p4_dur</f>
        <v/>
      </c>
      <c r="IF185" s="44">
        <f>-IF183*p4_hard/p4_dur</f>
        <v/>
      </c>
      <c r="IG185" s="44">
        <f>-IG183*p4_hard/p4_dur</f>
        <v/>
      </c>
      <c r="IH185" s="44">
        <f>-IH183*p4_hard/p4_dur</f>
        <v/>
      </c>
      <c r="II185" s="44">
        <f>-II183*p4_hard/p4_dur</f>
        <v/>
      </c>
      <c r="IJ185" s="44">
        <f>-IJ183*p4_hard/p4_dur</f>
        <v/>
      </c>
      <c r="IK185" s="44">
        <f>-IK183*p4_hard/p4_dur</f>
        <v/>
      </c>
      <c r="IL185" s="44">
        <f>-IL183*p4_hard/p4_dur</f>
        <v/>
      </c>
      <c r="IM185" s="44">
        <f>-IM183*p4_hard/p4_dur</f>
        <v/>
      </c>
      <c r="IN185" s="44">
        <f>-IN183*p4_hard/p4_dur</f>
        <v/>
      </c>
      <c r="IO185" s="44">
        <f>-IO183*p4_hard/p4_dur</f>
        <v/>
      </c>
      <c r="IP185" s="44">
        <f>-IP183*p4_hard/p4_dur</f>
        <v/>
      </c>
      <c r="IQ185" s="44">
        <f>-IQ183*p4_hard/p4_dur</f>
        <v/>
      </c>
      <c r="IR185" s="44">
        <f>-IR183*p4_hard/p4_dur</f>
        <v/>
      </c>
      <c r="IS185" s="44">
        <f>-IS183*p4_hard/p4_dur</f>
        <v/>
      </c>
      <c r="IT185" s="44">
        <f>-IT183*p4_hard/p4_dur</f>
        <v/>
      </c>
      <c r="IU185" s="44">
        <f>-IU183*p4_hard/p4_dur</f>
        <v/>
      </c>
      <c r="IV185" s="44">
        <f>-IV183*p4_hard/p4_dur</f>
        <v/>
      </c>
      <c r="IW185" s="44">
        <f>-IW183*p4_hard/p4_dur</f>
        <v/>
      </c>
      <c r="IX185" s="44">
        <f>-IX183*p4_hard/p4_dur</f>
        <v/>
      </c>
      <c r="IY185" s="44">
        <f>-IY183*p4_hard/p4_dur</f>
        <v/>
      </c>
      <c r="IZ185" s="44">
        <f>-IZ183*p4_hard/p4_dur</f>
        <v/>
      </c>
      <c r="JA185" s="44">
        <f>-JA183*p4_hard/p4_dur</f>
        <v/>
      </c>
      <c r="JB185" s="44">
        <f>-JB183*p4_hard/p4_dur</f>
        <v/>
      </c>
      <c r="JC185" s="44">
        <f>-JC183*p4_hard/p4_dur</f>
        <v/>
      </c>
      <c r="JD185" s="44">
        <f>-JD183*p4_hard/p4_dur</f>
        <v/>
      </c>
      <c r="JE185" s="44">
        <f>-JE183*p4_hard/p4_dur</f>
        <v/>
      </c>
      <c r="JF185" s="44">
        <f>-JF183*p4_hard/p4_dur</f>
        <v/>
      </c>
      <c r="JG185" s="44">
        <f>-JG183*p4_hard/p4_dur</f>
        <v/>
      </c>
      <c r="JH185" s="44">
        <f>-JH183*p4_hard/p4_dur</f>
        <v/>
      </c>
      <c r="JI185" s="44">
        <f>-JI183*p4_hard/p4_dur</f>
        <v/>
      </c>
      <c r="JJ185" s="44">
        <f>-JJ183*p4_hard/p4_dur</f>
        <v/>
      </c>
      <c r="JK185" s="44">
        <f>-JK183*p4_hard/p4_dur</f>
        <v/>
      </c>
      <c r="JL185" s="44">
        <f>-JL183*p4_hard/p4_dur</f>
        <v/>
      </c>
      <c r="JM185" s="44">
        <f>-JM183*p4_hard/p4_dur</f>
        <v/>
      </c>
      <c r="JN185" s="44">
        <f>-JN183*p4_hard/p4_dur</f>
        <v/>
      </c>
      <c r="JO185" s="44">
        <f>-JO183*p4_hard/p4_dur</f>
        <v/>
      </c>
      <c r="JP185" s="44">
        <f>-JP183*p4_hard/p4_dur</f>
        <v/>
      </c>
      <c r="JQ185" s="44">
        <f>-JQ183*p4_hard/p4_dur</f>
        <v/>
      </c>
      <c r="JR185" s="44">
        <f>-JR183*p4_hard/p4_dur</f>
        <v/>
      </c>
      <c r="JS185" s="44">
        <f>-JS183*p4_hard/p4_dur</f>
        <v/>
      </c>
      <c r="JT185" s="44">
        <f>-JT183*p4_hard/p4_dur</f>
        <v/>
      </c>
      <c r="JU185" s="44">
        <f>-JU183*p4_hard/p4_dur</f>
        <v/>
      </c>
      <c r="JV185" s="44">
        <f>-JV183*p4_hard/p4_dur</f>
        <v/>
      </c>
      <c r="JW185" s="44">
        <f>-JW183*p4_hard/p4_dur</f>
        <v/>
      </c>
      <c r="JX185" s="44">
        <f>-JX183*p4_hard/p4_dur</f>
        <v/>
      </c>
      <c r="JY185" s="44">
        <f>-JY183*p4_hard/p4_dur</f>
        <v/>
      </c>
      <c r="JZ185" s="44">
        <f>-JZ183*p4_hard/p4_dur</f>
        <v/>
      </c>
      <c r="KA185" s="44">
        <f>-KA183*p4_hard/p4_dur</f>
        <v/>
      </c>
      <c r="KB185" s="44">
        <f>-KB183*p4_hard/p4_dur</f>
        <v/>
      </c>
      <c r="KC185" s="44">
        <f>-KC183*p4_hard/p4_dur</f>
        <v/>
      </c>
      <c r="KD185" s="44">
        <f>-KD183*p4_hard/p4_dur</f>
        <v/>
      </c>
      <c r="KE185" s="44">
        <f>-KE183*p4_hard/p4_dur</f>
        <v/>
      </c>
      <c r="KF185" s="44">
        <f>-KF183*p4_hard/p4_dur</f>
        <v/>
      </c>
      <c r="KG185" s="44">
        <f>-KG183*p4_hard/p4_dur</f>
        <v/>
      </c>
      <c r="KH185" s="44">
        <f>-KH183*p4_hard/p4_dur</f>
        <v/>
      </c>
      <c r="KI185" s="44">
        <f>-KI183*p4_hard/p4_dur</f>
        <v/>
      </c>
      <c r="KJ185" s="44">
        <f>-KJ183*p4_hard/p4_dur</f>
        <v/>
      </c>
      <c r="KK185" s="44">
        <f>-KK183*p4_hard/p4_dur</f>
        <v/>
      </c>
      <c r="KL185" s="44">
        <f>-KL183*p4_hard/p4_dur</f>
        <v/>
      </c>
      <c r="KM185" s="44">
        <f>-KM183*p4_hard/p4_dur</f>
        <v/>
      </c>
      <c r="KN185" s="44">
        <f>-KN183*p4_hard/p4_dur</f>
        <v/>
      </c>
      <c r="KO185" s="44">
        <f>-KO183*p4_hard/p4_dur</f>
        <v/>
      </c>
      <c r="KP185" s="44">
        <f>-KP183*p4_hard/p4_dur</f>
        <v/>
      </c>
      <c r="KQ185" s="44">
        <f>-KQ183*p4_hard/p4_dur</f>
        <v/>
      </c>
      <c r="KR185" s="44">
        <f>-KR183*p4_hard/p4_dur</f>
        <v/>
      </c>
      <c r="KS185" s="44">
        <f>-KS183*p4_hard/p4_dur</f>
        <v/>
      </c>
      <c r="KT185" s="44">
        <f>-KT183*p4_hard/p4_dur</f>
        <v/>
      </c>
      <c r="KU185" s="44">
        <f>-KU183*p4_hard/p4_dur</f>
        <v/>
      </c>
      <c r="KV185" s="44">
        <f>-KV183*p4_hard/p4_dur</f>
        <v/>
      </c>
      <c r="KW185" s="44">
        <f>-KW183*p4_hard/p4_dur</f>
        <v/>
      </c>
      <c r="KX185" s="44">
        <f>-KX183*p4_hard/p4_dur</f>
        <v/>
      </c>
      <c r="KY185" s="44">
        <f>-KY183*p4_hard/p4_dur</f>
        <v/>
      </c>
      <c r="KZ185" s="44">
        <f>-KZ183*p4_hard/p4_dur</f>
        <v/>
      </c>
      <c r="LA185" s="44">
        <f>-LA183*p4_hard/p4_dur</f>
        <v/>
      </c>
      <c r="LB185" s="44">
        <f>-LB183*p4_hard/p4_dur</f>
        <v/>
      </c>
      <c r="LC185" s="44">
        <f>-LC183*p4_hard/p4_dur</f>
        <v/>
      </c>
      <c r="LD185" s="44">
        <f>-LD183*p4_hard/p4_dur</f>
        <v/>
      </c>
      <c r="LE185" s="44">
        <f>-LE183*p4_hard/p4_dur</f>
        <v/>
      </c>
      <c r="LF185" s="44">
        <f>-LF183*p4_hard/p4_dur</f>
        <v/>
      </c>
      <c r="LG185" s="44">
        <f>-LG183*p4_hard/p4_dur</f>
        <v/>
      </c>
      <c r="LH185" s="44">
        <f>-LH183*p4_hard/p4_dur</f>
        <v/>
      </c>
      <c r="LI185" s="44">
        <f>-LI183*p4_hard/p4_dur</f>
        <v/>
      </c>
      <c r="LJ185" s="44">
        <f>-LJ183*p4_hard/p4_dur</f>
        <v/>
      </c>
      <c r="LK185" s="44">
        <f>-LK183*p4_hard/p4_dur</f>
        <v/>
      </c>
      <c r="LL185" s="44">
        <f>-LL183*p4_hard/p4_dur</f>
        <v/>
      </c>
      <c r="LM185" s="44">
        <f>-LM183*p4_hard/p4_dur</f>
        <v/>
      </c>
      <c r="LN185" s="44">
        <f>-LN183*p4_hard/p4_dur</f>
        <v/>
      </c>
      <c r="LO185" s="44">
        <f>-LO183*p4_hard/p4_dur</f>
        <v/>
      </c>
      <c r="LP185" s="44">
        <f>-LP183*p4_hard/p4_dur</f>
        <v/>
      </c>
      <c r="LQ185" s="44">
        <f>-LQ183*p4_hard/p4_dur</f>
        <v/>
      </c>
      <c r="LR185" s="44">
        <f>-LR183*p4_hard/p4_dur</f>
        <v/>
      </c>
      <c r="LS185" s="44">
        <f>-LS183*p4_hard/p4_dur</f>
        <v/>
      </c>
      <c r="LT185" s="44">
        <f>-LT183*p4_hard/p4_dur</f>
        <v/>
      </c>
      <c r="LU185" s="44">
        <f>-LU183*p4_hard/p4_dur</f>
        <v/>
      </c>
      <c r="LV185" s="44">
        <f>-LV183*p4_hard/p4_dur</f>
        <v/>
      </c>
      <c r="LW185" s="44">
        <f>-LW183*p4_hard/p4_dur</f>
        <v/>
      </c>
      <c r="LX185" s="44">
        <f>-LX183*p4_hard/p4_dur</f>
        <v/>
      </c>
      <c r="LY185" s="44">
        <f>-LY183*p4_hard/p4_dur</f>
        <v/>
      </c>
      <c r="LZ185" s="44">
        <f>-LZ183*p4_hard/p4_dur</f>
        <v/>
      </c>
      <c r="MA185" s="44">
        <f>-MA183*p4_hard/p4_dur</f>
        <v/>
      </c>
      <c r="MB185" s="44">
        <f>-MB183*p4_hard/p4_dur</f>
        <v/>
      </c>
      <c r="MC185" s="44">
        <f>-MC183*p4_hard/p4_dur</f>
        <v/>
      </c>
      <c r="MD185" s="44">
        <f>-MD183*p4_hard/p4_dur</f>
        <v/>
      </c>
      <c r="ME185" s="44">
        <f>-ME183*p4_hard/p4_dur</f>
        <v/>
      </c>
      <c r="MF185" s="44">
        <f>-MF183*p4_hard/p4_dur</f>
        <v/>
      </c>
      <c r="MG185" s="44">
        <f>-MG183*p4_hard/p4_dur</f>
        <v/>
      </c>
      <c r="MH185" s="44">
        <f>-MH183*p4_hard/p4_dur</f>
        <v/>
      </c>
      <c r="MI185" s="44">
        <f>-MI183*p4_hard/p4_dur</f>
        <v/>
      </c>
      <c r="MJ185" s="44">
        <f>-MJ183*p4_hard/p4_dur</f>
        <v/>
      </c>
      <c r="MK185" s="44">
        <f>-MK183*p4_hard/p4_dur</f>
        <v/>
      </c>
      <c r="ML185" s="44">
        <f>-ML183*p4_hard/p4_dur</f>
        <v/>
      </c>
      <c r="MM185" s="44">
        <f>-MM183*p4_hard/p4_dur</f>
        <v/>
      </c>
      <c r="MN185" s="44">
        <f>-MN183*p4_hard/p4_dur</f>
        <v/>
      </c>
      <c r="MO185" s="44">
        <f>-MO183*p4_hard/p4_dur</f>
        <v/>
      </c>
      <c r="MP185" s="44">
        <f>-MP183*p4_hard/p4_dur</f>
        <v/>
      </c>
      <c r="MQ185" s="44">
        <f>-MQ183*p4_hard/p4_dur</f>
        <v/>
      </c>
      <c r="MR185" s="44">
        <f>-MR183*p4_hard/p4_dur</f>
        <v/>
      </c>
      <c r="MS185" s="44">
        <f>-MS183*p4_hard/p4_dur</f>
        <v/>
      </c>
      <c r="MT185" s="44">
        <f>-MT183*p4_hard/p4_dur</f>
        <v/>
      </c>
      <c r="MU185" s="44">
        <f>-MU183*p4_hard/p4_dur</f>
        <v/>
      </c>
      <c r="MV185" s="44">
        <f>-MV183*p4_hard/p4_dur</f>
        <v/>
      </c>
      <c r="MW185" s="44">
        <f>-MW183*p4_hard/p4_dur</f>
        <v/>
      </c>
      <c r="MX185" s="44">
        <f>-MX183*p4_hard/p4_dur</f>
        <v/>
      </c>
      <c r="MY185" s="44">
        <f>-MY183*p4_hard/p4_dur</f>
        <v/>
      </c>
      <c r="MZ185" s="44">
        <f>-MZ183*p4_hard/p4_dur</f>
        <v/>
      </c>
      <c r="NA185" s="44">
        <f>-NA183*p4_hard/p4_dur</f>
        <v/>
      </c>
      <c r="NB185" s="44">
        <f>-NB183*p4_hard/p4_dur</f>
        <v/>
      </c>
      <c r="NC185" s="44">
        <f>-NC183*p4_hard/p4_dur</f>
        <v/>
      </c>
      <c r="ND185" s="44">
        <f>-ND183*p4_hard/p4_dur</f>
        <v/>
      </c>
      <c r="NE185" s="44">
        <f>-NE183*p4_hard/p4_dur</f>
        <v/>
      </c>
      <c r="NF185" s="44">
        <f>-NF183*p4_hard/p4_dur</f>
        <v/>
      </c>
      <c r="NG185" s="44">
        <f>-NG183*p4_hard/p4_dur</f>
        <v/>
      </c>
      <c r="NH185" s="44">
        <f>-NH183*p4_hard/p4_dur</f>
        <v/>
      </c>
      <c r="NI185" s="44">
        <f>-NI183*p4_hard/p4_dur</f>
        <v/>
      </c>
      <c r="NJ185" s="44">
        <f>-NJ183*p4_hard/p4_dur</f>
        <v/>
      </c>
      <c r="NK185" s="44">
        <f>-NK183*p4_hard/p4_dur</f>
        <v/>
      </c>
      <c r="NL185" s="44">
        <f>-NL183*p4_hard/p4_dur</f>
        <v/>
      </c>
      <c r="NM185" s="44">
        <f>-NM183*p4_hard/p4_dur</f>
        <v/>
      </c>
      <c r="NN185" s="44">
        <f>-NN183*p4_hard/p4_dur</f>
        <v/>
      </c>
      <c r="NO185" s="44">
        <f>-NO183*p4_hard/p4_dur</f>
        <v/>
      </c>
      <c r="NP185" s="44">
        <f>-NP183*p4_hard/p4_dur</f>
        <v/>
      </c>
      <c r="NQ185" s="44">
        <f>-NQ183*p4_hard/p4_dur</f>
        <v/>
      </c>
      <c r="NR185" s="44">
        <f>-NR183*p4_hard/p4_dur</f>
        <v/>
      </c>
      <c r="NS185" s="44">
        <f>-NS183*p4_hard/p4_dur</f>
        <v/>
      </c>
      <c r="NT185" s="44">
        <f>-NT183*p4_hard/p4_dur</f>
        <v/>
      </c>
      <c r="NU185" s="44">
        <f>-NU183*p4_hard/p4_dur</f>
        <v/>
      </c>
      <c r="NV185" s="44">
        <f>-NV183*p4_hard/p4_dur</f>
        <v/>
      </c>
      <c r="NW185" s="44">
        <f>-NW183*p4_hard/p4_dur</f>
        <v/>
      </c>
      <c r="NX185" s="44">
        <f>-NX183*p4_hard/p4_dur</f>
        <v/>
      </c>
      <c r="NY185" s="44">
        <f>-NY183*p4_hard/p4_dur</f>
        <v/>
      </c>
      <c r="NZ185" s="44">
        <f>-NZ183*p4_hard/p4_dur</f>
        <v/>
      </c>
      <c r="OA185" s="44">
        <f>-OA183*p4_hard/p4_dur</f>
        <v/>
      </c>
      <c r="OB185" s="44">
        <f>-OB183*p4_hard/p4_dur</f>
        <v/>
      </c>
      <c r="OC185" s="44">
        <f>-OC183*p4_hard/p4_dur</f>
        <v/>
      </c>
      <c r="OD185" s="44">
        <f>-OD183*p4_hard/p4_dur</f>
        <v/>
      </c>
      <c r="OE185" s="44">
        <f>-OE183*p4_hard/p4_dur</f>
        <v/>
      </c>
      <c r="OF185" s="44">
        <f>-OF183*p4_hard/p4_dur</f>
        <v/>
      </c>
      <c r="OG185" s="44">
        <f>-OG183*p4_hard/p4_dur</f>
        <v/>
      </c>
      <c r="OH185" s="44">
        <f>-OH183*p4_hard/p4_dur</f>
        <v/>
      </c>
      <c r="OI185" s="44">
        <f>-OI183*p4_hard/p4_dur</f>
        <v/>
      </c>
      <c r="OJ185" s="44">
        <f>-OJ183*p4_hard/p4_dur</f>
        <v/>
      </c>
      <c r="OK185" s="44">
        <f>-OK183*p4_hard/p4_dur</f>
        <v/>
      </c>
      <c r="OL185" s="44">
        <f>-OL183*p4_hard/p4_dur</f>
        <v/>
      </c>
      <c r="OM185" s="44">
        <f>-OM183*p4_hard/p4_dur</f>
        <v/>
      </c>
      <c r="ON185" s="44">
        <f>-ON183*p4_hard/p4_dur</f>
        <v/>
      </c>
      <c r="OO185" s="44">
        <f>-OO183*p4_hard/p4_dur</f>
        <v/>
      </c>
      <c r="OP185" s="44">
        <f>-OP183*p4_hard/p4_dur</f>
        <v/>
      </c>
      <c r="OQ185" s="44">
        <f>-OQ183*p4_hard/p4_dur</f>
        <v/>
      </c>
      <c r="OR185" s="44">
        <f>-OR183*p4_hard/p4_dur</f>
        <v/>
      </c>
      <c r="OS185" s="44">
        <f>-OS183*p4_hard/p4_dur</f>
        <v/>
      </c>
      <c r="OT185" s="44">
        <f>-OT183*p4_hard/p4_dur</f>
        <v/>
      </c>
      <c r="OU185" s="44">
        <f>-OU183*p4_hard/p4_dur</f>
        <v/>
      </c>
      <c r="OV185" s="44">
        <f>-OV183*p4_hard/p4_dur</f>
        <v/>
      </c>
      <c r="OW185" s="44">
        <f>-OW183*p4_hard/p4_dur</f>
        <v/>
      </c>
      <c r="OX185" s="44">
        <f>-OX183*p4_hard/p4_dur</f>
        <v/>
      </c>
      <c r="OY185" s="44">
        <f>-OY183*p4_hard/p4_dur</f>
        <v/>
      </c>
      <c r="OZ185" s="44">
        <f>-OZ183*p4_hard/p4_dur</f>
        <v/>
      </c>
      <c r="PA185" s="44">
        <f>-PA183*p4_hard/p4_dur</f>
        <v/>
      </c>
      <c r="PB185" s="44">
        <f>-PB183*p4_hard/p4_dur</f>
        <v/>
      </c>
      <c r="PC185" s="44">
        <f>-PC183*p4_hard/p4_dur</f>
        <v/>
      </c>
      <c r="PD185" s="44">
        <f>-PD183*p4_hard/p4_dur</f>
        <v/>
      </c>
      <c r="PE185" s="44">
        <f>-PE183*p4_hard/p4_dur</f>
        <v/>
      </c>
      <c r="PF185" s="44">
        <f>-PF183*p4_hard/p4_dur</f>
        <v/>
      </c>
      <c r="PG185" s="44">
        <f>-PG183*p4_hard/p4_dur</f>
        <v/>
      </c>
      <c r="PH185" s="44">
        <f>-PH183*p4_hard/p4_dur</f>
        <v/>
      </c>
      <c r="PI185" s="44">
        <f>-PI183*p4_hard/p4_dur</f>
        <v/>
      </c>
      <c r="PJ185" s="44">
        <f>-PJ183*p4_hard/p4_dur</f>
        <v/>
      </c>
      <c r="PK185" s="44">
        <f>-PK183*p4_hard/p4_dur</f>
        <v/>
      </c>
      <c r="PL185" s="44">
        <f>-PL183*p4_hard/p4_dur</f>
        <v/>
      </c>
      <c r="PM185" s="44">
        <f>-PM183*p4_hard/p4_dur</f>
        <v/>
      </c>
    </row>
    <row r="186">
      <c r="A186" s="9" t="inlineStr">
        <is>
          <t>Soft cost</t>
        </is>
      </c>
      <c r="B186" s="9" t="inlineStr">
        <is>
          <t>P4</t>
        </is>
      </c>
      <c r="C186" s="43">
        <f>SUM(D186:PM186)</f>
        <v/>
      </c>
      <c r="D186" s="44">
        <f>-D183*p4_soft/p4_dur</f>
        <v/>
      </c>
      <c r="E186" s="44">
        <f>-E183*p4_soft/p4_dur</f>
        <v/>
      </c>
      <c r="F186" s="44">
        <f>-F183*p4_soft/p4_dur</f>
        <v/>
      </c>
      <c r="G186" s="44">
        <f>-G183*p4_soft/p4_dur</f>
        <v/>
      </c>
      <c r="H186" s="44">
        <f>-H183*p4_soft/p4_dur</f>
        <v/>
      </c>
      <c r="I186" s="44">
        <f>-I183*p4_soft/p4_dur</f>
        <v/>
      </c>
      <c r="J186" s="44">
        <f>-J183*p4_soft/p4_dur</f>
        <v/>
      </c>
      <c r="K186" s="44">
        <f>-K183*p4_soft/p4_dur</f>
        <v/>
      </c>
      <c r="L186" s="44">
        <f>-L183*p4_soft/p4_dur</f>
        <v/>
      </c>
      <c r="M186" s="44">
        <f>-M183*p4_soft/p4_dur</f>
        <v/>
      </c>
      <c r="N186" s="44">
        <f>-N183*p4_soft/p4_dur</f>
        <v/>
      </c>
      <c r="O186" s="44">
        <f>-O183*p4_soft/p4_dur</f>
        <v/>
      </c>
      <c r="P186" s="44">
        <f>-P183*p4_soft/p4_dur</f>
        <v/>
      </c>
      <c r="Q186" s="44">
        <f>-Q183*p4_soft/p4_dur</f>
        <v/>
      </c>
      <c r="R186" s="44">
        <f>-R183*p4_soft/p4_dur</f>
        <v/>
      </c>
      <c r="S186" s="44">
        <f>-S183*p4_soft/p4_dur</f>
        <v/>
      </c>
      <c r="T186" s="44">
        <f>-T183*p4_soft/p4_dur</f>
        <v/>
      </c>
      <c r="U186" s="44">
        <f>-U183*p4_soft/p4_dur</f>
        <v/>
      </c>
      <c r="V186" s="44">
        <f>-V183*p4_soft/p4_dur</f>
        <v/>
      </c>
      <c r="W186" s="44">
        <f>-W183*p4_soft/p4_dur</f>
        <v/>
      </c>
      <c r="X186" s="44">
        <f>-X183*p4_soft/p4_dur</f>
        <v/>
      </c>
      <c r="Y186" s="44">
        <f>-Y183*p4_soft/p4_dur</f>
        <v/>
      </c>
      <c r="Z186" s="44">
        <f>-Z183*p4_soft/p4_dur</f>
        <v/>
      </c>
      <c r="AA186" s="44">
        <f>-AA183*p4_soft/p4_dur</f>
        <v/>
      </c>
      <c r="AB186" s="44">
        <f>-AB183*p4_soft/p4_dur</f>
        <v/>
      </c>
      <c r="AC186" s="44">
        <f>-AC183*p4_soft/p4_dur</f>
        <v/>
      </c>
      <c r="AD186" s="44">
        <f>-AD183*p4_soft/p4_dur</f>
        <v/>
      </c>
      <c r="AE186" s="44">
        <f>-AE183*p4_soft/p4_dur</f>
        <v/>
      </c>
      <c r="AF186" s="44">
        <f>-AF183*p4_soft/p4_dur</f>
        <v/>
      </c>
      <c r="AG186" s="44">
        <f>-AG183*p4_soft/p4_dur</f>
        <v/>
      </c>
      <c r="AH186" s="44">
        <f>-AH183*p4_soft/p4_dur</f>
        <v/>
      </c>
      <c r="AI186" s="44">
        <f>-AI183*p4_soft/p4_dur</f>
        <v/>
      </c>
      <c r="AJ186" s="44">
        <f>-AJ183*p4_soft/p4_dur</f>
        <v/>
      </c>
      <c r="AK186" s="44">
        <f>-AK183*p4_soft/p4_dur</f>
        <v/>
      </c>
      <c r="AL186" s="44">
        <f>-AL183*p4_soft/p4_dur</f>
        <v/>
      </c>
      <c r="AM186" s="44">
        <f>-AM183*p4_soft/p4_dur</f>
        <v/>
      </c>
      <c r="AN186" s="44">
        <f>-AN183*p4_soft/p4_dur</f>
        <v/>
      </c>
      <c r="AO186" s="44">
        <f>-AO183*p4_soft/p4_dur</f>
        <v/>
      </c>
      <c r="AP186" s="44">
        <f>-AP183*p4_soft/p4_dur</f>
        <v/>
      </c>
      <c r="AQ186" s="44">
        <f>-AQ183*p4_soft/p4_dur</f>
        <v/>
      </c>
      <c r="AR186" s="44">
        <f>-AR183*p4_soft/p4_dur</f>
        <v/>
      </c>
      <c r="AS186" s="44">
        <f>-AS183*p4_soft/p4_dur</f>
        <v/>
      </c>
      <c r="AT186" s="44">
        <f>-AT183*p4_soft/p4_dur</f>
        <v/>
      </c>
      <c r="AU186" s="44">
        <f>-AU183*p4_soft/p4_dur</f>
        <v/>
      </c>
      <c r="AV186" s="44">
        <f>-AV183*p4_soft/p4_dur</f>
        <v/>
      </c>
      <c r="AW186" s="44">
        <f>-AW183*p4_soft/p4_dur</f>
        <v/>
      </c>
      <c r="AX186" s="44">
        <f>-AX183*p4_soft/p4_dur</f>
        <v/>
      </c>
      <c r="AY186" s="44">
        <f>-AY183*p4_soft/p4_dur</f>
        <v/>
      </c>
      <c r="AZ186" s="44">
        <f>-AZ183*p4_soft/p4_dur</f>
        <v/>
      </c>
      <c r="BA186" s="44">
        <f>-BA183*p4_soft/p4_dur</f>
        <v/>
      </c>
      <c r="BB186" s="44">
        <f>-BB183*p4_soft/p4_dur</f>
        <v/>
      </c>
      <c r="BC186" s="44">
        <f>-BC183*p4_soft/p4_dur</f>
        <v/>
      </c>
      <c r="BD186" s="44">
        <f>-BD183*p4_soft/p4_dur</f>
        <v/>
      </c>
      <c r="BE186" s="44">
        <f>-BE183*p4_soft/p4_dur</f>
        <v/>
      </c>
      <c r="BF186" s="44">
        <f>-BF183*p4_soft/p4_dur</f>
        <v/>
      </c>
      <c r="BG186" s="44">
        <f>-BG183*p4_soft/p4_dur</f>
        <v/>
      </c>
      <c r="BH186" s="44">
        <f>-BH183*p4_soft/p4_dur</f>
        <v/>
      </c>
      <c r="BI186" s="44">
        <f>-BI183*p4_soft/p4_dur</f>
        <v/>
      </c>
      <c r="BJ186" s="44">
        <f>-BJ183*p4_soft/p4_dur</f>
        <v/>
      </c>
      <c r="BK186" s="44">
        <f>-BK183*p4_soft/p4_dur</f>
        <v/>
      </c>
      <c r="BL186" s="44">
        <f>-BL183*p4_soft/p4_dur</f>
        <v/>
      </c>
      <c r="BM186" s="44">
        <f>-BM183*p4_soft/p4_dur</f>
        <v/>
      </c>
      <c r="BN186" s="44">
        <f>-BN183*p4_soft/p4_dur</f>
        <v/>
      </c>
      <c r="BO186" s="44">
        <f>-BO183*p4_soft/p4_dur</f>
        <v/>
      </c>
      <c r="BP186" s="44">
        <f>-BP183*p4_soft/p4_dur</f>
        <v/>
      </c>
      <c r="BQ186" s="44">
        <f>-BQ183*p4_soft/p4_dur</f>
        <v/>
      </c>
      <c r="BR186" s="44">
        <f>-BR183*p4_soft/p4_dur</f>
        <v/>
      </c>
      <c r="BS186" s="44">
        <f>-BS183*p4_soft/p4_dur</f>
        <v/>
      </c>
      <c r="BT186" s="44">
        <f>-BT183*p4_soft/p4_dur</f>
        <v/>
      </c>
      <c r="BU186" s="44">
        <f>-BU183*p4_soft/p4_dur</f>
        <v/>
      </c>
      <c r="BV186" s="44">
        <f>-BV183*p4_soft/p4_dur</f>
        <v/>
      </c>
      <c r="BW186" s="44">
        <f>-BW183*p4_soft/p4_dur</f>
        <v/>
      </c>
      <c r="BX186" s="44">
        <f>-BX183*p4_soft/p4_dur</f>
        <v/>
      </c>
      <c r="BY186" s="44">
        <f>-BY183*p4_soft/p4_dur</f>
        <v/>
      </c>
      <c r="BZ186" s="44">
        <f>-BZ183*p4_soft/p4_dur</f>
        <v/>
      </c>
      <c r="CA186" s="44">
        <f>-CA183*p4_soft/p4_dur</f>
        <v/>
      </c>
      <c r="CB186" s="44">
        <f>-CB183*p4_soft/p4_dur</f>
        <v/>
      </c>
      <c r="CC186" s="44">
        <f>-CC183*p4_soft/p4_dur</f>
        <v/>
      </c>
      <c r="CD186" s="44">
        <f>-CD183*p4_soft/p4_dur</f>
        <v/>
      </c>
      <c r="CE186" s="44">
        <f>-CE183*p4_soft/p4_dur</f>
        <v/>
      </c>
      <c r="CF186" s="44">
        <f>-CF183*p4_soft/p4_dur</f>
        <v/>
      </c>
      <c r="CG186" s="44">
        <f>-CG183*p4_soft/p4_dur</f>
        <v/>
      </c>
      <c r="CH186" s="44">
        <f>-CH183*p4_soft/p4_dur</f>
        <v/>
      </c>
      <c r="CI186" s="44">
        <f>-CI183*p4_soft/p4_dur</f>
        <v/>
      </c>
      <c r="CJ186" s="44">
        <f>-CJ183*p4_soft/p4_dur</f>
        <v/>
      </c>
      <c r="CK186" s="44">
        <f>-CK183*p4_soft/p4_dur</f>
        <v/>
      </c>
      <c r="CL186" s="44">
        <f>-CL183*p4_soft/p4_dur</f>
        <v/>
      </c>
      <c r="CM186" s="44">
        <f>-CM183*p4_soft/p4_dur</f>
        <v/>
      </c>
      <c r="CN186" s="44">
        <f>-CN183*p4_soft/p4_dur</f>
        <v/>
      </c>
      <c r="CO186" s="44">
        <f>-CO183*p4_soft/p4_dur</f>
        <v/>
      </c>
      <c r="CP186" s="44">
        <f>-CP183*p4_soft/p4_dur</f>
        <v/>
      </c>
      <c r="CQ186" s="44">
        <f>-CQ183*p4_soft/p4_dur</f>
        <v/>
      </c>
      <c r="CR186" s="44">
        <f>-CR183*p4_soft/p4_dur</f>
        <v/>
      </c>
      <c r="CS186" s="44">
        <f>-CS183*p4_soft/p4_dur</f>
        <v/>
      </c>
      <c r="CT186" s="44">
        <f>-CT183*p4_soft/p4_dur</f>
        <v/>
      </c>
      <c r="CU186" s="44">
        <f>-CU183*p4_soft/p4_dur</f>
        <v/>
      </c>
      <c r="CV186" s="44">
        <f>-CV183*p4_soft/p4_dur</f>
        <v/>
      </c>
      <c r="CW186" s="44">
        <f>-CW183*p4_soft/p4_dur</f>
        <v/>
      </c>
      <c r="CX186" s="44">
        <f>-CX183*p4_soft/p4_dur</f>
        <v/>
      </c>
      <c r="CY186" s="44">
        <f>-CY183*p4_soft/p4_dur</f>
        <v/>
      </c>
      <c r="CZ186" s="44">
        <f>-CZ183*p4_soft/p4_dur</f>
        <v/>
      </c>
      <c r="DA186" s="44">
        <f>-DA183*p4_soft/p4_dur</f>
        <v/>
      </c>
      <c r="DB186" s="44">
        <f>-DB183*p4_soft/p4_dur</f>
        <v/>
      </c>
      <c r="DC186" s="44">
        <f>-DC183*p4_soft/p4_dur</f>
        <v/>
      </c>
      <c r="DD186" s="44">
        <f>-DD183*p4_soft/p4_dur</f>
        <v/>
      </c>
      <c r="DE186" s="44">
        <f>-DE183*p4_soft/p4_dur</f>
        <v/>
      </c>
      <c r="DF186" s="44">
        <f>-DF183*p4_soft/p4_dur</f>
        <v/>
      </c>
      <c r="DG186" s="44">
        <f>-DG183*p4_soft/p4_dur</f>
        <v/>
      </c>
      <c r="DH186" s="44">
        <f>-DH183*p4_soft/p4_dur</f>
        <v/>
      </c>
      <c r="DI186" s="44">
        <f>-DI183*p4_soft/p4_dur</f>
        <v/>
      </c>
      <c r="DJ186" s="44">
        <f>-DJ183*p4_soft/p4_dur</f>
        <v/>
      </c>
      <c r="DK186" s="44">
        <f>-DK183*p4_soft/p4_dur</f>
        <v/>
      </c>
      <c r="DL186" s="44">
        <f>-DL183*p4_soft/p4_dur</f>
        <v/>
      </c>
      <c r="DM186" s="44">
        <f>-DM183*p4_soft/p4_dur</f>
        <v/>
      </c>
      <c r="DN186" s="44">
        <f>-DN183*p4_soft/p4_dur</f>
        <v/>
      </c>
      <c r="DO186" s="44">
        <f>-DO183*p4_soft/p4_dur</f>
        <v/>
      </c>
      <c r="DP186" s="44">
        <f>-DP183*p4_soft/p4_dur</f>
        <v/>
      </c>
      <c r="DQ186" s="44">
        <f>-DQ183*p4_soft/p4_dur</f>
        <v/>
      </c>
      <c r="DR186" s="44">
        <f>-DR183*p4_soft/p4_dur</f>
        <v/>
      </c>
      <c r="DS186" s="44">
        <f>-DS183*p4_soft/p4_dur</f>
        <v/>
      </c>
      <c r="DT186" s="44">
        <f>-DT183*p4_soft/p4_dur</f>
        <v/>
      </c>
      <c r="DU186" s="44">
        <f>-DU183*p4_soft/p4_dur</f>
        <v/>
      </c>
      <c r="DV186" s="44">
        <f>-DV183*p4_soft/p4_dur</f>
        <v/>
      </c>
      <c r="DW186" s="44">
        <f>-DW183*p4_soft/p4_dur</f>
        <v/>
      </c>
      <c r="DX186" s="44">
        <f>-DX183*p4_soft/p4_dur</f>
        <v/>
      </c>
      <c r="DY186" s="44">
        <f>-DY183*p4_soft/p4_dur</f>
        <v/>
      </c>
      <c r="DZ186" s="44">
        <f>-DZ183*p4_soft/p4_dur</f>
        <v/>
      </c>
      <c r="EA186" s="44">
        <f>-EA183*p4_soft/p4_dur</f>
        <v/>
      </c>
      <c r="EB186" s="44">
        <f>-EB183*p4_soft/p4_dur</f>
        <v/>
      </c>
      <c r="EC186" s="44">
        <f>-EC183*p4_soft/p4_dur</f>
        <v/>
      </c>
      <c r="ED186" s="44">
        <f>-ED183*p4_soft/p4_dur</f>
        <v/>
      </c>
      <c r="EE186" s="44">
        <f>-EE183*p4_soft/p4_dur</f>
        <v/>
      </c>
      <c r="EF186" s="44">
        <f>-EF183*p4_soft/p4_dur</f>
        <v/>
      </c>
      <c r="EG186" s="44">
        <f>-EG183*p4_soft/p4_dur</f>
        <v/>
      </c>
      <c r="EH186" s="44">
        <f>-EH183*p4_soft/p4_dur</f>
        <v/>
      </c>
      <c r="EI186" s="44">
        <f>-EI183*p4_soft/p4_dur</f>
        <v/>
      </c>
      <c r="EJ186" s="44">
        <f>-EJ183*p4_soft/p4_dur</f>
        <v/>
      </c>
      <c r="EK186" s="44">
        <f>-EK183*p4_soft/p4_dur</f>
        <v/>
      </c>
      <c r="EL186" s="44">
        <f>-EL183*p4_soft/p4_dur</f>
        <v/>
      </c>
      <c r="EM186" s="44">
        <f>-EM183*p4_soft/p4_dur</f>
        <v/>
      </c>
      <c r="EN186" s="44">
        <f>-EN183*p4_soft/p4_dur</f>
        <v/>
      </c>
      <c r="EO186" s="44">
        <f>-EO183*p4_soft/p4_dur</f>
        <v/>
      </c>
      <c r="EP186" s="44">
        <f>-EP183*p4_soft/p4_dur</f>
        <v/>
      </c>
      <c r="EQ186" s="44">
        <f>-EQ183*p4_soft/p4_dur</f>
        <v/>
      </c>
      <c r="ER186" s="44">
        <f>-ER183*p4_soft/p4_dur</f>
        <v/>
      </c>
      <c r="ES186" s="44">
        <f>-ES183*p4_soft/p4_dur</f>
        <v/>
      </c>
      <c r="ET186" s="44">
        <f>-ET183*p4_soft/p4_dur</f>
        <v/>
      </c>
      <c r="EU186" s="44">
        <f>-EU183*p4_soft/p4_dur</f>
        <v/>
      </c>
      <c r="EV186" s="44">
        <f>-EV183*p4_soft/p4_dur</f>
        <v/>
      </c>
      <c r="EW186" s="44">
        <f>-EW183*p4_soft/p4_dur</f>
        <v/>
      </c>
      <c r="EX186" s="44">
        <f>-EX183*p4_soft/p4_dur</f>
        <v/>
      </c>
      <c r="EY186" s="44">
        <f>-EY183*p4_soft/p4_dur</f>
        <v/>
      </c>
      <c r="EZ186" s="44">
        <f>-EZ183*p4_soft/p4_dur</f>
        <v/>
      </c>
      <c r="FA186" s="44">
        <f>-FA183*p4_soft/p4_dur</f>
        <v/>
      </c>
      <c r="FB186" s="44">
        <f>-FB183*p4_soft/p4_dur</f>
        <v/>
      </c>
      <c r="FC186" s="44">
        <f>-FC183*p4_soft/p4_dur</f>
        <v/>
      </c>
      <c r="FD186" s="44">
        <f>-FD183*p4_soft/p4_dur</f>
        <v/>
      </c>
      <c r="FE186" s="44">
        <f>-FE183*p4_soft/p4_dur</f>
        <v/>
      </c>
      <c r="FF186" s="44">
        <f>-FF183*p4_soft/p4_dur</f>
        <v/>
      </c>
      <c r="FG186" s="44">
        <f>-FG183*p4_soft/p4_dur</f>
        <v/>
      </c>
      <c r="FH186" s="44">
        <f>-FH183*p4_soft/p4_dur</f>
        <v/>
      </c>
      <c r="FI186" s="44">
        <f>-FI183*p4_soft/p4_dur</f>
        <v/>
      </c>
      <c r="FJ186" s="44">
        <f>-FJ183*p4_soft/p4_dur</f>
        <v/>
      </c>
      <c r="FK186" s="44">
        <f>-FK183*p4_soft/p4_dur</f>
        <v/>
      </c>
      <c r="FL186" s="44">
        <f>-FL183*p4_soft/p4_dur</f>
        <v/>
      </c>
      <c r="FM186" s="44">
        <f>-FM183*p4_soft/p4_dur</f>
        <v/>
      </c>
      <c r="FN186" s="44">
        <f>-FN183*p4_soft/p4_dur</f>
        <v/>
      </c>
      <c r="FO186" s="44">
        <f>-FO183*p4_soft/p4_dur</f>
        <v/>
      </c>
      <c r="FP186" s="44">
        <f>-FP183*p4_soft/p4_dur</f>
        <v/>
      </c>
      <c r="FQ186" s="44">
        <f>-FQ183*p4_soft/p4_dur</f>
        <v/>
      </c>
      <c r="FR186" s="44">
        <f>-FR183*p4_soft/p4_dur</f>
        <v/>
      </c>
      <c r="FS186" s="44">
        <f>-FS183*p4_soft/p4_dur</f>
        <v/>
      </c>
      <c r="FT186" s="44">
        <f>-FT183*p4_soft/p4_dur</f>
        <v/>
      </c>
      <c r="FU186" s="44">
        <f>-FU183*p4_soft/p4_dur</f>
        <v/>
      </c>
      <c r="FV186" s="44">
        <f>-FV183*p4_soft/p4_dur</f>
        <v/>
      </c>
      <c r="FW186" s="44">
        <f>-FW183*p4_soft/p4_dur</f>
        <v/>
      </c>
      <c r="FX186" s="44">
        <f>-FX183*p4_soft/p4_dur</f>
        <v/>
      </c>
      <c r="FY186" s="44">
        <f>-FY183*p4_soft/p4_dur</f>
        <v/>
      </c>
      <c r="FZ186" s="44">
        <f>-FZ183*p4_soft/p4_dur</f>
        <v/>
      </c>
      <c r="GA186" s="44">
        <f>-GA183*p4_soft/p4_dur</f>
        <v/>
      </c>
      <c r="GB186" s="44">
        <f>-GB183*p4_soft/p4_dur</f>
        <v/>
      </c>
      <c r="GC186" s="44">
        <f>-GC183*p4_soft/p4_dur</f>
        <v/>
      </c>
      <c r="GD186" s="44">
        <f>-GD183*p4_soft/p4_dur</f>
        <v/>
      </c>
      <c r="GE186" s="44">
        <f>-GE183*p4_soft/p4_dur</f>
        <v/>
      </c>
      <c r="GF186" s="44">
        <f>-GF183*p4_soft/p4_dur</f>
        <v/>
      </c>
      <c r="GG186" s="44">
        <f>-GG183*p4_soft/p4_dur</f>
        <v/>
      </c>
      <c r="GH186" s="44">
        <f>-GH183*p4_soft/p4_dur</f>
        <v/>
      </c>
      <c r="GI186" s="44">
        <f>-GI183*p4_soft/p4_dur</f>
        <v/>
      </c>
      <c r="GJ186" s="44">
        <f>-GJ183*p4_soft/p4_dur</f>
        <v/>
      </c>
      <c r="GK186" s="44">
        <f>-GK183*p4_soft/p4_dur</f>
        <v/>
      </c>
      <c r="GL186" s="44">
        <f>-GL183*p4_soft/p4_dur</f>
        <v/>
      </c>
      <c r="GM186" s="44">
        <f>-GM183*p4_soft/p4_dur</f>
        <v/>
      </c>
      <c r="GN186" s="44">
        <f>-GN183*p4_soft/p4_dur</f>
        <v/>
      </c>
      <c r="GO186" s="44">
        <f>-GO183*p4_soft/p4_dur</f>
        <v/>
      </c>
      <c r="GP186" s="44">
        <f>-GP183*p4_soft/p4_dur</f>
        <v/>
      </c>
      <c r="GQ186" s="44">
        <f>-GQ183*p4_soft/p4_dur</f>
        <v/>
      </c>
      <c r="GR186" s="44">
        <f>-GR183*p4_soft/p4_dur</f>
        <v/>
      </c>
      <c r="GS186" s="44">
        <f>-GS183*p4_soft/p4_dur</f>
        <v/>
      </c>
      <c r="GT186" s="44">
        <f>-GT183*p4_soft/p4_dur</f>
        <v/>
      </c>
      <c r="GU186" s="44">
        <f>-GU183*p4_soft/p4_dur</f>
        <v/>
      </c>
      <c r="GV186" s="44">
        <f>-GV183*p4_soft/p4_dur</f>
        <v/>
      </c>
      <c r="GW186" s="44">
        <f>-GW183*p4_soft/p4_dur</f>
        <v/>
      </c>
      <c r="GX186" s="44">
        <f>-GX183*p4_soft/p4_dur</f>
        <v/>
      </c>
      <c r="GY186" s="44">
        <f>-GY183*p4_soft/p4_dur</f>
        <v/>
      </c>
      <c r="GZ186" s="44">
        <f>-GZ183*p4_soft/p4_dur</f>
        <v/>
      </c>
      <c r="HA186" s="44">
        <f>-HA183*p4_soft/p4_dur</f>
        <v/>
      </c>
      <c r="HB186" s="44">
        <f>-HB183*p4_soft/p4_dur</f>
        <v/>
      </c>
      <c r="HC186" s="44">
        <f>-HC183*p4_soft/p4_dur</f>
        <v/>
      </c>
      <c r="HD186" s="44">
        <f>-HD183*p4_soft/p4_dur</f>
        <v/>
      </c>
      <c r="HE186" s="44">
        <f>-HE183*p4_soft/p4_dur</f>
        <v/>
      </c>
      <c r="HF186" s="44">
        <f>-HF183*p4_soft/p4_dur</f>
        <v/>
      </c>
      <c r="HG186" s="44">
        <f>-HG183*p4_soft/p4_dur</f>
        <v/>
      </c>
      <c r="HH186" s="44">
        <f>-HH183*p4_soft/p4_dur</f>
        <v/>
      </c>
      <c r="HI186" s="44">
        <f>-HI183*p4_soft/p4_dur</f>
        <v/>
      </c>
      <c r="HJ186" s="44">
        <f>-HJ183*p4_soft/p4_dur</f>
        <v/>
      </c>
      <c r="HK186" s="44">
        <f>-HK183*p4_soft/p4_dur</f>
        <v/>
      </c>
      <c r="HL186" s="44">
        <f>-HL183*p4_soft/p4_dur</f>
        <v/>
      </c>
      <c r="HM186" s="44">
        <f>-HM183*p4_soft/p4_dur</f>
        <v/>
      </c>
      <c r="HN186" s="44">
        <f>-HN183*p4_soft/p4_dur</f>
        <v/>
      </c>
      <c r="HO186" s="44">
        <f>-HO183*p4_soft/p4_dur</f>
        <v/>
      </c>
      <c r="HP186" s="44">
        <f>-HP183*p4_soft/p4_dur</f>
        <v/>
      </c>
      <c r="HQ186" s="44">
        <f>-HQ183*p4_soft/p4_dur</f>
        <v/>
      </c>
      <c r="HR186" s="44">
        <f>-HR183*p4_soft/p4_dur</f>
        <v/>
      </c>
      <c r="HS186" s="44">
        <f>-HS183*p4_soft/p4_dur</f>
        <v/>
      </c>
      <c r="HT186" s="44">
        <f>-HT183*p4_soft/p4_dur</f>
        <v/>
      </c>
      <c r="HU186" s="44">
        <f>-HU183*p4_soft/p4_dur</f>
        <v/>
      </c>
      <c r="HV186" s="44">
        <f>-HV183*p4_soft/p4_dur</f>
        <v/>
      </c>
      <c r="HW186" s="44">
        <f>-HW183*p4_soft/p4_dur</f>
        <v/>
      </c>
      <c r="HX186" s="44">
        <f>-HX183*p4_soft/p4_dur</f>
        <v/>
      </c>
      <c r="HY186" s="44">
        <f>-HY183*p4_soft/p4_dur</f>
        <v/>
      </c>
      <c r="HZ186" s="44">
        <f>-HZ183*p4_soft/p4_dur</f>
        <v/>
      </c>
      <c r="IA186" s="44">
        <f>-IA183*p4_soft/p4_dur</f>
        <v/>
      </c>
      <c r="IB186" s="44">
        <f>-IB183*p4_soft/p4_dur</f>
        <v/>
      </c>
      <c r="IC186" s="44">
        <f>-IC183*p4_soft/p4_dur</f>
        <v/>
      </c>
      <c r="ID186" s="44">
        <f>-ID183*p4_soft/p4_dur</f>
        <v/>
      </c>
      <c r="IE186" s="44">
        <f>-IE183*p4_soft/p4_dur</f>
        <v/>
      </c>
      <c r="IF186" s="44">
        <f>-IF183*p4_soft/p4_dur</f>
        <v/>
      </c>
      <c r="IG186" s="44">
        <f>-IG183*p4_soft/p4_dur</f>
        <v/>
      </c>
      <c r="IH186" s="44">
        <f>-IH183*p4_soft/p4_dur</f>
        <v/>
      </c>
      <c r="II186" s="44">
        <f>-II183*p4_soft/p4_dur</f>
        <v/>
      </c>
      <c r="IJ186" s="44">
        <f>-IJ183*p4_soft/p4_dur</f>
        <v/>
      </c>
      <c r="IK186" s="44">
        <f>-IK183*p4_soft/p4_dur</f>
        <v/>
      </c>
      <c r="IL186" s="44">
        <f>-IL183*p4_soft/p4_dur</f>
        <v/>
      </c>
      <c r="IM186" s="44">
        <f>-IM183*p4_soft/p4_dur</f>
        <v/>
      </c>
      <c r="IN186" s="44">
        <f>-IN183*p4_soft/p4_dur</f>
        <v/>
      </c>
      <c r="IO186" s="44">
        <f>-IO183*p4_soft/p4_dur</f>
        <v/>
      </c>
      <c r="IP186" s="44">
        <f>-IP183*p4_soft/p4_dur</f>
        <v/>
      </c>
      <c r="IQ186" s="44">
        <f>-IQ183*p4_soft/p4_dur</f>
        <v/>
      </c>
      <c r="IR186" s="44">
        <f>-IR183*p4_soft/p4_dur</f>
        <v/>
      </c>
      <c r="IS186" s="44">
        <f>-IS183*p4_soft/p4_dur</f>
        <v/>
      </c>
      <c r="IT186" s="44">
        <f>-IT183*p4_soft/p4_dur</f>
        <v/>
      </c>
      <c r="IU186" s="44">
        <f>-IU183*p4_soft/p4_dur</f>
        <v/>
      </c>
      <c r="IV186" s="44">
        <f>-IV183*p4_soft/p4_dur</f>
        <v/>
      </c>
      <c r="IW186" s="44">
        <f>-IW183*p4_soft/p4_dur</f>
        <v/>
      </c>
      <c r="IX186" s="44">
        <f>-IX183*p4_soft/p4_dur</f>
        <v/>
      </c>
      <c r="IY186" s="44">
        <f>-IY183*p4_soft/p4_dur</f>
        <v/>
      </c>
      <c r="IZ186" s="44">
        <f>-IZ183*p4_soft/p4_dur</f>
        <v/>
      </c>
      <c r="JA186" s="44">
        <f>-JA183*p4_soft/p4_dur</f>
        <v/>
      </c>
      <c r="JB186" s="44">
        <f>-JB183*p4_soft/p4_dur</f>
        <v/>
      </c>
      <c r="JC186" s="44">
        <f>-JC183*p4_soft/p4_dur</f>
        <v/>
      </c>
      <c r="JD186" s="44">
        <f>-JD183*p4_soft/p4_dur</f>
        <v/>
      </c>
      <c r="JE186" s="44">
        <f>-JE183*p4_soft/p4_dur</f>
        <v/>
      </c>
      <c r="JF186" s="44">
        <f>-JF183*p4_soft/p4_dur</f>
        <v/>
      </c>
      <c r="JG186" s="44">
        <f>-JG183*p4_soft/p4_dur</f>
        <v/>
      </c>
      <c r="JH186" s="44">
        <f>-JH183*p4_soft/p4_dur</f>
        <v/>
      </c>
      <c r="JI186" s="44">
        <f>-JI183*p4_soft/p4_dur</f>
        <v/>
      </c>
      <c r="JJ186" s="44">
        <f>-JJ183*p4_soft/p4_dur</f>
        <v/>
      </c>
      <c r="JK186" s="44">
        <f>-JK183*p4_soft/p4_dur</f>
        <v/>
      </c>
      <c r="JL186" s="44">
        <f>-JL183*p4_soft/p4_dur</f>
        <v/>
      </c>
      <c r="JM186" s="44">
        <f>-JM183*p4_soft/p4_dur</f>
        <v/>
      </c>
      <c r="JN186" s="44">
        <f>-JN183*p4_soft/p4_dur</f>
        <v/>
      </c>
      <c r="JO186" s="44">
        <f>-JO183*p4_soft/p4_dur</f>
        <v/>
      </c>
      <c r="JP186" s="44">
        <f>-JP183*p4_soft/p4_dur</f>
        <v/>
      </c>
      <c r="JQ186" s="44">
        <f>-JQ183*p4_soft/p4_dur</f>
        <v/>
      </c>
      <c r="JR186" s="44">
        <f>-JR183*p4_soft/p4_dur</f>
        <v/>
      </c>
      <c r="JS186" s="44">
        <f>-JS183*p4_soft/p4_dur</f>
        <v/>
      </c>
      <c r="JT186" s="44">
        <f>-JT183*p4_soft/p4_dur</f>
        <v/>
      </c>
      <c r="JU186" s="44">
        <f>-JU183*p4_soft/p4_dur</f>
        <v/>
      </c>
      <c r="JV186" s="44">
        <f>-JV183*p4_soft/p4_dur</f>
        <v/>
      </c>
      <c r="JW186" s="44">
        <f>-JW183*p4_soft/p4_dur</f>
        <v/>
      </c>
      <c r="JX186" s="44">
        <f>-JX183*p4_soft/p4_dur</f>
        <v/>
      </c>
      <c r="JY186" s="44">
        <f>-JY183*p4_soft/p4_dur</f>
        <v/>
      </c>
      <c r="JZ186" s="44">
        <f>-JZ183*p4_soft/p4_dur</f>
        <v/>
      </c>
      <c r="KA186" s="44">
        <f>-KA183*p4_soft/p4_dur</f>
        <v/>
      </c>
      <c r="KB186" s="44">
        <f>-KB183*p4_soft/p4_dur</f>
        <v/>
      </c>
      <c r="KC186" s="44">
        <f>-KC183*p4_soft/p4_dur</f>
        <v/>
      </c>
      <c r="KD186" s="44">
        <f>-KD183*p4_soft/p4_dur</f>
        <v/>
      </c>
      <c r="KE186" s="44">
        <f>-KE183*p4_soft/p4_dur</f>
        <v/>
      </c>
      <c r="KF186" s="44">
        <f>-KF183*p4_soft/p4_dur</f>
        <v/>
      </c>
      <c r="KG186" s="44">
        <f>-KG183*p4_soft/p4_dur</f>
        <v/>
      </c>
      <c r="KH186" s="44">
        <f>-KH183*p4_soft/p4_dur</f>
        <v/>
      </c>
      <c r="KI186" s="44">
        <f>-KI183*p4_soft/p4_dur</f>
        <v/>
      </c>
      <c r="KJ186" s="44">
        <f>-KJ183*p4_soft/p4_dur</f>
        <v/>
      </c>
      <c r="KK186" s="44">
        <f>-KK183*p4_soft/p4_dur</f>
        <v/>
      </c>
      <c r="KL186" s="44">
        <f>-KL183*p4_soft/p4_dur</f>
        <v/>
      </c>
      <c r="KM186" s="44">
        <f>-KM183*p4_soft/p4_dur</f>
        <v/>
      </c>
      <c r="KN186" s="44">
        <f>-KN183*p4_soft/p4_dur</f>
        <v/>
      </c>
      <c r="KO186" s="44">
        <f>-KO183*p4_soft/p4_dur</f>
        <v/>
      </c>
      <c r="KP186" s="44">
        <f>-KP183*p4_soft/p4_dur</f>
        <v/>
      </c>
      <c r="KQ186" s="44">
        <f>-KQ183*p4_soft/p4_dur</f>
        <v/>
      </c>
      <c r="KR186" s="44">
        <f>-KR183*p4_soft/p4_dur</f>
        <v/>
      </c>
      <c r="KS186" s="44">
        <f>-KS183*p4_soft/p4_dur</f>
        <v/>
      </c>
      <c r="KT186" s="44">
        <f>-KT183*p4_soft/p4_dur</f>
        <v/>
      </c>
      <c r="KU186" s="44">
        <f>-KU183*p4_soft/p4_dur</f>
        <v/>
      </c>
      <c r="KV186" s="44">
        <f>-KV183*p4_soft/p4_dur</f>
        <v/>
      </c>
      <c r="KW186" s="44">
        <f>-KW183*p4_soft/p4_dur</f>
        <v/>
      </c>
      <c r="KX186" s="44">
        <f>-KX183*p4_soft/p4_dur</f>
        <v/>
      </c>
      <c r="KY186" s="44">
        <f>-KY183*p4_soft/p4_dur</f>
        <v/>
      </c>
      <c r="KZ186" s="44">
        <f>-KZ183*p4_soft/p4_dur</f>
        <v/>
      </c>
      <c r="LA186" s="44">
        <f>-LA183*p4_soft/p4_dur</f>
        <v/>
      </c>
      <c r="LB186" s="44">
        <f>-LB183*p4_soft/p4_dur</f>
        <v/>
      </c>
      <c r="LC186" s="44">
        <f>-LC183*p4_soft/p4_dur</f>
        <v/>
      </c>
      <c r="LD186" s="44">
        <f>-LD183*p4_soft/p4_dur</f>
        <v/>
      </c>
      <c r="LE186" s="44">
        <f>-LE183*p4_soft/p4_dur</f>
        <v/>
      </c>
      <c r="LF186" s="44">
        <f>-LF183*p4_soft/p4_dur</f>
        <v/>
      </c>
      <c r="LG186" s="44">
        <f>-LG183*p4_soft/p4_dur</f>
        <v/>
      </c>
      <c r="LH186" s="44">
        <f>-LH183*p4_soft/p4_dur</f>
        <v/>
      </c>
      <c r="LI186" s="44">
        <f>-LI183*p4_soft/p4_dur</f>
        <v/>
      </c>
      <c r="LJ186" s="44">
        <f>-LJ183*p4_soft/p4_dur</f>
        <v/>
      </c>
      <c r="LK186" s="44">
        <f>-LK183*p4_soft/p4_dur</f>
        <v/>
      </c>
      <c r="LL186" s="44">
        <f>-LL183*p4_soft/p4_dur</f>
        <v/>
      </c>
      <c r="LM186" s="44">
        <f>-LM183*p4_soft/p4_dur</f>
        <v/>
      </c>
      <c r="LN186" s="44">
        <f>-LN183*p4_soft/p4_dur</f>
        <v/>
      </c>
      <c r="LO186" s="44">
        <f>-LO183*p4_soft/p4_dur</f>
        <v/>
      </c>
      <c r="LP186" s="44">
        <f>-LP183*p4_soft/p4_dur</f>
        <v/>
      </c>
      <c r="LQ186" s="44">
        <f>-LQ183*p4_soft/p4_dur</f>
        <v/>
      </c>
      <c r="LR186" s="44">
        <f>-LR183*p4_soft/p4_dur</f>
        <v/>
      </c>
      <c r="LS186" s="44">
        <f>-LS183*p4_soft/p4_dur</f>
        <v/>
      </c>
      <c r="LT186" s="44">
        <f>-LT183*p4_soft/p4_dur</f>
        <v/>
      </c>
      <c r="LU186" s="44">
        <f>-LU183*p4_soft/p4_dur</f>
        <v/>
      </c>
      <c r="LV186" s="44">
        <f>-LV183*p4_soft/p4_dur</f>
        <v/>
      </c>
      <c r="LW186" s="44">
        <f>-LW183*p4_soft/p4_dur</f>
        <v/>
      </c>
      <c r="LX186" s="44">
        <f>-LX183*p4_soft/p4_dur</f>
        <v/>
      </c>
      <c r="LY186" s="44">
        <f>-LY183*p4_soft/p4_dur</f>
        <v/>
      </c>
      <c r="LZ186" s="44">
        <f>-LZ183*p4_soft/p4_dur</f>
        <v/>
      </c>
      <c r="MA186" s="44">
        <f>-MA183*p4_soft/p4_dur</f>
        <v/>
      </c>
      <c r="MB186" s="44">
        <f>-MB183*p4_soft/p4_dur</f>
        <v/>
      </c>
      <c r="MC186" s="44">
        <f>-MC183*p4_soft/p4_dur</f>
        <v/>
      </c>
      <c r="MD186" s="44">
        <f>-MD183*p4_soft/p4_dur</f>
        <v/>
      </c>
      <c r="ME186" s="44">
        <f>-ME183*p4_soft/p4_dur</f>
        <v/>
      </c>
      <c r="MF186" s="44">
        <f>-MF183*p4_soft/p4_dur</f>
        <v/>
      </c>
      <c r="MG186" s="44">
        <f>-MG183*p4_soft/p4_dur</f>
        <v/>
      </c>
      <c r="MH186" s="44">
        <f>-MH183*p4_soft/p4_dur</f>
        <v/>
      </c>
      <c r="MI186" s="44">
        <f>-MI183*p4_soft/p4_dur</f>
        <v/>
      </c>
      <c r="MJ186" s="44">
        <f>-MJ183*p4_soft/p4_dur</f>
        <v/>
      </c>
      <c r="MK186" s="44">
        <f>-MK183*p4_soft/p4_dur</f>
        <v/>
      </c>
      <c r="ML186" s="44">
        <f>-ML183*p4_soft/p4_dur</f>
        <v/>
      </c>
      <c r="MM186" s="44">
        <f>-MM183*p4_soft/p4_dur</f>
        <v/>
      </c>
      <c r="MN186" s="44">
        <f>-MN183*p4_soft/p4_dur</f>
        <v/>
      </c>
      <c r="MO186" s="44">
        <f>-MO183*p4_soft/p4_dur</f>
        <v/>
      </c>
      <c r="MP186" s="44">
        <f>-MP183*p4_soft/p4_dur</f>
        <v/>
      </c>
      <c r="MQ186" s="44">
        <f>-MQ183*p4_soft/p4_dur</f>
        <v/>
      </c>
      <c r="MR186" s="44">
        <f>-MR183*p4_soft/p4_dur</f>
        <v/>
      </c>
      <c r="MS186" s="44">
        <f>-MS183*p4_soft/p4_dur</f>
        <v/>
      </c>
      <c r="MT186" s="44">
        <f>-MT183*p4_soft/p4_dur</f>
        <v/>
      </c>
      <c r="MU186" s="44">
        <f>-MU183*p4_soft/p4_dur</f>
        <v/>
      </c>
      <c r="MV186" s="44">
        <f>-MV183*p4_soft/p4_dur</f>
        <v/>
      </c>
      <c r="MW186" s="44">
        <f>-MW183*p4_soft/p4_dur</f>
        <v/>
      </c>
      <c r="MX186" s="44">
        <f>-MX183*p4_soft/p4_dur</f>
        <v/>
      </c>
      <c r="MY186" s="44">
        <f>-MY183*p4_soft/p4_dur</f>
        <v/>
      </c>
      <c r="MZ186" s="44">
        <f>-MZ183*p4_soft/p4_dur</f>
        <v/>
      </c>
      <c r="NA186" s="44">
        <f>-NA183*p4_soft/p4_dur</f>
        <v/>
      </c>
      <c r="NB186" s="44">
        <f>-NB183*p4_soft/p4_dur</f>
        <v/>
      </c>
      <c r="NC186" s="44">
        <f>-NC183*p4_soft/p4_dur</f>
        <v/>
      </c>
      <c r="ND186" s="44">
        <f>-ND183*p4_soft/p4_dur</f>
        <v/>
      </c>
      <c r="NE186" s="44">
        <f>-NE183*p4_soft/p4_dur</f>
        <v/>
      </c>
      <c r="NF186" s="44">
        <f>-NF183*p4_soft/p4_dur</f>
        <v/>
      </c>
      <c r="NG186" s="44">
        <f>-NG183*p4_soft/p4_dur</f>
        <v/>
      </c>
      <c r="NH186" s="44">
        <f>-NH183*p4_soft/p4_dur</f>
        <v/>
      </c>
      <c r="NI186" s="44">
        <f>-NI183*p4_soft/p4_dur</f>
        <v/>
      </c>
      <c r="NJ186" s="44">
        <f>-NJ183*p4_soft/p4_dur</f>
        <v/>
      </c>
      <c r="NK186" s="44">
        <f>-NK183*p4_soft/p4_dur</f>
        <v/>
      </c>
      <c r="NL186" s="44">
        <f>-NL183*p4_soft/p4_dur</f>
        <v/>
      </c>
      <c r="NM186" s="44">
        <f>-NM183*p4_soft/p4_dur</f>
        <v/>
      </c>
      <c r="NN186" s="44">
        <f>-NN183*p4_soft/p4_dur</f>
        <v/>
      </c>
      <c r="NO186" s="44">
        <f>-NO183*p4_soft/p4_dur</f>
        <v/>
      </c>
      <c r="NP186" s="44">
        <f>-NP183*p4_soft/p4_dur</f>
        <v/>
      </c>
      <c r="NQ186" s="44">
        <f>-NQ183*p4_soft/p4_dur</f>
        <v/>
      </c>
      <c r="NR186" s="44">
        <f>-NR183*p4_soft/p4_dur</f>
        <v/>
      </c>
      <c r="NS186" s="44">
        <f>-NS183*p4_soft/p4_dur</f>
        <v/>
      </c>
      <c r="NT186" s="44">
        <f>-NT183*p4_soft/p4_dur</f>
        <v/>
      </c>
      <c r="NU186" s="44">
        <f>-NU183*p4_soft/p4_dur</f>
        <v/>
      </c>
      <c r="NV186" s="44">
        <f>-NV183*p4_soft/p4_dur</f>
        <v/>
      </c>
      <c r="NW186" s="44">
        <f>-NW183*p4_soft/p4_dur</f>
        <v/>
      </c>
      <c r="NX186" s="44">
        <f>-NX183*p4_soft/p4_dur</f>
        <v/>
      </c>
      <c r="NY186" s="44">
        <f>-NY183*p4_soft/p4_dur</f>
        <v/>
      </c>
      <c r="NZ186" s="44">
        <f>-NZ183*p4_soft/p4_dur</f>
        <v/>
      </c>
      <c r="OA186" s="44">
        <f>-OA183*p4_soft/p4_dur</f>
        <v/>
      </c>
      <c r="OB186" s="44">
        <f>-OB183*p4_soft/p4_dur</f>
        <v/>
      </c>
      <c r="OC186" s="44">
        <f>-OC183*p4_soft/p4_dur</f>
        <v/>
      </c>
      <c r="OD186" s="44">
        <f>-OD183*p4_soft/p4_dur</f>
        <v/>
      </c>
      <c r="OE186" s="44">
        <f>-OE183*p4_soft/p4_dur</f>
        <v/>
      </c>
      <c r="OF186" s="44">
        <f>-OF183*p4_soft/p4_dur</f>
        <v/>
      </c>
      <c r="OG186" s="44">
        <f>-OG183*p4_soft/p4_dur</f>
        <v/>
      </c>
      <c r="OH186" s="44">
        <f>-OH183*p4_soft/p4_dur</f>
        <v/>
      </c>
      <c r="OI186" s="44">
        <f>-OI183*p4_soft/p4_dur</f>
        <v/>
      </c>
      <c r="OJ186" s="44">
        <f>-OJ183*p4_soft/p4_dur</f>
        <v/>
      </c>
      <c r="OK186" s="44">
        <f>-OK183*p4_soft/p4_dur</f>
        <v/>
      </c>
      <c r="OL186" s="44">
        <f>-OL183*p4_soft/p4_dur</f>
        <v/>
      </c>
      <c r="OM186" s="44">
        <f>-OM183*p4_soft/p4_dur</f>
        <v/>
      </c>
      <c r="ON186" s="44">
        <f>-ON183*p4_soft/p4_dur</f>
        <v/>
      </c>
      <c r="OO186" s="44">
        <f>-OO183*p4_soft/p4_dur</f>
        <v/>
      </c>
      <c r="OP186" s="44">
        <f>-OP183*p4_soft/p4_dur</f>
        <v/>
      </c>
      <c r="OQ186" s="44">
        <f>-OQ183*p4_soft/p4_dur</f>
        <v/>
      </c>
      <c r="OR186" s="44">
        <f>-OR183*p4_soft/p4_dur</f>
        <v/>
      </c>
      <c r="OS186" s="44">
        <f>-OS183*p4_soft/p4_dur</f>
        <v/>
      </c>
      <c r="OT186" s="44">
        <f>-OT183*p4_soft/p4_dur</f>
        <v/>
      </c>
      <c r="OU186" s="44">
        <f>-OU183*p4_soft/p4_dur</f>
        <v/>
      </c>
      <c r="OV186" s="44">
        <f>-OV183*p4_soft/p4_dur</f>
        <v/>
      </c>
      <c r="OW186" s="44">
        <f>-OW183*p4_soft/p4_dur</f>
        <v/>
      </c>
      <c r="OX186" s="44">
        <f>-OX183*p4_soft/p4_dur</f>
        <v/>
      </c>
      <c r="OY186" s="44">
        <f>-OY183*p4_soft/p4_dur</f>
        <v/>
      </c>
      <c r="OZ186" s="44">
        <f>-OZ183*p4_soft/p4_dur</f>
        <v/>
      </c>
      <c r="PA186" s="44">
        <f>-PA183*p4_soft/p4_dur</f>
        <v/>
      </c>
      <c r="PB186" s="44">
        <f>-PB183*p4_soft/p4_dur</f>
        <v/>
      </c>
      <c r="PC186" s="44">
        <f>-PC183*p4_soft/p4_dur</f>
        <v/>
      </c>
      <c r="PD186" s="44">
        <f>-PD183*p4_soft/p4_dur</f>
        <v/>
      </c>
      <c r="PE186" s="44">
        <f>-PE183*p4_soft/p4_dur</f>
        <v/>
      </c>
      <c r="PF186" s="44">
        <f>-PF183*p4_soft/p4_dur</f>
        <v/>
      </c>
      <c r="PG186" s="44">
        <f>-PG183*p4_soft/p4_dur</f>
        <v/>
      </c>
      <c r="PH186" s="44">
        <f>-PH183*p4_soft/p4_dur</f>
        <v/>
      </c>
      <c r="PI186" s="44">
        <f>-PI183*p4_soft/p4_dur</f>
        <v/>
      </c>
      <c r="PJ186" s="44">
        <f>-PJ183*p4_soft/p4_dur</f>
        <v/>
      </c>
      <c r="PK186" s="44">
        <f>-PK183*p4_soft/p4_dur</f>
        <v/>
      </c>
      <c r="PL186" s="44">
        <f>-PL183*p4_soft/p4_dur</f>
        <v/>
      </c>
      <c r="PM186" s="44">
        <f>-PM183*p4_soft/p4_dur</f>
        <v/>
      </c>
    </row>
    <row r="187">
      <c r="A187" s="9" t="inlineStr">
        <is>
          <t>Development charges</t>
        </is>
      </c>
      <c r="B187" s="9" t="inlineStr">
        <is>
          <t>P4</t>
        </is>
      </c>
      <c r="C187" s="43">
        <f>SUM(D187:PM187)</f>
        <v/>
      </c>
      <c r="D187" s="44">
        <f>-IF(D$4=p4_start,p4_dc,0)</f>
        <v/>
      </c>
      <c r="E187" s="44">
        <f>-IF(E$4=p4_start,p4_dc,0)</f>
        <v/>
      </c>
      <c r="F187" s="44">
        <f>-IF(F$4=p4_start,p4_dc,0)</f>
        <v/>
      </c>
      <c r="G187" s="44">
        <f>-IF(G$4=p4_start,p4_dc,0)</f>
        <v/>
      </c>
      <c r="H187" s="44">
        <f>-IF(H$4=p4_start,p4_dc,0)</f>
        <v/>
      </c>
      <c r="I187" s="44">
        <f>-IF(I$4=p4_start,p4_dc,0)</f>
        <v/>
      </c>
      <c r="J187" s="44">
        <f>-IF(J$4=p4_start,p4_dc,0)</f>
        <v/>
      </c>
      <c r="K187" s="44">
        <f>-IF(K$4=p4_start,p4_dc,0)</f>
        <v/>
      </c>
      <c r="L187" s="44">
        <f>-IF(L$4=p4_start,p4_dc,0)</f>
        <v/>
      </c>
      <c r="M187" s="44">
        <f>-IF(M$4=p4_start,p4_dc,0)</f>
        <v/>
      </c>
      <c r="N187" s="44">
        <f>-IF(N$4=p4_start,p4_dc,0)</f>
        <v/>
      </c>
      <c r="O187" s="44">
        <f>-IF(O$4=p4_start,p4_dc,0)</f>
        <v/>
      </c>
      <c r="P187" s="44">
        <f>-IF(P$4=p4_start,p4_dc,0)</f>
        <v/>
      </c>
      <c r="Q187" s="44">
        <f>-IF(Q$4=p4_start,p4_dc,0)</f>
        <v/>
      </c>
      <c r="R187" s="44">
        <f>-IF(R$4=p4_start,p4_dc,0)</f>
        <v/>
      </c>
      <c r="S187" s="44">
        <f>-IF(S$4=p4_start,p4_dc,0)</f>
        <v/>
      </c>
      <c r="T187" s="44">
        <f>-IF(T$4=p4_start,p4_dc,0)</f>
        <v/>
      </c>
      <c r="U187" s="44">
        <f>-IF(U$4=p4_start,p4_dc,0)</f>
        <v/>
      </c>
      <c r="V187" s="44">
        <f>-IF(V$4=p4_start,p4_dc,0)</f>
        <v/>
      </c>
      <c r="W187" s="44">
        <f>-IF(W$4=p4_start,p4_dc,0)</f>
        <v/>
      </c>
      <c r="X187" s="44">
        <f>-IF(X$4=p4_start,p4_dc,0)</f>
        <v/>
      </c>
      <c r="Y187" s="44">
        <f>-IF(Y$4=p4_start,p4_dc,0)</f>
        <v/>
      </c>
      <c r="Z187" s="44">
        <f>-IF(Z$4=p4_start,p4_dc,0)</f>
        <v/>
      </c>
      <c r="AA187" s="44">
        <f>-IF(AA$4=p4_start,p4_dc,0)</f>
        <v/>
      </c>
      <c r="AB187" s="44">
        <f>-IF(AB$4=p4_start,p4_dc,0)</f>
        <v/>
      </c>
      <c r="AC187" s="44">
        <f>-IF(AC$4=p4_start,p4_dc,0)</f>
        <v/>
      </c>
      <c r="AD187" s="44">
        <f>-IF(AD$4=p4_start,p4_dc,0)</f>
        <v/>
      </c>
      <c r="AE187" s="44">
        <f>-IF(AE$4=p4_start,p4_dc,0)</f>
        <v/>
      </c>
      <c r="AF187" s="44">
        <f>-IF(AF$4=p4_start,p4_dc,0)</f>
        <v/>
      </c>
      <c r="AG187" s="44">
        <f>-IF(AG$4=p4_start,p4_dc,0)</f>
        <v/>
      </c>
      <c r="AH187" s="44">
        <f>-IF(AH$4=p4_start,p4_dc,0)</f>
        <v/>
      </c>
      <c r="AI187" s="44">
        <f>-IF(AI$4=p4_start,p4_dc,0)</f>
        <v/>
      </c>
      <c r="AJ187" s="44">
        <f>-IF(AJ$4=p4_start,p4_dc,0)</f>
        <v/>
      </c>
      <c r="AK187" s="44">
        <f>-IF(AK$4=p4_start,p4_dc,0)</f>
        <v/>
      </c>
      <c r="AL187" s="44">
        <f>-IF(AL$4=p4_start,p4_dc,0)</f>
        <v/>
      </c>
      <c r="AM187" s="44">
        <f>-IF(AM$4=p4_start,p4_dc,0)</f>
        <v/>
      </c>
      <c r="AN187" s="44">
        <f>-IF(AN$4=p4_start,p4_dc,0)</f>
        <v/>
      </c>
      <c r="AO187" s="44">
        <f>-IF(AO$4=p4_start,p4_dc,0)</f>
        <v/>
      </c>
      <c r="AP187" s="44">
        <f>-IF(AP$4=p4_start,p4_dc,0)</f>
        <v/>
      </c>
      <c r="AQ187" s="44">
        <f>-IF(AQ$4=p4_start,p4_dc,0)</f>
        <v/>
      </c>
      <c r="AR187" s="44">
        <f>-IF(AR$4=p4_start,p4_dc,0)</f>
        <v/>
      </c>
      <c r="AS187" s="44">
        <f>-IF(AS$4=p4_start,p4_dc,0)</f>
        <v/>
      </c>
      <c r="AT187" s="44">
        <f>-IF(AT$4=p4_start,p4_dc,0)</f>
        <v/>
      </c>
      <c r="AU187" s="44">
        <f>-IF(AU$4=p4_start,p4_dc,0)</f>
        <v/>
      </c>
      <c r="AV187" s="44">
        <f>-IF(AV$4=p4_start,p4_dc,0)</f>
        <v/>
      </c>
      <c r="AW187" s="44">
        <f>-IF(AW$4=p4_start,p4_dc,0)</f>
        <v/>
      </c>
      <c r="AX187" s="44">
        <f>-IF(AX$4=p4_start,p4_dc,0)</f>
        <v/>
      </c>
      <c r="AY187" s="44">
        <f>-IF(AY$4=p4_start,p4_dc,0)</f>
        <v/>
      </c>
      <c r="AZ187" s="44">
        <f>-IF(AZ$4=p4_start,p4_dc,0)</f>
        <v/>
      </c>
      <c r="BA187" s="44">
        <f>-IF(BA$4=p4_start,p4_dc,0)</f>
        <v/>
      </c>
      <c r="BB187" s="44">
        <f>-IF(BB$4=p4_start,p4_dc,0)</f>
        <v/>
      </c>
      <c r="BC187" s="44">
        <f>-IF(BC$4=p4_start,p4_dc,0)</f>
        <v/>
      </c>
      <c r="BD187" s="44">
        <f>-IF(BD$4=p4_start,p4_dc,0)</f>
        <v/>
      </c>
      <c r="BE187" s="44">
        <f>-IF(BE$4=p4_start,p4_dc,0)</f>
        <v/>
      </c>
      <c r="BF187" s="44">
        <f>-IF(BF$4=p4_start,p4_dc,0)</f>
        <v/>
      </c>
      <c r="BG187" s="44">
        <f>-IF(BG$4=p4_start,p4_dc,0)</f>
        <v/>
      </c>
      <c r="BH187" s="44">
        <f>-IF(BH$4=p4_start,p4_dc,0)</f>
        <v/>
      </c>
      <c r="BI187" s="44">
        <f>-IF(BI$4=p4_start,p4_dc,0)</f>
        <v/>
      </c>
      <c r="BJ187" s="44">
        <f>-IF(BJ$4=p4_start,p4_dc,0)</f>
        <v/>
      </c>
      <c r="BK187" s="44">
        <f>-IF(BK$4=p4_start,p4_dc,0)</f>
        <v/>
      </c>
      <c r="BL187" s="44">
        <f>-IF(BL$4=p4_start,p4_dc,0)</f>
        <v/>
      </c>
      <c r="BM187" s="44">
        <f>-IF(BM$4=p4_start,p4_dc,0)</f>
        <v/>
      </c>
      <c r="BN187" s="44">
        <f>-IF(BN$4=p4_start,p4_dc,0)</f>
        <v/>
      </c>
      <c r="BO187" s="44">
        <f>-IF(BO$4=p4_start,p4_dc,0)</f>
        <v/>
      </c>
      <c r="BP187" s="44">
        <f>-IF(BP$4=p4_start,p4_dc,0)</f>
        <v/>
      </c>
      <c r="BQ187" s="44">
        <f>-IF(BQ$4=p4_start,p4_dc,0)</f>
        <v/>
      </c>
      <c r="BR187" s="44">
        <f>-IF(BR$4=p4_start,p4_dc,0)</f>
        <v/>
      </c>
      <c r="BS187" s="44">
        <f>-IF(BS$4=p4_start,p4_dc,0)</f>
        <v/>
      </c>
      <c r="BT187" s="44">
        <f>-IF(BT$4=p4_start,p4_dc,0)</f>
        <v/>
      </c>
      <c r="BU187" s="44">
        <f>-IF(BU$4=p4_start,p4_dc,0)</f>
        <v/>
      </c>
      <c r="BV187" s="44">
        <f>-IF(BV$4=p4_start,p4_dc,0)</f>
        <v/>
      </c>
      <c r="BW187" s="44">
        <f>-IF(BW$4=p4_start,p4_dc,0)</f>
        <v/>
      </c>
      <c r="BX187" s="44">
        <f>-IF(BX$4=p4_start,p4_dc,0)</f>
        <v/>
      </c>
      <c r="BY187" s="44">
        <f>-IF(BY$4=p4_start,p4_dc,0)</f>
        <v/>
      </c>
      <c r="BZ187" s="44">
        <f>-IF(BZ$4=p4_start,p4_dc,0)</f>
        <v/>
      </c>
      <c r="CA187" s="44">
        <f>-IF(CA$4=p4_start,p4_dc,0)</f>
        <v/>
      </c>
      <c r="CB187" s="44">
        <f>-IF(CB$4=p4_start,p4_dc,0)</f>
        <v/>
      </c>
      <c r="CC187" s="44">
        <f>-IF(CC$4=p4_start,p4_dc,0)</f>
        <v/>
      </c>
      <c r="CD187" s="44">
        <f>-IF(CD$4=p4_start,p4_dc,0)</f>
        <v/>
      </c>
      <c r="CE187" s="44">
        <f>-IF(CE$4=p4_start,p4_dc,0)</f>
        <v/>
      </c>
      <c r="CF187" s="44">
        <f>-IF(CF$4=p4_start,p4_dc,0)</f>
        <v/>
      </c>
      <c r="CG187" s="44">
        <f>-IF(CG$4=p4_start,p4_dc,0)</f>
        <v/>
      </c>
      <c r="CH187" s="44">
        <f>-IF(CH$4=p4_start,p4_dc,0)</f>
        <v/>
      </c>
      <c r="CI187" s="44">
        <f>-IF(CI$4=p4_start,p4_dc,0)</f>
        <v/>
      </c>
      <c r="CJ187" s="44">
        <f>-IF(CJ$4=p4_start,p4_dc,0)</f>
        <v/>
      </c>
      <c r="CK187" s="44">
        <f>-IF(CK$4=p4_start,p4_dc,0)</f>
        <v/>
      </c>
      <c r="CL187" s="44">
        <f>-IF(CL$4=p4_start,p4_dc,0)</f>
        <v/>
      </c>
      <c r="CM187" s="44">
        <f>-IF(CM$4=p4_start,p4_dc,0)</f>
        <v/>
      </c>
      <c r="CN187" s="44">
        <f>-IF(CN$4=p4_start,p4_dc,0)</f>
        <v/>
      </c>
      <c r="CO187" s="44">
        <f>-IF(CO$4=p4_start,p4_dc,0)</f>
        <v/>
      </c>
      <c r="CP187" s="44">
        <f>-IF(CP$4=p4_start,p4_dc,0)</f>
        <v/>
      </c>
      <c r="CQ187" s="44">
        <f>-IF(CQ$4=p4_start,p4_dc,0)</f>
        <v/>
      </c>
      <c r="CR187" s="44">
        <f>-IF(CR$4=p4_start,p4_dc,0)</f>
        <v/>
      </c>
      <c r="CS187" s="44">
        <f>-IF(CS$4=p4_start,p4_dc,0)</f>
        <v/>
      </c>
      <c r="CT187" s="44">
        <f>-IF(CT$4=p4_start,p4_dc,0)</f>
        <v/>
      </c>
      <c r="CU187" s="44">
        <f>-IF(CU$4=p4_start,p4_dc,0)</f>
        <v/>
      </c>
      <c r="CV187" s="44">
        <f>-IF(CV$4=p4_start,p4_dc,0)</f>
        <v/>
      </c>
      <c r="CW187" s="44">
        <f>-IF(CW$4=p4_start,p4_dc,0)</f>
        <v/>
      </c>
      <c r="CX187" s="44">
        <f>-IF(CX$4=p4_start,p4_dc,0)</f>
        <v/>
      </c>
      <c r="CY187" s="44">
        <f>-IF(CY$4=p4_start,p4_dc,0)</f>
        <v/>
      </c>
      <c r="CZ187" s="44">
        <f>-IF(CZ$4=p4_start,p4_dc,0)</f>
        <v/>
      </c>
      <c r="DA187" s="44">
        <f>-IF(DA$4=p4_start,p4_dc,0)</f>
        <v/>
      </c>
      <c r="DB187" s="44">
        <f>-IF(DB$4=p4_start,p4_dc,0)</f>
        <v/>
      </c>
      <c r="DC187" s="44">
        <f>-IF(DC$4=p4_start,p4_dc,0)</f>
        <v/>
      </c>
      <c r="DD187" s="44">
        <f>-IF(DD$4=p4_start,p4_dc,0)</f>
        <v/>
      </c>
      <c r="DE187" s="44">
        <f>-IF(DE$4=p4_start,p4_dc,0)</f>
        <v/>
      </c>
      <c r="DF187" s="44">
        <f>-IF(DF$4=p4_start,p4_dc,0)</f>
        <v/>
      </c>
      <c r="DG187" s="44">
        <f>-IF(DG$4=p4_start,p4_dc,0)</f>
        <v/>
      </c>
      <c r="DH187" s="44">
        <f>-IF(DH$4=p4_start,p4_dc,0)</f>
        <v/>
      </c>
      <c r="DI187" s="44">
        <f>-IF(DI$4=p4_start,p4_dc,0)</f>
        <v/>
      </c>
      <c r="DJ187" s="44">
        <f>-IF(DJ$4=p4_start,p4_dc,0)</f>
        <v/>
      </c>
      <c r="DK187" s="44">
        <f>-IF(DK$4=p4_start,p4_dc,0)</f>
        <v/>
      </c>
      <c r="DL187" s="44">
        <f>-IF(DL$4=p4_start,p4_dc,0)</f>
        <v/>
      </c>
      <c r="DM187" s="44">
        <f>-IF(DM$4=p4_start,p4_dc,0)</f>
        <v/>
      </c>
      <c r="DN187" s="44">
        <f>-IF(DN$4=p4_start,p4_dc,0)</f>
        <v/>
      </c>
      <c r="DO187" s="44">
        <f>-IF(DO$4=p4_start,p4_dc,0)</f>
        <v/>
      </c>
      <c r="DP187" s="44">
        <f>-IF(DP$4=p4_start,p4_dc,0)</f>
        <v/>
      </c>
      <c r="DQ187" s="44">
        <f>-IF(DQ$4=p4_start,p4_dc,0)</f>
        <v/>
      </c>
      <c r="DR187" s="44">
        <f>-IF(DR$4=p4_start,p4_dc,0)</f>
        <v/>
      </c>
      <c r="DS187" s="44">
        <f>-IF(DS$4=p4_start,p4_dc,0)</f>
        <v/>
      </c>
      <c r="DT187" s="44">
        <f>-IF(DT$4=p4_start,p4_dc,0)</f>
        <v/>
      </c>
      <c r="DU187" s="44">
        <f>-IF(DU$4=p4_start,p4_dc,0)</f>
        <v/>
      </c>
      <c r="DV187" s="44">
        <f>-IF(DV$4=p4_start,p4_dc,0)</f>
        <v/>
      </c>
      <c r="DW187" s="44">
        <f>-IF(DW$4=p4_start,p4_dc,0)</f>
        <v/>
      </c>
      <c r="DX187" s="44">
        <f>-IF(DX$4=p4_start,p4_dc,0)</f>
        <v/>
      </c>
      <c r="DY187" s="44">
        <f>-IF(DY$4=p4_start,p4_dc,0)</f>
        <v/>
      </c>
      <c r="DZ187" s="44">
        <f>-IF(DZ$4=p4_start,p4_dc,0)</f>
        <v/>
      </c>
      <c r="EA187" s="44">
        <f>-IF(EA$4=p4_start,p4_dc,0)</f>
        <v/>
      </c>
      <c r="EB187" s="44">
        <f>-IF(EB$4=p4_start,p4_dc,0)</f>
        <v/>
      </c>
      <c r="EC187" s="44">
        <f>-IF(EC$4=p4_start,p4_dc,0)</f>
        <v/>
      </c>
      <c r="ED187" s="44">
        <f>-IF(ED$4=p4_start,p4_dc,0)</f>
        <v/>
      </c>
      <c r="EE187" s="44">
        <f>-IF(EE$4=p4_start,p4_dc,0)</f>
        <v/>
      </c>
      <c r="EF187" s="44">
        <f>-IF(EF$4=p4_start,p4_dc,0)</f>
        <v/>
      </c>
      <c r="EG187" s="44">
        <f>-IF(EG$4=p4_start,p4_dc,0)</f>
        <v/>
      </c>
      <c r="EH187" s="44">
        <f>-IF(EH$4=p4_start,p4_dc,0)</f>
        <v/>
      </c>
      <c r="EI187" s="44">
        <f>-IF(EI$4=p4_start,p4_dc,0)</f>
        <v/>
      </c>
      <c r="EJ187" s="44">
        <f>-IF(EJ$4=p4_start,p4_dc,0)</f>
        <v/>
      </c>
      <c r="EK187" s="44">
        <f>-IF(EK$4=p4_start,p4_dc,0)</f>
        <v/>
      </c>
      <c r="EL187" s="44">
        <f>-IF(EL$4=p4_start,p4_dc,0)</f>
        <v/>
      </c>
      <c r="EM187" s="44">
        <f>-IF(EM$4=p4_start,p4_dc,0)</f>
        <v/>
      </c>
      <c r="EN187" s="44">
        <f>-IF(EN$4=p4_start,p4_dc,0)</f>
        <v/>
      </c>
      <c r="EO187" s="44">
        <f>-IF(EO$4=p4_start,p4_dc,0)</f>
        <v/>
      </c>
      <c r="EP187" s="44">
        <f>-IF(EP$4=p4_start,p4_dc,0)</f>
        <v/>
      </c>
      <c r="EQ187" s="44">
        <f>-IF(EQ$4=p4_start,p4_dc,0)</f>
        <v/>
      </c>
      <c r="ER187" s="44">
        <f>-IF(ER$4=p4_start,p4_dc,0)</f>
        <v/>
      </c>
      <c r="ES187" s="44">
        <f>-IF(ES$4=p4_start,p4_dc,0)</f>
        <v/>
      </c>
      <c r="ET187" s="44">
        <f>-IF(ET$4=p4_start,p4_dc,0)</f>
        <v/>
      </c>
      <c r="EU187" s="44">
        <f>-IF(EU$4=p4_start,p4_dc,0)</f>
        <v/>
      </c>
      <c r="EV187" s="44">
        <f>-IF(EV$4=p4_start,p4_dc,0)</f>
        <v/>
      </c>
      <c r="EW187" s="44">
        <f>-IF(EW$4=p4_start,p4_dc,0)</f>
        <v/>
      </c>
      <c r="EX187" s="44">
        <f>-IF(EX$4=p4_start,p4_dc,0)</f>
        <v/>
      </c>
      <c r="EY187" s="44">
        <f>-IF(EY$4=p4_start,p4_dc,0)</f>
        <v/>
      </c>
      <c r="EZ187" s="44">
        <f>-IF(EZ$4=p4_start,p4_dc,0)</f>
        <v/>
      </c>
      <c r="FA187" s="44">
        <f>-IF(FA$4=p4_start,p4_dc,0)</f>
        <v/>
      </c>
      <c r="FB187" s="44">
        <f>-IF(FB$4=p4_start,p4_dc,0)</f>
        <v/>
      </c>
      <c r="FC187" s="44">
        <f>-IF(FC$4=p4_start,p4_dc,0)</f>
        <v/>
      </c>
      <c r="FD187" s="44">
        <f>-IF(FD$4=p4_start,p4_dc,0)</f>
        <v/>
      </c>
      <c r="FE187" s="44">
        <f>-IF(FE$4=p4_start,p4_dc,0)</f>
        <v/>
      </c>
      <c r="FF187" s="44">
        <f>-IF(FF$4=p4_start,p4_dc,0)</f>
        <v/>
      </c>
      <c r="FG187" s="44">
        <f>-IF(FG$4=p4_start,p4_dc,0)</f>
        <v/>
      </c>
      <c r="FH187" s="44">
        <f>-IF(FH$4=p4_start,p4_dc,0)</f>
        <v/>
      </c>
      <c r="FI187" s="44">
        <f>-IF(FI$4=p4_start,p4_dc,0)</f>
        <v/>
      </c>
      <c r="FJ187" s="44">
        <f>-IF(FJ$4=p4_start,p4_dc,0)</f>
        <v/>
      </c>
      <c r="FK187" s="44">
        <f>-IF(FK$4=p4_start,p4_dc,0)</f>
        <v/>
      </c>
      <c r="FL187" s="44">
        <f>-IF(FL$4=p4_start,p4_dc,0)</f>
        <v/>
      </c>
      <c r="FM187" s="44">
        <f>-IF(FM$4=p4_start,p4_dc,0)</f>
        <v/>
      </c>
      <c r="FN187" s="44">
        <f>-IF(FN$4=p4_start,p4_dc,0)</f>
        <v/>
      </c>
      <c r="FO187" s="44">
        <f>-IF(FO$4=p4_start,p4_dc,0)</f>
        <v/>
      </c>
      <c r="FP187" s="44">
        <f>-IF(FP$4=p4_start,p4_dc,0)</f>
        <v/>
      </c>
      <c r="FQ187" s="44">
        <f>-IF(FQ$4=p4_start,p4_dc,0)</f>
        <v/>
      </c>
      <c r="FR187" s="44">
        <f>-IF(FR$4=p4_start,p4_dc,0)</f>
        <v/>
      </c>
      <c r="FS187" s="44">
        <f>-IF(FS$4=p4_start,p4_dc,0)</f>
        <v/>
      </c>
      <c r="FT187" s="44">
        <f>-IF(FT$4=p4_start,p4_dc,0)</f>
        <v/>
      </c>
      <c r="FU187" s="44">
        <f>-IF(FU$4=p4_start,p4_dc,0)</f>
        <v/>
      </c>
      <c r="FV187" s="44">
        <f>-IF(FV$4=p4_start,p4_dc,0)</f>
        <v/>
      </c>
      <c r="FW187" s="44">
        <f>-IF(FW$4=p4_start,p4_dc,0)</f>
        <v/>
      </c>
      <c r="FX187" s="44">
        <f>-IF(FX$4=p4_start,p4_dc,0)</f>
        <v/>
      </c>
      <c r="FY187" s="44">
        <f>-IF(FY$4=p4_start,p4_dc,0)</f>
        <v/>
      </c>
      <c r="FZ187" s="44">
        <f>-IF(FZ$4=p4_start,p4_dc,0)</f>
        <v/>
      </c>
      <c r="GA187" s="44">
        <f>-IF(GA$4=p4_start,p4_dc,0)</f>
        <v/>
      </c>
      <c r="GB187" s="44">
        <f>-IF(GB$4=p4_start,p4_dc,0)</f>
        <v/>
      </c>
      <c r="GC187" s="44">
        <f>-IF(GC$4=p4_start,p4_dc,0)</f>
        <v/>
      </c>
      <c r="GD187" s="44">
        <f>-IF(GD$4=p4_start,p4_dc,0)</f>
        <v/>
      </c>
      <c r="GE187" s="44">
        <f>-IF(GE$4=p4_start,p4_dc,0)</f>
        <v/>
      </c>
      <c r="GF187" s="44">
        <f>-IF(GF$4=p4_start,p4_dc,0)</f>
        <v/>
      </c>
      <c r="GG187" s="44">
        <f>-IF(GG$4=p4_start,p4_dc,0)</f>
        <v/>
      </c>
      <c r="GH187" s="44">
        <f>-IF(GH$4=p4_start,p4_dc,0)</f>
        <v/>
      </c>
      <c r="GI187" s="44">
        <f>-IF(GI$4=p4_start,p4_dc,0)</f>
        <v/>
      </c>
      <c r="GJ187" s="44">
        <f>-IF(GJ$4=p4_start,p4_dc,0)</f>
        <v/>
      </c>
      <c r="GK187" s="44">
        <f>-IF(GK$4=p4_start,p4_dc,0)</f>
        <v/>
      </c>
      <c r="GL187" s="44">
        <f>-IF(GL$4=p4_start,p4_dc,0)</f>
        <v/>
      </c>
      <c r="GM187" s="44">
        <f>-IF(GM$4=p4_start,p4_dc,0)</f>
        <v/>
      </c>
      <c r="GN187" s="44">
        <f>-IF(GN$4=p4_start,p4_dc,0)</f>
        <v/>
      </c>
      <c r="GO187" s="44">
        <f>-IF(GO$4=p4_start,p4_dc,0)</f>
        <v/>
      </c>
      <c r="GP187" s="44">
        <f>-IF(GP$4=p4_start,p4_dc,0)</f>
        <v/>
      </c>
      <c r="GQ187" s="44">
        <f>-IF(GQ$4=p4_start,p4_dc,0)</f>
        <v/>
      </c>
      <c r="GR187" s="44">
        <f>-IF(GR$4=p4_start,p4_dc,0)</f>
        <v/>
      </c>
      <c r="GS187" s="44">
        <f>-IF(GS$4=p4_start,p4_dc,0)</f>
        <v/>
      </c>
      <c r="GT187" s="44">
        <f>-IF(GT$4=p4_start,p4_dc,0)</f>
        <v/>
      </c>
      <c r="GU187" s="44">
        <f>-IF(GU$4=p4_start,p4_dc,0)</f>
        <v/>
      </c>
      <c r="GV187" s="44">
        <f>-IF(GV$4=p4_start,p4_dc,0)</f>
        <v/>
      </c>
      <c r="GW187" s="44">
        <f>-IF(GW$4=p4_start,p4_dc,0)</f>
        <v/>
      </c>
      <c r="GX187" s="44">
        <f>-IF(GX$4=p4_start,p4_dc,0)</f>
        <v/>
      </c>
      <c r="GY187" s="44">
        <f>-IF(GY$4=p4_start,p4_dc,0)</f>
        <v/>
      </c>
      <c r="GZ187" s="44">
        <f>-IF(GZ$4=p4_start,p4_dc,0)</f>
        <v/>
      </c>
      <c r="HA187" s="44">
        <f>-IF(HA$4=p4_start,p4_dc,0)</f>
        <v/>
      </c>
      <c r="HB187" s="44">
        <f>-IF(HB$4=p4_start,p4_dc,0)</f>
        <v/>
      </c>
      <c r="HC187" s="44">
        <f>-IF(HC$4=p4_start,p4_dc,0)</f>
        <v/>
      </c>
      <c r="HD187" s="44">
        <f>-IF(HD$4=p4_start,p4_dc,0)</f>
        <v/>
      </c>
      <c r="HE187" s="44">
        <f>-IF(HE$4=p4_start,p4_dc,0)</f>
        <v/>
      </c>
      <c r="HF187" s="44">
        <f>-IF(HF$4=p4_start,p4_dc,0)</f>
        <v/>
      </c>
      <c r="HG187" s="44">
        <f>-IF(HG$4=p4_start,p4_dc,0)</f>
        <v/>
      </c>
      <c r="HH187" s="44">
        <f>-IF(HH$4=p4_start,p4_dc,0)</f>
        <v/>
      </c>
      <c r="HI187" s="44">
        <f>-IF(HI$4=p4_start,p4_dc,0)</f>
        <v/>
      </c>
      <c r="HJ187" s="44">
        <f>-IF(HJ$4=p4_start,p4_dc,0)</f>
        <v/>
      </c>
      <c r="HK187" s="44">
        <f>-IF(HK$4=p4_start,p4_dc,0)</f>
        <v/>
      </c>
      <c r="HL187" s="44">
        <f>-IF(HL$4=p4_start,p4_dc,0)</f>
        <v/>
      </c>
      <c r="HM187" s="44">
        <f>-IF(HM$4=p4_start,p4_dc,0)</f>
        <v/>
      </c>
      <c r="HN187" s="44">
        <f>-IF(HN$4=p4_start,p4_dc,0)</f>
        <v/>
      </c>
      <c r="HO187" s="44">
        <f>-IF(HO$4=p4_start,p4_dc,0)</f>
        <v/>
      </c>
      <c r="HP187" s="44">
        <f>-IF(HP$4=p4_start,p4_dc,0)</f>
        <v/>
      </c>
      <c r="HQ187" s="44">
        <f>-IF(HQ$4=p4_start,p4_dc,0)</f>
        <v/>
      </c>
      <c r="HR187" s="44">
        <f>-IF(HR$4=p4_start,p4_dc,0)</f>
        <v/>
      </c>
      <c r="HS187" s="44">
        <f>-IF(HS$4=p4_start,p4_dc,0)</f>
        <v/>
      </c>
      <c r="HT187" s="44">
        <f>-IF(HT$4=p4_start,p4_dc,0)</f>
        <v/>
      </c>
      <c r="HU187" s="44">
        <f>-IF(HU$4=p4_start,p4_dc,0)</f>
        <v/>
      </c>
      <c r="HV187" s="44">
        <f>-IF(HV$4=p4_start,p4_dc,0)</f>
        <v/>
      </c>
      <c r="HW187" s="44">
        <f>-IF(HW$4=p4_start,p4_dc,0)</f>
        <v/>
      </c>
      <c r="HX187" s="44">
        <f>-IF(HX$4=p4_start,p4_dc,0)</f>
        <v/>
      </c>
      <c r="HY187" s="44">
        <f>-IF(HY$4=p4_start,p4_dc,0)</f>
        <v/>
      </c>
      <c r="HZ187" s="44">
        <f>-IF(HZ$4=p4_start,p4_dc,0)</f>
        <v/>
      </c>
      <c r="IA187" s="44">
        <f>-IF(IA$4=p4_start,p4_dc,0)</f>
        <v/>
      </c>
      <c r="IB187" s="44">
        <f>-IF(IB$4=p4_start,p4_dc,0)</f>
        <v/>
      </c>
      <c r="IC187" s="44">
        <f>-IF(IC$4=p4_start,p4_dc,0)</f>
        <v/>
      </c>
      <c r="ID187" s="44">
        <f>-IF(ID$4=p4_start,p4_dc,0)</f>
        <v/>
      </c>
      <c r="IE187" s="44">
        <f>-IF(IE$4=p4_start,p4_dc,0)</f>
        <v/>
      </c>
      <c r="IF187" s="44">
        <f>-IF(IF$4=p4_start,p4_dc,0)</f>
        <v/>
      </c>
      <c r="IG187" s="44">
        <f>-IF(IG$4=p4_start,p4_dc,0)</f>
        <v/>
      </c>
      <c r="IH187" s="44">
        <f>-IF(IH$4=p4_start,p4_dc,0)</f>
        <v/>
      </c>
      <c r="II187" s="44">
        <f>-IF(II$4=p4_start,p4_dc,0)</f>
        <v/>
      </c>
      <c r="IJ187" s="44">
        <f>-IF(IJ$4=p4_start,p4_dc,0)</f>
        <v/>
      </c>
      <c r="IK187" s="44">
        <f>-IF(IK$4=p4_start,p4_dc,0)</f>
        <v/>
      </c>
      <c r="IL187" s="44">
        <f>-IF(IL$4=p4_start,p4_dc,0)</f>
        <v/>
      </c>
      <c r="IM187" s="44">
        <f>-IF(IM$4=p4_start,p4_dc,0)</f>
        <v/>
      </c>
      <c r="IN187" s="44">
        <f>-IF(IN$4=p4_start,p4_dc,0)</f>
        <v/>
      </c>
      <c r="IO187" s="44">
        <f>-IF(IO$4=p4_start,p4_dc,0)</f>
        <v/>
      </c>
      <c r="IP187" s="44">
        <f>-IF(IP$4=p4_start,p4_dc,0)</f>
        <v/>
      </c>
      <c r="IQ187" s="44">
        <f>-IF(IQ$4=p4_start,p4_dc,0)</f>
        <v/>
      </c>
      <c r="IR187" s="44">
        <f>-IF(IR$4=p4_start,p4_dc,0)</f>
        <v/>
      </c>
      <c r="IS187" s="44">
        <f>-IF(IS$4=p4_start,p4_dc,0)</f>
        <v/>
      </c>
      <c r="IT187" s="44">
        <f>-IF(IT$4=p4_start,p4_dc,0)</f>
        <v/>
      </c>
      <c r="IU187" s="44">
        <f>-IF(IU$4=p4_start,p4_dc,0)</f>
        <v/>
      </c>
      <c r="IV187" s="44">
        <f>-IF(IV$4=p4_start,p4_dc,0)</f>
        <v/>
      </c>
      <c r="IW187" s="44">
        <f>-IF(IW$4=p4_start,p4_dc,0)</f>
        <v/>
      </c>
      <c r="IX187" s="44">
        <f>-IF(IX$4=p4_start,p4_dc,0)</f>
        <v/>
      </c>
      <c r="IY187" s="44">
        <f>-IF(IY$4=p4_start,p4_dc,0)</f>
        <v/>
      </c>
      <c r="IZ187" s="44">
        <f>-IF(IZ$4=p4_start,p4_dc,0)</f>
        <v/>
      </c>
      <c r="JA187" s="44">
        <f>-IF(JA$4=p4_start,p4_dc,0)</f>
        <v/>
      </c>
      <c r="JB187" s="44">
        <f>-IF(JB$4=p4_start,p4_dc,0)</f>
        <v/>
      </c>
      <c r="JC187" s="44">
        <f>-IF(JC$4=p4_start,p4_dc,0)</f>
        <v/>
      </c>
      <c r="JD187" s="44">
        <f>-IF(JD$4=p4_start,p4_dc,0)</f>
        <v/>
      </c>
      <c r="JE187" s="44">
        <f>-IF(JE$4=p4_start,p4_dc,0)</f>
        <v/>
      </c>
      <c r="JF187" s="44">
        <f>-IF(JF$4=p4_start,p4_dc,0)</f>
        <v/>
      </c>
      <c r="JG187" s="44">
        <f>-IF(JG$4=p4_start,p4_dc,0)</f>
        <v/>
      </c>
      <c r="JH187" s="44">
        <f>-IF(JH$4=p4_start,p4_dc,0)</f>
        <v/>
      </c>
      <c r="JI187" s="44">
        <f>-IF(JI$4=p4_start,p4_dc,0)</f>
        <v/>
      </c>
      <c r="JJ187" s="44">
        <f>-IF(JJ$4=p4_start,p4_dc,0)</f>
        <v/>
      </c>
      <c r="JK187" s="44">
        <f>-IF(JK$4=p4_start,p4_dc,0)</f>
        <v/>
      </c>
      <c r="JL187" s="44">
        <f>-IF(JL$4=p4_start,p4_dc,0)</f>
        <v/>
      </c>
      <c r="JM187" s="44">
        <f>-IF(JM$4=p4_start,p4_dc,0)</f>
        <v/>
      </c>
      <c r="JN187" s="44">
        <f>-IF(JN$4=p4_start,p4_dc,0)</f>
        <v/>
      </c>
      <c r="JO187" s="44">
        <f>-IF(JO$4=p4_start,p4_dc,0)</f>
        <v/>
      </c>
      <c r="JP187" s="44">
        <f>-IF(JP$4=p4_start,p4_dc,0)</f>
        <v/>
      </c>
      <c r="JQ187" s="44">
        <f>-IF(JQ$4=p4_start,p4_dc,0)</f>
        <v/>
      </c>
      <c r="JR187" s="44">
        <f>-IF(JR$4=p4_start,p4_dc,0)</f>
        <v/>
      </c>
      <c r="JS187" s="44">
        <f>-IF(JS$4=p4_start,p4_dc,0)</f>
        <v/>
      </c>
      <c r="JT187" s="44">
        <f>-IF(JT$4=p4_start,p4_dc,0)</f>
        <v/>
      </c>
      <c r="JU187" s="44">
        <f>-IF(JU$4=p4_start,p4_dc,0)</f>
        <v/>
      </c>
      <c r="JV187" s="44">
        <f>-IF(JV$4=p4_start,p4_dc,0)</f>
        <v/>
      </c>
      <c r="JW187" s="44">
        <f>-IF(JW$4=p4_start,p4_dc,0)</f>
        <v/>
      </c>
      <c r="JX187" s="44">
        <f>-IF(JX$4=p4_start,p4_dc,0)</f>
        <v/>
      </c>
      <c r="JY187" s="44">
        <f>-IF(JY$4=p4_start,p4_dc,0)</f>
        <v/>
      </c>
      <c r="JZ187" s="44">
        <f>-IF(JZ$4=p4_start,p4_dc,0)</f>
        <v/>
      </c>
      <c r="KA187" s="44">
        <f>-IF(KA$4=p4_start,p4_dc,0)</f>
        <v/>
      </c>
      <c r="KB187" s="44">
        <f>-IF(KB$4=p4_start,p4_dc,0)</f>
        <v/>
      </c>
      <c r="KC187" s="44">
        <f>-IF(KC$4=p4_start,p4_dc,0)</f>
        <v/>
      </c>
      <c r="KD187" s="44">
        <f>-IF(KD$4=p4_start,p4_dc,0)</f>
        <v/>
      </c>
      <c r="KE187" s="44">
        <f>-IF(KE$4=p4_start,p4_dc,0)</f>
        <v/>
      </c>
      <c r="KF187" s="44">
        <f>-IF(KF$4=p4_start,p4_dc,0)</f>
        <v/>
      </c>
      <c r="KG187" s="44">
        <f>-IF(KG$4=p4_start,p4_dc,0)</f>
        <v/>
      </c>
      <c r="KH187" s="44">
        <f>-IF(KH$4=p4_start,p4_dc,0)</f>
        <v/>
      </c>
      <c r="KI187" s="44">
        <f>-IF(KI$4=p4_start,p4_dc,0)</f>
        <v/>
      </c>
      <c r="KJ187" s="44">
        <f>-IF(KJ$4=p4_start,p4_dc,0)</f>
        <v/>
      </c>
      <c r="KK187" s="44">
        <f>-IF(KK$4=p4_start,p4_dc,0)</f>
        <v/>
      </c>
      <c r="KL187" s="44">
        <f>-IF(KL$4=p4_start,p4_dc,0)</f>
        <v/>
      </c>
      <c r="KM187" s="44">
        <f>-IF(KM$4=p4_start,p4_dc,0)</f>
        <v/>
      </c>
      <c r="KN187" s="44">
        <f>-IF(KN$4=p4_start,p4_dc,0)</f>
        <v/>
      </c>
      <c r="KO187" s="44">
        <f>-IF(KO$4=p4_start,p4_dc,0)</f>
        <v/>
      </c>
      <c r="KP187" s="44">
        <f>-IF(KP$4=p4_start,p4_dc,0)</f>
        <v/>
      </c>
      <c r="KQ187" s="44">
        <f>-IF(KQ$4=p4_start,p4_dc,0)</f>
        <v/>
      </c>
      <c r="KR187" s="44">
        <f>-IF(KR$4=p4_start,p4_dc,0)</f>
        <v/>
      </c>
      <c r="KS187" s="44">
        <f>-IF(KS$4=p4_start,p4_dc,0)</f>
        <v/>
      </c>
      <c r="KT187" s="44">
        <f>-IF(KT$4=p4_start,p4_dc,0)</f>
        <v/>
      </c>
      <c r="KU187" s="44">
        <f>-IF(KU$4=p4_start,p4_dc,0)</f>
        <v/>
      </c>
      <c r="KV187" s="44">
        <f>-IF(KV$4=p4_start,p4_dc,0)</f>
        <v/>
      </c>
      <c r="KW187" s="44">
        <f>-IF(KW$4=p4_start,p4_dc,0)</f>
        <v/>
      </c>
      <c r="KX187" s="44">
        <f>-IF(KX$4=p4_start,p4_dc,0)</f>
        <v/>
      </c>
      <c r="KY187" s="44">
        <f>-IF(KY$4=p4_start,p4_dc,0)</f>
        <v/>
      </c>
      <c r="KZ187" s="44">
        <f>-IF(KZ$4=p4_start,p4_dc,0)</f>
        <v/>
      </c>
      <c r="LA187" s="44">
        <f>-IF(LA$4=p4_start,p4_dc,0)</f>
        <v/>
      </c>
      <c r="LB187" s="44">
        <f>-IF(LB$4=p4_start,p4_dc,0)</f>
        <v/>
      </c>
      <c r="LC187" s="44">
        <f>-IF(LC$4=p4_start,p4_dc,0)</f>
        <v/>
      </c>
      <c r="LD187" s="44">
        <f>-IF(LD$4=p4_start,p4_dc,0)</f>
        <v/>
      </c>
      <c r="LE187" s="44">
        <f>-IF(LE$4=p4_start,p4_dc,0)</f>
        <v/>
      </c>
      <c r="LF187" s="44">
        <f>-IF(LF$4=p4_start,p4_dc,0)</f>
        <v/>
      </c>
      <c r="LG187" s="44">
        <f>-IF(LG$4=p4_start,p4_dc,0)</f>
        <v/>
      </c>
      <c r="LH187" s="44">
        <f>-IF(LH$4=p4_start,p4_dc,0)</f>
        <v/>
      </c>
      <c r="LI187" s="44">
        <f>-IF(LI$4=p4_start,p4_dc,0)</f>
        <v/>
      </c>
      <c r="LJ187" s="44">
        <f>-IF(LJ$4=p4_start,p4_dc,0)</f>
        <v/>
      </c>
      <c r="LK187" s="44">
        <f>-IF(LK$4=p4_start,p4_dc,0)</f>
        <v/>
      </c>
      <c r="LL187" s="44">
        <f>-IF(LL$4=p4_start,p4_dc,0)</f>
        <v/>
      </c>
      <c r="LM187" s="44">
        <f>-IF(LM$4=p4_start,p4_dc,0)</f>
        <v/>
      </c>
      <c r="LN187" s="44">
        <f>-IF(LN$4=p4_start,p4_dc,0)</f>
        <v/>
      </c>
      <c r="LO187" s="44">
        <f>-IF(LO$4=p4_start,p4_dc,0)</f>
        <v/>
      </c>
      <c r="LP187" s="44">
        <f>-IF(LP$4=p4_start,p4_dc,0)</f>
        <v/>
      </c>
      <c r="LQ187" s="44">
        <f>-IF(LQ$4=p4_start,p4_dc,0)</f>
        <v/>
      </c>
      <c r="LR187" s="44">
        <f>-IF(LR$4=p4_start,p4_dc,0)</f>
        <v/>
      </c>
      <c r="LS187" s="44">
        <f>-IF(LS$4=p4_start,p4_dc,0)</f>
        <v/>
      </c>
      <c r="LT187" s="44">
        <f>-IF(LT$4=p4_start,p4_dc,0)</f>
        <v/>
      </c>
      <c r="LU187" s="44">
        <f>-IF(LU$4=p4_start,p4_dc,0)</f>
        <v/>
      </c>
      <c r="LV187" s="44">
        <f>-IF(LV$4=p4_start,p4_dc,0)</f>
        <v/>
      </c>
      <c r="LW187" s="44">
        <f>-IF(LW$4=p4_start,p4_dc,0)</f>
        <v/>
      </c>
      <c r="LX187" s="44">
        <f>-IF(LX$4=p4_start,p4_dc,0)</f>
        <v/>
      </c>
      <c r="LY187" s="44">
        <f>-IF(LY$4=p4_start,p4_dc,0)</f>
        <v/>
      </c>
      <c r="LZ187" s="44">
        <f>-IF(LZ$4=p4_start,p4_dc,0)</f>
        <v/>
      </c>
      <c r="MA187" s="44">
        <f>-IF(MA$4=p4_start,p4_dc,0)</f>
        <v/>
      </c>
      <c r="MB187" s="44">
        <f>-IF(MB$4=p4_start,p4_dc,0)</f>
        <v/>
      </c>
      <c r="MC187" s="44">
        <f>-IF(MC$4=p4_start,p4_dc,0)</f>
        <v/>
      </c>
      <c r="MD187" s="44">
        <f>-IF(MD$4=p4_start,p4_dc,0)</f>
        <v/>
      </c>
      <c r="ME187" s="44">
        <f>-IF(ME$4=p4_start,p4_dc,0)</f>
        <v/>
      </c>
      <c r="MF187" s="44">
        <f>-IF(MF$4=p4_start,p4_dc,0)</f>
        <v/>
      </c>
      <c r="MG187" s="44">
        <f>-IF(MG$4=p4_start,p4_dc,0)</f>
        <v/>
      </c>
      <c r="MH187" s="44">
        <f>-IF(MH$4=p4_start,p4_dc,0)</f>
        <v/>
      </c>
      <c r="MI187" s="44">
        <f>-IF(MI$4=p4_start,p4_dc,0)</f>
        <v/>
      </c>
      <c r="MJ187" s="44">
        <f>-IF(MJ$4=p4_start,p4_dc,0)</f>
        <v/>
      </c>
      <c r="MK187" s="44">
        <f>-IF(MK$4=p4_start,p4_dc,0)</f>
        <v/>
      </c>
      <c r="ML187" s="44">
        <f>-IF(ML$4=p4_start,p4_dc,0)</f>
        <v/>
      </c>
      <c r="MM187" s="44">
        <f>-IF(MM$4=p4_start,p4_dc,0)</f>
        <v/>
      </c>
      <c r="MN187" s="44">
        <f>-IF(MN$4=p4_start,p4_dc,0)</f>
        <v/>
      </c>
      <c r="MO187" s="44">
        <f>-IF(MO$4=p4_start,p4_dc,0)</f>
        <v/>
      </c>
      <c r="MP187" s="44">
        <f>-IF(MP$4=p4_start,p4_dc,0)</f>
        <v/>
      </c>
      <c r="MQ187" s="44">
        <f>-IF(MQ$4=p4_start,p4_dc,0)</f>
        <v/>
      </c>
      <c r="MR187" s="44">
        <f>-IF(MR$4=p4_start,p4_dc,0)</f>
        <v/>
      </c>
      <c r="MS187" s="44">
        <f>-IF(MS$4=p4_start,p4_dc,0)</f>
        <v/>
      </c>
      <c r="MT187" s="44">
        <f>-IF(MT$4=p4_start,p4_dc,0)</f>
        <v/>
      </c>
      <c r="MU187" s="44">
        <f>-IF(MU$4=p4_start,p4_dc,0)</f>
        <v/>
      </c>
      <c r="MV187" s="44">
        <f>-IF(MV$4=p4_start,p4_dc,0)</f>
        <v/>
      </c>
      <c r="MW187" s="44">
        <f>-IF(MW$4=p4_start,p4_dc,0)</f>
        <v/>
      </c>
      <c r="MX187" s="44">
        <f>-IF(MX$4=p4_start,p4_dc,0)</f>
        <v/>
      </c>
      <c r="MY187" s="44">
        <f>-IF(MY$4=p4_start,p4_dc,0)</f>
        <v/>
      </c>
      <c r="MZ187" s="44">
        <f>-IF(MZ$4=p4_start,p4_dc,0)</f>
        <v/>
      </c>
      <c r="NA187" s="44">
        <f>-IF(NA$4=p4_start,p4_dc,0)</f>
        <v/>
      </c>
      <c r="NB187" s="44">
        <f>-IF(NB$4=p4_start,p4_dc,0)</f>
        <v/>
      </c>
      <c r="NC187" s="44">
        <f>-IF(NC$4=p4_start,p4_dc,0)</f>
        <v/>
      </c>
      <c r="ND187" s="44">
        <f>-IF(ND$4=p4_start,p4_dc,0)</f>
        <v/>
      </c>
      <c r="NE187" s="44">
        <f>-IF(NE$4=p4_start,p4_dc,0)</f>
        <v/>
      </c>
      <c r="NF187" s="44">
        <f>-IF(NF$4=p4_start,p4_dc,0)</f>
        <v/>
      </c>
      <c r="NG187" s="44">
        <f>-IF(NG$4=p4_start,p4_dc,0)</f>
        <v/>
      </c>
      <c r="NH187" s="44">
        <f>-IF(NH$4=p4_start,p4_dc,0)</f>
        <v/>
      </c>
      <c r="NI187" s="44">
        <f>-IF(NI$4=p4_start,p4_dc,0)</f>
        <v/>
      </c>
      <c r="NJ187" s="44">
        <f>-IF(NJ$4=p4_start,p4_dc,0)</f>
        <v/>
      </c>
      <c r="NK187" s="44">
        <f>-IF(NK$4=p4_start,p4_dc,0)</f>
        <v/>
      </c>
      <c r="NL187" s="44">
        <f>-IF(NL$4=p4_start,p4_dc,0)</f>
        <v/>
      </c>
      <c r="NM187" s="44">
        <f>-IF(NM$4=p4_start,p4_dc,0)</f>
        <v/>
      </c>
      <c r="NN187" s="44">
        <f>-IF(NN$4=p4_start,p4_dc,0)</f>
        <v/>
      </c>
      <c r="NO187" s="44">
        <f>-IF(NO$4=p4_start,p4_dc,0)</f>
        <v/>
      </c>
      <c r="NP187" s="44">
        <f>-IF(NP$4=p4_start,p4_dc,0)</f>
        <v/>
      </c>
      <c r="NQ187" s="44">
        <f>-IF(NQ$4=p4_start,p4_dc,0)</f>
        <v/>
      </c>
      <c r="NR187" s="44">
        <f>-IF(NR$4=p4_start,p4_dc,0)</f>
        <v/>
      </c>
      <c r="NS187" s="44">
        <f>-IF(NS$4=p4_start,p4_dc,0)</f>
        <v/>
      </c>
      <c r="NT187" s="44">
        <f>-IF(NT$4=p4_start,p4_dc,0)</f>
        <v/>
      </c>
      <c r="NU187" s="44">
        <f>-IF(NU$4=p4_start,p4_dc,0)</f>
        <v/>
      </c>
      <c r="NV187" s="44">
        <f>-IF(NV$4=p4_start,p4_dc,0)</f>
        <v/>
      </c>
      <c r="NW187" s="44">
        <f>-IF(NW$4=p4_start,p4_dc,0)</f>
        <v/>
      </c>
      <c r="NX187" s="44">
        <f>-IF(NX$4=p4_start,p4_dc,0)</f>
        <v/>
      </c>
      <c r="NY187" s="44">
        <f>-IF(NY$4=p4_start,p4_dc,0)</f>
        <v/>
      </c>
      <c r="NZ187" s="44">
        <f>-IF(NZ$4=p4_start,p4_dc,0)</f>
        <v/>
      </c>
      <c r="OA187" s="44">
        <f>-IF(OA$4=p4_start,p4_dc,0)</f>
        <v/>
      </c>
      <c r="OB187" s="44">
        <f>-IF(OB$4=p4_start,p4_dc,0)</f>
        <v/>
      </c>
      <c r="OC187" s="44">
        <f>-IF(OC$4=p4_start,p4_dc,0)</f>
        <v/>
      </c>
      <c r="OD187" s="44">
        <f>-IF(OD$4=p4_start,p4_dc,0)</f>
        <v/>
      </c>
      <c r="OE187" s="44">
        <f>-IF(OE$4=p4_start,p4_dc,0)</f>
        <v/>
      </c>
      <c r="OF187" s="44">
        <f>-IF(OF$4=p4_start,p4_dc,0)</f>
        <v/>
      </c>
      <c r="OG187" s="44">
        <f>-IF(OG$4=p4_start,p4_dc,0)</f>
        <v/>
      </c>
      <c r="OH187" s="44">
        <f>-IF(OH$4=p4_start,p4_dc,0)</f>
        <v/>
      </c>
      <c r="OI187" s="44">
        <f>-IF(OI$4=p4_start,p4_dc,0)</f>
        <v/>
      </c>
      <c r="OJ187" s="44">
        <f>-IF(OJ$4=p4_start,p4_dc,0)</f>
        <v/>
      </c>
      <c r="OK187" s="44">
        <f>-IF(OK$4=p4_start,p4_dc,0)</f>
        <v/>
      </c>
      <c r="OL187" s="44">
        <f>-IF(OL$4=p4_start,p4_dc,0)</f>
        <v/>
      </c>
      <c r="OM187" s="44">
        <f>-IF(OM$4=p4_start,p4_dc,0)</f>
        <v/>
      </c>
      <c r="ON187" s="44">
        <f>-IF(ON$4=p4_start,p4_dc,0)</f>
        <v/>
      </c>
      <c r="OO187" s="44">
        <f>-IF(OO$4=p4_start,p4_dc,0)</f>
        <v/>
      </c>
      <c r="OP187" s="44">
        <f>-IF(OP$4=p4_start,p4_dc,0)</f>
        <v/>
      </c>
      <c r="OQ187" s="44">
        <f>-IF(OQ$4=p4_start,p4_dc,0)</f>
        <v/>
      </c>
      <c r="OR187" s="44">
        <f>-IF(OR$4=p4_start,p4_dc,0)</f>
        <v/>
      </c>
      <c r="OS187" s="44">
        <f>-IF(OS$4=p4_start,p4_dc,0)</f>
        <v/>
      </c>
      <c r="OT187" s="44">
        <f>-IF(OT$4=p4_start,p4_dc,0)</f>
        <v/>
      </c>
      <c r="OU187" s="44">
        <f>-IF(OU$4=p4_start,p4_dc,0)</f>
        <v/>
      </c>
      <c r="OV187" s="44">
        <f>-IF(OV$4=p4_start,p4_dc,0)</f>
        <v/>
      </c>
      <c r="OW187" s="44">
        <f>-IF(OW$4=p4_start,p4_dc,0)</f>
        <v/>
      </c>
      <c r="OX187" s="44">
        <f>-IF(OX$4=p4_start,p4_dc,0)</f>
        <v/>
      </c>
      <c r="OY187" s="44">
        <f>-IF(OY$4=p4_start,p4_dc,0)</f>
        <v/>
      </c>
      <c r="OZ187" s="44">
        <f>-IF(OZ$4=p4_start,p4_dc,0)</f>
        <v/>
      </c>
      <c r="PA187" s="44">
        <f>-IF(PA$4=p4_start,p4_dc,0)</f>
        <v/>
      </c>
      <c r="PB187" s="44">
        <f>-IF(PB$4=p4_start,p4_dc,0)</f>
        <v/>
      </c>
      <c r="PC187" s="44">
        <f>-IF(PC$4=p4_start,p4_dc,0)</f>
        <v/>
      </c>
      <c r="PD187" s="44">
        <f>-IF(PD$4=p4_start,p4_dc,0)</f>
        <v/>
      </c>
      <c r="PE187" s="44">
        <f>-IF(PE$4=p4_start,p4_dc,0)</f>
        <v/>
      </c>
      <c r="PF187" s="44">
        <f>-IF(PF$4=p4_start,p4_dc,0)</f>
        <v/>
      </c>
      <c r="PG187" s="44">
        <f>-IF(PG$4=p4_start,p4_dc,0)</f>
        <v/>
      </c>
      <c r="PH187" s="44">
        <f>-IF(PH$4=p4_start,p4_dc,0)</f>
        <v/>
      </c>
      <c r="PI187" s="44">
        <f>-IF(PI$4=p4_start,p4_dc,0)</f>
        <v/>
      </c>
      <c r="PJ187" s="44">
        <f>-IF(PJ$4=p4_start,p4_dc,0)</f>
        <v/>
      </c>
      <c r="PK187" s="44">
        <f>-IF(PK$4=p4_start,p4_dc,0)</f>
        <v/>
      </c>
      <c r="PL187" s="44">
        <f>-IF(PL$4=p4_start,p4_dc,0)</f>
        <v/>
      </c>
      <c r="PM187" s="44">
        <f>-IF(PM$4=p4_start,p4_dc,0)</f>
        <v/>
      </c>
    </row>
    <row r="188">
      <c r="A188" s="9" t="inlineStr">
        <is>
          <t>Landowner draw (+LTT)</t>
        </is>
      </c>
      <c r="B188" s="9" t="inlineStr">
        <is>
          <t>P4</t>
        </is>
      </c>
      <c r="C188" s="43">
        <f>SUM(D188:PM188)</f>
        <v/>
      </c>
      <c r="D188" s="44">
        <f>-IF(D$4=p4_start,p4_land,0)</f>
        <v/>
      </c>
      <c r="E188" s="44">
        <f>-IF(E$4=p4_start,p4_land,0)</f>
        <v/>
      </c>
      <c r="F188" s="44">
        <f>-IF(F$4=p4_start,p4_land,0)</f>
        <v/>
      </c>
      <c r="G188" s="44">
        <f>-IF(G$4=p4_start,p4_land,0)</f>
        <v/>
      </c>
      <c r="H188" s="44">
        <f>-IF(H$4=p4_start,p4_land,0)</f>
        <v/>
      </c>
      <c r="I188" s="44">
        <f>-IF(I$4=p4_start,p4_land,0)</f>
        <v/>
      </c>
      <c r="J188" s="44">
        <f>-IF(J$4=p4_start,p4_land,0)</f>
        <v/>
      </c>
      <c r="K188" s="44">
        <f>-IF(K$4=p4_start,p4_land,0)</f>
        <v/>
      </c>
      <c r="L188" s="44">
        <f>-IF(L$4=p4_start,p4_land,0)</f>
        <v/>
      </c>
      <c r="M188" s="44">
        <f>-IF(M$4=p4_start,p4_land,0)</f>
        <v/>
      </c>
      <c r="N188" s="44">
        <f>-IF(N$4=p4_start,p4_land,0)</f>
        <v/>
      </c>
      <c r="O188" s="44">
        <f>-IF(O$4=p4_start,p4_land,0)</f>
        <v/>
      </c>
      <c r="P188" s="44">
        <f>-IF(P$4=p4_start,p4_land,0)</f>
        <v/>
      </c>
      <c r="Q188" s="44">
        <f>-IF(Q$4=p4_start,p4_land,0)</f>
        <v/>
      </c>
      <c r="R188" s="44">
        <f>-IF(R$4=p4_start,p4_land,0)</f>
        <v/>
      </c>
      <c r="S188" s="44">
        <f>-IF(S$4=p4_start,p4_land,0)</f>
        <v/>
      </c>
      <c r="T188" s="44">
        <f>-IF(T$4=p4_start,p4_land,0)</f>
        <v/>
      </c>
      <c r="U188" s="44">
        <f>-IF(U$4=p4_start,p4_land,0)</f>
        <v/>
      </c>
      <c r="V188" s="44">
        <f>-IF(V$4=p4_start,p4_land,0)</f>
        <v/>
      </c>
      <c r="W188" s="44">
        <f>-IF(W$4=p4_start,p4_land,0)</f>
        <v/>
      </c>
      <c r="X188" s="44">
        <f>-IF(X$4=p4_start,p4_land,0)</f>
        <v/>
      </c>
      <c r="Y188" s="44">
        <f>-IF(Y$4=p4_start,p4_land,0)</f>
        <v/>
      </c>
      <c r="Z188" s="44">
        <f>-IF(Z$4=p4_start,p4_land,0)</f>
        <v/>
      </c>
      <c r="AA188" s="44">
        <f>-IF(AA$4=p4_start,p4_land,0)</f>
        <v/>
      </c>
      <c r="AB188" s="44">
        <f>-IF(AB$4=p4_start,p4_land,0)</f>
        <v/>
      </c>
      <c r="AC188" s="44">
        <f>-IF(AC$4=p4_start,p4_land,0)</f>
        <v/>
      </c>
      <c r="AD188" s="44">
        <f>-IF(AD$4=p4_start,p4_land,0)</f>
        <v/>
      </c>
      <c r="AE188" s="44">
        <f>-IF(AE$4=p4_start,p4_land,0)</f>
        <v/>
      </c>
      <c r="AF188" s="44">
        <f>-IF(AF$4=p4_start,p4_land,0)</f>
        <v/>
      </c>
      <c r="AG188" s="44">
        <f>-IF(AG$4=p4_start,p4_land,0)</f>
        <v/>
      </c>
      <c r="AH188" s="44">
        <f>-IF(AH$4=p4_start,p4_land,0)</f>
        <v/>
      </c>
      <c r="AI188" s="44">
        <f>-IF(AI$4=p4_start,p4_land,0)</f>
        <v/>
      </c>
      <c r="AJ188" s="44">
        <f>-IF(AJ$4=p4_start,p4_land,0)</f>
        <v/>
      </c>
      <c r="AK188" s="44">
        <f>-IF(AK$4=p4_start,p4_land,0)</f>
        <v/>
      </c>
      <c r="AL188" s="44">
        <f>-IF(AL$4=p4_start,p4_land,0)</f>
        <v/>
      </c>
      <c r="AM188" s="44">
        <f>-IF(AM$4=p4_start,p4_land,0)</f>
        <v/>
      </c>
      <c r="AN188" s="44">
        <f>-IF(AN$4=p4_start,p4_land,0)</f>
        <v/>
      </c>
      <c r="AO188" s="44">
        <f>-IF(AO$4=p4_start,p4_land,0)</f>
        <v/>
      </c>
      <c r="AP188" s="44">
        <f>-IF(AP$4=p4_start,p4_land,0)</f>
        <v/>
      </c>
      <c r="AQ188" s="44">
        <f>-IF(AQ$4=p4_start,p4_land,0)</f>
        <v/>
      </c>
      <c r="AR188" s="44">
        <f>-IF(AR$4=p4_start,p4_land,0)</f>
        <v/>
      </c>
      <c r="AS188" s="44">
        <f>-IF(AS$4=p4_start,p4_land,0)</f>
        <v/>
      </c>
      <c r="AT188" s="44">
        <f>-IF(AT$4=p4_start,p4_land,0)</f>
        <v/>
      </c>
      <c r="AU188" s="44">
        <f>-IF(AU$4=p4_start,p4_land,0)</f>
        <v/>
      </c>
      <c r="AV188" s="44">
        <f>-IF(AV$4=p4_start,p4_land,0)</f>
        <v/>
      </c>
      <c r="AW188" s="44">
        <f>-IF(AW$4=p4_start,p4_land,0)</f>
        <v/>
      </c>
      <c r="AX188" s="44">
        <f>-IF(AX$4=p4_start,p4_land,0)</f>
        <v/>
      </c>
      <c r="AY188" s="44">
        <f>-IF(AY$4=p4_start,p4_land,0)</f>
        <v/>
      </c>
      <c r="AZ188" s="44">
        <f>-IF(AZ$4=p4_start,p4_land,0)</f>
        <v/>
      </c>
      <c r="BA188" s="44">
        <f>-IF(BA$4=p4_start,p4_land,0)</f>
        <v/>
      </c>
      <c r="BB188" s="44">
        <f>-IF(BB$4=p4_start,p4_land,0)</f>
        <v/>
      </c>
      <c r="BC188" s="44">
        <f>-IF(BC$4=p4_start,p4_land,0)</f>
        <v/>
      </c>
      <c r="BD188" s="44">
        <f>-IF(BD$4=p4_start,p4_land,0)</f>
        <v/>
      </c>
      <c r="BE188" s="44">
        <f>-IF(BE$4=p4_start,p4_land,0)</f>
        <v/>
      </c>
      <c r="BF188" s="44">
        <f>-IF(BF$4=p4_start,p4_land,0)</f>
        <v/>
      </c>
      <c r="BG188" s="44">
        <f>-IF(BG$4=p4_start,p4_land,0)</f>
        <v/>
      </c>
      <c r="BH188" s="44">
        <f>-IF(BH$4=p4_start,p4_land,0)</f>
        <v/>
      </c>
      <c r="BI188" s="44">
        <f>-IF(BI$4=p4_start,p4_land,0)</f>
        <v/>
      </c>
      <c r="BJ188" s="44">
        <f>-IF(BJ$4=p4_start,p4_land,0)</f>
        <v/>
      </c>
      <c r="BK188" s="44">
        <f>-IF(BK$4=p4_start,p4_land,0)</f>
        <v/>
      </c>
      <c r="BL188" s="44">
        <f>-IF(BL$4=p4_start,p4_land,0)</f>
        <v/>
      </c>
      <c r="BM188" s="44">
        <f>-IF(BM$4=p4_start,p4_land,0)</f>
        <v/>
      </c>
      <c r="BN188" s="44">
        <f>-IF(BN$4=p4_start,p4_land,0)</f>
        <v/>
      </c>
      <c r="BO188" s="44">
        <f>-IF(BO$4=p4_start,p4_land,0)</f>
        <v/>
      </c>
      <c r="BP188" s="44">
        <f>-IF(BP$4=p4_start,p4_land,0)</f>
        <v/>
      </c>
      <c r="BQ188" s="44">
        <f>-IF(BQ$4=p4_start,p4_land,0)</f>
        <v/>
      </c>
      <c r="BR188" s="44">
        <f>-IF(BR$4=p4_start,p4_land,0)</f>
        <v/>
      </c>
      <c r="BS188" s="44">
        <f>-IF(BS$4=p4_start,p4_land,0)</f>
        <v/>
      </c>
      <c r="BT188" s="44">
        <f>-IF(BT$4=p4_start,p4_land,0)</f>
        <v/>
      </c>
      <c r="BU188" s="44">
        <f>-IF(BU$4=p4_start,p4_land,0)</f>
        <v/>
      </c>
      <c r="BV188" s="44">
        <f>-IF(BV$4=p4_start,p4_land,0)</f>
        <v/>
      </c>
      <c r="BW188" s="44">
        <f>-IF(BW$4=p4_start,p4_land,0)</f>
        <v/>
      </c>
      <c r="BX188" s="44">
        <f>-IF(BX$4=p4_start,p4_land,0)</f>
        <v/>
      </c>
      <c r="BY188" s="44">
        <f>-IF(BY$4=p4_start,p4_land,0)</f>
        <v/>
      </c>
      <c r="BZ188" s="44">
        <f>-IF(BZ$4=p4_start,p4_land,0)</f>
        <v/>
      </c>
      <c r="CA188" s="44">
        <f>-IF(CA$4=p4_start,p4_land,0)</f>
        <v/>
      </c>
      <c r="CB188" s="44">
        <f>-IF(CB$4=p4_start,p4_land,0)</f>
        <v/>
      </c>
      <c r="CC188" s="44">
        <f>-IF(CC$4=p4_start,p4_land,0)</f>
        <v/>
      </c>
      <c r="CD188" s="44">
        <f>-IF(CD$4=p4_start,p4_land,0)</f>
        <v/>
      </c>
      <c r="CE188" s="44">
        <f>-IF(CE$4=p4_start,p4_land,0)</f>
        <v/>
      </c>
      <c r="CF188" s="44">
        <f>-IF(CF$4=p4_start,p4_land,0)</f>
        <v/>
      </c>
      <c r="CG188" s="44">
        <f>-IF(CG$4=p4_start,p4_land,0)</f>
        <v/>
      </c>
      <c r="CH188" s="44">
        <f>-IF(CH$4=p4_start,p4_land,0)</f>
        <v/>
      </c>
      <c r="CI188" s="44">
        <f>-IF(CI$4=p4_start,p4_land,0)</f>
        <v/>
      </c>
      <c r="CJ188" s="44">
        <f>-IF(CJ$4=p4_start,p4_land,0)</f>
        <v/>
      </c>
      <c r="CK188" s="44">
        <f>-IF(CK$4=p4_start,p4_land,0)</f>
        <v/>
      </c>
      <c r="CL188" s="44">
        <f>-IF(CL$4=p4_start,p4_land,0)</f>
        <v/>
      </c>
      <c r="CM188" s="44">
        <f>-IF(CM$4=p4_start,p4_land,0)</f>
        <v/>
      </c>
      <c r="CN188" s="44">
        <f>-IF(CN$4=p4_start,p4_land,0)</f>
        <v/>
      </c>
      <c r="CO188" s="44">
        <f>-IF(CO$4=p4_start,p4_land,0)</f>
        <v/>
      </c>
      <c r="CP188" s="44">
        <f>-IF(CP$4=p4_start,p4_land,0)</f>
        <v/>
      </c>
      <c r="CQ188" s="44">
        <f>-IF(CQ$4=p4_start,p4_land,0)</f>
        <v/>
      </c>
      <c r="CR188" s="44">
        <f>-IF(CR$4=p4_start,p4_land,0)</f>
        <v/>
      </c>
      <c r="CS188" s="44">
        <f>-IF(CS$4=p4_start,p4_land,0)</f>
        <v/>
      </c>
      <c r="CT188" s="44">
        <f>-IF(CT$4=p4_start,p4_land,0)</f>
        <v/>
      </c>
      <c r="CU188" s="44">
        <f>-IF(CU$4=p4_start,p4_land,0)</f>
        <v/>
      </c>
      <c r="CV188" s="44">
        <f>-IF(CV$4=p4_start,p4_land,0)</f>
        <v/>
      </c>
      <c r="CW188" s="44">
        <f>-IF(CW$4=p4_start,p4_land,0)</f>
        <v/>
      </c>
      <c r="CX188" s="44">
        <f>-IF(CX$4=p4_start,p4_land,0)</f>
        <v/>
      </c>
      <c r="CY188" s="44">
        <f>-IF(CY$4=p4_start,p4_land,0)</f>
        <v/>
      </c>
      <c r="CZ188" s="44">
        <f>-IF(CZ$4=p4_start,p4_land,0)</f>
        <v/>
      </c>
      <c r="DA188" s="44">
        <f>-IF(DA$4=p4_start,p4_land,0)</f>
        <v/>
      </c>
      <c r="DB188" s="44">
        <f>-IF(DB$4=p4_start,p4_land,0)</f>
        <v/>
      </c>
      <c r="DC188" s="44">
        <f>-IF(DC$4=p4_start,p4_land,0)</f>
        <v/>
      </c>
      <c r="DD188" s="44">
        <f>-IF(DD$4=p4_start,p4_land,0)</f>
        <v/>
      </c>
      <c r="DE188" s="44">
        <f>-IF(DE$4=p4_start,p4_land,0)</f>
        <v/>
      </c>
      <c r="DF188" s="44">
        <f>-IF(DF$4=p4_start,p4_land,0)</f>
        <v/>
      </c>
      <c r="DG188" s="44">
        <f>-IF(DG$4=p4_start,p4_land,0)</f>
        <v/>
      </c>
      <c r="DH188" s="44">
        <f>-IF(DH$4=p4_start,p4_land,0)</f>
        <v/>
      </c>
      <c r="DI188" s="44">
        <f>-IF(DI$4=p4_start,p4_land,0)</f>
        <v/>
      </c>
      <c r="DJ188" s="44">
        <f>-IF(DJ$4=p4_start,p4_land,0)</f>
        <v/>
      </c>
      <c r="DK188" s="44">
        <f>-IF(DK$4=p4_start,p4_land,0)</f>
        <v/>
      </c>
      <c r="DL188" s="44">
        <f>-IF(DL$4=p4_start,p4_land,0)</f>
        <v/>
      </c>
      <c r="DM188" s="44">
        <f>-IF(DM$4=p4_start,p4_land,0)</f>
        <v/>
      </c>
      <c r="DN188" s="44">
        <f>-IF(DN$4=p4_start,p4_land,0)</f>
        <v/>
      </c>
      <c r="DO188" s="44">
        <f>-IF(DO$4=p4_start,p4_land,0)</f>
        <v/>
      </c>
      <c r="DP188" s="44">
        <f>-IF(DP$4=p4_start,p4_land,0)</f>
        <v/>
      </c>
      <c r="DQ188" s="44">
        <f>-IF(DQ$4=p4_start,p4_land,0)</f>
        <v/>
      </c>
      <c r="DR188" s="44">
        <f>-IF(DR$4=p4_start,p4_land,0)</f>
        <v/>
      </c>
      <c r="DS188" s="44">
        <f>-IF(DS$4=p4_start,p4_land,0)</f>
        <v/>
      </c>
      <c r="DT188" s="44">
        <f>-IF(DT$4=p4_start,p4_land,0)</f>
        <v/>
      </c>
      <c r="DU188" s="44">
        <f>-IF(DU$4=p4_start,p4_land,0)</f>
        <v/>
      </c>
      <c r="DV188" s="44">
        <f>-IF(DV$4=p4_start,p4_land,0)</f>
        <v/>
      </c>
      <c r="DW188" s="44">
        <f>-IF(DW$4=p4_start,p4_land,0)</f>
        <v/>
      </c>
      <c r="DX188" s="44">
        <f>-IF(DX$4=p4_start,p4_land,0)</f>
        <v/>
      </c>
      <c r="DY188" s="44">
        <f>-IF(DY$4=p4_start,p4_land,0)</f>
        <v/>
      </c>
      <c r="DZ188" s="44">
        <f>-IF(DZ$4=p4_start,p4_land,0)</f>
        <v/>
      </c>
      <c r="EA188" s="44">
        <f>-IF(EA$4=p4_start,p4_land,0)</f>
        <v/>
      </c>
      <c r="EB188" s="44">
        <f>-IF(EB$4=p4_start,p4_land,0)</f>
        <v/>
      </c>
      <c r="EC188" s="44">
        <f>-IF(EC$4=p4_start,p4_land,0)</f>
        <v/>
      </c>
      <c r="ED188" s="44">
        <f>-IF(ED$4=p4_start,p4_land,0)</f>
        <v/>
      </c>
      <c r="EE188" s="44">
        <f>-IF(EE$4=p4_start,p4_land,0)</f>
        <v/>
      </c>
      <c r="EF188" s="44">
        <f>-IF(EF$4=p4_start,p4_land,0)</f>
        <v/>
      </c>
      <c r="EG188" s="44">
        <f>-IF(EG$4=p4_start,p4_land,0)</f>
        <v/>
      </c>
      <c r="EH188" s="44">
        <f>-IF(EH$4=p4_start,p4_land,0)</f>
        <v/>
      </c>
      <c r="EI188" s="44">
        <f>-IF(EI$4=p4_start,p4_land,0)</f>
        <v/>
      </c>
      <c r="EJ188" s="44">
        <f>-IF(EJ$4=p4_start,p4_land,0)</f>
        <v/>
      </c>
      <c r="EK188" s="44">
        <f>-IF(EK$4=p4_start,p4_land,0)</f>
        <v/>
      </c>
      <c r="EL188" s="44">
        <f>-IF(EL$4=p4_start,p4_land,0)</f>
        <v/>
      </c>
      <c r="EM188" s="44">
        <f>-IF(EM$4=p4_start,p4_land,0)</f>
        <v/>
      </c>
      <c r="EN188" s="44">
        <f>-IF(EN$4=p4_start,p4_land,0)</f>
        <v/>
      </c>
      <c r="EO188" s="44">
        <f>-IF(EO$4=p4_start,p4_land,0)</f>
        <v/>
      </c>
      <c r="EP188" s="44">
        <f>-IF(EP$4=p4_start,p4_land,0)</f>
        <v/>
      </c>
      <c r="EQ188" s="44">
        <f>-IF(EQ$4=p4_start,p4_land,0)</f>
        <v/>
      </c>
      <c r="ER188" s="44">
        <f>-IF(ER$4=p4_start,p4_land,0)</f>
        <v/>
      </c>
      <c r="ES188" s="44">
        <f>-IF(ES$4=p4_start,p4_land,0)</f>
        <v/>
      </c>
      <c r="ET188" s="44">
        <f>-IF(ET$4=p4_start,p4_land,0)</f>
        <v/>
      </c>
      <c r="EU188" s="44">
        <f>-IF(EU$4=p4_start,p4_land,0)</f>
        <v/>
      </c>
      <c r="EV188" s="44">
        <f>-IF(EV$4=p4_start,p4_land,0)</f>
        <v/>
      </c>
      <c r="EW188" s="44">
        <f>-IF(EW$4=p4_start,p4_land,0)</f>
        <v/>
      </c>
      <c r="EX188" s="44">
        <f>-IF(EX$4=p4_start,p4_land,0)</f>
        <v/>
      </c>
      <c r="EY188" s="44">
        <f>-IF(EY$4=p4_start,p4_land,0)</f>
        <v/>
      </c>
      <c r="EZ188" s="44">
        <f>-IF(EZ$4=p4_start,p4_land,0)</f>
        <v/>
      </c>
      <c r="FA188" s="44">
        <f>-IF(FA$4=p4_start,p4_land,0)</f>
        <v/>
      </c>
      <c r="FB188" s="44">
        <f>-IF(FB$4=p4_start,p4_land,0)</f>
        <v/>
      </c>
      <c r="FC188" s="44">
        <f>-IF(FC$4=p4_start,p4_land,0)</f>
        <v/>
      </c>
      <c r="FD188" s="44">
        <f>-IF(FD$4=p4_start,p4_land,0)</f>
        <v/>
      </c>
      <c r="FE188" s="44">
        <f>-IF(FE$4=p4_start,p4_land,0)</f>
        <v/>
      </c>
      <c r="FF188" s="44">
        <f>-IF(FF$4=p4_start,p4_land,0)</f>
        <v/>
      </c>
      <c r="FG188" s="44">
        <f>-IF(FG$4=p4_start,p4_land,0)</f>
        <v/>
      </c>
      <c r="FH188" s="44">
        <f>-IF(FH$4=p4_start,p4_land,0)</f>
        <v/>
      </c>
      <c r="FI188" s="44">
        <f>-IF(FI$4=p4_start,p4_land,0)</f>
        <v/>
      </c>
      <c r="FJ188" s="44">
        <f>-IF(FJ$4=p4_start,p4_land,0)</f>
        <v/>
      </c>
      <c r="FK188" s="44">
        <f>-IF(FK$4=p4_start,p4_land,0)</f>
        <v/>
      </c>
      <c r="FL188" s="44">
        <f>-IF(FL$4=p4_start,p4_land,0)</f>
        <v/>
      </c>
      <c r="FM188" s="44">
        <f>-IF(FM$4=p4_start,p4_land,0)</f>
        <v/>
      </c>
      <c r="FN188" s="44">
        <f>-IF(FN$4=p4_start,p4_land,0)</f>
        <v/>
      </c>
      <c r="FO188" s="44">
        <f>-IF(FO$4=p4_start,p4_land,0)</f>
        <v/>
      </c>
      <c r="FP188" s="44">
        <f>-IF(FP$4=p4_start,p4_land,0)</f>
        <v/>
      </c>
      <c r="FQ188" s="44">
        <f>-IF(FQ$4=p4_start,p4_land,0)</f>
        <v/>
      </c>
      <c r="FR188" s="44">
        <f>-IF(FR$4=p4_start,p4_land,0)</f>
        <v/>
      </c>
      <c r="FS188" s="44">
        <f>-IF(FS$4=p4_start,p4_land,0)</f>
        <v/>
      </c>
      <c r="FT188" s="44">
        <f>-IF(FT$4=p4_start,p4_land,0)</f>
        <v/>
      </c>
      <c r="FU188" s="44">
        <f>-IF(FU$4=p4_start,p4_land,0)</f>
        <v/>
      </c>
      <c r="FV188" s="44">
        <f>-IF(FV$4=p4_start,p4_land,0)</f>
        <v/>
      </c>
      <c r="FW188" s="44">
        <f>-IF(FW$4=p4_start,p4_land,0)</f>
        <v/>
      </c>
      <c r="FX188" s="44">
        <f>-IF(FX$4=p4_start,p4_land,0)</f>
        <v/>
      </c>
      <c r="FY188" s="44">
        <f>-IF(FY$4=p4_start,p4_land,0)</f>
        <v/>
      </c>
      <c r="FZ188" s="44">
        <f>-IF(FZ$4=p4_start,p4_land,0)</f>
        <v/>
      </c>
      <c r="GA188" s="44">
        <f>-IF(GA$4=p4_start,p4_land,0)</f>
        <v/>
      </c>
      <c r="GB188" s="44">
        <f>-IF(GB$4=p4_start,p4_land,0)</f>
        <v/>
      </c>
      <c r="GC188" s="44">
        <f>-IF(GC$4=p4_start,p4_land,0)</f>
        <v/>
      </c>
      <c r="GD188" s="44">
        <f>-IF(GD$4=p4_start,p4_land,0)</f>
        <v/>
      </c>
      <c r="GE188" s="44">
        <f>-IF(GE$4=p4_start,p4_land,0)</f>
        <v/>
      </c>
      <c r="GF188" s="44">
        <f>-IF(GF$4=p4_start,p4_land,0)</f>
        <v/>
      </c>
      <c r="GG188" s="44">
        <f>-IF(GG$4=p4_start,p4_land,0)</f>
        <v/>
      </c>
      <c r="GH188" s="44">
        <f>-IF(GH$4=p4_start,p4_land,0)</f>
        <v/>
      </c>
      <c r="GI188" s="44">
        <f>-IF(GI$4=p4_start,p4_land,0)</f>
        <v/>
      </c>
      <c r="GJ188" s="44">
        <f>-IF(GJ$4=p4_start,p4_land,0)</f>
        <v/>
      </c>
      <c r="GK188" s="44">
        <f>-IF(GK$4=p4_start,p4_land,0)</f>
        <v/>
      </c>
      <c r="GL188" s="44">
        <f>-IF(GL$4=p4_start,p4_land,0)</f>
        <v/>
      </c>
      <c r="GM188" s="44">
        <f>-IF(GM$4=p4_start,p4_land,0)</f>
        <v/>
      </c>
      <c r="GN188" s="44">
        <f>-IF(GN$4=p4_start,p4_land,0)</f>
        <v/>
      </c>
      <c r="GO188" s="44">
        <f>-IF(GO$4=p4_start,p4_land,0)</f>
        <v/>
      </c>
      <c r="GP188" s="44">
        <f>-IF(GP$4=p4_start,p4_land,0)</f>
        <v/>
      </c>
      <c r="GQ188" s="44">
        <f>-IF(GQ$4=p4_start,p4_land,0)</f>
        <v/>
      </c>
      <c r="GR188" s="44">
        <f>-IF(GR$4=p4_start,p4_land,0)</f>
        <v/>
      </c>
      <c r="GS188" s="44">
        <f>-IF(GS$4=p4_start,p4_land,0)</f>
        <v/>
      </c>
      <c r="GT188" s="44">
        <f>-IF(GT$4=p4_start,p4_land,0)</f>
        <v/>
      </c>
      <c r="GU188" s="44">
        <f>-IF(GU$4=p4_start,p4_land,0)</f>
        <v/>
      </c>
      <c r="GV188" s="44">
        <f>-IF(GV$4=p4_start,p4_land,0)</f>
        <v/>
      </c>
      <c r="GW188" s="44">
        <f>-IF(GW$4=p4_start,p4_land,0)</f>
        <v/>
      </c>
      <c r="GX188" s="44">
        <f>-IF(GX$4=p4_start,p4_land,0)</f>
        <v/>
      </c>
      <c r="GY188" s="44">
        <f>-IF(GY$4=p4_start,p4_land,0)</f>
        <v/>
      </c>
      <c r="GZ188" s="44">
        <f>-IF(GZ$4=p4_start,p4_land,0)</f>
        <v/>
      </c>
      <c r="HA188" s="44">
        <f>-IF(HA$4=p4_start,p4_land,0)</f>
        <v/>
      </c>
      <c r="HB188" s="44">
        <f>-IF(HB$4=p4_start,p4_land,0)</f>
        <v/>
      </c>
      <c r="HC188" s="44">
        <f>-IF(HC$4=p4_start,p4_land,0)</f>
        <v/>
      </c>
      <c r="HD188" s="44">
        <f>-IF(HD$4=p4_start,p4_land,0)</f>
        <v/>
      </c>
      <c r="HE188" s="44">
        <f>-IF(HE$4=p4_start,p4_land,0)</f>
        <v/>
      </c>
      <c r="HF188" s="44">
        <f>-IF(HF$4=p4_start,p4_land,0)</f>
        <v/>
      </c>
      <c r="HG188" s="44">
        <f>-IF(HG$4=p4_start,p4_land,0)</f>
        <v/>
      </c>
      <c r="HH188" s="44">
        <f>-IF(HH$4=p4_start,p4_land,0)</f>
        <v/>
      </c>
      <c r="HI188" s="44">
        <f>-IF(HI$4=p4_start,p4_land,0)</f>
        <v/>
      </c>
      <c r="HJ188" s="44">
        <f>-IF(HJ$4=p4_start,p4_land,0)</f>
        <v/>
      </c>
      <c r="HK188" s="44">
        <f>-IF(HK$4=p4_start,p4_land,0)</f>
        <v/>
      </c>
      <c r="HL188" s="44">
        <f>-IF(HL$4=p4_start,p4_land,0)</f>
        <v/>
      </c>
      <c r="HM188" s="44">
        <f>-IF(HM$4=p4_start,p4_land,0)</f>
        <v/>
      </c>
      <c r="HN188" s="44">
        <f>-IF(HN$4=p4_start,p4_land,0)</f>
        <v/>
      </c>
      <c r="HO188" s="44">
        <f>-IF(HO$4=p4_start,p4_land,0)</f>
        <v/>
      </c>
      <c r="HP188" s="44">
        <f>-IF(HP$4=p4_start,p4_land,0)</f>
        <v/>
      </c>
      <c r="HQ188" s="44">
        <f>-IF(HQ$4=p4_start,p4_land,0)</f>
        <v/>
      </c>
      <c r="HR188" s="44">
        <f>-IF(HR$4=p4_start,p4_land,0)</f>
        <v/>
      </c>
      <c r="HS188" s="44">
        <f>-IF(HS$4=p4_start,p4_land,0)</f>
        <v/>
      </c>
      <c r="HT188" s="44">
        <f>-IF(HT$4=p4_start,p4_land,0)</f>
        <v/>
      </c>
      <c r="HU188" s="44">
        <f>-IF(HU$4=p4_start,p4_land,0)</f>
        <v/>
      </c>
      <c r="HV188" s="44">
        <f>-IF(HV$4=p4_start,p4_land,0)</f>
        <v/>
      </c>
      <c r="HW188" s="44">
        <f>-IF(HW$4=p4_start,p4_land,0)</f>
        <v/>
      </c>
      <c r="HX188" s="44">
        <f>-IF(HX$4=p4_start,p4_land,0)</f>
        <v/>
      </c>
      <c r="HY188" s="44">
        <f>-IF(HY$4=p4_start,p4_land,0)</f>
        <v/>
      </c>
      <c r="HZ188" s="44">
        <f>-IF(HZ$4=p4_start,p4_land,0)</f>
        <v/>
      </c>
      <c r="IA188" s="44">
        <f>-IF(IA$4=p4_start,p4_land,0)</f>
        <v/>
      </c>
      <c r="IB188" s="44">
        <f>-IF(IB$4=p4_start,p4_land,0)</f>
        <v/>
      </c>
      <c r="IC188" s="44">
        <f>-IF(IC$4=p4_start,p4_land,0)</f>
        <v/>
      </c>
      <c r="ID188" s="44">
        <f>-IF(ID$4=p4_start,p4_land,0)</f>
        <v/>
      </c>
      <c r="IE188" s="44">
        <f>-IF(IE$4=p4_start,p4_land,0)</f>
        <v/>
      </c>
      <c r="IF188" s="44">
        <f>-IF(IF$4=p4_start,p4_land,0)</f>
        <v/>
      </c>
      <c r="IG188" s="44">
        <f>-IF(IG$4=p4_start,p4_land,0)</f>
        <v/>
      </c>
      <c r="IH188" s="44">
        <f>-IF(IH$4=p4_start,p4_land,0)</f>
        <v/>
      </c>
      <c r="II188" s="44">
        <f>-IF(II$4=p4_start,p4_land,0)</f>
        <v/>
      </c>
      <c r="IJ188" s="44">
        <f>-IF(IJ$4=p4_start,p4_land,0)</f>
        <v/>
      </c>
      <c r="IK188" s="44">
        <f>-IF(IK$4=p4_start,p4_land,0)</f>
        <v/>
      </c>
      <c r="IL188" s="44">
        <f>-IF(IL$4=p4_start,p4_land,0)</f>
        <v/>
      </c>
      <c r="IM188" s="44">
        <f>-IF(IM$4=p4_start,p4_land,0)</f>
        <v/>
      </c>
      <c r="IN188" s="44">
        <f>-IF(IN$4=p4_start,p4_land,0)</f>
        <v/>
      </c>
      <c r="IO188" s="44">
        <f>-IF(IO$4=p4_start,p4_land,0)</f>
        <v/>
      </c>
      <c r="IP188" s="44">
        <f>-IF(IP$4=p4_start,p4_land,0)</f>
        <v/>
      </c>
      <c r="IQ188" s="44">
        <f>-IF(IQ$4=p4_start,p4_land,0)</f>
        <v/>
      </c>
      <c r="IR188" s="44">
        <f>-IF(IR$4=p4_start,p4_land,0)</f>
        <v/>
      </c>
      <c r="IS188" s="44">
        <f>-IF(IS$4=p4_start,p4_land,0)</f>
        <v/>
      </c>
      <c r="IT188" s="44">
        <f>-IF(IT$4=p4_start,p4_land,0)</f>
        <v/>
      </c>
      <c r="IU188" s="44">
        <f>-IF(IU$4=p4_start,p4_land,0)</f>
        <v/>
      </c>
      <c r="IV188" s="44">
        <f>-IF(IV$4=p4_start,p4_land,0)</f>
        <v/>
      </c>
      <c r="IW188" s="44">
        <f>-IF(IW$4=p4_start,p4_land,0)</f>
        <v/>
      </c>
      <c r="IX188" s="44">
        <f>-IF(IX$4=p4_start,p4_land,0)</f>
        <v/>
      </c>
      <c r="IY188" s="44">
        <f>-IF(IY$4=p4_start,p4_land,0)</f>
        <v/>
      </c>
      <c r="IZ188" s="44">
        <f>-IF(IZ$4=p4_start,p4_land,0)</f>
        <v/>
      </c>
      <c r="JA188" s="44">
        <f>-IF(JA$4=p4_start,p4_land,0)</f>
        <v/>
      </c>
      <c r="JB188" s="44">
        <f>-IF(JB$4=p4_start,p4_land,0)</f>
        <v/>
      </c>
      <c r="JC188" s="44">
        <f>-IF(JC$4=p4_start,p4_land,0)</f>
        <v/>
      </c>
      <c r="JD188" s="44">
        <f>-IF(JD$4=p4_start,p4_land,0)</f>
        <v/>
      </c>
      <c r="JE188" s="44">
        <f>-IF(JE$4=p4_start,p4_land,0)</f>
        <v/>
      </c>
      <c r="JF188" s="44">
        <f>-IF(JF$4=p4_start,p4_land,0)</f>
        <v/>
      </c>
      <c r="JG188" s="44">
        <f>-IF(JG$4=p4_start,p4_land,0)</f>
        <v/>
      </c>
      <c r="JH188" s="44">
        <f>-IF(JH$4=p4_start,p4_land,0)</f>
        <v/>
      </c>
      <c r="JI188" s="44">
        <f>-IF(JI$4=p4_start,p4_land,0)</f>
        <v/>
      </c>
      <c r="JJ188" s="44">
        <f>-IF(JJ$4=p4_start,p4_land,0)</f>
        <v/>
      </c>
      <c r="JK188" s="44">
        <f>-IF(JK$4=p4_start,p4_land,0)</f>
        <v/>
      </c>
      <c r="JL188" s="44">
        <f>-IF(JL$4=p4_start,p4_land,0)</f>
        <v/>
      </c>
      <c r="JM188" s="44">
        <f>-IF(JM$4=p4_start,p4_land,0)</f>
        <v/>
      </c>
      <c r="JN188" s="44">
        <f>-IF(JN$4=p4_start,p4_land,0)</f>
        <v/>
      </c>
      <c r="JO188" s="44">
        <f>-IF(JO$4=p4_start,p4_land,0)</f>
        <v/>
      </c>
      <c r="JP188" s="44">
        <f>-IF(JP$4=p4_start,p4_land,0)</f>
        <v/>
      </c>
      <c r="JQ188" s="44">
        <f>-IF(JQ$4=p4_start,p4_land,0)</f>
        <v/>
      </c>
      <c r="JR188" s="44">
        <f>-IF(JR$4=p4_start,p4_land,0)</f>
        <v/>
      </c>
      <c r="JS188" s="44">
        <f>-IF(JS$4=p4_start,p4_land,0)</f>
        <v/>
      </c>
      <c r="JT188" s="44">
        <f>-IF(JT$4=p4_start,p4_land,0)</f>
        <v/>
      </c>
      <c r="JU188" s="44">
        <f>-IF(JU$4=p4_start,p4_land,0)</f>
        <v/>
      </c>
      <c r="JV188" s="44">
        <f>-IF(JV$4=p4_start,p4_land,0)</f>
        <v/>
      </c>
      <c r="JW188" s="44">
        <f>-IF(JW$4=p4_start,p4_land,0)</f>
        <v/>
      </c>
      <c r="JX188" s="44">
        <f>-IF(JX$4=p4_start,p4_land,0)</f>
        <v/>
      </c>
      <c r="JY188" s="44">
        <f>-IF(JY$4=p4_start,p4_land,0)</f>
        <v/>
      </c>
      <c r="JZ188" s="44">
        <f>-IF(JZ$4=p4_start,p4_land,0)</f>
        <v/>
      </c>
      <c r="KA188" s="44">
        <f>-IF(KA$4=p4_start,p4_land,0)</f>
        <v/>
      </c>
      <c r="KB188" s="44">
        <f>-IF(KB$4=p4_start,p4_land,0)</f>
        <v/>
      </c>
      <c r="KC188" s="44">
        <f>-IF(KC$4=p4_start,p4_land,0)</f>
        <v/>
      </c>
      <c r="KD188" s="44">
        <f>-IF(KD$4=p4_start,p4_land,0)</f>
        <v/>
      </c>
      <c r="KE188" s="44">
        <f>-IF(KE$4=p4_start,p4_land,0)</f>
        <v/>
      </c>
      <c r="KF188" s="44">
        <f>-IF(KF$4=p4_start,p4_land,0)</f>
        <v/>
      </c>
      <c r="KG188" s="44">
        <f>-IF(KG$4=p4_start,p4_land,0)</f>
        <v/>
      </c>
      <c r="KH188" s="44">
        <f>-IF(KH$4=p4_start,p4_land,0)</f>
        <v/>
      </c>
      <c r="KI188" s="44">
        <f>-IF(KI$4=p4_start,p4_land,0)</f>
        <v/>
      </c>
      <c r="KJ188" s="44">
        <f>-IF(KJ$4=p4_start,p4_land,0)</f>
        <v/>
      </c>
      <c r="KK188" s="44">
        <f>-IF(KK$4=p4_start,p4_land,0)</f>
        <v/>
      </c>
      <c r="KL188" s="44">
        <f>-IF(KL$4=p4_start,p4_land,0)</f>
        <v/>
      </c>
      <c r="KM188" s="44">
        <f>-IF(KM$4=p4_start,p4_land,0)</f>
        <v/>
      </c>
      <c r="KN188" s="44">
        <f>-IF(KN$4=p4_start,p4_land,0)</f>
        <v/>
      </c>
      <c r="KO188" s="44">
        <f>-IF(KO$4=p4_start,p4_land,0)</f>
        <v/>
      </c>
      <c r="KP188" s="44">
        <f>-IF(KP$4=p4_start,p4_land,0)</f>
        <v/>
      </c>
      <c r="KQ188" s="44">
        <f>-IF(KQ$4=p4_start,p4_land,0)</f>
        <v/>
      </c>
      <c r="KR188" s="44">
        <f>-IF(KR$4=p4_start,p4_land,0)</f>
        <v/>
      </c>
      <c r="KS188" s="44">
        <f>-IF(KS$4=p4_start,p4_land,0)</f>
        <v/>
      </c>
      <c r="KT188" s="44">
        <f>-IF(KT$4=p4_start,p4_land,0)</f>
        <v/>
      </c>
      <c r="KU188" s="44">
        <f>-IF(KU$4=p4_start,p4_land,0)</f>
        <v/>
      </c>
      <c r="KV188" s="44">
        <f>-IF(KV$4=p4_start,p4_land,0)</f>
        <v/>
      </c>
      <c r="KW188" s="44">
        <f>-IF(KW$4=p4_start,p4_land,0)</f>
        <v/>
      </c>
      <c r="KX188" s="44">
        <f>-IF(KX$4=p4_start,p4_land,0)</f>
        <v/>
      </c>
      <c r="KY188" s="44">
        <f>-IF(KY$4=p4_start,p4_land,0)</f>
        <v/>
      </c>
      <c r="KZ188" s="44">
        <f>-IF(KZ$4=p4_start,p4_land,0)</f>
        <v/>
      </c>
      <c r="LA188" s="44">
        <f>-IF(LA$4=p4_start,p4_land,0)</f>
        <v/>
      </c>
      <c r="LB188" s="44">
        <f>-IF(LB$4=p4_start,p4_land,0)</f>
        <v/>
      </c>
      <c r="LC188" s="44">
        <f>-IF(LC$4=p4_start,p4_land,0)</f>
        <v/>
      </c>
      <c r="LD188" s="44">
        <f>-IF(LD$4=p4_start,p4_land,0)</f>
        <v/>
      </c>
      <c r="LE188" s="44">
        <f>-IF(LE$4=p4_start,p4_land,0)</f>
        <v/>
      </c>
      <c r="LF188" s="44">
        <f>-IF(LF$4=p4_start,p4_land,0)</f>
        <v/>
      </c>
      <c r="LG188" s="44">
        <f>-IF(LG$4=p4_start,p4_land,0)</f>
        <v/>
      </c>
      <c r="LH188" s="44">
        <f>-IF(LH$4=p4_start,p4_land,0)</f>
        <v/>
      </c>
      <c r="LI188" s="44">
        <f>-IF(LI$4=p4_start,p4_land,0)</f>
        <v/>
      </c>
      <c r="LJ188" s="44">
        <f>-IF(LJ$4=p4_start,p4_land,0)</f>
        <v/>
      </c>
      <c r="LK188" s="44">
        <f>-IF(LK$4=p4_start,p4_land,0)</f>
        <v/>
      </c>
      <c r="LL188" s="44">
        <f>-IF(LL$4=p4_start,p4_land,0)</f>
        <v/>
      </c>
      <c r="LM188" s="44">
        <f>-IF(LM$4=p4_start,p4_land,0)</f>
        <v/>
      </c>
      <c r="LN188" s="44">
        <f>-IF(LN$4=p4_start,p4_land,0)</f>
        <v/>
      </c>
      <c r="LO188" s="44">
        <f>-IF(LO$4=p4_start,p4_land,0)</f>
        <v/>
      </c>
      <c r="LP188" s="44">
        <f>-IF(LP$4=p4_start,p4_land,0)</f>
        <v/>
      </c>
      <c r="LQ188" s="44">
        <f>-IF(LQ$4=p4_start,p4_land,0)</f>
        <v/>
      </c>
      <c r="LR188" s="44">
        <f>-IF(LR$4=p4_start,p4_land,0)</f>
        <v/>
      </c>
      <c r="LS188" s="44">
        <f>-IF(LS$4=p4_start,p4_land,0)</f>
        <v/>
      </c>
      <c r="LT188" s="44">
        <f>-IF(LT$4=p4_start,p4_land,0)</f>
        <v/>
      </c>
      <c r="LU188" s="44">
        <f>-IF(LU$4=p4_start,p4_land,0)</f>
        <v/>
      </c>
      <c r="LV188" s="44">
        <f>-IF(LV$4=p4_start,p4_land,0)</f>
        <v/>
      </c>
      <c r="LW188" s="44">
        <f>-IF(LW$4=p4_start,p4_land,0)</f>
        <v/>
      </c>
      <c r="LX188" s="44">
        <f>-IF(LX$4=p4_start,p4_land,0)</f>
        <v/>
      </c>
      <c r="LY188" s="44">
        <f>-IF(LY$4=p4_start,p4_land,0)</f>
        <v/>
      </c>
      <c r="LZ188" s="44">
        <f>-IF(LZ$4=p4_start,p4_land,0)</f>
        <v/>
      </c>
      <c r="MA188" s="44">
        <f>-IF(MA$4=p4_start,p4_land,0)</f>
        <v/>
      </c>
      <c r="MB188" s="44">
        <f>-IF(MB$4=p4_start,p4_land,0)</f>
        <v/>
      </c>
      <c r="MC188" s="44">
        <f>-IF(MC$4=p4_start,p4_land,0)</f>
        <v/>
      </c>
      <c r="MD188" s="44">
        <f>-IF(MD$4=p4_start,p4_land,0)</f>
        <v/>
      </c>
      <c r="ME188" s="44">
        <f>-IF(ME$4=p4_start,p4_land,0)</f>
        <v/>
      </c>
      <c r="MF188" s="44">
        <f>-IF(MF$4=p4_start,p4_land,0)</f>
        <v/>
      </c>
      <c r="MG188" s="44">
        <f>-IF(MG$4=p4_start,p4_land,0)</f>
        <v/>
      </c>
      <c r="MH188" s="44">
        <f>-IF(MH$4=p4_start,p4_land,0)</f>
        <v/>
      </c>
      <c r="MI188" s="44">
        <f>-IF(MI$4=p4_start,p4_land,0)</f>
        <v/>
      </c>
      <c r="MJ188" s="44">
        <f>-IF(MJ$4=p4_start,p4_land,0)</f>
        <v/>
      </c>
      <c r="MK188" s="44">
        <f>-IF(MK$4=p4_start,p4_land,0)</f>
        <v/>
      </c>
      <c r="ML188" s="44">
        <f>-IF(ML$4=p4_start,p4_land,0)</f>
        <v/>
      </c>
      <c r="MM188" s="44">
        <f>-IF(MM$4=p4_start,p4_land,0)</f>
        <v/>
      </c>
      <c r="MN188" s="44">
        <f>-IF(MN$4=p4_start,p4_land,0)</f>
        <v/>
      </c>
      <c r="MO188" s="44">
        <f>-IF(MO$4=p4_start,p4_land,0)</f>
        <v/>
      </c>
      <c r="MP188" s="44">
        <f>-IF(MP$4=p4_start,p4_land,0)</f>
        <v/>
      </c>
      <c r="MQ188" s="44">
        <f>-IF(MQ$4=p4_start,p4_land,0)</f>
        <v/>
      </c>
      <c r="MR188" s="44">
        <f>-IF(MR$4=p4_start,p4_land,0)</f>
        <v/>
      </c>
      <c r="MS188" s="44">
        <f>-IF(MS$4=p4_start,p4_land,0)</f>
        <v/>
      </c>
      <c r="MT188" s="44">
        <f>-IF(MT$4=p4_start,p4_land,0)</f>
        <v/>
      </c>
      <c r="MU188" s="44">
        <f>-IF(MU$4=p4_start,p4_land,0)</f>
        <v/>
      </c>
      <c r="MV188" s="44">
        <f>-IF(MV$4=p4_start,p4_land,0)</f>
        <v/>
      </c>
      <c r="MW188" s="44">
        <f>-IF(MW$4=p4_start,p4_land,0)</f>
        <v/>
      </c>
      <c r="MX188" s="44">
        <f>-IF(MX$4=p4_start,p4_land,0)</f>
        <v/>
      </c>
      <c r="MY188" s="44">
        <f>-IF(MY$4=p4_start,p4_land,0)</f>
        <v/>
      </c>
      <c r="MZ188" s="44">
        <f>-IF(MZ$4=p4_start,p4_land,0)</f>
        <v/>
      </c>
      <c r="NA188" s="44">
        <f>-IF(NA$4=p4_start,p4_land,0)</f>
        <v/>
      </c>
      <c r="NB188" s="44">
        <f>-IF(NB$4=p4_start,p4_land,0)</f>
        <v/>
      </c>
      <c r="NC188" s="44">
        <f>-IF(NC$4=p4_start,p4_land,0)</f>
        <v/>
      </c>
      <c r="ND188" s="44">
        <f>-IF(ND$4=p4_start,p4_land,0)</f>
        <v/>
      </c>
      <c r="NE188" s="44">
        <f>-IF(NE$4=p4_start,p4_land,0)</f>
        <v/>
      </c>
      <c r="NF188" s="44">
        <f>-IF(NF$4=p4_start,p4_land,0)</f>
        <v/>
      </c>
      <c r="NG188" s="44">
        <f>-IF(NG$4=p4_start,p4_land,0)</f>
        <v/>
      </c>
      <c r="NH188" s="44">
        <f>-IF(NH$4=p4_start,p4_land,0)</f>
        <v/>
      </c>
      <c r="NI188" s="44">
        <f>-IF(NI$4=p4_start,p4_land,0)</f>
        <v/>
      </c>
      <c r="NJ188" s="44">
        <f>-IF(NJ$4=p4_start,p4_land,0)</f>
        <v/>
      </c>
      <c r="NK188" s="44">
        <f>-IF(NK$4=p4_start,p4_land,0)</f>
        <v/>
      </c>
      <c r="NL188" s="44">
        <f>-IF(NL$4=p4_start,p4_land,0)</f>
        <v/>
      </c>
      <c r="NM188" s="44">
        <f>-IF(NM$4=p4_start,p4_land,0)</f>
        <v/>
      </c>
      <c r="NN188" s="44">
        <f>-IF(NN$4=p4_start,p4_land,0)</f>
        <v/>
      </c>
      <c r="NO188" s="44">
        <f>-IF(NO$4=p4_start,p4_land,0)</f>
        <v/>
      </c>
      <c r="NP188" s="44">
        <f>-IF(NP$4=p4_start,p4_land,0)</f>
        <v/>
      </c>
      <c r="NQ188" s="44">
        <f>-IF(NQ$4=p4_start,p4_land,0)</f>
        <v/>
      </c>
      <c r="NR188" s="44">
        <f>-IF(NR$4=p4_start,p4_land,0)</f>
        <v/>
      </c>
      <c r="NS188" s="44">
        <f>-IF(NS$4=p4_start,p4_land,0)</f>
        <v/>
      </c>
      <c r="NT188" s="44">
        <f>-IF(NT$4=p4_start,p4_land,0)</f>
        <v/>
      </c>
      <c r="NU188" s="44">
        <f>-IF(NU$4=p4_start,p4_land,0)</f>
        <v/>
      </c>
      <c r="NV188" s="44">
        <f>-IF(NV$4=p4_start,p4_land,0)</f>
        <v/>
      </c>
      <c r="NW188" s="44">
        <f>-IF(NW$4=p4_start,p4_land,0)</f>
        <v/>
      </c>
      <c r="NX188" s="44">
        <f>-IF(NX$4=p4_start,p4_land,0)</f>
        <v/>
      </c>
      <c r="NY188" s="44">
        <f>-IF(NY$4=p4_start,p4_land,0)</f>
        <v/>
      </c>
      <c r="NZ188" s="44">
        <f>-IF(NZ$4=p4_start,p4_land,0)</f>
        <v/>
      </c>
      <c r="OA188" s="44">
        <f>-IF(OA$4=p4_start,p4_land,0)</f>
        <v/>
      </c>
      <c r="OB188" s="44">
        <f>-IF(OB$4=p4_start,p4_land,0)</f>
        <v/>
      </c>
      <c r="OC188" s="44">
        <f>-IF(OC$4=p4_start,p4_land,0)</f>
        <v/>
      </c>
      <c r="OD188" s="44">
        <f>-IF(OD$4=p4_start,p4_land,0)</f>
        <v/>
      </c>
      <c r="OE188" s="44">
        <f>-IF(OE$4=p4_start,p4_land,0)</f>
        <v/>
      </c>
      <c r="OF188" s="44">
        <f>-IF(OF$4=p4_start,p4_land,0)</f>
        <v/>
      </c>
      <c r="OG188" s="44">
        <f>-IF(OG$4=p4_start,p4_land,0)</f>
        <v/>
      </c>
      <c r="OH188" s="44">
        <f>-IF(OH$4=p4_start,p4_land,0)</f>
        <v/>
      </c>
      <c r="OI188" s="44">
        <f>-IF(OI$4=p4_start,p4_land,0)</f>
        <v/>
      </c>
      <c r="OJ188" s="44">
        <f>-IF(OJ$4=p4_start,p4_land,0)</f>
        <v/>
      </c>
      <c r="OK188" s="44">
        <f>-IF(OK$4=p4_start,p4_land,0)</f>
        <v/>
      </c>
      <c r="OL188" s="44">
        <f>-IF(OL$4=p4_start,p4_land,0)</f>
        <v/>
      </c>
      <c r="OM188" s="44">
        <f>-IF(OM$4=p4_start,p4_land,0)</f>
        <v/>
      </c>
      <c r="ON188" s="44">
        <f>-IF(ON$4=p4_start,p4_land,0)</f>
        <v/>
      </c>
      <c r="OO188" s="44">
        <f>-IF(OO$4=p4_start,p4_land,0)</f>
        <v/>
      </c>
      <c r="OP188" s="44">
        <f>-IF(OP$4=p4_start,p4_land,0)</f>
        <v/>
      </c>
      <c r="OQ188" s="44">
        <f>-IF(OQ$4=p4_start,p4_land,0)</f>
        <v/>
      </c>
      <c r="OR188" s="44">
        <f>-IF(OR$4=p4_start,p4_land,0)</f>
        <v/>
      </c>
      <c r="OS188" s="44">
        <f>-IF(OS$4=p4_start,p4_land,0)</f>
        <v/>
      </c>
      <c r="OT188" s="44">
        <f>-IF(OT$4=p4_start,p4_land,0)</f>
        <v/>
      </c>
      <c r="OU188" s="44">
        <f>-IF(OU$4=p4_start,p4_land,0)</f>
        <v/>
      </c>
      <c r="OV188" s="44">
        <f>-IF(OV$4=p4_start,p4_land,0)</f>
        <v/>
      </c>
      <c r="OW188" s="44">
        <f>-IF(OW$4=p4_start,p4_land,0)</f>
        <v/>
      </c>
      <c r="OX188" s="44">
        <f>-IF(OX$4=p4_start,p4_land,0)</f>
        <v/>
      </c>
      <c r="OY188" s="44">
        <f>-IF(OY$4=p4_start,p4_land,0)</f>
        <v/>
      </c>
      <c r="OZ188" s="44">
        <f>-IF(OZ$4=p4_start,p4_land,0)</f>
        <v/>
      </c>
      <c r="PA188" s="44">
        <f>-IF(PA$4=p4_start,p4_land,0)</f>
        <v/>
      </c>
      <c r="PB188" s="44">
        <f>-IF(PB$4=p4_start,p4_land,0)</f>
        <v/>
      </c>
      <c r="PC188" s="44">
        <f>-IF(PC$4=p4_start,p4_land,0)</f>
        <v/>
      </c>
      <c r="PD188" s="44">
        <f>-IF(PD$4=p4_start,p4_land,0)</f>
        <v/>
      </c>
      <c r="PE188" s="44">
        <f>-IF(PE$4=p4_start,p4_land,0)</f>
        <v/>
      </c>
      <c r="PF188" s="44">
        <f>-IF(PF$4=p4_start,p4_land,0)</f>
        <v/>
      </c>
      <c r="PG188" s="44">
        <f>-IF(PG$4=p4_start,p4_land,0)</f>
        <v/>
      </c>
      <c r="PH188" s="44">
        <f>-IF(PH$4=p4_start,p4_land,0)</f>
        <v/>
      </c>
      <c r="PI188" s="44">
        <f>-IF(PI$4=p4_start,p4_land,0)</f>
        <v/>
      </c>
      <c r="PJ188" s="44">
        <f>-IF(PJ$4=p4_start,p4_land,0)</f>
        <v/>
      </c>
      <c r="PK188" s="44">
        <f>-IF(PK$4=p4_start,p4_land,0)</f>
        <v/>
      </c>
      <c r="PL188" s="44">
        <f>-IF(PL$4=p4_start,p4_land,0)</f>
        <v/>
      </c>
      <c r="PM188" s="44">
        <f>-IF(PM$4=p4_start,p4_land,0)</f>
        <v/>
      </c>
    </row>
    <row r="189">
      <c r="A189" s="9" t="inlineStr">
        <is>
          <t>CMHC premium &amp; fees</t>
        </is>
      </c>
      <c r="B189" s="9" t="inlineStr">
        <is>
          <t>P4</t>
        </is>
      </c>
      <c r="C189" s="43">
        <f>SUM(D189:PM189)</f>
        <v/>
      </c>
      <c r="D189" s="44">
        <f>-IF(D$4=p4_start,p4_fees,0)</f>
        <v/>
      </c>
      <c r="E189" s="44">
        <f>-IF(E$4=p4_start,p4_fees,0)</f>
        <v/>
      </c>
      <c r="F189" s="44">
        <f>-IF(F$4=p4_start,p4_fees,0)</f>
        <v/>
      </c>
      <c r="G189" s="44">
        <f>-IF(G$4=p4_start,p4_fees,0)</f>
        <v/>
      </c>
      <c r="H189" s="44">
        <f>-IF(H$4=p4_start,p4_fees,0)</f>
        <v/>
      </c>
      <c r="I189" s="44">
        <f>-IF(I$4=p4_start,p4_fees,0)</f>
        <v/>
      </c>
      <c r="J189" s="44">
        <f>-IF(J$4=p4_start,p4_fees,0)</f>
        <v/>
      </c>
      <c r="K189" s="44">
        <f>-IF(K$4=p4_start,p4_fees,0)</f>
        <v/>
      </c>
      <c r="L189" s="44">
        <f>-IF(L$4=p4_start,p4_fees,0)</f>
        <v/>
      </c>
      <c r="M189" s="44">
        <f>-IF(M$4=p4_start,p4_fees,0)</f>
        <v/>
      </c>
      <c r="N189" s="44">
        <f>-IF(N$4=p4_start,p4_fees,0)</f>
        <v/>
      </c>
      <c r="O189" s="44">
        <f>-IF(O$4=p4_start,p4_fees,0)</f>
        <v/>
      </c>
      <c r="P189" s="44">
        <f>-IF(P$4=p4_start,p4_fees,0)</f>
        <v/>
      </c>
      <c r="Q189" s="44">
        <f>-IF(Q$4=p4_start,p4_fees,0)</f>
        <v/>
      </c>
      <c r="R189" s="44">
        <f>-IF(R$4=p4_start,p4_fees,0)</f>
        <v/>
      </c>
      <c r="S189" s="44">
        <f>-IF(S$4=p4_start,p4_fees,0)</f>
        <v/>
      </c>
      <c r="T189" s="44">
        <f>-IF(T$4=p4_start,p4_fees,0)</f>
        <v/>
      </c>
      <c r="U189" s="44">
        <f>-IF(U$4=p4_start,p4_fees,0)</f>
        <v/>
      </c>
      <c r="V189" s="44">
        <f>-IF(V$4=p4_start,p4_fees,0)</f>
        <v/>
      </c>
      <c r="W189" s="44">
        <f>-IF(W$4=p4_start,p4_fees,0)</f>
        <v/>
      </c>
      <c r="X189" s="44">
        <f>-IF(X$4=p4_start,p4_fees,0)</f>
        <v/>
      </c>
      <c r="Y189" s="44">
        <f>-IF(Y$4=p4_start,p4_fees,0)</f>
        <v/>
      </c>
      <c r="Z189" s="44">
        <f>-IF(Z$4=p4_start,p4_fees,0)</f>
        <v/>
      </c>
      <c r="AA189" s="44">
        <f>-IF(AA$4=p4_start,p4_fees,0)</f>
        <v/>
      </c>
      <c r="AB189" s="44">
        <f>-IF(AB$4=p4_start,p4_fees,0)</f>
        <v/>
      </c>
      <c r="AC189" s="44">
        <f>-IF(AC$4=p4_start,p4_fees,0)</f>
        <v/>
      </c>
      <c r="AD189" s="44">
        <f>-IF(AD$4=p4_start,p4_fees,0)</f>
        <v/>
      </c>
      <c r="AE189" s="44">
        <f>-IF(AE$4=p4_start,p4_fees,0)</f>
        <v/>
      </c>
      <c r="AF189" s="44">
        <f>-IF(AF$4=p4_start,p4_fees,0)</f>
        <v/>
      </c>
      <c r="AG189" s="44">
        <f>-IF(AG$4=p4_start,p4_fees,0)</f>
        <v/>
      </c>
      <c r="AH189" s="44">
        <f>-IF(AH$4=p4_start,p4_fees,0)</f>
        <v/>
      </c>
      <c r="AI189" s="44">
        <f>-IF(AI$4=p4_start,p4_fees,0)</f>
        <v/>
      </c>
      <c r="AJ189" s="44">
        <f>-IF(AJ$4=p4_start,p4_fees,0)</f>
        <v/>
      </c>
      <c r="AK189" s="44">
        <f>-IF(AK$4=p4_start,p4_fees,0)</f>
        <v/>
      </c>
      <c r="AL189" s="44">
        <f>-IF(AL$4=p4_start,p4_fees,0)</f>
        <v/>
      </c>
      <c r="AM189" s="44">
        <f>-IF(AM$4=p4_start,p4_fees,0)</f>
        <v/>
      </c>
      <c r="AN189" s="44">
        <f>-IF(AN$4=p4_start,p4_fees,0)</f>
        <v/>
      </c>
      <c r="AO189" s="44">
        <f>-IF(AO$4=p4_start,p4_fees,0)</f>
        <v/>
      </c>
      <c r="AP189" s="44">
        <f>-IF(AP$4=p4_start,p4_fees,0)</f>
        <v/>
      </c>
      <c r="AQ189" s="44">
        <f>-IF(AQ$4=p4_start,p4_fees,0)</f>
        <v/>
      </c>
      <c r="AR189" s="44">
        <f>-IF(AR$4=p4_start,p4_fees,0)</f>
        <v/>
      </c>
      <c r="AS189" s="44">
        <f>-IF(AS$4=p4_start,p4_fees,0)</f>
        <v/>
      </c>
      <c r="AT189" s="44">
        <f>-IF(AT$4=p4_start,p4_fees,0)</f>
        <v/>
      </c>
      <c r="AU189" s="44">
        <f>-IF(AU$4=p4_start,p4_fees,0)</f>
        <v/>
      </c>
      <c r="AV189" s="44">
        <f>-IF(AV$4=p4_start,p4_fees,0)</f>
        <v/>
      </c>
      <c r="AW189" s="44">
        <f>-IF(AW$4=p4_start,p4_fees,0)</f>
        <v/>
      </c>
      <c r="AX189" s="44">
        <f>-IF(AX$4=p4_start,p4_fees,0)</f>
        <v/>
      </c>
      <c r="AY189" s="44">
        <f>-IF(AY$4=p4_start,p4_fees,0)</f>
        <v/>
      </c>
      <c r="AZ189" s="44">
        <f>-IF(AZ$4=p4_start,p4_fees,0)</f>
        <v/>
      </c>
      <c r="BA189" s="44">
        <f>-IF(BA$4=p4_start,p4_fees,0)</f>
        <v/>
      </c>
      <c r="BB189" s="44">
        <f>-IF(BB$4=p4_start,p4_fees,0)</f>
        <v/>
      </c>
      <c r="BC189" s="44">
        <f>-IF(BC$4=p4_start,p4_fees,0)</f>
        <v/>
      </c>
      <c r="BD189" s="44">
        <f>-IF(BD$4=p4_start,p4_fees,0)</f>
        <v/>
      </c>
      <c r="BE189" s="44">
        <f>-IF(BE$4=p4_start,p4_fees,0)</f>
        <v/>
      </c>
      <c r="BF189" s="44">
        <f>-IF(BF$4=p4_start,p4_fees,0)</f>
        <v/>
      </c>
      <c r="BG189" s="44">
        <f>-IF(BG$4=p4_start,p4_fees,0)</f>
        <v/>
      </c>
      <c r="BH189" s="44">
        <f>-IF(BH$4=p4_start,p4_fees,0)</f>
        <v/>
      </c>
      <c r="BI189" s="44">
        <f>-IF(BI$4=p4_start,p4_fees,0)</f>
        <v/>
      </c>
      <c r="BJ189" s="44">
        <f>-IF(BJ$4=p4_start,p4_fees,0)</f>
        <v/>
      </c>
      <c r="BK189" s="44">
        <f>-IF(BK$4=p4_start,p4_fees,0)</f>
        <v/>
      </c>
      <c r="BL189" s="44">
        <f>-IF(BL$4=p4_start,p4_fees,0)</f>
        <v/>
      </c>
      <c r="BM189" s="44">
        <f>-IF(BM$4=p4_start,p4_fees,0)</f>
        <v/>
      </c>
      <c r="BN189" s="44">
        <f>-IF(BN$4=p4_start,p4_fees,0)</f>
        <v/>
      </c>
      <c r="BO189" s="44">
        <f>-IF(BO$4=p4_start,p4_fees,0)</f>
        <v/>
      </c>
      <c r="BP189" s="44">
        <f>-IF(BP$4=p4_start,p4_fees,0)</f>
        <v/>
      </c>
      <c r="BQ189" s="44">
        <f>-IF(BQ$4=p4_start,p4_fees,0)</f>
        <v/>
      </c>
      <c r="BR189" s="44">
        <f>-IF(BR$4=p4_start,p4_fees,0)</f>
        <v/>
      </c>
      <c r="BS189" s="44">
        <f>-IF(BS$4=p4_start,p4_fees,0)</f>
        <v/>
      </c>
      <c r="BT189" s="44">
        <f>-IF(BT$4=p4_start,p4_fees,0)</f>
        <v/>
      </c>
      <c r="BU189" s="44">
        <f>-IF(BU$4=p4_start,p4_fees,0)</f>
        <v/>
      </c>
      <c r="BV189" s="44">
        <f>-IF(BV$4=p4_start,p4_fees,0)</f>
        <v/>
      </c>
      <c r="BW189" s="44">
        <f>-IF(BW$4=p4_start,p4_fees,0)</f>
        <v/>
      </c>
      <c r="BX189" s="44">
        <f>-IF(BX$4=p4_start,p4_fees,0)</f>
        <v/>
      </c>
      <c r="BY189" s="44">
        <f>-IF(BY$4=p4_start,p4_fees,0)</f>
        <v/>
      </c>
      <c r="BZ189" s="44">
        <f>-IF(BZ$4=p4_start,p4_fees,0)</f>
        <v/>
      </c>
      <c r="CA189" s="44">
        <f>-IF(CA$4=p4_start,p4_fees,0)</f>
        <v/>
      </c>
      <c r="CB189" s="44">
        <f>-IF(CB$4=p4_start,p4_fees,0)</f>
        <v/>
      </c>
      <c r="CC189" s="44">
        <f>-IF(CC$4=p4_start,p4_fees,0)</f>
        <v/>
      </c>
      <c r="CD189" s="44">
        <f>-IF(CD$4=p4_start,p4_fees,0)</f>
        <v/>
      </c>
      <c r="CE189" s="44">
        <f>-IF(CE$4=p4_start,p4_fees,0)</f>
        <v/>
      </c>
      <c r="CF189" s="44">
        <f>-IF(CF$4=p4_start,p4_fees,0)</f>
        <v/>
      </c>
      <c r="CG189" s="44">
        <f>-IF(CG$4=p4_start,p4_fees,0)</f>
        <v/>
      </c>
      <c r="CH189" s="44">
        <f>-IF(CH$4=p4_start,p4_fees,0)</f>
        <v/>
      </c>
      <c r="CI189" s="44">
        <f>-IF(CI$4=p4_start,p4_fees,0)</f>
        <v/>
      </c>
      <c r="CJ189" s="44">
        <f>-IF(CJ$4=p4_start,p4_fees,0)</f>
        <v/>
      </c>
      <c r="CK189" s="44">
        <f>-IF(CK$4=p4_start,p4_fees,0)</f>
        <v/>
      </c>
      <c r="CL189" s="44">
        <f>-IF(CL$4=p4_start,p4_fees,0)</f>
        <v/>
      </c>
      <c r="CM189" s="44">
        <f>-IF(CM$4=p4_start,p4_fees,0)</f>
        <v/>
      </c>
      <c r="CN189" s="44">
        <f>-IF(CN$4=p4_start,p4_fees,0)</f>
        <v/>
      </c>
      <c r="CO189" s="44">
        <f>-IF(CO$4=p4_start,p4_fees,0)</f>
        <v/>
      </c>
      <c r="CP189" s="44">
        <f>-IF(CP$4=p4_start,p4_fees,0)</f>
        <v/>
      </c>
      <c r="CQ189" s="44">
        <f>-IF(CQ$4=p4_start,p4_fees,0)</f>
        <v/>
      </c>
      <c r="CR189" s="44">
        <f>-IF(CR$4=p4_start,p4_fees,0)</f>
        <v/>
      </c>
      <c r="CS189" s="44">
        <f>-IF(CS$4=p4_start,p4_fees,0)</f>
        <v/>
      </c>
      <c r="CT189" s="44">
        <f>-IF(CT$4=p4_start,p4_fees,0)</f>
        <v/>
      </c>
      <c r="CU189" s="44">
        <f>-IF(CU$4=p4_start,p4_fees,0)</f>
        <v/>
      </c>
      <c r="CV189" s="44">
        <f>-IF(CV$4=p4_start,p4_fees,0)</f>
        <v/>
      </c>
      <c r="CW189" s="44">
        <f>-IF(CW$4=p4_start,p4_fees,0)</f>
        <v/>
      </c>
      <c r="CX189" s="44">
        <f>-IF(CX$4=p4_start,p4_fees,0)</f>
        <v/>
      </c>
      <c r="CY189" s="44">
        <f>-IF(CY$4=p4_start,p4_fees,0)</f>
        <v/>
      </c>
      <c r="CZ189" s="44">
        <f>-IF(CZ$4=p4_start,p4_fees,0)</f>
        <v/>
      </c>
      <c r="DA189" s="44">
        <f>-IF(DA$4=p4_start,p4_fees,0)</f>
        <v/>
      </c>
      <c r="DB189" s="44">
        <f>-IF(DB$4=p4_start,p4_fees,0)</f>
        <v/>
      </c>
      <c r="DC189" s="44">
        <f>-IF(DC$4=p4_start,p4_fees,0)</f>
        <v/>
      </c>
      <c r="DD189" s="44">
        <f>-IF(DD$4=p4_start,p4_fees,0)</f>
        <v/>
      </c>
      <c r="DE189" s="44">
        <f>-IF(DE$4=p4_start,p4_fees,0)</f>
        <v/>
      </c>
      <c r="DF189" s="44">
        <f>-IF(DF$4=p4_start,p4_fees,0)</f>
        <v/>
      </c>
      <c r="DG189" s="44">
        <f>-IF(DG$4=p4_start,p4_fees,0)</f>
        <v/>
      </c>
      <c r="DH189" s="44">
        <f>-IF(DH$4=p4_start,p4_fees,0)</f>
        <v/>
      </c>
      <c r="DI189" s="44">
        <f>-IF(DI$4=p4_start,p4_fees,0)</f>
        <v/>
      </c>
      <c r="DJ189" s="44">
        <f>-IF(DJ$4=p4_start,p4_fees,0)</f>
        <v/>
      </c>
      <c r="DK189" s="44">
        <f>-IF(DK$4=p4_start,p4_fees,0)</f>
        <v/>
      </c>
      <c r="DL189" s="44">
        <f>-IF(DL$4=p4_start,p4_fees,0)</f>
        <v/>
      </c>
      <c r="DM189" s="44">
        <f>-IF(DM$4=p4_start,p4_fees,0)</f>
        <v/>
      </c>
      <c r="DN189" s="44">
        <f>-IF(DN$4=p4_start,p4_fees,0)</f>
        <v/>
      </c>
      <c r="DO189" s="44">
        <f>-IF(DO$4=p4_start,p4_fees,0)</f>
        <v/>
      </c>
      <c r="DP189" s="44">
        <f>-IF(DP$4=p4_start,p4_fees,0)</f>
        <v/>
      </c>
      <c r="DQ189" s="44">
        <f>-IF(DQ$4=p4_start,p4_fees,0)</f>
        <v/>
      </c>
      <c r="DR189" s="44">
        <f>-IF(DR$4=p4_start,p4_fees,0)</f>
        <v/>
      </c>
      <c r="DS189" s="44">
        <f>-IF(DS$4=p4_start,p4_fees,0)</f>
        <v/>
      </c>
      <c r="DT189" s="44">
        <f>-IF(DT$4=p4_start,p4_fees,0)</f>
        <v/>
      </c>
      <c r="DU189" s="44">
        <f>-IF(DU$4=p4_start,p4_fees,0)</f>
        <v/>
      </c>
      <c r="DV189" s="44">
        <f>-IF(DV$4=p4_start,p4_fees,0)</f>
        <v/>
      </c>
      <c r="DW189" s="44">
        <f>-IF(DW$4=p4_start,p4_fees,0)</f>
        <v/>
      </c>
      <c r="DX189" s="44">
        <f>-IF(DX$4=p4_start,p4_fees,0)</f>
        <v/>
      </c>
      <c r="DY189" s="44">
        <f>-IF(DY$4=p4_start,p4_fees,0)</f>
        <v/>
      </c>
      <c r="DZ189" s="44">
        <f>-IF(DZ$4=p4_start,p4_fees,0)</f>
        <v/>
      </c>
      <c r="EA189" s="44">
        <f>-IF(EA$4=p4_start,p4_fees,0)</f>
        <v/>
      </c>
      <c r="EB189" s="44">
        <f>-IF(EB$4=p4_start,p4_fees,0)</f>
        <v/>
      </c>
      <c r="EC189" s="44">
        <f>-IF(EC$4=p4_start,p4_fees,0)</f>
        <v/>
      </c>
      <c r="ED189" s="44">
        <f>-IF(ED$4=p4_start,p4_fees,0)</f>
        <v/>
      </c>
      <c r="EE189" s="44">
        <f>-IF(EE$4=p4_start,p4_fees,0)</f>
        <v/>
      </c>
      <c r="EF189" s="44">
        <f>-IF(EF$4=p4_start,p4_fees,0)</f>
        <v/>
      </c>
      <c r="EG189" s="44">
        <f>-IF(EG$4=p4_start,p4_fees,0)</f>
        <v/>
      </c>
      <c r="EH189" s="44">
        <f>-IF(EH$4=p4_start,p4_fees,0)</f>
        <v/>
      </c>
      <c r="EI189" s="44">
        <f>-IF(EI$4=p4_start,p4_fees,0)</f>
        <v/>
      </c>
      <c r="EJ189" s="44">
        <f>-IF(EJ$4=p4_start,p4_fees,0)</f>
        <v/>
      </c>
      <c r="EK189" s="44">
        <f>-IF(EK$4=p4_start,p4_fees,0)</f>
        <v/>
      </c>
      <c r="EL189" s="44">
        <f>-IF(EL$4=p4_start,p4_fees,0)</f>
        <v/>
      </c>
      <c r="EM189" s="44">
        <f>-IF(EM$4=p4_start,p4_fees,0)</f>
        <v/>
      </c>
      <c r="EN189" s="44">
        <f>-IF(EN$4=p4_start,p4_fees,0)</f>
        <v/>
      </c>
      <c r="EO189" s="44">
        <f>-IF(EO$4=p4_start,p4_fees,0)</f>
        <v/>
      </c>
      <c r="EP189" s="44">
        <f>-IF(EP$4=p4_start,p4_fees,0)</f>
        <v/>
      </c>
      <c r="EQ189" s="44">
        <f>-IF(EQ$4=p4_start,p4_fees,0)</f>
        <v/>
      </c>
      <c r="ER189" s="44">
        <f>-IF(ER$4=p4_start,p4_fees,0)</f>
        <v/>
      </c>
      <c r="ES189" s="44">
        <f>-IF(ES$4=p4_start,p4_fees,0)</f>
        <v/>
      </c>
      <c r="ET189" s="44">
        <f>-IF(ET$4=p4_start,p4_fees,0)</f>
        <v/>
      </c>
      <c r="EU189" s="44">
        <f>-IF(EU$4=p4_start,p4_fees,0)</f>
        <v/>
      </c>
      <c r="EV189" s="44">
        <f>-IF(EV$4=p4_start,p4_fees,0)</f>
        <v/>
      </c>
      <c r="EW189" s="44">
        <f>-IF(EW$4=p4_start,p4_fees,0)</f>
        <v/>
      </c>
      <c r="EX189" s="44">
        <f>-IF(EX$4=p4_start,p4_fees,0)</f>
        <v/>
      </c>
      <c r="EY189" s="44">
        <f>-IF(EY$4=p4_start,p4_fees,0)</f>
        <v/>
      </c>
      <c r="EZ189" s="44">
        <f>-IF(EZ$4=p4_start,p4_fees,0)</f>
        <v/>
      </c>
      <c r="FA189" s="44">
        <f>-IF(FA$4=p4_start,p4_fees,0)</f>
        <v/>
      </c>
      <c r="FB189" s="44">
        <f>-IF(FB$4=p4_start,p4_fees,0)</f>
        <v/>
      </c>
      <c r="FC189" s="44">
        <f>-IF(FC$4=p4_start,p4_fees,0)</f>
        <v/>
      </c>
      <c r="FD189" s="44">
        <f>-IF(FD$4=p4_start,p4_fees,0)</f>
        <v/>
      </c>
      <c r="FE189" s="44">
        <f>-IF(FE$4=p4_start,p4_fees,0)</f>
        <v/>
      </c>
      <c r="FF189" s="44">
        <f>-IF(FF$4=p4_start,p4_fees,0)</f>
        <v/>
      </c>
      <c r="FG189" s="44">
        <f>-IF(FG$4=p4_start,p4_fees,0)</f>
        <v/>
      </c>
      <c r="FH189" s="44">
        <f>-IF(FH$4=p4_start,p4_fees,0)</f>
        <v/>
      </c>
      <c r="FI189" s="44">
        <f>-IF(FI$4=p4_start,p4_fees,0)</f>
        <v/>
      </c>
      <c r="FJ189" s="44">
        <f>-IF(FJ$4=p4_start,p4_fees,0)</f>
        <v/>
      </c>
      <c r="FK189" s="44">
        <f>-IF(FK$4=p4_start,p4_fees,0)</f>
        <v/>
      </c>
      <c r="FL189" s="44">
        <f>-IF(FL$4=p4_start,p4_fees,0)</f>
        <v/>
      </c>
      <c r="FM189" s="44">
        <f>-IF(FM$4=p4_start,p4_fees,0)</f>
        <v/>
      </c>
      <c r="FN189" s="44">
        <f>-IF(FN$4=p4_start,p4_fees,0)</f>
        <v/>
      </c>
      <c r="FO189" s="44">
        <f>-IF(FO$4=p4_start,p4_fees,0)</f>
        <v/>
      </c>
      <c r="FP189" s="44">
        <f>-IF(FP$4=p4_start,p4_fees,0)</f>
        <v/>
      </c>
      <c r="FQ189" s="44">
        <f>-IF(FQ$4=p4_start,p4_fees,0)</f>
        <v/>
      </c>
      <c r="FR189" s="44">
        <f>-IF(FR$4=p4_start,p4_fees,0)</f>
        <v/>
      </c>
      <c r="FS189" s="44">
        <f>-IF(FS$4=p4_start,p4_fees,0)</f>
        <v/>
      </c>
      <c r="FT189" s="44">
        <f>-IF(FT$4=p4_start,p4_fees,0)</f>
        <v/>
      </c>
      <c r="FU189" s="44">
        <f>-IF(FU$4=p4_start,p4_fees,0)</f>
        <v/>
      </c>
      <c r="FV189" s="44">
        <f>-IF(FV$4=p4_start,p4_fees,0)</f>
        <v/>
      </c>
      <c r="FW189" s="44">
        <f>-IF(FW$4=p4_start,p4_fees,0)</f>
        <v/>
      </c>
      <c r="FX189" s="44">
        <f>-IF(FX$4=p4_start,p4_fees,0)</f>
        <v/>
      </c>
      <c r="FY189" s="44">
        <f>-IF(FY$4=p4_start,p4_fees,0)</f>
        <v/>
      </c>
      <c r="FZ189" s="44">
        <f>-IF(FZ$4=p4_start,p4_fees,0)</f>
        <v/>
      </c>
      <c r="GA189" s="44">
        <f>-IF(GA$4=p4_start,p4_fees,0)</f>
        <v/>
      </c>
      <c r="GB189" s="44">
        <f>-IF(GB$4=p4_start,p4_fees,0)</f>
        <v/>
      </c>
      <c r="GC189" s="44">
        <f>-IF(GC$4=p4_start,p4_fees,0)</f>
        <v/>
      </c>
      <c r="GD189" s="44">
        <f>-IF(GD$4=p4_start,p4_fees,0)</f>
        <v/>
      </c>
      <c r="GE189" s="44">
        <f>-IF(GE$4=p4_start,p4_fees,0)</f>
        <v/>
      </c>
      <c r="GF189" s="44">
        <f>-IF(GF$4=p4_start,p4_fees,0)</f>
        <v/>
      </c>
      <c r="GG189" s="44">
        <f>-IF(GG$4=p4_start,p4_fees,0)</f>
        <v/>
      </c>
      <c r="GH189" s="44">
        <f>-IF(GH$4=p4_start,p4_fees,0)</f>
        <v/>
      </c>
      <c r="GI189" s="44">
        <f>-IF(GI$4=p4_start,p4_fees,0)</f>
        <v/>
      </c>
      <c r="GJ189" s="44">
        <f>-IF(GJ$4=p4_start,p4_fees,0)</f>
        <v/>
      </c>
      <c r="GK189" s="44">
        <f>-IF(GK$4=p4_start,p4_fees,0)</f>
        <v/>
      </c>
      <c r="GL189" s="44">
        <f>-IF(GL$4=p4_start,p4_fees,0)</f>
        <v/>
      </c>
      <c r="GM189" s="44">
        <f>-IF(GM$4=p4_start,p4_fees,0)</f>
        <v/>
      </c>
      <c r="GN189" s="44">
        <f>-IF(GN$4=p4_start,p4_fees,0)</f>
        <v/>
      </c>
      <c r="GO189" s="44">
        <f>-IF(GO$4=p4_start,p4_fees,0)</f>
        <v/>
      </c>
      <c r="GP189" s="44">
        <f>-IF(GP$4=p4_start,p4_fees,0)</f>
        <v/>
      </c>
      <c r="GQ189" s="44">
        <f>-IF(GQ$4=p4_start,p4_fees,0)</f>
        <v/>
      </c>
      <c r="GR189" s="44">
        <f>-IF(GR$4=p4_start,p4_fees,0)</f>
        <v/>
      </c>
      <c r="GS189" s="44">
        <f>-IF(GS$4=p4_start,p4_fees,0)</f>
        <v/>
      </c>
      <c r="GT189" s="44">
        <f>-IF(GT$4=p4_start,p4_fees,0)</f>
        <v/>
      </c>
      <c r="GU189" s="44">
        <f>-IF(GU$4=p4_start,p4_fees,0)</f>
        <v/>
      </c>
      <c r="GV189" s="44">
        <f>-IF(GV$4=p4_start,p4_fees,0)</f>
        <v/>
      </c>
      <c r="GW189" s="44">
        <f>-IF(GW$4=p4_start,p4_fees,0)</f>
        <v/>
      </c>
      <c r="GX189" s="44">
        <f>-IF(GX$4=p4_start,p4_fees,0)</f>
        <v/>
      </c>
      <c r="GY189" s="44">
        <f>-IF(GY$4=p4_start,p4_fees,0)</f>
        <v/>
      </c>
      <c r="GZ189" s="44">
        <f>-IF(GZ$4=p4_start,p4_fees,0)</f>
        <v/>
      </c>
      <c r="HA189" s="44">
        <f>-IF(HA$4=p4_start,p4_fees,0)</f>
        <v/>
      </c>
      <c r="HB189" s="44">
        <f>-IF(HB$4=p4_start,p4_fees,0)</f>
        <v/>
      </c>
      <c r="HC189" s="44">
        <f>-IF(HC$4=p4_start,p4_fees,0)</f>
        <v/>
      </c>
      <c r="HD189" s="44">
        <f>-IF(HD$4=p4_start,p4_fees,0)</f>
        <v/>
      </c>
      <c r="HE189" s="44">
        <f>-IF(HE$4=p4_start,p4_fees,0)</f>
        <v/>
      </c>
      <c r="HF189" s="44">
        <f>-IF(HF$4=p4_start,p4_fees,0)</f>
        <v/>
      </c>
      <c r="HG189" s="44">
        <f>-IF(HG$4=p4_start,p4_fees,0)</f>
        <v/>
      </c>
      <c r="HH189" s="44">
        <f>-IF(HH$4=p4_start,p4_fees,0)</f>
        <v/>
      </c>
      <c r="HI189" s="44">
        <f>-IF(HI$4=p4_start,p4_fees,0)</f>
        <v/>
      </c>
      <c r="HJ189" s="44">
        <f>-IF(HJ$4=p4_start,p4_fees,0)</f>
        <v/>
      </c>
      <c r="HK189" s="44">
        <f>-IF(HK$4=p4_start,p4_fees,0)</f>
        <v/>
      </c>
      <c r="HL189" s="44">
        <f>-IF(HL$4=p4_start,p4_fees,0)</f>
        <v/>
      </c>
      <c r="HM189" s="44">
        <f>-IF(HM$4=p4_start,p4_fees,0)</f>
        <v/>
      </c>
      <c r="HN189" s="44">
        <f>-IF(HN$4=p4_start,p4_fees,0)</f>
        <v/>
      </c>
      <c r="HO189" s="44">
        <f>-IF(HO$4=p4_start,p4_fees,0)</f>
        <v/>
      </c>
      <c r="HP189" s="44">
        <f>-IF(HP$4=p4_start,p4_fees,0)</f>
        <v/>
      </c>
      <c r="HQ189" s="44">
        <f>-IF(HQ$4=p4_start,p4_fees,0)</f>
        <v/>
      </c>
      <c r="HR189" s="44">
        <f>-IF(HR$4=p4_start,p4_fees,0)</f>
        <v/>
      </c>
      <c r="HS189" s="44">
        <f>-IF(HS$4=p4_start,p4_fees,0)</f>
        <v/>
      </c>
      <c r="HT189" s="44">
        <f>-IF(HT$4=p4_start,p4_fees,0)</f>
        <v/>
      </c>
      <c r="HU189" s="44">
        <f>-IF(HU$4=p4_start,p4_fees,0)</f>
        <v/>
      </c>
      <c r="HV189" s="44">
        <f>-IF(HV$4=p4_start,p4_fees,0)</f>
        <v/>
      </c>
      <c r="HW189" s="44">
        <f>-IF(HW$4=p4_start,p4_fees,0)</f>
        <v/>
      </c>
      <c r="HX189" s="44">
        <f>-IF(HX$4=p4_start,p4_fees,0)</f>
        <v/>
      </c>
      <c r="HY189" s="44">
        <f>-IF(HY$4=p4_start,p4_fees,0)</f>
        <v/>
      </c>
      <c r="HZ189" s="44">
        <f>-IF(HZ$4=p4_start,p4_fees,0)</f>
        <v/>
      </c>
      <c r="IA189" s="44">
        <f>-IF(IA$4=p4_start,p4_fees,0)</f>
        <v/>
      </c>
      <c r="IB189" s="44">
        <f>-IF(IB$4=p4_start,p4_fees,0)</f>
        <v/>
      </c>
      <c r="IC189" s="44">
        <f>-IF(IC$4=p4_start,p4_fees,0)</f>
        <v/>
      </c>
      <c r="ID189" s="44">
        <f>-IF(ID$4=p4_start,p4_fees,0)</f>
        <v/>
      </c>
      <c r="IE189" s="44">
        <f>-IF(IE$4=p4_start,p4_fees,0)</f>
        <v/>
      </c>
      <c r="IF189" s="44">
        <f>-IF(IF$4=p4_start,p4_fees,0)</f>
        <v/>
      </c>
      <c r="IG189" s="44">
        <f>-IF(IG$4=p4_start,p4_fees,0)</f>
        <v/>
      </c>
      <c r="IH189" s="44">
        <f>-IF(IH$4=p4_start,p4_fees,0)</f>
        <v/>
      </c>
      <c r="II189" s="44">
        <f>-IF(II$4=p4_start,p4_fees,0)</f>
        <v/>
      </c>
      <c r="IJ189" s="44">
        <f>-IF(IJ$4=p4_start,p4_fees,0)</f>
        <v/>
      </c>
      <c r="IK189" s="44">
        <f>-IF(IK$4=p4_start,p4_fees,0)</f>
        <v/>
      </c>
      <c r="IL189" s="44">
        <f>-IF(IL$4=p4_start,p4_fees,0)</f>
        <v/>
      </c>
      <c r="IM189" s="44">
        <f>-IF(IM$4=p4_start,p4_fees,0)</f>
        <v/>
      </c>
      <c r="IN189" s="44">
        <f>-IF(IN$4=p4_start,p4_fees,0)</f>
        <v/>
      </c>
      <c r="IO189" s="44">
        <f>-IF(IO$4=p4_start,p4_fees,0)</f>
        <v/>
      </c>
      <c r="IP189" s="44">
        <f>-IF(IP$4=p4_start,p4_fees,0)</f>
        <v/>
      </c>
      <c r="IQ189" s="44">
        <f>-IF(IQ$4=p4_start,p4_fees,0)</f>
        <v/>
      </c>
      <c r="IR189" s="44">
        <f>-IF(IR$4=p4_start,p4_fees,0)</f>
        <v/>
      </c>
      <c r="IS189" s="44">
        <f>-IF(IS$4=p4_start,p4_fees,0)</f>
        <v/>
      </c>
      <c r="IT189" s="44">
        <f>-IF(IT$4=p4_start,p4_fees,0)</f>
        <v/>
      </c>
      <c r="IU189" s="44">
        <f>-IF(IU$4=p4_start,p4_fees,0)</f>
        <v/>
      </c>
      <c r="IV189" s="44">
        <f>-IF(IV$4=p4_start,p4_fees,0)</f>
        <v/>
      </c>
      <c r="IW189" s="44">
        <f>-IF(IW$4=p4_start,p4_fees,0)</f>
        <v/>
      </c>
      <c r="IX189" s="44">
        <f>-IF(IX$4=p4_start,p4_fees,0)</f>
        <v/>
      </c>
      <c r="IY189" s="44">
        <f>-IF(IY$4=p4_start,p4_fees,0)</f>
        <v/>
      </c>
      <c r="IZ189" s="44">
        <f>-IF(IZ$4=p4_start,p4_fees,0)</f>
        <v/>
      </c>
      <c r="JA189" s="44">
        <f>-IF(JA$4=p4_start,p4_fees,0)</f>
        <v/>
      </c>
      <c r="JB189" s="44">
        <f>-IF(JB$4=p4_start,p4_fees,0)</f>
        <v/>
      </c>
      <c r="JC189" s="44">
        <f>-IF(JC$4=p4_start,p4_fees,0)</f>
        <v/>
      </c>
      <c r="JD189" s="44">
        <f>-IF(JD$4=p4_start,p4_fees,0)</f>
        <v/>
      </c>
      <c r="JE189" s="44">
        <f>-IF(JE$4=p4_start,p4_fees,0)</f>
        <v/>
      </c>
      <c r="JF189" s="44">
        <f>-IF(JF$4=p4_start,p4_fees,0)</f>
        <v/>
      </c>
      <c r="JG189" s="44">
        <f>-IF(JG$4=p4_start,p4_fees,0)</f>
        <v/>
      </c>
      <c r="JH189" s="44">
        <f>-IF(JH$4=p4_start,p4_fees,0)</f>
        <v/>
      </c>
      <c r="JI189" s="44">
        <f>-IF(JI$4=p4_start,p4_fees,0)</f>
        <v/>
      </c>
      <c r="JJ189" s="44">
        <f>-IF(JJ$4=p4_start,p4_fees,0)</f>
        <v/>
      </c>
      <c r="JK189" s="44">
        <f>-IF(JK$4=p4_start,p4_fees,0)</f>
        <v/>
      </c>
      <c r="JL189" s="44">
        <f>-IF(JL$4=p4_start,p4_fees,0)</f>
        <v/>
      </c>
      <c r="JM189" s="44">
        <f>-IF(JM$4=p4_start,p4_fees,0)</f>
        <v/>
      </c>
      <c r="JN189" s="44">
        <f>-IF(JN$4=p4_start,p4_fees,0)</f>
        <v/>
      </c>
      <c r="JO189" s="44">
        <f>-IF(JO$4=p4_start,p4_fees,0)</f>
        <v/>
      </c>
      <c r="JP189" s="44">
        <f>-IF(JP$4=p4_start,p4_fees,0)</f>
        <v/>
      </c>
      <c r="JQ189" s="44">
        <f>-IF(JQ$4=p4_start,p4_fees,0)</f>
        <v/>
      </c>
      <c r="JR189" s="44">
        <f>-IF(JR$4=p4_start,p4_fees,0)</f>
        <v/>
      </c>
      <c r="JS189" s="44">
        <f>-IF(JS$4=p4_start,p4_fees,0)</f>
        <v/>
      </c>
      <c r="JT189" s="44">
        <f>-IF(JT$4=p4_start,p4_fees,0)</f>
        <v/>
      </c>
      <c r="JU189" s="44">
        <f>-IF(JU$4=p4_start,p4_fees,0)</f>
        <v/>
      </c>
      <c r="JV189" s="44">
        <f>-IF(JV$4=p4_start,p4_fees,0)</f>
        <v/>
      </c>
      <c r="JW189" s="44">
        <f>-IF(JW$4=p4_start,p4_fees,0)</f>
        <v/>
      </c>
      <c r="JX189" s="44">
        <f>-IF(JX$4=p4_start,p4_fees,0)</f>
        <v/>
      </c>
      <c r="JY189" s="44">
        <f>-IF(JY$4=p4_start,p4_fees,0)</f>
        <v/>
      </c>
      <c r="JZ189" s="44">
        <f>-IF(JZ$4=p4_start,p4_fees,0)</f>
        <v/>
      </c>
      <c r="KA189" s="44">
        <f>-IF(KA$4=p4_start,p4_fees,0)</f>
        <v/>
      </c>
      <c r="KB189" s="44">
        <f>-IF(KB$4=p4_start,p4_fees,0)</f>
        <v/>
      </c>
      <c r="KC189" s="44">
        <f>-IF(KC$4=p4_start,p4_fees,0)</f>
        <v/>
      </c>
      <c r="KD189" s="44">
        <f>-IF(KD$4=p4_start,p4_fees,0)</f>
        <v/>
      </c>
      <c r="KE189" s="44">
        <f>-IF(KE$4=p4_start,p4_fees,0)</f>
        <v/>
      </c>
      <c r="KF189" s="44">
        <f>-IF(KF$4=p4_start,p4_fees,0)</f>
        <v/>
      </c>
      <c r="KG189" s="44">
        <f>-IF(KG$4=p4_start,p4_fees,0)</f>
        <v/>
      </c>
      <c r="KH189" s="44">
        <f>-IF(KH$4=p4_start,p4_fees,0)</f>
        <v/>
      </c>
      <c r="KI189" s="44">
        <f>-IF(KI$4=p4_start,p4_fees,0)</f>
        <v/>
      </c>
      <c r="KJ189" s="44">
        <f>-IF(KJ$4=p4_start,p4_fees,0)</f>
        <v/>
      </c>
      <c r="KK189" s="44">
        <f>-IF(KK$4=p4_start,p4_fees,0)</f>
        <v/>
      </c>
      <c r="KL189" s="44">
        <f>-IF(KL$4=p4_start,p4_fees,0)</f>
        <v/>
      </c>
      <c r="KM189" s="44">
        <f>-IF(KM$4=p4_start,p4_fees,0)</f>
        <v/>
      </c>
      <c r="KN189" s="44">
        <f>-IF(KN$4=p4_start,p4_fees,0)</f>
        <v/>
      </c>
      <c r="KO189" s="44">
        <f>-IF(KO$4=p4_start,p4_fees,0)</f>
        <v/>
      </c>
      <c r="KP189" s="44">
        <f>-IF(KP$4=p4_start,p4_fees,0)</f>
        <v/>
      </c>
      <c r="KQ189" s="44">
        <f>-IF(KQ$4=p4_start,p4_fees,0)</f>
        <v/>
      </c>
      <c r="KR189" s="44">
        <f>-IF(KR$4=p4_start,p4_fees,0)</f>
        <v/>
      </c>
      <c r="KS189" s="44">
        <f>-IF(KS$4=p4_start,p4_fees,0)</f>
        <v/>
      </c>
      <c r="KT189" s="44">
        <f>-IF(KT$4=p4_start,p4_fees,0)</f>
        <v/>
      </c>
      <c r="KU189" s="44">
        <f>-IF(KU$4=p4_start,p4_fees,0)</f>
        <v/>
      </c>
      <c r="KV189" s="44">
        <f>-IF(KV$4=p4_start,p4_fees,0)</f>
        <v/>
      </c>
      <c r="KW189" s="44">
        <f>-IF(KW$4=p4_start,p4_fees,0)</f>
        <v/>
      </c>
      <c r="KX189" s="44">
        <f>-IF(KX$4=p4_start,p4_fees,0)</f>
        <v/>
      </c>
      <c r="KY189" s="44">
        <f>-IF(KY$4=p4_start,p4_fees,0)</f>
        <v/>
      </c>
      <c r="KZ189" s="44">
        <f>-IF(KZ$4=p4_start,p4_fees,0)</f>
        <v/>
      </c>
      <c r="LA189" s="44">
        <f>-IF(LA$4=p4_start,p4_fees,0)</f>
        <v/>
      </c>
      <c r="LB189" s="44">
        <f>-IF(LB$4=p4_start,p4_fees,0)</f>
        <v/>
      </c>
      <c r="LC189" s="44">
        <f>-IF(LC$4=p4_start,p4_fees,0)</f>
        <v/>
      </c>
      <c r="LD189" s="44">
        <f>-IF(LD$4=p4_start,p4_fees,0)</f>
        <v/>
      </c>
      <c r="LE189" s="44">
        <f>-IF(LE$4=p4_start,p4_fees,0)</f>
        <v/>
      </c>
      <c r="LF189" s="44">
        <f>-IF(LF$4=p4_start,p4_fees,0)</f>
        <v/>
      </c>
      <c r="LG189" s="44">
        <f>-IF(LG$4=p4_start,p4_fees,0)</f>
        <v/>
      </c>
      <c r="LH189" s="44">
        <f>-IF(LH$4=p4_start,p4_fees,0)</f>
        <v/>
      </c>
      <c r="LI189" s="44">
        <f>-IF(LI$4=p4_start,p4_fees,0)</f>
        <v/>
      </c>
      <c r="LJ189" s="44">
        <f>-IF(LJ$4=p4_start,p4_fees,0)</f>
        <v/>
      </c>
      <c r="LK189" s="44">
        <f>-IF(LK$4=p4_start,p4_fees,0)</f>
        <v/>
      </c>
      <c r="LL189" s="44">
        <f>-IF(LL$4=p4_start,p4_fees,0)</f>
        <v/>
      </c>
      <c r="LM189" s="44">
        <f>-IF(LM$4=p4_start,p4_fees,0)</f>
        <v/>
      </c>
      <c r="LN189" s="44">
        <f>-IF(LN$4=p4_start,p4_fees,0)</f>
        <v/>
      </c>
      <c r="LO189" s="44">
        <f>-IF(LO$4=p4_start,p4_fees,0)</f>
        <v/>
      </c>
      <c r="LP189" s="44">
        <f>-IF(LP$4=p4_start,p4_fees,0)</f>
        <v/>
      </c>
      <c r="LQ189" s="44">
        <f>-IF(LQ$4=p4_start,p4_fees,0)</f>
        <v/>
      </c>
      <c r="LR189" s="44">
        <f>-IF(LR$4=p4_start,p4_fees,0)</f>
        <v/>
      </c>
      <c r="LS189" s="44">
        <f>-IF(LS$4=p4_start,p4_fees,0)</f>
        <v/>
      </c>
      <c r="LT189" s="44">
        <f>-IF(LT$4=p4_start,p4_fees,0)</f>
        <v/>
      </c>
      <c r="LU189" s="44">
        <f>-IF(LU$4=p4_start,p4_fees,0)</f>
        <v/>
      </c>
      <c r="LV189" s="44">
        <f>-IF(LV$4=p4_start,p4_fees,0)</f>
        <v/>
      </c>
      <c r="LW189" s="44">
        <f>-IF(LW$4=p4_start,p4_fees,0)</f>
        <v/>
      </c>
      <c r="LX189" s="44">
        <f>-IF(LX$4=p4_start,p4_fees,0)</f>
        <v/>
      </c>
      <c r="LY189" s="44">
        <f>-IF(LY$4=p4_start,p4_fees,0)</f>
        <v/>
      </c>
      <c r="LZ189" s="44">
        <f>-IF(LZ$4=p4_start,p4_fees,0)</f>
        <v/>
      </c>
      <c r="MA189" s="44">
        <f>-IF(MA$4=p4_start,p4_fees,0)</f>
        <v/>
      </c>
      <c r="MB189" s="44">
        <f>-IF(MB$4=p4_start,p4_fees,0)</f>
        <v/>
      </c>
      <c r="MC189" s="44">
        <f>-IF(MC$4=p4_start,p4_fees,0)</f>
        <v/>
      </c>
      <c r="MD189" s="44">
        <f>-IF(MD$4=p4_start,p4_fees,0)</f>
        <v/>
      </c>
      <c r="ME189" s="44">
        <f>-IF(ME$4=p4_start,p4_fees,0)</f>
        <v/>
      </c>
      <c r="MF189" s="44">
        <f>-IF(MF$4=p4_start,p4_fees,0)</f>
        <v/>
      </c>
      <c r="MG189" s="44">
        <f>-IF(MG$4=p4_start,p4_fees,0)</f>
        <v/>
      </c>
      <c r="MH189" s="44">
        <f>-IF(MH$4=p4_start,p4_fees,0)</f>
        <v/>
      </c>
      <c r="MI189" s="44">
        <f>-IF(MI$4=p4_start,p4_fees,0)</f>
        <v/>
      </c>
      <c r="MJ189" s="44">
        <f>-IF(MJ$4=p4_start,p4_fees,0)</f>
        <v/>
      </c>
      <c r="MK189" s="44">
        <f>-IF(MK$4=p4_start,p4_fees,0)</f>
        <v/>
      </c>
      <c r="ML189" s="44">
        <f>-IF(ML$4=p4_start,p4_fees,0)</f>
        <v/>
      </c>
      <c r="MM189" s="44">
        <f>-IF(MM$4=p4_start,p4_fees,0)</f>
        <v/>
      </c>
      <c r="MN189" s="44">
        <f>-IF(MN$4=p4_start,p4_fees,0)</f>
        <v/>
      </c>
      <c r="MO189" s="44">
        <f>-IF(MO$4=p4_start,p4_fees,0)</f>
        <v/>
      </c>
      <c r="MP189" s="44">
        <f>-IF(MP$4=p4_start,p4_fees,0)</f>
        <v/>
      </c>
      <c r="MQ189" s="44">
        <f>-IF(MQ$4=p4_start,p4_fees,0)</f>
        <v/>
      </c>
      <c r="MR189" s="44">
        <f>-IF(MR$4=p4_start,p4_fees,0)</f>
        <v/>
      </c>
      <c r="MS189" s="44">
        <f>-IF(MS$4=p4_start,p4_fees,0)</f>
        <v/>
      </c>
      <c r="MT189" s="44">
        <f>-IF(MT$4=p4_start,p4_fees,0)</f>
        <v/>
      </c>
      <c r="MU189" s="44">
        <f>-IF(MU$4=p4_start,p4_fees,0)</f>
        <v/>
      </c>
      <c r="MV189" s="44">
        <f>-IF(MV$4=p4_start,p4_fees,0)</f>
        <v/>
      </c>
      <c r="MW189" s="44">
        <f>-IF(MW$4=p4_start,p4_fees,0)</f>
        <v/>
      </c>
      <c r="MX189" s="44">
        <f>-IF(MX$4=p4_start,p4_fees,0)</f>
        <v/>
      </c>
      <c r="MY189" s="44">
        <f>-IF(MY$4=p4_start,p4_fees,0)</f>
        <v/>
      </c>
      <c r="MZ189" s="44">
        <f>-IF(MZ$4=p4_start,p4_fees,0)</f>
        <v/>
      </c>
      <c r="NA189" s="44">
        <f>-IF(NA$4=p4_start,p4_fees,0)</f>
        <v/>
      </c>
      <c r="NB189" s="44">
        <f>-IF(NB$4=p4_start,p4_fees,0)</f>
        <v/>
      </c>
      <c r="NC189" s="44">
        <f>-IF(NC$4=p4_start,p4_fees,0)</f>
        <v/>
      </c>
      <c r="ND189" s="44">
        <f>-IF(ND$4=p4_start,p4_fees,0)</f>
        <v/>
      </c>
      <c r="NE189" s="44">
        <f>-IF(NE$4=p4_start,p4_fees,0)</f>
        <v/>
      </c>
      <c r="NF189" s="44">
        <f>-IF(NF$4=p4_start,p4_fees,0)</f>
        <v/>
      </c>
      <c r="NG189" s="44">
        <f>-IF(NG$4=p4_start,p4_fees,0)</f>
        <v/>
      </c>
      <c r="NH189" s="44">
        <f>-IF(NH$4=p4_start,p4_fees,0)</f>
        <v/>
      </c>
      <c r="NI189" s="44">
        <f>-IF(NI$4=p4_start,p4_fees,0)</f>
        <v/>
      </c>
      <c r="NJ189" s="44">
        <f>-IF(NJ$4=p4_start,p4_fees,0)</f>
        <v/>
      </c>
      <c r="NK189" s="44">
        <f>-IF(NK$4=p4_start,p4_fees,0)</f>
        <v/>
      </c>
      <c r="NL189" s="44">
        <f>-IF(NL$4=p4_start,p4_fees,0)</f>
        <v/>
      </c>
      <c r="NM189" s="44">
        <f>-IF(NM$4=p4_start,p4_fees,0)</f>
        <v/>
      </c>
      <c r="NN189" s="44">
        <f>-IF(NN$4=p4_start,p4_fees,0)</f>
        <v/>
      </c>
      <c r="NO189" s="44">
        <f>-IF(NO$4=p4_start,p4_fees,0)</f>
        <v/>
      </c>
      <c r="NP189" s="44">
        <f>-IF(NP$4=p4_start,p4_fees,0)</f>
        <v/>
      </c>
      <c r="NQ189" s="44">
        <f>-IF(NQ$4=p4_start,p4_fees,0)</f>
        <v/>
      </c>
      <c r="NR189" s="44">
        <f>-IF(NR$4=p4_start,p4_fees,0)</f>
        <v/>
      </c>
      <c r="NS189" s="44">
        <f>-IF(NS$4=p4_start,p4_fees,0)</f>
        <v/>
      </c>
      <c r="NT189" s="44">
        <f>-IF(NT$4=p4_start,p4_fees,0)</f>
        <v/>
      </c>
      <c r="NU189" s="44">
        <f>-IF(NU$4=p4_start,p4_fees,0)</f>
        <v/>
      </c>
      <c r="NV189" s="44">
        <f>-IF(NV$4=p4_start,p4_fees,0)</f>
        <v/>
      </c>
      <c r="NW189" s="44">
        <f>-IF(NW$4=p4_start,p4_fees,0)</f>
        <v/>
      </c>
      <c r="NX189" s="44">
        <f>-IF(NX$4=p4_start,p4_fees,0)</f>
        <v/>
      </c>
      <c r="NY189" s="44">
        <f>-IF(NY$4=p4_start,p4_fees,0)</f>
        <v/>
      </c>
      <c r="NZ189" s="44">
        <f>-IF(NZ$4=p4_start,p4_fees,0)</f>
        <v/>
      </c>
      <c r="OA189" s="44">
        <f>-IF(OA$4=p4_start,p4_fees,0)</f>
        <v/>
      </c>
      <c r="OB189" s="44">
        <f>-IF(OB$4=p4_start,p4_fees,0)</f>
        <v/>
      </c>
      <c r="OC189" s="44">
        <f>-IF(OC$4=p4_start,p4_fees,0)</f>
        <v/>
      </c>
      <c r="OD189" s="44">
        <f>-IF(OD$4=p4_start,p4_fees,0)</f>
        <v/>
      </c>
      <c r="OE189" s="44">
        <f>-IF(OE$4=p4_start,p4_fees,0)</f>
        <v/>
      </c>
      <c r="OF189" s="44">
        <f>-IF(OF$4=p4_start,p4_fees,0)</f>
        <v/>
      </c>
      <c r="OG189" s="44">
        <f>-IF(OG$4=p4_start,p4_fees,0)</f>
        <v/>
      </c>
      <c r="OH189" s="44">
        <f>-IF(OH$4=p4_start,p4_fees,0)</f>
        <v/>
      </c>
      <c r="OI189" s="44">
        <f>-IF(OI$4=p4_start,p4_fees,0)</f>
        <v/>
      </c>
      <c r="OJ189" s="44">
        <f>-IF(OJ$4=p4_start,p4_fees,0)</f>
        <v/>
      </c>
      <c r="OK189" s="44">
        <f>-IF(OK$4=p4_start,p4_fees,0)</f>
        <v/>
      </c>
      <c r="OL189" s="44">
        <f>-IF(OL$4=p4_start,p4_fees,0)</f>
        <v/>
      </c>
      <c r="OM189" s="44">
        <f>-IF(OM$4=p4_start,p4_fees,0)</f>
        <v/>
      </c>
      <c r="ON189" s="44">
        <f>-IF(ON$4=p4_start,p4_fees,0)</f>
        <v/>
      </c>
      <c r="OO189" s="44">
        <f>-IF(OO$4=p4_start,p4_fees,0)</f>
        <v/>
      </c>
      <c r="OP189" s="44">
        <f>-IF(OP$4=p4_start,p4_fees,0)</f>
        <v/>
      </c>
      <c r="OQ189" s="44">
        <f>-IF(OQ$4=p4_start,p4_fees,0)</f>
        <v/>
      </c>
      <c r="OR189" s="44">
        <f>-IF(OR$4=p4_start,p4_fees,0)</f>
        <v/>
      </c>
      <c r="OS189" s="44">
        <f>-IF(OS$4=p4_start,p4_fees,0)</f>
        <v/>
      </c>
      <c r="OT189" s="44">
        <f>-IF(OT$4=p4_start,p4_fees,0)</f>
        <v/>
      </c>
      <c r="OU189" s="44">
        <f>-IF(OU$4=p4_start,p4_fees,0)</f>
        <v/>
      </c>
      <c r="OV189" s="44">
        <f>-IF(OV$4=p4_start,p4_fees,0)</f>
        <v/>
      </c>
      <c r="OW189" s="44">
        <f>-IF(OW$4=p4_start,p4_fees,0)</f>
        <v/>
      </c>
      <c r="OX189" s="44">
        <f>-IF(OX$4=p4_start,p4_fees,0)</f>
        <v/>
      </c>
      <c r="OY189" s="44">
        <f>-IF(OY$4=p4_start,p4_fees,0)</f>
        <v/>
      </c>
      <c r="OZ189" s="44">
        <f>-IF(OZ$4=p4_start,p4_fees,0)</f>
        <v/>
      </c>
      <c r="PA189" s="44">
        <f>-IF(PA$4=p4_start,p4_fees,0)</f>
        <v/>
      </c>
      <c r="PB189" s="44">
        <f>-IF(PB$4=p4_start,p4_fees,0)</f>
        <v/>
      </c>
      <c r="PC189" s="44">
        <f>-IF(PC$4=p4_start,p4_fees,0)</f>
        <v/>
      </c>
      <c r="PD189" s="44">
        <f>-IF(PD$4=p4_start,p4_fees,0)</f>
        <v/>
      </c>
      <c r="PE189" s="44">
        <f>-IF(PE$4=p4_start,p4_fees,0)</f>
        <v/>
      </c>
      <c r="PF189" s="44">
        <f>-IF(PF$4=p4_start,p4_fees,0)</f>
        <v/>
      </c>
      <c r="PG189" s="44">
        <f>-IF(PG$4=p4_start,p4_fees,0)</f>
        <v/>
      </c>
      <c r="PH189" s="44">
        <f>-IF(PH$4=p4_start,p4_fees,0)</f>
        <v/>
      </c>
      <c r="PI189" s="44">
        <f>-IF(PI$4=p4_start,p4_fees,0)</f>
        <v/>
      </c>
      <c r="PJ189" s="44">
        <f>-IF(PJ$4=p4_start,p4_fees,0)</f>
        <v/>
      </c>
      <c r="PK189" s="44">
        <f>-IF(PK$4=p4_start,p4_fees,0)</f>
        <v/>
      </c>
      <c r="PL189" s="44">
        <f>-IF(PL$4=p4_start,p4_fees,0)</f>
        <v/>
      </c>
      <c r="PM189" s="44">
        <f>-IF(PM$4=p4_start,p4_fees,0)</f>
        <v/>
      </c>
    </row>
    <row r="190">
      <c r="A190" s="5" t="inlineStr">
        <is>
          <t>Cash uses before capitalized interest</t>
        </is>
      </c>
      <c r="B190" s="9" t="inlineStr">
        <is>
          <t>P4</t>
        </is>
      </c>
      <c r="C190" s="43">
        <f>SUM(D190:PM190)</f>
        <v/>
      </c>
      <c r="D190" s="45">
        <f>-(D185+D186+D187+D188+D189)</f>
        <v/>
      </c>
      <c r="E190" s="45">
        <f>-(E185+E186+E187+E188+E189)</f>
        <v/>
      </c>
      <c r="F190" s="45">
        <f>-(F185+F186+F187+F188+F189)</f>
        <v/>
      </c>
      <c r="G190" s="45">
        <f>-(G185+G186+G187+G188+G189)</f>
        <v/>
      </c>
      <c r="H190" s="45">
        <f>-(H185+H186+H187+H188+H189)</f>
        <v/>
      </c>
      <c r="I190" s="45">
        <f>-(I185+I186+I187+I188+I189)</f>
        <v/>
      </c>
      <c r="J190" s="45">
        <f>-(J185+J186+J187+J188+J189)</f>
        <v/>
      </c>
      <c r="K190" s="45">
        <f>-(K185+K186+K187+K188+K189)</f>
        <v/>
      </c>
      <c r="L190" s="45">
        <f>-(L185+L186+L187+L188+L189)</f>
        <v/>
      </c>
      <c r="M190" s="45">
        <f>-(M185+M186+M187+M188+M189)</f>
        <v/>
      </c>
      <c r="N190" s="45">
        <f>-(N185+N186+N187+N188+N189)</f>
        <v/>
      </c>
      <c r="O190" s="45">
        <f>-(O185+O186+O187+O188+O189)</f>
        <v/>
      </c>
      <c r="P190" s="45">
        <f>-(P185+P186+P187+P188+P189)</f>
        <v/>
      </c>
      <c r="Q190" s="45">
        <f>-(Q185+Q186+Q187+Q188+Q189)</f>
        <v/>
      </c>
      <c r="R190" s="45">
        <f>-(R185+R186+R187+R188+R189)</f>
        <v/>
      </c>
      <c r="S190" s="45">
        <f>-(S185+S186+S187+S188+S189)</f>
        <v/>
      </c>
      <c r="T190" s="45">
        <f>-(T185+T186+T187+T188+T189)</f>
        <v/>
      </c>
      <c r="U190" s="45">
        <f>-(U185+U186+U187+U188+U189)</f>
        <v/>
      </c>
      <c r="V190" s="45">
        <f>-(V185+V186+V187+V188+V189)</f>
        <v/>
      </c>
      <c r="W190" s="45">
        <f>-(W185+W186+W187+W188+W189)</f>
        <v/>
      </c>
      <c r="X190" s="45">
        <f>-(X185+X186+X187+X188+X189)</f>
        <v/>
      </c>
      <c r="Y190" s="45">
        <f>-(Y185+Y186+Y187+Y188+Y189)</f>
        <v/>
      </c>
      <c r="Z190" s="45">
        <f>-(Z185+Z186+Z187+Z188+Z189)</f>
        <v/>
      </c>
      <c r="AA190" s="45">
        <f>-(AA185+AA186+AA187+AA188+AA189)</f>
        <v/>
      </c>
      <c r="AB190" s="45">
        <f>-(AB185+AB186+AB187+AB188+AB189)</f>
        <v/>
      </c>
      <c r="AC190" s="45">
        <f>-(AC185+AC186+AC187+AC188+AC189)</f>
        <v/>
      </c>
      <c r="AD190" s="45">
        <f>-(AD185+AD186+AD187+AD188+AD189)</f>
        <v/>
      </c>
      <c r="AE190" s="45">
        <f>-(AE185+AE186+AE187+AE188+AE189)</f>
        <v/>
      </c>
      <c r="AF190" s="45">
        <f>-(AF185+AF186+AF187+AF188+AF189)</f>
        <v/>
      </c>
      <c r="AG190" s="45">
        <f>-(AG185+AG186+AG187+AG188+AG189)</f>
        <v/>
      </c>
      <c r="AH190" s="45">
        <f>-(AH185+AH186+AH187+AH188+AH189)</f>
        <v/>
      </c>
      <c r="AI190" s="45">
        <f>-(AI185+AI186+AI187+AI188+AI189)</f>
        <v/>
      </c>
      <c r="AJ190" s="45">
        <f>-(AJ185+AJ186+AJ187+AJ188+AJ189)</f>
        <v/>
      </c>
      <c r="AK190" s="45">
        <f>-(AK185+AK186+AK187+AK188+AK189)</f>
        <v/>
      </c>
      <c r="AL190" s="45">
        <f>-(AL185+AL186+AL187+AL188+AL189)</f>
        <v/>
      </c>
      <c r="AM190" s="45">
        <f>-(AM185+AM186+AM187+AM188+AM189)</f>
        <v/>
      </c>
      <c r="AN190" s="45">
        <f>-(AN185+AN186+AN187+AN188+AN189)</f>
        <v/>
      </c>
      <c r="AO190" s="45">
        <f>-(AO185+AO186+AO187+AO188+AO189)</f>
        <v/>
      </c>
      <c r="AP190" s="45">
        <f>-(AP185+AP186+AP187+AP188+AP189)</f>
        <v/>
      </c>
      <c r="AQ190" s="45">
        <f>-(AQ185+AQ186+AQ187+AQ188+AQ189)</f>
        <v/>
      </c>
      <c r="AR190" s="45">
        <f>-(AR185+AR186+AR187+AR188+AR189)</f>
        <v/>
      </c>
      <c r="AS190" s="45">
        <f>-(AS185+AS186+AS187+AS188+AS189)</f>
        <v/>
      </c>
      <c r="AT190" s="45">
        <f>-(AT185+AT186+AT187+AT188+AT189)</f>
        <v/>
      </c>
      <c r="AU190" s="45">
        <f>-(AU185+AU186+AU187+AU188+AU189)</f>
        <v/>
      </c>
      <c r="AV190" s="45">
        <f>-(AV185+AV186+AV187+AV188+AV189)</f>
        <v/>
      </c>
      <c r="AW190" s="45">
        <f>-(AW185+AW186+AW187+AW188+AW189)</f>
        <v/>
      </c>
      <c r="AX190" s="45">
        <f>-(AX185+AX186+AX187+AX188+AX189)</f>
        <v/>
      </c>
      <c r="AY190" s="45">
        <f>-(AY185+AY186+AY187+AY188+AY189)</f>
        <v/>
      </c>
      <c r="AZ190" s="45">
        <f>-(AZ185+AZ186+AZ187+AZ188+AZ189)</f>
        <v/>
      </c>
      <c r="BA190" s="45">
        <f>-(BA185+BA186+BA187+BA188+BA189)</f>
        <v/>
      </c>
      <c r="BB190" s="45">
        <f>-(BB185+BB186+BB187+BB188+BB189)</f>
        <v/>
      </c>
      <c r="BC190" s="45">
        <f>-(BC185+BC186+BC187+BC188+BC189)</f>
        <v/>
      </c>
      <c r="BD190" s="45">
        <f>-(BD185+BD186+BD187+BD188+BD189)</f>
        <v/>
      </c>
      <c r="BE190" s="45">
        <f>-(BE185+BE186+BE187+BE188+BE189)</f>
        <v/>
      </c>
      <c r="BF190" s="45">
        <f>-(BF185+BF186+BF187+BF188+BF189)</f>
        <v/>
      </c>
      <c r="BG190" s="45">
        <f>-(BG185+BG186+BG187+BG188+BG189)</f>
        <v/>
      </c>
      <c r="BH190" s="45">
        <f>-(BH185+BH186+BH187+BH188+BH189)</f>
        <v/>
      </c>
      <c r="BI190" s="45">
        <f>-(BI185+BI186+BI187+BI188+BI189)</f>
        <v/>
      </c>
      <c r="BJ190" s="45">
        <f>-(BJ185+BJ186+BJ187+BJ188+BJ189)</f>
        <v/>
      </c>
      <c r="BK190" s="45">
        <f>-(BK185+BK186+BK187+BK188+BK189)</f>
        <v/>
      </c>
      <c r="BL190" s="45">
        <f>-(BL185+BL186+BL187+BL188+BL189)</f>
        <v/>
      </c>
      <c r="BM190" s="45">
        <f>-(BM185+BM186+BM187+BM188+BM189)</f>
        <v/>
      </c>
      <c r="BN190" s="45">
        <f>-(BN185+BN186+BN187+BN188+BN189)</f>
        <v/>
      </c>
      <c r="BO190" s="45">
        <f>-(BO185+BO186+BO187+BO188+BO189)</f>
        <v/>
      </c>
      <c r="BP190" s="45">
        <f>-(BP185+BP186+BP187+BP188+BP189)</f>
        <v/>
      </c>
      <c r="BQ190" s="45">
        <f>-(BQ185+BQ186+BQ187+BQ188+BQ189)</f>
        <v/>
      </c>
      <c r="BR190" s="45">
        <f>-(BR185+BR186+BR187+BR188+BR189)</f>
        <v/>
      </c>
      <c r="BS190" s="45">
        <f>-(BS185+BS186+BS187+BS188+BS189)</f>
        <v/>
      </c>
      <c r="BT190" s="45">
        <f>-(BT185+BT186+BT187+BT188+BT189)</f>
        <v/>
      </c>
      <c r="BU190" s="45">
        <f>-(BU185+BU186+BU187+BU188+BU189)</f>
        <v/>
      </c>
      <c r="BV190" s="45">
        <f>-(BV185+BV186+BV187+BV188+BV189)</f>
        <v/>
      </c>
      <c r="BW190" s="45">
        <f>-(BW185+BW186+BW187+BW188+BW189)</f>
        <v/>
      </c>
      <c r="BX190" s="45">
        <f>-(BX185+BX186+BX187+BX188+BX189)</f>
        <v/>
      </c>
      <c r="BY190" s="45">
        <f>-(BY185+BY186+BY187+BY188+BY189)</f>
        <v/>
      </c>
      <c r="BZ190" s="45">
        <f>-(BZ185+BZ186+BZ187+BZ188+BZ189)</f>
        <v/>
      </c>
      <c r="CA190" s="45">
        <f>-(CA185+CA186+CA187+CA188+CA189)</f>
        <v/>
      </c>
      <c r="CB190" s="45">
        <f>-(CB185+CB186+CB187+CB188+CB189)</f>
        <v/>
      </c>
      <c r="CC190" s="45">
        <f>-(CC185+CC186+CC187+CC188+CC189)</f>
        <v/>
      </c>
      <c r="CD190" s="45">
        <f>-(CD185+CD186+CD187+CD188+CD189)</f>
        <v/>
      </c>
      <c r="CE190" s="45">
        <f>-(CE185+CE186+CE187+CE188+CE189)</f>
        <v/>
      </c>
      <c r="CF190" s="45">
        <f>-(CF185+CF186+CF187+CF188+CF189)</f>
        <v/>
      </c>
      <c r="CG190" s="45">
        <f>-(CG185+CG186+CG187+CG188+CG189)</f>
        <v/>
      </c>
      <c r="CH190" s="45">
        <f>-(CH185+CH186+CH187+CH188+CH189)</f>
        <v/>
      </c>
      <c r="CI190" s="45">
        <f>-(CI185+CI186+CI187+CI188+CI189)</f>
        <v/>
      </c>
      <c r="CJ190" s="45">
        <f>-(CJ185+CJ186+CJ187+CJ188+CJ189)</f>
        <v/>
      </c>
      <c r="CK190" s="45">
        <f>-(CK185+CK186+CK187+CK188+CK189)</f>
        <v/>
      </c>
      <c r="CL190" s="45">
        <f>-(CL185+CL186+CL187+CL188+CL189)</f>
        <v/>
      </c>
      <c r="CM190" s="45">
        <f>-(CM185+CM186+CM187+CM188+CM189)</f>
        <v/>
      </c>
      <c r="CN190" s="45">
        <f>-(CN185+CN186+CN187+CN188+CN189)</f>
        <v/>
      </c>
      <c r="CO190" s="45">
        <f>-(CO185+CO186+CO187+CO188+CO189)</f>
        <v/>
      </c>
      <c r="CP190" s="45">
        <f>-(CP185+CP186+CP187+CP188+CP189)</f>
        <v/>
      </c>
      <c r="CQ190" s="45">
        <f>-(CQ185+CQ186+CQ187+CQ188+CQ189)</f>
        <v/>
      </c>
      <c r="CR190" s="45">
        <f>-(CR185+CR186+CR187+CR188+CR189)</f>
        <v/>
      </c>
      <c r="CS190" s="45">
        <f>-(CS185+CS186+CS187+CS188+CS189)</f>
        <v/>
      </c>
      <c r="CT190" s="45">
        <f>-(CT185+CT186+CT187+CT188+CT189)</f>
        <v/>
      </c>
      <c r="CU190" s="45">
        <f>-(CU185+CU186+CU187+CU188+CU189)</f>
        <v/>
      </c>
      <c r="CV190" s="45">
        <f>-(CV185+CV186+CV187+CV188+CV189)</f>
        <v/>
      </c>
      <c r="CW190" s="45">
        <f>-(CW185+CW186+CW187+CW188+CW189)</f>
        <v/>
      </c>
      <c r="CX190" s="45">
        <f>-(CX185+CX186+CX187+CX188+CX189)</f>
        <v/>
      </c>
      <c r="CY190" s="45">
        <f>-(CY185+CY186+CY187+CY188+CY189)</f>
        <v/>
      </c>
      <c r="CZ190" s="45">
        <f>-(CZ185+CZ186+CZ187+CZ188+CZ189)</f>
        <v/>
      </c>
      <c r="DA190" s="45">
        <f>-(DA185+DA186+DA187+DA188+DA189)</f>
        <v/>
      </c>
      <c r="DB190" s="45">
        <f>-(DB185+DB186+DB187+DB188+DB189)</f>
        <v/>
      </c>
      <c r="DC190" s="45">
        <f>-(DC185+DC186+DC187+DC188+DC189)</f>
        <v/>
      </c>
      <c r="DD190" s="45">
        <f>-(DD185+DD186+DD187+DD188+DD189)</f>
        <v/>
      </c>
      <c r="DE190" s="45">
        <f>-(DE185+DE186+DE187+DE188+DE189)</f>
        <v/>
      </c>
      <c r="DF190" s="45">
        <f>-(DF185+DF186+DF187+DF188+DF189)</f>
        <v/>
      </c>
      <c r="DG190" s="45">
        <f>-(DG185+DG186+DG187+DG188+DG189)</f>
        <v/>
      </c>
      <c r="DH190" s="45">
        <f>-(DH185+DH186+DH187+DH188+DH189)</f>
        <v/>
      </c>
      <c r="DI190" s="45">
        <f>-(DI185+DI186+DI187+DI188+DI189)</f>
        <v/>
      </c>
      <c r="DJ190" s="45">
        <f>-(DJ185+DJ186+DJ187+DJ188+DJ189)</f>
        <v/>
      </c>
      <c r="DK190" s="45">
        <f>-(DK185+DK186+DK187+DK188+DK189)</f>
        <v/>
      </c>
      <c r="DL190" s="45">
        <f>-(DL185+DL186+DL187+DL188+DL189)</f>
        <v/>
      </c>
      <c r="DM190" s="45">
        <f>-(DM185+DM186+DM187+DM188+DM189)</f>
        <v/>
      </c>
      <c r="DN190" s="45">
        <f>-(DN185+DN186+DN187+DN188+DN189)</f>
        <v/>
      </c>
      <c r="DO190" s="45">
        <f>-(DO185+DO186+DO187+DO188+DO189)</f>
        <v/>
      </c>
      <c r="DP190" s="45">
        <f>-(DP185+DP186+DP187+DP188+DP189)</f>
        <v/>
      </c>
      <c r="DQ190" s="45">
        <f>-(DQ185+DQ186+DQ187+DQ188+DQ189)</f>
        <v/>
      </c>
      <c r="DR190" s="45">
        <f>-(DR185+DR186+DR187+DR188+DR189)</f>
        <v/>
      </c>
      <c r="DS190" s="45">
        <f>-(DS185+DS186+DS187+DS188+DS189)</f>
        <v/>
      </c>
      <c r="DT190" s="45">
        <f>-(DT185+DT186+DT187+DT188+DT189)</f>
        <v/>
      </c>
      <c r="DU190" s="45">
        <f>-(DU185+DU186+DU187+DU188+DU189)</f>
        <v/>
      </c>
      <c r="DV190" s="45">
        <f>-(DV185+DV186+DV187+DV188+DV189)</f>
        <v/>
      </c>
      <c r="DW190" s="45">
        <f>-(DW185+DW186+DW187+DW188+DW189)</f>
        <v/>
      </c>
      <c r="DX190" s="45">
        <f>-(DX185+DX186+DX187+DX188+DX189)</f>
        <v/>
      </c>
      <c r="DY190" s="45">
        <f>-(DY185+DY186+DY187+DY188+DY189)</f>
        <v/>
      </c>
      <c r="DZ190" s="45">
        <f>-(DZ185+DZ186+DZ187+DZ188+DZ189)</f>
        <v/>
      </c>
      <c r="EA190" s="45">
        <f>-(EA185+EA186+EA187+EA188+EA189)</f>
        <v/>
      </c>
      <c r="EB190" s="45">
        <f>-(EB185+EB186+EB187+EB188+EB189)</f>
        <v/>
      </c>
      <c r="EC190" s="45">
        <f>-(EC185+EC186+EC187+EC188+EC189)</f>
        <v/>
      </c>
      <c r="ED190" s="45">
        <f>-(ED185+ED186+ED187+ED188+ED189)</f>
        <v/>
      </c>
      <c r="EE190" s="45">
        <f>-(EE185+EE186+EE187+EE188+EE189)</f>
        <v/>
      </c>
      <c r="EF190" s="45">
        <f>-(EF185+EF186+EF187+EF188+EF189)</f>
        <v/>
      </c>
      <c r="EG190" s="45">
        <f>-(EG185+EG186+EG187+EG188+EG189)</f>
        <v/>
      </c>
      <c r="EH190" s="45">
        <f>-(EH185+EH186+EH187+EH188+EH189)</f>
        <v/>
      </c>
      <c r="EI190" s="45">
        <f>-(EI185+EI186+EI187+EI188+EI189)</f>
        <v/>
      </c>
      <c r="EJ190" s="45">
        <f>-(EJ185+EJ186+EJ187+EJ188+EJ189)</f>
        <v/>
      </c>
      <c r="EK190" s="45">
        <f>-(EK185+EK186+EK187+EK188+EK189)</f>
        <v/>
      </c>
      <c r="EL190" s="45">
        <f>-(EL185+EL186+EL187+EL188+EL189)</f>
        <v/>
      </c>
      <c r="EM190" s="45">
        <f>-(EM185+EM186+EM187+EM188+EM189)</f>
        <v/>
      </c>
      <c r="EN190" s="45">
        <f>-(EN185+EN186+EN187+EN188+EN189)</f>
        <v/>
      </c>
      <c r="EO190" s="45">
        <f>-(EO185+EO186+EO187+EO188+EO189)</f>
        <v/>
      </c>
      <c r="EP190" s="45">
        <f>-(EP185+EP186+EP187+EP188+EP189)</f>
        <v/>
      </c>
      <c r="EQ190" s="45">
        <f>-(EQ185+EQ186+EQ187+EQ188+EQ189)</f>
        <v/>
      </c>
      <c r="ER190" s="45">
        <f>-(ER185+ER186+ER187+ER188+ER189)</f>
        <v/>
      </c>
      <c r="ES190" s="45">
        <f>-(ES185+ES186+ES187+ES188+ES189)</f>
        <v/>
      </c>
      <c r="ET190" s="45">
        <f>-(ET185+ET186+ET187+ET188+ET189)</f>
        <v/>
      </c>
      <c r="EU190" s="45">
        <f>-(EU185+EU186+EU187+EU188+EU189)</f>
        <v/>
      </c>
      <c r="EV190" s="45">
        <f>-(EV185+EV186+EV187+EV188+EV189)</f>
        <v/>
      </c>
      <c r="EW190" s="45">
        <f>-(EW185+EW186+EW187+EW188+EW189)</f>
        <v/>
      </c>
      <c r="EX190" s="45">
        <f>-(EX185+EX186+EX187+EX188+EX189)</f>
        <v/>
      </c>
      <c r="EY190" s="45">
        <f>-(EY185+EY186+EY187+EY188+EY189)</f>
        <v/>
      </c>
      <c r="EZ190" s="45">
        <f>-(EZ185+EZ186+EZ187+EZ188+EZ189)</f>
        <v/>
      </c>
      <c r="FA190" s="45">
        <f>-(FA185+FA186+FA187+FA188+FA189)</f>
        <v/>
      </c>
      <c r="FB190" s="45">
        <f>-(FB185+FB186+FB187+FB188+FB189)</f>
        <v/>
      </c>
      <c r="FC190" s="45">
        <f>-(FC185+FC186+FC187+FC188+FC189)</f>
        <v/>
      </c>
      <c r="FD190" s="45">
        <f>-(FD185+FD186+FD187+FD188+FD189)</f>
        <v/>
      </c>
      <c r="FE190" s="45">
        <f>-(FE185+FE186+FE187+FE188+FE189)</f>
        <v/>
      </c>
      <c r="FF190" s="45">
        <f>-(FF185+FF186+FF187+FF188+FF189)</f>
        <v/>
      </c>
      <c r="FG190" s="45">
        <f>-(FG185+FG186+FG187+FG188+FG189)</f>
        <v/>
      </c>
      <c r="FH190" s="45">
        <f>-(FH185+FH186+FH187+FH188+FH189)</f>
        <v/>
      </c>
      <c r="FI190" s="45">
        <f>-(FI185+FI186+FI187+FI188+FI189)</f>
        <v/>
      </c>
      <c r="FJ190" s="45">
        <f>-(FJ185+FJ186+FJ187+FJ188+FJ189)</f>
        <v/>
      </c>
      <c r="FK190" s="45">
        <f>-(FK185+FK186+FK187+FK188+FK189)</f>
        <v/>
      </c>
      <c r="FL190" s="45">
        <f>-(FL185+FL186+FL187+FL188+FL189)</f>
        <v/>
      </c>
      <c r="FM190" s="45">
        <f>-(FM185+FM186+FM187+FM188+FM189)</f>
        <v/>
      </c>
      <c r="FN190" s="45">
        <f>-(FN185+FN186+FN187+FN188+FN189)</f>
        <v/>
      </c>
      <c r="FO190" s="45">
        <f>-(FO185+FO186+FO187+FO188+FO189)</f>
        <v/>
      </c>
      <c r="FP190" s="45">
        <f>-(FP185+FP186+FP187+FP188+FP189)</f>
        <v/>
      </c>
      <c r="FQ190" s="45">
        <f>-(FQ185+FQ186+FQ187+FQ188+FQ189)</f>
        <v/>
      </c>
      <c r="FR190" s="45">
        <f>-(FR185+FR186+FR187+FR188+FR189)</f>
        <v/>
      </c>
      <c r="FS190" s="45">
        <f>-(FS185+FS186+FS187+FS188+FS189)</f>
        <v/>
      </c>
      <c r="FT190" s="45">
        <f>-(FT185+FT186+FT187+FT188+FT189)</f>
        <v/>
      </c>
      <c r="FU190" s="45">
        <f>-(FU185+FU186+FU187+FU188+FU189)</f>
        <v/>
      </c>
      <c r="FV190" s="45">
        <f>-(FV185+FV186+FV187+FV188+FV189)</f>
        <v/>
      </c>
      <c r="FW190" s="45">
        <f>-(FW185+FW186+FW187+FW188+FW189)</f>
        <v/>
      </c>
      <c r="FX190" s="45">
        <f>-(FX185+FX186+FX187+FX188+FX189)</f>
        <v/>
      </c>
      <c r="FY190" s="45">
        <f>-(FY185+FY186+FY187+FY188+FY189)</f>
        <v/>
      </c>
      <c r="FZ190" s="45">
        <f>-(FZ185+FZ186+FZ187+FZ188+FZ189)</f>
        <v/>
      </c>
      <c r="GA190" s="45">
        <f>-(GA185+GA186+GA187+GA188+GA189)</f>
        <v/>
      </c>
      <c r="GB190" s="45">
        <f>-(GB185+GB186+GB187+GB188+GB189)</f>
        <v/>
      </c>
      <c r="GC190" s="45">
        <f>-(GC185+GC186+GC187+GC188+GC189)</f>
        <v/>
      </c>
      <c r="GD190" s="45">
        <f>-(GD185+GD186+GD187+GD188+GD189)</f>
        <v/>
      </c>
      <c r="GE190" s="45">
        <f>-(GE185+GE186+GE187+GE188+GE189)</f>
        <v/>
      </c>
      <c r="GF190" s="45">
        <f>-(GF185+GF186+GF187+GF188+GF189)</f>
        <v/>
      </c>
      <c r="GG190" s="45">
        <f>-(GG185+GG186+GG187+GG188+GG189)</f>
        <v/>
      </c>
      <c r="GH190" s="45">
        <f>-(GH185+GH186+GH187+GH188+GH189)</f>
        <v/>
      </c>
      <c r="GI190" s="45">
        <f>-(GI185+GI186+GI187+GI188+GI189)</f>
        <v/>
      </c>
      <c r="GJ190" s="45">
        <f>-(GJ185+GJ186+GJ187+GJ188+GJ189)</f>
        <v/>
      </c>
      <c r="GK190" s="45">
        <f>-(GK185+GK186+GK187+GK188+GK189)</f>
        <v/>
      </c>
      <c r="GL190" s="45">
        <f>-(GL185+GL186+GL187+GL188+GL189)</f>
        <v/>
      </c>
      <c r="GM190" s="45">
        <f>-(GM185+GM186+GM187+GM188+GM189)</f>
        <v/>
      </c>
      <c r="GN190" s="45">
        <f>-(GN185+GN186+GN187+GN188+GN189)</f>
        <v/>
      </c>
      <c r="GO190" s="45">
        <f>-(GO185+GO186+GO187+GO188+GO189)</f>
        <v/>
      </c>
      <c r="GP190" s="45">
        <f>-(GP185+GP186+GP187+GP188+GP189)</f>
        <v/>
      </c>
      <c r="GQ190" s="45">
        <f>-(GQ185+GQ186+GQ187+GQ188+GQ189)</f>
        <v/>
      </c>
      <c r="GR190" s="45">
        <f>-(GR185+GR186+GR187+GR188+GR189)</f>
        <v/>
      </c>
      <c r="GS190" s="45">
        <f>-(GS185+GS186+GS187+GS188+GS189)</f>
        <v/>
      </c>
      <c r="GT190" s="45">
        <f>-(GT185+GT186+GT187+GT188+GT189)</f>
        <v/>
      </c>
      <c r="GU190" s="45">
        <f>-(GU185+GU186+GU187+GU188+GU189)</f>
        <v/>
      </c>
      <c r="GV190" s="45">
        <f>-(GV185+GV186+GV187+GV188+GV189)</f>
        <v/>
      </c>
      <c r="GW190" s="45">
        <f>-(GW185+GW186+GW187+GW188+GW189)</f>
        <v/>
      </c>
      <c r="GX190" s="45">
        <f>-(GX185+GX186+GX187+GX188+GX189)</f>
        <v/>
      </c>
      <c r="GY190" s="45">
        <f>-(GY185+GY186+GY187+GY188+GY189)</f>
        <v/>
      </c>
      <c r="GZ190" s="45">
        <f>-(GZ185+GZ186+GZ187+GZ188+GZ189)</f>
        <v/>
      </c>
      <c r="HA190" s="45">
        <f>-(HA185+HA186+HA187+HA188+HA189)</f>
        <v/>
      </c>
      <c r="HB190" s="45">
        <f>-(HB185+HB186+HB187+HB188+HB189)</f>
        <v/>
      </c>
      <c r="HC190" s="45">
        <f>-(HC185+HC186+HC187+HC188+HC189)</f>
        <v/>
      </c>
      <c r="HD190" s="45">
        <f>-(HD185+HD186+HD187+HD188+HD189)</f>
        <v/>
      </c>
      <c r="HE190" s="45">
        <f>-(HE185+HE186+HE187+HE188+HE189)</f>
        <v/>
      </c>
      <c r="HF190" s="45">
        <f>-(HF185+HF186+HF187+HF188+HF189)</f>
        <v/>
      </c>
      <c r="HG190" s="45">
        <f>-(HG185+HG186+HG187+HG188+HG189)</f>
        <v/>
      </c>
      <c r="HH190" s="45">
        <f>-(HH185+HH186+HH187+HH188+HH189)</f>
        <v/>
      </c>
      <c r="HI190" s="45">
        <f>-(HI185+HI186+HI187+HI188+HI189)</f>
        <v/>
      </c>
      <c r="HJ190" s="45">
        <f>-(HJ185+HJ186+HJ187+HJ188+HJ189)</f>
        <v/>
      </c>
      <c r="HK190" s="45">
        <f>-(HK185+HK186+HK187+HK188+HK189)</f>
        <v/>
      </c>
      <c r="HL190" s="45">
        <f>-(HL185+HL186+HL187+HL188+HL189)</f>
        <v/>
      </c>
      <c r="HM190" s="45">
        <f>-(HM185+HM186+HM187+HM188+HM189)</f>
        <v/>
      </c>
      <c r="HN190" s="45">
        <f>-(HN185+HN186+HN187+HN188+HN189)</f>
        <v/>
      </c>
      <c r="HO190" s="45">
        <f>-(HO185+HO186+HO187+HO188+HO189)</f>
        <v/>
      </c>
      <c r="HP190" s="45">
        <f>-(HP185+HP186+HP187+HP188+HP189)</f>
        <v/>
      </c>
      <c r="HQ190" s="45">
        <f>-(HQ185+HQ186+HQ187+HQ188+HQ189)</f>
        <v/>
      </c>
      <c r="HR190" s="45">
        <f>-(HR185+HR186+HR187+HR188+HR189)</f>
        <v/>
      </c>
      <c r="HS190" s="45">
        <f>-(HS185+HS186+HS187+HS188+HS189)</f>
        <v/>
      </c>
      <c r="HT190" s="45">
        <f>-(HT185+HT186+HT187+HT188+HT189)</f>
        <v/>
      </c>
      <c r="HU190" s="45">
        <f>-(HU185+HU186+HU187+HU188+HU189)</f>
        <v/>
      </c>
      <c r="HV190" s="45">
        <f>-(HV185+HV186+HV187+HV188+HV189)</f>
        <v/>
      </c>
      <c r="HW190" s="45">
        <f>-(HW185+HW186+HW187+HW188+HW189)</f>
        <v/>
      </c>
      <c r="HX190" s="45">
        <f>-(HX185+HX186+HX187+HX188+HX189)</f>
        <v/>
      </c>
      <c r="HY190" s="45">
        <f>-(HY185+HY186+HY187+HY188+HY189)</f>
        <v/>
      </c>
      <c r="HZ190" s="45">
        <f>-(HZ185+HZ186+HZ187+HZ188+HZ189)</f>
        <v/>
      </c>
      <c r="IA190" s="45">
        <f>-(IA185+IA186+IA187+IA188+IA189)</f>
        <v/>
      </c>
      <c r="IB190" s="45">
        <f>-(IB185+IB186+IB187+IB188+IB189)</f>
        <v/>
      </c>
      <c r="IC190" s="45">
        <f>-(IC185+IC186+IC187+IC188+IC189)</f>
        <v/>
      </c>
      <c r="ID190" s="45">
        <f>-(ID185+ID186+ID187+ID188+ID189)</f>
        <v/>
      </c>
      <c r="IE190" s="45">
        <f>-(IE185+IE186+IE187+IE188+IE189)</f>
        <v/>
      </c>
      <c r="IF190" s="45">
        <f>-(IF185+IF186+IF187+IF188+IF189)</f>
        <v/>
      </c>
      <c r="IG190" s="45">
        <f>-(IG185+IG186+IG187+IG188+IG189)</f>
        <v/>
      </c>
      <c r="IH190" s="45">
        <f>-(IH185+IH186+IH187+IH188+IH189)</f>
        <v/>
      </c>
      <c r="II190" s="45">
        <f>-(II185+II186+II187+II188+II189)</f>
        <v/>
      </c>
      <c r="IJ190" s="45">
        <f>-(IJ185+IJ186+IJ187+IJ188+IJ189)</f>
        <v/>
      </c>
      <c r="IK190" s="45">
        <f>-(IK185+IK186+IK187+IK188+IK189)</f>
        <v/>
      </c>
      <c r="IL190" s="45">
        <f>-(IL185+IL186+IL187+IL188+IL189)</f>
        <v/>
      </c>
      <c r="IM190" s="45">
        <f>-(IM185+IM186+IM187+IM188+IM189)</f>
        <v/>
      </c>
      <c r="IN190" s="45">
        <f>-(IN185+IN186+IN187+IN188+IN189)</f>
        <v/>
      </c>
      <c r="IO190" s="45">
        <f>-(IO185+IO186+IO187+IO188+IO189)</f>
        <v/>
      </c>
      <c r="IP190" s="45">
        <f>-(IP185+IP186+IP187+IP188+IP189)</f>
        <v/>
      </c>
      <c r="IQ190" s="45">
        <f>-(IQ185+IQ186+IQ187+IQ188+IQ189)</f>
        <v/>
      </c>
      <c r="IR190" s="45">
        <f>-(IR185+IR186+IR187+IR188+IR189)</f>
        <v/>
      </c>
      <c r="IS190" s="45">
        <f>-(IS185+IS186+IS187+IS188+IS189)</f>
        <v/>
      </c>
      <c r="IT190" s="45">
        <f>-(IT185+IT186+IT187+IT188+IT189)</f>
        <v/>
      </c>
      <c r="IU190" s="45">
        <f>-(IU185+IU186+IU187+IU188+IU189)</f>
        <v/>
      </c>
      <c r="IV190" s="45">
        <f>-(IV185+IV186+IV187+IV188+IV189)</f>
        <v/>
      </c>
      <c r="IW190" s="45">
        <f>-(IW185+IW186+IW187+IW188+IW189)</f>
        <v/>
      </c>
      <c r="IX190" s="45">
        <f>-(IX185+IX186+IX187+IX188+IX189)</f>
        <v/>
      </c>
      <c r="IY190" s="45">
        <f>-(IY185+IY186+IY187+IY188+IY189)</f>
        <v/>
      </c>
      <c r="IZ190" s="45">
        <f>-(IZ185+IZ186+IZ187+IZ188+IZ189)</f>
        <v/>
      </c>
      <c r="JA190" s="45">
        <f>-(JA185+JA186+JA187+JA188+JA189)</f>
        <v/>
      </c>
      <c r="JB190" s="45">
        <f>-(JB185+JB186+JB187+JB188+JB189)</f>
        <v/>
      </c>
      <c r="JC190" s="45">
        <f>-(JC185+JC186+JC187+JC188+JC189)</f>
        <v/>
      </c>
      <c r="JD190" s="45">
        <f>-(JD185+JD186+JD187+JD188+JD189)</f>
        <v/>
      </c>
      <c r="JE190" s="45">
        <f>-(JE185+JE186+JE187+JE188+JE189)</f>
        <v/>
      </c>
      <c r="JF190" s="45">
        <f>-(JF185+JF186+JF187+JF188+JF189)</f>
        <v/>
      </c>
      <c r="JG190" s="45">
        <f>-(JG185+JG186+JG187+JG188+JG189)</f>
        <v/>
      </c>
      <c r="JH190" s="45">
        <f>-(JH185+JH186+JH187+JH188+JH189)</f>
        <v/>
      </c>
      <c r="JI190" s="45">
        <f>-(JI185+JI186+JI187+JI188+JI189)</f>
        <v/>
      </c>
      <c r="JJ190" s="45">
        <f>-(JJ185+JJ186+JJ187+JJ188+JJ189)</f>
        <v/>
      </c>
      <c r="JK190" s="45">
        <f>-(JK185+JK186+JK187+JK188+JK189)</f>
        <v/>
      </c>
      <c r="JL190" s="45">
        <f>-(JL185+JL186+JL187+JL188+JL189)</f>
        <v/>
      </c>
      <c r="JM190" s="45">
        <f>-(JM185+JM186+JM187+JM188+JM189)</f>
        <v/>
      </c>
      <c r="JN190" s="45">
        <f>-(JN185+JN186+JN187+JN188+JN189)</f>
        <v/>
      </c>
      <c r="JO190" s="45">
        <f>-(JO185+JO186+JO187+JO188+JO189)</f>
        <v/>
      </c>
      <c r="JP190" s="45">
        <f>-(JP185+JP186+JP187+JP188+JP189)</f>
        <v/>
      </c>
      <c r="JQ190" s="45">
        <f>-(JQ185+JQ186+JQ187+JQ188+JQ189)</f>
        <v/>
      </c>
      <c r="JR190" s="45">
        <f>-(JR185+JR186+JR187+JR188+JR189)</f>
        <v/>
      </c>
      <c r="JS190" s="45">
        <f>-(JS185+JS186+JS187+JS188+JS189)</f>
        <v/>
      </c>
      <c r="JT190" s="45">
        <f>-(JT185+JT186+JT187+JT188+JT189)</f>
        <v/>
      </c>
      <c r="JU190" s="45">
        <f>-(JU185+JU186+JU187+JU188+JU189)</f>
        <v/>
      </c>
      <c r="JV190" s="45">
        <f>-(JV185+JV186+JV187+JV188+JV189)</f>
        <v/>
      </c>
      <c r="JW190" s="45">
        <f>-(JW185+JW186+JW187+JW188+JW189)</f>
        <v/>
      </c>
      <c r="JX190" s="45">
        <f>-(JX185+JX186+JX187+JX188+JX189)</f>
        <v/>
      </c>
      <c r="JY190" s="45">
        <f>-(JY185+JY186+JY187+JY188+JY189)</f>
        <v/>
      </c>
      <c r="JZ190" s="45">
        <f>-(JZ185+JZ186+JZ187+JZ188+JZ189)</f>
        <v/>
      </c>
      <c r="KA190" s="45">
        <f>-(KA185+KA186+KA187+KA188+KA189)</f>
        <v/>
      </c>
      <c r="KB190" s="45">
        <f>-(KB185+KB186+KB187+KB188+KB189)</f>
        <v/>
      </c>
      <c r="KC190" s="45">
        <f>-(KC185+KC186+KC187+KC188+KC189)</f>
        <v/>
      </c>
      <c r="KD190" s="45">
        <f>-(KD185+KD186+KD187+KD188+KD189)</f>
        <v/>
      </c>
      <c r="KE190" s="45">
        <f>-(KE185+KE186+KE187+KE188+KE189)</f>
        <v/>
      </c>
      <c r="KF190" s="45">
        <f>-(KF185+KF186+KF187+KF188+KF189)</f>
        <v/>
      </c>
      <c r="KG190" s="45">
        <f>-(KG185+KG186+KG187+KG188+KG189)</f>
        <v/>
      </c>
      <c r="KH190" s="45">
        <f>-(KH185+KH186+KH187+KH188+KH189)</f>
        <v/>
      </c>
      <c r="KI190" s="45">
        <f>-(KI185+KI186+KI187+KI188+KI189)</f>
        <v/>
      </c>
      <c r="KJ190" s="45">
        <f>-(KJ185+KJ186+KJ187+KJ188+KJ189)</f>
        <v/>
      </c>
      <c r="KK190" s="45">
        <f>-(KK185+KK186+KK187+KK188+KK189)</f>
        <v/>
      </c>
      <c r="KL190" s="45">
        <f>-(KL185+KL186+KL187+KL188+KL189)</f>
        <v/>
      </c>
      <c r="KM190" s="45">
        <f>-(KM185+KM186+KM187+KM188+KM189)</f>
        <v/>
      </c>
      <c r="KN190" s="45">
        <f>-(KN185+KN186+KN187+KN188+KN189)</f>
        <v/>
      </c>
      <c r="KO190" s="45">
        <f>-(KO185+KO186+KO187+KO188+KO189)</f>
        <v/>
      </c>
      <c r="KP190" s="45">
        <f>-(KP185+KP186+KP187+KP188+KP189)</f>
        <v/>
      </c>
      <c r="KQ190" s="45">
        <f>-(KQ185+KQ186+KQ187+KQ188+KQ189)</f>
        <v/>
      </c>
      <c r="KR190" s="45">
        <f>-(KR185+KR186+KR187+KR188+KR189)</f>
        <v/>
      </c>
      <c r="KS190" s="45">
        <f>-(KS185+KS186+KS187+KS188+KS189)</f>
        <v/>
      </c>
      <c r="KT190" s="45">
        <f>-(KT185+KT186+KT187+KT188+KT189)</f>
        <v/>
      </c>
      <c r="KU190" s="45">
        <f>-(KU185+KU186+KU187+KU188+KU189)</f>
        <v/>
      </c>
      <c r="KV190" s="45">
        <f>-(KV185+KV186+KV187+KV188+KV189)</f>
        <v/>
      </c>
      <c r="KW190" s="45">
        <f>-(KW185+KW186+KW187+KW188+KW189)</f>
        <v/>
      </c>
      <c r="KX190" s="45">
        <f>-(KX185+KX186+KX187+KX188+KX189)</f>
        <v/>
      </c>
      <c r="KY190" s="45">
        <f>-(KY185+KY186+KY187+KY188+KY189)</f>
        <v/>
      </c>
      <c r="KZ190" s="45">
        <f>-(KZ185+KZ186+KZ187+KZ188+KZ189)</f>
        <v/>
      </c>
      <c r="LA190" s="45">
        <f>-(LA185+LA186+LA187+LA188+LA189)</f>
        <v/>
      </c>
      <c r="LB190" s="45">
        <f>-(LB185+LB186+LB187+LB188+LB189)</f>
        <v/>
      </c>
      <c r="LC190" s="45">
        <f>-(LC185+LC186+LC187+LC188+LC189)</f>
        <v/>
      </c>
      <c r="LD190" s="45">
        <f>-(LD185+LD186+LD187+LD188+LD189)</f>
        <v/>
      </c>
      <c r="LE190" s="45">
        <f>-(LE185+LE186+LE187+LE188+LE189)</f>
        <v/>
      </c>
      <c r="LF190" s="45">
        <f>-(LF185+LF186+LF187+LF188+LF189)</f>
        <v/>
      </c>
      <c r="LG190" s="45">
        <f>-(LG185+LG186+LG187+LG188+LG189)</f>
        <v/>
      </c>
      <c r="LH190" s="45">
        <f>-(LH185+LH186+LH187+LH188+LH189)</f>
        <v/>
      </c>
      <c r="LI190" s="45">
        <f>-(LI185+LI186+LI187+LI188+LI189)</f>
        <v/>
      </c>
      <c r="LJ190" s="45">
        <f>-(LJ185+LJ186+LJ187+LJ188+LJ189)</f>
        <v/>
      </c>
      <c r="LK190" s="45">
        <f>-(LK185+LK186+LK187+LK188+LK189)</f>
        <v/>
      </c>
      <c r="LL190" s="45">
        <f>-(LL185+LL186+LL187+LL188+LL189)</f>
        <v/>
      </c>
      <c r="LM190" s="45">
        <f>-(LM185+LM186+LM187+LM188+LM189)</f>
        <v/>
      </c>
      <c r="LN190" s="45">
        <f>-(LN185+LN186+LN187+LN188+LN189)</f>
        <v/>
      </c>
      <c r="LO190" s="45">
        <f>-(LO185+LO186+LO187+LO188+LO189)</f>
        <v/>
      </c>
      <c r="LP190" s="45">
        <f>-(LP185+LP186+LP187+LP188+LP189)</f>
        <v/>
      </c>
      <c r="LQ190" s="45">
        <f>-(LQ185+LQ186+LQ187+LQ188+LQ189)</f>
        <v/>
      </c>
      <c r="LR190" s="45">
        <f>-(LR185+LR186+LR187+LR188+LR189)</f>
        <v/>
      </c>
      <c r="LS190" s="45">
        <f>-(LS185+LS186+LS187+LS188+LS189)</f>
        <v/>
      </c>
      <c r="LT190" s="45">
        <f>-(LT185+LT186+LT187+LT188+LT189)</f>
        <v/>
      </c>
      <c r="LU190" s="45">
        <f>-(LU185+LU186+LU187+LU188+LU189)</f>
        <v/>
      </c>
      <c r="LV190" s="45">
        <f>-(LV185+LV186+LV187+LV188+LV189)</f>
        <v/>
      </c>
      <c r="LW190" s="45">
        <f>-(LW185+LW186+LW187+LW188+LW189)</f>
        <v/>
      </c>
      <c r="LX190" s="45">
        <f>-(LX185+LX186+LX187+LX188+LX189)</f>
        <v/>
      </c>
      <c r="LY190" s="45">
        <f>-(LY185+LY186+LY187+LY188+LY189)</f>
        <v/>
      </c>
      <c r="LZ190" s="45">
        <f>-(LZ185+LZ186+LZ187+LZ188+LZ189)</f>
        <v/>
      </c>
      <c r="MA190" s="45">
        <f>-(MA185+MA186+MA187+MA188+MA189)</f>
        <v/>
      </c>
      <c r="MB190" s="45">
        <f>-(MB185+MB186+MB187+MB188+MB189)</f>
        <v/>
      </c>
      <c r="MC190" s="45">
        <f>-(MC185+MC186+MC187+MC188+MC189)</f>
        <v/>
      </c>
      <c r="MD190" s="45">
        <f>-(MD185+MD186+MD187+MD188+MD189)</f>
        <v/>
      </c>
      <c r="ME190" s="45">
        <f>-(ME185+ME186+ME187+ME188+ME189)</f>
        <v/>
      </c>
      <c r="MF190" s="45">
        <f>-(MF185+MF186+MF187+MF188+MF189)</f>
        <v/>
      </c>
      <c r="MG190" s="45">
        <f>-(MG185+MG186+MG187+MG188+MG189)</f>
        <v/>
      </c>
      <c r="MH190" s="45">
        <f>-(MH185+MH186+MH187+MH188+MH189)</f>
        <v/>
      </c>
      <c r="MI190" s="45">
        <f>-(MI185+MI186+MI187+MI188+MI189)</f>
        <v/>
      </c>
      <c r="MJ190" s="45">
        <f>-(MJ185+MJ186+MJ187+MJ188+MJ189)</f>
        <v/>
      </c>
      <c r="MK190" s="45">
        <f>-(MK185+MK186+MK187+MK188+MK189)</f>
        <v/>
      </c>
      <c r="ML190" s="45">
        <f>-(ML185+ML186+ML187+ML188+ML189)</f>
        <v/>
      </c>
      <c r="MM190" s="45">
        <f>-(MM185+MM186+MM187+MM188+MM189)</f>
        <v/>
      </c>
      <c r="MN190" s="45">
        <f>-(MN185+MN186+MN187+MN188+MN189)</f>
        <v/>
      </c>
      <c r="MO190" s="45">
        <f>-(MO185+MO186+MO187+MO188+MO189)</f>
        <v/>
      </c>
      <c r="MP190" s="45">
        <f>-(MP185+MP186+MP187+MP188+MP189)</f>
        <v/>
      </c>
      <c r="MQ190" s="45">
        <f>-(MQ185+MQ186+MQ187+MQ188+MQ189)</f>
        <v/>
      </c>
      <c r="MR190" s="45">
        <f>-(MR185+MR186+MR187+MR188+MR189)</f>
        <v/>
      </c>
      <c r="MS190" s="45">
        <f>-(MS185+MS186+MS187+MS188+MS189)</f>
        <v/>
      </c>
      <c r="MT190" s="45">
        <f>-(MT185+MT186+MT187+MT188+MT189)</f>
        <v/>
      </c>
      <c r="MU190" s="45">
        <f>-(MU185+MU186+MU187+MU188+MU189)</f>
        <v/>
      </c>
      <c r="MV190" s="45">
        <f>-(MV185+MV186+MV187+MV188+MV189)</f>
        <v/>
      </c>
      <c r="MW190" s="45">
        <f>-(MW185+MW186+MW187+MW188+MW189)</f>
        <v/>
      </c>
      <c r="MX190" s="45">
        <f>-(MX185+MX186+MX187+MX188+MX189)</f>
        <v/>
      </c>
      <c r="MY190" s="45">
        <f>-(MY185+MY186+MY187+MY188+MY189)</f>
        <v/>
      </c>
      <c r="MZ190" s="45">
        <f>-(MZ185+MZ186+MZ187+MZ188+MZ189)</f>
        <v/>
      </c>
      <c r="NA190" s="45">
        <f>-(NA185+NA186+NA187+NA188+NA189)</f>
        <v/>
      </c>
      <c r="NB190" s="45">
        <f>-(NB185+NB186+NB187+NB188+NB189)</f>
        <v/>
      </c>
      <c r="NC190" s="45">
        <f>-(NC185+NC186+NC187+NC188+NC189)</f>
        <v/>
      </c>
      <c r="ND190" s="45">
        <f>-(ND185+ND186+ND187+ND188+ND189)</f>
        <v/>
      </c>
      <c r="NE190" s="45">
        <f>-(NE185+NE186+NE187+NE188+NE189)</f>
        <v/>
      </c>
      <c r="NF190" s="45">
        <f>-(NF185+NF186+NF187+NF188+NF189)</f>
        <v/>
      </c>
      <c r="NG190" s="45">
        <f>-(NG185+NG186+NG187+NG188+NG189)</f>
        <v/>
      </c>
      <c r="NH190" s="45">
        <f>-(NH185+NH186+NH187+NH188+NH189)</f>
        <v/>
      </c>
      <c r="NI190" s="45">
        <f>-(NI185+NI186+NI187+NI188+NI189)</f>
        <v/>
      </c>
      <c r="NJ190" s="45">
        <f>-(NJ185+NJ186+NJ187+NJ188+NJ189)</f>
        <v/>
      </c>
      <c r="NK190" s="45">
        <f>-(NK185+NK186+NK187+NK188+NK189)</f>
        <v/>
      </c>
      <c r="NL190" s="45">
        <f>-(NL185+NL186+NL187+NL188+NL189)</f>
        <v/>
      </c>
      <c r="NM190" s="45">
        <f>-(NM185+NM186+NM187+NM188+NM189)</f>
        <v/>
      </c>
      <c r="NN190" s="45">
        <f>-(NN185+NN186+NN187+NN188+NN189)</f>
        <v/>
      </c>
      <c r="NO190" s="45">
        <f>-(NO185+NO186+NO187+NO188+NO189)</f>
        <v/>
      </c>
      <c r="NP190" s="45">
        <f>-(NP185+NP186+NP187+NP188+NP189)</f>
        <v/>
      </c>
      <c r="NQ190" s="45">
        <f>-(NQ185+NQ186+NQ187+NQ188+NQ189)</f>
        <v/>
      </c>
      <c r="NR190" s="45">
        <f>-(NR185+NR186+NR187+NR188+NR189)</f>
        <v/>
      </c>
      <c r="NS190" s="45">
        <f>-(NS185+NS186+NS187+NS188+NS189)</f>
        <v/>
      </c>
      <c r="NT190" s="45">
        <f>-(NT185+NT186+NT187+NT188+NT189)</f>
        <v/>
      </c>
      <c r="NU190" s="45">
        <f>-(NU185+NU186+NU187+NU188+NU189)</f>
        <v/>
      </c>
      <c r="NV190" s="45">
        <f>-(NV185+NV186+NV187+NV188+NV189)</f>
        <v/>
      </c>
      <c r="NW190" s="45">
        <f>-(NW185+NW186+NW187+NW188+NW189)</f>
        <v/>
      </c>
      <c r="NX190" s="45">
        <f>-(NX185+NX186+NX187+NX188+NX189)</f>
        <v/>
      </c>
      <c r="NY190" s="45">
        <f>-(NY185+NY186+NY187+NY188+NY189)</f>
        <v/>
      </c>
      <c r="NZ190" s="45">
        <f>-(NZ185+NZ186+NZ187+NZ188+NZ189)</f>
        <v/>
      </c>
      <c r="OA190" s="45">
        <f>-(OA185+OA186+OA187+OA188+OA189)</f>
        <v/>
      </c>
      <c r="OB190" s="45">
        <f>-(OB185+OB186+OB187+OB188+OB189)</f>
        <v/>
      </c>
      <c r="OC190" s="45">
        <f>-(OC185+OC186+OC187+OC188+OC189)</f>
        <v/>
      </c>
      <c r="OD190" s="45">
        <f>-(OD185+OD186+OD187+OD188+OD189)</f>
        <v/>
      </c>
      <c r="OE190" s="45">
        <f>-(OE185+OE186+OE187+OE188+OE189)</f>
        <v/>
      </c>
      <c r="OF190" s="45">
        <f>-(OF185+OF186+OF187+OF188+OF189)</f>
        <v/>
      </c>
      <c r="OG190" s="45">
        <f>-(OG185+OG186+OG187+OG188+OG189)</f>
        <v/>
      </c>
      <c r="OH190" s="45">
        <f>-(OH185+OH186+OH187+OH188+OH189)</f>
        <v/>
      </c>
      <c r="OI190" s="45">
        <f>-(OI185+OI186+OI187+OI188+OI189)</f>
        <v/>
      </c>
      <c r="OJ190" s="45">
        <f>-(OJ185+OJ186+OJ187+OJ188+OJ189)</f>
        <v/>
      </c>
      <c r="OK190" s="45">
        <f>-(OK185+OK186+OK187+OK188+OK189)</f>
        <v/>
      </c>
      <c r="OL190" s="45">
        <f>-(OL185+OL186+OL187+OL188+OL189)</f>
        <v/>
      </c>
      <c r="OM190" s="45">
        <f>-(OM185+OM186+OM187+OM188+OM189)</f>
        <v/>
      </c>
      <c r="ON190" s="45">
        <f>-(ON185+ON186+ON187+ON188+ON189)</f>
        <v/>
      </c>
      <c r="OO190" s="45">
        <f>-(OO185+OO186+OO187+OO188+OO189)</f>
        <v/>
      </c>
      <c r="OP190" s="45">
        <f>-(OP185+OP186+OP187+OP188+OP189)</f>
        <v/>
      </c>
      <c r="OQ190" s="45">
        <f>-(OQ185+OQ186+OQ187+OQ188+OQ189)</f>
        <v/>
      </c>
      <c r="OR190" s="45">
        <f>-(OR185+OR186+OR187+OR188+OR189)</f>
        <v/>
      </c>
      <c r="OS190" s="45">
        <f>-(OS185+OS186+OS187+OS188+OS189)</f>
        <v/>
      </c>
      <c r="OT190" s="45">
        <f>-(OT185+OT186+OT187+OT188+OT189)</f>
        <v/>
      </c>
      <c r="OU190" s="45">
        <f>-(OU185+OU186+OU187+OU188+OU189)</f>
        <v/>
      </c>
      <c r="OV190" s="45">
        <f>-(OV185+OV186+OV187+OV188+OV189)</f>
        <v/>
      </c>
      <c r="OW190" s="45">
        <f>-(OW185+OW186+OW187+OW188+OW189)</f>
        <v/>
      </c>
      <c r="OX190" s="45">
        <f>-(OX185+OX186+OX187+OX188+OX189)</f>
        <v/>
      </c>
      <c r="OY190" s="45">
        <f>-(OY185+OY186+OY187+OY188+OY189)</f>
        <v/>
      </c>
      <c r="OZ190" s="45">
        <f>-(OZ185+OZ186+OZ187+OZ188+OZ189)</f>
        <v/>
      </c>
      <c r="PA190" s="45">
        <f>-(PA185+PA186+PA187+PA188+PA189)</f>
        <v/>
      </c>
      <c r="PB190" s="45">
        <f>-(PB185+PB186+PB187+PB188+PB189)</f>
        <v/>
      </c>
      <c r="PC190" s="45">
        <f>-(PC185+PC186+PC187+PC188+PC189)</f>
        <v/>
      </c>
      <c r="PD190" s="45">
        <f>-(PD185+PD186+PD187+PD188+PD189)</f>
        <v/>
      </c>
      <c r="PE190" s="45">
        <f>-(PE185+PE186+PE187+PE188+PE189)</f>
        <v/>
      </c>
      <c r="PF190" s="45">
        <f>-(PF185+PF186+PF187+PF188+PF189)</f>
        <v/>
      </c>
      <c r="PG190" s="45">
        <f>-(PG185+PG186+PG187+PG188+PG189)</f>
        <v/>
      </c>
      <c r="PH190" s="45">
        <f>-(PH185+PH186+PH187+PH188+PH189)</f>
        <v/>
      </c>
      <c r="PI190" s="45">
        <f>-(PI185+PI186+PI187+PI188+PI189)</f>
        <v/>
      </c>
      <c r="PJ190" s="45">
        <f>-(PJ185+PJ186+PJ187+PJ188+PJ189)</f>
        <v/>
      </c>
      <c r="PK190" s="45">
        <f>-(PK185+PK186+PK187+PK188+PK189)</f>
        <v/>
      </c>
      <c r="PL190" s="45">
        <f>-(PL185+PL186+PL187+PL188+PL189)</f>
        <v/>
      </c>
      <c r="PM190" s="45">
        <f>-(PM185+PM186+PM187+PM188+PM189)</f>
        <v/>
      </c>
    </row>
    <row r="191">
      <c r="A191" s="9" t="inlineStr">
        <is>
          <t>Cumulative uses, prior month</t>
        </is>
      </c>
      <c r="B191" s="9" t="inlineStr">
        <is>
          <t>P4</t>
        </is>
      </c>
      <c r="D191" s="44">
        <f>0</f>
        <v/>
      </c>
      <c r="E191" s="44">
        <f>D192</f>
        <v/>
      </c>
      <c r="F191" s="44">
        <f>E192</f>
        <v/>
      </c>
      <c r="G191" s="44">
        <f>F192</f>
        <v/>
      </c>
      <c r="H191" s="44">
        <f>G192</f>
        <v/>
      </c>
      <c r="I191" s="44">
        <f>H192</f>
        <v/>
      </c>
      <c r="J191" s="44">
        <f>I192</f>
        <v/>
      </c>
      <c r="K191" s="44">
        <f>J192</f>
        <v/>
      </c>
      <c r="L191" s="44">
        <f>K192</f>
        <v/>
      </c>
      <c r="M191" s="44">
        <f>L192</f>
        <v/>
      </c>
      <c r="N191" s="44">
        <f>M192</f>
        <v/>
      </c>
      <c r="O191" s="44">
        <f>N192</f>
        <v/>
      </c>
      <c r="P191" s="44">
        <f>O192</f>
        <v/>
      </c>
      <c r="Q191" s="44">
        <f>P192</f>
        <v/>
      </c>
      <c r="R191" s="44">
        <f>Q192</f>
        <v/>
      </c>
      <c r="S191" s="44">
        <f>R192</f>
        <v/>
      </c>
      <c r="T191" s="44">
        <f>S192</f>
        <v/>
      </c>
      <c r="U191" s="44">
        <f>T192</f>
        <v/>
      </c>
      <c r="V191" s="44">
        <f>U192</f>
        <v/>
      </c>
      <c r="W191" s="44">
        <f>V192</f>
        <v/>
      </c>
      <c r="X191" s="44">
        <f>W192</f>
        <v/>
      </c>
      <c r="Y191" s="44">
        <f>X192</f>
        <v/>
      </c>
      <c r="Z191" s="44">
        <f>Y192</f>
        <v/>
      </c>
      <c r="AA191" s="44">
        <f>Z192</f>
        <v/>
      </c>
      <c r="AB191" s="44">
        <f>AA192</f>
        <v/>
      </c>
      <c r="AC191" s="44">
        <f>AB192</f>
        <v/>
      </c>
      <c r="AD191" s="44">
        <f>AC192</f>
        <v/>
      </c>
      <c r="AE191" s="44">
        <f>AD192</f>
        <v/>
      </c>
      <c r="AF191" s="44">
        <f>AE192</f>
        <v/>
      </c>
      <c r="AG191" s="44">
        <f>AF192</f>
        <v/>
      </c>
      <c r="AH191" s="44">
        <f>AG192</f>
        <v/>
      </c>
      <c r="AI191" s="44">
        <f>AH192</f>
        <v/>
      </c>
      <c r="AJ191" s="44">
        <f>AI192</f>
        <v/>
      </c>
      <c r="AK191" s="44">
        <f>AJ192</f>
        <v/>
      </c>
      <c r="AL191" s="44">
        <f>AK192</f>
        <v/>
      </c>
      <c r="AM191" s="44">
        <f>AL192</f>
        <v/>
      </c>
      <c r="AN191" s="44">
        <f>AM192</f>
        <v/>
      </c>
      <c r="AO191" s="44">
        <f>AN192</f>
        <v/>
      </c>
      <c r="AP191" s="44">
        <f>AO192</f>
        <v/>
      </c>
      <c r="AQ191" s="44">
        <f>AP192</f>
        <v/>
      </c>
      <c r="AR191" s="44">
        <f>AQ192</f>
        <v/>
      </c>
      <c r="AS191" s="44">
        <f>AR192</f>
        <v/>
      </c>
      <c r="AT191" s="44">
        <f>AS192</f>
        <v/>
      </c>
      <c r="AU191" s="44">
        <f>AT192</f>
        <v/>
      </c>
      <c r="AV191" s="44">
        <f>AU192</f>
        <v/>
      </c>
      <c r="AW191" s="44">
        <f>AV192</f>
        <v/>
      </c>
      <c r="AX191" s="44">
        <f>AW192</f>
        <v/>
      </c>
      <c r="AY191" s="44">
        <f>AX192</f>
        <v/>
      </c>
      <c r="AZ191" s="44">
        <f>AY192</f>
        <v/>
      </c>
      <c r="BA191" s="44">
        <f>AZ192</f>
        <v/>
      </c>
      <c r="BB191" s="44">
        <f>BA192</f>
        <v/>
      </c>
      <c r="BC191" s="44">
        <f>BB192</f>
        <v/>
      </c>
      <c r="BD191" s="44">
        <f>BC192</f>
        <v/>
      </c>
      <c r="BE191" s="44">
        <f>BD192</f>
        <v/>
      </c>
      <c r="BF191" s="44">
        <f>BE192</f>
        <v/>
      </c>
      <c r="BG191" s="44">
        <f>BF192</f>
        <v/>
      </c>
      <c r="BH191" s="44">
        <f>BG192</f>
        <v/>
      </c>
      <c r="BI191" s="44">
        <f>BH192</f>
        <v/>
      </c>
      <c r="BJ191" s="44">
        <f>BI192</f>
        <v/>
      </c>
      <c r="BK191" s="44">
        <f>BJ192</f>
        <v/>
      </c>
      <c r="BL191" s="44">
        <f>BK192</f>
        <v/>
      </c>
      <c r="BM191" s="44">
        <f>BL192</f>
        <v/>
      </c>
      <c r="BN191" s="44">
        <f>BM192</f>
        <v/>
      </c>
      <c r="BO191" s="44">
        <f>BN192</f>
        <v/>
      </c>
      <c r="BP191" s="44">
        <f>BO192</f>
        <v/>
      </c>
      <c r="BQ191" s="44">
        <f>BP192</f>
        <v/>
      </c>
      <c r="BR191" s="44">
        <f>BQ192</f>
        <v/>
      </c>
      <c r="BS191" s="44">
        <f>BR192</f>
        <v/>
      </c>
      <c r="BT191" s="44">
        <f>BS192</f>
        <v/>
      </c>
      <c r="BU191" s="44">
        <f>BT192</f>
        <v/>
      </c>
      <c r="BV191" s="44">
        <f>BU192</f>
        <v/>
      </c>
      <c r="BW191" s="44">
        <f>BV192</f>
        <v/>
      </c>
      <c r="BX191" s="44">
        <f>BW192</f>
        <v/>
      </c>
      <c r="BY191" s="44">
        <f>BX192</f>
        <v/>
      </c>
      <c r="BZ191" s="44">
        <f>BY192</f>
        <v/>
      </c>
      <c r="CA191" s="44">
        <f>BZ192</f>
        <v/>
      </c>
      <c r="CB191" s="44">
        <f>CA192</f>
        <v/>
      </c>
      <c r="CC191" s="44">
        <f>CB192</f>
        <v/>
      </c>
      <c r="CD191" s="44">
        <f>CC192</f>
        <v/>
      </c>
      <c r="CE191" s="44">
        <f>CD192</f>
        <v/>
      </c>
      <c r="CF191" s="44">
        <f>CE192</f>
        <v/>
      </c>
      <c r="CG191" s="44">
        <f>CF192</f>
        <v/>
      </c>
      <c r="CH191" s="44">
        <f>CG192</f>
        <v/>
      </c>
      <c r="CI191" s="44">
        <f>CH192</f>
        <v/>
      </c>
      <c r="CJ191" s="44">
        <f>CI192</f>
        <v/>
      </c>
      <c r="CK191" s="44">
        <f>CJ192</f>
        <v/>
      </c>
      <c r="CL191" s="44">
        <f>CK192</f>
        <v/>
      </c>
      <c r="CM191" s="44">
        <f>CL192</f>
        <v/>
      </c>
      <c r="CN191" s="44">
        <f>CM192</f>
        <v/>
      </c>
      <c r="CO191" s="44">
        <f>CN192</f>
        <v/>
      </c>
      <c r="CP191" s="44">
        <f>CO192</f>
        <v/>
      </c>
      <c r="CQ191" s="44">
        <f>CP192</f>
        <v/>
      </c>
      <c r="CR191" s="44">
        <f>CQ192</f>
        <v/>
      </c>
      <c r="CS191" s="44">
        <f>CR192</f>
        <v/>
      </c>
      <c r="CT191" s="44">
        <f>CS192</f>
        <v/>
      </c>
      <c r="CU191" s="44">
        <f>CT192</f>
        <v/>
      </c>
      <c r="CV191" s="44">
        <f>CU192</f>
        <v/>
      </c>
      <c r="CW191" s="44">
        <f>CV192</f>
        <v/>
      </c>
      <c r="CX191" s="44">
        <f>CW192</f>
        <v/>
      </c>
      <c r="CY191" s="44">
        <f>CX192</f>
        <v/>
      </c>
      <c r="CZ191" s="44">
        <f>CY192</f>
        <v/>
      </c>
      <c r="DA191" s="44">
        <f>CZ192</f>
        <v/>
      </c>
      <c r="DB191" s="44">
        <f>DA192</f>
        <v/>
      </c>
      <c r="DC191" s="44">
        <f>DB192</f>
        <v/>
      </c>
      <c r="DD191" s="44">
        <f>DC192</f>
        <v/>
      </c>
      <c r="DE191" s="44">
        <f>DD192</f>
        <v/>
      </c>
      <c r="DF191" s="44">
        <f>DE192</f>
        <v/>
      </c>
      <c r="DG191" s="44">
        <f>DF192</f>
        <v/>
      </c>
      <c r="DH191" s="44">
        <f>DG192</f>
        <v/>
      </c>
      <c r="DI191" s="44">
        <f>DH192</f>
        <v/>
      </c>
      <c r="DJ191" s="44">
        <f>DI192</f>
        <v/>
      </c>
      <c r="DK191" s="44">
        <f>DJ192</f>
        <v/>
      </c>
      <c r="DL191" s="44">
        <f>DK192</f>
        <v/>
      </c>
      <c r="DM191" s="44">
        <f>DL192</f>
        <v/>
      </c>
      <c r="DN191" s="44">
        <f>DM192</f>
        <v/>
      </c>
      <c r="DO191" s="44">
        <f>DN192</f>
        <v/>
      </c>
      <c r="DP191" s="44">
        <f>DO192</f>
        <v/>
      </c>
      <c r="DQ191" s="44">
        <f>DP192</f>
        <v/>
      </c>
      <c r="DR191" s="44">
        <f>DQ192</f>
        <v/>
      </c>
      <c r="DS191" s="44">
        <f>DR192</f>
        <v/>
      </c>
      <c r="DT191" s="44">
        <f>DS192</f>
        <v/>
      </c>
      <c r="DU191" s="44">
        <f>DT192</f>
        <v/>
      </c>
      <c r="DV191" s="44">
        <f>DU192</f>
        <v/>
      </c>
      <c r="DW191" s="44">
        <f>DV192</f>
        <v/>
      </c>
      <c r="DX191" s="44">
        <f>DW192</f>
        <v/>
      </c>
      <c r="DY191" s="44">
        <f>DX192</f>
        <v/>
      </c>
      <c r="DZ191" s="44">
        <f>DY192</f>
        <v/>
      </c>
      <c r="EA191" s="44">
        <f>DZ192</f>
        <v/>
      </c>
      <c r="EB191" s="44">
        <f>EA192</f>
        <v/>
      </c>
      <c r="EC191" s="44">
        <f>EB192</f>
        <v/>
      </c>
      <c r="ED191" s="44">
        <f>EC192</f>
        <v/>
      </c>
      <c r="EE191" s="44">
        <f>ED192</f>
        <v/>
      </c>
      <c r="EF191" s="44">
        <f>EE192</f>
        <v/>
      </c>
      <c r="EG191" s="44">
        <f>EF192</f>
        <v/>
      </c>
      <c r="EH191" s="44">
        <f>EG192</f>
        <v/>
      </c>
      <c r="EI191" s="44">
        <f>EH192</f>
        <v/>
      </c>
      <c r="EJ191" s="44">
        <f>EI192</f>
        <v/>
      </c>
      <c r="EK191" s="44">
        <f>EJ192</f>
        <v/>
      </c>
      <c r="EL191" s="44">
        <f>EK192</f>
        <v/>
      </c>
      <c r="EM191" s="44">
        <f>EL192</f>
        <v/>
      </c>
      <c r="EN191" s="44">
        <f>EM192</f>
        <v/>
      </c>
      <c r="EO191" s="44">
        <f>EN192</f>
        <v/>
      </c>
      <c r="EP191" s="44">
        <f>EO192</f>
        <v/>
      </c>
      <c r="EQ191" s="44">
        <f>EP192</f>
        <v/>
      </c>
      <c r="ER191" s="44">
        <f>EQ192</f>
        <v/>
      </c>
      <c r="ES191" s="44">
        <f>ER192</f>
        <v/>
      </c>
      <c r="ET191" s="44">
        <f>ES192</f>
        <v/>
      </c>
      <c r="EU191" s="44">
        <f>ET192</f>
        <v/>
      </c>
      <c r="EV191" s="44">
        <f>EU192</f>
        <v/>
      </c>
      <c r="EW191" s="44">
        <f>EV192</f>
        <v/>
      </c>
      <c r="EX191" s="44">
        <f>EW192</f>
        <v/>
      </c>
      <c r="EY191" s="44">
        <f>EX192</f>
        <v/>
      </c>
      <c r="EZ191" s="44">
        <f>EY192</f>
        <v/>
      </c>
      <c r="FA191" s="44">
        <f>EZ192</f>
        <v/>
      </c>
      <c r="FB191" s="44">
        <f>FA192</f>
        <v/>
      </c>
      <c r="FC191" s="44">
        <f>FB192</f>
        <v/>
      </c>
      <c r="FD191" s="44">
        <f>FC192</f>
        <v/>
      </c>
      <c r="FE191" s="44">
        <f>FD192</f>
        <v/>
      </c>
      <c r="FF191" s="44">
        <f>FE192</f>
        <v/>
      </c>
      <c r="FG191" s="44">
        <f>FF192</f>
        <v/>
      </c>
      <c r="FH191" s="44">
        <f>FG192</f>
        <v/>
      </c>
      <c r="FI191" s="44">
        <f>FH192</f>
        <v/>
      </c>
      <c r="FJ191" s="44">
        <f>FI192</f>
        <v/>
      </c>
      <c r="FK191" s="44">
        <f>FJ192</f>
        <v/>
      </c>
      <c r="FL191" s="44">
        <f>FK192</f>
        <v/>
      </c>
      <c r="FM191" s="44">
        <f>FL192</f>
        <v/>
      </c>
      <c r="FN191" s="44">
        <f>FM192</f>
        <v/>
      </c>
      <c r="FO191" s="44">
        <f>FN192</f>
        <v/>
      </c>
      <c r="FP191" s="44">
        <f>FO192</f>
        <v/>
      </c>
      <c r="FQ191" s="44">
        <f>FP192</f>
        <v/>
      </c>
      <c r="FR191" s="44">
        <f>FQ192</f>
        <v/>
      </c>
      <c r="FS191" s="44">
        <f>FR192</f>
        <v/>
      </c>
      <c r="FT191" s="44">
        <f>FS192</f>
        <v/>
      </c>
      <c r="FU191" s="44">
        <f>FT192</f>
        <v/>
      </c>
      <c r="FV191" s="44">
        <f>FU192</f>
        <v/>
      </c>
      <c r="FW191" s="44">
        <f>FV192</f>
        <v/>
      </c>
      <c r="FX191" s="44">
        <f>FW192</f>
        <v/>
      </c>
      <c r="FY191" s="44">
        <f>FX192</f>
        <v/>
      </c>
      <c r="FZ191" s="44">
        <f>FY192</f>
        <v/>
      </c>
      <c r="GA191" s="44">
        <f>FZ192</f>
        <v/>
      </c>
      <c r="GB191" s="44">
        <f>GA192</f>
        <v/>
      </c>
      <c r="GC191" s="44">
        <f>GB192</f>
        <v/>
      </c>
      <c r="GD191" s="44">
        <f>GC192</f>
        <v/>
      </c>
      <c r="GE191" s="44">
        <f>GD192</f>
        <v/>
      </c>
      <c r="GF191" s="44">
        <f>GE192</f>
        <v/>
      </c>
      <c r="GG191" s="44">
        <f>GF192</f>
        <v/>
      </c>
      <c r="GH191" s="44">
        <f>GG192</f>
        <v/>
      </c>
      <c r="GI191" s="44">
        <f>GH192</f>
        <v/>
      </c>
      <c r="GJ191" s="44">
        <f>GI192</f>
        <v/>
      </c>
      <c r="GK191" s="44">
        <f>GJ192</f>
        <v/>
      </c>
      <c r="GL191" s="44">
        <f>GK192</f>
        <v/>
      </c>
      <c r="GM191" s="44">
        <f>GL192</f>
        <v/>
      </c>
      <c r="GN191" s="44">
        <f>GM192</f>
        <v/>
      </c>
      <c r="GO191" s="44">
        <f>GN192</f>
        <v/>
      </c>
      <c r="GP191" s="44">
        <f>GO192</f>
        <v/>
      </c>
      <c r="GQ191" s="44">
        <f>GP192</f>
        <v/>
      </c>
      <c r="GR191" s="44">
        <f>GQ192</f>
        <v/>
      </c>
      <c r="GS191" s="44">
        <f>GR192</f>
        <v/>
      </c>
      <c r="GT191" s="44">
        <f>GS192</f>
        <v/>
      </c>
      <c r="GU191" s="44">
        <f>GT192</f>
        <v/>
      </c>
      <c r="GV191" s="44">
        <f>GU192</f>
        <v/>
      </c>
      <c r="GW191" s="44">
        <f>GV192</f>
        <v/>
      </c>
      <c r="GX191" s="44">
        <f>GW192</f>
        <v/>
      </c>
      <c r="GY191" s="44">
        <f>GX192</f>
        <v/>
      </c>
      <c r="GZ191" s="44">
        <f>GY192</f>
        <v/>
      </c>
      <c r="HA191" s="44">
        <f>GZ192</f>
        <v/>
      </c>
      <c r="HB191" s="44">
        <f>HA192</f>
        <v/>
      </c>
      <c r="HC191" s="44">
        <f>HB192</f>
        <v/>
      </c>
      <c r="HD191" s="44">
        <f>HC192</f>
        <v/>
      </c>
      <c r="HE191" s="44">
        <f>HD192</f>
        <v/>
      </c>
      <c r="HF191" s="44">
        <f>HE192</f>
        <v/>
      </c>
      <c r="HG191" s="44">
        <f>HF192</f>
        <v/>
      </c>
      <c r="HH191" s="44">
        <f>HG192</f>
        <v/>
      </c>
      <c r="HI191" s="44">
        <f>HH192</f>
        <v/>
      </c>
      <c r="HJ191" s="44">
        <f>HI192</f>
        <v/>
      </c>
      <c r="HK191" s="44">
        <f>HJ192</f>
        <v/>
      </c>
      <c r="HL191" s="44">
        <f>HK192</f>
        <v/>
      </c>
      <c r="HM191" s="44">
        <f>HL192</f>
        <v/>
      </c>
      <c r="HN191" s="44">
        <f>HM192</f>
        <v/>
      </c>
      <c r="HO191" s="44">
        <f>HN192</f>
        <v/>
      </c>
      <c r="HP191" s="44">
        <f>HO192</f>
        <v/>
      </c>
      <c r="HQ191" s="44">
        <f>HP192</f>
        <v/>
      </c>
      <c r="HR191" s="44">
        <f>HQ192</f>
        <v/>
      </c>
      <c r="HS191" s="44">
        <f>HR192</f>
        <v/>
      </c>
      <c r="HT191" s="44">
        <f>HS192</f>
        <v/>
      </c>
      <c r="HU191" s="44">
        <f>HT192</f>
        <v/>
      </c>
      <c r="HV191" s="44">
        <f>HU192</f>
        <v/>
      </c>
      <c r="HW191" s="44">
        <f>HV192</f>
        <v/>
      </c>
      <c r="HX191" s="44">
        <f>HW192</f>
        <v/>
      </c>
      <c r="HY191" s="44">
        <f>HX192</f>
        <v/>
      </c>
      <c r="HZ191" s="44">
        <f>HY192</f>
        <v/>
      </c>
      <c r="IA191" s="44">
        <f>HZ192</f>
        <v/>
      </c>
      <c r="IB191" s="44">
        <f>IA192</f>
        <v/>
      </c>
      <c r="IC191" s="44">
        <f>IB192</f>
        <v/>
      </c>
      <c r="ID191" s="44">
        <f>IC192</f>
        <v/>
      </c>
      <c r="IE191" s="44">
        <f>ID192</f>
        <v/>
      </c>
      <c r="IF191" s="44">
        <f>IE192</f>
        <v/>
      </c>
      <c r="IG191" s="44">
        <f>IF192</f>
        <v/>
      </c>
      <c r="IH191" s="44">
        <f>IG192</f>
        <v/>
      </c>
      <c r="II191" s="44">
        <f>IH192</f>
        <v/>
      </c>
      <c r="IJ191" s="44">
        <f>II192</f>
        <v/>
      </c>
      <c r="IK191" s="44">
        <f>IJ192</f>
        <v/>
      </c>
      <c r="IL191" s="44">
        <f>IK192</f>
        <v/>
      </c>
      <c r="IM191" s="44">
        <f>IL192</f>
        <v/>
      </c>
      <c r="IN191" s="44">
        <f>IM192</f>
        <v/>
      </c>
      <c r="IO191" s="44">
        <f>IN192</f>
        <v/>
      </c>
      <c r="IP191" s="44">
        <f>IO192</f>
        <v/>
      </c>
      <c r="IQ191" s="44">
        <f>IP192</f>
        <v/>
      </c>
      <c r="IR191" s="44">
        <f>IQ192</f>
        <v/>
      </c>
      <c r="IS191" s="44">
        <f>IR192</f>
        <v/>
      </c>
      <c r="IT191" s="44">
        <f>IS192</f>
        <v/>
      </c>
      <c r="IU191" s="44">
        <f>IT192</f>
        <v/>
      </c>
      <c r="IV191" s="44">
        <f>IU192</f>
        <v/>
      </c>
      <c r="IW191" s="44">
        <f>IV192</f>
        <v/>
      </c>
      <c r="IX191" s="44">
        <f>IW192</f>
        <v/>
      </c>
      <c r="IY191" s="44">
        <f>IX192</f>
        <v/>
      </c>
      <c r="IZ191" s="44">
        <f>IY192</f>
        <v/>
      </c>
      <c r="JA191" s="44">
        <f>IZ192</f>
        <v/>
      </c>
      <c r="JB191" s="44">
        <f>JA192</f>
        <v/>
      </c>
      <c r="JC191" s="44">
        <f>JB192</f>
        <v/>
      </c>
      <c r="JD191" s="44">
        <f>JC192</f>
        <v/>
      </c>
      <c r="JE191" s="44">
        <f>JD192</f>
        <v/>
      </c>
      <c r="JF191" s="44">
        <f>JE192</f>
        <v/>
      </c>
      <c r="JG191" s="44">
        <f>JF192</f>
        <v/>
      </c>
      <c r="JH191" s="44">
        <f>JG192</f>
        <v/>
      </c>
      <c r="JI191" s="44">
        <f>JH192</f>
        <v/>
      </c>
      <c r="JJ191" s="44">
        <f>JI192</f>
        <v/>
      </c>
      <c r="JK191" s="44">
        <f>JJ192</f>
        <v/>
      </c>
      <c r="JL191" s="44">
        <f>JK192</f>
        <v/>
      </c>
      <c r="JM191" s="44">
        <f>JL192</f>
        <v/>
      </c>
      <c r="JN191" s="44">
        <f>JM192</f>
        <v/>
      </c>
      <c r="JO191" s="44">
        <f>JN192</f>
        <v/>
      </c>
      <c r="JP191" s="44">
        <f>JO192</f>
        <v/>
      </c>
      <c r="JQ191" s="44">
        <f>JP192</f>
        <v/>
      </c>
      <c r="JR191" s="44">
        <f>JQ192</f>
        <v/>
      </c>
      <c r="JS191" s="44">
        <f>JR192</f>
        <v/>
      </c>
      <c r="JT191" s="44">
        <f>JS192</f>
        <v/>
      </c>
      <c r="JU191" s="44">
        <f>JT192</f>
        <v/>
      </c>
      <c r="JV191" s="44">
        <f>JU192</f>
        <v/>
      </c>
      <c r="JW191" s="44">
        <f>JV192</f>
        <v/>
      </c>
      <c r="JX191" s="44">
        <f>JW192</f>
        <v/>
      </c>
      <c r="JY191" s="44">
        <f>JX192</f>
        <v/>
      </c>
      <c r="JZ191" s="44">
        <f>JY192</f>
        <v/>
      </c>
      <c r="KA191" s="44">
        <f>JZ192</f>
        <v/>
      </c>
      <c r="KB191" s="44">
        <f>KA192</f>
        <v/>
      </c>
      <c r="KC191" s="44">
        <f>KB192</f>
        <v/>
      </c>
      <c r="KD191" s="44">
        <f>KC192</f>
        <v/>
      </c>
      <c r="KE191" s="44">
        <f>KD192</f>
        <v/>
      </c>
      <c r="KF191" s="44">
        <f>KE192</f>
        <v/>
      </c>
      <c r="KG191" s="44">
        <f>KF192</f>
        <v/>
      </c>
      <c r="KH191" s="44">
        <f>KG192</f>
        <v/>
      </c>
      <c r="KI191" s="44">
        <f>KH192</f>
        <v/>
      </c>
      <c r="KJ191" s="44">
        <f>KI192</f>
        <v/>
      </c>
      <c r="KK191" s="44">
        <f>KJ192</f>
        <v/>
      </c>
      <c r="KL191" s="44">
        <f>KK192</f>
        <v/>
      </c>
      <c r="KM191" s="44">
        <f>KL192</f>
        <v/>
      </c>
      <c r="KN191" s="44">
        <f>KM192</f>
        <v/>
      </c>
      <c r="KO191" s="44">
        <f>KN192</f>
        <v/>
      </c>
      <c r="KP191" s="44">
        <f>KO192</f>
        <v/>
      </c>
      <c r="KQ191" s="44">
        <f>KP192</f>
        <v/>
      </c>
      <c r="KR191" s="44">
        <f>KQ192</f>
        <v/>
      </c>
      <c r="KS191" s="44">
        <f>KR192</f>
        <v/>
      </c>
      <c r="KT191" s="44">
        <f>KS192</f>
        <v/>
      </c>
      <c r="KU191" s="44">
        <f>KT192</f>
        <v/>
      </c>
      <c r="KV191" s="44">
        <f>KU192</f>
        <v/>
      </c>
      <c r="KW191" s="44">
        <f>KV192</f>
        <v/>
      </c>
      <c r="KX191" s="44">
        <f>KW192</f>
        <v/>
      </c>
      <c r="KY191" s="44">
        <f>KX192</f>
        <v/>
      </c>
      <c r="KZ191" s="44">
        <f>KY192</f>
        <v/>
      </c>
      <c r="LA191" s="44">
        <f>KZ192</f>
        <v/>
      </c>
      <c r="LB191" s="44">
        <f>LA192</f>
        <v/>
      </c>
      <c r="LC191" s="44">
        <f>LB192</f>
        <v/>
      </c>
      <c r="LD191" s="44">
        <f>LC192</f>
        <v/>
      </c>
      <c r="LE191" s="44">
        <f>LD192</f>
        <v/>
      </c>
      <c r="LF191" s="44">
        <f>LE192</f>
        <v/>
      </c>
      <c r="LG191" s="44">
        <f>LF192</f>
        <v/>
      </c>
      <c r="LH191" s="44">
        <f>LG192</f>
        <v/>
      </c>
      <c r="LI191" s="44">
        <f>LH192</f>
        <v/>
      </c>
      <c r="LJ191" s="44">
        <f>LI192</f>
        <v/>
      </c>
      <c r="LK191" s="44">
        <f>LJ192</f>
        <v/>
      </c>
      <c r="LL191" s="44">
        <f>LK192</f>
        <v/>
      </c>
      <c r="LM191" s="44">
        <f>LL192</f>
        <v/>
      </c>
      <c r="LN191" s="44">
        <f>LM192</f>
        <v/>
      </c>
      <c r="LO191" s="44">
        <f>LN192</f>
        <v/>
      </c>
      <c r="LP191" s="44">
        <f>LO192</f>
        <v/>
      </c>
      <c r="LQ191" s="44">
        <f>LP192</f>
        <v/>
      </c>
      <c r="LR191" s="44">
        <f>LQ192</f>
        <v/>
      </c>
      <c r="LS191" s="44">
        <f>LR192</f>
        <v/>
      </c>
      <c r="LT191" s="44">
        <f>LS192</f>
        <v/>
      </c>
      <c r="LU191" s="44">
        <f>LT192</f>
        <v/>
      </c>
      <c r="LV191" s="44">
        <f>LU192</f>
        <v/>
      </c>
      <c r="LW191" s="44">
        <f>LV192</f>
        <v/>
      </c>
      <c r="LX191" s="44">
        <f>LW192</f>
        <v/>
      </c>
      <c r="LY191" s="44">
        <f>LX192</f>
        <v/>
      </c>
      <c r="LZ191" s="44">
        <f>LY192</f>
        <v/>
      </c>
      <c r="MA191" s="44">
        <f>LZ192</f>
        <v/>
      </c>
      <c r="MB191" s="44">
        <f>MA192</f>
        <v/>
      </c>
      <c r="MC191" s="44">
        <f>MB192</f>
        <v/>
      </c>
      <c r="MD191" s="44">
        <f>MC192</f>
        <v/>
      </c>
      <c r="ME191" s="44">
        <f>MD192</f>
        <v/>
      </c>
      <c r="MF191" s="44">
        <f>ME192</f>
        <v/>
      </c>
      <c r="MG191" s="44">
        <f>MF192</f>
        <v/>
      </c>
      <c r="MH191" s="44">
        <f>MG192</f>
        <v/>
      </c>
      <c r="MI191" s="44">
        <f>MH192</f>
        <v/>
      </c>
      <c r="MJ191" s="44">
        <f>MI192</f>
        <v/>
      </c>
      <c r="MK191" s="44">
        <f>MJ192</f>
        <v/>
      </c>
      <c r="ML191" s="44">
        <f>MK192</f>
        <v/>
      </c>
      <c r="MM191" s="44">
        <f>ML192</f>
        <v/>
      </c>
      <c r="MN191" s="44">
        <f>MM192</f>
        <v/>
      </c>
      <c r="MO191" s="44">
        <f>MN192</f>
        <v/>
      </c>
      <c r="MP191" s="44">
        <f>MO192</f>
        <v/>
      </c>
      <c r="MQ191" s="44">
        <f>MP192</f>
        <v/>
      </c>
      <c r="MR191" s="44">
        <f>MQ192</f>
        <v/>
      </c>
      <c r="MS191" s="44">
        <f>MR192</f>
        <v/>
      </c>
      <c r="MT191" s="44">
        <f>MS192</f>
        <v/>
      </c>
      <c r="MU191" s="44">
        <f>MT192</f>
        <v/>
      </c>
      <c r="MV191" s="44">
        <f>MU192</f>
        <v/>
      </c>
      <c r="MW191" s="44">
        <f>MV192</f>
        <v/>
      </c>
      <c r="MX191" s="44">
        <f>MW192</f>
        <v/>
      </c>
      <c r="MY191" s="44">
        <f>MX192</f>
        <v/>
      </c>
      <c r="MZ191" s="44">
        <f>MY192</f>
        <v/>
      </c>
      <c r="NA191" s="44">
        <f>MZ192</f>
        <v/>
      </c>
      <c r="NB191" s="44">
        <f>NA192</f>
        <v/>
      </c>
      <c r="NC191" s="44">
        <f>NB192</f>
        <v/>
      </c>
      <c r="ND191" s="44">
        <f>NC192</f>
        <v/>
      </c>
      <c r="NE191" s="44">
        <f>ND192</f>
        <v/>
      </c>
      <c r="NF191" s="44">
        <f>NE192</f>
        <v/>
      </c>
      <c r="NG191" s="44">
        <f>NF192</f>
        <v/>
      </c>
      <c r="NH191" s="44">
        <f>NG192</f>
        <v/>
      </c>
      <c r="NI191" s="44">
        <f>NH192</f>
        <v/>
      </c>
      <c r="NJ191" s="44">
        <f>NI192</f>
        <v/>
      </c>
      <c r="NK191" s="44">
        <f>NJ192</f>
        <v/>
      </c>
      <c r="NL191" s="44">
        <f>NK192</f>
        <v/>
      </c>
      <c r="NM191" s="44">
        <f>NL192</f>
        <v/>
      </c>
      <c r="NN191" s="44">
        <f>NM192</f>
        <v/>
      </c>
      <c r="NO191" s="44">
        <f>NN192</f>
        <v/>
      </c>
      <c r="NP191" s="44">
        <f>NO192</f>
        <v/>
      </c>
      <c r="NQ191" s="44">
        <f>NP192</f>
        <v/>
      </c>
      <c r="NR191" s="44">
        <f>NQ192</f>
        <v/>
      </c>
      <c r="NS191" s="44">
        <f>NR192</f>
        <v/>
      </c>
      <c r="NT191" s="44">
        <f>NS192</f>
        <v/>
      </c>
      <c r="NU191" s="44">
        <f>NT192</f>
        <v/>
      </c>
      <c r="NV191" s="44">
        <f>NU192</f>
        <v/>
      </c>
      <c r="NW191" s="44">
        <f>NV192</f>
        <v/>
      </c>
      <c r="NX191" s="44">
        <f>NW192</f>
        <v/>
      </c>
      <c r="NY191" s="44">
        <f>NX192</f>
        <v/>
      </c>
      <c r="NZ191" s="44">
        <f>NY192</f>
        <v/>
      </c>
      <c r="OA191" s="44">
        <f>NZ192</f>
        <v/>
      </c>
      <c r="OB191" s="44">
        <f>OA192</f>
        <v/>
      </c>
      <c r="OC191" s="44">
        <f>OB192</f>
        <v/>
      </c>
      <c r="OD191" s="44">
        <f>OC192</f>
        <v/>
      </c>
      <c r="OE191" s="44">
        <f>OD192</f>
        <v/>
      </c>
      <c r="OF191" s="44">
        <f>OE192</f>
        <v/>
      </c>
      <c r="OG191" s="44">
        <f>OF192</f>
        <v/>
      </c>
      <c r="OH191" s="44">
        <f>OG192</f>
        <v/>
      </c>
      <c r="OI191" s="44">
        <f>OH192</f>
        <v/>
      </c>
      <c r="OJ191" s="44">
        <f>OI192</f>
        <v/>
      </c>
      <c r="OK191" s="44">
        <f>OJ192</f>
        <v/>
      </c>
      <c r="OL191" s="44">
        <f>OK192</f>
        <v/>
      </c>
      <c r="OM191" s="44">
        <f>OL192</f>
        <v/>
      </c>
      <c r="ON191" s="44">
        <f>OM192</f>
        <v/>
      </c>
      <c r="OO191" s="44">
        <f>ON192</f>
        <v/>
      </c>
      <c r="OP191" s="44">
        <f>OO192</f>
        <v/>
      </c>
      <c r="OQ191" s="44">
        <f>OP192</f>
        <v/>
      </c>
      <c r="OR191" s="44">
        <f>OQ192</f>
        <v/>
      </c>
      <c r="OS191" s="44">
        <f>OR192</f>
        <v/>
      </c>
      <c r="OT191" s="44">
        <f>OS192</f>
        <v/>
      </c>
      <c r="OU191" s="44">
        <f>OT192</f>
        <v/>
      </c>
      <c r="OV191" s="44">
        <f>OU192</f>
        <v/>
      </c>
      <c r="OW191" s="44">
        <f>OV192</f>
        <v/>
      </c>
      <c r="OX191" s="44">
        <f>OW192</f>
        <v/>
      </c>
      <c r="OY191" s="44">
        <f>OX192</f>
        <v/>
      </c>
      <c r="OZ191" s="44">
        <f>OY192</f>
        <v/>
      </c>
      <c r="PA191" s="44">
        <f>OZ192</f>
        <v/>
      </c>
      <c r="PB191" s="44">
        <f>PA192</f>
        <v/>
      </c>
      <c r="PC191" s="44">
        <f>PB192</f>
        <v/>
      </c>
      <c r="PD191" s="44">
        <f>PC192</f>
        <v/>
      </c>
      <c r="PE191" s="44">
        <f>PD192</f>
        <v/>
      </c>
      <c r="PF191" s="44">
        <f>PE192</f>
        <v/>
      </c>
      <c r="PG191" s="44">
        <f>PF192</f>
        <v/>
      </c>
      <c r="PH191" s="44">
        <f>PG192</f>
        <v/>
      </c>
      <c r="PI191" s="44">
        <f>PH192</f>
        <v/>
      </c>
      <c r="PJ191" s="44">
        <f>PI192</f>
        <v/>
      </c>
      <c r="PK191" s="44">
        <f>PJ192</f>
        <v/>
      </c>
      <c r="PL191" s="44">
        <f>PK192</f>
        <v/>
      </c>
      <c r="PM191" s="44">
        <f>PL192</f>
        <v/>
      </c>
    </row>
    <row r="192">
      <c r="A192" s="9" t="inlineStr">
        <is>
          <t>Cumulative uses</t>
        </is>
      </c>
      <c r="B192" s="9" t="inlineStr">
        <is>
          <t>P4</t>
        </is>
      </c>
      <c r="D192" s="44">
        <f>D191+D190</f>
        <v/>
      </c>
      <c r="E192" s="44">
        <f>E191+E190</f>
        <v/>
      </c>
      <c r="F192" s="44">
        <f>F191+F190</f>
        <v/>
      </c>
      <c r="G192" s="44">
        <f>G191+G190</f>
        <v/>
      </c>
      <c r="H192" s="44">
        <f>H191+H190</f>
        <v/>
      </c>
      <c r="I192" s="44">
        <f>I191+I190</f>
        <v/>
      </c>
      <c r="J192" s="44">
        <f>J191+J190</f>
        <v/>
      </c>
      <c r="K192" s="44">
        <f>K191+K190</f>
        <v/>
      </c>
      <c r="L192" s="44">
        <f>L191+L190</f>
        <v/>
      </c>
      <c r="M192" s="44">
        <f>M191+M190</f>
        <v/>
      </c>
      <c r="N192" s="44">
        <f>N191+N190</f>
        <v/>
      </c>
      <c r="O192" s="44">
        <f>O191+O190</f>
        <v/>
      </c>
      <c r="P192" s="44">
        <f>P191+P190</f>
        <v/>
      </c>
      <c r="Q192" s="44">
        <f>Q191+Q190</f>
        <v/>
      </c>
      <c r="R192" s="44">
        <f>R191+R190</f>
        <v/>
      </c>
      <c r="S192" s="44">
        <f>S191+S190</f>
        <v/>
      </c>
      <c r="T192" s="44">
        <f>T191+T190</f>
        <v/>
      </c>
      <c r="U192" s="44">
        <f>U191+U190</f>
        <v/>
      </c>
      <c r="V192" s="44">
        <f>V191+V190</f>
        <v/>
      </c>
      <c r="W192" s="44">
        <f>W191+W190</f>
        <v/>
      </c>
      <c r="X192" s="44">
        <f>X191+X190</f>
        <v/>
      </c>
      <c r="Y192" s="44">
        <f>Y191+Y190</f>
        <v/>
      </c>
      <c r="Z192" s="44">
        <f>Z191+Z190</f>
        <v/>
      </c>
      <c r="AA192" s="44">
        <f>AA191+AA190</f>
        <v/>
      </c>
      <c r="AB192" s="44">
        <f>AB191+AB190</f>
        <v/>
      </c>
      <c r="AC192" s="44">
        <f>AC191+AC190</f>
        <v/>
      </c>
      <c r="AD192" s="44">
        <f>AD191+AD190</f>
        <v/>
      </c>
      <c r="AE192" s="44">
        <f>AE191+AE190</f>
        <v/>
      </c>
      <c r="AF192" s="44">
        <f>AF191+AF190</f>
        <v/>
      </c>
      <c r="AG192" s="44">
        <f>AG191+AG190</f>
        <v/>
      </c>
      <c r="AH192" s="44">
        <f>AH191+AH190</f>
        <v/>
      </c>
      <c r="AI192" s="44">
        <f>AI191+AI190</f>
        <v/>
      </c>
      <c r="AJ192" s="44">
        <f>AJ191+AJ190</f>
        <v/>
      </c>
      <c r="AK192" s="44">
        <f>AK191+AK190</f>
        <v/>
      </c>
      <c r="AL192" s="44">
        <f>AL191+AL190</f>
        <v/>
      </c>
      <c r="AM192" s="44">
        <f>AM191+AM190</f>
        <v/>
      </c>
      <c r="AN192" s="44">
        <f>AN191+AN190</f>
        <v/>
      </c>
      <c r="AO192" s="44">
        <f>AO191+AO190</f>
        <v/>
      </c>
      <c r="AP192" s="44">
        <f>AP191+AP190</f>
        <v/>
      </c>
      <c r="AQ192" s="44">
        <f>AQ191+AQ190</f>
        <v/>
      </c>
      <c r="AR192" s="44">
        <f>AR191+AR190</f>
        <v/>
      </c>
      <c r="AS192" s="44">
        <f>AS191+AS190</f>
        <v/>
      </c>
      <c r="AT192" s="44">
        <f>AT191+AT190</f>
        <v/>
      </c>
      <c r="AU192" s="44">
        <f>AU191+AU190</f>
        <v/>
      </c>
      <c r="AV192" s="44">
        <f>AV191+AV190</f>
        <v/>
      </c>
      <c r="AW192" s="44">
        <f>AW191+AW190</f>
        <v/>
      </c>
      <c r="AX192" s="44">
        <f>AX191+AX190</f>
        <v/>
      </c>
      <c r="AY192" s="44">
        <f>AY191+AY190</f>
        <v/>
      </c>
      <c r="AZ192" s="44">
        <f>AZ191+AZ190</f>
        <v/>
      </c>
      <c r="BA192" s="44">
        <f>BA191+BA190</f>
        <v/>
      </c>
      <c r="BB192" s="44">
        <f>BB191+BB190</f>
        <v/>
      </c>
      <c r="BC192" s="44">
        <f>BC191+BC190</f>
        <v/>
      </c>
      <c r="BD192" s="44">
        <f>BD191+BD190</f>
        <v/>
      </c>
      <c r="BE192" s="44">
        <f>BE191+BE190</f>
        <v/>
      </c>
      <c r="BF192" s="44">
        <f>BF191+BF190</f>
        <v/>
      </c>
      <c r="BG192" s="44">
        <f>BG191+BG190</f>
        <v/>
      </c>
      <c r="BH192" s="44">
        <f>BH191+BH190</f>
        <v/>
      </c>
      <c r="BI192" s="44">
        <f>BI191+BI190</f>
        <v/>
      </c>
      <c r="BJ192" s="44">
        <f>BJ191+BJ190</f>
        <v/>
      </c>
      <c r="BK192" s="44">
        <f>BK191+BK190</f>
        <v/>
      </c>
      <c r="BL192" s="44">
        <f>BL191+BL190</f>
        <v/>
      </c>
      <c r="BM192" s="44">
        <f>BM191+BM190</f>
        <v/>
      </c>
      <c r="BN192" s="44">
        <f>BN191+BN190</f>
        <v/>
      </c>
      <c r="BO192" s="44">
        <f>BO191+BO190</f>
        <v/>
      </c>
      <c r="BP192" s="44">
        <f>BP191+BP190</f>
        <v/>
      </c>
      <c r="BQ192" s="44">
        <f>BQ191+BQ190</f>
        <v/>
      </c>
      <c r="BR192" s="44">
        <f>BR191+BR190</f>
        <v/>
      </c>
      <c r="BS192" s="44">
        <f>BS191+BS190</f>
        <v/>
      </c>
      <c r="BT192" s="44">
        <f>BT191+BT190</f>
        <v/>
      </c>
      <c r="BU192" s="44">
        <f>BU191+BU190</f>
        <v/>
      </c>
      <c r="BV192" s="44">
        <f>BV191+BV190</f>
        <v/>
      </c>
      <c r="BW192" s="44">
        <f>BW191+BW190</f>
        <v/>
      </c>
      <c r="BX192" s="44">
        <f>BX191+BX190</f>
        <v/>
      </c>
      <c r="BY192" s="44">
        <f>BY191+BY190</f>
        <v/>
      </c>
      <c r="BZ192" s="44">
        <f>BZ191+BZ190</f>
        <v/>
      </c>
      <c r="CA192" s="44">
        <f>CA191+CA190</f>
        <v/>
      </c>
      <c r="CB192" s="44">
        <f>CB191+CB190</f>
        <v/>
      </c>
      <c r="CC192" s="44">
        <f>CC191+CC190</f>
        <v/>
      </c>
      <c r="CD192" s="44">
        <f>CD191+CD190</f>
        <v/>
      </c>
      <c r="CE192" s="44">
        <f>CE191+CE190</f>
        <v/>
      </c>
      <c r="CF192" s="44">
        <f>CF191+CF190</f>
        <v/>
      </c>
      <c r="CG192" s="44">
        <f>CG191+CG190</f>
        <v/>
      </c>
      <c r="CH192" s="44">
        <f>CH191+CH190</f>
        <v/>
      </c>
      <c r="CI192" s="44">
        <f>CI191+CI190</f>
        <v/>
      </c>
      <c r="CJ192" s="44">
        <f>CJ191+CJ190</f>
        <v/>
      </c>
      <c r="CK192" s="44">
        <f>CK191+CK190</f>
        <v/>
      </c>
      <c r="CL192" s="44">
        <f>CL191+CL190</f>
        <v/>
      </c>
      <c r="CM192" s="44">
        <f>CM191+CM190</f>
        <v/>
      </c>
      <c r="CN192" s="44">
        <f>CN191+CN190</f>
        <v/>
      </c>
      <c r="CO192" s="44">
        <f>CO191+CO190</f>
        <v/>
      </c>
      <c r="CP192" s="44">
        <f>CP191+CP190</f>
        <v/>
      </c>
      <c r="CQ192" s="44">
        <f>CQ191+CQ190</f>
        <v/>
      </c>
      <c r="CR192" s="44">
        <f>CR191+CR190</f>
        <v/>
      </c>
      <c r="CS192" s="44">
        <f>CS191+CS190</f>
        <v/>
      </c>
      <c r="CT192" s="44">
        <f>CT191+CT190</f>
        <v/>
      </c>
      <c r="CU192" s="44">
        <f>CU191+CU190</f>
        <v/>
      </c>
      <c r="CV192" s="44">
        <f>CV191+CV190</f>
        <v/>
      </c>
      <c r="CW192" s="44">
        <f>CW191+CW190</f>
        <v/>
      </c>
      <c r="CX192" s="44">
        <f>CX191+CX190</f>
        <v/>
      </c>
      <c r="CY192" s="44">
        <f>CY191+CY190</f>
        <v/>
      </c>
      <c r="CZ192" s="44">
        <f>CZ191+CZ190</f>
        <v/>
      </c>
      <c r="DA192" s="44">
        <f>DA191+DA190</f>
        <v/>
      </c>
      <c r="DB192" s="44">
        <f>DB191+DB190</f>
        <v/>
      </c>
      <c r="DC192" s="44">
        <f>DC191+DC190</f>
        <v/>
      </c>
      <c r="DD192" s="44">
        <f>DD191+DD190</f>
        <v/>
      </c>
      <c r="DE192" s="44">
        <f>DE191+DE190</f>
        <v/>
      </c>
      <c r="DF192" s="44">
        <f>DF191+DF190</f>
        <v/>
      </c>
      <c r="DG192" s="44">
        <f>DG191+DG190</f>
        <v/>
      </c>
      <c r="DH192" s="44">
        <f>DH191+DH190</f>
        <v/>
      </c>
      <c r="DI192" s="44">
        <f>DI191+DI190</f>
        <v/>
      </c>
      <c r="DJ192" s="44">
        <f>DJ191+DJ190</f>
        <v/>
      </c>
      <c r="DK192" s="44">
        <f>DK191+DK190</f>
        <v/>
      </c>
      <c r="DL192" s="44">
        <f>DL191+DL190</f>
        <v/>
      </c>
      <c r="DM192" s="44">
        <f>DM191+DM190</f>
        <v/>
      </c>
      <c r="DN192" s="44">
        <f>DN191+DN190</f>
        <v/>
      </c>
      <c r="DO192" s="44">
        <f>DO191+DO190</f>
        <v/>
      </c>
      <c r="DP192" s="44">
        <f>DP191+DP190</f>
        <v/>
      </c>
      <c r="DQ192" s="44">
        <f>DQ191+DQ190</f>
        <v/>
      </c>
      <c r="DR192" s="44">
        <f>DR191+DR190</f>
        <v/>
      </c>
      <c r="DS192" s="44">
        <f>DS191+DS190</f>
        <v/>
      </c>
      <c r="DT192" s="44">
        <f>DT191+DT190</f>
        <v/>
      </c>
      <c r="DU192" s="44">
        <f>DU191+DU190</f>
        <v/>
      </c>
      <c r="DV192" s="44">
        <f>DV191+DV190</f>
        <v/>
      </c>
      <c r="DW192" s="44">
        <f>DW191+DW190</f>
        <v/>
      </c>
      <c r="DX192" s="44">
        <f>DX191+DX190</f>
        <v/>
      </c>
      <c r="DY192" s="44">
        <f>DY191+DY190</f>
        <v/>
      </c>
      <c r="DZ192" s="44">
        <f>DZ191+DZ190</f>
        <v/>
      </c>
      <c r="EA192" s="44">
        <f>EA191+EA190</f>
        <v/>
      </c>
      <c r="EB192" s="44">
        <f>EB191+EB190</f>
        <v/>
      </c>
      <c r="EC192" s="44">
        <f>EC191+EC190</f>
        <v/>
      </c>
      <c r="ED192" s="44">
        <f>ED191+ED190</f>
        <v/>
      </c>
      <c r="EE192" s="44">
        <f>EE191+EE190</f>
        <v/>
      </c>
      <c r="EF192" s="44">
        <f>EF191+EF190</f>
        <v/>
      </c>
      <c r="EG192" s="44">
        <f>EG191+EG190</f>
        <v/>
      </c>
      <c r="EH192" s="44">
        <f>EH191+EH190</f>
        <v/>
      </c>
      <c r="EI192" s="44">
        <f>EI191+EI190</f>
        <v/>
      </c>
      <c r="EJ192" s="44">
        <f>EJ191+EJ190</f>
        <v/>
      </c>
      <c r="EK192" s="44">
        <f>EK191+EK190</f>
        <v/>
      </c>
      <c r="EL192" s="44">
        <f>EL191+EL190</f>
        <v/>
      </c>
      <c r="EM192" s="44">
        <f>EM191+EM190</f>
        <v/>
      </c>
      <c r="EN192" s="44">
        <f>EN191+EN190</f>
        <v/>
      </c>
      <c r="EO192" s="44">
        <f>EO191+EO190</f>
        <v/>
      </c>
      <c r="EP192" s="44">
        <f>EP191+EP190</f>
        <v/>
      </c>
      <c r="EQ192" s="44">
        <f>EQ191+EQ190</f>
        <v/>
      </c>
      <c r="ER192" s="44">
        <f>ER191+ER190</f>
        <v/>
      </c>
      <c r="ES192" s="44">
        <f>ES191+ES190</f>
        <v/>
      </c>
      <c r="ET192" s="44">
        <f>ET191+ET190</f>
        <v/>
      </c>
      <c r="EU192" s="44">
        <f>EU191+EU190</f>
        <v/>
      </c>
      <c r="EV192" s="44">
        <f>EV191+EV190</f>
        <v/>
      </c>
      <c r="EW192" s="44">
        <f>EW191+EW190</f>
        <v/>
      </c>
      <c r="EX192" s="44">
        <f>EX191+EX190</f>
        <v/>
      </c>
      <c r="EY192" s="44">
        <f>EY191+EY190</f>
        <v/>
      </c>
      <c r="EZ192" s="44">
        <f>EZ191+EZ190</f>
        <v/>
      </c>
      <c r="FA192" s="44">
        <f>FA191+FA190</f>
        <v/>
      </c>
      <c r="FB192" s="44">
        <f>FB191+FB190</f>
        <v/>
      </c>
      <c r="FC192" s="44">
        <f>FC191+FC190</f>
        <v/>
      </c>
      <c r="FD192" s="44">
        <f>FD191+FD190</f>
        <v/>
      </c>
      <c r="FE192" s="44">
        <f>FE191+FE190</f>
        <v/>
      </c>
      <c r="FF192" s="44">
        <f>FF191+FF190</f>
        <v/>
      </c>
      <c r="FG192" s="44">
        <f>FG191+FG190</f>
        <v/>
      </c>
      <c r="FH192" s="44">
        <f>FH191+FH190</f>
        <v/>
      </c>
      <c r="FI192" s="44">
        <f>FI191+FI190</f>
        <v/>
      </c>
      <c r="FJ192" s="44">
        <f>FJ191+FJ190</f>
        <v/>
      </c>
      <c r="FK192" s="44">
        <f>FK191+FK190</f>
        <v/>
      </c>
      <c r="FL192" s="44">
        <f>FL191+FL190</f>
        <v/>
      </c>
      <c r="FM192" s="44">
        <f>FM191+FM190</f>
        <v/>
      </c>
      <c r="FN192" s="44">
        <f>FN191+FN190</f>
        <v/>
      </c>
      <c r="FO192" s="44">
        <f>FO191+FO190</f>
        <v/>
      </c>
      <c r="FP192" s="44">
        <f>FP191+FP190</f>
        <v/>
      </c>
      <c r="FQ192" s="44">
        <f>FQ191+FQ190</f>
        <v/>
      </c>
      <c r="FR192" s="44">
        <f>FR191+FR190</f>
        <v/>
      </c>
      <c r="FS192" s="44">
        <f>FS191+FS190</f>
        <v/>
      </c>
      <c r="FT192" s="44">
        <f>FT191+FT190</f>
        <v/>
      </c>
      <c r="FU192" s="44">
        <f>FU191+FU190</f>
        <v/>
      </c>
      <c r="FV192" s="44">
        <f>FV191+FV190</f>
        <v/>
      </c>
      <c r="FW192" s="44">
        <f>FW191+FW190</f>
        <v/>
      </c>
      <c r="FX192" s="44">
        <f>FX191+FX190</f>
        <v/>
      </c>
      <c r="FY192" s="44">
        <f>FY191+FY190</f>
        <v/>
      </c>
      <c r="FZ192" s="44">
        <f>FZ191+FZ190</f>
        <v/>
      </c>
      <c r="GA192" s="44">
        <f>GA191+GA190</f>
        <v/>
      </c>
      <c r="GB192" s="44">
        <f>GB191+GB190</f>
        <v/>
      </c>
      <c r="GC192" s="44">
        <f>GC191+GC190</f>
        <v/>
      </c>
      <c r="GD192" s="44">
        <f>GD191+GD190</f>
        <v/>
      </c>
      <c r="GE192" s="44">
        <f>GE191+GE190</f>
        <v/>
      </c>
      <c r="GF192" s="44">
        <f>GF191+GF190</f>
        <v/>
      </c>
      <c r="GG192" s="44">
        <f>GG191+GG190</f>
        <v/>
      </c>
      <c r="GH192" s="44">
        <f>GH191+GH190</f>
        <v/>
      </c>
      <c r="GI192" s="44">
        <f>GI191+GI190</f>
        <v/>
      </c>
      <c r="GJ192" s="44">
        <f>GJ191+GJ190</f>
        <v/>
      </c>
      <c r="GK192" s="44">
        <f>GK191+GK190</f>
        <v/>
      </c>
      <c r="GL192" s="44">
        <f>GL191+GL190</f>
        <v/>
      </c>
      <c r="GM192" s="44">
        <f>GM191+GM190</f>
        <v/>
      </c>
      <c r="GN192" s="44">
        <f>GN191+GN190</f>
        <v/>
      </c>
      <c r="GO192" s="44">
        <f>GO191+GO190</f>
        <v/>
      </c>
      <c r="GP192" s="44">
        <f>GP191+GP190</f>
        <v/>
      </c>
      <c r="GQ192" s="44">
        <f>GQ191+GQ190</f>
        <v/>
      </c>
      <c r="GR192" s="44">
        <f>GR191+GR190</f>
        <v/>
      </c>
      <c r="GS192" s="44">
        <f>GS191+GS190</f>
        <v/>
      </c>
      <c r="GT192" s="44">
        <f>GT191+GT190</f>
        <v/>
      </c>
      <c r="GU192" s="44">
        <f>GU191+GU190</f>
        <v/>
      </c>
      <c r="GV192" s="44">
        <f>GV191+GV190</f>
        <v/>
      </c>
      <c r="GW192" s="44">
        <f>GW191+GW190</f>
        <v/>
      </c>
      <c r="GX192" s="44">
        <f>GX191+GX190</f>
        <v/>
      </c>
      <c r="GY192" s="44">
        <f>GY191+GY190</f>
        <v/>
      </c>
      <c r="GZ192" s="44">
        <f>GZ191+GZ190</f>
        <v/>
      </c>
      <c r="HA192" s="44">
        <f>HA191+HA190</f>
        <v/>
      </c>
      <c r="HB192" s="44">
        <f>HB191+HB190</f>
        <v/>
      </c>
      <c r="HC192" s="44">
        <f>HC191+HC190</f>
        <v/>
      </c>
      <c r="HD192" s="44">
        <f>HD191+HD190</f>
        <v/>
      </c>
      <c r="HE192" s="44">
        <f>HE191+HE190</f>
        <v/>
      </c>
      <c r="HF192" s="44">
        <f>HF191+HF190</f>
        <v/>
      </c>
      <c r="HG192" s="44">
        <f>HG191+HG190</f>
        <v/>
      </c>
      <c r="HH192" s="44">
        <f>HH191+HH190</f>
        <v/>
      </c>
      <c r="HI192" s="44">
        <f>HI191+HI190</f>
        <v/>
      </c>
      <c r="HJ192" s="44">
        <f>HJ191+HJ190</f>
        <v/>
      </c>
      <c r="HK192" s="44">
        <f>HK191+HK190</f>
        <v/>
      </c>
      <c r="HL192" s="44">
        <f>HL191+HL190</f>
        <v/>
      </c>
      <c r="HM192" s="44">
        <f>HM191+HM190</f>
        <v/>
      </c>
      <c r="HN192" s="44">
        <f>HN191+HN190</f>
        <v/>
      </c>
      <c r="HO192" s="44">
        <f>HO191+HO190</f>
        <v/>
      </c>
      <c r="HP192" s="44">
        <f>HP191+HP190</f>
        <v/>
      </c>
      <c r="HQ192" s="44">
        <f>HQ191+HQ190</f>
        <v/>
      </c>
      <c r="HR192" s="44">
        <f>HR191+HR190</f>
        <v/>
      </c>
      <c r="HS192" s="44">
        <f>HS191+HS190</f>
        <v/>
      </c>
      <c r="HT192" s="44">
        <f>HT191+HT190</f>
        <v/>
      </c>
      <c r="HU192" s="44">
        <f>HU191+HU190</f>
        <v/>
      </c>
      <c r="HV192" s="44">
        <f>HV191+HV190</f>
        <v/>
      </c>
      <c r="HW192" s="44">
        <f>HW191+HW190</f>
        <v/>
      </c>
      <c r="HX192" s="44">
        <f>HX191+HX190</f>
        <v/>
      </c>
      <c r="HY192" s="44">
        <f>HY191+HY190</f>
        <v/>
      </c>
      <c r="HZ192" s="44">
        <f>HZ191+HZ190</f>
        <v/>
      </c>
      <c r="IA192" s="44">
        <f>IA191+IA190</f>
        <v/>
      </c>
      <c r="IB192" s="44">
        <f>IB191+IB190</f>
        <v/>
      </c>
      <c r="IC192" s="44">
        <f>IC191+IC190</f>
        <v/>
      </c>
      <c r="ID192" s="44">
        <f>ID191+ID190</f>
        <v/>
      </c>
      <c r="IE192" s="44">
        <f>IE191+IE190</f>
        <v/>
      </c>
      <c r="IF192" s="44">
        <f>IF191+IF190</f>
        <v/>
      </c>
      <c r="IG192" s="44">
        <f>IG191+IG190</f>
        <v/>
      </c>
      <c r="IH192" s="44">
        <f>IH191+IH190</f>
        <v/>
      </c>
      <c r="II192" s="44">
        <f>II191+II190</f>
        <v/>
      </c>
      <c r="IJ192" s="44">
        <f>IJ191+IJ190</f>
        <v/>
      </c>
      <c r="IK192" s="44">
        <f>IK191+IK190</f>
        <v/>
      </c>
      <c r="IL192" s="44">
        <f>IL191+IL190</f>
        <v/>
      </c>
      <c r="IM192" s="44">
        <f>IM191+IM190</f>
        <v/>
      </c>
      <c r="IN192" s="44">
        <f>IN191+IN190</f>
        <v/>
      </c>
      <c r="IO192" s="44">
        <f>IO191+IO190</f>
        <v/>
      </c>
      <c r="IP192" s="44">
        <f>IP191+IP190</f>
        <v/>
      </c>
      <c r="IQ192" s="44">
        <f>IQ191+IQ190</f>
        <v/>
      </c>
      <c r="IR192" s="44">
        <f>IR191+IR190</f>
        <v/>
      </c>
      <c r="IS192" s="44">
        <f>IS191+IS190</f>
        <v/>
      </c>
      <c r="IT192" s="44">
        <f>IT191+IT190</f>
        <v/>
      </c>
      <c r="IU192" s="44">
        <f>IU191+IU190</f>
        <v/>
      </c>
      <c r="IV192" s="44">
        <f>IV191+IV190</f>
        <v/>
      </c>
      <c r="IW192" s="44">
        <f>IW191+IW190</f>
        <v/>
      </c>
      <c r="IX192" s="44">
        <f>IX191+IX190</f>
        <v/>
      </c>
      <c r="IY192" s="44">
        <f>IY191+IY190</f>
        <v/>
      </c>
      <c r="IZ192" s="44">
        <f>IZ191+IZ190</f>
        <v/>
      </c>
      <c r="JA192" s="44">
        <f>JA191+JA190</f>
        <v/>
      </c>
      <c r="JB192" s="44">
        <f>JB191+JB190</f>
        <v/>
      </c>
      <c r="JC192" s="44">
        <f>JC191+JC190</f>
        <v/>
      </c>
      <c r="JD192" s="44">
        <f>JD191+JD190</f>
        <v/>
      </c>
      <c r="JE192" s="44">
        <f>JE191+JE190</f>
        <v/>
      </c>
      <c r="JF192" s="44">
        <f>JF191+JF190</f>
        <v/>
      </c>
      <c r="JG192" s="44">
        <f>JG191+JG190</f>
        <v/>
      </c>
      <c r="JH192" s="44">
        <f>JH191+JH190</f>
        <v/>
      </c>
      <c r="JI192" s="44">
        <f>JI191+JI190</f>
        <v/>
      </c>
      <c r="JJ192" s="44">
        <f>JJ191+JJ190</f>
        <v/>
      </c>
      <c r="JK192" s="44">
        <f>JK191+JK190</f>
        <v/>
      </c>
      <c r="JL192" s="44">
        <f>JL191+JL190</f>
        <v/>
      </c>
      <c r="JM192" s="44">
        <f>JM191+JM190</f>
        <v/>
      </c>
      <c r="JN192" s="44">
        <f>JN191+JN190</f>
        <v/>
      </c>
      <c r="JO192" s="44">
        <f>JO191+JO190</f>
        <v/>
      </c>
      <c r="JP192" s="44">
        <f>JP191+JP190</f>
        <v/>
      </c>
      <c r="JQ192" s="44">
        <f>JQ191+JQ190</f>
        <v/>
      </c>
      <c r="JR192" s="44">
        <f>JR191+JR190</f>
        <v/>
      </c>
      <c r="JS192" s="44">
        <f>JS191+JS190</f>
        <v/>
      </c>
      <c r="JT192" s="44">
        <f>JT191+JT190</f>
        <v/>
      </c>
      <c r="JU192" s="44">
        <f>JU191+JU190</f>
        <v/>
      </c>
      <c r="JV192" s="44">
        <f>JV191+JV190</f>
        <v/>
      </c>
      <c r="JW192" s="44">
        <f>JW191+JW190</f>
        <v/>
      </c>
      <c r="JX192" s="44">
        <f>JX191+JX190</f>
        <v/>
      </c>
      <c r="JY192" s="44">
        <f>JY191+JY190</f>
        <v/>
      </c>
      <c r="JZ192" s="44">
        <f>JZ191+JZ190</f>
        <v/>
      </c>
      <c r="KA192" s="44">
        <f>KA191+KA190</f>
        <v/>
      </c>
      <c r="KB192" s="44">
        <f>KB191+KB190</f>
        <v/>
      </c>
      <c r="KC192" s="44">
        <f>KC191+KC190</f>
        <v/>
      </c>
      <c r="KD192" s="44">
        <f>KD191+KD190</f>
        <v/>
      </c>
      <c r="KE192" s="44">
        <f>KE191+KE190</f>
        <v/>
      </c>
      <c r="KF192" s="44">
        <f>KF191+KF190</f>
        <v/>
      </c>
      <c r="KG192" s="44">
        <f>KG191+KG190</f>
        <v/>
      </c>
      <c r="KH192" s="44">
        <f>KH191+KH190</f>
        <v/>
      </c>
      <c r="KI192" s="44">
        <f>KI191+KI190</f>
        <v/>
      </c>
      <c r="KJ192" s="44">
        <f>KJ191+KJ190</f>
        <v/>
      </c>
      <c r="KK192" s="44">
        <f>KK191+KK190</f>
        <v/>
      </c>
      <c r="KL192" s="44">
        <f>KL191+KL190</f>
        <v/>
      </c>
      <c r="KM192" s="44">
        <f>KM191+KM190</f>
        <v/>
      </c>
      <c r="KN192" s="44">
        <f>KN191+KN190</f>
        <v/>
      </c>
      <c r="KO192" s="44">
        <f>KO191+KO190</f>
        <v/>
      </c>
      <c r="KP192" s="44">
        <f>KP191+KP190</f>
        <v/>
      </c>
      <c r="KQ192" s="44">
        <f>KQ191+KQ190</f>
        <v/>
      </c>
      <c r="KR192" s="44">
        <f>KR191+KR190</f>
        <v/>
      </c>
      <c r="KS192" s="44">
        <f>KS191+KS190</f>
        <v/>
      </c>
      <c r="KT192" s="44">
        <f>KT191+KT190</f>
        <v/>
      </c>
      <c r="KU192" s="44">
        <f>KU191+KU190</f>
        <v/>
      </c>
      <c r="KV192" s="44">
        <f>KV191+KV190</f>
        <v/>
      </c>
      <c r="KW192" s="44">
        <f>KW191+KW190</f>
        <v/>
      </c>
      <c r="KX192" s="44">
        <f>KX191+KX190</f>
        <v/>
      </c>
      <c r="KY192" s="44">
        <f>KY191+KY190</f>
        <v/>
      </c>
      <c r="KZ192" s="44">
        <f>KZ191+KZ190</f>
        <v/>
      </c>
      <c r="LA192" s="44">
        <f>LA191+LA190</f>
        <v/>
      </c>
      <c r="LB192" s="44">
        <f>LB191+LB190</f>
        <v/>
      </c>
      <c r="LC192" s="44">
        <f>LC191+LC190</f>
        <v/>
      </c>
      <c r="LD192" s="44">
        <f>LD191+LD190</f>
        <v/>
      </c>
      <c r="LE192" s="44">
        <f>LE191+LE190</f>
        <v/>
      </c>
      <c r="LF192" s="44">
        <f>LF191+LF190</f>
        <v/>
      </c>
      <c r="LG192" s="44">
        <f>LG191+LG190</f>
        <v/>
      </c>
      <c r="LH192" s="44">
        <f>LH191+LH190</f>
        <v/>
      </c>
      <c r="LI192" s="44">
        <f>LI191+LI190</f>
        <v/>
      </c>
      <c r="LJ192" s="44">
        <f>LJ191+LJ190</f>
        <v/>
      </c>
      <c r="LK192" s="44">
        <f>LK191+LK190</f>
        <v/>
      </c>
      <c r="LL192" s="44">
        <f>LL191+LL190</f>
        <v/>
      </c>
      <c r="LM192" s="44">
        <f>LM191+LM190</f>
        <v/>
      </c>
      <c r="LN192" s="44">
        <f>LN191+LN190</f>
        <v/>
      </c>
      <c r="LO192" s="44">
        <f>LO191+LO190</f>
        <v/>
      </c>
      <c r="LP192" s="44">
        <f>LP191+LP190</f>
        <v/>
      </c>
      <c r="LQ192" s="44">
        <f>LQ191+LQ190</f>
        <v/>
      </c>
      <c r="LR192" s="44">
        <f>LR191+LR190</f>
        <v/>
      </c>
      <c r="LS192" s="44">
        <f>LS191+LS190</f>
        <v/>
      </c>
      <c r="LT192" s="44">
        <f>LT191+LT190</f>
        <v/>
      </c>
      <c r="LU192" s="44">
        <f>LU191+LU190</f>
        <v/>
      </c>
      <c r="LV192" s="44">
        <f>LV191+LV190</f>
        <v/>
      </c>
      <c r="LW192" s="44">
        <f>LW191+LW190</f>
        <v/>
      </c>
      <c r="LX192" s="44">
        <f>LX191+LX190</f>
        <v/>
      </c>
      <c r="LY192" s="44">
        <f>LY191+LY190</f>
        <v/>
      </c>
      <c r="LZ192" s="44">
        <f>LZ191+LZ190</f>
        <v/>
      </c>
      <c r="MA192" s="44">
        <f>MA191+MA190</f>
        <v/>
      </c>
      <c r="MB192" s="44">
        <f>MB191+MB190</f>
        <v/>
      </c>
      <c r="MC192" s="44">
        <f>MC191+MC190</f>
        <v/>
      </c>
      <c r="MD192" s="44">
        <f>MD191+MD190</f>
        <v/>
      </c>
      <c r="ME192" s="44">
        <f>ME191+ME190</f>
        <v/>
      </c>
      <c r="MF192" s="44">
        <f>MF191+MF190</f>
        <v/>
      </c>
      <c r="MG192" s="44">
        <f>MG191+MG190</f>
        <v/>
      </c>
      <c r="MH192" s="44">
        <f>MH191+MH190</f>
        <v/>
      </c>
      <c r="MI192" s="44">
        <f>MI191+MI190</f>
        <v/>
      </c>
      <c r="MJ192" s="44">
        <f>MJ191+MJ190</f>
        <v/>
      </c>
      <c r="MK192" s="44">
        <f>MK191+MK190</f>
        <v/>
      </c>
      <c r="ML192" s="44">
        <f>ML191+ML190</f>
        <v/>
      </c>
      <c r="MM192" s="44">
        <f>MM191+MM190</f>
        <v/>
      </c>
      <c r="MN192" s="44">
        <f>MN191+MN190</f>
        <v/>
      </c>
      <c r="MO192" s="44">
        <f>MO191+MO190</f>
        <v/>
      </c>
      <c r="MP192" s="44">
        <f>MP191+MP190</f>
        <v/>
      </c>
      <c r="MQ192" s="44">
        <f>MQ191+MQ190</f>
        <v/>
      </c>
      <c r="MR192" s="44">
        <f>MR191+MR190</f>
        <v/>
      </c>
      <c r="MS192" s="44">
        <f>MS191+MS190</f>
        <v/>
      </c>
      <c r="MT192" s="44">
        <f>MT191+MT190</f>
        <v/>
      </c>
      <c r="MU192" s="44">
        <f>MU191+MU190</f>
        <v/>
      </c>
      <c r="MV192" s="44">
        <f>MV191+MV190</f>
        <v/>
      </c>
      <c r="MW192" s="44">
        <f>MW191+MW190</f>
        <v/>
      </c>
      <c r="MX192" s="44">
        <f>MX191+MX190</f>
        <v/>
      </c>
      <c r="MY192" s="44">
        <f>MY191+MY190</f>
        <v/>
      </c>
      <c r="MZ192" s="44">
        <f>MZ191+MZ190</f>
        <v/>
      </c>
      <c r="NA192" s="44">
        <f>NA191+NA190</f>
        <v/>
      </c>
      <c r="NB192" s="44">
        <f>NB191+NB190</f>
        <v/>
      </c>
      <c r="NC192" s="44">
        <f>NC191+NC190</f>
        <v/>
      </c>
      <c r="ND192" s="44">
        <f>ND191+ND190</f>
        <v/>
      </c>
      <c r="NE192" s="44">
        <f>NE191+NE190</f>
        <v/>
      </c>
      <c r="NF192" s="44">
        <f>NF191+NF190</f>
        <v/>
      </c>
      <c r="NG192" s="44">
        <f>NG191+NG190</f>
        <v/>
      </c>
      <c r="NH192" s="44">
        <f>NH191+NH190</f>
        <v/>
      </c>
      <c r="NI192" s="44">
        <f>NI191+NI190</f>
        <v/>
      </c>
      <c r="NJ192" s="44">
        <f>NJ191+NJ190</f>
        <v/>
      </c>
      <c r="NK192" s="44">
        <f>NK191+NK190</f>
        <v/>
      </c>
      <c r="NL192" s="44">
        <f>NL191+NL190</f>
        <v/>
      </c>
      <c r="NM192" s="44">
        <f>NM191+NM190</f>
        <v/>
      </c>
      <c r="NN192" s="44">
        <f>NN191+NN190</f>
        <v/>
      </c>
      <c r="NO192" s="44">
        <f>NO191+NO190</f>
        <v/>
      </c>
      <c r="NP192" s="44">
        <f>NP191+NP190</f>
        <v/>
      </c>
      <c r="NQ192" s="44">
        <f>NQ191+NQ190</f>
        <v/>
      </c>
      <c r="NR192" s="44">
        <f>NR191+NR190</f>
        <v/>
      </c>
      <c r="NS192" s="44">
        <f>NS191+NS190</f>
        <v/>
      </c>
      <c r="NT192" s="44">
        <f>NT191+NT190</f>
        <v/>
      </c>
      <c r="NU192" s="44">
        <f>NU191+NU190</f>
        <v/>
      </c>
      <c r="NV192" s="44">
        <f>NV191+NV190</f>
        <v/>
      </c>
      <c r="NW192" s="44">
        <f>NW191+NW190</f>
        <v/>
      </c>
      <c r="NX192" s="44">
        <f>NX191+NX190</f>
        <v/>
      </c>
      <c r="NY192" s="44">
        <f>NY191+NY190</f>
        <v/>
      </c>
      <c r="NZ192" s="44">
        <f>NZ191+NZ190</f>
        <v/>
      </c>
      <c r="OA192" s="44">
        <f>OA191+OA190</f>
        <v/>
      </c>
      <c r="OB192" s="44">
        <f>OB191+OB190</f>
        <v/>
      </c>
      <c r="OC192" s="44">
        <f>OC191+OC190</f>
        <v/>
      </c>
      <c r="OD192" s="44">
        <f>OD191+OD190</f>
        <v/>
      </c>
      <c r="OE192" s="44">
        <f>OE191+OE190</f>
        <v/>
      </c>
      <c r="OF192" s="44">
        <f>OF191+OF190</f>
        <v/>
      </c>
      <c r="OG192" s="44">
        <f>OG191+OG190</f>
        <v/>
      </c>
      <c r="OH192" s="44">
        <f>OH191+OH190</f>
        <v/>
      </c>
      <c r="OI192" s="44">
        <f>OI191+OI190</f>
        <v/>
      </c>
      <c r="OJ192" s="44">
        <f>OJ191+OJ190</f>
        <v/>
      </c>
      <c r="OK192" s="44">
        <f>OK191+OK190</f>
        <v/>
      </c>
      <c r="OL192" s="44">
        <f>OL191+OL190</f>
        <v/>
      </c>
      <c r="OM192" s="44">
        <f>OM191+OM190</f>
        <v/>
      </c>
      <c r="ON192" s="44">
        <f>ON191+ON190</f>
        <v/>
      </c>
      <c r="OO192" s="44">
        <f>OO191+OO190</f>
        <v/>
      </c>
      <c r="OP192" s="44">
        <f>OP191+OP190</f>
        <v/>
      </c>
      <c r="OQ192" s="44">
        <f>OQ191+OQ190</f>
        <v/>
      </c>
      <c r="OR192" s="44">
        <f>OR191+OR190</f>
        <v/>
      </c>
      <c r="OS192" s="44">
        <f>OS191+OS190</f>
        <v/>
      </c>
      <c r="OT192" s="44">
        <f>OT191+OT190</f>
        <v/>
      </c>
      <c r="OU192" s="44">
        <f>OU191+OU190</f>
        <v/>
      </c>
      <c r="OV192" s="44">
        <f>OV191+OV190</f>
        <v/>
      </c>
      <c r="OW192" s="44">
        <f>OW191+OW190</f>
        <v/>
      </c>
      <c r="OX192" s="44">
        <f>OX191+OX190</f>
        <v/>
      </c>
      <c r="OY192" s="44">
        <f>OY191+OY190</f>
        <v/>
      </c>
      <c r="OZ192" s="44">
        <f>OZ191+OZ190</f>
        <v/>
      </c>
      <c r="PA192" s="44">
        <f>PA191+PA190</f>
        <v/>
      </c>
      <c r="PB192" s="44">
        <f>PB191+PB190</f>
        <v/>
      </c>
      <c r="PC192" s="44">
        <f>PC191+PC190</f>
        <v/>
      </c>
      <c r="PD192" s="44">
        <f>PD191+PD190</f>
        <v/>
      </c>
      <c r="PE192" s="44">
        <f>PE191+PE190</f>
        <v/>
      </c>
      <c r="PF192" s="44">
        <f>PF191+PF190</f>
        <v/>
      </c>
      <c r="PG192" s="44">
        <f>PG191+PG190</f>
        <v/>
      </c>
      <c r="PH192" s="44">
        <f>PH191+PH190</f>
        <v/>
      </c>
      <c r="PI192" s="44">
        <f>PI191+PI190</f>
        <v/>
      </c>
      <c r="PJ192" s="44">
        <f>PJ191+PJ190</f>
        <v/>
      </c>
      <c r="PK192" s="44">
        <f>PK191+PK190</f>
        <v/>
      </c>
      <c r="PL192" s="44">
        <f>PL191+PL190</f>
        <v/>
      </c>
      <c r="PM192" s="44">
        <f>PM191+PM190</f>
        <v/>
      </c>
    </row>
    <row r="193">
      <c r="A193" s="9" t="inlineStr">
        <is>
          <t>Source: City</t>
        </is>
      </c>
      <c r="B193" s="9" t="inlineStr">
        <is>
          <t>P4</t>
        </is>
      </c>
      <c r="C193" s="43">
        <f>SUM(D193:PM193)</f>
        <v/>
      </c>
      <c r="D193" s="44">
        <f>MAX(0,MIN(D192,p4_city)-MIN(D191,p4_city))</f>
        <v/>
      </c>
      <c r="E193" s="44">
        <f>MAX(0,MIN(E192,p4_city)-MIN(E191,p4_city))</f>
        <v/>
      </c>
      <c r="F193" s="44">
        <f>MAX(0,MIN(F192,p4_city)-MIN(F191,p4_city))</f>
        <v/>
      </c>
      <c r="G193" s="44">
        <f>MAX(0,MIN(G192,p4_city)-MIN(G191,p4_city))</f>
        <v/>
      </c>
      <c r="H193" s="44">
        <f>MAX(0,MIN(H192,p4_city)-MIN(H191,p4_city))</f>
        <v/>
      </c>
      <c r="I193" s="44">
        <f>MAX(0,MIN(I192,p4_city)-MIN(I191,p4_city))</f>
        <v/>
      </c>
      <c r="J193" s="44">
        <f>MAX(0,MIN(J192,p4_city)-MIN(J191,p4_city))</f>
        <v/>
      </c>
      <c r="K193" s="44">
        <f>MAX(0,MIN(K192,p4_city)-MIN(K191,p4_city))</f>
        <v/>
      </c>
      <c r="L193" s="44">
        <f>MAX(0,MIN(L192,p4_city)-MIN(L191,p4_city))</f>
        <v/>
      </c>
      <c r="M193" s="44">
        <f>MAX(0,MIN(M192,p4_city)-MIN(M191,p4_city))</f>
        <v/>
      </c>
      <c r="N193" s="44">
        <f>MAX(0,MIN(N192,p4_city)-MIN(N191,p4_city))</f>
        <v/>
      </c>
      <c r="O193" s="44">
        <f>MAX(0,MIN(O192,p4_city)-MIN(O191,p4_city))</f>
        <v/>
      </c>
      <c r="P193" s="44">
        <f>MAX(0,MIN(P192,p4_city)-MIN(P191,p4_city))</f>
        <v/>
      </c>
      <c r="Q193" s="44">
        <f>MAX(0,MIN(Q192,p4_city)-MIN(Q191,p4_city))</f>
        <v/>
      </c>
      <c r="R193" s="44">
        <f>MAX(0,MIN(R192,p4_city)-MIN(R191,p4_city))</f>
        <v/>
      </c>
      <c r="S193" s="44">
        <f>MAX(0,MIN(S192,p4_city)-MIN(S191,p4_city))</f>
        <v/>
      </c>
      <c r="T193" s="44">
        <f>MAX(0,MIN(T192,p4_city)-MIN(T191,p4_city))</f>
        <v/>
      </c>
      <c r="U193" s="44">
        <f>MAX(0,MIN(U192,p4_city)-MIN(U191,p4_city))</f>
        <v/>
      </c>
      <c r="V193" s="44">
        <f>MAX(0,MIN(V192,p4_city)-MIN(V191,p4_city))</f>
        <v/>
      </c>
      <c r="W193" s="44">
        <f>MAX(0,MIN(W192,p4_city)-MIN(W191,p4_city))</f>
        <v/>
      </c>
      <c r="X193" s="44">
        <f>MAX(0,MIN(X192,p4_city)-MIN(X191,p4_city))</f>
        <v/>
      </c>
      <c r="Y193" s="44">
        <f>MAX(0,MIN(Y192,p4_city)-MIN(Y191,p4_city))</f>
        <v/>
      </c>
      <c r="Z193" s="44">
        <f>MAX(0,MIN(Z192,p4_city)-MIN(Z191,p4_city))</f>
        <v/>
      </c>
      <c r="AA193" s="44">
        <f>MAX(0,MIN(AA192,p4_city)-MIN(AA191,p4_city))</f>
        <v/>
      </c>
      <c r="AB193" s="44">
        <f>MAX(0,MIN(AB192,p4_city)-MIN(AB191,p4_city))</f>
        <v/>
      </c>
      <c r="AC193" s="44">
        <f>MAX(0,MIN(AC192,p4_city)-MIN(AC191,p4_city))</f>
        <v/>
      </c>
      <c r="AD193" s="44">
        <f>MAX(0,MIN(AD192,p4_city)-MIN(AD191,p4_city))</f>
        <v/>
      </c>
      <c r="AE193" s="44">
        <f>MAX(0,MIN(AE192,p4_city)-MIN(AE191,p4_city))</f>
        <v/>
      </c>
      <c r="AF193" s="44">
        <f>MAX(0,MIN(AF192,p4_city)-MIN(AF191,p4_city))</f>
        <v/>
      </c>
      <c r="AG193" s="44">
        <f>MAX(0,MIN(AG192,p4_city)-MIN(AG191,p4_city))</f>
        <v/>
      </c>
      <c r="AH193" s="44">
        <f>MAX(0,MIN(AH192,p4_city)-MIN(AH191,p4_city))</f>
        <v/>
      </c>
      <c r="AI193" s="44">
        <f>MAX(0,MIN(AI192,p4_city)-MIN(AI191,p4_city))</f>
        <v/>
      </c>
      <c r="AJ193" s="44">
        <f>MAX(0,MIN(AJ192,p4_city)-MIN(AJ191,p4_city))</f>
        <v/>
      </c>
      <c r="AK193" s="44">
        <f>MAX(0,MIN(AK192,p4_city)-MIN(AK191,p4_city))</f>
        <v/>
      </c>
      <c r="AL193" s="44">
        <f>MAX(0,MIN(AL192,p4_city)-MIN(AL191,p4_city))</f>
        <v/>
      </c>
      <c r="AM193" s="44">
        <f>MAX(0,MIN(AM192,p4_city)-MIN(AM191,p4_city))</f>
        <v/>
      </c>
      <c r="AN193" s="44">
        <f>MAX(0,MIN(AN192,p4_city)-MIN(AN191,p4_city))</f>
        <v/>
      </c>
      <c r="AO193" s="44">
        <f>MAX(0,MIN(AO192,p4_city)-MIN(AO191,p4_city))</f>
        <v/>
      </c>
      <c r="AP193" s="44">
        <f>MAX(0,MIN(AP192,p4_city)-MIN(AP191,p4_city))</f>
        <v/>
      </c>
      <c r="AQ193" s="44">
        <f>MAX(0,MIN(AQ192,p4_city)-MIN(AQ191,p4_city))</f>
        <v/>
      </c>
      <c r="AR193" s="44">
        <f>MAX(0,MIN(AR192,p4_city)-MIN(AR191,p4_city))</f>
        <v/>
      </c>
      <c r="AS193" s="44">
        <f>MAX(0,MIN(AS192,p4_city)-MIN(AS191,p4_city))</f>
        <v/>
      </c>
      <c r="AT193" s="44">
        <f>MAX(0,MIN(AT192,p4_city)-MIN(AT191,p4_city))</f>
        <v/>
      </c>
      <c r="AU193" s="44">
        <f>MAX(0,MIN(AU192,p4_city)-MIN(AU191,p4_city))</f>
        <v/>
      </c>
      <c r="AV193" s="44">
        <f>MAX(0,MIN(AV192,p4_city)-MIN(AV191,p4_city))</f>
        <v/>
      </c>
      <c r="AW193" s="44">
        <f>MAX(0,MIN(AW192,p4_city)-MIN(AW191,p4_city))</f>
        <v/>
      </c>
      <c r="AX193" s="44">
        <f>MAX(0,MIN(AX192,p4_city)-MIN(AX191,p4_city))</f>
        <v/>
      </c>
      <c r="AY193" s="44">
        <f>MAX(0,MIN(AY192,p4_city)-MIN(AY191,p4_city))</f>
        <v/>
      </c>
      <c r="AZ193" s="44">
        <f>MAX(0,MIN(AZ192,p4_city)-MIN(AZ191,p4_city))</f>
        <v/>
      </c>
      <c r="BA193" s="44">
        <f>MAX(0,MIN(BA192,p4_city)-MIN(BA191,p4_city))</f>
        <v/>
      </c>
      <c r="BB193" s="44">
        <f>MAX(0,MIN(BB192,p4_city)-MIN(BB191,p4_city))</f>
        <v/>
      </c>
      <c r="BC193" s="44">
        <f>MAX(0,MIN(BC192,p4_city)-MIN(BC191,p4_city))</f>
        <v/>
      </c>
      <c r="BD193" s="44">
        <f>MAX(0,MIN(BD192,p4_city)-MIN(BD191,p4_city))</f>
        <v/>
      </c>
      <c r="BE193" s="44">
        <f>MAX(0,MIN(BE192,p4_city)-MIN(BE191,p4_city))</f>
        <v/>
      </c>
      <c r="BF193" s="44">
        <f>MAX(0,MIN(BF192,p4_city)-MIN(BF191,p4_city))</f>
        <v/>
      </c>
      <c r="BG193" s="44">
        <f>MAX(0,MIN(BG192,p4_city)-MIN(BG191,p4_city))</f>
        <v/>
      </c>
      <c r="BH193" s="44">
        <f>MAX(0,MIN(BH192,p4_city)-MIN(BH191,p4_city))</f>
        <v/>
      </c>
      <c r="BI193" s="44">
        <f>MAX(0,MIN(BI192,p4_city)-MIN(BI191,p4_city))</f>
        <v/>
      </c>
      <c r="BJ193" s="44">
        <f>MAX(0,MIN(BJ192,p4_city)-MIN(BJ191,p4_city))</f>
        <v/>
      </c>
      <c r="BK193" s="44">
        <f>MAX(0,MIN(BK192,p4_city)-MIN(BK191,p4_city))</f>
        <v/>
      </c>
      <c r="BL193" s="44">
        <f>MAX(0,MIN(BL192,p4_city)-MIN(BL191,p4_city))</f>
        <v/>
      </c>
      <c r="BM193" s="44">
        <f>MAX(0,MIN(BM192,p4_city)-MIN(BM191,p4_city))</f>
        <v/>
      </c>
      <c r="BN193" s="44">
        <f>MAX(0,MIN(BN192,p4_city)-MIN(BN191,p4_city))</f>
        <v/>
      </c>
      <c r="BO193" s="44">
        <f>MAX(0,MIN(BO192,p4_city)-MIN(BO191,p4_city))</f>
        <v/>
      </c>
      <c r="BP193" s="44">
        <f>MAX(0,MIN(BP192,p4_city)-MIN(BP191,p4_city))</f>
        <v/>
      </c>
      <c r="BQ193" s="44">
        <f>MAX(0,MIN(BQ192,p4_city)-MIN(BQ191,p4_city))</f>
        <v/>
      </c>
      <c r="BR193" s="44">
        <f>MAX(0,MIN(BR192,p4_city)-MIN(BR191,p4_city))</f>
        <v/>
      </c>
      <c r="BS193" s="44">
        <f>MAX(0,MIN(BS192,p4_city)-MIN(BS191,p4_city))</f>
        <v/>
      </c>
      <c r="BT193" s="44">
        <f>MAX(0,MIN(BT192,p4_city)-MIN(BT191,p4_city))</f>
        <v/>
      </c>
      <c r="BU193" s="44">
        <f>MAX(0,MIN(BU192,p4_city)-MIN(BU191,p4_city))</f>
        <v/>
      </c>
      <c r="BV193" s="44">
        <f>MAX(0,MIN(BV192,p4_city)-MIN(BV191,p4_city))</f>
        <v/>
      </c>
      <c r="BW193" s="44">
        <f>MAX(0,MIN(BW192,p4_city)-MIN(BW191,p4_city))</f>
        <v/>
      </c>
      <c r="BX193" s="44">
        <f>MAX(0,MIN(BX192,p4_city)-MIN(BX191,p4_city))</f>
        <v/>
      </c>
      <c r="BY193" s="44">
        <f>MAX(0,MIN(BY192,p4_city)-MIN(BY191,p4_city))</f>
        <v/>
      </c>
      <c r="BZ193" s="44">
        <f>MAX(0,MIN(BZ192,p4_city)-MIN(BZ191,p4_city))</f>
        <v/>
      </c>
      <c r="CA193" s="44">
        <f>MAX(0,MIN(CA192,p4_city)-MIN(CA191,p4_city))</f>
        <v/>
      </c>
      <c r="CB193" s="44">
        <f>MAX(0,MIN(CB192,p4_city)-MIN(CB191,p4_city))</f>
        <v/>
      </c>
      <c r="CC193" s="44">
        <f>MAX(0,MIN(CC192,p4_city)-MIN(CC191,p4_city))</f>
        <v/>
      </c>
      <c r="CD193" s="44">
        <f>MAX(0,MIN(CD192,p4_city)-MIN(CD191,p4_city))</f>
        <v/>
      </c>
      <c r="CE193" s="44">
        <f>MAX(0,MIN(CE192,p4_city)-MIN(CE191,p4_city))</f>
        <v/>
      </c>
      <c r="CF193" s="44">
        <f>MAX(0,MIN(CF192,p4_city)-MIN(CF191,p4_city))</f>
        <v/>
      </c>
      <c r="CG193" s="44">
        <f>MAX(0,MIN(CG192,p4_city)-MIN(CG191,p4_city))</f>
        <v/>
      </c>
      <c r="CH193" s="44">
        <f>MAX(0,MIN(CH192,p4_city)-MIN(CH191,p4_city))</f>
        <v/>
      </c>
      <c r="CI193" s="44">
        <f>MAX(0,MIN(CI192,p4_city)-MIN(CI191,p4_city))</f>
        <v/>
      </c>
      <c r="CJ193" s="44">
        <f>MAX(0,MIN(CJ192,p4_city)-MIN(CJ191,p4_city))</f>
        <v/>
      </c>
      <c r="CK193" s="44">
        <f>MAX(0,MIN(CK192,p4_city)-MIN(CK191,p4_city))</f>
        <v/>
      </c>
      <c r="CL193" s="44">
        <f>MAX(0,MIN(CL192,p4_city)-MIN(CL191,p4_city))</f>
        <v/>
      </c>
      <c r="CM193" s="44">
        <f>MAX(0,MIN(CM192,p4_city)-MIN(CM191,p4_city))</f>
        <v/>
      </c>
      <c r="CN193" s="44">
        <f>MAX(0,MIN(CN192,p4_city)-MIN(CN191,p4_city))</f>
        <v/>
      </c>
      <c r="CO193" s="44">
        <f>MAX(0,MIN(CO192,p4_city)-MIN(CO191,p4_city))</f>
        <v/>
      </c>
      <c r="CP193" s="44">
        <f>MAX(0,MIN(CP192,p4_city)-MIN(CP191,p4_city))</f>
        <v/>
      </c>
      <c r="CQ193" s="44">
        <f>MAX(0,MIN(CQ192,p4_city)-MIN(CQ191,p4_city))</f>
        <v/>
      </c>
      <c r="CR193" s="44">
        <f>MAX(0,MIN(CR192,p4_city)-MIN(CR191,p4_city))</f>
        <v/>
      </c>
      <c r="CS193" s="44">
        <f>MAX(0,MIN(CS192,p4_city)-MIN(CS191,p4_city))</f>
        <v/>
      </c>
      <c r="CT193" s="44">
        <f>MAX(0,MIN(CT192,p4_city)-MIN(CT191,p4_city))</f>
        <v/>
      </c>
      <c r="CU193" s="44">
        <f>MAX(0,MIN(CU192,p4_city)-MIN(CU191,p4_city))</f>
        <v/>
      </c>
      <c r="CV193" s="44">
        <f>MAX(0,MIN(CV192,p4_city)-MIN(CV191,p4_city))</f>
        <v/>
      </c>
      <c r="CW193" s="44">
        <f>MAX(0,MIN(CW192,p4_city)-MIN(CW191,p4_city))</f>
        <v/>
      </c>
      <c r="CX193" s="44">
        <f>MAX(0,MIN(CX192,p4_city)-MIN(CX191,p4_city))</f>
        <v/>
      </c>
      <c r="CY193" s="44">
        <f>MAX(0,MIN(CY192,p4_city)-MIN(CY191,p4_city))</f>
        <v/>
      </c>
      <c r="CZ193" s="44">
        <f>MAX(0,MIN(CZ192,p4_city)-MIN(CZ191,p4_city))</f>
        <v/>
      </c>
      <c r="DA193" s="44">
        <f>MAX(0,MIN(DA192,p4_city)-MIN(DA191,p4_city))</f>
        <v/>
      </c>
      <c r="DB193" s="44">
        <f>MAX(0,MIN(DB192,p4_city)-MIN(DB191,p4_city))</f>
        <v/>
      </c>
      <c r="DC193" s="44">
        <f>MAX(0,MIN(DC192,p4_city)-MIN(DC191,p4_city))</f>
        <v/>
      </c>
      <c r="DD193" s="44">
        <f>MAX(0,MIN(DD192,p4_city)-MIN(DD191,p4_city))</f>
        <v/>
      </c>
      <c r="DE193" s="44">
        <f>MAX(0,MIN(DE192,p4_city)-MIN(DE191,p4_city))</f>
        <v/>
      </c>
      <c r="DF193" s="44">
        <f>MAX(0,MIN(DF192,p4_city)-MIN(DF191,p4_city))</f>
        <v/>
      </c>
      <c r="DG193" s="44">
        <f>MAX(0,MIN(DG192,p4_city)-MIN(DG191,p4_city))</f>
        <v/>
      </c>
      <c r="DH193" s="44">
        <f>MAX(0,MIN(DH192,p4_city)-MIN(DH191,p4_city))</f>
        <v/>
      </c>
      <c r="DI193" s="44">
        <f>MAX(0,MIN(DI192,p4_city)-MIN(DI191,p4_city))</f>
        <v/>
      </c>
      <c r="DJ193" s="44">
        <f>MAX(0,MIN(DJ192,p4_city)-MIN(DJ191,p4_city))</f>
        <v/>
      </c>
      <c r="DK193" s="44">
        <f>MAX(0,MIN(DK192,p4_city)-MIN(DK191,p4_city))</f>
        <v/>
      </c>
      <c r="DL193" s="44">
        <f>MAX(0,MIN(DL192,p4_city)-MIN(DL191,p4_city))</f>
        <v/>
      </c>
      <c r="DM193" s="44">
        <f>MAX(0,MIN(DM192,p4_city)-MIN(DM191,p4_city))</f>
        <v/>
      </c>
      <c r="DN193" s="44">
        <f>MAX(0,MIN(DN192,p4_city)-MIN(DN191,p4_city))</f>
        <v/>
      </c>
      <c r="DO193" s="44">
        <f>MAX(0,MIN(DO192,p4_city)-MIN(DO191,p4_city))</f>
        <v/>
      </c>
      <c r="DP193" s="44">
        <f>MAX(0,MIN(DP192,p4_city)-MIN(DP191,p4_city))</f>
        <v/>
      </c>
      <c r="DQ193" s="44">
        <f>MAX(0,MIN(DQ192,p4_city)-MIN(DQ191,p4_city))</f>
        <v/>
      </c>
      <c r="DR193" s="44">
        <f>MAX(0,MIN(DR192,p4_city)-MIN(DR191,p4_city))</f>
        <v/>
      </c>
      <c r="DS193" s="44">
        <f>MAX(0,MIN(DS192,p4_city)-MIN(DS191,p4_city))</f>
        <v/>
      </c>
      <c r="DT193" s="44">
        <f>MAX(0,MIN(DT192,p4_city)-MIN(DT191,p4_city))</f>
        <v/>
      </c>
      <c r="DU193" s="44">
        <f>MAX(0,MIN(DU192,p4_city)-MIN(DU191,p4_city))</f>
        <v/>
      </c>
      <c r="DV193" s="44">
        <f>MAX(0,MIN(DV192,p4_city)-MIN(DV191,p4_city))</f>
        <v/>
      </c>
      <c r="DW193" s="44">
        <f>MAX(0,MIN(DW192,p4_city)-MIN(DW191,p4_city))</f>
        <v/>
      </c>
      <c r="DX193" s="44">
        <f>MAX(0,MIN(DX192,p4_city)-MIN(DX191,p4_city))</f>
        <v/>
      </c>
      <c r="DY193" s="44">
        <f>MAX(0,MIN(DY192,p4_city)-MIN(DY191,p4_city))</f>
        <v/>
      </c>
      <c r="DZ193" s="44">
        <f>MAX(0,MIN(DZ192,p4_city)-MIN(DZ191,p4_city))</f>
        <v/>
      </c>
      <c r="EA193" s="44">
        <f>MAX(0,MIN(EA192,p4_city)-MIN(EA191,p4_city))</f>
        <v/>
      </c>
      <c r="EB193" s="44">
        <f>MAX(0,MIN(EB192,p4_city)-MIN(EB191,p4_city))</f>
        <v/>
      </c>
      <c r="EC193" s="44">
        <f>MAX(0,MIN(EC192,p4_city)-MIN(EC191,p4_city))</f>
        <v/>
      </c>
      <c r="ED193" s="44">
        <f>MAX(0,MIN(ED192,p4_city)-MIN(ED191,p4_city))</f>
        <v/>
      </c>
      <c r="EE193" s="44">
        <f>MAX(0,MIN(EE192,p4_city)-MIN(EE191,p4_city))</f>
        <v/>
      </c>
      <c r="EF193" s="44">
        <f>MAX(0,MIN(EF192,p4_city)-MIN(EF191,p4_city))</f>
        <v/>
      </c>
      <c r="EG193" s="44">
        <f>MAX(0,MIN(EG192,p4_city)-MIN(EG191,p4_city))</f>
        <v/>
      </c>
      <c r="EH193" s="44">
        <f>MAX(0,MIN(EH192,p4_city)-MIN(EH191,p4_city))</f>
        <v/>
      </c>
      <c r="EI193" s="44">
        <f>MAX(0,MIN(EI192,p4_city)-MIN(EI191,p4_city))</f>
        <v/>
      </c>
      <c r="EJ193" s="44">
        <f>MAX(0,MIN(EJ192,p4_city)-MIN(EJ191,p4_city))</f>
        <v/>
      </c>
      <c r="EK193" s="44">
        <f>MAX(0,MIN(EK192,p4_city)-MIN(EK191,p4_city))</f>
        <v/>
      </c>
      <c r="EL193" s="44">
        <f>MAX(0,MIN(EL192,p4_city)-MIN(EL191,p4_city))</f>
        <v/>
      </c>
      <c r="EM193" s="44">
        <f>MAX(0,MIN(EM192,p4_city)-MIN(EM191,p4_city))</f>
        <v/>
      </c>
      <c r="EN193" s="44">
        <f>MAX(0,MIN(EN192,p4_city)-MIN(EN191,p4_city))</f>
        <v/>
      </c>
      <c r="EO193" s="44">
        <f>MAX(0,MIN(EO192,p4_city)-MIN(EO191,p4_city))</f>
        <v/>
      </c>
      <c r="EP193" s="44">
        <f>MAX(0,MIN(EP192,p4_city)-MIN(EP191,p4_city))</f>
        <v/>
      </c>
      <c r="EQ193" s="44">
        <f>MAX(0,MIN(EQ192,p4_city)-MIN(EQ191,p4_city))</f>
        <v/>
      </c>
      <c r="ER193" s="44">
        <f>MAX(0,MIN(ER192,p4_city)-MIN(ER191,p4_city))</f>
        <v/>
      </c>
      <c r="ES193" s="44">
        <f>MAX(0,MIN(ES192,p4_city)-MIN(ES191,p4_city))</f>
        <v/>
      </c>
      <c r="ET193" s="44">
        <f>MAX(0,MIN(ET192,p4_city)-MIN(ET191,p4_city))</f>
        <v/>
      </c>
      <c r="EU193" s="44">
        <f>MAX(0,MIN(EU192,p4_city)-MIN(EU191,p4_city))</f>
        <v/>
      </c>
      <c r="EV193" s="44">
        <f>MAX(0,MIN(EV192,p4_city)-MIN(EV191,p4_city))</f>
        <v/>
      </c>
      <c r="EW193" s="44">
        <f>MAX(0,MIN(EW192,p4_city)-MIN(EW191,p4_city))</f>
        <v/>
      </c>
      <c r="EX193" s="44">
        <f>MAX(0,MIN(EX192,p4_city)-MIN(EX191,p4_city))</f>
        <v/>
      </c>
      <c r="EY193" s="44">
        <f>MAX(0,MIN(EY192,p4_city)-MIN(EY191,p4_city))</f>
        <v/>
      </c>
      <c r="EZ193" s="44">
        <f>MAX(0,MIN(EZ192,p4_city)-MIN(EZ191,p4_city))</f>
        <v/>
      </c>
      <c r="FA193" s="44">
        <f>MAX(0,MIN(FA192,p4_city)-MIN(FA191,p4_city))</f>
        <v/>
      </c>
      <c r="FB193" s="44">
        <f>MAX(0,MIN(FB192,p4_city)-MIN(FB191,p4_city))</f>
        <v/>
      </c>
      <c r="FC193" s="44">
        <f>MAX(0,MIN(FC192,p4_city)-MIN(FC191,p4_city))</f>
        <v/>
      </c>
      <c r="FD193" s="44">
        <f>MAX(0,MIN(FD192,p4_city)-MIN(FD191,p4_city))</f>
        <v/>
      </c>
      <c r="FE193" s="44">
        <f>MAX(0,MIN(FE192,p4_city)-MIN(FE191,p4_city))</f>
        <v/>
      </c>
      <c r="FF193" s="44">
        <f>MAX(0,MIN(FF192,p4_city)-MIN(FF191,p4_city))</f>
        <v/>
      </c>
      <c r="FG193" s="44">
        <f>MAX(0,MIN(FG192,p4_city)-MIN(FG191,p4_city))</f>
        <v/>
      </c>
      <c r="FH193" s="44">
        <f>MAX(0,MIN(FH192,p4_city)-MIN(FH191,p4_city))</f>
        <v/>
      </c>
      <c r="FI193" s="44">
        <f>MAX(0,MIN(FI192,p4_city)-MIN(FI191,p4_city))</f>
        <v/>
      </c>
      <c r="FJ193" s="44">
        <f>MAX(0,MIN(FJ192,p4_city)-MIN(FJ191,p4_city))</f>
        <v/>
      </c>
      <c r="FK193" s="44">
        <f>MAX(0,MIN(FK192,p4_city)-MIN(FK191,p4_city))</f>
        <v/>
      </c>
      <c r="FL193" s="44">
        <f>MAX(0,MIN(FL192,p4_city)-MIN(FL191,p4_city))</f>
        <v/>
      </c>
      <c r="FM193" s="44">
        <f>MAX(0,MIN(FM192,p4_city)-MIN(FM191,p4_city))</f>
        <v/>
      </c>
      <c r="FN193" s="44">
        <f>MAX(0,MIN(FN192,p4_city)-MIN(FN191,p4_city))</f>
        <v/>
      </c>
      <c r="FO193" s="44">
        <f>MAX(0,MIN(FO192,p4_city)-MIN(FO191,p4_city))</f>
        <v/>
      </c>
      <c r="FP193" s="44">
        <f>MAX(0,MIN(FP192,p4_city)-MIN(FP191,p4_city))</f>
        <v/>
      </c>
      <c r="FQ193" s="44">
        <f>MAX(0,MIN(FQ192,p4_city)-MIN(FQ191,p4_city))</f>
        <v/>
      </c>
      <c r="FR193" s="44">
        <f>MAX(0,MIN(FR192,p4_city)-MIN(FR191,p4_city))</f>
        <v/>
      </c>
      <c r="FS193" s="44">
        <f>MAX(0,MIN(FS192,p4_city)-MIN(FS191,p4_city))</f>
        <v/>
      </c>
      <c r="FT193" s="44">
        <f>MAX(0,MIN(FT192,p4_city)-MIN(FT191,p4_city))</f>
        <v/>
      </c>
      <c r="FU193" s="44">
        <f>MAX(0,MIN(FU192,p4_city)-MIN(FU191,p4_city))</f>
        <v/>
      </c>
      <c r="FV193" s="44">
        <f>MAX(0,MIN(FV192,p4_city)-MIN(FV191,p4_city))</f>
        <v/>
      </c>
      <c r="FW193" s="44">
        <f>MAX(0,MIN(FW192,p4_city)-MIN(FW191,p4_city))</f>
        <v/>
      </c>
      <c r="FX193" s="44">
        <f>MAX(0,MIN(FX192,p4_city)-MIN(FX191,p4_city))</f>
        <v/>
      </c>
      <c r="FY193" s="44">
        <f>MAX(0,MIN(FY192,p4_city)-MIN(FY191,p4_city))</f>
        <v/>
      </c>
      <c r="FZ193" s="44">
        <f>MAX(0,MIN(FZ192,p4_city)-MIN(FZ191,p4_city))</f>
        <v/>
      </c>
      <c r="GA193" s="44">
        <f>MAX(0,MIN(GA192,p4_city)-MIN(GA191,p4_city))</f>
        <v/>
      </c>
      <c r="GB193" s="44">
        <f>MAX(0,MIN(GB192,p4_city)-MIN(GB191,p4_city))</f>
        <v/>
      </c>
      <c r="GC193" s="44">
        <f>MAX(0,MIN(GC192,p4_city)-MIN(GC191,p4_city))</f>
        <v/>
      </c>
      <c r="GD193" s="44">
        <f>MAX(0,MIN(GD192,p4_city)-MIN(GD191,p4_city))</f>
        <v/>
      </c>
      <c r="GE193" s="44">
        <f>MAX(0,MIN(GE192,p4_city)-MIN(GE191,p4_city))</f>
        <v/>
      </c>
      <c r="GF193" s="44">
        <f>MAX(0,MIN(GF192,p4_city)-MIN(GF191,p4_city))</f>
        <v/>
      </c>
      <c r="GG193" s="44">
        <f>MAX(0,MIN(GG192,p4_city)-MIN(GG191,p4_city))</f>
        <v/>
      </c>
      <c r="GH193" s="44">
        <f>MAX(0,MIN(GH192,p4_city)-MIN(GH191,p4_city))</f>
        <v/>
      </c>
      <c r="GI193" s="44">
        <f>MAX(0,MIN(GI192,p4_city)-MIN(GI191,p4_city))</f>
        <v/>
      </c>
      <c r="GJ193" s="44">
        <f>MAX(0,MIN(GJ192,p4_city)-MIN(GJ191,p4_city))</f>
        <v/>
      </c>
      <c r="GK193" s="44">
        <f>MAX(0,MIN(GK192,p4_city)-MIN(GK191,p4_city))</f>
        <v/>
      </c>
      <c r="GL193" s="44">
        <f>MAX(0,MIN(GL192,p4_city)-MIN(GL191,p4_city))</f>
        <v/>
      </c>
      <c r="GM193" s="44">
        <f>MAX(0,MIN(GM192,p4_city)-MIN(GM191,p4_city))</f>
        <v/>
      </c>
      <c r="GN193" s="44">
        <f>MAX(0,MIN(GN192,p4_city)-MIN(GN191,p4_city))</f>
        <v/>
      </c>
      <c r="GO193" s="44">
        <f>MAX(0,MIN(GO192,p4_city)-MIN(GO191,p4_city))</f>
        <v/>
      </c>
      <c r="GP193" s="44">
        <f>MAX(0,MIN(GP192,p4_city)-MIN(GP191,p4_city))</f>
        <v/>
      </c>
      <c r="GQ193" s="44">
        <f>MAX(0,MIN(GQ192,p4_city)-MIN(GQ191,p4_city))</f>
        <v/>
      </c>
      <c r="GR193" s="44">
        <f>MAX(0,MIN(GR192,p4_city)-MIN(GR191,p4_city))</f>
        <v/>
      </c>
      <c r="GS193" s="44">
        <f>MAX(0,MIN(GS192,p4_city)-MIN(GS191,p4_city))</f>
        <v/>
      </c>
      <c r="GT193" s="44">
        <f>MAX(0,MIN(GT192,p4_city)-MIN(GT191,p4_city))</f>
        <v/>
      </c>
      <c r="GU193" s="44">
        <f>MAX(0,MIN(GU192,p4_city)-MIN(GU191,p4_city))</f>
        <v/>
      </c>
      <c r="GV193" s="44">
        <f>MAX(0,MIN(GV192,p4_city)-MIN(GV191,p4_city))</f>
        <v/>
      </c>
      <c r="GW193" s="44">
        <f>MAX(0,MIN(GW192,p4_city)-MIN(GW191,p4_city))</f>
        <v/>
      </c>
      <c r="GX193" s="44">
        <f>MAX(0,MIN(GX192,p4_city)-MIN(GX191,p4_city))</f>
        <v/>
      </c>
      <c r="GY193" s="44">
        <f>MAX(0,MIN(GY192,p4_city)-MIN(GY191,p4_city))</f>
        <v/>
      </c>
      <c r="GZ193" s="44">
        <f>MAX(0,MIN(GZ192,p4_city)-MIN(GZ191,p4_city))</f>
        <v/>
      </c>
      <c r="HA193" s="44">
        <f>MAX(0,MIN(HA192,p4_city)-MIN(HA191,p4_city))</f>
        <v/>
      </c>
      <c r="HB193" s="44">
        <f>MAX(0,MIN(HB192,p4_city)-MIN(HB191,p4_city))</f>
        <v/>
      </c>
      <c r="HC193" s="44">
        <f>MAX(0,MIN(HC192,p4_city)-MIN(HC191,p4_city))</f>
        <v/>
      </c>
      <c r="HD193" s="44">
        <f>MAX(0,MIN(HD192,p4_city)-MIN(HD191,p4_city))</f>
        <v/>
      </c>
      <c r="HE193" s="44">
        <f>MAX(0,MIN(HE192,p4_city)-MIN(HE191,p4_city))</f>
        <v/>
      </c>
      <c r="HF193" s="44">
        <f>MAX(0,MIN(HF192,p4_city)-MIN(HF191,p4_city))</f>
        <v/>
      </c>
      <c r="HG193" s="44">
        <f>MAX(0,MIN(HG192,p4_city)-MIN(HG191,p4_city))</f>
        <v/>
      </c>
      <c r="HH193" s="44">
        <f>MAX(0,MIN(HH192,p4_city)-MIN(HH191,p4_city))</f>
        <v/>
      </c>
      <c r="HI193" s="44">
        <f>MAX(0,MIN(HI192,p4_city)-MIN(HI191,p4_city))</f>
        <v/>
      </c>
      <c r="HJ193" s="44">
        <f>MAX(0,MIN(HJ192,p4_city)-MIN(HJ191,p4_city))</f>
        <v/>
      </c>
      <c r="HK193" s="44">
        <f>MAX(0,MIN(HK192,p4_city)-MIN(HK191,p4_city))</f>
        <v/>
      </c>
      <c r="HL193" s="44">
        <f>MAX(0,MIN(HL192,p4_city)-MIN(HL191,p4_city))</f>
        <v/>
      </c>
      <c r="HM193" s="44">
        <f>MAX(0,MIN(HM192,p4_city)-MIN(HM191,p4_city))</f>
        <v/>
      </c>
      <c r="HN193" s="44">
        <f>MAX(0,MIN(HN192,p4_city)-MIN(HN191,p4_city))</f>
        <v/>
      </c>
      <c r="HO193" s="44">
        <f>MAX(0,MIN(HO192,p4_city)-MIN(HO191,p4_city))</f>
        <v/>
      </c>
      <c r="HP193" s="44">
        <f>MAX(0,MIN(HP192,p4_city)-MIN(HP191,p4_city))</f>
        <v/>
      </c>
      <c r="HQ193" s="44">
        <f>MAX(0,MIN(HQ192,p4_city)-MIN(HQ191,p4_city))</f>
        <v/>
      </c>
      <c r="HR193" s="44">
        <f>MAX(0,MIN(HR192,p4_city)-MIN(HR191,p4_city))</f>
        <v/>
      </c>
      <c r="HS193" s="44">
        <f>MAX(0,MIN(HS192,p4_city)-MIN(HS191,p4_city))</f>
        <v/>
      </c>
      <c r="HT193" s="44">
        <f>MAX(0,MIN(HT192,p4_city)-MIN(HT191,p4_city))</f>
        <v/>
      </c>
      <c r="HU193" s="44">
        <f>MAX(0,MIN(HU192,p4_city)-MIN(HU191,p4_city))</f>
        <v/>
      </c>
      <c r="HV193" s="44">
        <f>MAX(0,MIN(HV192,p4_city)-MIN(HV191,p4_city))</f>
        <v/>
      </c>
      <c r="HW193" s="44">
        <f>MAX(0,MIN(HW192,p4_city)-MIN(HW191,p4_city))</f>
        <v/>
      </c>
      <c r="HX193" s="44">
        <f>MAX(0,MIN(HX192,p4_city)-MIN(HX191,p4_city))</f>
        <v/>
      </c>
      <c r="HY193" s="44">
        <f>MAX(0,MIN(HY192,p4_city)-MIN(HY191,p4_city))</f>
        <v/>
      </c>
      <c r="HZ193" s="44">
        <f>MAX(0,MIN(HZ192,p4_city)-MIN(HZ191,p4_city))</f>
        <v/>
      </c>
      <c r="IA193" s="44">
        <f>MAX(0,MIN(IA192,p4_city)-MIN(IA191,p4_city))</f>
        <v/>
      </c>
      <c r="IB193" s="44">
        <f>MAX(0,MIN(IB192,p4_city)-MIN(IB191,p4_city))</f>
        <v/>
      </c>
      <c r="IC193" s="44">
        <f>MAX(0,MIN(IC192,p4_city)-MIN(IC191,p4_city))</f>
        <v/>
      </c>
      <c r="ID193" s="44">
        <f>MAX(0,MIN(ID192,p4_city)-MIN(ID191,p4_city))</f>
        <v/>
      </c>
      <c r="IE193" s="44">
        <f>MAX(0,MIN(IE192,p4_city)-MIN(IE191,p4_city))</f>
        <v/>
      </c>
      <c r="IF193" s="44">
        <f>MAX(0,MIN(IF192,p4_city)-MIN(IF191,p4_city))</f>
        <v/>
      </c>
      <c r="IG193" s="44">
        <f>MAX(0,MIN(IG192,p4_city)-MIN(IG191,p4_city))</f>
        <v/>
      </c>
      <c r="IH193" s="44">
        <f>MAX(0,MIN(IH192,p4_city)-MIN(IH191,p4_city))</f>
        <v/>
      </c>
      <c r="II193" s="44">
        <f>MAX(0,MIN(II192,p4_city)-MIN(II191,p4_city))</f>
        <v/>
      </c>
      <c r="IJ193" s="44">
        <f>MAX(0,MIN(IJ192,p4_city)-MIN(IJ191,p4_city))</f>
        <v/>
      </c>
      <c r="IK193" s="44">
        <f>MAX(0,MIN(IK192,p4_city)-MIN(IK191,p4_city))</f>
        <v/>
      </c>
      <c r="IL193" s="44">
        <f>MAX(0,MIN(IL192,p4_city)-MIN(IL191,p4_city))</f>
        <v/>
      </c>
      <c r="IM193" s="44">
        <f>MAX(0,MIN(IM192,p4_city)-MIN(IM191,p4_city))</f>
        <v/>
      </c>
      <c r="IN193" s="44">
        <f>MAX(0,MIN(IN192,p4_city)-MIN(IN191,p4_city))</f>
        <v/>
      </c>
      <c r="IO193" s="44">
        <f>MAX(0,MIN(IO192,p4_city)-MIN(IO191,p4_city))</f>
        <v/>
      </c>
      <c r="IP193" s="44">
        <f>MAX(0,MIN(IP192,p4_city)-MIN(IP191,p4_city))</f>
        <v/>
      </c>
      <c r="IQ193" s="44">
        <f>MAX(0,MIN(IQ192,p4_city)-MIN(IQ191,p4_city))</f>
        <v/>
      </c>
      <c r="IR193" s="44">
        <f>MAX(0,MIN(IR192,p4_city)-MIN(IR191,p4_city))</f>
        <v/>
      </c>
      <c r="IS193" s="44">
        <f>MAX(0,MIN(IS192,p4_city)-MIN(IS191,p4_city))</f>
        <v/>
      </c>
      <c r="IT193" s="44">
        <f>MAX(0,MIN(IT192,p4_city)-MIN(IT191,p4_city))</f>
        <v/>
      </c>
      <c r="IU193" s="44">
        <f>MAX(0,MIN(IU192,p4_city)-MIN(IU191,p4_city))</f>
        <v/>
      </c>
      <c r="IV193" s="44">
        <f>MAX(0,MIN(IV192,p4_city)-MIN(IV191,p4_city))</f>
        <v/>
      </c>
      <c r="IW193" s="44">
        <f>MAX(0,MIN(IW192,p4_city)-MIN(IW191,p4_city))</f>
        <v/>
      </c>
      <c r="IX193" s="44">
        <f>MAX(0,MIN(IX192,p4_city)-MIN(IX191,p4_city))</f>
        <v/>
      </c>
      <c r="IY193" s="44">
        <f>MAX(0,MIN(IY192,p4_city)-MIN(IY191,p4_city))</f>
        <v/>
      </c>
      <c r="IZ193" s="44">
        <f>MAX(0,MIN(IZ192,p4_city)-MIN(IZ191,p4_city))</f>
        <v/>
      </c>
      <c r="JA193" s="44">
        <f>MAX(0,MIN(JA192,p4_city)-MIN(JA191,p4_city))</f>
        <v/>
      </c>
      <c r="JB193" s="44">
        <f>MAX(0,MIN(JB192,p4_city)-MIN(JB191,p4_city))</f>
        <v/>
      </c>
      <c r="JC193" s="44">
        <f>MAX(0,MIN(JC192,p4_city)-MIN(JC191,p4_city))</f>
        <v/>
      </c>
      <c r="JD193" s="44">
        <f>MAX(0,MIN(JD192,p4_city)-MIN(JD191,p4_city))</f>
        <v/>
      </c>
      <c r="JE193" s="44">
        <f>MAX(0,MIN(JE192,p4_city)-MIN(JE191,p4_city))</f>
        <v/>
      </c>
      <c r="JF193" s="44">
        <f>MAX(0,MIN(JF192,p4_city)-MIN(JF191,p4_city))</f>
        <v/>
      </c>
      <c r="JG193" s="44">
        <f>MAX(0,MIN(JG192,p4_city)-MIN(JG191,p4_city))</f>
        <v/>
      </c>
      <c r="JH193" s="44">
        <f>MAX(0,MIN(JH192,p4_city)-MIN(JH191,p4_city))</f>
        <v/>
      </c>
      <c r="JI193" s="44">
        <f>MAX(0,MIN(JI192,p4_city)-MIN(JI191,p4_city))</f>
        <v/>
      </c>
      <c r="JJ193" s="44">
        <f>MAX(0,MIN(JJ192,p4_city)-MIN(JJ191,p4_city))</f>
        <v/>
      </c>
      <c r="JK193" s="44">
        <f>MAX(0,MIN(JK192,p4_city)-MIN(JK191,p4_city))</f>
        <v/>
      </c>
      <c r="JL193" s="44">
        <f>MAX(0,MIN(JL192,p4_city)-MIN(JL191,p4_city))</f>
        <v/>
      </c>
      <c r="JM193" s="44">
        <f>MAX(0,MIN(JM192,p4_city)-MIN(JM191,p4_city))</f>
        <v/>
      </c>
      <c r="JN193" s="44">
        <f>MAX(0,MIN(JN192,p4_city)-MIN(JN191,p4_city))</f>
        <v/>
      </c>
      <c r="JO193" s="44">
        <f>MAX(0,MIN(JO192,p4_city)-MIN(JO191,p4_city))</f>
        <v/>
      </c>
      <c r="JP193" s="44">
        <f>MAX(0,MIN(JP192,p4_city)-MIN(JP191,p4_city))</f>
        <v/>
      </c>
      <c r="JQ193" s="44">
        <f>MAX(0,MIN(JQ192,p4_city)-MIN(JQ191,p4_city))</f>
        <v/>
      </c>
      <c r="JR193" s="44">
        <f>MAX(0,MIN(JR192,p4_city)-MIN(JR191,p4_city))</f>
        <v/>
      </c>
      <c r="JS193" s="44">
        <f>MAX(0,MIN(JS192,p4_city)-MIN(JS191,p4_city))</f>
        <v/>
      </c>
      <c r="JT193" s="44">
        <f>MAX(0,MIN(JT192,p4_city)-MIN(JT191,p4_city))</f>
        <v/>
      </c>
      <c r="JU193" s="44">
        <f>MAX(0,MIN(JU192,p4_city)-MIN(JU191,p4_city))</f>
        <v/>
      </c>
      <c r="JV193" s="44">
        <f>MAX(0,MIN(JV192,p4_city)-MIN(JV191,p4_city))</f>
        <v/>
      </c>
      <c r="JW193" s="44">
        <f>MAX(0,MIN(JW192,p4_city)-MIN(JW191,p4_city))</f>
        <v/>
      </c>
      <c r="JX193" s="44">
        <f>MAX(0,MIN(JX192,p4_city)-MIN(JX191,p4_city))</f>
        <v/>
      </c>
      <c r="JY193" s="44">
        <f>MAX(0,MIN(JY192,p4_city)-MIN(JY191,p4_city))</f>
        <v/>
      </c>
      <c r="JZ193" s="44">
        <f>MAX(0,MIN(JZ192,p4_city)-MIN(JZ191,p4_city))</f>
        <v/>
      </c>
      <c r="KA193" s="44">
        <f>MAX(0,MIN(KA192,p4_city)-MIN(KA191,p4_city))</f>
        <v/>
      </c>
      <c r="KB193" s="44">
        <f>MAX(0,MIN(KB192,p4_city)-MIN(KB191,p4_city))</f>
        <v/>
      </c>
      <c r="KC193" s="44">
        <f>MAX(0,MIN(KC192,p4_city)-MIN(KC191,p4_city))</f>
        <v/>
      </c>
      <c r="KD193" s="44">
        <f>MAX(0,MIN(KD192,p4_city)-MIN(KD191,p4_city))</f>
        <v/>
      </c>
      <c r="KE193" s="44">
        <f>MAX(0,MIN(KE192,p4_city)-MIN(KE191,p4_city))</f>
        <v/>
      </c>
      <c r="KF193" s="44">
        <f>MAX(0,MIN(KF192,p4_city)-MIN(KF191,p4_city))</f>
        <v/>
      </c>
      <c r="KG193" s="44">
        <f>MAX(0,MIN(KG192,p4_city)-MIN(KG191,p4_city))</f>
        <v/>
      </c>
      <c r="KH193" s="44">
        <f>MAX(0,MIN(KH192,p4_city)-MIN(KH191,p4_city))</f>
        <v/>
      </c>
      <c r="KI193" s="44">
        <f>MAX(0,MIN(KI192,p4_city)-MIN(KI191,p4_city))</f>
        <v/>
      </c>
      <c r="KJ193" s="44">
        <f>MAX(0,MIN(KJ192,p4_city)-MIN(KJ191,p4_city))</f>
        <v/>
      </c>
      <c r="KK193" s="44">
        <f>MAX(0,MIN(KK192,p4_city)-MIN(KK191,p4_city))</f>
        <v/>
      </c>
      <c r="KL193" s="44">
        <f>MAX(0,MIN(KL192,p4_city)-MIN(KL191,p4_city))</f>
        <v/>
      </c>
      <c r="KM193" s="44">
        <f>MAX(0,MIN(KM192,p4_city)-MIN(KM191,p4_city))</f>
        <v/>
      </c>
      <c r="KN193" s="44">
        <f>MAX(0,MIN(KN192,p4_city)-MIN(KN191,p4_city))</f>
        <v/>
      </c>
      <c r="KO193" s="44">
        <f>MAX(0,MIN(KO192,p4_city)-MIN(KO191,p4_city))</f>
        <v/>
      </c>
      <c r="KP193" s="44">
        <f>MAX(0,MIN(KP192,p4_city)-MIN(KP191,p4_city))</f>
        <v/>
      </c>
      <c r="KQ193" s="44">
        <f>MAX(0,MIN(KQ192,p4_city)-MIN(KQ191,p4_city))</f>
        <v/>
      </c>
      <c r="KR193" s="44">
        <f>MAX(0,MIN(KR192,p4_city)-MIN(KR191,p4_city))</f>
        <v/>
      </c>
      <c r="KS193" s="44">
        <f>MAX(0,MIN(KS192,p4_city)-MIN(KS191,p4_city))</f>
        <v/>
      </c>
      <c r="KT193" s="44">
        <f>MAX(0,MIN(KT192,p4_city)-MIN(KT191,p4_city))</f>
        <v/>
      </c>
      <c r="KU193" s="44">
        <f>MAX(0,MIN(KU192,p4_city)-MIN(KU191,p4_city))</f>
        <v/>
      </c>
      <c r="KV193" s="44">
        <f>MAX(0,MIN(KV192,p4_city)-MIN(KV191,p4_city))</f>
        <v/>
      </c>
      <c r="KW193" s="44">
        <f>MAX(0,MIN(KW192,p4_city)-MIN(KW191,p4_city))</f>
        <v/>
      </c>
      <c r="KX193" s="44">
        <f>MAX(0,MIN(KX192,p4_city)-MIN(KX191,p4_city))</f>
        <v/>
      </c>
      <c r="KY193" s="44">
        <f>MAX(0,MIN(KY192,p4_city)-MIN(KY191,p4_city))</f>
        <v/>
      </c>
      <c r="KZ193" s="44">
        <f>MAX(0,MIN(KZ192,p4_city)-MIN(KZ191,p4_city))</f>
        <v/>
      </c>
      <c r="LA193" s="44">
        <f>MAX(0,MIN(LA192,p4_city)-MIN(LA191,p4_city))</f>
        <v/>
      </c>
      <c r="LB193" s="44">
        <f>MAX(0,MIN(LB192,p4_city)-MIN(LB191,p4_city))</f>
        <v/>
      </c>
      <c r="LC193" s="44">
        <f>MAX(0,MIN(LC192,p4_city)-MIN(LC191,p4_city))</f>
        <v/>
      </c>
      <c r="LD193" s="44">
        <f>MAX(0,MIN(LD192,p4_city)-MIN(LD191,p4_city))</f>
        <v/>
      </c>
      <c r="LE193" s="44">
        <f>MAX(0,MIN(LE192,p4_city)-MIN(LE191,p4_city))</f>
        <v/>
      </c>
      <c r="LF193" s="44">
        <f>MAX(0,MIN(LF192,p4_city)-MIN(LF191,p4_city))</f>
        <v/>
      </c>
      <c r="LG193" s="44">
        <f>MAX(0,MIN(LG192,p4_city)-MIN(LG191,p4_city))</f>
        <v/>
      </c>
      <c r="LH193" s="44">
        <f>MAX(0,MIN(LH192,p4_city)-MIN(LH191,p4_city))</f>
        <v/>
      </c>
      <c r="LI193" s="44">
        <f>MAX(0,MIN(LI192,p4_city)-MIN(LI191,p4_city))</f>
        <v/>
      </c>
      <c r="LJ193" s="44">
        <f>MAX(0,MIN(LJ192,p4_city)-MIN(LJ191,p4_city))</f>
        <v/>
      </c>
      <c r="LK193" s="44">
        <f>MAX(0,MIN(LK192,p4_city)-MIN(LK191,p4_city))</f>
        <v/>
      </c>
      <c r="LL193" s="44">
        <f>MAX(0,MIN(LL192,p4_city)-MIN(LL191,p4_city))</f>
        <v/>
      </c>
      <c r="LM193" s="44">
        <f>MAX(0,MIN(LM192,p4_city)-MIN(LM191,p4_city))</f>
        <v/>
      </c>
      <c r="LN193" s="44">
        <f>MAX(0,MIN(LN192,p4_city)-MIN(LN191,p4_city))</f>
        <v/>
      </c>
      <c r="LO193" s="44">
        <f>MAX(0,MIN(LO192,p4_city)-MIN(LO191,p4_city))</f>
        <v/>
      </c>
      <c r="LP193" s="44">
        <f>MAX(0,MIN(LP192,p4_city)-MIN(LP191,p4_city))</f>
        <v/>
      </c>
      <c r="LQ193" s="44">
        <f>MAX(0,MIN(LQ192,p4_city)-MIN(LQ191,p4_city))</f>
        <v/>
      </c>
      <c r="LR193" s="44">
        <f>MAX(0,MIN(LR192,p4_city)-MIN(LR191,p4_city))</f>
        <v/>
      </c>
      <c r="LS193" s="44">
        <f>MAX(0,MIN(LS192,p4_city)-MIN(LS191,p4_city))</f>
        <v/>
      </c>
      <c r="LT193" s="44">
        <f>MAX(0,MIN(LT192,p4_city)-MIN(LT191,p4_city))</f>
        <v/>
      </c>
      <c r="LU193" s="44">
        <f>MAX(0,MIN(LU192,p4_city)-MIN(LU191,p4_city))</f>
        <v/>
      </c>
      <c r="LV193" s="44">
        <f>MAX(0,MIN(LV192,p4_city)-MIN(LV191,p4_city))</f>
        <v/>
      </c>
      <c r="LW193" s="44">
        <f>MAX(0,MIN(LW192,p4_city)-MIN(LW191,p4_city))</f>
        <v/>
      </c>
      <c r="LX193" s="44">
        <f>MAX(0,MIN(LX192,p4_city)-MIN(LX191,p4_city))</f>
        <v/>
      </c>
      <c r="LY193" s="44">
        <f>MAX(0,MIN(LY192,p4_city)-MIN(LY191,p4_city))</f>
        <v/>
      </c>
      <c r="LZ193" s="44">
        <f>MAX(0,MIN(LZ192,p4_city)-MIN(LZ191,p4_city))</f>
        <v/>
      </c>
      <c r="MA193" s="44">
        <f>MAX(0,MIN(MA192,p4_city)-MIN(MA191,p4_city))</f>
        <v/>
      </c>
      <c r="MB193" s="44">
        <f>MAX(0,MIN(MB192,p4_city)-MIN(MB191,p4_city))</f>
        <v/>
      </c>
      <c r="MC193" s="44">
        <f>MAX(0,MIN(MC192,p4_city)-MIN(MC191,p4_city))</f>
        <v/>
      </c>
      <c r="MD193" s="44">
        <f>MAX(0,MIN(MD192,p4_city)-MIN(MD191,p4_city))</f>
        <v/>
      </c>
      <c r="ME193" s="44">
        <f>MAX(0,MIN(ME192,p4_city)-MIN(ME191,p4_city))</f>
        <v/>
      </c>
      <c r="MF193" s="44">
        <f>MAX(0,MIN(MF192,p4_city)-MIN(MF191,p4_city))</f>
        <v/>
      </c>
      <c r="MG193" s="44">
        <f>MAX(0,MIN(MG192,p4_city)-MIN(MG191,p4_city))</f>
        <v/>
      </c>
      <c r="MH193" s="44">
        <f>MAX(0,MIN(MH192,p4_city)-MIN(MH191,p4_city))</f>
        <v/>
      </c>
      <c r="MI193" s="44">
        <f>MAX(0,MIN(MI192,p4_city)-MIN(MI191,p4_city))</f>
        <v/>
      </c>
      <c r="MJ193" s="44">
        <f>MAX(0,MIN(MJ192,p4_city)-MIN(MJ191,p4_city))</f>
        <v/>
      </c>
      <c r="MK193" s="44">
        <f>MAX(0,MIN(MK192,p4_city)-MIN(MK191,p4_city))</f>
        <v/>
      </c>
      <c r="ML193" s="44">
        <f>MAX(0,MIN(ML192,p4_city)-MIN(ML191,p4_city))</f>
        <v/>
      </c>
      <c r="MM193" s="44">
        <f>MAX(0,MIN(MM192,p4_city)-MIN(MM191,p4_city))</f>
        <v/>
      </c>
      <c r="MN193" s="44">
        <f>MAX(0,MIN(MN192,p4_city)-MIN(MN191,p4_city))</f>
        <v/>
      </c>
      <c r="MO193" s="44">
        <f>MAX(0,MIN(MO192,p4_city)-MIN(MO191,p4_city))</f>
        <v/>
      </c>
      <c r="MP193" s="44">
        <f>MAX(0,MIN(MP192,p4_city)-MIN(MP191,p4_city))</f>
        <v/>
      </c>
      <c r="MQ193" s="44">
        <f>MAX(0,MIN(MQ192,p4_city)-MIN(MQ191,p4_city))</f>
        <v/>
      </c>
      <c r="MR193" s="44">
        <f>MAX(0,MIN(MR192,p4_city)-MIN(MR191,p4_city))</f>
        <v/>
      </c>
      <c r="MS193" s="44">
        <f>MAX(0,MIN(MS192,p4_city)-MIN(MS191,p4_city))</f>
        <v/>
      </c>
      <c r="MT193" s="44">
        <f>MAX(0,MIN(MT192,p4_city)-MIN(MT191,p4_city))</f>
        <v/>
      </c>
      <c r="MU193" s="44">
        <f>MAX(0,MIN(MU192,p4_city)-MIN(MU191,p4_city))</f>
        <v/>
      </c>
      <c r="MV193" s="44">
        <f>MAX(0,MIN(MV192,p4_city)-MIN(MV191,p4_city))</f>
        <v/>
      </c>
      <c r="MW193" s="44">
        <f>MAX(0,MIN(MW192,p4_city)-MIN(MW191,p4_city))</f>
        <v/>
      </c>
      <c r="MX193" s="44">
        <f>MAX(0,MIN(MX192,p4_city)-MIN(MX191,p4_city))</f>
        <v/>
      </c>
      <c r="MY193" s="44">
        <f>MAX(0,MIN(MY192,p4_city)-MIN(MY191,p4_city))</f>
        <v/>
      </c>
      <c r="MZ193" s="44">
        <f>MAX(0,MIN(MZ192,p4_city)-MIN(MZ191,p4_city))</f>
        <v/>
      </c>
      <c r="NA193" s="44">
        <f>MAX(0,MIN(NA192,p4_city)-MIN(NA191,p4_city))</f>
        <v/>
      </c>
      <c r="NB193" s="44">
        <f>MAX(0,MIN(NB192,p4_city)-MIN(NB191,p4_city))</f>
        <v/>
      </c>
      <c r="NC193" s="44">
        <f>MAX(0,MIN(NC192,p4_city)-MIN(NC191,p4_city))</f>
        <v/>
      </c>
      <c r="ND193" s="44">
        <f>MAX(0,MIN(ND192,p4_city)-MIN(ND191,p4_city))</f>
        <v/>
      </c>
      <c r="NE193" s="44">
        <f>MAX(0,MIN(NE192,p4_city)-MIN(NE191,p4_city))</f>
        <v/>
      </c>
      <c r="NF193" s="44">
        <f>MAX(0,MIN(NF192,p4_city)-MIN(NF191,p4_city))</f>
        <v/>
      </c>
      <c r="NG193" s="44">
        <f>MAX(0,MIN(NG192,p4_city)-MIN(NG191,p4_city))</f>
        <v/>
      </c>
      <c r="NH193" s="44">
        <f>MAX(0,MIN(NH192,p4_city)-MIN(NH191,p4_city))</f>
        <v/>
      </c>
      <c r="NI193" s="44">
        <f>MAX(0,MIN(NI192,p4_city)-MIN(NI191,p4_city))</f>
        <v/>
      </c>
      <c r="NJ193" s="44">
        <f>MAX(0,MIN(NJ192,p4_city)-MIN(NJ191,p4_city))</f>
        <v/>
      </c>
      <c r="NK193" s="44">
        <f>MAX(0,MIN(NK192,p4_city)-MIN(NK191,p4_city))</f>
        <v/>
      </c>
      <c r="NL193" s="44">
        <f>MAX(0,MIN(NL192,p4_city)-MIN(NL191,p4_city))</f>
        <v/>
      </c>
      <c r="NM193" s="44">
        <f>MAX(0,MIN(NM192,p4_city)-MIN(NM191,p4_city))</f>
        <v/>
      </c>
      <c r="NN193" s="44">
        <f>MAX(0,MIN(NN192,p4_city)-MIN(NN191,p4_city))</f>
        <v/>
      </c>
      <c r="NO193" s="44">
        <f>MAX(0,MIN(NO192,p4_city)-MIN(NO191,p4_city))</f>
        <v/>
      </c>
      <c r="NP193" s="44">
        <f>MAX(0,MIN(NP192,p4_city)-MIN(NP191,p4_city))</f>
        <v/>
      </c>
      <c r="NQ193" s="44">
        <f>MAX(0,MIN(NQ192,p4_city)-MIN(NQ191,p4_city))</f>
        <v/>
      </c>
      <c r="NR193" s="44">
        <f>MAX(0,MIN(NR192,p4_city)-MIN(NR191,p4_city))</f>
        <v/>
      </c>
      <c r="NS193" s="44">
        <f>MAX(0,MIN(NS192,p4_city)-MIN(NS191,p4_city))</f>
        <v/>
      </c>
      <c r="NT193" s="44">
        <f>MAX(0,MIN(NT192,p4_city)-MIN(NT191,p4_city))</f>
        <v/>
      </c>
      <c r="NU193" s="44">
        <f>MAX(0,MIN(NU192,p4_city)-MIN(NU191,p4_city))</f>
        <v/>
      </c>
      <c r="NV193" s="44">
        <f>MAX(0,MIN(NV192,p4_city)-MIN(NV191,p4_city))</f>
        <v/>
      </c>
      <c r="NW193" s="44">
        <f>MAX(0,MIN(NW192,p4_city)-MIN(NW191,p4_city))</f>
        <v/>
      </c>
      <c r="NX193" s="44">
        <f>MAX(0,MIN(NX192,p4_city)-MIN(NX191,p4_city))</f>
        <v/>
      </c>
      <c r="NY193" s="44">
        <f>MAX(0,MIN(NY192,p4_city)-MIN(NY191,p4_city))</f>
        <v/>
      </c>
      <c r="NZ193" s="44">
        <f>MAX(0,MIN(NZ192,p4_city)-MIN(NZ191,p4_city))</f>
        <v/>
      </c>
      <c r="OA193" s="44">
        <f>MAX(0,MIN(OA192,p4_city)-MIN(OA191,p4_city))</f>
        <v/>
      </c>
      <c r="OB193" s="44">
        <f>MAX(0,MIN(OB192,p4_city)-MIN(OB191,p4_city))</f>
        <v/>
      </c>
      <c r="OC193" s="44">
        <f>MAX(0,MIN(OC192,p4_city)-MIN(OC191,p4_city))</f>
        <v/>
      </c>
      <c r="OD193" s="44">
        <f>MAX(0,MIN(OD192,p4_city)-MIN(OD191,p4_city))</f>
        <v/>
      </c>
      <c r="OE193" s="44">
        <f>MAX(0,MIN(OE192,p4_city)-MIN(OE191,p4_city))</f>
        <v/>
      </c>
      <c r="OF193" s="44">
        <f>MAX(0,MIN(OF192,p4_city)-MIN(OF191,p4_city))</f>
        <v/>
      </c>
      <c r="OG193" s="44">
        <f>MAX(0,MIN(OG192,p4_city)-MIN(OG191,p4_city))</f>
        <v/>
      </c>
      <c r="OH193" s="44">
        <f>MAX(0,MIN(OH192,p4_city)-MIN(OH191,p4_city))</f>
        <v/>
      </c>
      <c r="OI193" s="44">
        <f>MAX(0,MIN(OI192,p4_city)-MIN(OI191,p4_city))</f>
        <v/>
      </c>
      <c r="OJ193" s="44">
        <f>MAX(0,MIN(OJ192,p4_city)-MIN(OJ191,p4_city))</f>
        <v/>
      </c>
      <c r="OK193" s="44">
        <f>MAX(0,MIN(OK192,p4_city)-MIN(OK191,p4_city))</f>
        <v/>
      </c>
      <c r="OL193" s="44">
        <f>MAX(0,MIN(OL192,p4_city)-MIN(OL191,p4_city))</f>
        <v/>
      </c>
      <c r="OM193" s="44">
        <f>MAX(0,MIN(OM192,p4_city)-MIN(OM191,p4_city))</f>
        <v/>
      </c>
      <c r="ON193" s="44">
        <f>MAX(0,MIN(ON192,p4_city)-MIN(ON191,p4_city))</f>
        <v/>
      </c>
      <c r="OO193" s="44">
        <f>MAX(0,MIN(OO192,p4_city)-MIN(OO191,p4_city))</f>
        <v/>
      </c>
      <c r="OP193" s="44">
        <f>MAX(0,MIN(OP192,p4_city)-MIN(OP191,p4_city))</f>
        <v/>
      </c>
      <c r="OQ193" s="44">
        <f>MAX(0,MIN(OQ192,p4_city)-MIN(OQ191,p4_city))</f>
        <v/>
      </c>
      <c r="OR193" s="44">
        <f>MAX(0,MIN(OR192,p4_city)-MIN(OR191,p4_city))</f>
        <v/>
      </c>
      <c r="OS193" s="44">
        <f>MAX(0,MIN(OS192,p4_city)-MIN(OS191,p4_city))</f>
        <v/>
      </c>
      <c r="OT193" s="44">
        <f>MAX(0,MIN(OT192,p4_city)-MIN(OT191,p4_city))</f>
        <v/>
      </c>
      <c r="OU193" s="44">
        <f>MAX(0,MIN(OU192,p4_city)-MIN(OU191,p4_city))</f>
        <v/>
      </c>
      <c r="OV193" s="44">
        <f>MAX(0,MIN(OV192,p4_city)-MIN(OV191,p4_city))</f>
        <v/>
      </c>
      <c r="OW193" s="44">
        <f>MAX(0,MIN(OW192,p4_city)-MIN(OW191,p4_city))</f>
        <v/>
      </c>
      <c r="OX193" s="44">
        <f>MAX(0,MIN(OX192,p4_city)-MIN(OX191,p4_city))</f>
        <v/>
      </c>
      <c r="OY193" s="44">
        <f>MAX(0,MIN(OY192,p4_city)-MIN(OY191,p4_city))</f>
        <v/>
      </c>
      <c r="OZ193" s="44">
        <f>MAX(0,MIN(OZ192,p4_city)-MIN(OZ191,p4_city))</f>
        <v/>
      </c>
      <c r="PA193" s="44">
        <f>MAX(0,MIN(PA192,p4_city)-MIN(PA191,p4_city))</f>
        <v/>
      </c>
      <c r="PB193" s="44">
        <f>MAX(0,MIN(PB192,p4_city)-MIN(PB191,p4_city))</f>
        <v/>
      </c>
      <c r="PC193" s="44">
        <f>MAX(0,MIN(PC192,p4_city)-MIN(PC191,p4_city))</f>
        <v/>
      </c>
      <c r="PD193" s="44">
        <f>MAX(0,MIN(PD192,p4_city)-MIN(PD191,p4_city))</f>
        <v/>
      </c>
      <c r="PE193" s="44">
        <f>MAX(0,MIN(PE192,p4_city)-MIN(PE191,p4_city))</f>
        <v/>
      </c>
      <c r="PF193" s="44">
        <f>MAX(0,MIN(PF192,p4_city)-MIN(PF191,p4_city))</f>
        <v/>
      </c>
      <c r="PG193" s="44">
        <f>MAX(0,MIN(PG192,p4_city)-MIN(PG191,p4_city))</f>
        <v/>
      </c>
      <c r="PH193" s="44">
        <f>MAX(0,MIN(PH192,p4_city)-MIN(PH191,p4_city))</f>
        <v/>
      </c>
      <c r="PI193" s="44">
        <f>MAX(0,MIN(PI192,p4_city)-MIN(PI191,p4_city))</f>
        <v/>
      </c>
      <c r="PJ193" s="44">
        <f>MAX(0,MIN(PJ192,p4_city)-MIN(PJ191,p4_city))</f>
        <v/>
      </c>
      <c r="PK193" s="44">
        <f>MAX(0,MIN(PK192,p4_city)-MIN(PK191,p4_city))</f>
        <v/>
      </c>
      <c r="PL193" s="44">
        <f>MAX(0,MIN(PL192,p4_city)-MIN(PL191,p4_city))</f>
        <v/>
      </c>
      <c r="PM193" s="44">
        <f>MAX(0,MIN(PM192,p4_city)-MIN(PM191,p4_city))</f>
        <v/>
      </c>
    </row>
    <row r="194">
      <c r="A194" s="9" t="inlineStr">
        <is>
          <t>Source: BCH contribution</t>
        </is>
      </c>
      <c r="B194" s="9" t="inlineStr">
        <is>
          <t>P4</t>
        </is>
      </c>
      <c r="C194" s="43">
        <f>SUM(D194:PM194)</f>
        <v/>
      </c>
      <c r="D194" s="44">
        <f>MAX(0,MIN(D192,p4_city+p4_grant)-MIN(D191,p4_city+p4_grant))-D193</f>
        <v/>
      </c>
      <c r="E194" s="44">
        <f>MAX(0,MIN(E192,p4_city+p4_grant)-MIN(E191,p4_city+p4_grant))-E193</f>
        <v/>
      </c>
      <c r="F194" s="44">
        <f>MAX(0,MIN(F192,p4_city+p4_grant)-MIN(F191,p4_city+p4_grant))-F193</f>
        <v/>
      </c>
      <c r="G194" s="44">
        <f>MAX(0,MIN(G192,p4_city+p4_grant)-MIN(G191,p4_city+p4_grant))-G193</f>
        <v/>
      </c>
      <c r="H194" s="44">
        <f>MAX(0,MIN(H192,p4_city+p4_grant)-MIN(H191,p4_city+p4_grant))-H193</f>
        <v/>
      </c>
      <c r="I194" s="44">
        <f>MAX(0,MIN(I192,p4_city+p4_grant)-MIN(I191,p4_city+p4_grant))-I193</f>
        <v/>
      </c>
      <c r="J194" s="44">
        <f>MAX(0,MIN(J192,p4_city+p4_grant)-MIN(J191,p4_city+p4_grant))-J193</f>
        <v/>
      </c>
      <c r="K194" s="44">
        <f>MAX(0,MIN(K192,p4_city+p4_grant)-MIN(K191,p4_city+p4_grant))-K193</f>
        <v/>
      </c>
      <c r="L194" s="44">
        <f>MAX(0,MIN(L192,p4_city+p4_grant)-MIN(L191,p4_city+p4_grant))-L193</f>
        <v/>
      </c>
      <c r="M194" s="44">
        <f>MAX(0,MIN(M192,p4_city+p4_grant)-MIN(M191,p4_city+p4_grant))-M193</f>
        <v/>
      </c>
      <c r="N194" s="44">
        <f>MAX(0,MIN(N192,p4_city+p4_grant)-MIN(N191,p4_city+p4_grant))-N193</f>
        <v/>
      </c>
      <c r="O194" s="44">
        <f>MAX(0,MIN(O192,p4_city+p4_grant)-MIN(O191,p4_city+p4_grant))-O193</f>
        <v/>
      </c>
      <c r="P194" s="44">
        <f>MAX(0,MIN(P192,p4_city+p4_grant)-MIN(P191,p4_city+p4_grant))-P193</f>
        <v/>
      </c>
      <c r="Q194" s="44">
        <f>MAX(0,MIN(Q192,p4_city+p4_grant)-MIN(Q191,p4_city+p4_grant))-Q193</f>
        <v/>
      </c>
      <c r="R194" s="44">
        <f>MAX(0,MIN(R192,p4_city+p4_grant)-MIN(R191,p4_city+p4_grant))-R193</f>
        <v/>
      </c>
      <c r="S194" s="44">
        <f>MAX(0,MIN(S192,p4_city+p4_grant)-MIN(S191,p4_city+p4_grant))-S193</f>
        <v/>
      </c>
      <c r="T194" s="44">
        <f>MAX(0,MIN(T192,p4_city+p4_grant)-MIN(T191,p4_city+p4_grant))-T193</f>
        <v/>
      </c>
      <c r="U194" s="44">
        <f>MAX(0,MIN(U192,p4_city+p4_grant)-MIN(U191,p4_city+p4_grant))-U193</f>
        <v/>
      </c>
      <c r="V194" s="44">
        <f>MAX(0,MIN(V192,p4_city+p4_grant)-MIN(V191,p4_city+p4_grant))-V193</f>
        <v/>
      </c>
      <c r="W194" s="44">
        <f>MAX(0,MIN(W192,p4_city+p4_grant)-MIN(W191,p4_city+p4_grant))-W193</f>
        <v/>
      </c>
      <c r="X194" s="44">
        <f>MAX(0,MIN(X192,p4_city+p4_grant)-MIN(X191,p4_city+p4_grant))-X193</f>
        <v/>
      </c>
      <c r="Y194" s="44">
        <f>MAX(0,MIN(Y192,p4_city+p4_grant)-MIN(Y191,p4_city+p4_grant))-Y193</f>
        <v/>
      </c>
      <c r="Z194" s="44">
        <f>MAX(0,MIN(Z192,p4_city+p4_grant)-MIN(Z191,p4_city+p4_grant))-Z193</f>
        <v/>
      </c>
      <c r="AA194" s="44">
        <f>MAX(0,MIN(AA192,p4_city+p4_grant)-MIN(AA191,p4_city+p4_grant))-AA193</f>
        <v/>
      </c>
      <c r="AB194" s="44">
        <f>MAX(0,MIN(AB192,p4_city+p4_grant)-MIN(AB191,p4_city+p4_grant))-AB193</f>
        <v/>
      </c>
      <c r="AC194" s="44">
        <f>MAX(0,MIN(AC192,p4_city+p4_grant)-MIN(AC191,p4_city+p4_grant))-AC193</f>
        <v/>
      </c>
      <c r="AD194" s="44">
        <f>MAX(0,MIN(AD192,p4_city+p4_grant)-MIN(AD191,p4_city+p4_grant))-AD193</f>
        <v/>
      </c>
      <c r="AE194" s="44">
        <f>MAX(0,MIN(AE192,p4_city+p4_grant)-MIN(AE191,p4_city+p4_grant))-AE193</f>
        <v/>
      </c>
      <c r="AF194" s="44">
        <f>MAX(0,MIN(AF192,p4_city+p4_grant)-MIN(AF191,p4_city+p4_grant))-AF193</f>
        <v/>
      </c>
      <c r="AG194" s="44">
        <f>MAX(0,MIN(AG192,p4_city+p4_grant)-MIN(AG191,p4_city+p4_grant))-AG193</f>
        <v/>
      </c>
      <c r="AH194" s="44">
        <f>MAX(0,MIN(AH192,p4_city+p4_grant)-MIN(AH191,p4_city+p4_grant))-AH193</f>
        <v/>
      </c>
      <c r="AI194" s="44">
        <f>MAX(0,MIN(AI192,p4_city+p4_grant)-MIN(AI191,p4_city+p4_grant))-AI193</f>
        <v/>
      </c>
      <c r="AJ194" s="44">
        <f>MAX(0,MIN(AJ192,p4_city+p4_grant)-MIN(AJ191,p4_city+p4_grant))-AJ193</f>
        <v/>
      </c>
      <c r="AK194" s="44">
        <f>MAX(0,MIN(AK192,p4_city+p4_grant)-MIN(AK191,p4_city+p4_grant))-AK193</f>
        <v/>
      </c>
      <c r="AL194" s="44">
        <f>MAX(0,MIN(AL192,p4_city+p4_grant)-MIN(AL191,p4_city+p4_grant))-AL193</f>
        <v/>
      </c>
      <c r="AM194" s="44">
        <f>MAX(0,MIN(AM192,p4_city+p4_grant)-MIN(AM191,p4_city+p4_grant))-AM193</f>
        <v/>
      </c>
      <c r="AN194" s="44">
        <f>MAX(0,MIN(AN192,p4_city+p4_grant)-MIN(AN191,p4_city+p4_grant))-AN193</f>
        <v/>
      </c>
      <c r="AO194" s="44">
        <f>MAX(0,MIN(AO192,p4_city+p4_grant)-MIN(AO191,p4_city+p4_grant))-AO193</f>
        <v/>
      </c>
      <c r="AP194" s="44">
        <f>MAX(0,MIN(AP192,p4_city+p4_grant)-MIN(AP191,p4_city+p4_grant))-AP193</f>
        <v/>
      </c>
      <c r="AQ194" s="44">
        <f>MAX(0,MIN(AQ192,p4_city+p4_grant)-MIN(AQ191,p4_city+p4_grant))-AQ193</f>
        <v/>
      </c>
      <c r="AR194" s="44">
        <f>MAX(0,MIN(AR192,p4_city+p4_grant)-MIN(AR191,p4_city+p4_grant))-AR193</f>
        <v/>
      </c>
      <c r="AS194" s="44">
        <f>MAX(0,MIN(AS192,p4_city+p4_grant)-MIN(AS191,p4_city+p4_grant))-AS193</f>
        <v/>
      </c>
      <c r="AT194" s="44">
        <f>MAX(0,MIN(AT192,p4_city+p4_grant)-MIN(AT191,p4_city+p4_grant))-AT193</f>
        <v/>
      </c>
      <c r="AU194" s="44">
        <f>MAX(0,MIN(AU192,p4_city+p4_grant)-MIN(AU191,p4_city+p4_grant))-AU193</f>
        <v/>
      </c>
      <c r="AV194" s="44">
        <f>MAX(0,MIN(AV192,p4_city+p4_grant)-MIN(AV191,p4_city+p4_grant))-AV193</f>
        <v/>
      </c>
      <c r="AW194" s="44">
        <f>MAX(0,MIN(AW192,p4_city+p4_grant)-MIN(AW191,p4_city+p4_grant))-AW193</f>
        <v/>
      </c>
      <c r="AX194" s="44">
        <f>MAX(0,MIN(AX192,p4_city+p4_grant)-MIN(AX191,p4_city+p4_grant))-AX193</f>
        <v/>
      </c>
      <c r="AY194" s="44">
        <f>MAX(0,MIN(AY192,p4_city+p4_grant)-MIN(AY191,p4_city+p4_grant))-AY193</f>
        <v/>
      </c>
      <c r="AZ194" s="44">
        <f>MAX(0,MIN(AZ192,p4_city+p4_grant)-MIN(AZ191,p4_city+p4_grant))-AZ193</f>
        <v/>
      </c>
      <c r="BA194" s="44">
        <f>MAX(0,MIN(BA192,p4_city+p4_grant)-MIN(BA191,p4_city+p4_grant))-BA193</f>
        <v/>
      </c>
      <c r="BB194" s="44">
        <f>MAX(0,MIN(BB192,p4_city+p4_grant)-MIN(BB191,p4_city+p4_grant))-BB193</f>
        <v/>
      </c>
      <c r="BC194" s="44">
        <f>MAX(0,MIN(BC192,p4_city+p4_grant)-MIN(BC191,p4_city+p4_grant))-BC193</f>
        <v/>
      </c>
      <c r="BD194" s="44">
        <f>MAX(0,MIN(BD192,p4_city+p4_grant)-MIN(BD191,p4_city+p4_grant))-BD193</f>
        <v/>
      </c>
      <c r="BE194" s="44">
        <f>MAX(0,MIN(BE192,p4_city+p4_grant)-MIN(BE191,p4_city+p4_grant))-BE193</f>
        <v/>
      </c>
      <c r="BF194" s="44">
        <f>MAX(0,MIN(BF192,p4_city+p4_grant)-MIN(BF191,p4_city+p4_grant))-BF193</f>
        <v/>
      </c>
      <c r="BG194" s="44">
        <f>MAX(0,MIN(BG192,p4_city+p4_grant)-MIN(BG191,p4_city+p4_grant))-BG193</f>
        <v/>
      </c>
      <c r="BH194" s="44">
        <f>MAX(0,MIN(BH192,p4_city+p4_grant)-MIN(BH191,p4_city+p4_grant))-BH193</f>
        <v/>
      </c>
      <c r="BI194" s="44">
        <f>MAX(0,MIN(BI192,p4_city+p4_grant)-MIN(BI191,p4_city+p4_grant))-BI193</f>
        <v/>
      </c>
      <c r="BJ194" s="44">
        <f>MAX(0,MIN(BJ192,p4_city+p4_grant)-MIN(BJ191,p4_city+p4_grant))-BJ193</f>
        <v/>
      </c>
      <c r="BK194" s="44">
        <f>MAX(0,MIN(BK192,p4_city+p4_grant)-MIN(BK191,p4_city+p4_grant))-BK193</f>
        <v/>
      </c>
      <c r="BL194" s="44">
        <f>MAX(0,MIN(BL192,p4_city+p4_grant)-MIN(BL191,p4_city+p4_grant))-BL193</f>
        <v/>
      </c>
      <c r="BM194" s="44">
        <f>MAX(0,MIN(BM192,p4_city+p4_grant)-MIN(BM191,p4_city+p4_grant))-BM193</f>
        <v/>
      </c>
      <c r="BN194" s="44">
        <f>MAX(0,MIN(BN192,p4_city+p4_grant)-MIN(BN191,p4_city+p4_grant))-BN193</f>
        <v/>
      </c>
      <c r="BO194" s="44">
        <f>MAX(0,MIN(BO192,p4_city+p4_grant)-MIN(BO191,p4_city+p4_grant))-BO193</f>
        <v/>
      </c>
      <c r="BP194" s="44">
        <f>MAX(0,MIN(BP192,p4_city+p4_grant)-MIN(BP191,p4_city+p4_grant))-BP193</f>
        <v/>
      </c>
      <c r="BQ194" s="44">
        <f>MAX(0,MIN(BQ192,p4_city+p4_grant)-MIN(BQ191,p4_city+p4_grant))-BQ193</f>
        <v/>
      </c>
      <c r="BR194" s="44">
        <f>MAX(0,MIN(BR192,p4_city+p4_grant)-MIN(BR191,p4_city+p4_grant))-BR193</f>
        <v/>
      </c>
      <c r="BS194" s="44">
        <f>MAX(0,MIN(BS192,p4_city+p4_grant)-MIN(BS191,p4_city+p4_grant))-BS193</f>
        <v/>
      </c>
      <c r="BT194" s="44">
        <f>MAX(0,MIN(BT192,p4_city+p4_grant)-MIN(BT191,p4_city+p4_grant))-BT193</f>
        <v/>
      </c>
      <c r="BU194" s="44">
        <f>MAX(0,MIN(BU192,p4_city+p4_grant)-MIN(BU191,p4_city+p4_grant))-BU193</f>
        <v/>
      </c>
      <c r="BV194" s="44">
        <f>MAX(0,MIN(BV192,p4_city+p4_grant)-MIN(BV191,p4_city+p4_grant))-BV193</f>
        <v/>
      </c>
      <c r="BW194" s="44">
        <f>MAX(0,MIN(BW192,p4_city+p4_grant)-MIN(BW191,p4_city+p4_grant))-BW193</f>
        <v/>
      </c>
      <c r="BX194" s="44">
        <f>MAX(0,MIN(BX192,p4_city+p4_grant)-MIN(BX191,p4_city+p4_grant))-BX193</f>
        <v/>
      </c>
      <c r="BY194" s="44">
        <f>MAX(0,MIN(BY192,p4_city+p4_grant)-MIN(BY191,p4_city+p4_grant))-BY193</f>
        <v/>
      </c>
      <c r="BZ194" s="44">
        <f>MAX(0,MIN(BZ192,p4_city+p4_grant)-MIN(BZ191,p4_city+p4_grant))-BZ193</f>
        <v/>
      </c>
      <c r="CA194" s="44">
        <f>MAX(0,MIN(CA192,p4_city+p4_grant)-MIN(CA191,p4_city+p4_grant))-CA193</f>
        <v/>
      </c>
      <c r="CB194" s="44">
        <f>MAX(0,MIN(CB192,p4_city+p4_grant)-MIN(CB191,p4_city+p4_grant))-CB193</f>
        <v/>
      </c>
      <c r="CC194" s="44">
        <f>MAX(0,MIN(CC192,p4_city+p4_grant)-MIN(CC191,p4_city+p4_grant))-CC193</f>
        <v/>
      </c>
      <c r="CD194" s="44">
        <f>MAX(0,MIN(CD192,p4_city+p4_grant)-MIN(CD191,p4_city+p4_grant))-CD193</f>
        <v/>
      </c>
      <c r="CE194" s="44">
        <f>MAX(0,MIN(CE192,p4_city+p4_grant)-MIN(CE191,p4_city+p4_grant))-CE193</f>
        <v/>
      </c>
      <c r="CF194" s="44">
        <f>MAX(0,MIN(CF192,p4_city+p4_grant)-MIN(CF191,p4_city+p4_grant))-CF193</f>
        <v/>
      </c>
      <c r="CG194" s="44">
        <f>MAX(0,MIN(CG192,p4_city+p4_grant)-MIN(CG191,p4_city+p4_grant))-CG193</f>
        <v/>
      </c>
      <c r="CH194" s="44">
        <f>MAX(0,MIN(CH192,p4_city+p4_grant)-MIN(CH191,p4_city+p4_grant))-CH193</f>
        <v/>
      </c>
      <c r="CI194" s="44">
        <f>MAX(0,MIN(CI192,p4_city+p4_grant)-MIN(CI191,p4_city+p4_grant))-CI193</f>
        <v/>
      </c>
      <c r="CJ194" s="44">
        <f>MAX(0,MIN(CJ192,p4_city+p4_grant)-MIN(CJ191,p4_city+p4_grant))-CJ193</f>
        <v/>
      </c>
      <c r="CK194" s="44">
        <f>MAX(0,MIN(CK192,p4_city+p4_grant)-MIN(CK191,p4_city+p4_grant))-CK193</f>
        <v/>
      </c>
      <c r="CL194" s="44">
        <f>MAX(0,MIN(CL192,p4_city+p4_grant)-MIN(CL191,p4_city+p4_grant))-CL193</f>
        <v/>
      </c>
      <c r="CM194" s="44">
        <f>MAX(0,MIN(CM192,p4_city+p4_grant)-MIN(CM191,p4_city+p4_grant))-CM193</f>
        <v/>
      </c>
      <c r="CN194" s="44">
        <f>MAX(0,MIN(CN192,p4_city+p4_grant)-MIN(CN191,p4_city+p4_grant))-CN193</f>
        <v/>
      </c>
      <c r="CO194" s="44">
        <f>MAX(0,MIN(CO192,p4_city+p4_grant)-MIN(CO191,p4_city+p4_grant))-CO193</f>
        <v/>
      </c>
      <c r="CP194" s="44">
        <f>MAX(0,MIN(CP192,p4_city+p4_grant)-MIN(CP191,p4_city+p4_grant))-CP193</f>
        <v/>
      </c>
      <c r="CQ194" s="44">
        <f>MAX(0,MIN(CQ192,p4_city+p4_grant)-MIN(CQ191,p4_city+p4_grant))-CQ193</f>
        <v/>
      </c>
      <c r="CR194" s="44">
        <f>MAX(0,MIN(CR192,p4_city+p4_grant)-MIN(CR191,p4_city+p4_grant))-CR193</f>
        <v/>
      </c>
      <c r="CS194" s="44">
        <f>MAX(0,MIN(CS192,p4_city+p4_grant)-MIN(CS191,p4_city+p4_grant))-CS193</f>
        <v/>
      </c>
      <c r="CT194" s="44">
        <f>MAX(0,MIN(CT192,p4_city+p4_grant)-MIN(CT191,p4_city+p4_grant))-CT193</f>
        <v/>
      </c>
      <c r="CU194" s="44">
        <f>MAX(0,MIN(CU192,p4_city+p4_grant)-MIN(CU191,p4_city+p4_grant))-CU193</f>
        <v/>
      </c>
      <c r="CV194" s="44">
        <f>MAX(0,MIN(CV192,p4_city+p4_grant)-MIN(CV191,p4_city+p4_grant))-CV193</f>
        <v/>
      </c>
      <c r="CW194" s="44">
        <f>MAX(0,MIN(CW192,p4_city+p4_grant)-MIN(CW191,p4_city+p4_grant))-CW193</f>
        <v/>
      </c>
      <c r="CX194" s="44">
        <f>MAX(0,MIN(CX192,p4_city+p4_grant)-MIN(CX191,p4_city+p4_grant))-CX193</f>
        <v/>
      </c>
      <c r="CY194" s="44">
        <f>MAX(0,MIN(CY192,p4_city+p4_grant)-MIN(CY191,p4_city+p4_grant))-CY193</f>
        <v/>
      </c>
      <c r="CZ194" s="44">
        <f>MAX(0,MIN(CZ192,p4_city+p4_grant)-MIN(CZ191,p4_city+p4_grant))-CZ193</f>
        <v/>
      </c>
      <c r="DA194" s="44">
        <f>MAX(0,MIN(DA192,p4_city+p4_grant)-MIN(DA191,p4_city+p4_grant))-DA193</f>
        <v/>
      </c>
      <c r="DB194" s="44">
        <f>MAX(0,MIN(DB192,p4_city+p4_grant)-MIN(DB191,p4_city+p4_grant))-DB193</f>
        <v/>
      </c>
      <c r="DC194" s="44">
        <f>MAX(0,MIN(DC192,p4_city+p4_grant)-MIN(DC191,p4_city+p4_grant))-DC193</f>
        <v/>
      </c>
      <c r="DD194" s="44">
        <f>MAX(0,MIN(DD192,p4_city+p4_grant)-MIN(DD191,p4_city+p4_grant))-DD193</f>
        <v/>
      </c>
      <c r="DE194" s="44">
        <f>MAX(0,MIN(DE192,p4_city+p4_grant)-MIN(DE191,p4_city+p4_grant))-DE193</f>
        <v/>
      </c>
      <c r="DF194" s="44">
        <f>MAX(0,MIN(DF192,p4_city+p4_grant)-MIN(DF191,p4_city+p4_grant))-DF193</f>
        <v/>
      </c>
      <c r="DG194" s="44">
        <f>MAX(0,MIN(DG192,p4_city+p4_grant)-MIN(DG191,p4_city+p4_grant))-DG193</f>
        <v/>
      </c>
      <c r="DH194" s="44">
        <f>MAX(0,MIN(DH192,p4_city+p4_grant)-MIN(DH191,p4_city+p4_grant))-DH193</f>
        <v/>
      </c>
      <c r="DI194" s="44">
        <f>MAX(0,MIN(DI192,p4_city+p4_grant)-MIN(DI191,p4_city+p4_grant))-DI193</f>
        <v/>
      </c>
      <c r="DJ194" s="44">
        <f>MAX(0,MIN(DJ192,p4_city+p4_grant)-MIN(DJ191,p4_city+p4_grant))-DJ193</f>
        <v/>
      </c>
      <c r="DK194" s="44">
        <f>MAX(0,MIN(DK192,p4_city+p4_grant)-MIN(DK191,p4_city+p4_grant))-DK193</f>
        <v/>
      </c>
      <c r="DL194" s="44">
        <f>MAX(0,MIN(DL192,p4_city+p4_grant)-MIN(DL191,p4_city+p4_grant))-DL193</f>
        <v/>
      </c>
      <c r="DM194" s="44">
        <f>MAX(0,MIN(DM192,p4_city+p4_grant)-MIN(DM191,p4_city+p4_grant))-DM193</f>
        <v/>
      </c>
      <c r="DN194" s="44">
        <f>MAX(0,MIN(DN192,p4_city+p4_grant)-MIN(DN191,p4_city+p4_grant))-DN193</f>
        <v/>
      </c>
      <c r="DO194" s="44">
        <f>MAX(0,MIN(DO192,p4_city+p4_grant)-MIN(DO191,p4_city+p4_grant))-DO193</f>
        <v/>
      </c>
      <c r="DP194" s="44">
        <f>MAX(0,MIN(DP192,p4_city+p4_grant)-MIN(DP191,p4_city+p4_grant))-DP193</f>
        <v/>
      </c>
      <c r="DQ194" s="44">
        <f>MAX(0,MIN(DQ192,p4_city+p4_grant)-MIN(DQ191,p4_city+p4_grant))-DQ193</f>
        <v/>
      </c>
      <c r="DR194" s="44">
        <f>MAX(0,MIN(DR192,p4_city+p4_grant)-MIN(DR191,p4_city+p4_grant))-DR193</f>
        <v/>
      </c>
      <c r="DS194" s="44">
        <f>MAX(0,MIN(DS192,p4_city+p4_grant)-MIN(DS191,p4_city+p4_grant))-DS193</f>
        <v/>
      </c>
      <c r="DT194" s="44">
        <f>MAX(0,MIN(DT192,p4_city+p4_grant)-MIN(DT191,p4_city+p4_grant))-DT193</f>
        <v/>
      </c>
      <c r="DU194" s="44">
        <f>MAX(0,MIN(DU192,p4_city+p4_grant)-MIN(DU191,p4_city+p4_grant))-DU193</f>
        <v/>
      </c>
      <c r="DV194" s="44">
        <f>MAX(0,MIN(DV192,p4_city+p4_grant)-MIN(DV191,p4_city+p4_grant))-DV193</f>
        <v/>
      </c>
      <c r="DW194" s="44">
        <f>MAX(0,MIN(DW192,p4_city+p4_grant)-MIN(DW191,p4_city+p4_grant))-DW193</f>
        <v/>
      </c>
      <c r="DX194" s="44">
        <f>MAX(0,MIN(DX192,p4_city+p4_grant)-MIN(DX191,p4_city+p4_grant))-DX193</f>
        <v/>
      </c>
      <c r="DY194" s="44">
        <f>MAX(0,MIN(DY192,p4_city+p4_grant)-MIN(DY191,p4_city+p4_grant))-DY193</f>
        <v/>
      </c>
      <c r="DZ194" s="44">
        <f>MAX(0,MIN(DZ192,p4_city+p4_grant)-MIN(DZ191,p4_city+p4_grant))-DZ193</f>
        <v/>
      </c>
      <c r="EA194" s="44">
        <f>MAX(0,MIN(EA192,p4_city+p4_grant)-MIN(EA191,p4_city+p4_grant))-EA193</f>
        <v/>
      </c>
      <c r="EB194" s="44">
        <f>MAX(0,MIN(EB192,p4_city+p4_grant)-MIN(EB191,p4_city+p4_grant))-EB193</f>
        <v/>
      </c>
      <c r="EC194" s="44">
        <f>MAX(0,MIN(EC192,p4_city+p4_grant)-MIN(EC191,p4_city+p4_grant))-EC193</f>
        <v/>
      </c>
      <c r="ED194" s="44">
        <f>MAX(0,MIN(ED192,p4_city+p4_grant)-MIN(ED191,p4_city+p4_grant))-ED193</f>
        <v/>
      </c>
      <c r="EE194" s="44">
        <f>MAX(0,MIN(EE192,p4_city+p4_grant)-MIN(EE191,p4_city+p4_grant))-EE193</f>
        <v/>
      </c>
      <c r="EF194" s="44">
        <f>MAX(0,MIN(EF192,p4_city+p4_grant)-MIN(EF191,p4_city+p4_grant))-EF193</f>
        <v/>
      </c>
      <c r="EG194" s="44">
        <f>MAX(0,MIN(EG192,p4_city+p4_grant)-MIN(EG191,p4_city+p4_grant))-EG193</f>
        <v/>
      </c>
      <c r="EH194" s="44">
        <f>MAX(0,MIN(EH192,p4_city+p4_grant)-MIN(EH191,p4_city+p4_grant))-EH193</f>
        <v/>
      </c>
      <c r="EI194" s="44">
        <f>MAX(0,MIN(EI192,p4_city+p4_grant)-MIN(EI191,p4_city+p4_grant))-EI193</f>
        <v/>
      </c>
      <c r="EJ194" s="44">
        <f>MAX(0,MIN(EJ192,p4_city+p4_grant)-MIN(EJ191,p4_city+p4_grant))-EJ193</f>
        <v/>
      </c>
      <c r="EK194" s="44">
        <f>MAX(0,MIN(EK192,p4_city+p4_grant)-MIN(EK191,p4_city+p4_grant))-EK193</f>
        <v/>
      </c>
      <c r="EL194" s="44">
        <f>MAX(0,MIN(EL192,p4_city+p4_grant)-MIN(EL191,p4_city+p4_grant))-EL193</f>
        <v/>
      </c>
      <c r="EM194" s="44">
        <f>MAX(0,MIN(EM192,p4_city+p4_grant)-MIN(EM191,p4_city+p4_grant))-EM193</f>
        <v/>
      </c>
      <c r="EN194" s="44">
        <f>MAX(0,MIN(EN192,p4_city+p4_grant)-MIN(EN191,p4_city+p4_grant))-EN193</f>
        <v/>
      </c>
      <c r="EO194" s="44">
        <f>MAX(0,MIN(EO192,p4_city+p4_grant)-MIN(EO191,p4_city+p4_grant))-EO193</f>
        <v/>
      </c>
      <c r="EP194" s="44">
        <f>MAX(0,MIN(EP192,p4_city+p4_grant)-MIN(EP191,p4_city+p4_grant))-EP193</f>
        <v/>
      </c>
      <c r="EQ194" s="44">
        <f>MAX(0,MIN(EQ192,p4_city+p4_grant)-MIN(EQ191,p4_city+p4_grant))-EQ193</f>
        <v/>
      </c>
      <c r="ER194" s="44">
        <f>MAX(0,MIN(ER192,p4_city+p4_grant)-MIN(ER191,p4_city+p4_grant))-ER193</f>
        <v/>
      </c>
      <c r="ES194" s="44">
        <f>MAX(0,MIN(ES192,p4_city+p4_grant)-MIN(ES191,p4_city+p4_grant))-ES193</f>
        <v/>
      </c>
      <c r="ET194" s="44">
        <f>MAX(0,MIN(ET192,p4_city+p4_grant)-MIN(ET191,p4_city+p4_grant))-ET193</f>
        <v/>
      </c>
      <c r="EU194" s="44">
        <f>MAX(0,MIN(EU192,p4_city+p4_grant)-MIN(EU191,p4_city+p4_grant))-EU193</f>
        <v/>
      </c>
      <c r="EV194" s="44">
        <f>MAX(0,MIN(EV192,p4_city+p4_grant)-MIN(EV191,p4_city+p4_grant))-EV193</f>
        <v/>
      </c>
      <c r="EW194" s="44">
        <f>MAX(0,MIN(EW192,p4_city+p4_grant)-MIN(EW191,p4_city+p4_grant))-EW193</f>
        <v/>
      </c>
      <c r="EX194" s="44">
        <f>MAX(0,MIN(EX192,p4_city+p4_grant)-MIN(EX191,p4_city+p4_grant))-EX193</f>
        <v/>
      </c>
      <c r="EY194" s="44">
        <f>MAX(0,MIN(EY192,p4_city+p4_grant)-MIN(EY191,p4_city+p4_grant))-EY193</f>
        <v/>
      </c>
      <c r="EZ194" s="44">
        <f>MAX(0,MIN(EZ192,p4_city+p4_grant)-MIN(EZ191,p4_city+p4_grant))-EZ193</f>
        <v/>
      </c>
      <c r="FA194" s="44">
        <f>MAX(0,MIN(FA192,p4_city+p4_grant)-MIN(FA191,p4_city+p4_grant))-FA193</f>
        <v/>
      </c>
      <c r="FB194" s="44">
        <f>MAX(0,MIN(FB192,p4_city+p4_grant)-MIN(FB191,p4_city+p4_grant))-FB193</f>
        <v/>
      </c>
      <c r="FC194" s="44">
        <f>MAX(0,MIN(FC192,p4_city+p4_grant)-MIN(FC191,p4_city+p4_grant))-FC193</f>
        <v/>
      </c>
      <c r="FD194" s="44">
        <f>MAX(0,MIN(FD192,p4_city+p4_grant)-MIN(FD191,p4_city+p4_grant))-FD193</f>
        <v/>
      </c>
      <c r="FE194" s="44">
        <f>MAX(0,MIN(FE192,p4_city+p4_grant)-MIN(FE191,p4_city+p4_grant))-FE193</f>
        <v/>
      </c>
      <c r="FF194" s="44">
        <f>MAX(0,MIN(FF192,p4_city+p4_grant)-MIN(FF191,p4_city+p4_grant))-FF193</f>
        <v/>
      </c>
      <c r="FG194" s="44">
        <f>MAX(0,MIN(FG192,p4_city+p4_grant)-MIN(FG191,p4_city+p4_grant))-FG193</f>
        <v/>
      </c>
      <c r="FH194" s="44">
        <f>MAX(0,MIN(FH192,p4_city+p4_grant)-MIN(FH191,p4_city+p4_grant))-FH193</f>
        <v/>
      </c>
      <c r="FI194" s="44">
        <f>MAX(0,MIN(FI192,p4_city+p4_grant)-MIN(FI191,p4_city+p4_grant))-FI193</f>
        <v/>
      </c>
      <c r="FJ194" s="44">
        <f>MAX(0,MIN(FJ192,p4_city+p4_grant)-MIN(FJ191,p4_city+p4_grant))-FJ193</f>
        <v/>
      </c>
      <c r="FK194" s="44">
        <f>MAX(0,MIN(FK192,p4_city+p4_grant)-MIN(FK191,p4_city+p4_grant))-FK193</f>
        <v/>
      </c>
      <c r="FL194" s="44">
        <f>MAX(0,MIN(FL192,p4_city+p4_grant)-MIN(FL191,p4_city+p4_grant))-FL193</f>
        <v/>
      </c>
      <c r="FM194" s="44">
        <f>MAX(0,MIN(FM192,p4_city+p4_grant)-MIN(FM191,p4_city+p4_grant))-FM193</f>
        <v/>
      </c>
      <c r="FN194" s="44">
        <f>MAX(0,MIN(FN192,p4_city+p4_grant)-MIN(FN191,p4_city+p4_grant))-FN193</f>
        <v/>
      </c>
      <c r="FO194" s="44">
        <f>MAX(0,MIN(FO192,p4_city+p4_grant)-MIN(FO191,p4_city+p4_grant))-FO193</f>
        <v/>
      </c>
      <c r="FP194" s="44">
        <f>MAX(0,MIN(FP192,p4_city+p4_grant)-MIN(FP191,p4_city+p4_grant))-FP193</f>
        <v/>
      </c>
      <c r="FQ194" s="44">
        <f>MAX(0,MIN(FQ192,p4_city+p4_grant)-MIN(FQ191,p4_city+p4_grant))-FQ193</f>
        <v/>
      </c>
      <c r="FR194" s="44">
        <f>MAX(0,MIN(FR192,p4_city+p4_grant)-MIN(FR191,p4_city+p4_grant))-FR193</f>
        <v/>
      </c>
      <c r="FS194" s="44">
        <f>MAX(0,MIN(FS192,p4_city+p4_grant)-MIN(FS191,p4_city+p4_grant))-FS193</f>
        <v/>
      </c>
      <c r="FT194" s="44">
        <f>MAX(0,MIN(FT192,p4_city+p4_grant)-MIN(FT191,p4_city+p4_grant))-FT193</f>
        <v/>
      </c>
      <c r="FU194" s="44">
        <f>MAX(0,MIN(FU192,p4_city+p4_grant)-MIN(FU191,p4_city+p4_grant))-FU193</f>
        <v/>
      </c>
      <c r="FV194" s="44">
        <f>MAX(0,MIN(FV192,p4_city+p4_grant)-MIN(FV191,p4_city+p4_grant))-FV193</f>
        <v/>
      </c>
      <c r="FW194" s="44">
        <f>MAX(0,MIN(FW192,p4_city+p4_grant)-MIN(FW191,p4_city+p4_grant))-FW193</f>
        <v/>
      </c>
      <c r="FX194" s="44">
        <f>MAX(0,MIN(FX192,p4_city+p4_grant)-MIN(FX191,p4_city+p4_grant))-FX193</f>
        <v/>
      </c>
      <c r="FY194" s="44">
        <f>MAX(0,MIN(FY192,p4_city+p4_grant)-MIN(FY191,p4_city+p4_grant))-FY193</f>
        <v/>
      </c>
      <c r="FZ194" s="44">
        <f>MAX(0,MIN(FZ192,p4_city+p4_grant)-MIN(FZ191,p4_city+p4_grant))-FZ193</f>
        <v/>
      </c>
      <c r="GA194" s="44">
        <f>MAX(0,MIN(GA192,p4_city+p4_grant)-MIN(GA191,p4_city+p4_grant))-GA193</f>
        <v/>
      </c>
      <c r="GB194" s="44">
        <f>MAX(0,MIN(GB192,p4_city+p4_grant)-MIN(GB191,p4_city+p4_grant))-GB193</f>
        <v/>
      </c>
      <c r="GC194" s="44">
        <f>MAX(0,MIN(GC192,p4_city+p4_grant)-MIN(GC191,p4_city+p4_grant))-GC193</f>
        <v/>
      </c>
      <c r="GD194" s="44">
        <f>MAX(0,MIN(GD192,p4_city+p4_grant)-MIN(GD191,p4_city+p4_grant))-GD193</f>
        <v/>
      </c>
      <c r="GE194" s="44">
        <f>MAX(0,MIN(GE192,p4_city+p4_grant)-MIN(GE191,p4_city+p4_grant))-GE193</f>
        <v/>
      </c>
      <c r="GF194" s="44">
        <f>MAX(0,MIN(GF192,p4_city+p4_grant)-MIN(GF191,p4_city+p4_grant))-GF193</f>
        <v/>
      </c>
      <c r="GG194" s="44">
        <f>MAX(0,MIN(GG192,p4_city+p4_grant)-MIN(GG191,p4_city+p4_grant))-GG193</f>
        <v/>
      </c>
      <c r="GH194" s="44">
        <f>MAX(0,MIN(GH192,p4_city+p4_grant)-MIN(GH191,p4_city+p4_grant))-GH193</f>
        <v/>
      </c>
      <c r="GI194" s="44">
        <f>MAX(0,MIN(GI192,p4_city+p4_grant)-MIN(GI191,p4_city+p4_grant))-GI193</f>
        <v/>
      </c>
      <c r="GJ194" s="44">
        <f>MAX(0,MIN(GJ192,p4_city+p4_grant)-MIN(GJ191,p4_city+p4_grant))-GJ193</f>
        <v/>
      </c>
      <c r="GK194" s="44">
        <f>MAX(0,MIN(GK192,p4_city+p4_grant)-MIN(GK191,p4_city+p4_grant))-GK193</f>
        <v/>
      </c>
      <c r="GL194" s="44">
        <f>MAX(0,MIN(GL192,p4_city+p4_grant)-MIN(GL191,p4_city+p4_grant))-GL193</f>
        <v/>
      </c>
      <c r="GM194" s="44">
        <f>MAX(0,MIN(GM192,p4_city+p4_grant)-MIN(GM191,p4_city+p4_grant))-GM193</f>
        <v/>
      </c>
      <c r="GN194" s="44">
        <f>MAX(0,MIN(GN192,p4_city+p4_grant)-MIN(GN191,p4_city+p4_grant))-GN193</f>
        <v/>
      </c>
      <c r="GO194" s="44">
        <f>MAX(0,MIN(GO192,p4_city+p4_grant)-MIN(GO191,p4_city+p4_grant))-GO193</f>
        <v/>
      </c>
      <c r="GP194" s="44">
        <f>MAX(0,MIN(GP192,p4_city+p4_grant)-MIN(GP191,p4_city+p4_grant))-GP193</f>
        <v/>
      </c>
      <c r="GQ194" s="44">
        <f>MAX(0,MIN(GQ192,p4_city+p4_grant)-MIN(GQ191,p4_city+p4_grant))-GQ193</f>
        <v/>
      </c>
      <c r="GR194" s="44">
        <f>MAX(0,MIN(GR192,p4_city+p4_grant)-MIN(GR191,p4_city+p4_grant))-GR193</f>
        <v/>
      </c>
      <c r="GS194" s="44">
        <f>MAX(0,MIN(GS192,p4_city+p4_grant)-MIN(GS191,p4_city+p4_grant))-GS193</f>
        <v/>
      </c>
      <c r="GT194" s="44">
        <f>MAX(0,MIN(GT192,p4_city+p4_grant)-MIN(GT191,p4_city+p4_grant))-GT193</f>
        <v/>
      </c>
      <c r="GU194" s="44">
        <f>MAX(0,MIN(GU192,p4_city+p4_grant)-MIN(GU191,p4_city+p4_grant))-GU193</f>
        <v/>
      </c>
      <c r="GV194" s="44">
        <f>MAX(0,MIN(GV192,p4_city+p4_grant)-MIN(GV191,p4_city+p4_grant))-GV193</f>
        <v/>
      </c>
      <c r="GW194" s="44">
        <f>MAX(0,MIN(GW192,p4_city+p4_grant)-MIN(GW191,p4_city+p4_grant))-GW193</f>
        <v/>
      </c>
      <c r="GX194" s="44">
        <f>MAX(0,MIN(GX192,p4_city+p4_grant)-MIN(GX191,p4_city+p4_grant))-GX193</f>
        <v/>
      </c>
      <c r="GY194" s="44">
        <f>MAX(0,MIN(GY192,p4_city+p4_grant)-MIN(GY191,p4_city+p4_grant))-GY193</f>
        <v/>
      </c>
      <c r="GZ194" s="44">
        <f>MAX(0,MIN(GZ192,p4_city+p4_grant)-MIN(GZ191,p4_city+p4_grant))-GZ193</f>
        <v/>
      </c>
      <c r="HA194" s="44">
        <f>MAX(0,MIN(HA192,p4_city+p4_grant)-MIN(HA191,p4_city+p4_grant))-HA193</f>
        <v/>
      </c>
      <c r="HB194" s="44">
        <f>MAX(0,MIN(HB192,p4_city+p4_grant)-MIN(HB191,p4_city+p4_grant))-HB193</f>
        <v/>
      </c>
      <c r="HC194" s="44">
        <f>MAX(0,MIN(HC192,p4_city+p4_grant)-MIN(HC191,p4_city+p4_grant))-HC193</f>
        <v/>
      </c>
      <c r="HD194" s="44">
        <f>MAX(0,MIN(HD192,p4_city+p4_grant)-MIN(HD191,p4_city+p4_grant))-HD193</f>
        <v/>
      </c>
      <c r="HE194" s="44">
        <f>MAX(0,MIN(HE192,p4_city+p4_grant)-MIN(HE191,p4_city+p4_grant))-HE193</f>
        <v/>
      </c>
      <c r="HF194" s="44">
        <f>MAX(0,MIN(HF192,p4_city+p4_grant)-MIN(HF191,p4_city+p4_grant))-HF193</f>
        <v/>
      </c>
      <c r="HG194" s="44">
        <f>MAX(0,MIN(HG192,p4_city+p4_grant)-MIN(HG191,p4_city+p4_grant))-HG193</f>
        <v/>
      </c>
      <c r="HH194" s="44">
        <f>MAX(0,MIN(HH192,p4_city+p4_grant)-MIN(HH191,p4_city+p4_grant))-HH193</f>
        <v/>
      </c>
      <c r="HI194" s="44">
        <f>MAX(0,MIN(HI192,p4_city+p4_grant)-MIN(HI191,p4_city+p4_grant))-HI193</f>
        <v/>
      </c>
      <c r="HJ194" s="44">
        <f>MAX(0,MIN(HJ192,p4_city+p4_grant)-MIN(HJ191,p4_city+p4_grant))-HJ193</f>
        <v/>
      </c>
      <c r="HK194" s="44">
        <f>MAX(0,MIN(HK192,p4_city+p4_grant)-MIN(HK191,p4_city+p4_grant))-HK193</f>
        <v/>
      </c>
      <c r="HL194" s="44">
        <f>MAX(0,MIN(HL192,p4_city+p4_grant)-MIN(HL191,p4_city+p4_grant))-HL193</f>
        <v/>
      </c>
      <c r="HM194" s="44">
        <f>MAX(0,MIN(HM192,p4_city+p4_grant)-MIN(HM191,p4_city+p4_grant))-HM193</f>
        <v/>
      </c>
      <c r="HN194" s="44">
        <f>MAX(0,MIN(HN192,p4_city+p4_grant)-MIN(HN191,p4_city+p4_grant))-HN193</f>
        <v/>
      </c>
      <c r="HO194" s="44">
        <f>MAX(0,MIN(HO192,p4_city+p4_grant)-MIN(HO191,p4_city+p4_grant))-HO193</f>
        <v/>
      </c>
      <c r="HP194" s="44">
        <f>MAX(0,MIN(HP192,p4_city+p4_grant)-MIN(HP191,p4_city+p4_grant))-HP193</f>
        <v/>
      </c>
      <c r="HQ194" s="44">
        <f>MAX(0,MIN(HQ192,p4_city+p4_grant)-MIN(HQ191,p4_city+p4_grant))-HQ193</f>
        <v/>
      </c>
      <c r="HR194" s="44">
        <f>MAX(0,MIN(HR192,p4_city+p4_grant)-MIN(HR191,p4_city+p4_grant))-HR193</f>
        <v/>
      </c>
      <c r="HS194" s="44">
        <f>MAX(0,MIN(HS192,p4_city+p4_grant)-MIN(HS191,p4_city+p4_grant))-HS193</f>
        <v/>
      </c>
      <c r="HT194" s="44">
        <f>MAX(0,MIN(HT192,p4_city+p4_grant)-MIN(HT191,p4_city+p4_grant))-HT193</f>
        <v/>
      </c>
      <c r="HU194" s="44">
        <f>MAX(0,MIN(HU192,p4_city+p4_grant)-MIN(HU191,p4_city+p4_grant))-HU193</f>
        <v/>
      </c>
      <c r="HV194" s="44">
        <f>MAX(0,MIN(HV192,p4_city+p4_grant)-MIN(HV191,p4_city+p4_grant))-HV193</f>
        <v/>
      </c>
      <c r="HW194" s="44">
        <f>MAX(0,MIN(HW192,p4_city+p4_grant)-MIN(HW191,p4_city+p4_grant))-HW193</f>
        <v/>
      </c>
      <c r="HX194" s="44">
        <f>MAX(0,MIN(HX192,p4_city+p4_grant)-MIN(HX191,p4_city+p4_grant))-HX193</f>
        <v/>
      </c>
      <c r="HY194" s="44">
        <f>MAX(0,MIN(HY192,p4_city+p4_grant)-MIN(HY191,p4_city+p4_grant))-HY193</f>
        <v/>
      </c>
      <c r="HZ194" s="44">
        <f>MAX(0,MIN(HZ192,p4_city+p4_grant)-MIN(HZ191,p4_city+p4_grant))-HZ193</f>
        <v/>
      </c>
      <c r="IA194" s="44">
        <f>MAX(0,MIN(IA192,p4_city+p4_grant)-MIN(IA191,p4_city+p4_grant))-IA193</f>
        <v/>
      </c>
      <c r="IB194" s="44">
        <f>MAX(0,MIN(IB192,p4_city+p4_grant)-MIN(IB191,p4_city+p4_grant))-IB193</f>
        <v/>
      </c>
      <c r="IC194" s="44">
        <f>MAX(0,MIN(IC192,p4_city+p4_grant)-MIN(IC191,p4_city+p4_grant))-IC193</f>
        <v/>
      </c>
      <c r="ID194" s="44">
        <f>MAX(0,MIN(ID192,p4_city+p4_grant)-MIN(ID191,p4_city+p4_grant))-ID193</f>
        <v/>
      </c>
      <c r="IE194" s="44">
        <f>MAX(0,MIN(IE192,p4_city+p4_grant)-MIN(IE191,p4_city+p4_grant))-IE193</f>
        <v/>
      </c>
      <c r="IF194" s="44">
        <f>MAX(0,MIN(IF192,p4_city+p4_grant)-MIN(IF191,p4_city+p4_grant))-IF193</f>
        <v/>
      </c>
      <c r="IG194" s="44">
        <f>MAX(0,MIN(IG192,p4_city+p4_grant)-MIN(IG191,p4_city+p4_grant))-IG193</f>
        <v/>
      </c>
      <c r="IH194" s="44">
        <f>MAX(0,MIN(IH192,p4_city+p4_grant)-MIN(IH191,p4_city+p4_grant))-IH193</f>
        <v/>
      </c>
      <c r="II194" s="44">
        <f>MAX(0,MIN(II192,p4_city+p4_grant)-MIN(II191,p4_city+p4_grant))-II193</f>
        <v/>
      </c>
      <c r="IJ194" s="44">
        <f>MAX(0,MIN(IJ192,p4_city+p4_grant)-MIN(IJ191,p4_city+p4_grant))-IJ193</f>
        <v/>
      </c>
      <c r="IK194" s="44">
        <f>MAX(0,MIN(IK192,p4_city+p4_grant)-MIN(IK191,p4_city+p4_grant))-IK193</f>
        <v/>
      </c>
      <c r="IL194" s="44">
        <f>MAX(0,MIN(IL192,p4_city+p4_grant)-MIN(IL191,p4_city+p4_grant))-IL193</f>
        <v/>
      </c>
      <c r="IM194" s="44">
        <f>MAX(0,MIN(IM192,p4_city+p4_grant)-MIN(IM191,p4_city+p4_grant))-IM193</f>
        <v/>
      </c>
      <c r="IN194" s="44">
        <f>MAX(0,MIN(IN192,p4_city+p4_grant)-MIN(IN191,p4_city+p4_grant))-IN193</f>
        <v/>
      </c>
      <c r="IO194" s="44">
        <f>MAX(0,MIN(IO192,p4_city+p4_grant)-MIN(IO191,p4_city+p4_grant))-IO193</f>
        <v/>
      </c>
      <c r="IP194" s="44">
        <f>MAX(0,MIN(IP192,p4_city+p4_grant)-MIN(IP191,p4_city+p4_grant))-IP193</f>
        <v/>
      </c>
      <c r="IQ194" s="44">
        <f>MAX(0,MIN(IQ192,p4_city+p4_grant)-MIN(IQ191,p4_city+p4_grant))-IQ193</f>
        <v/>
      </c>
      <c r="IR194" s="44">
        <f>MAX(0,MIN(IR192,p4_city+p4_grant)-MIN(IR191,p4_city+p4_grant))-IR193</f>
        <v/>
      </c>
      <c r="IS194" s="44">
        <f>MAX(0,MIN(IS192,p4_city+p4_grant)-MIN(IS191,p4_city+p4_grant))-IS193</f>
        <v/>
      </c>
      <c r="IT194" s="44">
        <f>MAX(0,MIN(IT192,p4_city+p4_grant)-MIN(IT191,p4_city+p4_grant))-IT193</f>
        <v/>
      </c>
      <c r="IU194" s="44">
        <f>MAX(0,MIN(IU192,p4_city+p4_grant)-MIN(IU191,p4_city+p4_grant))-IU193</f>
        <v/>
      </c>
      <c r="IV194" s="44">
        <f>MAX(0,MIN(IV192,p4_city+p4_grant)-MIN(IV191,p4_city+p4_grant))-IV193</f>
        <v/>
      </c>
      <c r="IW194" s="44">
        <f>MAX(0,MIN(IW192,p4_city+p4_grant)-MIN(IW191,p4_city+p4_grant))-IW193</f>
        <v/>
      </c>
      <c r="IX194" s="44">
        <f>MAX(0,MIN(IX192,p4_city+p4_grant)-MIN(IX191,p4_city+p4_grant))-IX193</f>
        <v/>
      </c>
      <c r="IY194" s="44">
        <f>MAX(0,MIN(IY192,p4_city+p4_grant)-MIN(IY191,p4_city+p4_grant))-IY193</f>
        <v/>
      </c>
      <c r="IZ194" s="44">
        <f>MAX(0,MIN(IZ192,p4_city+p4_grant)-MIN(IZ191,p4_city+p4_grant))-IZ193</f>
        <v/>
      </c>
      <c r="JA194" s="44">
        <f>MAX(0,MIN(JA192,p4_city+p4_grant)-MIN(JA191,p4_city+p4_grant))-JA193</f>
        <v/>
      </c>
      <c r="JB194" s="44">
        <f>MAX(0,MIN(JB192,p4_city+p4_grant)-MIN(JB191,p4_city+p4_grant))-JB193</f>
        <v/>
      </c>
      <c r="JC194" s="44">
        <f>MAX(0,MIN(JC192,p4_city+p4_grant)-MIN(JC191,p4_city+p4_grant))-JC193</f>
        <v/>
      </c>
      <c r="JD194" s="44">
        <f>MAX(0,MIN(JD192,p4_city+p4_grant)-MIN(JD191,p4_city+p4_grant))-JD193</f>
        <v/>
      </c>
      <c r="JE194" s="44">
        <f>MAX(0,MIN(JE192,p4_city+p4_grant)-MIN(JE191,p4_city+p4_grant))-JE193</f>
        <v/>
      </c>
      <c r="JF194" s="44">
        <f>MAX(0,MIN(JF192,p4_city+p4_grant)-MIN(JF191,p4_city+p4_grant))-JF193</f>
        <v/>
      </c>
      <c r="JG194" s="44">
        <f>MAX(0,MIN(JG192,p4_city+p4_grant)-MIN(JG191,p4_city+p4_grant))-JG193</f>
        <v/>
      </c>
      <c r="JH194" s="44">
        <f>MAX(0,MIN(JH192,p4_city+p4_grant)-MIN(JH191,p4_city+p4_grant))-JH193</f>
        <v/>
      </c>
      <c r="JI194" s="44">
        <f>MAX(0,MIN(JI192,p4_city+p4_grant)-MIN(JI191,p4_city+p4_grant))-JI193</f>
        <v/>
      </c>
      <c r="JJ194" s="44">
        <f>MAX(0,MIN(JJ192,p4_city+p4_grant)-MIN(JJ191,p4_city+p4_grant))-JJ193</f>
        <v/>
      </c>
      <c r="JK194" s="44">
        <f>MAX(0,MIN(JK192,p4_city+p4_grant)-MIN(JK191,p4_city+p4_grant))-JK193</f>
        <v/>
      </c>
      <c r="JL194" s="44">
        <f>MAX(0,MIN(JL192,p4_city+p4_grant)-MIN(JL191,p4_city+p4_grant))-JL193</f>
        <v/>
      </c>
      <c r="JM194" s="44">
        <f>MAX(0,MIN(JM192,p4_city+p4_grant)-MIN(JM191,p4_city+p4_grant))-JM193</f>
        <v/>
      </c>
      <c r="JN194" s="44">
        <f>MAX(0,MIN(JN192,p4_city+p4_grant)-MIN(JN191,p4_city+p4_grant))-JN193</f>
        <v/>
      </c>
      <c r="JO194" s="44">
        <f>MAX(0,MIN(JO192,p4_city+p4_grant)-MIN(JO191,p4_city+p4_grant))-JO193</f>
        <v/>
      </c>
      <c r="JP194" s="44">
        <f>MAX(0,MIN(JP192,p4_city+p4_grant)-MIN(JP191,p4_city+p4_grant))-JP193</f>
        <v/>
      </c>
      <c r="JQ194" s="44">
        <f>MAX(0,MIN(JQ192,p4_city+p4_grant)-MIN(JQ191,p4_city+p4_grant))-JQ193</f>
        <v/>
      </c>
      <c r="JR194" s="44">
        <f>MAX(0,MIN(JR192,p4_city+p4_grant)-MIN(JR191,p4_city+p4_grant))-JR193</f>
        <v/>
      </c>
      <c r="JS194" s="44">
        <f>MAX(0,MIN(JS192,p4_city+p4_grant)-MIN(JS191,p4_city+p4_grant))-JS193</f>
        <v/>
      </c>
      <c r="JT194" s="44">
        <f>MAX(0,MIN(JT192,p4_city+p4_grant)-MIN(JT191,p4_city+p4_grant))-JT193</f>
        <v/>
      </c>
      <c r="JU194" s="44">
        <f>MAX(0,MIN(JU192,p4_city+p4_grant)-MIN(JU191,p4_city+p4_grant))-JU193</f>
        <v/>
      </c>
      <c r="JV194" s="44">
        <f>MAX(0,MIN(JV192,p4_city+p4_grant)-MIN(JV191,p4_city+p4_grant))-JV193</f>
        <v/>
      </c>
      <c r="JW194" s="44">
        <f>MAX(0,MIN(JW192,p4_city+p4_grant)-MIN(JW191,p4_city+p4_grant))-JW193</f>
        <v/>
      </c>
      <c r="JX194" s="44">
        <f>MAX(0,MIN(JX192,p4_city+p4_grant)-MIN(JX191,p4_city+p4_grant))-JX193</f>
        <v/>
      </c>
      <c r="JY194" s="44">
        <f>MAX(0,MIN(JY192,p4_city+p4_grant)-MIN(JY191,p4_city+p4_grant))-JY193</f>
        <v/>
      </c>
      <c r="JZ194" s="44">
        <f>MAX(0,MIN(JZ192,p4_city+p4_grant)-MIN(JZ191,p4_city+p4_grant))-JZ193</f>
        <v/>
      </c>
      <c r="KA194" s="44">
        <f>MAX(0,MIN(KA192,p4_city+p4_grant)-MIN(KA191,p4_city+p4_grant))-KA193</f>
        <v/>
      </c>
      <c r="KB194" s="44">
        <f>MAX(0,MIN(KB192,p4_city+p4_grant)-MIN(KB191,p4_city+p4_grant))-KB193</f>
        <v/>
      </c>
      <c r="KC194" s="44">
        <f>MAX(0,MIN(KC192,p4_city+p4_grant)-MIN(KC191,p4_city+p4_grant))-KC193</f>
        <v/>
      </c>
      <c r="KD194" s="44">
        <f>MAX(0,MIN(KD192,p4_city+p4_grant)-MIN(KD191,p4_city+p4_grant))-KD193</f>
        <v/>
      </c>
      <c r="KE194" s="44">
        <f>MAX(0,MIN(KE192,p4_city+p4_grant)-MIN(KE191,p4_city+p4_grant))-KE193</f>
        <v/>
      </c>
      <c r="KF194" s="44">
        <f>MAX(0,MIN(KF192,p4_city+p4_grant)-MIN(KF191,p4_city+p4_grant))-KF193</f>
        <v/>
      </c>
      <c r="KG194" s="44">
        <f>MAX(0,MIN(KG192,p4_city+p4_grant)-MIN(KG191,p4_city+p4_grant))-KG193</f>
        <v/>
      </c>
      <c r="KH194" s="44">
        <f>MAX(0,MIN(KH192,p4_city+p4_grant)-MIN(KH191,p4_city+p4_grant))-KH193</f>
        <v/>
      </c>
      <c r="KI194" s="44">
        <f>MAX(0,MIN(KI192,p4_city+p4_grant)-MIN(KI191,p4_city+p4_grant))-KI193</f>
        <v/>
      </c>
      <c r="KJ194" s="44">
        <f>MAX(0,MIN(KJ192,p4_city+p4_grant)-MIN(KJ191,p4_city+p4_grant))-KJ193</f>
        <v/>
      </c>
      <c r="KK194" s="44">
        <f>MAX(0,MIN(KK192,p4_city+p4_grant)-MIN(KK191,p4_city+p4_grant))-KK193</f>
        <v/>
      </c>
      <c r="KL194" s="44">
        <f>MAX(0,MIN(KL192,p4_city+p4_grant)-MIN(KL191,p4_city+p4_grant))-KL193</f>
        <v/>
      </c>
      <c r="KM194" s="44">
        <f>MAX(0,MIN(KM192,p4_city+p4_grant)-MIN(KM191,p4_city+p4_grant))-KM193</f>
        <v/>
      </c>
      <c r="KN194" s="44">
        <f>MAX(0,MIN(KN192,p4_city+p4_grant)-MIN(KN191,p4_city+p4_grant))-KN193</f>
        <v/>
      </c>
      <c r="KO194" s="44">
        <f>MAX(0,MIN(KO192,p4_city+p4_grant)-MIN(KO191,p4_city+p4_grant))-KO193</f>
        <v/>
      </c>
      <c r="KP194" s="44">
        <f>MAX(0,MIN(KP192,p4_city+p4_grant)-MIN(KP191,p4_city+p4_grant))-KP193</f>
        <v/>
      </c>
      <c r="KQ194" s="44">
        <f>MAX(0,MIN(KQ192,p4_city+p4_grant)-MIN(KQ191,p4_city+p4_grant))-KQ193</f>
        <v/>
      </c>
      <c r="KR194" s="44">
        <f>MAX(0,MIN(KR192,p4_city+p4_grant)-MIN(KR191,p4_city+p4_grant))-KR193</f>
        <v/>
      </c>
      <c r="KS194" s="44">
        <f>MAX(0,MIN(KS192,p4_city+p4_grant)-MIN(KS191,p4_city+p4_grant))-KS193</f>
        <v/>
      </c>
      <c r="KT194" s="44">
        <f>MAX(0,MIN(KT192,p4_city+p4_grant)-MIN(KT191,p4_city+p4_grant))-KT193</f>
        <v/>
      </c>
      <c r="KU194" s="44">
        <f>MAX(0,MIN(KU192,p4_city+p4_grant)-MIN(KU191,p4_city+p4_grant))-KU193</f>
        <v/>
      </c>
      <c r="KV194" s="44">
        <f>MAX(0,MIN(KV192,p4_city+p4_grant)-MIN(KV191,p4_city+p4_grant))-KV193</f>
        <v/>
      </c>
      <c r="KW194" s="44">
        <f>MAX(0,MIN(KW192,p4_city+p4_grant)-MIN(KW191,p4_city+p4_grant))-KW193</f>
        <v/>
      </c>
      <c r="KX194" s="44">
        <f>MAX(0,MIN(KX192,p4_city+p4_grant)-MIN(KX191,p4_city+p4_grant))-KX193</f>
        <v/>
      </c>
      <c r="KY194" s="44">
        <f>MAX(0,MIN(KY192,p4_city+p4_grant)-MIN(KY191,p4_city+p4_grant))-KY193</f>
        <v/>
      </c>
      <c r="KZ194" s="44">
        <f>MAX(0,MIN(KZ192,p4_city+p4_grant)-MIN(KZ191,p4_city+p4_grant))-KZ193</f>
        <v/>
      </c>
      <c r="LA194" s="44">
        <f>MAX(0,MIN(LA192,p4_city+p4_grant)-MIN(LA191,p4_city+p4_grant))-LA193</f>
        <v/>
      </c>
      <c r="LB194" s="44">
        <f>MAX(0,MIN(LB192,p4_city+p4_grant)-MIN(LB191,p4_city+p4_grant))-LB193</f>
        <v/>
      </c>
      <c r="LC194" s="44">
        <f>MAX(0,MIN(LC192,p4_city+p4_grant)-MIN(LC191,p4_city+p4_grant))-LC193</f>
        <v/>
      </c>
      <c r="LD194" s="44">
        <f>MAX(0,MIN(LD192,p4_city+p4_grant)-MIN(LD191,p4_city+p4_grant))-LD193</f>
        <v/>
      </c>
      <c r="LE194" s="44">
        <f>MAX(0,MIN(LE192,p4_city+p4_grant)-MIN(LE191,p4_city+p4_grant))-LE193</f>
        <v/>
      </c>
      <c r="LF194" s="44">
        <f>MAX(0,MIN(LF192,p4_city+p4_grant)-MIN(LF191,p4_city+p4_grant))-LF193</f>
        <v/>
      </c>
      <c r="LG194" s="44">
        <f>MAX(0,MIN(LG192,p4_city+p4_grant)-MIN(LG191,p4_city+p4_grant))-LG193</f>
        <v/>
      </c>
      <c r="LH194" s="44">
        <f>MAX(0,MIN(LH192,p4_city+p4_grant)-MIN(LH191,p4_city+p4_grant))-LH193</f>
        <v/>
      </c>
      <c r="LI194" s="44">
        <f>MAX(0,MIN(LI192,p4_city+p4_grant)-MIN(LI191,p4_city+p4_grant))-LI193</f>
        <v/>
      </c>
      <c r="LJ194" s="44">
        <f>MAX(0,MIN(LJ192,p4_city+p4_grant)-MIN(LJ191,p4_city+p4_grant))-LJ193</f>
        <v/>
      </c>
      <c r="LK194" s="44">
        <f>MAX(0,MIN(LK192,p4_city+p4_grant)-MIN(LK191,p4_city+p4_grant))-LK193</f>
        <v/>
      </c>
      <c r="LL194" s="44">
        <f>MAX(0,MIN(LL192,p4_city+p4_grant)-MIN(LL191,p4_city+p4_grant))-LL193</f>
        <v/>
      </c>
      <c r="LM194" s="44">
        <f>MAX(0,MIN(LM192,p4_city+p4_grant)-MIN(LM191,p4_city+p4_grant))-LM193</f>
        <v/>
      </c>
      <c r="LN194" s="44">
        <f>MAX(0,MIN(LN192,p4_city+p4_grant)-MIN(LN191,p4_city+p4_grant))-LN193</f>
        <v/>
      </c>
      <c r="LO194" s="44">
        <f>MAX(0,MIN(LO192,p4_city+p4_grant)-MIN(LO191,p4_city+p4_grant))-LO193</f>
        <v/>
      </c>
      <c r="LP194" s="44">
        <f>MAX(0,MIN(LP192,p4_city+p4_grant)-MIN(LP191,p4_city+p4_grant))-LP193</f>
        <v/>
      </c>
      <c r="LQ194" s="44">
        <f>MAX(0,MIN(LQ192,p4_city+p4_grant)-MIN(LQ191,p4_city+p4_grant))-LQ193</f>
        <v/>
      </c>
      <c r="LR194" s="44">
        <f>MAX(0,MIN(LR192,p4_city+p4_grant)-MIN(LR191,p4_city+p4_grant))-LR193</f>
        <v/>
      </c>
      <c r="LS194" s="44">
        <f>MAX(0,MIN(LS192,p4_city+p4_grant)-MIN(LS191,p4_city+p4_grant))-LS193</f>
        <v/>
      </c>
      <c r="LT194" s="44">
        <f>MAX(0,MIN(LT192,p4_city+p4_grant)-MIN(LT191,p4_city+p4_grant))-LT193</f>
        <v/>
      </c>
      <c r="LU194" s="44">
        <f>MAX(0,MIN(LU192,p4_city+p4_grant)-MIN(LU191,p4_city+p4_grant))-LU193</f>
        <v/>
      </c>
      <c r="LV194" s="44">
        <f>MAX(0,MIN(LV192,p4_city+p4_grant)-MIN(LV191,p4_city+p4_grant))-LV193</f>
        <v/>
      </c>
      <c r="LW194" s="44">
        <f>MAX(0,MIN(LW192,p4_city+p4_grant)-MIN(LW191,p4_city+p4_grant))-LW193</f>
        <v/>
      </c>
      <c r="LX194" s="44">
        <f>MAX(0,MIN(LX192,p4_city+p4_grant)-MIN(LX191,p4_city+p4_grant))-LX193</f>
        <v/>
      </c>
      <c r="LY194" s="44">
        <f>MAX(0,MIN(LY192,p4_city+p4_grant)-MIN(LY191,p4_city+p4_grant))-LY193</f>
        <v/>
      </c>
      <c r="LZ194" s="44">
        <f>MAX(0,MIN(LZ192,p4_city+p4_grant)-MIN(LZ191,p4_city+p4_grant))-LZ193</f>
        <v/>
      </c>
      <c r="MA194" s="44">
        <f>MAX(0,MIN(MA192,p4_city+p4_grant)-MIN(MA191,p4_city+p4_grant))-MA193</f>
        <v/>
      </c>
      <c r="MB194" s="44">
        <f>MAX(0,MIN(MB192,p4_city+p4_grant)-MIN(MB191,p4_city+p4_grant))-MB193</f>
        <v/>
      </c>
      <c r="MC194" s="44">
        <f>MAX(0,MIN(MC192,p4_city+p4_grant)-MIN(MC191,p4_city+p4_grant))-MC193</f>
        <v/>
      </c>
      <c r="MD194" s="44">
        <f>MAX(0,MIN(MD192,p4_city+p4_grant)-MIN(MD191,p4_city+p4_grant))-MD193</f>
        <v/>
      </c>
      <c r="ME194" s="44">
        <f>MAX(0,MIN(ME192,p4_city+p4_grant)-MIN(ME191,p4_city+p4_grant))-ME193</f>
        <v/>
      </c>
      <c r="MF194" s="44">
        <f>MAX(0,MIN(MF192,p4_city+p4_grant)-MIN(MF191,p4_city+p4_grant))-MF193</f>
        <v/>
      </c>
      <c r="MG194" s="44">
        <f>MAX(0,MIN(MG192,p4_city+p4_grant)-MIN(MG191,p4_city+p4_grant))-MG193</f>
        <v/>
      </c>
      <c r="MH194" s="44">
        <f>MAX(0,MIN(MH192,p4_city+p4_grant)-MIN(MH191,p4_city+p4_grant))-MH193</f>
        <v/>
      </c>
      <c r="MI194" s="44">
        <f>MAX(0,MIN(MI192,p4_city+p4_grant)-MIN(MI191,p4_city+p4_grant))-MI193</f>
        <v/>
      </c>
      <c r="MJ194" s="44">
        <f>MAX(0,MIN(MJ192,p4_city+p4_grant)-MIN(MJ191,p4_city+p4_grant))-MJ193</f>
        <v/>
      </c>
      <c r="MK194" s="44">
        <f>MAX(0,MIN(MK192,p4_city+p4_grant)-MIN(MK191,p4_city+p4_grant))-MK193</f>
        <v/>
      </c>
      <c r="ML194" s="44">
        <f>MAX(0,MIN(ML192,p4_city+p4_grant)-MIN(ML191,p4_city+p4_grant))-ML193</f>
        <v/>
      </c>
      <c r="MM194" s="44">
        <f>MAX(0,MIN(MM192,p4_city+p4_grant)-MIN(MM191,p4_city+p4_grant))-MM193</f>
        <v/>
      </c>
      <c r="MN194" s="44">
        <f>MAX(0,MIN(MN192,p4_city+p4_grant)-MIN(MN191,p4_city+p4_grant))-MN193</f>
        <v/>
      </c>
      <c r="MO194" s="44">
        <f>MAX(0,MIN(MO192,p4_city+p4_grant)-MIN(MO191,p4_city+p4_grant))-MO193</f>
        <v/>
      </c>
      <c r="MP194" s="44">
        <f>MAX(0,MIN(MP192,p4_city+p4_grant)-MIN(MP191,p4_city+p4_grant))-MP193</f>
        <v/>
      </c>
      <c r="MQ194" s="44">
        <f>MAX(0,MIN(MQ192,p4_city+p4_grant)-MIN(MQ191,p4_city+p4_grant))-MQ193</f>
        <v/>
      </c>
      <c r="MR194" s="44">
        <f>MAX(0,MIN(MR192,p4_city+p4_grant)-MIN(MR191,p4_city+p4_grant))-MR193</f>
        <v/>
      </c>
      <c r="MS194" s="44">
        <f>MAX(0,MIN(MS192,p4_city+p4_grant)-MIN(MS191,p4_city+p4_grant))-MS193</f>
        <v/>
      </c>
      <c r="MT194" s="44">
        <f>MAX(0,MIN(MT192,p4_city+p4_grant)-MIN(MT191,p4_city+p4_grant))-MT193</f>
        <v/>
      </c>
      <c r="MU194" s="44">
        <f>MAX(0,MIN(MU192,p4_city+p4_grant)-MIN(MU191,p4_city+p4_grant))-MU193</f>
        <v/>
      </c>
      <c r="MV194" s="44">
        <f>MAX(0,MIN(MV192,p4_city+p4_grant)-MIN(MV191,p4_city+p4_grant))-MV193</f>
        <v/>
      </c>
      <c r="MW194" s="44">
        <f>MAX(0,MIN(MW192,p4_city+p4_grant)-MIN(MW191,p4_city+p4_grant))-MW193</f>
        <v/>
      </c>
      <c r="MX194" s="44">
        <f>MAX(0,MIN(MX192,p4_city+p4_grant)-MIN(MX191,p4_city+p4_grant))-MX193</f>
        <v/>
      </c>
      <c r="MY194" s="44">
        <f>MAX(0,MIN(MY192,p4_city+p4_grant)-MIN(MY191,p4_city+p4_grant))-MY193</f>
        <v/>
      </c>
      <c r="MZ194" s="44">
        <f>MAX(0,MIN(MZ192,p4_city+p4_grant)-MIN(MZ191,p4_city+p4_grant))-MZ193</f>
        <v/>
      </c>
      <c r="NA194" s="44">
        <f>MAX(0,MIN(NA192,p4_city+p4_grant)-MIN(NA191,p4_city+p4_grant))-NA193</f>
        <v/>
      </c>
      <c r="NB194" s="44">
        <f>MAX(0,MIN(NB192,p4_city+p4_grant)-MIN(NB191,p4_city+p4_grant))-NB193</f>
        <v/>
      </c>
      <c r="NC194" s="44">
        <f>MAX(0,MIN(NC192,p4_city+p4_grant)-MIN(NC191,p4_city+p4_grant))-NC193</f>
        <v/>
      </c>
      <c r="ND194" s="44">
        <f>MAX(0,MIN(ND192,p4_city+p4_grant)-MIN(ND191,p4_city+p4_grant))-ND193</f>
        <v/>
      </c>
      <c r="NE194" s="44">
        <f>MAX(0,MIN(NE192,p4_city+p4_grant)-MIN(NE191,p4_city+p4_grant))-NE193</f>
        <v/>
      </c>
      <c r="NF194" s="44">
        <f>MAX(0,MIN(NF192,p4_city+p4_grant)-MIN(NF191,p4_city+p4_grant))-NF193</f>
        <v/>
      </c>
      <c r="NG194" s="44">
        <f>MAX(0,MIN(NG192,p4_city+p4_grant)-MIN(NG191,p4_city+p4_grant))-NG193</f>
        <v/>
      </c>
      <c r="NH194" s="44">
        <f>MAX(0,MIN(NH192,p4_city+p4_grant)-MIN(NH191,p4_city+p4_grant))-NH193</f>
        <v/>
      </c>
      <c r="NI194" s="44">
        <f>MAX(0,MIN(NI192,p4_city+p4_grant)-MIN(NI191,p4_city+p4_grant))-NI193</f>
        <v/>
      </c>
      <c r="NJ194" s="44">
        <f>MAX(0,MIN(NJ192,p4_city+p4_grant)-MIN(NJ191,p4_city+p4_grant))-NJ193</f>
        <v/>
      </c>
      <c r="NK194" s="44">
        <f>MAX(0,MIN(NK192,p4_city+p4_grant)-MIN(NK191,p4_city+p4_grant))-NK193</f>
        <v/>
      </c>
      <c r="NL194" s="44">
        <f>MAX(0,MIN(NL192,p4_city+p4_grant)-MIN(NL191,p4_city+p4_grant))-NL193</f>
        <v/>
      </c>
      <c r="NM194" s="44">
        <f>MAX(0,MIN(NM192,p4_city+p4_grant)-MIN(NM191,p4_city+p4_grant))-NM193</f>
        <v/>
      </c>
      <c r="NN194" s="44">
        <f>MAX(0,MIN(NN192,p4_city+p4_grant)-MIN(NN191,p4_city+p4_grant))-NN193</f>
        <v/>
      </c>
      <c r="NO194" s="44">
        <f>MAX(0,MIN(NO192,p4_city+p4_grant)-MIN(NO191,p4_city+p4_grant))-NO193</f>
        <v/>
      </c>
      <c r="NP194" s="44">
        <f>MAX(0,MIN(NP192,p4_city+p4_grant)-MIN(NP191,p4_city+p4_grant))-NP193</f>
        <v/>
      </c>
      <c r="NQ194" s="44">
        <f>MAX(0,MIN(NQ192,p4_city+p4_grant)-MIN(NQ191,p4_city+p4_grant))-NQ193</f>
        <v/>
      </c>
      <c r="NR194" s="44">
        <f>MAX(0,MIN(NR192,p4_city+p4_grant)-MIN(NR191,p4_city+p4_grant))-NR193</f>
        <v/>
      </c>
      <c r="NS194" s="44">
        <f>MAX(0,MIN(NS192,p4_city+p4_grant)-MIN(NS191,p4_city+p4_grant))-NS193</f>
        <v/>
      </c>
      <c r="NT194" s="44">
        <f>MAX(0,MIN(NT192,p4_city+p4_grant)-MIN(NT191,p4_city+p4_grant))-NT193</f>
        <v/>
      </c>
      <c r="NU194" s="44">
        <f>MAX(0,MIN(NU192,p4_city+p4_grant)-MIN(NU191,p4_city+p4_grant))-NU193</f>
        <v/>
      </c>
      <c r="NV194" s="44">
        <f>MAX(0,MIN(NV192,p4_city+p4_grant)-MIN(NV191,p4_city+p4_grant))-NV193</f>
        <v/>
      </c>
      <c r="NW194" s="44">
        <f>MAX(0,MIN(NW192,p4_city+p4_grant)-MIN(NW191,p4_city+p4_grant))-NW193</f>
        <v/>
      </c>
      <c r="NX194" s="44">
        <f>MAX(0,MIN(NX192,p4_city+p4_grant)-MIN(NX191,p4_city+p4_grant))-NX193</f>
        <v/>
      </c>
      <c r="NY194" s="44">
        <f>MAX(0,MIN(NY192,p4_city+p4_grant)-MIN(NY191,p4_city+p4_grant))-NY193</f>
        <v/>
      </c>
      <c r="NZ194" s="44">
        <f>MAX(0,MIN(NZ192,p4_city+p4_grant)-MIN(NZ191,p4_city+p4_grant))-NZ193</f>
        <v/>
      </c>
      <c r="OA194" s="44">
        <f>MAX(0,MIN(OA192,p4_city+p4_grant)-MIN(OA191,p4_city+p4_grant))-OA193</f>
        <v/>
      </c>
      <c r="OB194" s="44">
        <f>MAX(0,MIN(OB192,p4_city+p4_grant)-MIN(OB191,p4_city+p4_grant))-OB193</f>
        <v/>
      </c>
      <c r="OC194" s="44">
        <f>MAX(0,MIN(OC192,p4_city+p4_grant)-MIN(OC191,p4_city+p4_grant))-OC193</f>
        <v/>
      </c>
      <c r="OD194" s="44">
        <f>MAX(0,MIN(OD192,p4_city+p4_grant)-MIN(OD191,p4_city+p4_grant))-OD193</f>
        <v/>
      </c>
      <c r="OE194" s="44">
        <f>MAX(0,MIN(OE192,p4_city+p4_grant)-MIN(OE191,p4_city+p4_grant))-OE193</f>
        <v/>
      </c>
      <c r="OF194" s="44">
        <f>MAX(0,MIN(OF192,p4_city+p4_grant)-MIN(OF191,p4_city+p4_grant))-OF193</f>
        <v/>
      </c>
      <c r="OG194" s="44">
        <f>MAX(0,MIN(OG192,p4_city+p4_grant)-MIN(OG191,p4_city+p4_grant))-OG193</f>
        <v/>
      </c>
      <c r="OH194" s="44">
        <f>MAX(0,MIN(OH192,p4_city+p4_grant)-MIN(OH191,p4_city+p4_grant))-OH193</f>
        <v/>
      </c>
      <c r="OI194" s="44">
        <f>MAX(0,MIN(OI192,p4_city+p4_grant)-MIN(OI191,p4_city+p4_grant))-OI193</f>
        <v/>
      </c>
      <c r="OJ194" s="44">
        <f>MAX(0,MIN(OJ192,p4_city+p4_grant)-MIN(OJ191,p4_city+p4_grant))-OJ193</f>
        <v/>
      </c>
      <c r="OK194" s="44">
        <f>MAX(0,MIN(OK192,p4_city+p4_grant)-MIN(OK191,p4_city+p4_grant))-OK193</f>
        <v/>
      </c>
      <c r="OL194" s="44">
        <f>MAX(0,MIN(OL192,p4_city+p4_grant)-MIN(OL191,p4_city+p4_grant))-OL193</f>
        <v/>
      </c>
      <c r="OM194" s="44">
        <f>MAX(0,MIN(OM192,p4_city+p4_grant)-MIN(OM191,p4_city+p4_grant))-OM193</f>
        <v/>
      </c>
      <c r="ON194" s="44">
        <f>MAX(0,MIN(ON192,p4_city+p4_grant)-MIN(ON191,p4_city+p4_grant))-ON193</f>
        <v/>
      </c>
      <c r="OO194" s="44">
        <f>MAX(0,MIN(OO192,p4_city+p4_grant)-MIN(OO191,p4_city+p4_grant))-OO193</f>
        <v/>
      </c>
      <c r="OP194" s="44">
        <f>MAX(0,MIN(OP192,p4_city+p4_grant)-MIN(OP191,p4_city+p4_grant))-OP193</f>
        <v/>
      </c>
      <c r="OQ194" s="44">
        <f>MAX(0,MIN(OQ192,p4_city+p4_grant)-MIN(OQ191,p4_city+p4_grant))-OQ193</f>
        <v/>
      </c>
      <c r="OR194" s="44">
        <f>MAX(0,MIN(OR192,p4_city+p4_grant)-MIN(OR191,p4_city+p4_grant))-OR193</f>
        <v/>
      </c>
      <c r="OS194" s="44">
        <f>MAX(0,MIN(OS192,p4_city+p4_grant)-MIN(OS191,p4_city+p4_grant))-OS193</f>
        <v/>
      </c>
      <c r="OT194" s="44">
        <f>MAX(0,MIN(OT192,p4_city+p4_grant)-MIN(OT191,p4_city+p4_grant))-OT193</f>
        <v/>
      </c>
      <c r="OU194" s="44">
        <f>MAX(0,MIN(OU192,p4_city+p4_grant)-MIN(OU191,p4_city+p4_grant))-OU193</f>
        <v/>
      </c>
      <c r="OV194" s="44">
        <f>MAX(0,MIN(OV192,p4_city+p4_grant)-MIN(OV191,p4_city+p4_grant))-OV193</f>
        <v/>
      </c>
      <c r="OW194" s="44">
        <f>MAX(0,MIN(OW192,p4_city+p4_grant)-MIN(OW191,p4_city+p4_grant))-OW193</f>
        <v/>
      </c>
      <c r="OX194" s="44">
        <f>MAX(0,MIN(OX192,p4_city+p4_grant)-MIN(OX191,p4_city+p4_grant))-OX193</f>
        <v/>
      </c>
      <c r="OY194" s="44">
        <f>MAX(0,MIN(OY192,p4_city+p4_grant)-MIN(OY191,p4_city+p4_grant))-OY193</f>
        <v/>
      </c>
      <c r="OZ194" s="44">
        <f>MAX(0,MIN(OZ192,p4_city+p4_grant)-MIN(OZ191,p4_city+p4_grant))-OZ193</f>
        <v/>
      </c>
      <c r="PA194" s="44">
        <f>MAX(0,MIN(PA192,p4_city+p4_grant)-MIN(PA191,p4_city+p4_grant))-PA193</f>
        <v/>
      </c>
      <c r="PB194" s="44">
        <f>MAX(0,MIN(PB192,p4_city+p4_grant)-MIN(PB191,p4_city+p4_grant))-PB193</f>
        <v/>
      </c>
      <c r="PC194" s="44">
        <f>MAX(0,MIN(PC192,p4_city+p4_grant)-MIN(PC191,p4_city+p4_grant))-PC193</f>
        <v/>
      </c>
      <c r="PD194" s="44">
        <f>MAX(0,MIN(PD192,p4_city+p4_grant)-MIN(PD191,p4_city+p4_grant))-PD193</f>
        <v/>
      </c>
      <c r="PE194" s="44">
        <f>MAX(0,MIN(PE192,p4_city+p4_grant)-MIN(PE191,p4_city+p4_grant))-PE193</f>
        <v/>
      </c>
      <c r="PF194" s="44">
        <f>MAX(0,MIN(PF192,p4_city+p4_grant)-MIN(PF191,p4_city+p4_grant))-PF193</f>
        <v/>
      </c>
      <c r="PG194" s="44">
        <f>MAX(0,MIN(PG192,p4_city+p4_grant)-MIN(PG191,p4_city+p4_grant))-PG193</f>
        <v/>
      </c>
      <c r="PH194" s="44">
        <f>MAX(0,MIN(PH192,p4_city+p4_grant)-MIN(PH191,p4_city+p4_grant))-PH193</f>
        <v/>
      </c>
      <c r="PI194" s="44">
        <f>MAX(0,MIN(PI192,p4_city+p4_grant)-MIN(PI191,p4_city+p4_grant))-PI193</f>
        <v/>
      </c>
      <c r="PJ194" s="44">
        <f>MAX(0,MIN(PJ192,p4_city+p4_grant)-MIN(PJ191,p4_city+p4_grant))-PJ193</f>
        <v/>
      </c>
      <c r="PK194" s="44">
        <f>MAX(0,MIN(PK192,p4_city+p4_grant)-MIN(PK191,p4_city+p4_grant))-PK193</f>
        <v/>
      </c>
      <c r="PL194" s="44">
        <f>MAX(0,MIN(PL192,p4_city+p4_grant)-MIN(PL191,p4_city+p4_grant))-PL193</f>
        <v/>
      </c>
      <c r="PM194" s="44">
        <f>MAX(0,MIN(PM192,p4_city+p4_grant)-MIN(PM191,p4_city+p4_grant))-PM193</f>
        <v/>
      </c>
    </row>
    <row r="195">
      <c r="A195" s="9" t="inlineStr">
        <is>
          <t>Source: BCH mezz</t>
        </is>
      </c>
      <c r="B195" s="9" t="inlineStr">
        <is>
          <t>P4</t>
        </is>
      </c>
      <c r="C195" s="43">
        <f>SUM(D195:PM195)</f>
        <v/>
      </c>
      <c r="D195" s="44">
        <f>MAX(0,MIN(D192,p4_city+p4_grant+p4_mezz)-MIN(D191,p4_city+p4_grant+p4_mezz))-D193-D194</f>
        <v/>
      </c>
      <c r="E195" s="44">
        <f>MAX(0,MIN(E192,p4_city+p4_grant+p4_mezz)-MIN(E191,p4_city+p4_grant+p4_mezz))-E193-E194</f>
        <v/>
      </c>
      <c r="F195" s="44">
        <f>MAX(0,MIN(F192,p4_city+p4_grant+p4_mezz)-MIN(F191,p4_city+p4_grant+p4_mezz))-F193-F194</f>
        <v/>
      </c>
      <c r="G195" s="44">
        <f>MAX(0,MIN(G192,p4_city+p4_grant+p4_mezz)-MIN(G191,p4_city+p4_grant+p4_mezz))-G193-G194</f>
        <v/>
      </c>
      <c r="H195" s="44">
        <f>MAX(0,MIN(H192,p4_city+p4_grant+p4_mezz)-MIN(H191,p4_city+p4_grant+p4_mezz))-H193-H194</f>
        <v/>
      </c>
      <c r="I195" s="44">
        <f>MAX(0,MIN(I192,p4_city+p4_grant+p4_mezz)-MIN(I191,p4_city+p4_grant+p4_mezz))-I193-I194</f>
        <v/>
      </c>
      <c r="J195" s="44">
        <f>MAX(0,MIN(J192,p4_city+p4_grant+p4_mezz)-MIN(J191,p4_city+p4_grant+p4_mezz))-J193-J194</f>
        <v/>
      </c>
      <c r="K195" s="44">
        <f>MAX(0,MIN(K192,p4_city+p4_grant+p4_mezz)-MIN(K191,p4_city+p4_grant+p4_mezz))-K193-K194</f>
        <v/>
      </c>
      <c r="L195" s="44">
        <f>MAX(0,MIN(L192,p4_city+p4_grant+p4_mezz)-MIN(L191,p4_city+p4_grant+p4_mezz))-L193-L194</f>
        <v/>
      </c>
      <c r="M195" s="44">
        <f>MAX(0,MIN(M192,p4_city+p4_grant+p4_mezz)-MIN(M191,p4_city+p4_grant+p4_mezz))-M193-M194</f>
        <v/>
      </c>
      <c r="N195" s="44">
        <f>MAX(0,MIN(N192,p4_city+p4_grant+p4_mezz)-MIN(N191,p4_city+p4_grant+p4_mezz))-N193-N194</f>
        <v/>
      </c>
      <c r="O195" s="44">
        <f>MAX(0,MIN(O192,p4_city+p4_grant+p4_mezz)-MIN(O191,p4_city+p4_grant+p4_mezz))-O193-O194</f>
        <v/>
      </c>
      <c r="P195" s="44">
        <f>MAX(0,MIN(P192,p4_city+p4_grant+p4_mezz)-MIN(P191,p4_city+p4_grant+p4_mezz))-P193-P194</f>
        <v/>
      </c>
      <c r="Q195" s="44">
        <f>MAX(0,MIN(Q192,p4_city+p4_grant+p4_mezz)-MIN(Q191,p4_city+p4_grant+p4_mezz))-Q193-Q194</f>
        <v/>
      </c>
      <c r="R195" s="44">
        <f>MAX(0,MIN(R192,p4_city+p4_grant+p4_mezz)-MIN(R191,p4_city+p4_grant+p4_mezz))-R193-R194</f>
        <v/>
      </c>
      <c r="S195" s="44">
        <f>MAX(0,MIN(S192,p4_city+p4_grant+p4_mezz)-MIN(S191,p4_city+p4_grant+p4_mezz))-S193-S194</f>
        <v/>
      </c>
      <c r="T195" s="44">
        <f>MAX(0,MIN(T192,p4_city+p4_grant+p4_mezz)-MIN(T191,p4_city+p4_grant+p4_mezz))-T193-T194</f>
        <v/>
      </c>
      <c r="U195" s="44">
        <f>MAX(0,MIN(U192,p4_city+p4_grant+p4_mezz)-MIN(U191,p4_city+p4_grant+p4_mezz))-U193-U194</f>
        <v/>
      </c>
      <c r="V195" s="44">
        <f>MAX(0,MIN(V192,p4_city+p4_grant+p4_mezz)-MIN(V191,p4_city+p4_grant+p4_mezz))-V193-V194</f>
        <v/>
      </c>
      <c r="W195" s="44">
        <f>MAX(0,MIN(W192,p4_city+p4_grant+p4_mezz)-MIN(W191,p4_city+p4_grant+p4_mezz))-W193-W194</f>
        <v/>
      </c>
      <c r="X195" s="44">
        <f>MAX(0,MIN(X192,p4_city+p4_grant+p4_mezz)-MIN(X191,p4_city+p4_grant+p4_mezz))-X193-X194</f>
        <v/>
      </c>
      <c r="Y195" s="44">
        <f>MAX(0,MIN(Y192,p4_city+p4_grant+p4_mezz)-MIN(Y191,p4_city+p4_grant+p4_mezz))-Y193-Y194</f>
        <v/>
      </c>
      <c r="Z195" s="44">
        <f>MAX(0,MIN(Z192,p4_city+p4_grant+p4_mezz)-MIN(Z191,p4_city+p4_grant+p4_mezz))-Z193-Z194</f>
        <v/>
      </c>
      <c r="AA195" s="44">
        <f>MAX(0,MIN(AA192,p4_city+p4_grant+p4_mezz)-MIN(AA191,p4_city+p4_grant+p4_mezz))-AA193-AA194</f>
        <v/>
      </c>
      <c r="AB195" s="44">
        <f>MAX(0,MIN(AB192,p4_city+p4_grant+p4_mezz)-MIN(AB191,p4_city+p4_grant+p4_mezz))-AB193-AB194</f>
        <v/>
      </c>
      <c r="AC195" s="44">
        <f>MAX(0,MIN(AC192,p4_city+p4_grant+p4_mezz)-MIN(AC191,p4_city+p4_grant+p4_mezz))-AC193-AC194</f>
        <v/>
      </c>
      <c r="AD195" s="44">
        <f>MAX(0,MIN(AD192,p4_city+p4_grant+p4_mezz)-MIN(AD191,p4_city+p4_grant+p4_mezz))-AD193-AD194</f>
        <v/>
      </c>
      <c r="AE195" s="44">
        <f>MAX(0,MIN(AE192,p4_city+p4_grant+p4_mezz)-MIN(AE191,p4_city+p4_grant+p4_mezz))-AE193-AE194</f>
        <v/>
      </c>
      <c r="AF195" s="44">
        <f>MAX(0,MIN(AF192,p4_city+p4_grant+p4_mezz)-MIN(AF191,p4_city+p4_grant+p4_mezz))-AF193-AF194</f>
        <v/>
      </c>
      <c r="AG195" s="44">
        <f>MAX(0,MIN(AG192,p4_city+p4_grant+p4_mezz)-MIN(AG191,p4_city+p4_grant+p4_mezz))-AG193-AG194</f>
        <v/>
      </c>
      <c r="AH195" s="44">
        <f>MAX(0,MIN(AH192,p4_city+p4_grant+p4_mezz)-MIN(AH191,p4_city+p4_grant+p4_mezz))-AH193-AH194</f>
        <v/>
      </c>
      <c r="AI195" s="44">
        <f>MAX(0,MIN(AI192,p4_city+p4_grant+p4_mezz)-MIN(AI191,p4_city+p4_grant+p4_mezz))-AI193-AI194</f>
        <v/>
      </c>
      <c r="AJ195" s="44">
        <f>MAX(0,MIN(AJ192,p4_city+p4_grant+p4_mezz)-MIN(AJ191,p4_city+p4_grant+p4_mezz))-AJ193-AJ194</f>
        <v/>
      </c>
      <c r="AK195" s="44">
        <f>MAX(0,MIN(AK192,p4_city+p4_grant+p4_mezz)-MIN(AK191,p4_city+p4_grant+p4_mezz))-AK193-AK194</f>
        <v/>
      </c>
      <c r="AL195" s="44">
        <f>MAX(0,MIN(AL192,p4_city+p4_grant+p4_mezz)-MIN(AL191,p4_city+p4_grant+p4_mezz))-AL193-AL194</f>
        <v/>
      </c>
      <c r="AM195" s="44">
        <f>MAX(0,MIN(AM192,p4_city+p4_grant+p4_mezz)-MIN(AM191,p4_city+p4_grant+p4_mezz))-AM193-AM194</f>
        <v/>
      </c>
      <c r="AN195" s="44">
        <f>MAX(0,MIN(AN192,p4_city+p4_grant+p4_mezz)-MIN(AN191,p4_city+p4_grant+p4_mezz))-AN193-AN194</f>
        <v/>
      </c>
      <c r="AO195" s="44">
        <f>MAX(0,MIN(AO192,p4_city+p4_grant+p4_mezz)-MIN(AO191,p4_city+p4_grant+p4_mezz))-AO193-AO194</f>
        <v/>
      </c>
      <c r="AP195" s="44">
        <f>MAX(0,MIN(AP192,p4_city+p4_grant+p4_mezz)-MIN(AP191,p4_city+p4_grant+p4_mezz))-AP193-AP194</f>
        <v/>
      </c>
      <c r="AQ195" s="44">
        <f>MAX(0,MIN(AQ192,p4_city+p4_grant+p4_mezz)-MIN(AQ191,p4_city+p4_grant+p4_mezz))-AQ193-AQ194</f>
        <v/>
      </c>
      <c r="AR195" s="44">
        <f>MAX(0,MIN(AR192,p4_city+p4_grant+p4_mezz)-MIN(AR191,p4_city+p4_grant+p4_mezz))-AR193-AR194</f>
        <v/>
      </c>
      <c r="AS195" s="44">
        <f>MAX(0,MIN(AS192,p4_city+p4_grant+p4_mezz)-MIN(AS191,p4_city+p4_grant+p4_mezz))-AS193-AS194</f>
        <v/>
      </c>
      <c r="AT195" s="44">
        <f>MAX(0,MIN(AT192,p4_city+p4_grant+p4_mezz)-MIN(AT191,p4_city+p4_grant+p4_mezz))-AT193-AT194</f>
        <v/>
      </c>
      <c r="AU195" s="44">
        <f>MAX(0,MIN(AU192,p4_city+p4_grant+p4_mezz)-MIN(AU191,p4_city+p4_grant+p4_mezz))-AU193-AU194</f>
        <v/>
      </c>
      <c r="AV195" s="44">
        <f>MAX(0,MIN(AV192,p4_city+p4_grant+p4_mezz)-MIN(AV191,p4_city+p4_grant+p4_mezz))-AV193-AV194</f>
        <v/>
      </c>
      <c r="AW195" s="44">
        <f>MAX(0,MIN(AW192,p4_city+p4_grant+p4_mezz)-MIN(AW191,p4_city+p4_grant+p4_mezz))-AW193-AW194</f>
        <v/>
      </c>
      <c r="AX195" s="44">
        <f>MAX(0,MIN(AX192,p4_city+p4_grant+p4_mezz)-MIN(AX191,p4_city+p4_grant+p4_mezz))-AX193-AX194</f>
        <v/>
      </c>
      <c r="AY195" s="44">
        <f>MAX(0,MIN(AY192,p4_city+p4_grant+p4_mezz)-MIN(AY191,p4_city+p4_grant+p4_mezz))-AY193-AY194</f>
        <v/>
      </c>
      <c r="AZ195" s="44">
        <f>MAX(0,MIN(AZ192,p4_city+p4_grant+p4_mezz)-MIN(AZ191,p4_city+p4_grant+p4_mezz))-AZ193-AZ194</f>
        <v/>
      </c>
      <c r="BA195" s="44">
        <f>MAX(0,MIN(BA192,p4_city+p4_grant+p4_mezz)-MIN(BA191,p4_city+p4_grant+p4_mezz))-BA193-BA194</f>
        <v/>
      </c>
      <c r="BB195" s="44">
        <f>MAX(0,MIN(BB192,p4_city+p4_grant+p4_mezz)-MIN(BB191,p4_city+p4_grant+p4_mezz))-BB193-BB194</f>
        <v/>
      </c>
      <c r="BC195" s="44">
        <f>MAX(0,MIN(BC192,p4_city+p4_grant+p4_mezz)-MIN(BC191,p4_city+p4_grant+p4_mezz))-BC193-BC194</f>
        <v/>
      </c>
      <c r="BD195" s="44">
        <f>MAX(0,MIN(BD192,p4_city+p4_grant+p4_mezz)-MIN(BD191,p4_city+p4_grant+p4_mezz))-BD193-BD194</f>
        <v/>
      </c>
      <c r="BE195" s="44">
        <f>MAX(0,MIN(BE192,p4_city+p4_grant+p4_mezz)-MIN(BE191,p4_city+p4_grant+p4_mezz))-BE193-BE194</f>
        <v/>
      </c>
      <c r="BF195" s="44">
        <f>MAX(0,MIN(BF192,p4_city+p4_grant+p4_mezz)-MIN(BF191,p4_city+p4_grant+p4_mezz))-BF193-BF194</f>
        <v/>
      </c>
      <c r="BG195" s="44">
        <f>MAX(0,MIN(BG192,p4_city+p4_grant+p4_mezz)-MIN(BG191,p4_city+p4_grant+p4_mezz))-BG193-BG194</f>
        <v/>
      </c>
      <c r="BH195" s="44">
        <f>MAX(0,MIN(BH192,p4_city+p4_grant+p4_mezz)-MIN(BH191,p4_city+p4_grant+p4_mezz))-BH193-BH194</f>
        <v/>
      </c>
      <c r="BI195" s="44">
        <f>MAX(0,MIN(BI192,p4_city+p4_grant+p4_mezz)-MIN(BI191,p4_city+p4_grant+p4_mezz))-BI193-BI194</f>
        <v/>
      </c>
      <c r="BJ195" s="44">
        <f>MAX(0,MIN(BJ192,p4_city+p4_grant+p4_mezz)-MIN(BJ191,p4_city+p4_grant+p4_mezz))-BJ193-BJ194</f>
        <v/>
      </c>
      <c r="BK195" s="44">
        <f>MAX(0,MIN(BK192,p4_city+p4_grant+p4_mezz)-MIN(BK191,p4_city+p4_grant+p4_mezz))-BK193-BK194</f>
        <v/>
      </c>
      <c r="BL195" s="44">
        <f>MAX(0,MIN(BL192,p4_city+p4_grant+p4_mezz)-MIN(BL191,p4_city+p4_grant+p4_mezz))-BL193-BL194</f>
        <v/>
      </c>
      <c r="BM195" s="44">
        <f>MAX(0,MIN(BM192,p4_city+p4_grant+p4_mezz)-MIN(BM191,p4_city+p4_grant+p4_mezz))-BM193-BM194</f>
        <v/>
      </c>
      <c r="BN195" s="44">
        <f>MAX(0,MIN(BN192,p4_city+p4_grant+p4_mezz)-MIN(BN191,p4_city+p4_grant+p4_mezz))-BN193-BN194</f>
        <v/>
      </c>
      <c r="BO195" s="44">
        <f>MAX(0,MIN(BO192,p4_city+p4_grant+p4_mezz)-MIN(BO191,p4_city+p4_grant+p4_mezz))-BO193-BO194</f>
        <v/>
      </c>
      <c r="BP195" s="44">
        <f>MAX(0,MIN(BP192,p4_city+p4_grant+p4_mezz)-MIN(BP191,p4_city+p4_grant+p4_mezz))-BP193-BP194</f>
        <v/>
      </c>
      <c r="BQ195" s="44">
        <f>MAX(0,MIN(BQ192,p4_city+p4_grant+p4_mezz)-MIN(BQ191,p4_city+p4_grant+p4_mezz))-BQ193-BQ194</f>
        <v/>
      </c>
      <c r="BR195" s="44">
        <f>MAX(0,MIN(BR192,p4_city+p4_grant+p4_mezz)-MIN(BR191,p4_city+p4_grant+p4_mezz))-BR193-BR194</f>
        <v/>
      </c>
      <c r="BS195" s="44">
        <f>MAX(0,MIN(BS192,p4_city+p4_grant+p4_mezz)-MIN(BS191,p4_city+p4_grant+p4_mezz))-BS193-BS194</f>
        <v/>
      </c>
      <c r="BT195" s="44">
        <f>MAX(0,MIN(BT192,p4_city+p4_grant+p4_mezz)-MIN(BT191,p4_city+p4_grant+p4_mezz))-BT193-BT194</f>
        <v/>
      </c>
      <c r="BU195" s="44">
        <f>MAX(0,MIN(BU192,p4_city+p4_grant+p4_mezz)-MIN(BU191,p4_city+p4_grant+p4_mezz))-BU193-BU194</f>
        <v/>
      </c>
      <c r="BV195" s="44">
        <f>MAX(0,MIN(BV192,p4_city+p4_grant+p4_mezz)-MIN(BV191,p4_city+p4_grant+p4_mezz))-BV193-BV194</f>
        <v/>
      </c>
      <c r="BW195" s="44">
        <f>MAX(0,MIN(BW192,p4_city+p4_grant+p4_mezz)-MIN(BW191,p4_city+p4_grant+p4_mezz))-BW193-BW194</f>
        <v/>
      </c>
      <c r="BX195" s="44">
        <f>MAX(0,MIN(BX192,p4_city+p4_grant+p4_mezz)-MIN(BX191,p4_city+p4_grant+p4_mezz))-BX193-BX194</f>
        <v/>
      </c>
      <c r="BY195" s="44">
        <f>MAX(0,MIN(BY192,p4_city+p4_grant+p4_mezz)-MIN(BY191,p4_city+p4_grant+p4_mezz))-BY193-BY194</f>
        <v/>
      </c>
      <c r="BZ195" s="44">
        <f>MAX(0,MIN(BZ192,p4_city+p4_grant+p4_mezz)-MIN(BZ191,p4_city+p4_grant+p4_mezz))-BZ193-BZ194</f>
        <v/>
      </c>
      <c r="CA195" s="44">
        <f>MAX(0,MIN(CA192,p4_city+p4_grant+p4_mezz)-MIN(CA191,p4_city+p4_grant+p4_mezz))-CA193-CA194</f>
        <v/>
      </c>
      <c r="CB195" s="44">
        <f>MAX(0,MIN(CB192,p4_city+p4_grant+p4_mezz)-MIN(CB191,p4_city+p4_grant+p4_mezz))-CB193-CB194</f>
        <v/>
      </c>
      <c r="CC195" s="44">
        <f>MAX(0,MIN(CC192,p4_city+p4_grant+p4_mezz)-MIN(CC191,p4_city+p4_grant+p4_mezz))-CC193-CC194</f>
        <v/>
      </c>
      <c r="CD195" s="44">
        <f>MAX(0,MIN(CD192,p4_city+p4_grant+p4_mezz)-MIN(CD191,p4_city+p4_grant+p4_mezz))-CD193-CD194</f>
        <v/>
      </c>
      <c r="CE195" s="44">
        <f>MAX(0,MIN(CE192,p4_city+p4_grant+p4_mezz)-MIN(CE191,p4_city+p4_grant+p4_mezz))-CE193-CE194</f>
        <v/>
      </c>
      <c r="CF195" s="44">
        <f>MAX(0,MIN(CF192,p4_city+p4_grant+p4_mezz)-MIN(CF191,p4_city+p4_grant+p4_mezz))-CF193-CF194</f>
        <v/>
      </c>
      <c r="CG195" s="44">
        <f>MAX(0,MIN(CG192,p4_city+p4_grant+p4_mezz)-MIN(CG191,p4_city+p4_grant+p4_mezz))-CG193-CG194</f>
        <v/>
      </c>
      <c r="CH195" s="44">
        <f>MAX(0,MIN(CH192,p4_city+p4_grant+p4_mezz)-MIN(CH191,p4_city+p4_grant+p4_mezz))-CH193-CH194</f>
        <v/>
      </c>
      <c r="CI195" s="44">
        <f>MAX(0,MIN(CI192,p4_city+p4_grant+p4_mezz)-MIN(CI191,p4_city+p4_grant+p4_mezz))-CI193-CI194</f>
        <v/>
      </c>
      <c r="CJ195" s="44">
        <f>MAX(0,MIN(CJ192,p4_city+p4_grant+p4_mezz)-MIN(CJ191,p4_city+p4_grant+p4_mezz))-CJ193-CJ194</f>
        <v/>
      </c>
      <c r="CK195" s="44">
        <f>MAX(0,MIN(CK192,p4_city+p4_grant+p4_mezz)-MIN(CK191,p4_city+p4_grant+p4_mezz))-CK193-CK194</f>
        <v/>
      </c>
      <c r="CL195" s="44">
        <f>MAX(0,MIN(CL192,p4_city+p4_grant+p4_mezz)-MIN(CL191,p4_city+p4_grant+p4_mezz))-CL193-CL194</f>
        <v/>
      </c>
      <c r="CM195" s="44">
        <f>MAX(0,MIN(CM192,p4_city+p4_grant+p4_mezz)-MIN(CM191,p4_city+p4_grant+p4_mezz))-CM193-CM194</f>
        <v/>
      </c>
      <c r="CN195" s="44">
        <f>MAX(0,MIN(CN192,p4_city+p4_grant+p4_mezz)-MIN(CN191,p4_city+p4_grant+p4_mezz))-CN193-CN194</f>
        <v/>
      </c>
      <c r="CO195" s="44">
        <f>MAX(0,MIN(CO192,p4_city+p4_grant+p4_mezz)-MIN(CO191,p4_city+p4_grant+p4_mezz))-CO193-CO194</f>
        <v/>
      </c>
      <c r="CP195" s="44">
        <f>MAX(0,MIN(CP192,p4_city+p4_grant+p4_mezz)-MIN(CP191,p4_city+p4_grant+p4_mezz))-CP193-CP194</f>
        <v/>
      </c>
      <c r="CQ195" s="44">
        <f>MAX(0,MIN(CQ192,p4_city+p4_grant+p4_mezz)-MIN(CQ191,p4_city+p4_grant+p4_mezz))-CQ193-CQ194</f>
        <v/>
      </c>
      <c r="CR195" s="44">
        <f>MAX(0,MIN(CR192,p4_city+p4_grant+p4_mezz)-MIN(CR191,p4_city+p4_grant+p4_mezz))-CR193-CR194</f>
        <v/>
      </c>
      <c r="CS195" s="44">
        <f>MAX(0,MIN(CS192,p4_city+p4_grant+p4_mezz)-MIN(CS191,p4_city+p4_grant+p4_mezz))-CS193-CS194</f>
        <v/>
      </c>
      <c r="CT195" s="44">
        <f>MAX(0,MIN(CT192,p4_city+p4_grant+p4_mezz)-MIN(CT191,p4_city+p4_grant+p4_mezz))-CT193-CT194</f>
        <v/>
      </c>
      <c r="CU195" s="44">
        <f>MAX(0,MIN(CU192,p4_city+p4_grant+p4_mezz)-MIN(CU191,p4_city+p4_grant+p4_mezz))-CU193-CU194</f>
        <v/>
      </c>
      <c r="CV195" s="44">
        <f>MAX(0,MIN(CV192,p4_city+p4_grant+p4_mezz)-MIN(CV191,p4_city+p4_grant+p4_mezz))-CV193-CV194</f>
        <v/>
      </c>
      <c r="CW195" s="44">
        <f>MAX(0,MIN(CW192,p4_city+p4_grant+p4_mezz)-MIN(CW191,p4_city+p4_grant+p4_mezz))-CW193-CW194</f>
        <v/>
      </c>
      <c r="CX195" s="44">
        <f>MAX(0,MIN(CX192,p4_city+p4_grant+p4_mezz)-MIN(CX191,p4_city+p4_grant+p4_mezz))-CX193-CX194</f>
        <v/>
      </c>
      <c r="CY195" s="44">
        <f>MAX(0,MIN(CY192,p4_city+p4_grant+p4_mezz)-MIN(CY191,p4_city+p4_grant+p4_mezz))-CY193-CY194</f>
        <v/>
      </c>
      <c r="CZ195" s="44">
        <f>MAX(0,MIN(CZ192,p4_city+p4_grant+p4_mezz)-MIN(CZ191,p4_city+p4_grant+p4_mezz))-CZ193-CZ194</f>
        <v/>
      </c>
      <c r="DA195" s="44">
        <f>MAX(0,MIN(DA192,p4_city+p4_grant+p4_mezz)-MIN(DA191,p4_city+p4_grant+p4_mezz))-DA193-DA194</f>
        <v/>
      </c>
      <c r="DB195" s="44">
        <f>MAX(0,MIN(DB192,p4_city+p4_grant+p4_mezz)-MIN(DB191,p4_city+p4_grant+p4_mezz))-DB193-DB194</f>
        <v/>
      </c>
      <c r="DC195" s="44">
        <f>MAX(0,MIN(DC192,p4_city+p4_grant+p4_mezz)-MIN(DC191,p4_city+p4_grant+p4_mezz))-DC193-DC194</f>
        <v/>
      </c>
      <c r="DD195" s="44">
        <f>MAX(0,MIN(DD192,p4_city+p4_grant+p4_mezz)-MIN(DD191,p4_city+p4_grant+p4_mezz))-DD193-DD194</f>
        <v/>
      </c>
      <c r="DE195" s="44">
        <f>MAX(0,MIN(DE192,p4_city+p4_grant+p4_mezz)-MIN(DE191,p4_city+p4_grant+p4_mezz))-DE193-DE194</f>
        <v/>
      </c>
      <c r="DF195" s="44">
        <f>MAX(0,MIN(DF192,p4_city+p4_grant+p4_mezz)-MIN(DF191,p4_city+p4_grant+p4_mezz))-DF193-DF194</f>
        <v/>
      </c>
      <c r="DG195" s="44">
        <f>MAX(0,MIN(DG192,p4_city+p4_grant+p4_mezz)-MIN(DG191,p4_city+p4_grant+p4_mezz))-DG193-DG194</f>
        <v/>
      </c>
      <c r="DH195" s="44">
        <f>MAX(0,MIN(DH192,p4_city+p4_grant+p4_mezz)-MIN(DH191,p4_city+p4_grant+p4_mezz))-DH193-DH194</f>
        <v/>
      </c>
      <c r="DI195" s="44">
        <f>MAX(0,MIN(DI192,p4_city+p4_grant+p4_mezz)-MIN(DI191,p4_city+p4_grant+p4_mezz))-DI193-DI194</f>
        <v/>
      </c>
      <c r="DJ195" s="44">
        <f>MAX(0,MIN(DJ192,p4_city+p4_grant+p4_mezz)-MIN(DJ191,p4_city+p4_grant+p4_mezz))-DJ193-DJ194</f>
        <v/>
      </c>
      <c r="DK195" s="44">
        <f>MAX(0,MIN(DK192,p4_city+p4_grant+p4_mezz)-MIN(DK191,p4_city+p4_grant+p4_mezz))-DK193-DK194</f>
        <v/>
      </c>
      <c r="DL195" s="44">
        <f>MAX(0,MIN(DL192,p4_city+p4_grant+p4_mezz)-MIN(DL191,p4_city+p4_grant+p4_mezz))-DL193-DL194</f>
        <v/>
      </c>
      <c r="DM195" s="44">
        <f>MAX(0,MIN(DM192,p4_city+p4_grant+p4_mezz)-MIN(DM191,p4_city+p4_grant+p4_mezz))-DM193-DM194</f>
        <v/>
      </c>
      <c r="DN195" s="44">
        <f>MAX(0,MIN(DN192,p4_city+p4_grant+p4_mezz)-MIN(DN191,p4_city+p4_grant+p4_mezz))-DN193-DN194</f>
        <v/>
      </c>
      <c r="DO195" s="44">
        <f>MAX(0,MIN(DO192,p4_city+p4_grant+p4_mezz)-MIN(DO191,p4_city+p4_grant+p4_mezz))-DO193-DO194</f>
        <v/>
      </c>
      <c r="DP195" s="44">
        <f>MAX(0,MIN(DP192,p4_city+p4_grant+p4_mezz)-MIN(DP191,p4_city+p4_grant+p4_mezz))-DP193-DP194</f>
        <v/>
      </c>
      <c r="DQ195" s="44">
        <f>MAX(0,MIN(DQ192,p4_city+p4_grant+p4_mezz)-MIN(DQ191,p4_city+p4_grant+p4_mezz))-DQ193-DQ194</f>
        <v/>
      </c>
      <c r="DR195" s="44">
        <f>MAX(0,MIN(DR192,p4_city+p4_grant+p4_mezz)-MIN(DR191,p4_city+p4_grant+p4_mezz))-DR193-DR194</f>
        <v/>
      </c>
      <c r="DS195" s="44">
        <f>MAX(0,MIN(DS192,p4_city+p4_grant+p4_mezz)-MIN(DS191,p4_city+p4_grant+p4_mezz))-DS193-DS194</f>
        <v/>
      </c>
      <c r="DT195" s="44">
        <f>MAX(0,MIN(DT192,p4_city+p4_grant+p4_mezz)-MIN(DT191,p4_city+p4_grant+p4_mezz))-DT193-DT194</f>
        <v/>
      </c>
      <c r="DU195" s="44">
        <f>MAX(0,MIN(DU192,p4_city+p4_grant+p4_mezz)-MIN(DU191,p4_city+p4_grant+p4_mezz))-DU193-DU194</f>
        <v/>
      </c>
      <c r="DV195" s="44">
        <f>MAX(0,MIN(DV192,p4_city+p4_grant+p4_mezz)-MIN(DV191,p4_city+p4_grant+p4_mezz))-DV193-DV194</f>
        <v/>
      </c>
      <c r="DW195" s="44">
        <f>MAX(0,MIN(DW192,p4_city+p4_grant+p4_mezz)-MIN(DW191,p4_city+p4_grant+p4_mezz))-DW193-DW194</f>
        <v/>
      </c>
      <c r="DX195" s="44">
        <f>MAX(0,MIN(DX192,p4_city+p4_grant+p4_mezz)-MIN(DX191,p4_city+p4_grant+p4_mezz))-DX193-DX194</f>
        <v/>
      </c>
      <c r="DY195" s="44">
        <f>MAX(0,MIN(DY192,p4_city+p4_grant+p4_mezz)-MIN(DY191,p4_city+p4_grant+p4_mezz))-DY193-DY194</f>
        <v/>
      </c>
      <c r="DZ195" s="44">
        <f>MAX(0,MIN(DZ192,p4_city+p4_grant+p4_mezz)-MIN(DZ191,p4_city+p4_grant+p4_mezz))-DZ193-DZ194</f>
        <v/>
      </c>
      <c r="EA195" s="44">
        <f>MAX(0,MIN(EA192,p4_city+p4_grant+p4_mezz)-MIN(EA191,p4_city+p4_grant+p4_mezz))-EA193-EA194</f>
        <v/>
      </c>
      <c r="EB195" s="44">
        <f>MAX(0,MIN(EB192,p4_city+p4_grant+p4_mezz)-MIN(EB191,p4_city+p4_grant+p4_mezz))-EB193-EB194</f>
        <v/>
      </c>
      <c r="EC195" s="44">
        <f>MAX(0,MIN(EC192,p4_city+p4_grant+p4_mezz)-MIN(EC191,p4_city+p4_grant+p4_mezz))-EC193-EC194</f>
        <v/>
      </c>
      <c r="ED195" s="44">
        <f>MAX(0,MIN(ED192,p4_city+p4_grant+p4_mezz)-MIN(ED191,p4_city+p4_grant+p4_mezz))-ED193-ED194</f>
        <v/>
      </c>
      <c r="EE195" s="44">
        <f>MAX(0,MIN(EE192,p4_city+p4_grant+p4_mezz)-MIN(EE191,p4_city+p4_grant+p4_mezz))-EE193-EE194</f>
        <v/>
      </c>
      <c r="EF195" s="44">
        <f>MAX(0,MIN(EF192,p4_city+p4_grant+p4_mezz)-MIN(EF191,p4_city+p4_grant+p4_mezz))-EF193-EF194</f>
        <v/>
      </c>
      <c r="EG195" s="44">
        <f>MAX(0,MIN(EG192,p4_city+p4_grant+p4_mezz)-MIN(EG191,p4_city+p4_grant+p4_mezz))-EG193-EG194</f>
        <v/>
      </c>
      <c r="EH195" s="44">
        <f>MAX(0,MIN(EH192,p4_city+p4_grant+p4_mezz)-MIN(EH191,p4_city+p4_grant+p4_mezz))-EH193-EH194</f>
        <v/>
      </c>
      <c r="EI195" s="44">
        <f>MAX(0,MIN(EI192,p4_city+p4_grant+p4_mezz)-MIN(EI191,p4_city+p4_grant+p4_mezz))-EI193-EI194</f>
        <v/>
      </c>
      <c r="EJ195" s="44">
        <f>MAX(0,MIN(EJ192,p4_city+p4_grant+p4_mezz)-MIN(EJ191,p4_city+p4_grant+p4_mezz))-EJ193-EJ194</f>
        <v/>
      </c>
      <c r="EK195" s="44">
        <f>MAX(0,MIN(EK192,p4_city+p4_grant+p4_mezz)-MIN(EK191,p4_city+p4_grant+p4_mezz))-EK193-EK194</f>
        <v/>
      </c>
      <c r="EL195" s="44">
        <f>MAX(0,MIN(EL192,p4_city+p4_grant+p4_mezz)-MIN(EL191,p4_city+p4_grant+p4_mezz))-EL193-EL194</f>
        <v/>
      </c>
      <c r="EM195" s="44">
        <f>MAX(0,MIN(EM192,p4_city+p4_grant+p4_mezz)-MIN(EM191,p4_city+p4_grant+p4_mezz))-EM193-EM194</f>
        <v/>
      </c>
      <c r="EN195" s="44">
        <f>MAX(0,MIN(EN192,p4_city+p4_grant+p4_mezz)-MIN(EN191,p4_city+p4_grant+p4_mezz))-EN193-EN194</f>
        <v/>
      </c>
      <c r="EO195" s="44">
        <f>MAX(0,MIN(EO192,p4_city+p4_grant+p4_mezz)-MIN(EO191,p4_city+p4_grant+p4_mezz))-EO193-EO194</f>
        <v/>
      </c>
      <c r="EP195" s="44">
        <f>MAX(0,MIN(EP192,p4_city+p4_grant+p4_mezz)-MIN(EP191,p4_city+p4_grant+p4_mezz))-EP193-EP194</f>
        <v/>
      </c>
      <c r="EQ195" s="44">
        <f>MAX(0,MIN(EQ192,p4_city+p4_grant+p4_mezz)-MIN(EQ191,p4_city+p4_grant+p4_mezz))-EQ193-EQ194</f>
        <v/>
      </c>
      <c r="ER195" s="44">
        <f>MAX(0,MIN(ER192,p4_city+p4_grant+p4_mezz)-MIN(ER191,p4_city+p4_grant+p4_mezz))-ER193-ER194</f>
        <v/>
      </c>
      <c r="ES195" s="44">
        <f>MAX(0,MIN(ES192,p4_city+p4_grant+p4_mezz)-MIN(ES191,p4_city+p4_grant+p4_mezz))-ES193-ES194</f>
        <v/>
      </c>
      <c r="ET195" s="44">
        <f>MAX(0,MIN(ET192,p4_city+p4_grant+p4_mezz)-MIN(ET191,p4_city+p4_grant+p4_mezz))-ET193-ET194</f>
        <v/>
      </c>
      <c r="EU195" s="44">
        <f>MAX(0,MIN(EU192,p4_city+p4_grant+p4_mezz)-MIN(EU191,p4_city+p4_grant+p4_mezz))-EU193-EU194</f>
        <v/>
      </c>
      <c r="EV195" s="44">
        <f>MAX(0,MIN(EV192,p4_city+p4_grant+p4_mezz)-MIN(EV191,p4_city+p4_grant+p4_mezz))-EV193-EV194</f>
        <v/>
      </c>
      <c r="EW195" s="44">
        <f>MAX(0,MIN(EW192,p4_city+p4_grant+p4_mezz)-MIN(EW191,p4_city+p4_grant+p4_mezz))-EW193-EW194</f>
        <v/>
      </c>
      <c r="EX195" s="44">
        <f>MAX(0,MIN(EX192,p4_city+p4_grant+p4_mezz)-MIN(EX191,p4_city+p4_grant+p4_mezz))-EX193-EX194</f>
        <v/>
      </c>
      <c r="EY195" s="44">
        <f>MAX(0,MIN(EY192,p4_city+p4_grant+p4_mezz)-MIN(EY191,p4_city+p4_grant+p4_mezz))-EY193-EY194</f>
        <v/>
      </c>
      <c r="EZ195" s="44">
        <f>MAX(0,MIN(EZ192,p4_city+p4_grant+p4_mezz)-MIN(EZ191,p4_city+p4_grant+p4_mezz))-EZ193-EZ194</f>
        <v/>
      </c>
      <c r="FA195" s="44">
        <f>MAX(0,MIN(FA192,p4_city+p4_grant+p4_mezz)-MIN(FA191,p4_city+p4_grant+p4_mezz))-FA193-FA194</f>
        <v/>
      </c>
      <c r="FB195" s="44">
        <f>MAX(0,MIN(FB192,p4_city+p4_grant+p4_mezz)-MIN(FB191,p4_city+p4_grant+p4_mezz))-FB193-FB194</f>
        <v/>
      </c>
      <c r="FC195" s="44">
        <f>MAX(0,MIN(FC192,p4_city+p4_grant+p4_mezz)-MIN(FC191,p4_city+p4_grant+p4_mezz))-FC193-FC194</f>
        <v/>
      </c>
      <c r="FD195" s="44">
        <f>MAX(0,MIN(FD192,p4_city+p4_grant+p4_mezz)-MIN(FD191,p4_city+p4_grant+p4_mezz))-FD193-FD194</f>
        <v/>
      </c>
      <c r="FE195" s="44">
        <f>MAX(0,MIN(FE192,p4_city+p4_grant+p4_mezz)-MIN(FE191,p4_city+p4_grant+p4_mezz))-FE193-FE194</f>
        <v/>
      </c>
      <c r="FF195" s="44">
        <f>MAX(0,MIN(FF192,p4_city+p4_grant+p4_mezz)-MIN(FF191,p4_city+p4_grant+p4_mezz))-FF193-FF194</f>
        <v/>
      </c>
      <c r="FG195" s="44">
        <f>MAX(0,MIN(FG192,p4_city+p4_grant+p4_mezz)-MIN(FG191,p4_city+p4_grant+p4_mezz))-FG193-FG194</f>
        <v/>
      </c>
      <c r="FH195" s="44">
        <f>MAX(0,MIN(FH192,p4_city+p4_grant+p4_mezz)-MIN(FH191,p4_city+p4_grant+p4_mezz))-FH193-FH194</f>
        <v/>
      </c>
      <c r="FI195" s="44">
        <f>MAX(0,MIN(FI192,p4_city+p4_grant+p4_mezz)-MIN(FI191,p4_city+p4_grant+p4_mezz))-FI193-FI194</f>
        <v/>
      </c>
      <c r="FJ195" s="44">
        <f>MAX(0,MIN(FJ192,p4_city+p4_grant+p4_mezz)-MIN(FJ191,p4_city+p4_grant+p4_mezz))-FJ193-FJ194</f>
        <v/>
      </c>
      <c r="FK195" s="44">
        <f>MAX(0,MIN(FK192,p4_city+p4_grant+p4_mezz)-MIN(FK191,p4_city+p4_grant+p4_mezz))-FK193-FK194</f>
        <v/>
      </c>
      <c r="FL195" s="44">
        <f>MAX(0,MIN(FL192,p4_city+p4_grant+p4_mezz)-MIN(FL191,p4_city+p4_grant+p4_mezz))-FL193-FL194</f>
        <v/>
      </c>
      <c r="FM195" s="44">
        <f>MAX(0,MIN(FM192,p4_city+p4_grant+p4_mezz)-MIN(FM191,p4_city+p4_grant+p4_mezz))-FM193-FM194</f>
        <v/>
      </c>
      <c r="FN195" s="44">
        <f>MAX(0,MIN(FN192,p4_city+p4_grant+p4_mezz)-MIN(FN191,p4_city+p4_grant+p4_mezz))-FN193-FN194</f>
        <v/>
      </c>
      <c r="FO195" s="44">
        <f>MAX(0,MIN(FO192,p4_city+p4_grant+p4_mezz)-MIN(FO191,p4_city+p4_grant+p4_mezz))-FO193-FO194</f>
        <v/>
      </c>
      <c r="FP195" s="44">
        <f>MAX(0,MIN(FP192,p4_city+p4_grant+p4_mezz)-MIN(FP191,p4_city+p4_grant+p4_mezz))-FP193-FP194</f>
        <v/>
      </c>
      <c r="FQ195" s="44">
        <f>MAX(0,MIN(FQ192,p4_city+p4_grant+p4_mezz)-MIN(FQ191,p4_city+p4_grant+p4_mezz))-FQ193-FQ194</f>
        <v/>
      </c>
      <c r="FR195" s="44">
        <f>MAX(0,MIN(FR192,p4_city+p4_grant+p4_mezz)-MIN(FR191,p4_city+p4_grant+p4_mezz))-FR193-FR194</f>
        <v/>
      </c>
      <c r="FS195" s="44">
        <f>MAX(0,MIN(FS192,p4_city+p4_grant+p4_mezz)-MIN(FS191,p4_city+p4_grant+p4_mezz))-FS193-FS194</f>
        <v/>
      </c>
      <c r="FT195" s="44">
        <f>MAX(0,MIN(FT192,p4_city+p4_grant+p4_mezz)-MIN(FT191,p4_city+p4_grant+p4_mezz))-FT193-FT194</f>
        <v/>
      </c>
      <c r="FU195" s="44">
        <f>MAX(0,MIN(FU192,p4_city+p4_grant+p4_mezz)-MIN(FU191,p4_city+p4_grant+p4_mezz))-FU193-FU194</f>
        <v/>
      </c>
      <c r="FV195" s="44">
        <f>MAX(0,MIN(FV192,p4_city+p4_grant+p4_mezz)-MIN(FV191,p4_city+p4_grant+p4_mezz))-FV193-FV194</f>
        <v/>
      </c>
      <c r="FW195" s="44">
        <f>MAX(0,MIN(FW192,p4_city+p4_grant+p4_mezz)-MIN(FW191,p4_city+p4_grant+p4_mezz))-FW193-FW194</f>
        <v/>
      </c>
      <c r="FX195" s="44">
        <f>MAX(0,MIN(FX192,p4_city+p4_grant+p4_mezz)-MIN(FX191,p4_city+p4_grant+p4_mezz))-FX193-FX194</f>
        <v/>
      </c>
      <c r="FY195" s="44">
        <f>MAX(0,MIN(FY192,p4_city+p4_grant+p4_mezz)-MIN(FY191,p4_city+p4_grant+p4_mezz))-FY193-FY194</f>
        <v/>
      </c>
      <c r="FZ195" s="44">
        <f>MAX(0,MIN(FZ192,p4_city+p4_grant+p4_mezz)-MIN(FZ191,p4_city+p4_grant+p4_mezz))-FZ193-FZ194</f>
        <v/>
      </c>
      <c r="GA195" s="44">
        <f>MAX(0,MIN(GA192,p4_city+p4_grant+p4_mezz)-MIN(GA191,p4_city+p4_grant+p4_mezz))-GA193-GA194</f>
        <v/>
      </c>
      <c r="GB195" s="44">
        <f>MAX(0,MIN(GB192,p4_city+p4_grant+p4_mezz)-MIN(GB191,p4_city+p4_grant+p4_mezz))-GB193-GB194</f>
        <v/>
      </c>
      <c r="GC195" s="44">
        <f>MAX(0,MIN(GC192,p4_city+p4_grant+p4_mezz)-MIN(GC191,p4_city+p4_grant+p4_mezz))-GC193-GC194</f>
        <v/>
      </c>
      <c r="GD195" s="44">
        <f>MAX(0,MIN(GD192,p4_city+p4_grant+p4_mezz)-MIN(GD191,p4_city+p4_grant+p4_mezz))-GD193-GD194</f>
        <v/>
      </c>
      <c r="GE195" s="44">
        <f>MAX(0,MIN(GE192,p4_city+p4_grant+p4_mezz)-MIN(GE191,p4_city+p4_grant+p4_mezz))-GE193-GE194</f>
        <v/>
      </c>
      <c r="GF195" s="44">
        <f>MAX(0,MIN(GF192,p4_city+p4_grant+p4_mezz)-MIN(GF191,p4_city+p4_grant+p4_mezz))-GF193-GF194</f>
        <v/>
      </c>
      <c r="GG195" s="44">
        <f>MAX(0,MIN(GG192,p4_city+p4_grant+p4_mezz)-MIN(GG191,p4_city+p4_grant+p4_mezz))-GG193-GG194</f>
        <v/>
      </c>
      <c r="GH195" s="44">
        <f>MAX(0,MIN(GH192,p4_city+p4_grant+p4_mezz)-MIN(GH191,p4_city+p4_grant+p4_mezz))-GH193-GH194</f>
        <v/>
      </c>
      <c r="GI195" s="44">
        <f>MAX(0,MIN(GI192,p4_city+p4_grant+p4_mezz)-MIN(GI191,p4_city+p4_grant+p4_mezz))-GI193-GI194</f>
        <v/>
      </c>
      <c r="GJ195" s="44">
        <f>MAX(0,MIN(GJ192,p4_city+p4_grant+p4_mezz)-MIN(GJ191,p4_city+p4_grant+p4_mezz))-GJ193-GJ194</f>
        <v/>
      </c>
      <c r="GK195" s="44">
        <f>MAX(0,MIN(GK192,p4_city+p4_grant+p4_mezz)-MIN(GK191,p4_city+p4_grant+p4_mezz))-GK193-GK194</f>
        <v/>
      </c>
      <c r="GL195" s="44">
        <f>MAX(0,MIN(GL192,p4_city+p4_grant+p4_mezz)-MIN(GL191,p4_city+p4_grant+p4_mezz))-GL193-GL194</f>
        <v/>
      </c>
      <c r="GM195" s="44">
        <f>MAX(0,MIN(GM192,p4_city+p4_grant+p4_mezz)-MIN(GM191,p4_city+p4_grant+p4_mezz))-GM193-GM194</f>
        <v/>
      </c>
      <c r="GN195" s="44">
        <f>MAX(0,MIN(GN192,p4_city+p4_grant+p4_mezz)-MIN(GN191,p4_city+p4_grant+p4_mezz))-GN193-GN194</f>
        <v/>
      </c>
      <c r="GO195" s="44">
        <f>MAX(0,MIN(GO192,p4_city+p4_grant+p4_mezz)-MIN(GO191,p4_city+p4_grant+p4_mezz))-GO193-GO194</f>
        <v/>
      </c>
      <c r="GP195" s="44">
        <f>MAX(0,MIN(GP192,p4_city+p4_grant+p4_mezz)-MIN(GP191,p4_city+p4_grant+p4_mezz))-GP193-GP194</f>
        <v/>
      </c>
      <c r="GQ195" s="44">
        <f>MAX(0,MIN(GQ192,p4_city+p4_grant+p4_mezz)-MIN(GQ191,p4_city+p4_grant+p4_mezz))-GQ193-GQ194</f>
        <v/>
      </c>
      <c r="GR195" s="44">
        <f>MAX(0,MIN(GR192,p4_city+p4_grant+p4_mezz)-MIN(GR191,p4_city+p4_grant+p4_mezz))-GR193-GR194</f>
        <v/>
      </c>
      <c r="GS195" s="44">
        <f>MAX(0,MIN(GS192,p4_city+p4_grant+p4_mezz)-MIN(GS191,p4_city+p4_grant+p4_mezz))-GS193-GS194</f>
        <v/>
      </c>
      <c r="GT195" s="44">
        <f>MAX(0,MIN(GT192,p4_city+p4_grant+p4_mezz)-MIN(GT191,p4_city+p4_grant+p4_mezz))-GT193-GT194</f>
        <v/>
      </c>
      <c r="GU195" s="44">
        <f>MAX(0,MIN(GU192,p4_city+p4_grant+p4_mezz)-MIN(GU191,p4_city+p4_grant+p4_mezz))-GU193-GU194</f>
        <v/>
      </c>
      <c r="GV195" s="44">
        <f>MAX(0,MIN(GV192,p4_city+p4_grant+p4_mezz)-MIN(GV191,p4_city+p4_grant+p4_mezz))-GV193-GV194</f>
        <v/>
      </c>
      <c r="GW195" s="44">
        <f>MAX(0,MIN(GW192,p4_city+p4_grant+p4_mezz)-MIN(GW191,p4_city+p4_grant+p4_mezz))-GW193-GW194</f>
        <v/>
      </c>
      <c r="GX195" s="44">
        <f>MAX(0,MIN(GX192,p4_city+p4_grant+p4_mezz)-MIN(GX191,p4_city+p4_grant+p4_mezz))-GX193-GX194</f>
        <v/>
      </c>
      <c r="GY195" s="44">
        <f>MAX(0,MIN(GY192,p4_city+p4_grant+p4_mezz)-MIN(GY191,p4_city+p4_grant+p4_mezz))-GY193-GY194</f>
        <v/>
      </c>
      <c r="GZ195" s="44">
        <f>MAX(0,MIN(GZ192,p4_city+p4_grant+p4_mezz)-MIN(GZ191,p4_city+p4_grant+p4_mezz))-GZ193-GZ194</f>
        <v/>
      </c>
      <c r="HA195" s="44">
        <f>MAX(0,MIN(HA192,p4_city+p4_grant+p4_mezz)-MIN(HA191,p4_city+p4_grant+p4_mezz))-HA193-HA194</f>
        <v/>
      </c>
      <c r="HB195" s="44">
        <f>MAX(0,MIN(HB192,p4_city+p4_grant+p4_mezz)-MIN(HB191,p4_city+p4_grant+p4_mezz))-HB193-HB194</f>
        <v/>
      </c>
      <c r="HC195" s="44">
        <f>MAX(0,MIN(HC192,p4_city+p4_grant+p4_mezz)-MIN(HC191,p4_city+p4_grant+p4_mezz))-HC193-HC194</f>
        <v/>
      </c>
      <c r="HD195" s="44">
        <f>MAX(0,MIN(HD192,p4_city+p4_grant+p4_mezz)-MIN(HD191,p4_city+p4_grant+p4_mezz))-HD193-HD194</f>
        <v/>
      </c>
      <c r="HE195" s="44">
        <f>MAX(0,MIN(HE192,p4_city+p4_grant+p4_mezz)-MIN(HE191,p4_city+p4_grant+p4_mezz))-HE193-HE194</f>
        <v/>
      </c>
      <c r="HF195" s="44">
        <f>MAX(0,MIN(HF192,p4_city+p4_grant+p4_mezz)-MIN(HF191,p4_city+p4_grant+p4_mezz))-HF193-HF194</f>
        <v/>
      </c>
      <c r="HG195" s="44">
        <f>MAX(0,MIN(HG192,p4_city+p4_grant+p4_mezz)-MIN(HG191,p4_city+p4_grant+p4_mezz))-HG193-HG194</f>
        <v/>
      </c>
      <c r="HH195" s="44">
        <f>MAX(0,MIN(HH192,p4_city+p4_grant+p4_mezz)-MIN(HH191,p4_city+p4_grant+p4_mezz))-HH193-HH194</f>
        <v/>
      </c>
      <c r="HI195" s="44">
        <f>MAX(0,MIN(HI192,p4_city+p4_grant+p4_mezz)-MIN(HI191,p4_city+p4_grant+p4_mezz))-HI193-HI194</f>
        <v/>
      </c>
      <c r="HJ195" s="44">
        <f>MAX(0,MIN(HJ192,p4_city+p4_grant+p4_mezz)-MIN(HJ191,p4_city+p4_grant+p4_mezz))-HJ193-HJ194</f>
        <v/>
      </c>
      <c r="HK195" s="44">
        <f>MAX(0,MIN(HK192,p4_city+p4_grant+p4_mezz)-MIN(HK191,p4_city+p4_grant+p4_mezz))-HK193-HK194</f>
        <v/>
      </c>
      <c r="HL195" s="44">
        <f>MAX(0,MIN(HL192,p4_city+p4_grant+p4_mezz)-MIN(HL191,p4_city+p4_grant+p4_mezz))-HL193-HL194</f>
        <v/>
      </c>
      <c r="HM195" s="44">
        <f>MAX(0,MIN(HM192,p4_city+p4_grant+p4_mezz)-MIN(HM191,p4_city+p4_grant+p4_mezz))-HM193-HM194</f>
        <v/>
      </c>
      <c r="HN195" s="44">
        <f>MAX(0,MIN(HN192,p4_city+p4_grant+p4_mezz)-MIN(HN191,p4_city+p4_grant+p4_mezz))-HN193-HN194</f>
        <v/>
      </c>
      <c r="HO195" s="44">
        <f>MAX(0,MIN(HO192,p4_city+p4_grant+p4_mezz)-MIN(HO191,p4_city+p4_grant+p4_mezz))-HO193-HO194</f>
        <v/>
      </c>
      <c r="HP195" s="44">
        <f>MAX(0,MIN(HP192,p4_city+p4_grant+p4_mezz)-MIN(HP191,p4_city+p4_grant+p4_mezz))-HP193-HP194</f>
        <v/>
      </c>
      <c r="HQ195" s="44">
        <f>MAX(0,MIN(HQ192,p4_city+p4_grant+p4_mezz)-MIN(HQ191,p4_city+p4_grant+p4_mezz))-HQ193-HQ194</f>
        <v/>
      </c>
      <c r="HR195" s="44">
        <f>MAX(0,MIN(HR192,p4_city+p4_grant+p4_mezz)-MIN(HR191,p4_city+p4_grant+p4_mezz))-HR193-HR194</f>
        <v/>
      </c>
      <c r="HS195" s="44">
        <f>MAX(0,MIN(HS192,p4_city+p4_grant+p4_mezz)-MIN(HS191,p4_city+p4_grant+p4_mezz))-HS193-HS194</f>
        <v/>
      </c>
      <c r="HT195" s="44">
        <f>MAX(0,MIN(HT192,p4_city+p4_grant+p4_mezz)-MIN(HT191,p4_city+p4_grant+p4_mezz))-HT193-HT194</f>
        <v/>
      </c>
      <c r="HU195" s="44">
        <f>MAX(0,MIN(HU192,p4_city+p4_grant+p4_mezz)-MIN(HU191,p4_city+p4_grant+p4_mezz))-HU193-HU194</f>
        <v/>
      </c>
      <c r="HV195" s="44">
        <f>MAX(0,MIN(HV192,p4_city+p4_grant+p4_mezz)-MIN(HV191,p4_city+p4_grant+p4_mezz))-HV193-HV194</f>
        <v/>
      </c>
      <c r="HW195" s="44">
        <f>MAX(0,MIN(HW192,p4_city+p4_grant+p4_mezz)-MIN(HW191,p4_city+p4_grant+p4_mezz))-HW193-HW194</f>
        <v/>
      </c>
      <c r="HX195" s="44">
        <f>MAX(0,MIN(HX192,p4_city+p4_grant+p4_mezz)-MIN(HX191,p4_city+p4_grant+p4_mezz))-HX193-HX194</f>
        <v/>
      </c>
      <c r="HY195" s="44">
        <f>MAX(0,MIN(HY192,p4_city+p4_grant+p4_mezz)-MIN(HY191,p4_city+p4_grant+p4_mezz))-HY193-HY194</f>
        <v/>
      </c>
      <c r="HZ195" s="44">
        <f>MAX(0,MIN(HZ192,p4_city+p4_grant+p4_mezz)-MIN(HZ191,p4_city+p4_grant+p4_mezz))-HZ193-HZ194</f>
        <v/>
      </c>
      <c r="IA195" s="44">
        <f>MAX(0,MIN(IA192,p4_city+p4_grant+p4_mezz)-MIN(IA191,p4_city+p4_grant+p4_mezz))-IA193-IA194</f>
        <v/>
      </c>
      <c r="IB195" s="44">
        <f>MAX(0,MIN(IB192,p4_city+p4_grant+p4_mezz)-MIN(IB191,p4_city+p4_grant+p4_mezz))-IB193-IB194</f>
        <v/>
      </c>
      <c r="IC195" s="44">
        <f>MAX(0,MIN(IC192,p4_city+p4_grant+p4_mezz)-MIN(IC191,p4_city+p4_grant+p4_mezz))-IC193-IC194</f>
        <v/>
      </c>
      <c r="ID195" s="44">
        <f>MAX(0,MIN(ID192,p4_city+p4_grant+p4_mezz)-MIN(ID191,p4_city+p4_grant+p4_mezz))-ID193-ID194</f>
        <v/>
      </c>
      <c r="IE195" s="44">
        <f>MAX(0,MIN(IE192,p4_city+p4_grant+p4_mezz)-MIN(IE191,p4_city+p4_grant+p4_mezz))-IE193-IE194</f>
        <v/>
      </c>
      <c r="IF195" s="44">
        <f>MAX(0,MIN(IF192,p4_city+p4_grant+p4_mezz)-MIN(IF191,p4_city+p4_grant+p4_mezz))-IF193-IF194</f>
        <v/>
      </c>
      <c r="IG195" s="44">
        <f>MAX(0,MIN(IG192,p4_city+p4_grant+p4_mezz)-MIN(IG191,p4_city+p4_grant+p4_mezz))-IG193-IG194</f>
        <v/>
      </c>
      <c r="IH195" s="44">
        <f>MAX(0,MIN(IH192,p4_city+p4_grant+p4_mezz)-MIN(IH191,p4_city+p4_grant+p4_mezz))-IH193-IH194</f>
        <v/>
      </c>
      <c r="II195" s="44">
        <f>MAX(0,MIN(II192,p4_city+p4_grant+p4_mezz)-MIN(II191,p4_city+p4_grant+p4_mezz))-II193-II194</f>
        <v/>
      </c>
      <c r="IJ195" s="44">
        <f>MAX(0,MIN(IJ192,p4_city+p4_grant+p4_mezz)-MIN(IJ191,p4_city+p4_grant+p4_mezz))-IJ193-IJ194</f>
        <v/>
      </c>
      <c r="IK195" s="44">
        <f>MAX(0,MIN(IK192,p4_city+p4_grant+p4_mezz)-MIN(IK191,p4_city+p4_grant+p4_mezz))-IK193-IK194</f>
        <v/>
      </c>
      <c r="IL195" s="44">
        <f>MAX(0,MIN(IL192,p4_city+p4_grant+p4_mezz)-MIN(IL191,p4_city+p4_grant+p4_mezz))-IL193-IL194</f>
        <v/>
      </c>
      <c r="IM195" s="44">
        <f>MAX(0,MIN(IM192,p4_city+p4_grant+p4_mezz)-MIN(IM191,p4_city+p4_grant+p4_mezz))-IM193-IM194</f>
        <v/>
      </c>
      <c r="IN195" s="44">
        <f>MAX(0,MIN(IN192,p4_city+p4_grant+p4_mezz)-MIN(IN191,p4_city+p4_grant+p4_mezz))-IN193-IN194</f>
        <v/>
      </c>
      <c r="IO195" s="44">
        <f>MAX(0,MIN(IO192,p4_city+p4_grant+p4_mezz)-MIN(IO191,p4_city+p4_grant+p4_mezz))-IO193-IO194</f>
        <v/>
      </c>
      <c r="IP195" s="44">
        <f>MAX(0,MIN(IP192,p4_city+p4_grant+p4_mezz)-MIN(IP191,p4_city+p4_grant+p4_mezz))-IP193-IP194</f>
        <v/>
      </c>
      <c r="IQ195" s="44">
        <f>MAX(0,MIN(IQ192,p4_city+p4_grant+p4_mezz)-MIN(IQ191,p4_city+p4_grant+p4_mezz))-IQ193-IQ194</f>
        <v/>
      </c>
      <c r="IR195" s="44">
        <f>MAX(0,MIN(IR192,p4_city+p4_grant+p4_mezz)-MIN(IR191,p4_city+p4_grant+p4_mezz))-IR193-IR194</f>
        <v/>
      </c>
      <c r="IS195" s="44">
        <f>MAX(0,MIN(IS192,p4_city+p4_grant+p4_mezz)-MIN(IS191,p4_city+p4_grant+p4_mezz))-IS193-IS194</f>
        <v/>
      </c>
      <c r="IT195" s="44">
        <f>MAX(0,MIN(IT192,p4_city+p4_grant+p4_mezz)-MIN(IT191,p4_city+p4_grant+p4_mezz))-IT193-IT194</f>
        <v/>
      </c>
      <c r="IU195" s="44">
        <f>MAX(0,MIN(IU192,p4_city+p4_grant+p4_mezz)-MIN(IU191,p4_city+p4_grant+p4_mezz))-IU193-IU194</f>
        <v/>
      </c>
      <c r="IV195" s="44">
        <f>MAX(0,MIN(IV192,p4_city+p4_grant+p4_mezz)-MIN(IV191,p4_city+p4_grant+p4_mezz))-IV193-IV194</f>
        <v/>
      </c>
      <c r="IW195" s="44">
        <f>MAX(0,MIN(IW192,p4_city+p4_grant+p4_mezz)-MIN(IW191,p4_city+p4_grant+p4_mezz))-IW193-IW194</f>
        <v/>
      </c>
      <c r="IX195" s="44">
        <f>MAX(0,MIN(IX192,p4_city+p4_grant+p4_mezz)-MIN(IX191,p4_city+p4_grant+p4_mezz))-IX193-IX194</f>
        <v/>
      </c>
      <c r="IY195" s="44">
        <f>MAX(0,MIN(IY192,p4_city+p4_grant+p4_mezz)-MIN(IY191,p4_city+p4_grant+p4_mezz))-IY193-IY194</f>
        <v/>
      </c>
      <c r="IZ195" s="44">
        <f>MAX(0,MIN(IZ192,p4_city+p4_grant+p4_mezz)-MIN(IZ191,p4_city+p4_grant+p4_mezz))-IZ193-IZ194</f>
        <v/>
      </c>
      <c r="JA195" s="44">
        <f>MAX(0,MIN(JA192,p4_city+p4_grant+p4_mezz)-MIN(JA191,p4_city+p4_grant+p4_mezz))-JA193-JA194</f>
        <v/>
      </c>
      <c r="JB195" s="44">
        <f>MAX(0,MIN(JB192,p4_city+p4_grant+p4_mezz)-MIN(JB191,p4_city+p4_grant+p4_mezz))-JB193-JB194</f>
        <v/>
      </c>
      <c r="JC195" s="44">
        <f>MAX(0,MIN(JC192,p4_city+p4_grant+p4_mezz)-MIN(JC191,p4_city+p4_grant+p4_mezz))-JC193-JC194</f>
        <v/>
      </c>
      <c r="JD195" s="44">
        <f>MAX(0,MIN(JD192,p4_city+p4_grant+p4_mezz)-MIN(JD191,p4_city+p4_grant+p4_mezz))-JD193-JD194</f>
        <v/>
      </c>
      <c r="JE195" s="44">
        <f>MAX(0,MIN(JE192,p4_city+p4_grant+p4_mezz)-MIN(JE191,p4_city+p4_grant+p4_mezz))-JE193-JE194</f>
        <v/>
      </c>
      <c r="JF195" s="44">
        <f>MAX(0,MIN(JF192,p4_city+p4_grant+p4_mezz)-MIN(JF191,p4_city+p4_grant+p4_mezz))-JF193-JF194</f>
        <v/>
      </c>
      <c r="JG195" s="44">
        <f>MAX(0,MIN(JG192,p4_city+p4_grant+p4_mezz)-MIN(JG191,p4_city+p4_grant+p4_mezz))-JG193-JG194</f>
        <v/>
      </c>
      <c r="JH195" s="44">
        <f>MAX(0,MIN(JH192,p4_city+p4_grant+p4_mezz)-MIN(JH191,p4_city+p4_grant+p4_mezz))-JH193-JH194</f>
        <v/>
      </c>
      <c r="JI195" s="44">
        <f>MAX(0,MIN(JI192,p4_city+p4_grant+p4_mezz)-MIN(JI191,p4_city+p4_grant+p4_mezz))-JI193-JI194</f>
        <v/>
      </c>
      <c r="JJ195" s="44">
        <f>MAX(0,MIN(JJ192,p4_city+p4_grant+p4_mezz)-MIN(JJ191,p4_city+p4_grant+p4_mezz))-JJ193-JJ194</f>
        <v/>
      </c>
      <c r="JK195" s="44">
        <f>MAX(0,MIN(JK192,p4_city+p4_grant+p4_mezz)-MIN(JK191,p4_city+p4_grant+p4_mezz))-JK193-JK194</f>
        <v/>
      </c>
      <c r="JL195" s="44">
        <f>MAX(0,MIN(JL192,p4_city+p4_grant+p4_mezz)-MIN(JL191,p4_city+p4_grant+p4_mezz))-JL193-JL194</f>
        <v/>
      </c>
      <c r="JM195" s="44">
        <f>MAX(0,MIN(JM192,p4_city+p4_grant+p4_mezz)-MIN(JM191,p4_city+p4_grant+p4_mezz))-JM193-JM194</f>
        <v/>
      </c>
      <c r="JN195" s="44">
        <f>MAX(0,MIN(JN192,p4_city+p4_grant+p4_mezz)-MIN(JN191,p4_city+p4_grant+p4_mezz))-JN193-JN194</f>
        <v/>
      </c>
      <c r="JO195" s="44">
        <f>MAX(0,MIN(JO192,p4_city+p4_grant+p4_mezz)-MIN(JO191,p4_city+p4_grant+p4_mezz))-JO193-JO194</f>
        <v/>
      </c>
      <c r="JP195" s="44">
        <f>MAX(0,MIN(JP192,p4_city+p4_grant+p4_mezz)-MIN(JP191,p4_city+p4_grant+p4_mezz))-JP193-JP194</f>
        <v/>
      </c>
      <c r="JQ195" s="44">
        <f>MAX(0,MIN(JQ192,p4_city+p4_grant+p4_mezz)-MIN(JQ191,p4_city+p4_grant+p4_mezz))-JQ193-JQ194</f>
        <v/>
      </c>
      <c r="JR195" s="44">
        <f>MAX(0,MIN(JR192,p4_city+p4_grant+p4_mezz)-MIN(JR191,p4_city+p4_grant+p4_mezz))-JR193-JR194</f>
        <v/>
      </c>
      <c r="JS195" s="44">
        <f>MAX(0,MIN(JS192,p4_city+p4_grant+p4_mezz)-MIN(JS191,p4_city+p4_grant+p4_mezz))-JS193-JS194</f>
        <v/>
      </c>
      <c r="JT195" s="44">
        <f>MAX(0,MIN(JT192,p4_city+p4_grant+p4_mezz)-MIN(JT191,p4_city+p4_grant+p4_mezz))-JT193-JT194</f>
        <v/>
      </c>
      <c r="JU195" s="44">
        <f>MAX(0,MIN(JU192,p4_city+p4_grant+p4_mezz)-MIN(JU191,p4_city+p4_grant+p4_mezz))-JU193-JU194</f>
        <v/>
      </c>
      <c r="JV195" s="44">
        <f>MAX(0,MIN(JV192,p4_city+p4_grant+p4_mezz)-MIN(JV191,p4_city+p4_grant+p4_mezz))-JV193-JV194</f>
        <v/>
      </c>
      <c r="JW195" s="44">
        <f>MAX(0,MIN(JW192,p4_city+p4_grant+p4_mezz)-MIN(JW191,p4_city+p4_grant+p4_mezz))-JW193-JW194</f>
        <v/>
      </c>
      <c r="JX195" s="44">
        <f>MAX(0,MIN(JX192,p4_city+p4_grant+p4_mezz)-MIN(JX191,p4_city+p4_grant+p4_mezz))-JX193-JX194</f>
        <v/>
      </c>
      <c r="JY195" s="44">
        <f>MAX(0,MIN(JY192,p4_city+p4_grant+p4_mezz)-MIN(JY191,p4_city+p4_grant+p4_mezz))-JY193-JY194</f>
        <v/>
      </c>
      <c r="JZ195" s="44">
        <f>MAX(0,MIN(JZ192,p4_city+p4_grant+p4_mezz)-MIN(JZ191,p4_city+p4_grant+p4_mezz))-JZ193-JZ194</f>
        <v/>
      </c>
      <c r="KA195" s="44">
        <f>MAX(0,MIN(KA192,p4_city+p4_grant+p4_mezz)-MIN(KA191,p4_city+p4_grant+p4_mezz))-KA193-KA194</f>
        <v/>
      </c>
      <c r="KB195" s="44">
        <f>MAX(0,MIN(KB192,p4_city+p4_grant+p4_mezz)-MIN(KB191,p4_city+p4_grant+p4_mezz))-KB193-KB194</f>
        <v/>
      </c>
      <c r="KC195" s="44">
        <f>MAX(0,MIN(KC192,p4_city+p4_grant+p4_mezz)-MIN(KC191,p4_city+p4_grant+p4_mezz))-KC193-KC194</f>
        <v/>
      </c>
      <c r="KD195" s="44">
        <f>MAX(0,MIN(KD192,p4_city+p4_grant+p4_mezz)-MIN(KD191,p4_city+p4_grant+p4_mezz))-KD193-KD194</f>
        <v/>
      </c>
      <c r="KE195" s="44">
        <f>MAX(0,MIN(KE192,p4_city+p4_grant+p4_mezz)-MIN(KE191,p4_city+p4_grant+p4_mezz))-KE193-KE194</f>
        <v/>
      </c>
      <c r="KF195" s="44">
        <f>MAX(0,MIN(KF192,p4_city+p4_grant+p4_mezz)-MIN(KF191,p4_city+p4_grant+p4_mezz))-KF193-KF194</f>
        <v/>
      </c>
      <c r="KG195" s="44">
        <f>MAX(0,MIN(KG192,p4_city+p4_grant+p4_mezz)-MIN(KG191,p4_city+p4_grant+p4_mezz))-KG193-KG194</f>
        <v/>
      </c>
      <c r="KH195" s="44">
        <f>MAX(0,MIN(KH192,p4_city+p4_grant+p4_mezz)-MIN(KH191,p4_city+p4_grant+p4_mezz))-KH193-KH194</f>
        <v/>
      </c>
      <c r="KI195" s="44">
        <f>MAX(0,MIN(KI192,p4_city+p4_grant+p4_mezz)-MIN(KI191,p4_city+p4_grant+p4_mezz))-KI193-KI194</f>
        <v/>
      </c>
      <c r="KJ195" s="44">
        <f>MAX(0,MIN(KJ192,p4_city+p4_grant+p4_mezz)-MIN(KJ191,p4_city+p4_grant+p4_mezz))-KJ193-KJ194</f>
        <v/>
      </c>
      <c r="KK195" s="44">
        <f>MAX(0,MIN(KK192,p4_city+p4_grant+p4_mezz)-MIN(KK191,p4_city+p4_grant+p4_mezz))-KK193-KK194</f>
        <v/>
      </c>
      <c r="KL195" s="44">
        <f>MAX(0,MIN(KL192,p4_city+p4_grant+p4_mezz)-MIN(KL191,p4_city+p4_grant+p4_mezz))-KL193-KL194</f>
        <v/>
      </c>
      <c r="KM195" s="44">
        <f>MAX(0,MIN(KM192,p4_city+p4_grant+p4_mezz)-MIN(KM191,p4_city+p4_grant+p4_mezz))-KM193-KM194</f>
        <v/>
      </c>
      <c r="KN195" s="44">
        <f>MAX(0,MIN(KN192,p4_city+p4_grant+p4_mezz)-MIN(KN191,p4_city+p4_grant+p4_mezz))-KN193-KN194</f>
        <v/>
      </c>
      <c r="KO195" s="44">
        <f>MAX(0,MIN(KO192,p4_city+p4_grant+p4_mezz)-MIN(KO191,p4_city+p4_grant+p4_mezz))-KO193-KO194</f>
        <v/>
      </c>
      <c r="KP195" s="44">
        <f>MAX(0,MIN(KP192,p4_city+p4_grant+p4_mezz)-MIN(KP191,p4_city+p4_grant+p4_mezz))-KP193-KP194</f>
        <v/>
      </c>
      <c r="KQ195" s="44">
        <f>MAX(0,MIN(KQ192,p4_city+p4_grant+p4_mezz)-MIN(KQ191,p4_city+p4_grant+p4_mezz))-KQ193-KQ194</f>
        <v/>
      </c>
      <c r="KR195" s="44">
        <f>MAX(0,MIN(KR192,p4_city+p4_grant+p4_mezz)-MIN(KR191,p4_city+p4_grant+p4_mezz))-KR193-KR194</f>
        <v/>
      </c>
      <c r="KS195" s="44">
        <f>MAX(0,MIN(KS192,p4_city+p4_grant+p4_mezz)-MIN(KS191,p4_city+p4_grant+p4_mezz))-KS193-KS194</f>
        <v/>
      </c>
      <c r="KT195" s="44">
        <f>MAX(0,MIN(KT192,p4_city+p4_grant+p4_mezz)-MIN(KT191,p4_city+p4_grant+p4_mezz))-KT193-KT194</f>
        <v/>
      </c>
      <c r="KU195" s="44">
        <f>MAX(0,MIN(KU192,p4_city+p4_grant+p4_mezz)-MIN(KU191,p4_city+p4_grant+p4_mezz))-KU193-KU194</f>
        <v/>
      </c>
      <c r="KV195" s="44">
        <f>MAX(0,MIN(KV192,p4_city+p4_grant+p4_mezz)-MIN(KV191,p4_city+p4_grant+p4_mezz))-KV193-KV194</f>
        <v/>
      </c>
      <c r="KW195" s="44">
        <f>MAX(0,MIN(KW192,p4_city+p4_grant+p4_mezz)-MIN(KW191,p4_city+p4_grant+p4_mezz))-KW193-KW194</f>
        <v/>
      </c>
      <c r="KX195" s="44">
        <f>MAX(0,MIN(KX192,p4_city+p4_grant+p4_mezz)-MIN(KX191,p4_city+p4_grant+p4_mezz))-KX193-KX194</f>
        <v/>
      </c>
      <c r="KY195" s="44">
        <f>MAX(0,MIN(KY192,p4_city+p4_grant+p4_mezz)-MIN(KY191,p4_city+p4_grant+p4_mezz))-KY193-KY194</f>
        <v/>
      </c>
      <c r="KZ195" s="44">
        <f>MAX(0,MIN(KZ192,p4_city+p4_grant+p4_mezz)-MIN(KZ191,p4_city+p4_grant+p4_mezz))-KZ193-KZ194</f>
        <v/>
      </c>
      <c r="LA195" s="44">
        <f>MAX(0,MIN(LA192,p4_city+p4_grant+p4_mezz)-MIN(LA191,p4_city+p4_grant+p4_mezz))-LA193-LA194</f>
        <v/>
      </c>
      <c r="LB195" s="44">
        <f>MAX(0,MIN(LB192,p4_city+p4_grant+p4_mezz)-MIN(LB191,p4_city+p4_grant+p4_mezz))-LB193-LB194</f>
        <v/>
      </c>
      <c r="LC195" s="44">
        <f>MAX(0,MIN(LC192,p4_city+p4_grant+p4_mezz)-MIN(LC191,p4_city+p4_grant+p4_mezz))-LC193-LC194</f>
        <v/>
      </c>
      <c r="LD195" s="44">
        <f>MAX(0,MIN(LD192,p4_city+p4_grant+p4_mezz)-MIN(LD191,p4_city+p4_grant+p4_mezz))-LD193-LD194</f>
        <v/>
      </c>
      <c r="LE195" s="44">
        <f>MAX(0,MIN(LE192,p4_city+p4_grant+p4_mezz)-MIN(LE191,p4_city+p4_grant+p4_mezz))-LE193-LE194</f>
        <v/>
      </c>
      <c r="LF195" s="44">
        <f>MAX(0,MIN(LF192,p4_city+p4_grant+p4_mezz)-MIN(LF191,p4_city+p4_grant+p4_mezz))-LF193-LF194</f>
        <v/>
      </c>
      <c r="LG195" s="44">
        <f>MAX(0,MIN(LG192,p4_city+p4_grant+p4_mezz)-MIN(LG191,p4_city+p4_grant+p4_mezz))-LG193-LG194</f>
        <v/>
      </c>
      <c r="LH195" s="44">
        <f>MAX(0,MIN(LH192,p4_city+p4_grant+p4_mezz)-MIN(LH191,p4_city+p4_grant+p4_mezz))-LH193-LH194</f>
        <v/>
      </c>
      <c r="LI195" s="44">
        <f>MAX(0,MIN(LI192,p4_city+p4_grant+p4_mezz)-MIN(LI191,p4_city+p4_grant+p4_mezz))-LI193-LI194</f>
        <v/>
      </c>
      <c r="LJ195" s="44">
        <f>MAX(0,MIN(LJ192,p4_city+p4_grant+p4_mezz)-MIN(LJ191,p4_city+p4_grant+p4_mezz))-LJ193-LJ194</f>
        <v/>
      </c>
      <c r="LK195" s="44">
        <f>MAX(0,MIN(LK192,p4_city+p4_grant+p4_mezz)-MIN(LK191,p4_city+p4_grant+p4_mezz))-LK193-LK194</f>
        <v/>
      </c>
      <c r="LL195" s="44">
        <f>MAX(0,MIN(LL192,p4_city+p4_grant+p4_mezz)-MIN(LL191,p4_city+p4_grant+p4_mezz))-LL193-LL194</f>
        <v/>
      </c>
      <c r="LM195" s="44">
        <f>MAX(0,MIN(LM192,p4_city+p4_grant+p4_mezz)-MIN(LM191,p4_city+p4_grant+p4_mezz))-LM193-LM194</f>
        <v/>
      </c>
      <c r="LN195" s="44">
        <f>MAX(0,MIN(LN192,p4_city+p4_grant+p4_mezz)-MIN(LN191,p4_city+p4_grant+p4_mezz))-LN193-LN194</f>
        <v/>
      </c>
      <c r="LO195" s="44">
        <f>MAX(0,MIN(LO192,p4_city+p4_grant+p4_mezz)-MIN(LO191,p4_city+p4_grant+p4_mezz))-LO193-LO194</f>
        <v/>
      </c>
      <c r="LP195" s="44">
        <f>MAX(0,MIN(LP192,p4_city+p4_grant+p4_mezz)-MIN(LP191,p4_city+p4_grant+p4_mezz))-LP193-LP194</f>
        <v/>
      </c>
      <c r="LQ195" s="44">
        <f>MAX(0,MIN(LQ192,p4_city+p4_grant+p4_mezz)-MIN(LQ191,p4_city+p4_grant+p4_mezz))-LQ193-LQ194</f>
        <v/>
      </c>
      <c r="LR195" s="44">
        <f>MAX(0,MIN(LR192,p4_city+p4_grant+p4_mezz)-MIN(LR191,p4_city+p4_grant+p4_mezz))-LR193-LR194</f>
        <v/>
      </c>
      <c r="LS195" s="44">
        <f>MAX(0,MIN(LS192,p4_city+p4_grant+p4_mezz)-MIN(LS191,p4_city+p4_grant+p4_mezz))-LS193-LS194</f>
        <v/>
      </c>
      <c r="LT195" s="44">
        <f>MAX(0,MIN(LT192,p4_city+p4_grant+p4_mezz)-MIN(LT191,p4_city+p4_grant+p4_mezz))-LT193-LT194</f>
        <v/>
      </c>
      <c r="LU195" s="44">
        <f>MAX(0,MIN(LU192,p4_city+p4_grant+p4_mezz)-MIN(LU191,p4_city+p4_grant+p4_mezz))-LU193-LU194</f>
        <v/>
      </c>
      <c r="LV195" s="44">
        <f>MAX(0,MIN(LV192,p4_city+p4_grant+p4_mezz)-MIN(LV191,p4_city+p4_grant+p4_mezz))-LV193-LV194</f>
        <v/>
      </c>
      <c r="LW195" s="44">
        <f>MAX(0,MIN(LW192,p4_city+p4_grant+p4_mezz)-MIN(LW191,p4_city+p4_grant+p4_mezz))-LW193-LW194</f>
        <v/>
      </c>
      <c r="LX195" s="44">
        <f>MAX(0,MIN(LX192,p4_city+p4_grant+p4_mezz)-MIN(LX191,p4_city+p4_grant+p4_mezz))-LX193-LX194</f>
        <v/>
      </c>
      <c r="LY195" s="44">
        <f>MAX(0,MIN(LY192,p4_city+p4_grant+p4_mezz)-MIN(LY191,p4_city+p4_grant+p4_mezz))-LY193-LY194</f>
        <v/>
      </c>
      <c r="LZ195" s="44">
        <f>MAX(0,MIN(LZ192,p4_city+p4_grant+p4_mezz)-MIN(LZ191,p4_city+p4_grant+p4_mezz))-LZ193-LZ194</f>
        <v/>
      </c>
      <c r="MA195" s="44">
        <f>MAX(0,MIN(MA192,p4_city+p4_grant+p4_mezz)-MIN(MA191,p4_city+p4_grant+p4_mezz))-MA193-MA194</f>
        <v/>
      </c>
      <c r="MB195" s="44">
        <f>MAX(0,MIN(MB192,p4_city+p4_grant+p4_mezz)-MIN(MB191,p4_city+p4_grant+p4_mezz))-MB193-MB194</f>
        <v/>
      </c>
      <c r="MC195" s="44">
        <f>MAX(0,MIN(MC192,p4_city+p4_grant+p4_mezz)-MIN(MC191,p4_city+p4_grant+p4_mezz))-MC193-MC194</f>
        <v/>
      </c>
      <c r="MD195" s="44">
        <f>MAX(0,MIN(MD192,p4_city+p4_grant+p4_mezz)-MIN(MD191,p4_city+p4_grant+p4_mezz))-MD193-MD194</f>
        <v/>
      </c>
      <c r="ME195" s="44">
        <f>MAX(0,MIN(ME192,p4_city+p4_grant+p4_mezz)-MIN(ME191,p4_city+p4_grant+p4_mezz))-ME193-ME194</f>
        <v/>
      </c>
      <c r="MF195" s="44">
        <f>MAX(0,MIN(MF192,p4_city+p4_grant+p4_mezz)-MIN(MF191,p4_city+p4_grant+p4_mezz))-MF193-MF194</f>
        <v/>
      </c>
      <c r="MG195" s="44">
        <f>MAX(0,MIN(MG192,p4_city+p4_grant+p4_mezz)-MIN(MG191,p4_city+p4_grant+p4_mezz))-MG193-MG194</f>
        <v/>
      </c>
      <c r="MH195" s="44">
        <f>MAX(0,MIN(MH192,p4_city+p4_grant+p4_mezz)-MIN(MH191,p4_city+p4_grant+p4_mezz))-MH193-MH194</f>
        <v/>
      </c>
      <c r="MI195" s="44">
        <f>MAX(0,MIN(MI192,p4_city+p4_grant+p4_mezz)-MIN(MI191,p4_city+p4_grant+p4_mezz))-MI193-MI194</f>
        <v/>
      </c>
      <c r="MJ195" s="44">
        <f>MAX(0,MIN(MJ192,p4_city+p4_grant+p4_mezz)-MIN(MJ191,p4_city+p4_grant+p4_mezz))-MJ193-MJ194</f>
        <v/>
      </c>
      <c r="MK195" s="44">
        <f>MAX(0,MIN(MK192,p4_city+p4_grant+p4_mezz)-MIN(MK191,p4_city+p4_grant+p4_mezz))-MK193-MK194</f>
        <v/>
      </c>
      <c r="ML195" s="44">
        <f>MAX(0,MIN(ML192,p4_city+p4_grant+p4_mezz)-MIN(ML191,p4_city+p4_grant+p4_mezz))-ML193-ML194</f>
        <v/>
      </c>
      <c r="MM195" s="44">
        <f>MAX(0,MIN(MM192,p4_city+p4_grant+p4_mezz)-MIN(MM191,p4_city+p4_grant+p4_mezz))-MM193-MM194</f>
        <v/>
      </c>
      <c r="MN195" s="44">
        <f>MAX(0,MIN(MN192,p4_city+p4_grant+p4_mezz)-MIN(MN191,p4_city+p4_grant+p4_mezz))-MN193-MN194</f>
        <v/>
      </c>
      <c r="MO195" s="44">
        <f>MAX(0,MIN(MO192,p4_city+p4_grant+p4_mezz)-MIN(MO191,p4_city+p4_grant+p4_mezz))-MO193-MO194</f>
        <v/>
      </c>
      <c r="MP195" s="44">
        <f>MAX(0,MIN(MP192,p4_city+p4_grant+p4_mezz)-MIN(MP191,p4_city+p4_grant+p4_mezz))-MP193-MP194</f>
        <v/>
      </c>
      <c r="MQ195" s="44">
        <f>MAX(0,MIN(MQ192,p4_city+p4_grant+p4_mezz)-MIN(MQ191,p4_city+p4_grant+p4_mezz))-MQ193-MQ194</f>
        <v/>
      </c>
      <c r="MR195" s="44">
        <f>MAX(0,MIN(MR192,p4_city+p4_grant+p4_mezz)-MIN(MR191,p4_city+p4_grant+p4_mezz))-MR193-MR194</f>
        <v/>
      </c>
      <c r="MS195" s="44">
        <f>MAX(0,MIN(MS192,p4_city+p4_grant+p4_mezz)-MIN(MS191,p4_city+p4_grant+p4_mezz))-MS193-MS194</f>
        <v/>
      </c>
      <c r="MT195" s="44">
        <f>MAX(0,MIN(MT192,p4_city+p4_grant+p4_mezz)-MIN(MT191,p4_city+p4_grant+p4_mezz))-MT193-MT194</f>
        <v/>
      </c>
      <c r="MU195" s="44">
        <f>MAX(0,MIN(MU192,p4_city+p4_grant+p4_mezz)-MIN(MU191,p4_city+p4_grant+p4_mezz))-MU193-MU194</f>
        <v/>
      </c>
      <c r="MV195" s="44">
        <f>MAX(0,MIN(MV192,p4_city+p4_grant+p4_mezz)-MIN(MV191,p4_city+p4_grant+p4_mezz))-MV193-MV194</f>
        <v/>
      </c>
      <c r="MW195" s="44">
        <f>MAX(0,MIN(MW192,p4_city+p4_grant+p4_mezz)-MIN(MW191,p4_city+p4_grant+p4_mezz))-MW193-MW194</f>
        <v/>
      </c>
      <c r="MX195" s="44">
        <f>MAX(0,MIN(MX192,p4_city+p4_grant+p4_mezz)-MIN(MX191,p4_city+p4_grant+p4_mezz))-MX193-MX194</f>
        <v/>
      </c>
      <c r="MY195" s="44">
        <f>MAX(0,MIN(MY192,p4_city+p4_grant+p4_mezz)-MIN(MY191,p4_city+p4_grant+p4_mezz))-MY193-MY194</f>
        <v/>
      </c>
      <c r="MZ195" s="44">
        <f>MAX(0,MIN(MZ192,p4_city+p4_grant+p4_mezz)-MIN(MZ191,p4_city+p4_grant+p4_mezz))-MZ193-MZ194</f>
        <v/>
      </c>
      <c r="NA195" s="44">
        <f>MAX(0,MIN(NA192,p4_city+p4_grant+p4_mezz)-MIN(NA191,p4_city+p4_grant+p4_mezz))-NA193-NA194</f>
        <v/>
      </c>
      <c r="NB195" s="44">
        <f>MAX(0,MIN(NB192,p4_city+p4_grant+p4_mezz)-MIN(NB191,p4_city+p4_grant+p4_mezz))-NB193-NB194</f>
        <v/>
      </c>
      <c r="NC195" s="44">
        <f>MAX(0,MIN(NC192,p4_city+p4_grant+p4_mezz)-MIN(NC191,p4_city+p4_grant+p4_mezz))-NC193-NC194</f>
        <v/>
      </c>
      <c r="ND195" s="44">
        <f>MAX(0,MIN(ND192,p4_city+p4_grant+p4_mezz)-MIN(ND191,p4_city+p4_grant+p4_mezz))-ND193-ND194</f>
        <v/>
      </c>
      <c r="NE195" s="44">
        <f>MAX(0,MIN(NE192,p4_city+p4_grant+p4_mezz)-MIN(NE191,p4_city+p4_grant+p4_mezz))-NE193-NE194</f>
        <v/>
      </c>
      <c r="NF195" s="44">
        <f>MAX(0,MIN(NF192,p4_city+p4_grant+p4_mezz)-MIN(NF191,p4_city+p4_grant+p4_mezz))-NF193-NF194</f>
        <v/>
      </c>
      <c r="NG195" s="44">
        <f>MAX(0,MIN(NG192,p4_city+p4_grant+p4_mezz)-MIN(NG191,p4_city+p4_grant+p4_mezz))-NG193-NG194</f>
        <v/>
      </c>
      <c r="NH195" s="44">
        <f>MAX(0,MIN(NH192,p4_city+p4_grant+p4_mezz)-MIN(NH191,p4_city+p4_grant+p4_mezz))-NH193-NH194</f>
        <v/>
      </c>
      <c r="NI195" s="44">
        <f>MAX(0,MIN(NI192,p4_city+p4_grant+p4_mezz)-MIN(NI191,p4_city+p4_grant+p4_mezz))-NI193-NI194</f>
        <v/>
      </c>
      <c r="NJ195" s="44">
        <f>MAX(0,MIN(NJ192,p4_city+p4_grant+p4_mezz)-MIN(NJ191,p4_city+p4_grant+p4_mezz))-NJ193-NJ194</f>
        <v/>
      </c>
      <c r="NK195" s="44">
        <f>MAX(0,MIN(NK192,p4_city+p4_grant+p4_mezz)-MIN(NK191,p4_city+p4_grant+p4_mezz))-NK193-NK194</f>
        <v/>
      </c>
      <c r="NL195" s="44">
        <f>MAX(0,MIN(NL192,p4_city+p4_grant+p4_mezz)-MIN(NL191,p4_city+p4_grant+p4_mezz))-NL193-NL194</f>
        <v/>
      </c>
      <c r="NM195" s="44">
        <f>MAX(0,MIN(NM192,p4_city+p4_grant+p4_mezz)-MIN(NM191,p4_city+p4_grant+p4_mezz))-NM193-NM194</f>
        <v/>
      </c>
      <c r="NN195" s="44">
        <f>MAX(0,MIN(NN192,p4_city+p4_grant+p4_mezz)-MIN(NN191,p4_city+p4_grant+p4_mezz))-NN193-NN194</f>
        <v/>
      </c>
      <c r="NO195" s="44">
        <f>MAX(0,MIN(NO192,p4_city+p4_grant+p4_mezz)-MIN(NO191,p4_city+p4_grant+p4_mezz))-NO193-NO194</f>
        <v/>
      </c>
      <c r="NP195" s="44">
        <f>MAX(0,MIN(NP192,p4_city+p4_grant+p4_mezz)-MIN(NP191,p4_city+p4_grant+p4_mezz))-NP193-NP194</f>
        <v/>
      </c>
      <c r="NQ195" s="44">
        <f>MAX(0,MIN(NQ192,p4_city+p4_grant+p4_mezz)-MIN(NQ191,p4_city+p4_grant+p4_mezz))-NQ193-NQ194</f>
        <v/>
      </c>
      <c r="NR195" s="44">
        <f>MAX(0,MIN(NR192,p4_city+p4_grant+p4_mezz)-MIN(NR191,p4_city+p4_grant+p4_mezz))-NR193-NR194</f>
        <v/>
      </c>
      <c r="NS195" s="44">
        <f>MAX(0,MIN(NS192,p4_city+p4_grant+p4_mezz)-MIN(NS191,p4_city+p4_grant+p4_mezz))-NS193-NS194</f>
        <v/>
      </c>
      <c r="NT195" s="44">
        <f>MAX(0,MIN(NT192,p4_city+p4_grant+p4_mezz)-MIN(NT191,p4_city+p4_grant+p4_mezz))-NT193-NT194</f>
        <v/>
      </c>
      <c r="NU195" s="44">
        <f>MAX(0,MIN(NU192,p4_city+p4_grant+p4_mezz)-MIN(NU191,p4_city+p4_grant+p4_mezz))-NU193-NU194</f>
        <v/>
      </c>
      <c r="NV195" s="44">
        <f>MAX(0,MIN(NV192,p4_city+p4_grant+p4_mezz)-MIN(NV191,p4_city+p4_grant+p4_mezz))-NV193-NV194</f>
        <v/>
      </c>
      <c r="NW195" s="44">
        <f>MAX(0,MIN(NW192,p4_city+p4_grant+p4_mezz)-MIN(NW191,p4_city+p4_grant+p4_mezz))-NW193-NW194</f>
        <v/>
      </c>
      <c r="NX195" s="44">
        <f>MAX(0,MIN(NX192,p4_city+p4_grant+p4_mezz)-MIN(NX191,p4_city+p4_grant+p4_mezz))-NX193-NX194</f>
        <v/>
      </c>
      <c r="NY195" s="44">
        <f>MAX(0,MIN(NY192,p4_city+p4_grant+p4_mezz)-MIN(NY191,p4_city+p4_grant+p4_mezz))-NY193-NY194</f>
        <v/>
      </c>
      <c r="NZ195" s="44">
        <f>MAX(0,MIN(NZ192,p4_city+p4_grant+p4_mezz)-MIN(NZ191,p4_city+p4_grant+p4_mezz))-NZ193-NZ194</f>
        <v/>
      </c>
      <c r="OA195" s="44">
        <f>MAX(0,MIN(OA192,p4_city+p4_grant+p4_mezz)-MIN(OA191,p4_city+p4_grant+p4_mezz))-OA193-OA194</f>
        <v/>
      </c>
      <c r="OB195" s="44">
        <f>MAX(0,MIN(OB192,p4_city+p4_grant+p4_mezz)-MIN(OB191,p4_city+p4_grant+p4_mezz))-OB193-OB194</f>
        <v/>
      </c>
      <c r="OC195" s="44">
        <f>MAX(0,MIN(OC192,p4_city+p4_grant+p4_mezz)-MIN(OC191,p4_city+p4_grant+p4_mezz))-OC193-OC194</f>
        <v/>
      </c>
      <c r="OD195" s="44">
        <f>MAX(0,MIN(OD192,p4_city+p4_grant+p4_mezz)-MIN(OD191,p4_city+p4_grant+p4_mezz))-OD193-OD194</f>
        <v/>
      </c>
      <c r="OE195" s="44">
        <f>MAX(0,MIN(OE192,p4_city+p4_grant+p4_mezz)-MIN(OE191,p4_city+p4_grant+p4_mezz))-OE193-OE194</f>
        <v/>
      </c>
      <c r="OF195" s="44">
        <f>MAX(0,MIN(OF192,p4_city+p4_grant+p4_mezz)-MIN(OF191,p4_city+p4_grant+p4_mezz))-OF193-OF194</f>
        <v/>
      </c>
      <c r="OG195" s="44">
        <f>MAX(0,MIN(OG192,p4_city+p4_grant+p4_mezz)-MIN(OG191,p4_city+p4_grant+p4_mezz))-OG193-OG194</f>
        <v/>
      </c>
      <c r="OH195" s="44">
        <f>MAX(0,MIN(OH192,p4_city+p4_grant+p4_mezz)-MIN(OH191,p4_city+p4_grant+p4_mezz))-OH193-OH194</f>
        <v/>
      </c>
      <c r="OI195" s="44">
        <f>MAX(0,MIN(OI192,p4_city+p4_grant+p4_mezz)-MIN(OI191,p4_city+p4_grant+p4_mezz))-OI193-OI194</f>
        <v/>
      </c>
      <c r="OJ195" s="44">
        <f>MAX(0,MIN(OJ192,p4_city+p4_grant+p4_mezz)-MIN(OJ191,p4_city+p4_grant+p4_mezz))-OJ193-OJ194</f>
        <v/>
      </c>
      <c r="OK195" s="44">
        <f>MAX(0,MIN(OK192,p4_city+p4_grant+p4_mezz)-MIN(OK191,p4_city+p4_grant+p4_mezz))-OK193-OK194</f>
        <v/>
      </c>
      <c r="OL195" s="44">
        <f>MAX(0,MIN(OL192,p4_city+p4_grant+p4_mezz)-MIN(OL191,p4_city+p4_grant+p4_mezz))-OL193-OL194</f>
        <v/>
      </c>
      <c r="OM195" s="44">
        <f>MAX(0,MIN(OM192,p4_city+p4_grant+p4_mezz)-MIN(OM191,p4_city+p4_grant+p4_mezz))-OM193-OM194</f>
        <v/>
      </c>
      <c r="ON195" s="44">
        <f>MAX(0,MIN(ON192,p4_city+p4_grant+p4_mezz)-MIN(ON191,p4_city+p4_grant+p4_mezz))-ON193-ON194</f>
        <v/>
      </c>
      <c r="OO195" s="44">
        <f>MAX(0,MIN(OO192,p4_city+p4_grant+p4_mezz)-MIN(OO191,p4_city+p4_grant+p4_mezz))-OO193-OO194</f>
        <v/>
      </c>
      <c r="OP195" s="44">
        <f>MAX(0,MIN(OP192,p4_city+p4_grant+p4_mezz)-MIN(OP191,p4_city+p4_grant+p4_mezz))-OP193-OP194</f>
        <v/>
      </c>
      <c r="OQ195" s="44">
        <f>MAX(0,MIN(OQ192,p4_city+p4_grant+p4_mezz)-MIN(OQ191,p4_city+p4_grant+p4_mezz))-OQ193-OQ194</f>
        <v/>
      </c>
      <c r="OR195" s="44">
        <f>MAX(0,MIN(OR192,p4_city+p4_grant+p4_mezz)-MIN(OR191,p4_city+p4_grant+p4_mezz))-OR193-OR194</f>
        <v/>
      </c>
      <c r="OS195" s="44">
        <f>MAX(0,MIN(OS192,p4_city+p4_grant+p4_mezz)-MIN(OS191,p4_city+p4_grant+p4_mezz))-OS193-OS194</f>
        <v/>
      </c>
      <c r="OT195" s="44">
        <f>MAX(0,MIN(OT192,p4_city+p4_grant+p4_mezz)-MIN(OT191,p4_city+p4_grant+p4_mezz))-OT193-OT194</f>
        <v/>
      </c>
      <c r="OU195" s="44">
        <f>MAX(0,MIN(OU192,p4_city+p4_grant+p4_mezz)-MIN(OU191,p4_city+p4_grant+p4_mezz))-OU193-OU194</f>
        <v/>
      </c>
      <c r="OV195" s="44">
        <f>MAX(0,MIN(OV192,p4_city+p4_grant+p4_mezz)-MIN(OV191,p4_city+p4_grant+p4_mezz))-OV193-OV194</f>
        <v/>
      </c>
      <c r="OW195" s="44">
        <f>MAX(0,MIN(OW192,p4_city+p4_grant+p4_mezz)-MIN(OW191,p4_city+p4_grant+p4_mezz))-OW193-OW194</f>
        <v/>
      </c>
      <c r="OX195" s="44">
        <f>MAX(0,MIN(OX192,p4_city+p4_grant+p4_mezz)-MIN(OX191,p4_city+p4_grant+p4_mezz))-OX193-OX194</f>
        <v/>
      </c>
      <c r="OY195" s="44">
        <f>MAX(0,MIN(OY192,p4_city+p4_grant+p4_mezz)-MIN(OY191,p4_city+p4_grant+p4_mezz))-OY193-OY194</f>
        <v/>
      </c>
      <c r="OZ195" s="44">
        <f>MAX(0,MIN(OZ192,p4_city+p4_grant+p4_mezz)-MIN(OZ191,p4_city+p4_grant+p4_mezz))-OZ193-OZ194</f>
        <v/>
      </c>
      <c r="PA195" s="44">
        <f>MAX(0,MIN(PA192,p4_city+p4_grant+p4_mezz)-MIN(PA191,p4_city+p4_grant+p4_mezz))-PA193-PA194</f>
        <v/>
      </c>
      <c r="PB195" s="44">
        <f>MAX(0,MIN(PB192,p4_city+p4_grant+p4_mezz)-MIN(PB191,p4_city+p4_grant+p4_mezz))-PB193-PB194</f>
        <v/>
      </c>
      <c r="PC195" s="44">
        <f>MAX(0,MIN(PC192,p4_city+p4_grant+p4_mezz)-MIN(PC191,p4_city+p4_grant+p4_mezz))-PC193-PC194</f>
        <v/>
      </c>
      <c r="PD195" s="44">
        <f>MAX(0,MIN(PD192,p4_city+p4_grant+p4_mezz)-MIN(PD191,p4_city+p4_grant+p4_mezz))-PD193-PD194</f>
        <v/>
      </c>
      <c r="PE195" s="44">
        <f>MAX(0,MIN(PE192,p4_city+p4_grant+p4_mezz)-MIN(PE191,p4_city+p4_grant+p4_mezz))-PE193-PE194</f>
        <v/>
      </c>
      <c r="PF195" s="44">
        <f>MAX(0,MIN(PF192,p4_city+p4_grant+p4_mezz)-MIN(PF191,p4_city+p4_grant+p4_mezz))-PF193-PF194</f>
        <v/>
      </c>
      <c r="PG195" s="44">
        <f>MAX(0,MIN(PG192,p4_city+p4_grant+p4_mezz)-MIN(PG191,p4_city+p4_grant+p4_mezz))-PG193-PG194</f>
        <v/>
      </c>
      <c r="PH195" s="44">
        <f>MAX(0,MIN(PH192,p4_city+p4_grant+p4_mezz)-MIN(PH191,p4_city+p4_grant+p4_mezz))-PH193-PH194</f>
        <v/>
      </c>
      <c r="PI195" s="44">
        <f>MAX(0,MIN(PI192,p4_city+p4_grant+p4_mezz)-MIN(PI191,p4_city+p4_grant+p4_mezz))-PI193-PI194</f>
        <v/>
      </c>
      <c r="PJ195" s="44">
        <f>MAX(0,MIN(PJ192,p4_city+p4_grant+p4_mezz)-MIN(PJ191,p4_city+p4_grant+p4_mezz))-PJ193-PJ194</f>
        <v/>
      </c>
      <c r="PK195" s="44">
        <f>MAX(0,MIN(PK192,p4_city+p4_grant+p4_mezz)-MIN(PK191,p4_city+p4_grant+p4_mezz))-PK193-PK194</f>
        <v/>
      </c>
      <c r="PL195" s="44">
        <f>MAX(0,MIN(PL192,p4_city+p4_grant+p4_mezz)-MIN(PL191,p4_city+p4_grant+p4_mezz))-PL193-PL194</f>
        <v/>
      </c>
      <c r="PM195" s="44">
        <f>MAX(0,MIN(PM192,p4_city+p4_grant+p4_mezz)-MIN(PM191,p4_city+p4_grant+p4_mezz))-PM193-PM194</f>
        <v/>
      </c>
    </row>
    <row r="196">
      <c r="A196" s="9" t="inlineStr">
        <is>
          <t>Source: MLI Select advance (ex interest)</t>
        </is>
      </c>
      <c r="B196" s="9" t="inlineStr">
        <is>
          <t>P4</t>
        </is>
      </c>
      <c r="C196" s="43">
        <f>SUM(D196:PM196)</f>
        <v/>
      </c>
      <c r="D196" s="44">
        <f>D190-D193-D194-D195</f>
        <v/>
      </c>
      <c r="E196" s="44">
        <f>E190-E193-E194-E195</f>
        <v/>
      </c>
      <c r="F196" s="44">
        <f>F190-F193-F194-F195</f>
        <v/>
      </c>
      <c r="G196" s="44">
        <f>G190-G193-G194-G195</f>
        <v/>
      </c>
      <c r="H196" s="44">
        <f>H190-H193-H194-H195</f>
        <v/>
      </c>
      <c r="I196" s="44">
        <f>I190-I193-I194-I195</f>
        <v/>
      </c>
      <c r="J196" s="44">
        <f>J190-J193-J194-J195</f>
        <v/>
      </c>
      <c r="K196" s="44">
        <f>K190-K193-K194-K195</f>
        <v/>
      </c>
      <c r="L196" s="44">
        <f>L190-L193-L194-L195</f>
        <v/>
      </c>
      <c r="M196" s="44">
        <f>M190-M193-M194-M195</f>
        <v/>
      </c>
      <c r="N196" s="44">
        <f>N190-N193-N194-N195</f>
        <v/>
      </c>
      <c r="O196" s="44">
        <f>O190-O193-O194-O195</f>
        <v/>
      </c>
      <c r="P196" s="44">
        <f>P190-P193-P194-P195</f>
        <v/>
      </c>
      <c r="Q196" s="44">
        <f>Q190-Q193-Q194-Q195</f>
        <v/>
      </c>
      <c r="R196" s="44">
        <f>R190-R193-R194-R195</f>
        <v/>
      </c>
      <c r="S196" s="44">
        <f>S190-S193-S194-S195</f>
        <v/>
      </c>
      <c r="T196" s="44">
        <f>T190-T193-T194-T195</f>
        <v/>
      </c>
      <c r="U196" s="44">
        <f>U190-U193-U194-U195</f>
        <v/>
      </c>
      <c r="V196" s="44">
        <f>V190-V193-V194-V195</f>
        <v/>
      </c>
      <c r="W196" s="44">
        <f>W190-W193-W194-W195</f>
        <v/>
      </c>
      <c r="X196" s="44">
        <f>X190-X193-X194-X195</f>
        <v/>
      </c>
      <c r="Y196" s="44">
        <f>Y190-Y193-Y194-Y195</f>
        <v/>
      </c>
      <c r="Z196" s="44">
        <f>Z190-Z193-Z194-Z195</f>
        <v/>
      </c>
      <c r="AA196" s="44">
        <f>AA190-AA193-AA194-AA195</f>
        <v/>
      </c>
      <c r="AB196" s="44">
        <f>AB190-AB193-AB194-AB195</f>
        <v/>
      </c>
      <c r="AC196" s="44">
        <f>AC190-AC193-AC194-AC195</f>
        <v/>
      </c>
      <c r="AD196" s="44">
        <f>AD190-AD193-AD194-AD195</f>
        <v/>
      </c>
      <c r="AE196" s="44">
        <f>AE190-AE193-AE194-AE195</f>
        <v/>
      </c>
      <c r="AF196" s="44">
        <f>AF190-AF193-AF194-AF195</f>
        <v/>
      </c>
      <c r="AG196" s="44">
        <f>AG190-AG193-AG194-AG195</f>
        <v/>
      </c>
      <c r="AH196" s="44">
        <f>AH190-AH193-AH194-AH195</f>
        <v/>
      </c>
      <c r="AI196" s="44">
        <f>AI190-AI193-AI194-AI195</f>
        <v/>
      </c>
      <c r="AJ196" s="44">
        <f>AJ190-AJ193-AJ194-AJ195</f>
        <v/>
      </c>
      <c r="AK196" s="44">
        <f>AK190-AK193-AK194-AK195</f>
        <v/>
      </c>
      <c r="AL196" s="44">
        <f>AL190-AL193-AL194-AL195</f>
        <v/>
      </c>
      <c r="AM196" s="44">
        <f>AM190-AM193-AM194-AM195</f>
        <v/>
      </c>
      <c r="AN196" s="44">
        <f>AN190-AN193-AN194-AN195</f>
        <v/>
      </c>
      <c r="AO196" s="44">
        <f>AO190-AO193-AO194-AO195</f>
        <v/>
      </c>
      <c r="AP196" s="44">
        <f>AP190-AP193-AP194-AP195</f>
        <v/>
      </c>
      <c r="AQ196" s="44">
        <f>AQ190-AQ193-AQ194-AQ195</f>
        <v/>
      </c>
      <c r="AR196" s="44">
        <f>AR190-AR193-AR194-AR195</f>
        <v/>
      </c>
      <c r="AS196" s="44">
        <f>AS190-AS193-AS194-AS195</f>
        <v/>
      </c>
      <c r="AT196" s="44">
        <f>AT190-AT193-AT194-AT195</f>
        <v/>
      </c>
      <c r="AU196" s="44">
        <f>AU190-AU193-AU194-AU195</f>
        <v/>
      </c>
      <c r="AV196" s="44">
        <f>AV190-AV193-AV194-AV195</f>
        <v/>
      </c>
      <c r="AW196" s="44">
        <f>AW190-AW193-AW194-AW195</f>
        <v/>
      </c>
      <c r="AX196" s="44">
        <f>AX190-AX193-AX194-AX195</f>
        <v/>
      </c>
      <c r="AY196" s="44">
        <f>AY190-AY193-AY194-AY195</f>
        <v/>
      </c>
      <c r="AZ196" s="44">
        <f>AZ190-AZ193-AZ194-AZ195</f>
        <v/>
      </c>
      <c r="BA196" s="44">
        <f>BA190-BA193-BA194-BA195</f>
        <v/>
      </c>
      <c r="BB196" s="44">
        <f>BB190-BB193-BB194-BB195</f>
        <v/>
      </c>
      <c r="BC196" s="44">
        <f>BC190-BC193-BC194-BC195</f>
        <v/>
      </c>
      <c r="BD196" s="44">
        <f>BD190-BD193-BD194-BD195</f>
        <v/>
      </c>
      <c r="BE196" s="44">
        <f>BE190-BE193-BE194-BE195</f>
        <v/>
      </c>
      <c r="BF196" s="44">
        <f>BF190-BF193-BF194-BF195</f>
        <v/>
      </c>
      <c r="BG196" s="44">
        <f>BG190-BG193-BG194-BG195</f>
        <v/>
      </c>
      <c r="BH196" s="44">
        <f>BH190-BH193-BH194-BH195</f>
        <v/>
      </c>
      <c r="BI196" s="44">
        <f>BI190-BI193-BI194-BI195</f>
        <v/>
      </c>
      <c r="BJ196" s="44">
        <f>BJ190-BJ193-BJ194-BJ195</f>
        <v/>
      </c>
      <c r="BK196" s="44">
        <f>BK190-BK193-BK194-BK195</f>
        <v/>
      </c>
      <c r="BL196" s="44">
        <f>BL190-BL193-BL194-BL195</f>
        <v/>
      </c>
      <c r="BM196" s="44">
        <f>BM190-BM193-BM194-BM195</f>
        <v/>
      </c>
      <c r="BN196" s="44">
        <f>BN190-BN193-BN194-BN195</f>
        <v/>
      </c>
      <c r="BO196" s="44">
        <f>BO190-BO193-BO194-BO195</f>
        <v/>
      </c>
      <c r="BP196" s="44">
        <f>BP190-BP193-BP194-BP195</f>
        <v/>
      </c>
      <c r="BQ196" s="44">
        <f>BQ190-BQ193-BQ194-BQ195</f>
        <v/>
      </c>
      <c r="BR196" s="44">
        <f>BR190-BR193-BR194-BR195</f>
        <v/>
      </c>
      <c r="BS196" s="44">
        <f>BS190-BS193-BS194-BS195</f>
        <v/>
      </c>
      <c r="BT196" s="44">
        <f>BT190-BT193-BT194-BT195</f>
        <v/>
      </c>
      <c r="BU196" s="44">
        <f>BU190-BU193-BU194-BU195</f>
        <v/>
      </c>
      <c r="BV196" s="44">
        <f>BV190-BV193-BV194-BV195</f>
        <v/>
      </c>
      <c r="BW196" s="44">
        <f>BW190-BW193-BW194-BW195</f>
        <v/>
      </c>
      <c r="BX196" s="44">
        <f>BX190-BX193-BX194-BX195</f>
        <v/>
      </c>
      <c r="BY196" s="44">
        <f>BY190-BY193-BY194-BY195</f>
        <v/>
      </c>
      <c r="BZ196" s="44">
        <f>BZ190-BZ193-BZ194-BZ195</f>
        <v/>
      </c>
      <c r="CA196" s="44">
        <f>CA190-CA193-CA194-CA195</f>
        <v/>
      </c>
      <c r="CB196" s="44">
        <f>CB190-CB193-CB194-CB195</f>
        <v/>
      </c>
      <c r="CC196" s="44">
        <f>CC190-CC193-CC194-CC195</f>
        <v/>
      </c>
      <c r="CD196" s="44">
        <f>CD190-CD193-CD194-CD195</f>
        <v/>
      </c>
      <c r="CE196" s="44">
        <f>CE190-CE193-CE194-CE195</f>
        <v/>
      </c>
      <c r="CF196" s="44">
        <f>CF190-CF193-CF194-CF195</f>
        <v/>
      </c>
      <c r="CG196" s="44">
        <f>CG190-CG193-CG194-CG195</f>
        <v/>
      </c>
      <c r="CH196" s="44">
        <f>CH190-CH193-CH194-CH195</f>
        <v/>
      </c>
      <c r="CI196" s="44">
        <f>CI190-CI193-CI194-CI195</f>
        <v/>
      </c>
      <c r="CJ196" s="44">
        <f>CJ190-CJ193-CJ194-CJ195</f>
        <v/>
      </c>
      <c r="CK196" s="44">
        <f>CK190-CK193-CK194-CK195</f>
        <v/>
      </c>
      <c r="CL196" s="44">
        <f>CL190-CL193-CL194-CL195</f>
        <v/>
      </c>
      <c r="CM196" s="44">
        <f>CM190-CM193-CM194-CM195</f>
        <v/>
      </c>
      <c r="CN196" s="44">
        <f>CN190-CN193-CN194-CN195</f>
        <v/>
      </c>
      <c r="CO196" s="44">
        <f>CO190-CO193-CO194-CO195</f>
        <v/>
      </c>
      <c r="CP196" s="44">
        <f>CP190-CP193-CP194-CP195</f>
        <v/>
      </c>
      <c r="CQ196" s="44">
        <f>CQ190-CQ193-CQ194-CQ195</f>
        <v/>
      </c>
      <c r="CR196" s="44">
        <f>CR190-CR193-CR194-CR195</f>
        <v/>
      </c>
      <c r="CS196" s="44">
        <f>CS190-CS193-CS194-CS195</f>
        <v/>
      </c>
      <c r="CT196" s="44">
        <f>CT190-CT193-CT194-CT195</f>
        <v/>
      </c>
      <c r="CU196" s="44">
        <f>CU190-CU193-CU194-CU195</f>
        <v/>
      </c>
      <c r="CV196" s="44">
        <f>CV190-CV193-CV194-CV195</f>
        <v/>
      </c>
      <c r="CW196" s="44">
        <f>CW190-CW193-CW194-CW195</f>
        <v/>
      </c>
      <c r="CX196" s="44">
        <f>CX190-CX193-CX194-CX195</f>
        <v/>
      </c>
      <c r="CY196" s="44">
        <f>CY190-CY193-CY194-CY195</f>
        <v/>
      </c>
      <c r="CZ196" s="44">
        <f>CZ190-CZ193-CZ194-CZ195</f>
        <v/>
      </c>
      <c r="DA196" s="44">
        <f>DA190-DA193-DA194-DA195</f>
        <v/>
      </c>
      <c r="DB196" s="44">
        <f>DB190-DB193-DB194-DB195</f>
        <v/>
      </c>
      <c r="DC196" s="44">
        <f>DC190-DC193-DC194-DC195</f>
        <v/>
      </c>
      <c r="DD196" s="44">
        <f>DD190-DD193-DD194-DD195</f>
        <v/>
      </c>
      <c r="DE196" s="44">
        <f>DE190-DE193-DE194-DE195</f>
        <v/>
      </c>
      <c r="DF196" s="44">
        <f>DF190-DF193-DF194-DF195</f>
        <v/>
      </c>
      <c r="DG196" s="44">
        <f>DG190-DG193-DG194-DG195</f>
        <v/>
      </c>
      <c r="DH196" s="44">
        <f>DH190-DH193-DH194-DH195</f>
        <v/>
      </c>
      <c r="DI196" s="44">
        <f>DI190-DI193-DI194-DI195</f>
        <v/>
      </c>
      <c r="DJ196" s="44">
        <f>DJ190-DJ193-DJ194-DJ195</f>
        <v/>
      </c>
      <c r="DK196" s="44">
        <f>DK190-DK193-DK194-DK195</f>
        <v/>
      </c>
      <c r="DL196" s="44">
        <f>DL190-DL193-DL194-DL195</f>
        <v/>
      </c>
      <c r="DM196" s="44">
        <f>DM190-DM193-DM194-DM195</f>
        <v/>
      </c>
      <c r="DN196" s="44">
        <f>DN190-DN193-DN194-DN195</f>
        <v/>
      </c>
      <c r="DO196" s="44">
        <f>DO190-DO193-DO194-DO195</f>
        <v/>
      </c>
      <c r="DP196" s="44">
        <f>DP190-DP193-DP194-DP195</f>
        <v/>
      </c>
      <c r="DQ196" s="44">
        <f>DQ190-DQ193-DQ194-DQ195</f>
        <v/>
      </c>
      <c r="DR196" s="44">
        <f>DR190-DR193-DR194-DR195</f>
        <v/>
      </c>
      <c r="DS196" s="44">
        <f>DS190-DS193-DS194-DS195</f>
        <v/>
      </c>
      <c r="DT196" s="44">
        <f>DT190-DT193-DT194-DT195</f>
        <v/>
      </c>
      <c r="DU196" s="44">
        <f>DU190-DU193-DU194-DU195</f>
        <v/>
      </c>
      <c r="DV196" s="44">
        <f>DV190-DV193-DV194-DV195</f>
        <v/>
      </c>
      <c r="DW196" s="44">
        <f>DW190-DW193-DW194-DW195</f>
        <v/>
      </c>
      <c r="DX196" s="44">
        <f>DX190-DX193-DX194-DX195</f>
        <v/>
      </c>
      <c r="DY196" s="44">
        <f>DY190-DY193-DY194-DY195</f>
        <v/>
      </c>
      <c r="DZ196" s="44">
        <f>DZ190-DZ193-DZ194-DZ195</f>
        <v/>
      </c>
      <c r="EA196" s="44">
        <f>EA190-EA193-EA194-EA195</f>
        <v/>
      </c>
      <c r="EB196" s="44">
        <f>EB190-EB193-EB194-EB195</f>
        <v/>
      </c>
      <c r="EC196" s="44">
        <f>EC190-EC193-EC194-EC195</f>
        <v/>
      </c>
      <c r="ED196" s="44">
        <f>ED190-ED193-ED194-ED195</f>
        <v/>
      </c>
      <c r="EE196" s="44">
        <f>EE190-EE193-EE194-EE195</f>
        <v/>
      </c>
      <c r="EF196" s="44">
        <f>EF190-EF193-EF194-EF195</f>
        <v/>
      </c>
      <c r="EG196" s="44">
        <f>EG190-EG193-EG194-EG195</f>
        <v/>
      </c>
      <c r="EH196" s="44">
        <f>EH190-EH193-EH194-EH195</f>
        <v/>
      </c>
      <c r="EI196" s="44">
        <f>EI190-EI193-EI194-EI195</f>
        <v/>
      </c>
      <c r="EJ196" s="44">
        <f>EJ190-EJ193-EJ194-EJ195</f>
        <v/>
      </c>
      <c r="EK196" s="44">
        <f>EK190-EK193-EK194-EK195</f>
        <v/>
      </c>
      <c r="EL196" s="44">
        <f>EL190-EL193-EL194-EL195</f>
        <v/>
      </c>
      <c r="EM196" s="44">
        <f>EM190-EM193-EM194-EM195</f>
        <v/>
      </c>
      <c r="EN196" s="44">
        <f>EN190-EN193-EN194-EN195</f>
        <v/>
      </c>
      <c r="EO196" s="44">
        <f>EO190-EO193-EO194-EO195</f>
        <v/>
      </c>
      <c r="EP196" s="44">
        <f>EP190-EP193-EP194-EP195</f>
        <v/>
      </c>
      <c r="EQ196" s="44">
        <f>EQ190-EQ193-EQ194-EQ195</f>
        <v/>
      </c>
      <c r="ER196" s="44">
        <f>ER190-ER193-ER194-ER195</f>
        <v/>
      </c>
      <c r="ES196" s="44">
        <f>ES190-ES193-ES194-ES195</f>
        <v/>
      </c>
      <c r="ET196" s="44">
        <f>ET190-ET193-ET194-ET195</f>
        <v/>
      </c>
      <c r="EU196" s="44">
        <f>EU190-EU193-EU194-EU195</f>
        <v/>
      </c>
      <c r="EV196" s="44">
        <f>EV190-EV193-EV194-EV195</f>
        <v/>
      </c>
      <c r="EW196" s="44">
        <f>EW190-EW193-EW194-EW195</f>
        <v/>
      </c>
      <c r="EX196" s="44">
        <f>EX190-EX193-EX194-EX195</f>
        <v/>
      </c>
      <c r="EY196" s="44">
        <f>EY190-EY193-EY194-EY195</f>
        <v/>
      </c>
      <c r="EZ196" s="44">
        <f>EZ190-EZ193-EZ194-EZ195</f>
        <v/>
      </c>
      <c r="FA196" s="44">
        <f>FA190-FA193-FA194-FA195</f>
        <v/>
      </c>
      <c r="FB196" s="44">
        <f>FB190-FB193-FB194-FB195</f>
        <v/>
      </c>
      <c r="FC196" s="44">
        <f>FC190-FC193-FC194-FC195</f>
        <v/>
      </c>
      <c r="FD196" s="44">
        <f>FD190-FD193-FD194-FD195</f>
        <v/>
      </c>
      <c r="FE196" s="44">
        <f>FE190-FE193-FE194-FE195</f>
        <v/>
      </c>
      <c r="FF196" s="44">
        <f>FF190-FF193-FF194-FF195</f>
        <v/>
      </c>
      <c r="FG196" s="44">
        <f>FG190-FG193-FG194-FG195</f>
        <v/>
      </c>
      <c r="FH196" s="44">
        <f>FH190-FH193-FH194-FH195</f>
        <v/>
      </c>
      <c r="FI196" s="44">
        <f>FI190-FI193-FI194-FI195</f>
        <v/>
      </c>
      <c r="FJ196" s="44">
        <f>FJ190-FJ193-FJ194-FJ195</f>
        <v/>
      </c>
      <c r="FK196" s="44">
        <f>FK190-FK193-FK194-FK195</f>
        <v/>
      </c>
      <c r="FL196" s="44">
        <f>FL190-FL193-FL194-FL195</f>
        <v/>
      </c>
      <c r="FM196" s="44">
        <f>FM190-FM193-FM194-FM195</f>
        <v/>
      </c>
      <c r="FN196" s="44">
        <f>FN190-FN193-FN194-FN195</f>
        <v/>
      </c>
      <c r="FO196" s="44">
        <f>FO190-FO193-FO194-FO195</f>
        <v/>
      </c>
      <c r="FP196" s="44">
        <f>FP190-FP193-FP194-FP195</f>
        <v/>
      </c>
      <c r="FQ196" s="44">
        <f>FQ190-FQ193-FQ194-FQ195</f>
        <v/>
      </c>
      <c r="FR196" s="44">
        <f>FR190-FR193-FR194-FR195</f>
        <v/>
      </c>
      <c r="FS196" s="44">
        <f>FS190-FS193-FS194-FS195</f>
        <v/>
      </c>
      <c r="FT196" s="44">
        <f>FT190-FT193-FT194-FT195</f>
        <v/>
      </c>
      <c r="FU196" s="44">
        <f>FU190-FU193-FU194-FU195</f>
        <v/>
      </c>
      <c r="FV196" s="44">
        <f>FV190-FV193-FV194-FV195</f>
        <v/>
      </c>
      <c r="FW196" s="44">
        <f>FW190-FW193-FW194-FW195</f>
        <v/>
      </c>
      <c r="FX196" s="44">
        <f>FX190-FX193-FX194-FX195</f>
        <v/>
      </c>
      <c r="FY196" s="44">
        <f>FY190-FY193-FY194-FY195</f>
        <v/>
      </c>
      <c r="FZ196" s="44">
        <f>FZ190-FZ193-FZ194-FZ195</f>
        <v/>
      </c>
      <c r="GA196" s="44">
        <f>GA190-GA193-GA194-GA195</f>
        <v/>
      </c>
      <c r="GB196" s="44">
        <f>GB190-GB193-GB194-GB195</f>
        <v/>
      </c>
      <c r="GC196" s="44">
        <f>GC190-GC193-GC194-GC195</f>
        <v/>
      </c>
      <c r="GD196" s="44">
        <f>GD190-GD193-GD194-GD195</f>
        <v/>
      </c>
      <c r="GE196" s="44">
        <f>GE190-GE193-GE194-GE195</f>
        <v/>
      </c>
      <c r="GF196" s="44">
        <f>GF190-GF193-GF194-GF195</f>
        <v/>
      </c>
      <c r="GG196" s="44">
        <f>GG190-GG193-GG194-GG195</f>
        <v/>
      </c>
      <c r="GH196" s="44">
        <f>GH190-GH193-GH194-GH195</f>
        <v/>
      </c>
      <c r="GI196" s="44">
        <f>GI190-GI193-GI194-GI195</f>
        <v/>
      </c>
      <c r="GJ196" s="44">
        <f>GJ190-GJ193-GJ194-GJ195</f>
        <v/>
      </c>
      <c r="GK196" s="44">
        <f>GK190-GK193-GK194-GK195</f>
        <v/>
      </c>
      <c r="GL196" s="44">
        <f>GL190-GL193-GL194-GL195</f>
        <v/>
      </c>
      <c r="GM196" s="44">
        <f>GM190-GM193-GM194-GM195</f>
        <v/>
      </c>
      <c r="GN196" s="44">
        <f>GN190-GN193-GN194-GN195</f>
        <v/>
      </c>
      <c r="GO196" s="44">
        <f>GO190-GO193-GO194-GO195</f>
        <v/>
      </c>
      <c r="GP196" s="44">
        <f>GP190-GP193-GP194-GP195</f>
        <v/>
      </c>
      <c r="GQ196" s="44">
        <f>GQ190-GQ193-GQ194-GQ195</f>
        <v/>
      </c>
      <c r="GR196" s="44">
        <f>GR190-GR193-GR194-GR195</f>
        <v/>
      </c>
      <c r="GS196" s="44">
        <f>GS190-GS193-GS194-GS195</f>
        <v/>
      </c>
      <c r="GT196" s="44">
        <f>GT190-GT193-GT194-GT195</f>
        <v/>
      </c>
      <c r="GU196" s="44">
        <f>GU190-GU193-GU194-GU195</f>
        <v/>
      </c>
      <c r="GV196" s="44">
        <f>GV190-GV193-GV194-GV195</f>
        <v/>
      </c>
      <c r="GW196" s="44">
        <f>GW190-GW193-GW194-GW195</f>
        <v/>
      </c>
      <c r="GX196" s="44">
        <f>GX190-GX193-GX194-GX195</f>
        <v/>
      </c>
      <c r="GY196" s="44">
        <f>GY190-GY193-GY194-GY195</f>
        <v/>
      </c>
      <c r="GZ196" s="44">
        <f>GZ190-GZ193-GZ194-GZ195</f>
        <v/>
      </c>
      <c r="HA196" s="44">
        <f>HA190-HA193-HA194-HA195</f>
        <v/>
      </c>
      <c r="HB196" s="44">
        <f>HB190-HB193-HB194-HB195</f>
        <v/>
      </c>
      <c r="HC196" s="44">
        <f>HC190-HC193-HC194-HC195</f>
        <v/>
      </c>
      <c r="HD196" s="44">
        <f>HD190-HD193-HD194-HD195</f>
        <v/>
      </c>
      <c r="HE196" s="44">
        <f>HE190-HE193-HE194-HE195</f>
        <v/>
      </c>
      <c r="HF196" s="44">
        <f>HF190-HF193-HF194-HF195</f>
        <v/>
      </c>
      <c r="HG196" s="44">
        <f>HG190-HG193-HG194-HG195</f>
        <v/>
      </c>
      <c r="HH196" s="44">
        <f>HH190-HH193-HH194-HH195</f>
        <v/>
      </c>
      <c r="HI196" s="44">
        <f>HI190-HI193-HI194-HI195</f>
        <v/>
      </c>
      <c r="HJ196" s="44">
        <f>HJ190-HJ193-HJ194-HJ195</f>
        <v/>
      </c>
      <c r="HK196" s="44">
        <f>HK190-HK193-HK194-HK195</f>
        <v/>
      </c>
      <c r="HL196" s="44">
        <f>HL190-HL193-HL194-HL195</f>
        <v/>
      </c>
      <c r="HM196" s="44">
        <f>HM190-HM193-HM194-HM195</f>
        <v/>
      </c>
      <c r="HN196" s="44">
        <f>HN190-HN193-HN194-HN195</f>
        <v/>
      </c>
      <c r="HO196" s="44">
        <f>HO190-HO193-HO194-HO195</f>
        <v/>
      </c>
      <c r="HP196" s="44">
        <f>HP190-HP193-HP194-HP195</f>
        <v/>
      </c>
      <c r="HQ196" s="44">
        <f>HQ190-HQ193-HQ194-HQ195</f>
        <v/>
      </c>
      <c r="HR196" s="44">
        <f>HR190-HR193-HR194-HR195</f>
        <v/>
      </c>
      <c r="HS196" s="44">
        <f>HS190-HS193-HS194-HS195</f>
        <v/>
      </c>
      <c r="HT196" s="44">
        <f>HT190-HT193-HT194-HT195</f>
        <v/>
      </c>
      <c r="HU196" s="44">
        <f>HU190-HU193-HU194-HU195</f>
        <v/>
      </c>
      <c r="HV196" s="44">
        <f>HV190-HV193-HV194-HV195</f>
        <v/>
      </c>
      <c r="HW196" s="44">
        <f>HW190-HW193-HW194-HW195</f>
        <v/>
      </c>
      <c r="HX196" s="44">
        <f>HX190-HX193-HX194-HX195</f>
        <v/>
      </c>
      <c r="HY196" s="44">
        <f>HY190-HY193-HY194-HY195</f>
        <v/>
      </c>
      <c r="HZ196" s="44">
        <f>HZ190-HZ193-HZ194-HZ195</f>
        <v/>
      </c>
      <c r="IA196" s="44">
        <f>IA190-IA193-IA194-IA195</f>
        <v/>
      </c>
      <c r="IB196" s="44">
        <f>IB190-IB193-IB194-IB195</f>
        <v/>
      </c>
      <c r="IC196" s="44">
        <f>IC190-IC193-IC194-IC195</f>
        <v/>
      </c>
      <c r="ID196" s="44">
        <f>ID190-ID193-ID194-ID195</f>
        <v/>
      </c>
      <c r="IE196" s="44">
        <f>IE190-IE193-IE194-IE195</f>
        <v/>
      </c>
      <c r="IF196" s="44">
        <f>IF190-IF193-IF194-IF195</f>
        <v/>
      </c>
      <c r="IG196" s="44">
        <f>IG190-IG193-IG194-IG195</f>
        <v/>
      </c>
      <c r="IH196" s="44">
        <f>IH190-IH193-IH194-IH195</f>
        <v/>
      </c>
      <c r="II196" s="44">
        <f>II190-II193-II194-II195</f>
        <v/>
      </c>
      <c r="IJ196" s="44">
        <f>IJ190-IJ193-IJ194-IJ195</f>
        <v/>
      </c>
      <c r="IK196" s="44">
        <f>IK190-IK193-IK194-IK195</f>
        <v/>
      </c>
      <c r="IL196" s="44">
        <f>IL190-IL193-IL194-IL195</f>
        <v/>
      </c>
      <c r="IM196" s="44">
        <f>IM190-IM193-IM194-IM195</f>
        <v/>
      </c>
      <c r="IN196" s="44">
        <f>IN190-IN193-IN194-IN195</f>
        <v/>
      </c>
      <c r="IO196" s="44">
        <f>IO190-IO193-IO194-IO195</f>
        <v/>
      </c>
      <c r="IP196" s="44">
        <f>IP190-IP193-IP194-IP195</f>
        <v/>
      </c>
      <c r="IQ196" s="44">
        <f>IQ190-IQ193-IQ194-IQ195</f>
        <v/>
      </c>
      <c r="IR196" s="44">
        <f>IR190-IR193-IR194-IR195</f>
        <v/>
      </c>
      <c r="IS196" s="44">
        <f>IS190-IS193-IS194-IS195</f>
        <v/>
      </c>
      <c r="IT196" s="44">
        <f>IT190-IT193-IT194-IT195</f>
        <v/>
      </c>
      <c r="IU196" s="44">
        <f>IU190-IU193-IU194-IU195</f>
        <v/>
      </c>
      <c r="IV196" s="44">
        <f>IV190-IV193-IV194-IV195</f>
        <v/>
      </c>
      <c r="IW196" s="44">
        <f>IW190-IW193-IW194-IW195</f>
        <v/>
      </c>
      <c r="IX196" s="44">
        <f>IX190-IX193-IX194-IX195</f>
        <v/>
      </c>
      <c r="IY196" s="44">
        <f>IY190-IY193-IY194-IY195</f>
        <v/>
      </c>
      <c r="IZ196" s="44">
        <f>IZ190-IZ193-IZ194-IZ195</f>
        <v/>
      </c>
      <c r="JA196" s="44">
        <f>JA190-JA193-JA194-JA195</f>
        <v/>
      </c>
      <c r="JB196" s="44">
        <f>JB190-JB193-JB194-JB195</f>
        <v/>
      </c>
      <c r="JC196" s="44">
        <f>JC190-JC193-JC194-JC195</f>
        <v/>
      </c>
      <c r="JD196" s="44">
        <f>JD190-JD193-JD194-JD195</f>
        <v/>
      </c>
      <c r="JE196" s="44">
        <f>JE190-JE193-JE194-JE195</f>
        <v/>
      </c>
      <c r="JF196" s="44">
        <f>JF190-JF193-JF194-JF195</f>
        <v/>
      </c>
      <c r="JG196" s="44">
        <f>JG190-JG193-JG194-JG195</f>
        <v/>
      </c>
      <c r="JH196" s="44">
        <f>JH190-JH193-JH194-JH195</f>
        <v/>
      </c>
      <c r="JI196" s="44">
        <f>JI190-JI193-JI194-JI195</f>
        <v/>
      </c>
      <c r="JJ196" s="44">
        <f>JJ190-JJ193-JJ194-JJ195</f>
        <v/>
      </c>
      <c r="JK196" s="44">
        <f>JK190-JK193-JK194-JK195</f>
        <v/>
      </c>
      <c r="JL196" s="44">
        <f>JL190-JL193-JL194-JL195</f>
        <v/>
      </c>
      <c r="JM196" s="44">
        <f>JM190-JM193-JM194-JM195</f>
        <v/>
      </c>
      <c r="JN196" s="44">
        <f>JN190-JN193-JN194-JN195</f>
        <v/>
      </c>
      <c r="JO196" s="44">
        <f>JO190-JO193-JO194-JO195</f>
        <v/>
      </c>
      <c r="JP196" s="44">
        <f>JP190-JP193-JP194-JP195</f>
        <v/>
      </c>
      <c r="JQ196" s="44">
        <f>JQ190-JQ193-JQ194-JQ195</f>
        <v/>
      </c>
      <c r="JR196" s="44">
        <f>JR190-JR193-JR194-JR195</f>
        <v/>
      </c>
      <c r="JS196" s="44">
        <f>JS190-JS193-JS194-JS195</f>
        <v/>
      </c>
      <c r="JT196" s="44">
        <f>JT190-JT193-JT194-JT195</f>
        <v/>
      </c>
      <c r="JU196" s="44">
        <f>JU190-JU193-JU194-JU195</f>
        <v/>
      </c>
      <c r="JV196" s="44">
        <f>JV190-JV193-JV194-JV195</f>
        <v/>
      </c>
      <c r="JW196" s="44">
        <f>JW190-JW193-JW194-JW195</f>
        <v/>
      </c>
      <c r="JX196" s="44">
        <f>JX190-JX193-JX194-JX195</f>
        <v/>
      </c>
      <c r="JY196" s="44">
        <f>JY190-JY193-JY194-JY195</f>
        <v/>
      </c>
      <c r="JZ196" s="44">
        <f>JZ190-JZ193-JZ194-JZ195</f>
        <v/>
      </c>
      <c r="KA196" s="44">
        <f>KA190-KA193-KA194-KA195</f>
        <v/>
      </c>
      <c r="KB196" s="44">
        <f>KB190-KB193-KB194-KB195</f>
        <v/>
      </c>
      <c r="KC196" s="44">
        <f>KC190-KC193-KC194-KC195</f>
        <v/>
      </c>
      <c r="KD196" s="44">
        <f>KD190-KD193-KD194-KD195</f>
        <v/>
      </c>
      <c r="KE196" s="44">
        <f>KE190-KE193-KE194-KE195</f>
        <v/>
      </c>
      <c r="KF196" s="44">
        <f>KF190-KF193-KF194-KF195</f>
        <v/>
      </c>
      <c r="KG196" s="44">
        <f>KG190-KG193-KG194-KG195</f>
        <v/>
      </c>
      <c r="KH196" s="44">
        <f>KH190-KH193-KH194-KH195</f>
        <v/>
      </c>
      <c r="KI196" s="44">
        <f>KI190-KI193-KI194-KI195</f>
        <v/>
      </c>
      <c r="KJ196" s="44">
        <f>KJ190-KJ193-KJ194-KJ195</f>
        <v/>
      </c>
      <c r="KK196" s="44">
        <f>KK190-KK193-KK194-KK195</f>
        <v/>
      </c>
      <c r="KL196" s="44">
        <f>KL190-KL193-KL194-KL195</f>
        <v/>
      </c>
      <c r="KM196" s="44">
        <f>KM190-KM193-KM194-KM195</f>
        <v/>
      </c>
      <c r="KN196" s="44">
        <f>KN190-KN193-KN194-KN195</f>
        <v/>
      </c>
      <c r="KO196" s="44">
        <f>KO190-KO193-KO194-KO195</f>
        <v/>
      </c>
      <c r="KP196" s="44">
        <f>KP190-KP193-KP194-KP195</f>
        <v/>
      </c>
      <c r="KQ196" s="44">
        <f>KQ190-KQ193-KQ194-KQ195</f>
        <v/>
      </c>
      <c r="KR196" s="44">
        <f>KR190-KR193-KR194-KR195</f>
        <v/>
      </c>
      <c r="KS196" s="44">
        <f>KS190-KS193-KS194-KS195</f>
        <v/>
      </c>
      <c r="KT196" s="44">
        <f>KT190-KT193-KT194-KT195</f>
        <v/>
      </c>
      <c r="KU196" s="44">
        <f>KU190-KU193-KU194-KU195</f>
        <v/>
      </c>
      <c r="KV196" s="44">
        <f>KV190-KV193-KV194-KV195</f>
        <v/>
      </c>
      <c r="KW196" s="44">
        <f>KW190-KW193-KW194-KW195</f>
        <v/>
      </c>
      <c r="KX196" s="44">
        <f>KX190-KX193-KX194-KX195</f>
        <v/>
      </c>
      <c r="KY196" s="44">
        <f>KY190-KY193-KY194-KY195</f>
        <v/>
      </c>
      <c r="KZ196" s="44">
        <f>KZ190-KZ193-KZ194-KZ195</f>
        <v/>
      </c>
      <c r="LA196" s="44">
        <f>LA190-LA193-LA194-LA195</f>
        <v/>
      </c>
      <c r="LB196" s="44">
        <f>LB190-LB193-LB194-LB195</f>
        <v/>
      </c>
      <c r="LC196" s="44">
        <f>LC190-LC193-LC194-LC195</f>
        <v/>
      </c>
      <c r="LD196" s="44">
        <f>LD190-LD193-LD194-LD195</f>
        <v/>
      </c>
      <c r="LE196" s="44">
        <f>LE190-LE193-LE194-LE195</f>
        <v/>
      </c>
      <c r="LF196" s="44">
        <f>LF190-LF193-LF194-LF195</f>
        <v/>
      </c>
      <c r="LG196" s="44">
        <f>LG190-LG193-LG194-LG195</f>
        <v/>
      </c>
      <c r="LH196" s="44">
        <f>LH190-LH193-LH194-LH195</f>
        <v/>
      </c>
      <c r="LI196" s="44">
        <f>LI190-LI193-LI194-LI195</f>
        <v/>
      </c>
      <c r="LJ196" s="44">
        <f>LJ190-LJ193-LJ194-LJ195</f>
        <v/>
      </c>
      <c r="LK196" s="44">
        <f>LK190-LK193-LK194-LK195</f>
        <v/>
      </c>
      <c r="LL196" s="44">
        <f>LL190-LL193-LL194-LL195</f>
        <v/>
      </c>
      <c r="LM196" s="44">
        <f>LM190-LM193-LM194-LM195</f>
        <v/>
      </c>
      <c r="LN196" s="44">
        <f>LN190-LN193-LN194-LN195</f>
        <v/>
      </c>
      <c r="LO196" s="44">
        <f>LO190-LO193-LO194-LO195</f>
        <v/>
      </c>
      <c r="LP196" s="44">
        <f>LP190-LP193-LP194-LP195</f>
        <v/>
      </c>
      <c r="LQ196" s="44">
        <f>LQ190-LQ193-LQ194-LQ195</f>
        <v/>
      </c>
      <c r="LR196" s="44">
        <f>LR190-LR193-LR194-LR195</f>
        <v/>
      </c>
      <c r="LS196" s="44">
        <f>LS190-LS193-LS194-LS195</f>
        <v/>
      </c>
      <c r="LT196" s="44">
        <f>LT190-LT193-LT194-LT195</f>
        <v/>
      </c>
      <c r="LU196" s="44">
        <f>LU190-LU193-LU194-LU195</f>
        <v/>
      </c>
      <c r="LV196" s="44">
        <f>LV190-LV193-LV194-LV195</f>
        <v/>
      </c>
      <c r="LW196" s="44">
        <f>LW190-LW193-LW194-LW195</f>
        <v/>
      </c>
      <c r="LX196" s="44">
        <f>LX190-LX193-LX194-LX195</f>
        <v/>
      </c>
      <c r="LY196" s="44">
        <f>LY190-LY193-LY194-LY195</f>
        <v/>
      </c>
      <c r="LZ196" s="44">
        <f>LZ190-LZ193-LZ194-LZ195</f>
        <v/>
      </c>
      <c r="MA196" s="44">
        <f>MA190-MA193-MA194-MA195</f>
        <v/>
      </c>
      <c r="MB196" s="44">
        <f>MB190-MB193-MB194-MB195</f>
        <v/>
      </c>
      <c r="MC196" s="44">
        <f>MC190-MC193-MC194-MC195</f>
        <v/>
      </c>
      <c r="MD196" s="44">
        <f>MD190-MD193-MD194-MD195</f>
        <v/>
      </c>
      <c r="ME196" s="44">
        <f>ME190-ME193-ME194-ME195</f>
        <v/>
      </c>
      <c r="MF196" s="44">
        <f>MF190-MF193-MF194-MF195</f>
        <v/>
      </c>
      <c r="MG196" s="44">
        <f>MG190-MG193-MG194-MG195</f>
        <v/>
      </c>
      <c r="MH196" s="44">
        <f>MH190-MH193-MH194-MH195</f>
        <v/>
      </c>
      <c r="MI196" s="44">
        <f>MI190-MI193-MI194-MI195</f>
        <v/>
      </c>
      <c r="MJ196" s="44">
        <f>MJ190-MJ193-MJ194-MJ195</f>
        <v/>
      </c>
      <c r="MK196" s="44">
        <f>MK190-MK193-MK194-MK195</f>
        <v/>
      </c>
      <c r="ML196" s="44">
        <f>ML190-ML193-ML194-ML195</f>
        <v/>
      </c>
      <c r="MM196" s="44">
        <f>MM190-MM193-MM194-MM195</f>
        <v/>
      </c>
      <c r="MN196" s="44">
        <f>MN190-MN193-MN194-MN195</f>
        <v/>
      </c>
      <c r="MO196" s="44">
        <f>MO190-MO193-MO194-MO195</f>
        <v/>
      </c>
      <c r="MP196" s="44">
        <f>MP190-MP193-MP194-MP195</f>
        <v/>
      </c>
      <c r="MQ196" s="44">
        <f>MQ190-MQ193-MQ194-MQ195</f>
        <v/>
      </c>
      <c r="MR196" s="44">
        <f>MR190-MR193-MR194-MR195</f>
        <v/>
      </c>
      <c r="MS196" s="44">
        <f>MS190-MS193-MS194-MS195</f>
        <v/>
      </c>
      <c r="MT196" s="44">
        <f>MT190-MT193-MT194-MT195</f>
        <v/>
      </c>
      <c r="MU196" s="44">
        <f>MU190-MU193-MU194-MU195</f>
        <v/>
      </c>
      <c r="MV196" s="44">
        <f>MV190-MV193-MV194-MV195</f>
        <v/>
      </c>
      <c r="MW196" s="44">
        <f>MW190-MW193-MW194-MW195</f>
        <v/>
      </c>
      <c r="MX196" s="44">
        <f>MX190-MX193-MX194-MX195</f>
        <v/>
      </c>
      <c r="MY196" s="44">
        <f>MY190-MY193-MY194-MY195</f>
        <v/>
      </c>
      <c r="MZ196" s="44">
        <f>MZ190-MZ193-MZ194-MZ195</f>
        <v/>
      </c>
      <c r="NA196" s="44">
        <f>NA190-NA193-NA194-NA195</f>
        <v/>
      </c>
      <c r="NB196" s="44">
        <f>NB190-NB193-NB194-NB195</f>
        <v/>
      </c>
      <c r="NC196" s="44">
        <f>NC190-NC193-NC194-NC195</f>
        <v/>
      </c>
      <c r="ND196" s="44">
        <f>ND190-ND193-ND194-ND195</f>
        <v/>
      </c>
      <c r="NE196" s="44">
        <f>NE190-NE193-NE194-NE195</f>
        <v/>
      </c>
      <c r="NF196" s="44">
        <f>NF190-NF193-NF194-NF195</f>
        <v/>
      </c>
      <c r="NG196" s="44">
        <f>NG190-NG193-NG194-NG195</f>
        <v/>
      </c>
      <c r="NH196" s="44">
        <f>NH190-NH193-NH194-NH195</f>
        <v/>
      </c>
      <c r="NI196" s="44">
        <f>NI190-NI193-NI194-NI195</f>
        <v/>
      </c>
      <c r="NJ196" s="44">
        <f>NJ190-NJ193-NJ194-NJ195</f>
        <v/>
      </c>
      <c r="NK196" s="44">
        <f>NK190-NK193-NK194-NK195</f>
        <v/>
      </c>
      <c r="NL196" s="44">
        <f>NL190-NL193-NL194-NL195</f>
        <v/>
      </c>
      <c r="NM196" s="44">
        <f>NM190-NM193-NM194-NM195</f>
        <v/>
      </c>
      <c r="NN196" s="44">
        <f>NN190-NN193-NN194-NN195</f>
        <v/>
      </c>
      <c r="NO196" s="44">
        <f>NO190-NO193-NO194-NO195</f>
        <v/>
      </c>
      <c r="NP196" s="44">
        <f>NP190-NP193-NP194-NP195</f>
        <v/>
      </c>
      <c r="NQ196" s="44">
        <f>NQ190-NQ193-NQ194-NQ195</f>
        <v/>
      </c>
      <c r="NR196" s="44">
        <f>NR190-NR193-NR194-NR195</f>
        <v/>
      </c>
      <c r="NS196" s="44">
        <f>NS190-NS193-NS194-NS195</f>
        <v/>
      </c>
      <c r="NT196" s="44">
        <f>NT190-NT193-NT194-NT195</f>
        <v/>
      </c>
      <c r="NU196" s="44">
        <f>NU190-NU193-NU194-NU195</f>
        <v/>
      </c>
      <c r="NV196" s="44">
        <f>NV190-NV193-NV194-NV195</f>
        <v/>
      </c>
      <c r="NW196" s="44">
        <f>NW190-NW193-NW194-NW195</f>
        <v/>
      </c>
      <c r="NX196" s="44">
        <f>NX190-NX193-NX194-NX195</f>
        <v/>
      </c>
      <c r="NY196" s="44">
        <f>NY190-NY193-NY194-NY195</f>
        <v/>
      </c>
      <c r="NZ196" s="44">
        <f>NZ190-NZ193-NZ194-NZ195</f>
        <v/>
      </c>
      <c r="OA196" s="44">
        <f>OA190-OA193-OA194-OA195</f>
        <v/>
      </c>
      <c r="OB196" s="44">
        <f>OB190-OB193-OB194-OB195</f>
        <v/>
      </c>
      <c r="OC196" s="44">
        <f>OC190-OC193-OC194-OC195</f>
        <v/>
      </c>
      <c r="OD196" s="44">
        <f>OD190-OD193-OD194-OD195</f>
        <v/>
      </c>
      <c r="OE196" s="44">
        <f>OE190-OE193-OE194-OE195</f>
        <v/>
      </c>
      <c r="OF196" s="44">
        <f>OF190-OF193-OF194-OF195</f>
        <v/>
      </c>
      <c r="OG196" s="44">
        <f>OG190-OG193-OG194-OG195</f>
        <v/>
      </c>
      <c r="OH196" s="44">
        <f>OH190-OH193-OH194-OH195</f>
        <v/>
      </c>
      <c r="OI196" s="44">
        <f>OI190-OI193-OI194-OI195</f>
        <v/>
      </c>
      <c r="OJ196" s="44">
        <f>OJ190-OJ193-OJ194-OJ195</f>
        <v/>
      </c>
      <c r="OK196" s="44">
        <f>OK190-OK193-OK194-OK195</f>
        <v/>
      </c>
      <c r="OL196" s="44">
        <f>OL190-OL193-OL194-OL195</f>
        <v/>
      </c>
      <c r="OM196" s="44">
        <f>OM190-OM193-OM194-OM195</f>
        <v/>
      </c>
      <c r="ON196" s="44">
        <f>ON190-ON193-ON194-ON195</f>
        <v/>
      </c>
      <c r="OO196" s="44">
        <f>OO190-OO193-OO194-OO195</f>
        <v/>
      </c>
      <c r="OP196" s="44">
        <f>OP190-OP193-OP194-OP195</f>
        <v/>
      </c>
      <c r="OQ196" s="44">
        <f>OQ190-OQ193-OQ194-OQ195</f>
        <v/>
      </c>
      <c r="OR196" s="44">
        <f>OR190-OR193-OR194-OR195</f>
        <v/>
      </c>
      <c r="OS196" s="44">
        <f>OS190-OS193-OS194-OS195</f>
        <v/>
      </c>
      <c r="OT196" s="44">
        <f>OT190-OT193-OT194-OT195</f>
        <v/>
      </c>
      <c r="OU196" s="44">
        <f>OU190-OU193-OU194-OU195</f>
        <v/>
      </c>
      <c r="OV196" s="44">
        <f>OV190-OV193-OV194-OV195</f>
        <v/>
      </c>
      <c r="OW196" s="44">
        <f>OW190-OW193-OW194-OW195</f>
        <v/>
      </c>
      <c r="OX196" s="44">
        <f>OX190-OX193-OX194-OX195</f>
        <v/>
      </c>
      <c r="OY196" s="44">
        <f>OY190-OY193-OY194-OY195</f>
        <v/>
      </c>
      <c r="OZ196" s="44">
        <f>OZ190-OZ193-OZ194-OZ195</f>
        <v/>
      </c>
      <c r="PA196" s="44">
        <f>PA190-PA193-PA194-PA195</f>
        <v/>
      </c>
      <c r="PB196" s="44">
        <f>PB190-PB193-PB194-PB195</f>
        <v/>
      </c>
      <c r="PC196" s="44">
        <f>PC190-PC193-PC194-PC195</f>
        <v/>
      </c>
      <c r="PD196" s="44">
        <f>PD190-PD193-PD194-PD195</f>
        <v/>
      </c>
      <c r="PE196" s="44">
        <f>PE190-PE193-PE194-PE195</f>
        <v/>
      </c>
      <c r="PF196" s="44">
        <f>PF190-PF193-PF194-PF195</f>
        <v/>
      </c>
      <c r="PG196" s="44">
        <f>PG190-PG193-PG194-PG195</f>
        <v/>
      </c>
      <c r="PH196" s="44">
        <f>PH190-PH193-PH194-PH195</f>
        <v/>
      </c>
      <c r="PI196" s="44">
        <f>PI190-PI193-PI194-PI195</f>
        <v/>
      </c>
      <c r="PJ196" s="44">
        <f>PJ190-PJ193-PJ194-PJ195</f>
        <v/>
      </c>
      <c r="PK196" s="44">
        <f>PK190-PK193-PK194-PK195</f>
        <v/>
      </c>
      <c r="PL196" s="44">
        <f>PL190-PL193-PL194-PL195</f>
        <v/>
      </c>
      <c r="PM196" s="44">
        <f>PM190-PM193-PM194-PM195</f>
        <v/>
      </c>
    </row>
    <row r="197">
      <c r="A197" s="9" t="inlineStr">
        <is>
          <t>MLI construction interest (capitalized)</t>
        </is>
      </c>
      <c r="B197" s="9" t="inlineStr">
        <is>
          <t>P4</t>
        </is>
      </c>
      <c r="C197" s="43">
        <f>SUM(D197:PM197)</f>
        <v/>
      </c>
      <c r="D197" s="44">
        <f>IF(D183=1,(0+D196)*r_m,0)</f>
        <v/>
      </c>
      <c r="E197" s="44">
        <f>IF(E183=1,(D198+E196)*r_m,0)</f>
        <v/>
      </c>
      <c r="F197" s="44">
        <f>IF(F183=1,(E198+F196)*r_m,0)</f>
        <v/>
      </c>
      <c r="G197" s="44">
        <f>IF(G183=1,(F198+G196)*r_m,0)</f>
        <v/>
      </c>
      <c r="H197" s="44">
        <f>IF(H183=1,(G198+H196)*r_m,0)</f>
        <v/>
      </c>
      <c r="I197" s="44">
        <f>IF(I183=1,(H198+I196)*r_m,0)</f>
        <v/>
      </c>
      <c r="J197" s="44">
        <f>IF(J183=1,(I198+J196)*r_m,0)</f>
        <v/>
      </c>
      <c r="K197" s="44">
        <f>IF(K183=1,(J198+K196)*r_m,0)</f>
        <v/>
      </c>
      <c r="L197" s="44">
        <f>IF(L183=1,(K198+L196)*r_m,0)</f>
        <v/>
      </c>
      <c r="M197" s="44">
        <f>IF(M183=1,(L198+M196)*r_m,0)</f>
        <v/>
      </c>
      <c r="N197" s="44">
        <f>IF(N183=1,(M198+N196)*r_m,0)</f>
        <v/>
      </c>
      <c r="O197" s="44">
        <f>IF(O183=1,(N198+O196)*r_m,0)</f>
        <v/>
      </c>
      <c r="P197" s="44">
        <f>IF(P183=1,(O198+P196)*r_m,0)</f>
        <v/>
      </c>
      <c r="Q197" s="44">
        <f>IF(Q183=1,(P198+Q196)*r_m,0)</f>
        <v/>
      </c>
      <c r="R197" s="44">
        <f>IF(R183=1,(Q198+R196)*r_m,0)</f>
        <v/>
      </c>
      <c r="S197" s="44">
        <f>IF(S183=1,(R198+S196)*r_m,0)</f>
        <v/>
      </c>
      <c r="T197" s="44">
        <f>IF(T183=1,(S198+T196)*r_m,0)</f>
        <v/>
      </c>
      <c r="U197" s="44">
        <f>IF(U183=1,(T198+U196)*r_m,0)</f>
        <v/>
      </c>
      <c r="V197" s="44">
        <f>IF(V183=1,(U198+V196)*r_m,0)</f>
        <v/>
      </c>
      <c r="W197" s="44">
        <f>IF(W183=1,(V198+W196)*r_m,0)</f>
        <v/>
      </c>
      <c r="X197" s="44">
        <f>IF(X183=1,(W198+X196)*r_m,0)</f>
        <v/>
      </c>
      <c r="Y197" s="44">
        <f>IF(Y183=1,(X198+Y196)*r_m,0)</f>
        <v/>
      </c>
      <c r="Z197" s="44">
        <f>IF(Z183=1,(Y198+Z196)*r_m,0)</f>
        <v/>
      </c>
      <c r="AA197" s="44">
        <f>IF(AA183=1,(Z198+AA196)*r_m,0)</f>
        <v/>
      </c>
      <c r="AB197" s="44">
        <f>IF(AB183=1,(AA198+AB196)*r_m,0)</f>
        <v/>
      </c>
      <c r="AC197" s="44">
        <f>IF(AC183=1,(AB198+AC196)*r_m,0)</f>
        <v/>
      </c>
      <c r="AD197" s="44">
        <f>IF(AD183=1,(AC198+AD196)*r_m,0)</f>
        <v/>
      </c>
      <c r="AE197" s="44">
        <f>IF(AE183=1,(AD198+AE196)*r_m,0)</f>
        <v/>
      </c>
      <c r="AF197" s="44">
        <f>IF(AF183=1,(AE198+AF196)*r_m,0)</f>
        <v/>
      </c>
      <c r="AG197" s="44">
        <f>IF(AG183=1,(AF198+AG196)*r_m,0)</f>
        <v/>
      </c>
      <c r="AH197" s="44">
        <f>IF(AH183=1,(AG198+AH196)*r_m,0)</f>
        <v/>
      </c>
      <c r="AI197" s="44">
        <f>IF(AI183=1,(AH198+AI196)*r_m,0)</f>
        <v/>
      </c>
      <c r="AJ197" s="44">
        <f>IF(AJ183=1,(AI198+AJ196)*r_m,0)</f>
        <v/>
      </c>
      <c r="AK197" s="44">
        <f>IF(AK183=1,(AJ198+AK196)*r_m,0)</f>
        <v/>
      </c>
      <c r="AL197" s="44">
        <f>IF(AL183=1,(AK198+AL196)*r_m,0)</f>
        <v/>
      </c>
      <c r="AM197" s="44">
        <f>IF(AM183=1,(AL198+AM196)*r_m,0)</f>
        <v/>
      </c>
      <c r="AN197" s="44">
        <f>IF(AN183=1,(AM198+AN196)*r_m,0)</f>
        <v/>
      </c>
      <c r="AO197" s="44">
        <f>IF(AO183=1,(AN198+AO196)*r_m,0)</f>
        <v/>
      </c>
      <c r="AP197" s="44">
        <f>IF(AP183=1,(AO198+AP196)*r_m,0)</f>
        <v/>
      </c>
      <c r="AQ197" s="44">
        <f>IF(AQ183=1,(AP198+AQ196)*r_m,0)</f>
        <v/>
      </c>
      <c r="AR197" s="44">
        <f>IF(AR183=1,(AQ198+AR196)*r_m,0)</f>
        <v/>
      </c>
      <c r="AS197" s="44">
        <f>IF(AS183=1,(AR198+AS196)*r_m,0)</f>
        <v/>
      </c>
      <c r="AT197" s="44">
        <f>IF(AT183=1,(AS198+AT196)*r_m,0)</f>
        <v/>
      </c>
      <c r="AU197" s="44">
        <f>IF(AU183=1,(AT198+AU196)*r_m,0)</f>
        <v/>
      </c>
      <c r="AV197" s="44">
        <f>IF(AV183=1,(AU198+AV196)*r_m,0)</f>
        <v/>
      </c>
      <c r="AW197" s="44">
        <f>IF(AW183=1,(AV198+AW196)*r_m,0)</f>
        <v/>
      </c>
      <c r="AX197" s="44">
        <f>IF(AX183=1,(AW198+AX196)*r_m,0)</f>
        <v/>
      </c>
      <c r="AY197" s="44">
        <f>IF(AY183=1,(AX198+AY196)*r_m,0)</f>
        <v/>
      </c>
      <c r="AZ197" s="44">
        <f>IF(AZ183=1,(AY198+AZ196)*r_m,0)</f>
        <v/>
      </c>
      <c r="BA197" s="44">
        <f>IF(BA183=1,(AZ198+BA196)*r_m,0)</f>
        <v/>
      </c>
      <c r="BB197" s="44">
        <f>IF(BB183=1,(BA198+BB196)*r_m,0)</f>
        <v/>
      </c>
      <c r="BC197" s="44">
        <f>IF(BC183=1,(BB198+BC196)*r_m,0)</f>
        <v/>
      </c>
      <c r="BD197" s="44">
        <f>IF(BD183=1,(BC198+BD196)*r_m,0)</f>
        <v/>
      </c>
      <c r="BE197" s="44">
        <f>IF(BE183=1,(BD198+BE196)*r_m,0)</f>
        <v/>
      </c>
      <c r="BF197" s="44">
        <f>IF(BF183=1,(BE198+BF196)*r_m,0)</f>
        <v/>
      </c>
      <c r="BG197" s="44">
        <f>IF(BG183=1,(BF198+BG196)*r_m,0)</f>
        <v/>
      </c>
      <c r="BH197" s="44">
        <f>IF(BH183=1,(BG198+BH196)*r_m,0)</f>
        <v/>
      </c>
      <c r="BI197" s="44">
        <f>IF(BI183=1,(BH198+BI196)*r_m,0)</f>
        <v/>
      </c>
      <c r="BJ197" s="44">
        <f>IF(BJ183=1,(BI198+BJ196)*r_m,0)</f>
        <v/>
      </c>
      <c r="BK197" s="44">
        <f>IF(BK183=1,(BJ198+BK196)*r_m,0)</f>
        <v/>
      </c>
      <c r="BL197" s="44">
        <f>IF(BL183=1,(BK198+BL196)*r_m,0)</f>
        <v/>
      </c>
      <c r="BM197" s="44">
        <f>IF(BM183=1,(BL198+BM196)*r_m,0)</f>
        <v/>
      </c>
      <c r="BN197" s="44">
        <f>IF(BN183=1,(BM198+BN196)*r_m,0)</f>
        <v/>
      </c>
      <c r="BO197" s="44">
        <f>IF(BO183=1,(BN198+BO196)*r_m,0)</f>
        <v/>
      </c>
      <c r="BP197" s="44">
        <f>IF(BP183=1,(BO198+BP196)*r_m,0)</f>
        <v/>
      </c>
      <c r="BQ197" s="44">
        <f>IF(BQ183=1,(BP198+BQ196)*r_m,0)</f>
        <v/>
      </c>
      <c r="BR197" s="44">
        <f>IF(BR183=1,(BQ198+BR196)*r_m,0)</f>
        <v/>
      </c>
      <c r="BS197" s="44">
        <f>IF(BS183=1,(BR198+BS196)*r_m,0)</f>
        <v/>
      </c>
      <c r="BT197" s="44">
        <f>IF(BT183=1,(BS198+BT196)*r_m,0)</f>
        <v/>
      </c>
      <c r="BU197" s="44">
        <f>IF(BU183=1,(BT198+BU196)*r_m,0)</f>
        <v/>
      </c>
      <c r="BV197" s="44">
        <f>IF(BV183=1,(BU198+BV196)*r_m,0)</f>
        <v/>
      </c>
      <c r="BW197" s="44">
        <f>IF(BW183=1,(BV198+BW196)*r_m,0)</f>
        <v/>
      </c>
      <c r="BX197" s="44">
        <f>IF(BX183=1,(BW198+BX196)*r_m,0)</f>
        <v/>
      </c>
      <c r="BY197" s="44">
        <f>IF(BY183=1,(BX198+BY196)*r_m,0)</f>
        <v/>
      </c>
      <c r="BZ197" s="44">
        <f>IF(BZ183=1,(BY198+BZ196)*r_m,0)</f>
        <v/>
      </c>
      <c r="CA197" s="44">
        <f>IF(CA183=1,(BZ198+CA196)*r_m,0)</f>
        <v/>
      </c>
      <c r="CB197" s="44">
        <f>IF(CB183=1,(CA198+CB196)*r_m,0)</f>
        <v/>
      </c>
      <c r="CC197" s="44">
        <f>IF(CC183=1,(CB198+CC196)*r_m,0)</f>
        <v/>
      </c>
      <c r="CD197" s="44">
        <f>IF(CD183=1,(CC198+CD196)*r_m,0)</f>
        <v/>
      </c>
      <c r="CE197" s="44">
        <f>IF(CE183=1,(CD198+CE196)*r_m,0)</f>
        <v/>
      </c>
      <c r="CF197" s="44">
        <f>IF(CF183=1,(CE198+CF196)*r_m,0)</f>
        <v/>
      </c>
      <c r="CG197" s="44">
        <f>IF(CG183=1,(CF198+CG196)*r_m,0)</f>
        <v/>
      </c>
      <c r="CH197" s="44">
        <f>IF(CH183=1,(CG198+CH196)*r_m,0)</f>
        <v/>
      </c>
      <c r="CI197" s="44">
        <f>IF(CI183=1,(CH198+CI196)*r_m,0)</f>
        <v/>
      </c>
      <c r="CJ197" s="44">
        <f>IF(CJ183=1,(CI198+CJ196)*r_m,0)</f>
        <v/>
      </c>
      <c r="CK197" s="44">
        <f>IF(CK183=1,(CJ198+CK196)*r_m,0)</f>
        <v/>
      </c>
      <c r="CL197" s="44">
        <f>IF(CL183=1,(CK198+CL196)*r_m,0)</f>
        <v/>
      </c>
      <c r="CM197" s="44">
        <f>IF(CM183=1,(CL198+CM196)*r_m,0)</f>
        <v/>
      </c>
      <c r="CN197" s="44">
        <f>IF(CN183=1,(CM198+CN196)*r_m,0)</f>
        <v/>
      </c>
      <c r="CO197" s="44">
        <f>IF(CO183=1,(CN198+CO196)*r_m,0)</f>
        <v/>
      </c>
      <c r="CP197" s="44">
        <f>IF(CP183=1,(CO198+CP196)*r_m,0)</f>
        <v/>
      </c>
      <c r="CQ197" s="44">
        <f>IF(CQ183=1,(CP198+CQ196)*r_m,0)</f>
        <v/>
      </c>
      <c r="CR197" s="44">
        <f>IF(CR183=1,(CQ198+CR196)*r_m,0)</f>
        <v/>
      </c>
      <c r="CS197" s="44">
        <f>IF(CS183=1,(CR198+CS196)*r_m,0)</f>
        <v/>
      </c>
      <c r="CT197" s="44">
        <f>IF(CT183=1,(CS198+CT196)*r_m,0)</f>
        <v/>
      </c>
      <c r="CU197" s="44">
        <f>IF(CU183=1,(CT198+CU196)*r_m,0)</f>
        <v/>
      </c>
      <c r="CV197" s="44">
        <f>IF(CV183=1,(CU198+CV196)*r_m,0)</f>
        <v/>
      </c>
      <c r="CW197" s="44">
        <f>IF(CW183=1,(CV198+CW196)*r_m,0)</f>
        <v/>
      </c>
      <c r="CX197" s="44">
        <f>IF(CX183=1,(CW198+CX196)*r_m,0)</f>
        <v/>
      </c>
      <c r="CY197" s="44">
        <f>IF(CY183=1,(CX198+CY196)*r_m,0)</f>
        <v/>
      </c>
      <c r="CZ197" s="44">
        <f>IF(CZ183=1,(CY198+CZ196)*r_m,0)</f>
        <v/>
      </c>
      <c r="DA197" s="44">
        <f>IF(DA183=1,(CZ198+DA196)*r_m,0)</f>
        <v/>
      </c>
      <c r="DB197" s="44">
        <f>IF(DB183=1,(DA198+DB196)*r_m,0)</f>
        <v/>
      </c>
      <c r="DC197" s="44">
        <f>IF(DC183=1,(DB198+DC196)*r_m,0)</f>
        <v/>
      </c>
      <c r="DD197" s="44">
        <f>IF(DD183=1,(DC198+DD196)*r_m,0)</f>
        <v/>
      </c>
      <c r="DE197" s="44">
        <f>IF(DE183=1,(DD198+DE196)*r_m,0)</f>
        <v/>
      </c>
      <c r="DF197" s="44">
        <f>IF(DF183=1,(DE198+DF196)*r_m,0)</f>
        <v/>
      </c>
      <c r="DG197" s="44">
        <f>IF(DG183=1,(DF198+DG196)*r_m,0)</f>
        <v/>
      </c>
      <c r="DH197" s="44">
        <f>IF(DH183=1,(DG198+DH196)*r_m,0)</f>
        <v/>
      </c>
      <c r="DI197" s="44">
        <f>IF(DI183=1,(DH198+DI196)*r_m,0)</f>
        <v/>
      </c>
      <c r="DJ197" s="44">
        <f>IF(DJ183=1,(DI198+DJ196)*r_m,0)</f>
        <v/>
      </c>
      <c r="DK197" s="44">
        <f>IF(DK183=1,(DJ198+DK196)*r_m,0)</f>
        <v/>
      </c>
      <c r="DL197" s="44">
        <f>IF(DL183=1,(DK198+DL196)*r_m,0)</f>
        <v/>
      </c>
      <c r="DM197" s="44">
        <f>IF(DM183=1,(DL198+DM196)*r_m,0)</f>
        <v/>
      </c>
      <c r="DN197" s="44">
        <f>IF(DN183=1,(DM198+DN196)*r_m,0)</f>
        <v/>
      </c>
      <c r="DO197" s="44">
        <f>IF(DO183=1,(DN198+DO196)*r_m,0)</f>
        <v/>
      </c>
      <c r="DP197" s="44">
        <f>IF(DP183=1,(DO198+DP196)*r_m,0)</f>
        <v/>
      </c>
      <c r="DQ197" s="44">
        <f>IF(DQ183=1,(DP198+DQ196)*r_m,0)</f>
        <v/>
      </c>
      <c r="DR197" s="44">
        <f>IF(DR183=1,(DQ198+DR196)*r_m,0)</f>
        <v/>
      </c>
      <c r="DS197" s="44">
        <f>IF(DS183=1,(DR198+DS196)*r_m,0)</f>
        <v/>
      </c>
      <c r="DT197" s="44">
        <f>IF(DT183=1,(DS198+DT196)*r_m,0)</f>
        <v/>
      </c>
      <c r="DU197" s="44">
        <f>IF(DU183=1,(DT198+DU196)*r_m,0)</f>
        <v/>
      </c>
      <c r="DV197" s="44">
        <f>IF(DV183=1,(DU198+DV196)*r_m,0)</f>
        <v/>
      </c>
      <c r="DW197" s="44">
        <f>IF(DW183=1,(DV198+DW196)*r_m,0)</f>
        <v/>
      </c>
      <c r="DX197" s="44">
        <f>IF(DX183=1,(DW198+DX196)*r_m,0)</f>
        <v/>
      </c>
      <c r="DY197" s="44">
        <f>IF(DY183=1,(DX198+DY196)*r_m,0)</f>
        <v/>
      </c>
      <c r="DZ197" s="44">
        <f>IF(DZ183=1,(DY198+DZ196)*r_m,0)</f>
        <v/>
      </c>
      <c r="EA197" s="44">
        <f>IF(EA183=1,(DZ198+EA196)*r_m,0)</f>
        <v/>
      </c>
      <c r="EB197" s="44">
        <f>IF(EB183=1,(EA198+EB196)*r_m,0)</f>
        <v/>
      </c>
      <c r="EC197" s="44">
        <f>IF(EC183=1,(EB198+EC196)*r_m,0)</f>
        <v/>
      </c>
      <c r="ED197" s="44">
        <f>IF(ED183=1,(EC198+ED196)*r_m,0)</f>
        <v/>
      </c>
      <c r="EE197" s="44">
        <f>IF(EE183=1,(ED198+EE196)*r_m,0)</f>
        <v/>
      </c>
      <c r="EF197" s="44">
        <f>IF(EF183=1,(EE198+EF196)*r_m,0)</f>
        <v/>
      </c>
      <c r="EG197" s="44">
        <f>IF(EG183=1,(EF198+EG196)*r_m,0)</f>
        <v/>
      </c>
      <c r="EH197" s="44">
        <f>IF(EH183=1,(EG198+EH196)*r_m,0)</f>
        <v/>
      </c>
      <c r="EI197" s="44">
        <f>IF(EI183=1,(EH198+EI196)*r_m,0)</f>
        <v/>
      </c>
      <c r="EJ197" s="44">
        <f>IF(EJ183=1,(EI198+EJ196)*r_m,0)</f>
        <v/>
      </c>
      <c r="EK197" s="44">
        <f>IF(EK183=1,(EJ198+EK196)*r_m,0)</f>
        <v/>
      </c>
      <c r="EL197" s="44">
        <f>IF(EL183=1,(EK198+EL196)*r_m,0)</f>
        <v/>
      </c>
      <c r="EM197" s="44">
        <f>IF(EM183=1,(EL198+EM196)*r_m,0)</f>
        <v/>
      </c>
      <c r="EN197" s="44">
        <f>IF(EN183=1,(EM198+EN196)*r_m,0)</f>
        <v/>
      </c>
      <c r="EO197" s="44">
        <f>IF(EO183=1,(EN198+EO196)*r_m,0)</f>
        <v/>
      </c>
      <c r="EP197" s="44">
        <f>IF(EP183=1,(EO198+EP196)*r_m,0)</f>
        <v/>
      </c>
      <c r="EQ197" s="44">
        <f>IF(EQ183=1,(EP198+EQ196)*r_m,0)</f>
        <v/>
      </c>
      <c r="ER197" s="44">
        <f>IF(ER183=1,(EQ198+ER196)*r_m,0)</f>
        <v/>
      </c>
      <c r="ES197" s="44">
        <f>IF(ES183=1,(ER198+ES196)*r_m,0)</f>
        <v/>
      </c>
      <c r="ET197" s="44">
        <f>IF(ET183=1,(ES198+ET196)*r_m,0)</f>
        <v/>
      </c>
      <c r="EU197" s="44">
        <f>IF(EU183=1,(ET198+EU196)*r_m,0)</f>
        <v/>
      </c>
      <c r="EV197" s="44">
        <f>IF(EV183=1,(EU198+EV196)*r_m,0)</f>
        <v/>
      </c>
      <c r="EW197" s="44">
        <f>IF(EW183=1,(EV198+EW196)*r_m,0)</f>
        <v/>
      </c>
      <c r="EX197" s="44">
        <f>IF(EX183=1,(EW198+EX196)*r_m,0)</f>
        <v/>
      </c>
      <c r="EY197" s="44">
        <f>IF(EY183=1,(EX198+EY196)*r_m,0)</f>
        <v/>
      </c>
      <c r="EZ197" s="44">
        <f>IF(EZ183=1,(EY198+EZ196)*r_m,0)</f>
        <v/>
      </c>
      <c r="FA197" s="44">
        <f>IF(FA183=1,(EZ198+FA196)*r_m,0)</f>
        <v/>
      </c>
      <c r="FB197" s="44">
        <f>IF(FB183=1,(FA198+FB196)*r_m,0)</f>
        <v/>
      </c>
      <c r="FC197" s="44">
        <f>IF(FC183=1,(FB198+FC196)*r_m,0)</f>
        <v/>
      </c>
      <c r="FD197" s="44">
        <f>IF(FD183=1,(FC198+FD196)*r_m,0)</f>
        <v/>
      </c>
      <c r="FE197" s="44">
        <f>IF(FE183=1,(FD198+FE196)*r_m,0)</f>
        <v/>
      </c>
      <c r="FF197" s="44">
        <f>IF(FF183=1,(FE198+FF196)*r_m,0)</f>
        <v/>
      </c>
      <c r="FG197" s="44">
        <f>IF(FG183=1,(FF198+FG196)*r_m,0)</f>
        <v/>
      </c>
      <c r="FH197" s="44">
        <f>IF(FH183=1,(FG198+FH196)*r_m,0)</f>
        <v/>
      </c>
      <c r="FI197" s="44">
        <f>IF(FI183=1,(FH198+FI196)*r_m,0)</f>
        <v/>
      </c>
      <c r="FJ197" s="44">
        <f>IF(FJ183=1,(FI198+FJ196)*r_m,0)</f>
        <v/>
      </c>
      <c r="FK197" s="44">
        <f>IF(FK183=1,(FJ198+FK196)*r_m,0)</f>
        <v/>
      </c>
      <c r="FL197" s="44">
        <f>IF(FL183=1,(FK198+FL196)*r_m,0)</f>
        <v/>
      </c>
      <c r="FM197" s="44">
        <f>IF(FM183=1,(FL198+FM196)*r_m,0)</f>
        <v/>
      </c>
      <c r="FN197" s="44">
        <f>IF(FN183=1,(FM198+FN196)*r_m,0)</f>
        <v/>
      </c>
      <c r="FO197" s="44">
        <f>IF(FO183=1,(FN198+FO196)*r_m,0)</f>
        <v/>
      </c>
      <c r="FP197" s="44">
        <f>IF(FP183=1,(FO198+FP196)*r_m,0)</f>
        <v/>
      </c>
      <c r="FQ197" s="44">
        <f>IF(FQ183=1,(FP198+FQ196)*r_m,0)</f>
        <v/>
      </c>
      <c r="FR197" s="44">
        <f>IF(FR183=1,(FQ198+FR196)*r_m,0)</f>
        <v/>
      </c>
      <c r="FS197" s="44">
        <f>IF(FS183=1,(FR198+FS196)*r_m,0)</f>
        <v/>
      </c>
      <c r="FT197" s="44">
        <f>IF(FT183=1,(FS198+FT196)*r_m,0)</f>
        <v/>
      </c>
      <c r="FU197" s="44">
        <f>IF(FU183=1,(FT198+FU196)*r_m,0)</f>
        <v/>
      </c>
      <c r="FV197" s="44">
        <f>IF(FV183=1,(FU198+FV196)*r_m,0)</f>
        <v/>
      </c>
      <c r="FW197" s="44">
        <f>IF(FW183=1,(FV198+FW196)*r_m,0)</f>
        <v/>
      </c>
      <c r="FX197" s="44">
        <f>IF(FX183=1,(FW198+FX196)*r_m,0)</f>
        <v/>
      </c>
      <c r="FY197" s="44">
        <f>IF(FY183=1,(FX198+FY196)*r_m,0)</f>
        <v/>
      </c>
      <c r="FZ197" s="44">
        <f>IF(FZ183=1,(FY198+FZ196)*r_m,0)</f>
        <v/>
      </c>
      <c r="GA197" s="44">
        <f>IF(GA183=1,(FZ198+GA196)*r_m,0)</f>
        <v/>
      </c>
      <c r="GB197" s="44">
        <f>IF(GB183=1,(GA198+GB196)*r_m,0)</f>
        <v/>
      </c>
      <c r="GC197" s="44">
        <f>IF(GC183=1,(GB198+GC196)*r_m,0)</f>
        <v/>
      </c>
      <c r="GD197" s="44">
        <f>IF(GD183=1,(GC198+GD196)*r_m,0)</f>
        <v/>
      </c>
      <c r="GE197" s="44">
        <f>IF(GE183=1,(GD198+GE196)*r_m,0)</f>
        <v/>
      </c>
      <c r="GF197" s="44">
        <f>IF(GF183=1,(GE198+GF196)*r_m,0)</f>
        <v/>
      </c>
      <c r="GG197" s="44">
        <f>IF(GG183=1,(GF198+GG196)*r_m,0)</f>
        <v/>
      </c>
      <c r="GH197" s="44">
        <f>IF(GH183=1,(GG198+GH196)*r_m,0)</f>
        <v/>
      </c>
      <c r="GI197" s="44">
        <f>IF(GI183=1,(GH198+GI196)*r_m,0)</f>
        <v/>
      </c>
      <c r="GJ197" s="44">
        <f>IF(GJ183=1,(GI198+GJ196)*r_m,0)</f>
        <v/>
      </c>
      <c r="GK197" s="44">
        <f>IF(GK183=1,(GJ198+GK196)*r_m,0)</f>
        <v/>
      </c>
      <c r="GL197" s="44">
        <f>IF(GL183=1,(GK198+GL196)*r_m,0)</f>
        <v/>
      </c>
      <c r="GM197" s="44">
        <f>IF(GM183=1,(GL198+GM196)*r_m,0)</f>
        <v/>
      </c>
      <c r="GN197" s="44">
        <f>IF(GN183=1,(GM198+GN196)*r_m,0)</f>
        <v/>
      </c>
      <c r="GO197" s="44">
        <f>IF(GO183=1,(GN198+GO196)*r_m,0)</f>
        <v/>
      </c>
      <c r="GP197" s="44">
        <f>IF(GP183=1,(GO198+GP196)*r_m,0)</f>
        <v/>
      </c>
      <c r="GQ197" s="44">
        <f>IF(GQ183=1,(GP198+GQ196)*r_m,0)</f>
        <v/>
      </c>
      <c r="GR197" s="44">
        <f>IF(GR183=1,(GQ198+GR196)*r_m,0)</f>
        <v/>
      </c>
      <c r="GS197" s="44">
        <f>IF(GS183=1,(GR198+GS196)*r_m,0)</f>
        <v/>
      </c>
      <c r="GT197" s="44">
        <f>IF(GT183=1,(GS198+GT196)*r_m,0)</f>
        <v/>
      </c>
      <c r="GU197" s="44">
        <f>IF(GU183=1,(GT198+GU196)*r_m,0)</f>
        <v/>
      </c>
      <c r="GV197" s="44">
        <f>IF(GV183=1,(GU198+GV196)*r_m,0)</f>
        <v/>
      </c>
      <c r="GW197" s="44">
        <f>IF(GW183=1,(GV198+GW196)*r_m,0)</f>
        <v/>
      </c>
      <c r="GX197" s="44">
        <f>IF(GX183=1,(GW198+GX196)*r_m,0)</f>
        <v/>
      </c>
      <c r="GY197" s="44">
        <f>IF(GY183=1,(GX198+GY196)*r_m,0)</f>
        <v/>
      </c>
      <c r="GZ197" s="44">
        <f>IF(GZ183=1,(GY198+GZ196)*r_m,0)</f>
        <v/>
      </c>
      <c r="HA197" s="44">
        <f>IF(HA183=1,(GZ198+HA196)*r_m,0)</f>
        <v/>
      </c>
      <c r="HB197" s="44">
        <f>IF(HB183=1,(HA198+HB196)*r_m,0)</f>
        <v/>
      </c>
      <c r="HC197" s="44">
        <f>IF(HC183=1,(HB198+HC196)*r_m,0)</f>
        <v/>
      </c>
      <c r="HD197" s="44">
        <f>IF(HD183=1,(HC198+HD196)*r_m,0)</f>
        <v/>
      </c>
      <c r="HE197" s="44">
        <f>IF(HE183=1,(HD198+HE196)*r_m,0)</f>
        <v/>
      </c>
      <c r="HF197" s="44">
        <f>IF(HF183=1,(HE198+HF196)*r_m,0)</f>
        <v/>
      </c>
      <c r="HG197" s="44">
        <f>IF(HG183=1,(HF198+HG196)*r_m,0)</f>
        <v/>
      </c>
      <c r="HH197" s="44">
        <f>IF(HH183=1,(HG198+HH196)*r_m,0)</f>
        <v/>
      </c>
      <c r="HI197" s="44">
        <f>IF(HI183=1,(HH198+HI196)*r_m,0)</f>
        <v/>
      </c>
      <c r="HJ197" s="44">
        <f>IF(HJ183=1,(HI198+HJ196)*r_m,0)</f>
        <v/>
      </c>
      <c r="HK197" s="44">
        <f>IF(HK183=1,(HJ198+HK196)*r_m,0)</f>
        <v/>
      </c>
      <c r="HL197" s="44">
        <f>IF(HL183=1,(HK198+HL196)*r_m,0)</f>
        <v/>
      </c>
      <c r="HM197" s="44">
        <f>IF(HM183=1,(HL198+HM196)*r_m,0)</f>
        <v/>
      </c>
      <c r="HN197" s="44">
        <f>IF(HN183=1,(HM198+HN196)*r_m,0)</f>
        <v/>
      </c>
      <c r="HO197" s="44">
        <f>IF(HO183=1,(HN198+HO196)*r_m,0)</f>
        <v/>
      </c>
      <c r="HP197" s="44">
        <f>IF(HP183=1,(HO198+HP196)*r_m,0)</f>
        <v/>
      </c>
      <c r="HQ197" s="44">
        <f>IF(HQ183=1,(HP198+HQ196)*r_m,0)</f>
        <v/>
      </c>
      <c r="HR197" s="44">
        <f>IF(HR183=1,(HQ198+HR196)*r_m,0)</f>
        <v/>
      </c>
      <c r="HS197" s="44">
        <f>IF(HS183=1,(HR198+HS196)*r_m,0)</f>
        <v/>
      </c>
      <c r="HT197" s="44">
        <f>IF(HT183=1,(HS198+HT196)*r_m,0)</f>
        <v/>
      </c>
      <c r="HU197" s="44">
        <f>IF(HU183=1,(HT198+HU196)*r_m,0)</f>
        <v/>
      </c>
      <c r="HV197" s="44">
        <f>IF(HV183=1,(HU198+HV196)*r_m,0)</f>
        <v/>
      </c>
      <c r="HW197" s="44">
        <f>IF(HW183=1,(HV198+HW196)*r_m,0)</f>
        <v/>
      </c>
      <c r="HX197" s="44">
        <f>IF(HX183=1,(HW198+HX196)*r_m,0)</f>
        <v/>
      </c>
      <c r="HY197" s="44">
        <f>IF(HY183=1,(HX198+HY196)*r_m,0)</f>
        <v/>
      </c>
      <c r="HZ197" s="44">
        <f>IF(HZ183=1,(HY198+HZ196)*r_m,0)</f>
        <v/>
      </c>
      <c r="IA197" s="44">
        <f>IF(IA183=1,(HZ198+IA196)*r_m,0)</f>
        <v/>
      </c>
      <c r="IB197" s="44">
        <f>IF(IB183=1,(IA198+IB196)*r_m,0)</f>
        <v/>
      </c>
      <c r="IC197" s="44">
        <f>IF(IC183=1,(IB198+IC196)*r_m,0)</f>
        <v/>
      </c>
      <c r="ID197" s="44">
        <f>IF(ID183=1,(IC198+ID196)*r_m,0)</f>
        <v/>
      </c>
      <c r="IE197" s="44">
        <f>IF(IE183=1,(ID198+IE196)*r_m,0)</f>
        <v/>
      </c>
      <c r="IF197" s="44">
        <f>IF(IF183=1,(IE198+IF196)*r_m,0)</f>
        <v/>
      </c>
      <c r="IG197" s="44">
        <f>IF(IG183=1,(IF198+IG196)*r_m,0)</f>
        <v/>
      </c>
      <c r="IH197" s="44">
        <f>IF(IH183=1,(IG198+IH196)*r_m,0)</f>
        <v/>
      </c>
      <c r="II197" s="44">
        <f>IF(II183=1,(IH198+II196)*r_m,0)</f>
        <v/>
      </c>
      <c r="IJ197" s="44">
        <f>IF(IJ183=1,(II198+IJ196)*r_m,0)</f>
        <v/>
      </c>
      <c r="IK197" s="44">
        <f>IF(IK183=1,(IJ198+IK196)*r_m,0)</f>
        <v/>
      </c>
      <c r="IL197" s="44">
        <f>IF(IL183=1,(IK198+IL196)*r_m,0)</f>
        <v/>
      </c>
      <c r="IM197" s="44">
        <f>IF(IM183=1,(IL198+IM196)*r_m,0)</f>
        <v/>
      </c>
      <c r="IN197" s="44">
        <f>IF(IN183=1,(IM198+IN196)*r_m,0)</f>
        <v/>
      </c>
      <c r="IO197" s="44">
        <f>IF(IO183=1,(IN198+IO196)*r_m,0)</f>
        <v/>
      </c>
      <c r="IP197" s="44">
        <f>IF(IP183=1,(IO198+IP196)*r_m,0)</f>
        <v/>
      </c>
      <c r="IQ197" s="44">
        <f>IF(IQ183=1,(IP198+IQ196)*r_m,0)</f>
        <v/>
      </c>
      <c r="IR197" s="44">
        <f>IF(IR183=1,(IQ198+IR196)*r_m,0)</f>
        <v/>
      </c>
      <c r="IS197" s="44">
        <f>IF(IS183=1,(IR198+IS196)*r_m,0)</f>
        <v/>
      </c>
      <c r="IT197" s="44">
        <f>IF(IT183=1,(IS198+IT196)*r_m,0)</f>
        <v/>
      </c>
      <c r="IU197" s="44">
        <f>IF(IU183=1,(IT198+IU196)*r_m,0)</f>
        <v/>
      </c>
      <c r="IV197" s="44">
        <f>IF(IV183=1,(IU198+IV196)*r_m,0)</f>
        <v/>
      </c>
      <c r="IW197" s="44">
        <f>IF(IW183=1,(IV198+IW196)*r_m,0)</f>
        <v/>
      </c>
      <c r="IX197" s="44">
        <f>IF(IX183=1,(IW198+IX196)*r_m,0)</f>
        <v/>
      </c>
      <c r="IY197" s="44">
        <f>IF(IY183=1,(IX198+IY196)*r_m,0)</f>
        <v/>
      </c>
      <c r="IZ197" s="44">
        <f>IF(IZ183=1,(IY198+IZ196)*r_m,0)</f>
        <v/>
      </c>
      <c r="JA197" s="44">
        <f>IF(JA183=1,(IZ198+JA196)*r_m,0)</f>
        <v/>
      </c>
      <c r="JB197" s="44">
        <f>IF(JB183=1,(JA198+JB196)*r_m,0)</f>
        <v/>
      </c>
      <c r="JC197" s="44">
        <f>IF(JC183=1,(JB198+JC196)*r_m,0)</f>
        <v/>
      </c>
      <c r="JD197" s="44">
        <f>IF(JD183=1,(JC198+JD196)*r_m,0)</f>
        <v/>
      </c>
      <c r="JE197" s="44">
        <f>IF(JE183=1,(JD198+JE196)*r_m,0)</f>
        <v/>
      </c>
      <c r="JF197" s="44">
        <f>IF(JF183=1,(JE198+JF196)*r_m,0)</f>
        <v/>
      </c>
      <c r="JG197" s="44">
        <f>IF(JG183=1,(JF198+JG196)*r_m,0)</f>
        <v/>
      </c>
      <c r="JH197" s="44">
        <f>IF(JH183=1,(JG198+JH196)*r_m,0)</f>
        <v/>
      </c>
      <c r="JI197" s="44">
        <f>IF(JI183=1,(JH198+JI196)*r_m,0)</f>
        <v/>
      </c>
      <c r="JJ197" s="44">
        <f>IF(JJ183=1,(JI198+JJ196)*r_m,0)</f>
        <v/>
      </c>
      <c r="JK197" s="44">
        <f>IF(JK183=1,(JJ198+JK196)*r_m,0)</f>
        <v/>
      </c>
      <c r="JL197" s="44">
        <f>IF(JL183=1,(JK198+JL196)*r_m,0)</f>
        <v/>
      </c>
      <c r="JM197" s="44">
        <f>IF(JM183=1,(JL198+JM196)*r_m,0)</f>
        <v/>
      </c>
      <c r="JN197" s="44">
        <f>IF(JN183=1,(JM198+JN196)*r_m,0)</f>
        <v/>
      </c>
      <c r="JO197" s="44">
        <f>IF(JO183=1,(JN198+JO196)*r_m,0)</f>
        <v/>
      </c>
      <c r="JP197" s="44">
        <f>IF(JP183=1,(JO198+JP196)*r_m,0)</f>
        <v/>
      </c>
      <c r="JQ197" s="44">
        <f>IF(JQ183=1,(JP198+JQ196)*r_m,0)</f>
        <v/>
      </c>
      <c r="JR197" s="44">
        <f>IF(JR183=1,(JQ198+JR196)*r_m,0)</f>
        <v/>
      </c>
      <c r="JS197" s="44">
        <f>IF(JS183=1,(JR198+JS196)*r_m,0)</f>
        <v/>
      </c>
      <c r="JT197" s="44">
        <f>IF(JT183=1,(JS198+JT196)*r_m,0)</f>
        <v/>
      </c>
      <c r="JU197" s="44">
        <f>IF(JU183=1,(JT198+JU196)*r_m,0)</f>
        <v/>
      </c>
      <c r="JV197" s="44">
        <f>IF(JV183=1,(JU198+JV196)*r_m,0)</f>
        <v/>
      </c>
      <c r="JW197" s="44">
        <f>IF(JW183=1,(JV198+JW196)*r_m,0)</f>
        <v/>
      </c>
      <c r="JX197" s="44">
        <f>IF(JX183=1,(JW198+JX196)*r_m,0)</f>
        <v/>
      </c>
      <c r="JY197" s="44">
        <f>IF(JY183=1,(JX198+JY196)*r_m,0)</f>
        <v/>
      </c>
      <c r="JZ197" s="44">
        <f>IF(JZ183=1,(JY198+JZ196)*r_m,0)</f>
        <v/>
      </c>
      <c r="KA197" s="44">
        <f>IF(KA183=1,(JZ198+KA196)*r_m,0)</f>
        <v/>
      </c>
      <c r="KB197" s="44">
        <f>IF(KB183=1,(KA198+KB196)*r_m,0)</f>
        <v/>
      </c>
      <c r="KC197" s="44">
        <f>IF(KC183=1,(KB198+KC196)*r_m,0)</f>
        <v/>
      </c>
      <c r="KD197" s="44">
        <f>IF(KD183=1,(KC198+KD196)*r_m,0)</f>
        <v/>
      </c>
      <c r="KE197" s="44">
        <f>IF(KE183=1,(KD198+KE196)*r_m,0)</f>
        <v/>
      </c>
      <c r="KF197" s="44">
        <f>IF(KF183=1,(KE198+KF196)*r_m,0)</f>
        <v/>
      </c>
      <c r="KG197" s="44">
        <f>IF(KG183=1,(KF198+KG196)*r_m,0)</f>
        <v/>
      </c>
      <c r="KH197" s="44">
        <f>IF(KH183=1,(KG198+KH196)*r_m,0)</f>
        <v/>
      </c>
      <c r="KI197" s="44">
        <f>IF(KI183=1,(KH198+KI196)*r_m,0)</f>
        <v/>
      </c>
      <c r="KJ197" s="44">
        <f>IF(KJ183=1,(KI198+KJ196)*r_m,0)</f>
        <v/>
      </c>
      <c r="KK197" s="44">
        <f>IF(KK183=1,(KJ198+KK196)*r_m,0)</f>
        <v/>
      </c>
      <c r="KL197" s="44">
        <f>IF(KL183=1,(KK198+KL196)*r_m,0)</f>
        <v/>
      </c>
      <c r="KM197" s="44">
        <f>IF(KM183=1,(KL198+KM196)*r_m,0)</f>
        <v/>
      </c>
      <c r="KN197" s="44">
        <f>IF(KN183=1,(KM198+KN196)*r_m,0)</f>
        <v/>
      </c>
      <c r="KO197" s="44">
        <f>IF(KO183=1,(KN198+KO196)*r_m,0)</f>
        <v/>
      </c>
      <c r="KP197" s="44">
        <f>IF(KP183=1,(KO198+KP196)*r_m,0)</f>
        <v/>
      </c>
      <c r="KQ197" s="44">
        <f>IF(KQ183=1,(KP198+KQ196)*r_m,0)</f>
        <v/>
      </c>
      <c r="KR197" s="44">
        <f>IF(KR183=1,(KQ198+KR196)*r_m,0)</f>
        <v/>
      </c>
      <c r="KS197" s="44">
        <f>IF(KS183=1,(KR198+KS196)*r_m,0)</f>
        <v/>
      </c>
      <c r="KT197" s="44">
        <f>IF(KT183=1,(KS198+KT196)*r_m,0)</f>
        <v/>
      </c>
      <c r="KU197" s="44">
        <f>IF(KU183=1,(KT198+KU196)*r_m,0)</f>
        <v/>
      </c>
      <c r="KV197" s="44">
        <f>IF(KV183=1,(KU198+KV196)*r_m,0)</f>
        <v/>
      </c>
      <c r="KW197" s="44">
        <f>IF(KW183=1,(KV198+KW196)*r_m,0)</f>
        <v/>
      </c>
      <c r="KX197" s="44">
        <f>IF(KX183=1,(KW198+KX196)*r_m,0)</f>
        <v/>
      </c>
      <c r="KY197" s="44">
        <f>IF(KY183=1,(KX198+KY196)*r_m,0)</f>
        <v/>
      </c>
      <c r="KZ197" s="44">
        <f>IF(KZ183=1,(KY198+KZ196)*r_m,0)</f>
        <v/>
      </c>
      <c r="LA197" s="44">
        <f>IF(LA183=1,(KZ198+LA196)*r_m,0)</f>
        <v/>
      </c>
      <c r="LB197" s="44">
        <f>IF(LB183=1,(LA198+LB196)*r_m,0)</f>
        <v/>
      </c>
      <c r="LC197" s="44">
        <f>IF(LC183=1,(LB198+LC196)*r_m,0)</f>
        <v/>
      </c>
      <c r="LD197" s="44">
        <f>IF(LD183=1,(LC198+LD196)*r_m,0)</f>
        <v/>
      </c>
      <c r="LE197" s="44">
        <f>IF(LE183=1,(LD198+LE196)*r_m,0)</f>
        <v/>
      </c>
      <c r="LF197" s="44">
        <f>IF(LF183=1,(LE198+LF196)*r_m,0)</f>
        <v/>
      </c>
      <c r="LG197" s="44">
        <f>IF(LG183=1,(LF198+LG196)*r_m,0)</f>
        <v/>
      </c>
      <c r="LH197" s="44">
        <f>IF(LH183=1,(LG198+LH196)*r_m,0)</f>
        <v/>
      </c>
      <c r="LI197" s="44">
        <f>IF(LI183=1,(LH198+LI196)*r_m,0)</f>
        <v/>
      </c>
      <c r="LJ197" s="44">
        <f>IF(LJ183=1,(LI198+LJ196)*r_m,0)</f>
        <v/>
      </c>
      <c r="LK197" s="44">
        <f>IF(LK183=1,(LJ198+LK196)*r_m,0)</f>
        <v/>
      </c>
      <c r="LL197" s="44">
        <f>IF(LL183=1,(LK198+LL196)*r_m,0)</f>
        <v/>
      </c>
      <c r="LM197" s="44">
        <f>IF(LM183=1,(LL198+LM196)*r_m,0)</f>
        <v/>
      </c>
      <c r="LN197" s="44">
        <f>IF(LN183=1,(LM198+LN196)*r_m,0)</f>
        <v/>
      </c>
      <c r="LO197" s="44">
        <f>IF(LO183=1,(LN198+LO196)*r_m,0)</f>
        <v/>
      </c>
      <c r="LP197" s="44">
        <f>IF(LP183=1,(LO198+LP196)*r_m,0)</f>
        <v/>
      </c>
      <c r="LQ197" s="44">
        <f>IF(LQ183=1,(LP198+LQ196)*r_m,0)</f>
        <v/>
      </c>
      <c r="LR197" s="44">
        <f>IF(LR183=1,(LQ198+LR196)*r_m,0)</f>
        <v/>
      </c>
      <c r="LS197" s="44">
        <f>IF(LS183=1,(LR198+LS196)*r_m,0)</f>
        <v/>
      </c>
      <c r="LT197" s="44">
        <f>IF(LT183=1,(LS198+LT196)*r_m,0)</f>
        <v/>
      </c>
      <c r="LU197" s="44">
        <f>IF(LU183=1,(LT198+LU196)*r_m,0)</f>
        <v/>
      </c>
      <c r="LV197" s="44">
        <f>IF(LV183=1,(LU198+LV196)*r_m,0)</f>
        <v/>
      </c>
      <c r="LW197" s="44">
        <f>IF(LW183=1,(LV198+LW196)*r_m,0)</f>
        <v/>
      </c>
      <c r="LX197" s="44">
        <f>IF(LX183=1,(LW198+LX196)*r_m,0)</f>
        <v/>
      </c>
      <c r="LY197" s="44">
        <f>IF(LY183=1,(LX198+LY196)*r_m,0)</f>
        <v/>
      </c>
      <c r="LZ197" s="44">
        <f>IF(LZ183=1,(LY198+LZ196)*r_m,0)</f>
        <v/>
      </c>
      <c r="MA197" s="44">
        <f>IF(MA183=1,(LZ198+MA196)*r_m,0)</f>
        <v/>
      </c>
      <c r="MB197" s="44">
        <f>IF(MB183=1,(MA198+MB196)*r_m,0)</f>
        <v/>
      </c>
      <c r="MC197" s="44">
        <f>IF(MC183=1,(MB198+MC196)*r_m,0)</f>
        <v/>
      </c>
      <c r="MD197" s="44">
        <f>IF(MD183=1,(MC198+MD196)*r_m,0)</f>
        <v/>
      </c>
      <c r="ME197" s="44">
        <f>IF(ME183=1,(MD198+ME196)*r_m,0)</f>
        <v/>
      </c>
      <c r="MF197" s="44">
        <f>IF(MF183=1,(ME198+MF196)*r_m,0)</f>
        <v/>
      </c>
      <c r="MG197" s="44">
        <f>IF(MG183=1,(MF198+MG196)*r_m,0)</f>
        <v/>
      </c>
      <c r="MH197" s="44">
        <f>IF(MH183=1,(MG198+MH196)*r_m,0)</f>
        <v/>
      </c>
      <c r="MI197" s="44">
        <f>IF(MI183=1,(MH198+MI196)*r_m,0)</f>
        <v/>
      </c>
      <c r="MJ197" s="44">
        <f>IF(MJ183=1,(MI198+MJ196)*r_m,0)</f>
        <v/>
      </c>
      <c r="MK197" s="44">
        <f>IF(MK183=1,(MJ198+MK196)*r_m,0)</f>
        <v/>
      </c>
      <c r="ML197" s="44">
        <f>IF(ML183=1,(MK198+ML196)*r_m,0)</f>
        <v/>
      </c>
      <c r="MM197" s="44">
        <f>IF(MM183=1,(ML198+MM196)*r_m,0)</f>
        <v/>
      </c>
      <c r="MN197" s="44">
        <f>IF(MN183=1,(MM198+MN196)*r_m,0)</f>
        <v/>
      </c>
      <c r="MO197" s="44">
        <f>IF(MO183=1,(MN198+MO196)*r_m,0)</f>
        <v/>
      </c>
      <c r="MP197" s="44">
        <f>IF(MP183=1,(MO198+MP196)*r_m,0)</f>
        <v/>
      </c>
      <c r="MQ197" s="44">
        <f>IF(MQ183=1,(MP198+MQ196)*r_m,0)</f>
        <v/>
      </c>
      <c r="MR197" s="44">
        <f>IF(MR183=1,(MQ198+MR196)*r_m,0)</f>
        <v/>
      </c>
      <c r="MS197" s="44">
        <f>IF(MS183=1,(MR198+MS196)*r_m,0)</f>
        <v/>
      </c>
      <c r="MT197" s="44">
        <f>IF(MT183=1,(MS198+MT196)*r_m,0)</f>
        <v/>
      </c>
      <c r="MU197" s="44">
        <f>IF(MU183=1,(MT198+MU196)*r_m,0)</f>
        <v/>
      </c>
      <c r="MV197" s="44">
        <f>IF(MV183=1,(MU198+MV196)*r_m,0)</f>
        <v/>
      </c>
      <c r="MW197" s="44">
        <f>IF(MW183=1,(MV198+MW196)*r_m,0)</f>
        <v/>
      </c>
      <c r="MX197" s="44">
        <f>IF(MX183=1,(MW198+MX196)*r_m,0)</f>
        <v/>
      </c>
      <c r="MY197" s="44">
        <f>IF(MY183=1,(MX198+MY196)*r_m,0)</f>
        <v/>
      </c>
      <c r="MZ197" s="44">
        <f>IF(MZ183=1,(MY198+MZ196)*r_m,0)</f>
        <v/>
      </c>
      <c r="NA197" s="44">
        <f>IF(NA183=1,(MZ198+NA196)*r_m,0)</f>
        <v/>
      </c>
      <c r="NB197" s="44">
        <f>IF(NB183=1,(NA198+NB196)*r_m,0)</f>
        <v/>
      </c>
      <c r="NC197" s="44">
        <f>IF(NC183=1,(NB198+NC196)*r_m,0)</f>
        <v/>
      </c>
      <c r="ND197" s="44">
        <f>IF(ND183=1,(NC198+ND196)*r_m,0)</f>
        <v/>
      </c>
      <c r="NE197" s="44">
        <f>IF(NE183=1,(ND198+NE196)*r_m,0)</f>
        <v/>
      </c>
      <c r="NF197" s="44">
        <f>IF(NF183=1,(NE198+NF196)*r_m,0)</f>
        <v/>
      </c>
      <c r="NG197" s="44">
        <f>IF(NG183=1,(NF198+NG196)*r_m,0)</f>
        <v/>
      </c>
      <c r="NH197" s="44">
        <f>IF(NH183=1,(NG198+NH196)*r_m,0)</f>
        <v/>
      </c>
      <c r="NI197" s="44">
        <f>IF(NI183=1,(NH198+NI196)*r_m,0)</f>
        <v/>
      </c>
      <c r="NJ197" s="44">
        <f>IF(NJ183=1,(NI198+NJ196)*r_m,0)</f>
        <v/>
      </c>
      <c r="NK197" s="44">
        <f>IF(NK183=1,(NJ198+NK196)*r_m,0)</f>
        <v/>
      </c>
      <c r="NL197" s="44">
        <f>IF(NL183=1,(NK198+NL196)*r_m,0)</f>
        <v/>
      </c>
      <c r="NM197" s="44">
        <f>IF(NM183=1,(NL198+NM196)*r_m,0)</f>
        <v/>
      </c>
      <c r="NN197" s="44">
        <f>IF(NN183=1,(NM198+NN196)*r_m,0)</f>
        <v/>
      </c>
      <c r="NO197" s="44">
        <f>IF(NO183=1,(NN198+NO196)*r_m,0)</f>
        <v/>
      </c>
      <c r="NP197" s="44">
        <f>IF(NP183=1,(NO198+NP196)*r_m,0)</f>
        <v/>
      </c>
      <c r="NQ197" s="44">
        <f>IF(NQ183=1,(NP198+NQ196)*r_m,0)</f>
        <v/>
      </c>
      <c r="NR197" s="44">
        <f>IF(NR183=1,(NQ198+NR196)*r_m,0)</f>
        <v/>
      </c>
      <c r="NS197" s="44">
        <f>IF(NS183=1,(NR198+NS196)*r_m,0)</f>
        <v/>
      </c>
      <c r="NT197" s="44">
        <f>IF(NT183=1,(NS198+NT196)*r_m,0)</f>
        <v/>
      </c>
      <c r="NU197" s="44">
        <f>IF(NU183=1,(NT198+NU196)*r_m,0)</f>
        <v/>
      </c>
      <c r="NV197" s="44">
        <f>IF(NV183=1,(NU198+NV196)*r_m,0)</f>
        <v/>
      </c>
      <c r="NW197" s="44">
        <f>IF(NW183=1,(NV198+NW196)*r_m,0)</f>
        <v/>
      </c>
      <c r="NX197" s="44">
        <f>IF(NX183=1,(NW198+NX196)*r_m,0)</f>
        <v/>
      </c>
      <c r="NY197" s="44">
        <f>IF(NY183=1,(NX198+NY196)*r_m,0)</f>
        <v/>
      </c>
      <c r="NZ197" s="44">
        <f>IF(NZ183=1,(NY198+NZ196)*r_m,0)</f>
        <v/>
      </c>
      <c r="OA197" s="44">
        <f>IF(OA183=1,(NZ198+OA196)*r_m,0)</f>
        <v/>
      </c>
      <c r="OB197" s="44">
        <f>IF(OB183=1,(OA198+OB196)*r_m,0)</f>
        <v/>
      </c>
      <c r="OC197" s="44">
        <f>IF(OC183=1,(OB198+OC196)*r_m,0)</f>
        <v/>
      </c>
      <c r="OD197" s="44">
        <f>IF(OD183=1,(OC198+OD196)*r_m,0)</f>
        <v/>
      </c>
      <c r="OE197" s="44">
        <f>IF(OE183=1,(OD198+OE196)*r_m,0)</f>
        <v/>
      </c>
      <c r="OF197" s="44">
        <f>IF(OF183=1,(OE198+OF196)*r_m,0)</f>
        <v/>
      </c>
      <c r="OG197" s="44">
        <f>IF(OG183=1,(OF198+OG196)*r_m,0)</f>
        <v/>
      </c>
      <c r="OH197" s="44">
        <f>IF(OH183=1,(OG198+OH196)*r_m,0)</f>
        <v/>
      </c>
      <c r="OI197" s="44">
        <f>IF(OI183=1,(OH198+OI196)*r_m,0)</f>
        <v/>
      </c>
      <c r="OJ197" s="44">
        <f>IF(OJ183=1,(OI198+OJ196)*r_m,0)</f>
        <v/>
      </c>
      <c r="OK197" s="44">
        <f>IF(OK183=1,(OJ198+OK196)*r_m,0)</f>
        <v/>
      </c>
      <c r="OL197" s="44">
        <f>IF(OL183=1,(OK198+OL196)*r_m,0)</f>
        <v/>
      </c>
      <c r="OM197" s="44">
        <f>IF(OM183=1,(OL198+OM196)*r_m,0)</f>
        <v/>
      </c>
      <c r="ON197" s="44">
        <f>IF(ON183=1,(OM198+ON196)*r_m,0)</f>
        <v/>
      </c>
      <c r="OO197" s="44">
        <f>IF(OO183=1,(ON198+OO196)*r_m,0)</f>
        <v/>
      </c>
      <c r="OP197" s="44">
        <f>IF(OP183=1,(OO198+OP196)*r_m,0)</f>
        <v/>
      </c>
      <c r="OQ197" s="44">
        <f>IF(OQ183=1,(OP198+OQ196)*r_m,0)</f>
        <v/>
      </c>
      <c r="OR197" s="44">
        <f>IF(OR183=1,(OQ198+OR196)*r_m,0)</f>
        <v/>
      </c>
      <c r="OS197" s="44">
        <f>IF(OS183=1,(OR198+OS196)*r_m,0)</f>
        <v/>
      </c>
      <c r="OT197" s="44">
        <f>IF(OT183=1,(OS198+OT196)*r_m,0)</f>
        <v/>
      </c>
      <c r="OU197" s="44">
        <f>IF(OU183=1,(OT198+OU196)*r_m,0)</f>
        <v/>
      </c>
      <c r="OV197" s="44">
        <f>IF(OV183=1,(OU198+OV196)*r_m,0)</f>
        <v/>
      </c>
      <c r="OW197" s="44">
        <f>IF(OW183=1,(OV198+OW196)*r_m,0)</f>
        <v/>
      </c>
      <c r="OX197" s="44">
        <f>IF(OX183=1,(OW198+OX196)*r_m,0)</f>
        <v/>
      </c>
      <c r="OY197" s="44">
        <f>IF(OY183=1,(OX198+OY196)*r_m,0)</f>
        <v/>
      </c>
      <c r="OZ197" s="44">
        <f>IF(OZ183=1,(OY198+OZ196)*r_m,0)</f>
        <v/>
      </c>
      <c r="PA197" s="44">
        <f>IF(PA183=1,(OZ198+PA196)*r_m,0)</f>
        <v/>
      </c>
      <c r="PB197" s="44">
        <f>IF(PB183=1,(PA198+PB196)*r_m,0)</f>
        <v/>
      </c>
      <c r="PC197" s="44">
        <f>IF(PC183=1,(PB198+PC196)*r_m,0)</f>
        <v/>
      </c>
      <c r="PD197" s="44">
        <f>IF(PD183=1,(PC198+PD196)*r_m,0)</f>
        <v/>
      </c>
      <c r="PE197" s="44">
        <f>IF(PE183=1,(PD198+PE196)*r_m,0)</f>
        <v/>
      </c>
      <c r="PF197" s="44">
        <f>IF(PF183=1,(PE198+PF196)*r_m,0)</f>
        <v/>
      </c>
      <c r="PG197" s="44">
        <f>IF(PG183=1,(PF198+PG196)*r_m,0)</f>
        <v/>
      </c>
      <c r="PH197" s="44">
        <f>IF(PH183=1,(PG198+PH196)*r_m,0)</f>
        <v/>
      </c>
      <c r="PI197" s="44">
        <f>IF(PI183=1,(PH198+PI196)*r_m,0)</f>
        <v/>
      </c>
      <c r="PJ197" s="44">
        <f>IF(PJ183=1,(PI198+PJ196)*r_m,0)</f>
        <v/>
      </c>
      <c r="PK197" s="44">
        <f>IF(PK183=1,(PJ198+PK196)*r_m,0)</f>
        <v/>
      </c>
      <c r="PL197" s="44">
        <f>IF(PL183=1,(PK198+PL196)*r_m,0)</f>
        <v/>
      </c>
      <c r="PM197" s="44">
        <f>IF(PM183=1,(PL198+PM196)*r_m,0)</f>
        <v/>
      </c>
    </row>
    <row r="198">
      <c r="A198" s="9" t="inlineStr">
        <is>
          <t>MLI construction balance (pre-conversion)</t>
        </is>
      </c>
      <c r="B198" s="9" t="inlineStr">
        <is>
          <t>P4</t>
        </is>
      </c>
      <c r="D198" s="44">
        <f>IF(D183=1,0+D196+D197,0)</f>
        <v/>
      </c>
      <c r="E198" s="44">
        <f>IF(E183=1,D198+E196+E197,0)</f>
        <v/>
      </c>
      <c r="F198" s="44">
        <f>IF(F183=1,E198+F196+F197,0)</f>
        <v/>
      </c>
      <c r="G198" s="44">
        <f>IF(G183=1,F198+G196+G197,0)</f>
        <v/>
      </c>
      <c r="H198" s="44">
        <f>IF(H183=1,G198+H196+H197,0)</f>
        <v/>
      </c>
      <c r="I198" s="44">
        <f>IF(I183=1,H198+I196+I197,0)</f>
        <v/>
      </c>
      <c r="J198" s="44">
        <f>IF(J183=1,I198+J196+J197,0)</f>
        <v/>
      </c>
      <c r="K198" s="44">
        <f>IF(K183=1,J198+K196+K197,0)</f>
        <v/>
      </c>
      <c r="L198" s="44">
        <f>IF(L183=1,K198+L196+L197,0)</f>
        <v/>
      </c>
      <c r="M198" s="44">
        <f>IF(M183=1,L198+M196+M197,0)</f>
        <v/>
      </c>
      <c r="N198" s="44">
        <f>IF(N183=1,M198+N196+N197,0)</f>
        <v/>
      </c>
      <c r="O198" s="44">
        <f>IF(O183=1,N198+O196+O197,0)</f>
        <v/>
      </c>
      <c r="P198" s="44">
        <f>IF(P183=1,O198+P196+P197,0)</f>
        <v/>
      </c>
      <c r="Q198" s="44">
        <f>IF(Q183=1,P198+Q196+Q197,0)</f>
        <v/>
      </c>
      <c r="R198" s="44">
        <f>IF(R183=1,Q198+R196+R197,0)</f>
        <v/>
      </c>
      <c r="S198" s="44">
        <f>IF(S183=1,R198+S196+S197,0)</f>
        <v/>
      </c>
      <c r="T198" s="44">
        <f>IF(T183=1,S198+T196+T197,0)</f>
        <v/>
      </c>
      <c r="U198" s="44">
        <f>IF(U183=1,T198+U196+U197,0)</f>
        <v/>
      </c>
      <c r="V198" s="44">
        <f>IF(V183=1,U198+V196+V197,0)</f>
        <v/>
      </c>
      <c r="W198" s="44">
        <f>IF(W183=1,V198+W196+W197,0)</f>
        <v/>
      </c>
      <c r="X198" s="44">
        <f>IF(X183=1,W198+X196+X197,0)</f>
        <v/>
      </c>
      <c r="Y198" s="44">
        <f>IF(Y183=1,X198+Y196+Y197,0)</f>
        <v/>
      </c>
      <c r="Z198" s="44">
        <f>IF(Z183=1,Y198+Z196+Z197,0)</f>
        <v/>
      </c>
      <c r="AA198" s="44">
        <f>IF(AA183=1,Z198+AA196+AA197,0)</f>
        <v/>
      </c>
      <c r="AB198" s="44">
        <f>IF(AB183=1,AA198+AB196+AB197,0)</f>
        <v/>
      </c>
      <c r="AC198" s="44">
        <f>IF(AC183=1,AB198+AC196+AC197,0)</f>
        <v/>
      </c>
      <c r="AD198" s="44">
        <f>IF(AD183=1,AC198+AD196+AD197,0)</f>
        <v/>
      </c>
      <c r="AE198" s="44">
        <f>IF(AE183=1,AD198+AE196+AE197,0)</f>
        <v/>
      </c>
      <c r="AF198" s="44">
        <f>IF(AF183=1,AE198+AF196+AF197,0)</f>
        <v/>
      </c>
      <c r="AG198" s="44">
        <f>IF(AG183=1,AF198+AG196+AG197,0)</f>
        <v/>
      </c>
      <c r="AH198" s="44">
        <f>IF(AH183=1,AG198+AH196+AH197,0)</f>
        <v/>
      </c>
      <c r="AI198" s="44">
        <f>IF(AI183=1,AH198+AI196+AI197,0)</f>
        <v/>
      </c>
      <c r="AJ198" s="44">
        <f>IF(AJ183=1,AI198+AJ196+AJ197,0)</f>
        <v/>
      </c>
      <c r="AK198" s="44">
        <f>IF(AK183=1,AJ198+AK196+AK197,0)</f>
        <v/>
      </c>
      <c r="AL198" s="44">
        <f>IF(AL183=1,AK198+AL196+AL197,0)</f>
        <v/>
      </c>
      <c r="AM198" s="44">
        <f>IF(AM183=1,AL198+AM196+AM197,0)</f>
        <v/>
      </c>
      <c r="AN198" s="44">
        <f>IF(AN183=1,AM198+AN196+AN197,0)</f>
        <v/>
      </c>
      <c r="AO198" s="44">
        <f>IF(AO183=1,AN198+AO196+AO197,0)</f>
        <v/>
      </c>
      <c r="AP198" s="44">
        <f>IF(AP183=1,AO198+AP196+AP197,0)</f>
        <v/>
      </c>
      <c r="AQ198" s="44">
        <f>IF(AQ183=1,AP198+AQ196+AQ197,0)</f>
        <v/>
      </c>
      <c r="AR198" s="44">
        <f>IF(AR183=1,AQ198+AR196+AR197,0)</f>
        <v/>
      </c>
      <c r="AS198" s="44">
        <f>IF(AS183=1,AR198+AS196+AS197,0)</f>
        <v/>
      </c>
      <c r="AT198" s="44">
        <f>IF(AT183=1,AS198+AT196+AT197,0)</f>
        <v/>
      </c>
      <c r="AU198" s="44">
        <f>IF(AU183=1,AT198+AU196+AU197,0)</f>
        <v/>
      </c>
      <c r="AV198" s="44">
        <f>IF(AV183=1,AU198+AV196+AV197,0)</f>
        <v/>
      </c>
      <c r="AW198" s="44">
        <f>IF(AW183=1,AV198+AW196+AW197,0)</f>
        <v/>
      </c>
      <c r="AX198" s="44">
        <f>IF(AX183=1,AW198+AX196+AX197,0)</f>
        <v/>
      </c>
      <c r="AY198" s="44">
        <f>IF(AY183=1,AX198+AY196+AY197,0)</f>
        <v/>
      </c>
      <c r="AZ198" s="44">
        <f>IF(AZ183=1,AY198+AZ196+AZ197,0)</f>
        <v/>
      </c>
      <c r="BA198" s="44">
        <f>IF(BA183=1,AZ198+BA196+BA197,0)</f>
        <v/>
      </c>
      <c r="BB198" s="44">
        <f>IF(BB183=1,BA198+BB196+BB197,0)</f>
        <v/>
      </c>
      <c r="BC198" s="44">
        <f>IF(BC183=1,BB198+BC196+BC197,0)</f>
        <v/>
      </c>
      <c r="BD198" s="44">
        <f>IF(BD183=1,BC198+BD196+BD197,0)</f>
        <v/>
      </c>
      <c r="BE198" s="44">
        <f>IF(BE183=1,BD198+BE196+BE197,0)</f>
        <v/>
      </c>
      <c r="BF198" s="44">
        <f>IF(BF183=1,BE198+BF196+BF197,0)</f>
        <v/>
      </c>
      <c r="BG198" s="44">
        <f>IF(BG183=1,BF198+BG196+BG197,0)</f>
        <v/>
      </c>
      <c r="BH198" s="44">
        <f>IF(BH183=1,BG198+BH196+BH197,0)</f>
        <v/>
      </c>
      <c r="BI198" s="44">
        <f>IF(BI183=1,BH198+BI196+BI197,0)</f>
        <v/>
      </c>
      <c r="BJ198" s="44">
        <f>IF(BJ183=1,BI198+BJ196+BJ197,0)</f>
        <v/>
      </c>
      <c r="BK198" s="44">
        <f>IF(BK183=1,BJ198+BK196+BK197,0)</f>
        <v/>
      </c>
      <c r="BL198" s="44">
        <f>IF(BL183=1,BK198+BL196+BL197,0)</f>
        <v/>
      </c>
      <c r="BM198" s="44">
        <f>IF(BM183=1,BL198+BM196+BM197,0)</f>
        <v/>
      </c>
      <c r="BN198" s="44">
        <f>IF(BN183=1,BM198+BN196+BN197,0)</f>
        <v/>
      </c>
      <c r="BO198" s="44">
        <f>IF(BO183=1,BN198+BO196+BO197,0)</f>
        <v/>
      </c>
      <c r="BP198" s="44">
        <f>IF(BP183=1,BO198+BP196+BP197,0)</f>
        <v/>
      </c>
      <c r="BQ198" s="44">
        <f>IF(BQ183=1,BP198+BQ196+BQ197,0)</f>
        <v/>
      </c>
      <c r="BR198" s="44">
        <f>IF(BR183=1,BQ198+BR196+BR197,0)</f>
        <v/>
      </c>
      <c r="BS198" s="44">
        <f>IF(BS183=1,BR198+BS196+BS197,0)</f>
        <v/>
      </c>
      <c r="BT198" s="44">
        <f>IF(BT183=1,BS198+BT196+BT197,0)</f>
        <v/>
      </c>
      <c r="BU198" s="44">
        <f>IF(BU183=1,BT198+BU196+BU197,0)</f>
        <v/>
      </c>
      <c r="BV198" s="44">
        <f>IF(BV183=1,BU198+BV196+BV197,0)</f>
        <v/>
      </c>
      <c r="BW198" s="44">
        <f>IF(BW183=1,BV198+BW196+BW197,0)</f>
        <v/>
      </c>
      <c r="BX198" s="44">
        <f>IF(BX183=1,BW198+BX196+BX197,0)</f>
        <v/>
      </c>
      <c r="BY198" s="44">
        <f>IF(BY183=1,BX198+BY196+BY197,0)</f>
        <v/>
      </c>
      <c r="BZ198" s="44">
        <f>IF(BZ183=1,BY198+BZ196+BZ197,0)</f>
        <v/>
      </c>
      <c r="CA198" s="44">
        <f>IF(CA183=1,BZ198+CA196+CA197,0)</f>
        <v/>
      </c>
      <c r="CB198" s="44">
        <f>IF(CB183=1,CA198+CB196+CB197,0)</f>
        <v/>
      </c>
      <c r="CC198" s="44">
        <f>IF(CC183=1,CB198+CC196+CC197,0)</f>
        <v/>
      </c>
      <c r="CD198" s="44">
        <f>IF(CD183=1,CC198+CD196+CD197,0)</f>
        <v/>
      </c>
      <c r="CE198" s="44">
        <f>IF(CE183=1,CD198+CE196+CE197,0)</f>
        <v/>
      </c>
      <c r="CF198" s="44">
        <f>IF(CF183=1,CE198+CF196+CF197,0)</f>
        <v/>
      </c>
      <c r="CG198" s="44">
        <f>IF(CG183=1,CF198+CG196+CG197,0)</f>
        <v/>
      </c>
      <c r="CH198" s="44">
        <f>IF(CH183=1,CG198+CH196+CH197,0)</f>
        <v/>
      </c>
      <c r="CI198" s="44">
        <f>IF(CI183=1,CH198+CI196+CI197,0)</f>
        <v/>
      </c>
      <c r="CJ198" s="44">
        <f>IF(CJ183=1,CI198+CJ196+CJ197,0)</f>
        <v/>
      </c>
      <c r="CK198" s="44">
        <f>IF(CK183=1,CJ198+CK196+CK197,0)</f>
        <v/>
      </c>
      <c r="CL198" s="44">
        <f>IF(CL183=1,CK198+CL196+CL197,0)</f>
        <v/>
      </c>
      <c r="CM198" s="44">
        <f>IF(CM183=1,CL198+CM196+CM197,0)</f>
        <v/>
      </c>
      <c r="CN198" s="44">
        <f>IF(CN183=1,CM198+CN196+CN197,0)</f>
        <v/>
      </c>
      <c r="CO198" s="44">
        <f>IF(CO183=1,CN198+CO196+CO197,0)</f>
        <v/>
      </c>
      <c r="CP198" s="44">
        <f>IF(CP183=1,CO198+CP196+CP197,0)</f>
        <v/>
      </c>
      <c r="CQ198" s="44">
        <f>IF(CQ183=1,CP198+CQ196+CQ197,0)</f>
        <v/>
      </c>
      <c r="CR198" s="44">
        <f>IF(CR183=1,CQ198+CR196+CR197,0)</f>
        <v/>
      </c>
      <c r="CS198" s="44">
        <f>IF(CS183=1,CR198+CS196+CS197,0)</f>
        <v/>
      </c>
      <c r="CT198" s="44">
        <f>IF(CT183=1,CS198+CT196+CT197,0)</f>
        <v/>
      </c>
      <c r="CU198" s="44">
        <f>IF(CU183=1,CT198+CU196+CU197,0)</f>
        <v/>
      </c>
      <c r="CV198" s="44">
        <f>IF(CV183=1,CU198+CV196+CV197,0)</f>
        <v/>
      </c>
      <c r="CW198" s="44">
        <f>IF(CW183=1,CV198+CW196+CW197,0)</f>
        <v/>
      </c>
      <c r="CX198" s="44">
        <f>IF(CX183=1,CW198+CX196+CX197,0)</f>
        <v/>
      </c>
      <c r="CY198" s="44">
        <f>IF(CY183=1,CX198+CY196+CY197,0)</f>
        <v/>
      </c>
      <c r="CZ198" s="44">
        <f>IF(CZ183=1,CY198+CZ196+CZ197,0)</f>
        <v/>
      </c>
      <c r="DA198" s="44">
        <f>IF(DA183=1,CZ198+DA196+DA197,0)</f>
        <v/>
      </c>
      <c r="DB198" s="44">
        <f>IF(DB183=1,DA198+DB196+DB197,0)</f>
        <v/>
      </c>
      <c r="DC198" s="44">
        <f>IF(DC183=1,DB198+DC196+DC197,0)</f>
        <v/>
      </c>
      <c r="DD198" s="44">
        <f>IF(DD183=1,DC198+DD196+DD197,0)</f>
        <v/>
      </c>
      <c r="DE198" s="44">
        <f>IF(DE183=1,DD198+DE196+DE197,0)</f>
        <v/>
      </c>
      <c r="DF198" s="44">
        <f>IF(DF183=1,DE198+DF196+DF197,0)</f>
        <v/>
      </c>
      <c r="DG198" s="44">
        <f>IF(DG183=1,DF198+DG196+DG197,0)</f>
        <v/>
      </c>
      <c r="DH198" s="44">
        <f>IF(DH183=1,DG198+DH196+DH197,0)</f>
        <v/>
      </c>
      <c r="DI198" s="44">
        <f>IF(DI183=1,DH198+DI196+DI197,0)</f>
        <v/>
      </c>
      <c r="DJ198" s="44">
        <f>IF(DJ183=1,DI198+DJ196+DJ197,0)</f>
        <v/>
      </c>
      <c r="DK198" s="44">
        <f>IF(DK183=1,DJ198+DK196+DK197,0)</f>
        <v/>
      </c>
      <c r="DL198" s="44">
        <f>IF(DL183=1,DK198+DL196+DL197,0)</f>
        <v/>
      </c>
      <c r="DM198" s="44">
        <f>IF(DM183=1,DL198+DM196+DM197,0)</f>
        <v/>
      </c>
      <c r="DN198" s="44">
        <f>IF(DN183=1,DM198+DN196+DN197,0)</f>
        <v/>
      </c>
      <c r="DO198" s="44">
        <f>IF(DO183=1,DN198+DO196+DO197,0)</f>
        <v/>
      </c>
      <c r="DP198" s="44">
        <f>IF(DP183=1,DO198+DP196+DP197,0)</f>
        <v/>
      </c>
      <c r="DQ198" s="44">
        <f>IF(DQ183=1,DP198+DQ196+DQ197,0)</f>
        <v/>
      </c>
      <c r="DR198" s="44">
        <f>IF(DR183=1,DQ198+DR196+DR197,0)</f>
        <v/>
      </c>
      <c r="DS198" s="44">
        <f>IF(DS183=1,DR198+DS196+DS197,0)</f>
        <v/>
      </c>
      <c r="DT198" s="44">
        <f>IF(DT183=1,DS198+DT196+DT197,0)</f>
        <v/>
      </c>
      <c r="DU198" s="44">
        <f>IF(DU183=1,DT198+DU196+DU197,0)</f>
        <v/>
      </c>
      <c r="DV198" s="44">
        <f>IF(DV183=1,DU198+DV196+DV197,0)</f>
        <v/>
      </c>
      <c r="DW198" s="44">
        <f>IF(DW183=1,DV198+DW196+DW197,0)</f>
        <v/>
      </c>
      <c r="DX198" s="44">
        <f>IF(DX183=1,DW198+DX196+DX197,0)</f>
        <v/>
      </c>
      <c r="DY198" s="44">
        <f>IF(DY183=1,DX198+DY196+DY197,0)</f>
        <v/>
      </c>
      <c r="DZ198" s="44">
        <f>IF(DZ183=1,DY198+DZ196+DZ197,0)</f>
        <v/>
      </c>
      <c r="EA198" s="44">
        <f>IF(EA183=1,DZ198+EA196+EA197,0)</f>
        <v/>
      </c>
      <c r="EB198" s="44">
        <f>IF(EB183=1,EA198+EB196+EB197,0)</f>
        <v/>
      </c>
      <c r="EC198" s="44">
        <f>IF(EC183=1,EB198+EC196+EC197,0)</f>
        <v/>
      </c>
      <c r="ED198" s="44">
        <f>IF(ED183=1,EC198+ED196+ED197,0)</f>
        <v/>
      </c>
      <c r="EE198" s="44">
        <f>IF(EE183=1,ED198+EE196+EE197,0)</f>
        <v/>
      </c>
      <c r="EF198" s="44">
        <f>IF(EF183=1,EE198+EF196+EF197,0)</f>
        <v/>
      </c>
      <c r="EG198" s="44">
        <f>IF(EG183=1,EF198+EG196+EG197,0)</f>
        <v/>
      </c>
      <c r="EH198" s="44">
        <f>IF(EH183=1,EG198+EH196+EH197,0)</f>
        <v/>
      </c>
      <c r="EI198" s="44">
        <f>IF(EI183=1,EH198+EI196+EI197,0)</f>
        <v/>
      </c>
      <c r="EJ198" s="44">
        <f>IF(EJ183=1,EI198+EJ196+EJ197,0)</f>
        <v/>
      </c>
      <c r="EK198" s="44">
        <f>IF(EK183=1,EJ198+EK196+EK197,0)</f>
        <v/>
      </c>
      <c r="EL198" s="44">
        <f>IF(EL183=1,EK198+EL196+EL197,0)</f>
        <v/>
      </c>
      <c r="EM198" s="44">
        <f>IF(EM183=1,EL198+EM196+EM197,0)</f>
        <v/>
      </c>
      <c r="EN198" s="44">
        <f>IF(EN183=1,EM198+EN196+EN197,0)</f>
        <v/>
      </c>
      <c r="EO198" s="44">
        <f>IF(EO183=1,EN198+EO196+EO197,0)</f>
        <v/>
      </c>
      <c r="EP198" s="44">
        <f>IF(EP183=1,EO198+EP196+EP197,0)</f>
        <v/>
      </c>
      <c r="EQ198" s="44">
        <f>IF(EQ183=1,EP198+EQ196+EQ197,0)</f>
        <v/>
      </c>
      <c r="ER198" s="44">
        <f>IF(ER183=1,EQ198+ER196+ER197,0)</f>
        <v/>
      </c>
      <c r="ES198" s="44">
        <f>IF(ES183=1,ER198+ES196+ES197,0)</f>
        <v/>
      </c>
      <c r="ET198" s="44">
        <f>IF(ET183=1,ES198+ET196+ET197,0)</f>
        <v/>
      </c>
      <c r="EU198" s="44">
        <f>IF(EU183=1,ET198+EU196+EU197,0)</f>
        <v/>
      </c>
      <c r="EV198" s="44">
        <f>IF(EV183=1,EU198+EV196+EV197,0)</f>
        <v/>
      </c>
      <c r="EW198" s="44">
        <f>IF(EW183=1,EV198+EW196+EW197,0)</f>
        <v/>
      </c>
      <c r="EX198" s="44">
        <f>IF(EX183=1,EW198+EX196+EX197,0)</f>
        <v/>
      </c>
      <c r="EY198" s="44">
        <f>IF(EY183=1,EX198+EY196+EY197,0)</f>
        <v/>
      </c>
      <c r="EZ198" s="44">
        <f>IF(EZ183=1,EY198+EZ196+EZ197,0)</f>
        <v/>
      </c>
      <c r="FA198" s="44">
        <f>IF(FA183=1,EZ198+FA196+FA197,0)</f>
        <v/>
      </c>
      <c r="FB198" s="44">
        <f>IF(FB183=1,FA198+FB196+FB197,0)</f>
        <v/>
      </c>
      <c r="FC198" s="44">
        <f>IF(FC183=1,FB198+FC196+FC197,0)</f>
        <v/>
      </c>
      <c r="FD198" s="44">
        <f>IF(FD183=1,FC198+FD196+FD197,0)</f>
        <v/>
      </c>
      <c r="FE198" s="44">
        <f>IF(FE183=1,FD198+FE196+FE197,0)</f>
        <v/>
      </c>
      <c r="FF198" s="44">
        <f>IF(FF183=1,FE198+FF196+FF197,0)</f>
        <v/>
      </c>
      <c r="FG198" s="44">
        <f>IF(FG183=1,FF198+FG196+FG197,0)</f>
        <v/>
      </c>
      <c r="FH198" s="44">
        <f>IF(FH183=1,FG198+FH196+FH197,0)</f>
        <v/>
      </c>
      <c r="FI198" s="44">
        <f>IF(FI183=1,FH198+FI196+FI197,0)</f>
        <v/>
      </c>
      <c r="FJ198" s="44">
        <f>IF(FJ183=1,FI198+FJ196+FJ197,0)</f>
        <v/>
      </c>
      <c r="FK198" s="44">
        <f>IF(FK183=1,FJ198+FK196+FK197,0)</f>
        <v/>
      </c>
      <c r="FL198" s="44">
        <f>IF(FL183=1,FK198+FL196+FL197,0)</f>
        <v/>
      </c>
      <c r="FM198" s="44">
        <f>IF(FM183=1,FL198+FM196+FM197,0)</f>
        <v/>
      </c>
      <c r="FN198" s="44">
        <f>IF(FN183=1,FM198+FN196+FN197,0)</f>
        <v/>
      </c>
      <c r="FO198" s="44">
        <f>IF(FO183=1,FN198+FO196+FO197,0)</f>
        <v/>
      </c>
      <c r="FP198" s="44">
        <f>IF(FP183=1,FO198+FP196+FP197,0)</f>
        <v/>
      </c>
      <c r="FQ198" s="44">
        <f>IF(FQ183=1,FP198+FQ196+FQ197,0)</f>
        <v/>
      </c>
      <c r="FR198" s="44">
        <f>IF(FR183=1,FQ198+FR196+FR197,0)</f>
        <v/>
      </c>
      <c r="FS198" s="44">
        <f>IF(FS183=1,FR198+FS196+FS197,0)</f>
        <v/>
      </c>
      <c r="FT198" s="44">
        <f>IF(FT183=1,FS198+FT196+FT197,0)</f>
        <v/>
      </c>
      <c r="FU198" s="44">
        <f>IF(FU183=1,FT198+FU196+FU197,0)</f>
        <v/>
      </c>
      <c r="FV198" s="44">
        <f>IF(FV183=1,FU198+FV196+FV197,0)</f>
        <v/>
      </c>
      <c r="FW198" s="44">
        <f>IF(FW183=1,FV198+FW196+FW197,0)</f>
        <v/>
      </c>
      <c r="FX198" s="44">
        <f>IF(FX183=1,FW198+FX196+FX197,0)</f>
        <v/>
      </c>
      <c r="FY198" s="44">
        <f>IF(FY183=1,FX198+FY196+FY197,0)</f>
        <v/>
      </c>
      <c r="FZ198" s="44">
        <f>IF(FZ183=1,FY198+FZ196+FZ197,0)</f>
        <v/>
      </c>
      <c r="GA198" s="44">
        <f>IF(GA183=1,FZ198+GA196+GA197,0)</f>
        <v/>
      </c>
      <c r="GB198" s="44">
        <f>IF(GB183=1,GA198+GB196+GB197,0)</f>
        <v/>
      </c>
      <c r="GC198" s="44">
        <f>IF(GC183=1,GB198+GC196+GC197,0)</f>
        <v/>
      </c>
      <c r="GD198" s="44">
        <f>IF(GD183=1,GC198+GD196+GD197,0)</f>
        <v/>
      </c>
      <c r="GE198" s="44">
        <f>IF(GE183=1,GD198+GE196+GE197,0)</f>
        <v/>
      </c>
      <c r="GF198" s="44">
        <f>IF(GF183=1,GE198+GF196+GF197,0)</f>
        <v/>
      </c>
      <c r="GG198" s="44">
        <f>IF(GG183=1,GF198+GG196+GG197,0)</f>
        <v/>
      </c>
      <c r="GH198" s="44">
        <f>IF(GH183=1,GG198+GH196+GH197,0)</f>
        <v/>
      </c>
      <c r="GI198" s="44">
        <f>IF(GI183=1,GH198+GI196+GI197,0)</f>
        <v/>
      </c>
      <c r="GJ198" s="44">
        <f>IF(GJ183=1,GI198+GJ196+GJ197,0)</f>
        <v/>
      </c>
      <c r="GK198" s="44">
        <f>IF(GK183=1,GJ198+GK196+GK197,0)</f>
        <v/>
      </c>
      <c r="GL198" s="44">
        <f>IF(GL183=1,GK198+GL196+GL197,0)</f>
        <v/>
      </c>
      <c r="GM198" s="44">
        <f>IF(GM183=1,GL198+GM196+GM197,0)</f>
        <v/>
      </c>
      <c r="GN198" s="44">
        <f>IF(GN183=1,GM198+GN196+GN197,0)</f>
        <v/>
      </c>
      <c r="GO198" s="44">
        <f>IF(GO183=1,GN198+GO196+GO197,0)</f>
        <v/>
      </c>
      <c r="GP198" s="44">
        <f>IF(GP183=1,GO198+GP196+GP197,0)</f>
        <v/>
      </c>
      <c r="GQ198" s="44">
        <f>IF(GQ183=1,GP198+GQ196+GQ197,0)</f>
        <v/>
      </c>
      <c r="GR198" s="44">
        <f>IF(GR183=1,GQ198+GR196+GR197,0)</f>
        <v/>
      </c>
      <c r="GS198" s="44">
        <f>IF(GS183=1,GR198+GS196+GS197,0)</f>
        <v/>
      </c>
      <c r="GT198" s="44">
        <f>IF(GT183=1,GS198+GT196+GT197,0)</f>
        <v/>
      </c>
      <c r="GU198" s="44">
        <f>IF(GU183=1,GT198+GU196+GU197,0)</f>
        <v/>
      </c>
      <c r="GV198" s="44">
        <f>IF(GV183=1,GU198+GV196+GV197,0)</f>
        <v/>
      </c>
      <c r="GW198" s="44">
        <f>IF(GW183=1,GV198+GW196+GW197,0)</f>
        <v/>
      </c>
      <c r="GX198" s="44">
        <f>IF(GX183=1,GW198+GX196+GX197,0)</f>
        <v/>
      </c>
      <c r="GY198" s="44">
        <f>IF(GY183=1,GX198+GY196+GY197,0)</f>
        <v/>
      </c>
      <c r="GZ198" s="44">
        <f>IF(GZ183=1,GY198+GZ196+GZ197,0)</f>
        <v/>
      </c>
      <c r="HA198" s="44">
        <f>IF(HA183=1,GZ198+HA196+HA197,0)</f>
        <v/>
      </c>
      <c r="HB198" s="44">
        <f>IF(HB183=1,HA198+HB196+HB197,0)</f>
        <v/>
      </c>
      <c r="HC198" s="44">
        <f>IF(HC183=1,HB198+HC196+HC197,0)</f>
        <v/>
      </c>
      <c r="HD198" s="44">
        <f>IF(HD183=1,HC198+HD196+HD197,0)</f>
        <v/>
      </c>
      <c r="HE198" s="44">
        <f>IF(HE183=1,HD198+HE196+HE197,0)</f>
        <v/>
      </c>
      <c r="HF198" s="44">
        <f>IF(HF183=1,HE198+HF196+HF197,0)</f>
        <v/>
      </c>
      <c r="HG198" s="44">
        <f>IF(HG183=1,HF198+HG196+HG197,0)</f>
        <v/>
      </c>
      <c r="HH198" s="44">
        <f>IF(HH183=1,HG198+HH196+HH197,0)</f>
        <v/>
      </c>
      <c r="HI198" s="44">
        <f>IF(HI183=1,HH198+HI196+HI197,0)</f>
        <v/>
      </c>
      <c r="HJ198" s="44">
        <f>IF(HJ183=1,HI198+HJ196+HJ197,0)</f>
        <v/>
      </c>
      <c r="HK198" s="44">
        <f>IF(HK183=1,HJ198+HK196+HK197,0)</f>
        <v/>
      </c>
      <c r="HL198" s="44">
        <f>IF(HL183=1,HK198+HL196+HL197,0)</f>
        <v/>
      </c>
      <c r="HM198" s="44">
        <f>IF(HM183=1,HL198+HM196+HM197,0)</f>
        <v/>
      </c>
      <c r="HN198" s="44">
        <f>IF(HN183=1,HM198+HN196+HN197,0)</f>
        <v/>
      </c>
      <c r="HO198" s="44">
        <f>IF(HO183=1,HN198+HO196+HO197,0)</f>
        <v/>
      </c>
      <c r="HP198" s="44">
        <f>IF(HP183=1,HO198+HP196+HP197,0)</f>
        <v/>
      </c>
      <c r="HQ198" s="44">
        <f>IF(HQ183=1,HP198+HQ196+HQ197,0)</f>
        <v/>
      </c>
      <c r="HR198" s="44">
        <f>IF(HR183=1,HQ198+HR196+HR197,0)</f>
        <v/>
      </c>
      <c r="HS198" s="44">
        <f>IF(HS183=1,HR198+HS196+HS197,0)</f>
        <v/>
      </c>
      <c r="HT198" s="44">
        <f>IF(HT183=1,HS198+HT196+HT197,0)</f>
        <v/>
      </c>
      <c r="HU198" s="44">
        <f>IF(HU183=1,HT198+HU196+HU197,0)</f>
        <v/>
      </c>
      <c r="HV198" s="44">
        <f>IF(HV183=1,HU198+HV196+HV197,0)</f>
        <v/>
      </c>
      <c r="HW198" s="44">
        <f>IF(HW183=1,HV198+HW196+HW197,0)</f>
        <v/>
      </c>
      <c r="HX198" s="44">
        <f>IF(HX183=1,HW198+HX196+HX197,0)</f>
        <v/>
      </c>
      <c r="HY198" s="44">
        <f>IF(HY183=1,HX198+HY196+HY197,0)</f>
        <v/>
      </c>
      <c r="HZ198" s="44">
        <f>IF(HZ183=1,HY198+HZ196+HZ197,0)</f>
        <v/>
      </c>
      <c r="IA198" s="44">
        <f>IF(IA183=1,HZ198+IA196+IA197,0)</f>
        <v/>
      </c>
      <c r="IB198" s="44">
        <f>IF(IB183=1,IA198+IB196+IB197,0)</f>
        <v/>
      </c>
      <c r="IC198" s="44">
        <f>IF(IC183=1,IB198+IC196+IC197,0)</f>
        <v/>
      </c>
      <c r="ID198" s="44">
        <f>IF(ID183=1,IC198+ID196+ID197,0)</f>
        <v/>
      </c>
      <c r="IE198" s="44">
        <f>IF(IE183=1,ID198+IE196+IE197,0)</f>
        <v/>
      </c>
      <c r="IF198" s="44">
        <f>IF(IF183=1,IE198+IF196+IF197,0)</f>
        <v/>
      </c>
      <c r="IG198" s="44">
        <f>IF(IG183=1,IF198+IG196+IG197,0)</f>
        <v/>
      </c>
      <c r="IH198" s="44">
        <f>IF(IH183=1,IG198+IH196+IH197,0)</f>
        <v/>
      </c>
      <c r="II198" s="44">
        <f>IF(II183=1,IH198+II196+II197,0)</f>
        <v/>
      </c>
      <c r="IJ198" s="44">
        <f>IF(IJ183=1,II198+IJ196+IJ197,0)</f>
        <v/>
      </c>
      <c r="IK198" s="44">
        <f>IF(IK183=1,IJ198+IK196+IK197,0)</f>
        <v/>
      </c>
      <c r="IL198" s="44">
        <f>IF(IL183=1,IK198+IL196+IL197,0)</f>
        <v/>
      </c>
      <c r="IM198" s="44">
        <f>IF(IM183=1,IL198+IM196+IM197,0)</f>
        <v/>
      </c>
      <c r="IN198" s="44">
        <f>IF(IN183=1,IM198+IN196+IN197,0)</f>
        <v/>
      </c>
      <c r="IO198" s="44">
        <f>IF(IO183=1,IN198+IO196+IO197,0)</f>
        <v/>
      </c>
      <c r="IP198" s="44">
        <f>IF(IP183=1,IO198+IP196+IP197,0)</f>
        <v/>
      </c>
      <c r="IQ198" s="44">
        <f>IF(IQ183=1,IP198+IQ196+IQ197,0)</f>
        <v/>
      </c>
      <c r="IR198" s="44">
        <f>IF(IR183=1,IQ198+IR196+IR197,0)</f>
        <v/>
      </c>
      <c r="IS198" s="44">
        <f>IF(IS183=1,IR198+IS196+IS197,0)</f>
        <v/>
      </c>
      <c r="IT198" s="44">
        <f>IF(IT183=1,IS198+IT196+IT197,0)</f>
        <v/>
      </c>
      <c r="IU198" s="44">
        <f>IF(IU183=1,IT198+IU196+IU197,0)</f>
        <v/>
      </c>
      <c r="IV198" s="44">
        <f>IF(IV183=1,IU198+IV196+IV197,0)</f>
        <v/>
      </c>
      <c r="IW198" s="44">
        <f>IF(IW183=1,IV198+IW196+IW197,0)</f>
        <v/>
      </c>
      <c r="IX198" s="44">
        <f>IF(IX183=1,IW198+IX196+IX197,0)</f>
        <v/>
      </c>
      <c r="IY198" s="44">
        <f>IF(IY183=1,IX198+IY196+IY197,0)</f>
        <v/>
      </c>
      <c r="IZ198" s="44">
        <f>IF(IZ183=1,IY198+IZ196+IZ197,0)</f>
        <v/>
      </c>
      <c r="JA198" s="44">
        <f>IF(JA183=1,IZ198+JA196+JA197,0)</f>
        <v/>
      </c>
      <c r="JB198" s="44">
        <f>IF(JB183=1,JA198+JB196+JB197,0)</f>
        <v/>
      </c>
      <c r="JC198" s="44">
        <f>IF(JC183=1,JB198+JC196+JC197,0)</f>
        <v/>
      </c>
      <c r="JD198" s="44">
        <f>IF(JD183=1,JC198+JD196+JD197,0)</f>
        <v/>
      </c>
      <c r="JE198" s="44">
        <f>IF(JE183=1,JD198+JE196+JE197,0)</f>
        <v/>
      </c>
      <c r="JF198" s="44">
        <f>IF(JF183=1,JE198+JF196+JF197,0)</f>
        <v/>
      </c>
      <c r="JG198" s="44">
        <f>IF(JG183=1,JF198+JG196+JG197,0)</f>
        <v/>
      </c>
      <c r="JH198" s="44">
        <f>IF(JH183=1,JG198+JH196+JH197,0)</f>
        <v/>
      </c>
      <c r="JI198" s="44">
        <f>IF(JI183=1,JH198+JI196+JI197,0)</f>
        <v/>
      </c>
      <c r="JJ198" s="44">
        <f>IF(JJ183=1,JI198+JJ196+JJ197,0)</f>
        <v/>
      </c>
      <c r="JK198" s="44">
        <f>IF(JK183=1,JJ198+JK196+JK197,0)</f>
        <v/>
      </c>
      <c r="JL198" s="44">
        <f>IF(JL183=1,JK198+JL196+JL197,0)</f>
        <v/>
      </c>
      <c r="JM198" s="44">
        <f>IF(JM183=1,JL198+JM196+JM197,0)</f>
        <v/>
      </c>
      <c r="JN198" s="44">
        <f>IF(JN183=1,JM198+JN196+JN197,0)</f>
        <v/>
      </c>
      <c r="JO198" s="44">
        <f>IF(JO183=1,JN198+JO196+JO197,0)</f>
        <v/>
      </c>
      <c r="JP198" s="44">
        <f>IF(JP183=1,JO198+JP196+JP197,0)</f>
        <v/>
      </c>
      <c r="JQ198" s="44">
        <f>IF(JQ183=1,JP198+JQ196+JQ197,0)</f>
        <v/>
      </c>
      <c r="JR198" s="44">
        <f>IF(JR183=1,JQ198+JR196+JR197,0)</f>
        <v/>
      </c>
      <c r="JS198" s="44">
        <f>IF(JS183=1,JR198+JS196+JS197,0)</f>
        <v/>
      </c>
      <c r="JT198" s="44">
        <f>IF(JT183=1,JS198+JT196+JT197,0)</f>
        <v/>
      </c>
      <c r="JU198" s="44">
        <f>IF(JU183=1,JT198+JU196+JU197,0)</f>
        <v/>
      </c>
      <c r="JV198" s="44">
        <f>IF(JV183=1,JU198+JV196+JV197,0)</f>
        <v/>
      </c>
      <c r="JW198" s="44">
        <f>IF(JW183=1,JV198+JW196+JW197,0)</f>
        <v/>
      </c>
      <c r="JX198" s="44">
        <f>IF(JX183=1,JW198+JX196+JX197,0)</f>
        <v/>
      </c>
      <c r="JY198" s="44">
        <f>IF(JY183=1,JX198+JY196+JY197,0)</f>
        <v/>
      </c>
      <c r="JZ198" s="44">
        <f>IF(JZ183=1,JY198+JZ196+JZ197,0)</f>
        <v/>
      </c>
      <c r="KA198" s="44">
        <f>IF(KA183=1,JZ198+KA196+KA197,0)</f>
        <v/>
      </c>
      <c r="KB198" s="44">
        <f>IF(KB183=1,KA198+KB196+KB197,0)</f>
        <v/>
      </c>
      <c r="KC198" s="44">
        <f>IF(KC183=1,KB198+KC196+KC197,0)</f>
        <v/>
      </c>
      <c r="KD198" s="44">
        <f>IF(KD183=1,KC198+KD196+KD197,0)</f>
        <v/>
      </c>
      <c r="KE198" s="44">
        <f>IF(KE183=1,KD198+KE196+KE197,0)</f>
        <v/>
      </c>
      <c r="KF198" s="44">
        <f>IF(KF183=1,KE198+KF196+KF197,0)</f>
        <v/>
      </c>
      <c r="KG198" s="44">
        <f>IF(KG183=1,KF198+KG196+KG197,0)</f>
        <v/>
      </c>
      <c r="KH198" s="44">
        <f>IF(KH183=1,KG198+KH196+KH197,0)</f>
        <v/>
      </c>
      <c r="KI198" s="44">
        <f>IF(KI183=1,KH198+KI196+KI197,0)</f>
        <v/>
      </c>
      <c r="KJ198" s="44">
        <f>IF(KJ183=1,KI198+KJ196+KJ197,0)</f>
        <v/>
      </c>
      <c r="KK198" s="44">
        <f>IF(KK183=1,KJ198+KK196+KK197,0)</f>
        <v/>
      </c>
      <c r="KL198" s="44">
        <f>IF(KL183=1,KK198+KL196+KL197,0)</f>
        <v/>
      </c>
      <c r="KM198" s="44">
        <f>IF(KM183=1,KL198+KM196+KM197,0)</f>
        <v/>
      </c>
      <c r="KN198" s="44">
        <f>IF(KN183=1,KM198+KN196+KN197,0)</f>
        <v/>
      </c>
      <c r="KO198" s="44">
        <f>IF(KO183=1,KN198+KO196+KO197,0)</f>
        <v/>
      </c>
      <c r="KP198" s="44">
        <f>IF(KP183=1,KO198+KP196+KP197,0)</f>
        <v/>
      </c>
      <c r="KQ198" s="44">
        <f>IF(KQ183=1,KP198+KQ196+KQ197,0)</f>
        <v/>
      </c>
      <c r="KR198" s="44">
        <f>IF(KR183=1,KQ198+KR196+KR197,0)</f>
        <v/>
      </c>
      <c r="KS198" s="44">
        <f>IF(KS183=1,KR198+KS196+KS197,0)</f>
        <v/>
      </c>
      <c r="KT198" s="44">
        <f>IF(KT183=1,KS198+KT196+KT197,0)</f>
        <v/>
      </c>
      <c r="KU198" s="44">
        <f>IF(KU183=1,KT198+KU196+KU197,0)</f>
        <v/>
      </c>
      <c r="KV198" s="44">
        <f>IF(KV183=1,KU198+KV196+KV197,0)</f>
        <v/>
      </c>
      <c r="KW198" s="44">
        <f>IF(KW183=1,KV198+KW196+KW197,0)</f>
        <v/>
      </c>
      <c r="KX198" s="44">
        <f>IF(KX183=1,KW198+KX196+KX197,0)</f>
        <v/>
      </c>
      <c r="KY198" s="44">
        <f>IF(KY183=1,KX198+KY196+KY197,0)</f>
        <v/>
      </c>
      <c r="KZ198" s="44">
        <f>IF(KZ183=1,KY198+KZ196+KZ197,0)</f>
        <v/>
      </c>
      <c r="LA198" s="44">
        <f>IF(LA183=1,KZ198+LA196+LA197,0)</f>
        <v/>
      </c>
      <c r="LB198" s="44">
        <f>IF(LB183=1,LA198+LB196+LB197,0)</f>
        <v/>
      </c>
      <c r="LC198" s="44">
        <f>IF(LC183=1,LB198+LC196+LC197,0)</f>
        <v/>
      </c>
      <c r="LD198" s="44">
        <f>IF(LD183=1,LC198+LD196+LD197,0)</f>
        <v/>
      </c>
      <c r="LE198" s="44">
        <f>IF(LE183=1,LD198+LE196+LE197,0)</f>
        <v/>
      </c>
      <c r="LF198" s="44">
        <f>IF(LF183=1,LE198+LF196+LF197,0)</f>
        <v/>
      </c>
      <c r="LG198" s="44">
        <f>IF(LG183=1,LF198+LG196+LG197,0)</f>
        <v/>
      </c>
      <c r="LH198" s="44">
        <f>IF(LH183=1,LG198+LH196+LH197,0)</f>
        <v/>
      </c>
      <c r="LI198" s="44">
        <f>IF(LI183=1,LH198+LI196+LI197,0)</f>
        <v/>
      </c>
      <c r="LJ198" s="44">
        <f>IF(LJ183=1,LI198+LJ196+LJ197,0)</f>
        <v/>
      </c>
      <c r="LK198" s="44">
        <f>IF(LK183=1,LJ198+LK196+LK197,0)</f>
        <v/>
      </c>
      <c r="LL198" s="44">
        <f>IF(LL183=1,LK198+LL196+LL197,0)</f>
        <v/>
      </c>
      <c r="LM198" s="44">
        <f>IF(LM183=1,LL198+LM196+LM197,0)</f>
        <v/>
      </c>
      <c r="LN198" s="44">
        <f>IF(LN183=1,LM198+LN196+LN197,0)</f>
        <v/>
      </c>
      <c r="LO198" s="44">
        <f>IF(LO183=1,LN198+LO196+LO197,0)</f>
        <v/>
      </c>
      <c r="LP198" s="44">
        <f>IF(LP183=1,LO198+LP196+LP197,0)</f>
        <v/>
      </c>
      <c r="LQ198" s="44">
        <f>IF(LQ183=1,LP198+LQ196+LQ197,0)</f>
        <v/>
      </c>
      <c r="LR198" s="44">
        <f>IF(LR183=1,LQ198+LR196+LR197,0)</f>
        <v/>
      </c>
      <c r="LS198" s="44">
        <f>IF(LS183=1,LR198+LS196+LS197,0)</f>
        <v/>
      </c>
      <c r="LT198" s="44">
        <f>IF(LT183=1,LS198+LT196+LT197,0)</f>
        <v/>
      </c>
      <c r="LU198" s="44">
        <f>IF(LU183=1,LT198+LU196+LU197,0)</f>
        <v/>
      </c>
      <c r="LV198" s="44">
        <f>IF(LV183=1,LU198+LV196+LV197,0)</f>
        <v/>
      </c>
      <c r="LW198" s="44">
        <f>IF(LW183=1,LV198+LW196+LW197,0)</f>
        <v/>
      </c>
      <c r="LX198" s="44">
        <f>IF(LX183=1,LW198+LX196+LX197,0)</f>
        <v/>
      </c>
      <c r="LY198" s="44">
        <f>IF(LY183=1,LX198+LY196+LY197,0)</f>
        <v/>
      </c>
      <c r="LZ198" s="44">
        <f>IF(LZ183=1,LY198+LZ196+LZ197,0)</f>
        <v/>
      </c>
      <c r="MA198" s="44">
        <f>IF(MA183=1,LZ198+MA196+MA197,0)</f>
        <v/>
      </c>
      <c r="MB198" s="44">
        <f>IF(MB183=1,MA198+MB196+MB197,0)</f>
        <v/>
      </c>
      <c r="MC198" s="44">
        <f>IF(MC183=1,MB198+MC196+MC197,0)</f>
        <v/>
      </c>
      <c r="MD198" s="44">
        <f>IF(MD183=1,MC198+MD196+MD197,0)</f>
        <v/>
      </c>
      <c r="ME198" s="44">
        <f>IF(ME183=1,MD198+ME196+ME197,0)</f>
        <v/>
      </c>
      <c r="MF198" s="44">
        <f>IF(MF183=1,ME198+MF196+MF197,0)</f>
        <v/>
      </c>
      <c r="MG198" s="44">
        <f>IF(MG183=1,MF198+MG196+MG197,0)</f>
        <v/>
      </c>
      <c r="MH198" s="44">
        <f>IF(MH183=1,MG198+MH196+MH197,0)</f>
        <v/>
      </c>
      <c r="MI198" s="44">
        <f>IF(MI183=1,MH198+MI196+MI197,0)</f>
        <v/>
      </c>
      <c r="MJ198" s="44">
        <f>IF(MJ183=1,MI198+MJ196+MJ197,0)</f>
        <v/>
      </c>
      <c r="MK198" s="44">
        <f>IF(MK183=1,MJ198+MK196+MK197,0)</f>
        <v/>
      </c>
      <c r="ML198" s="44">
        <f>IF(ML183=1,MK198+ML196+ML197,0)</f>
        <v/>
      </c>
      <c r="MM198" s="44">
        <f>IF(MM183=1,ML198+MM196+MM197,0)</f>
        <v/>
      </c>
      <c r="MN198" s="44">
        <f>IF(MN183=1,MM198+MN196+MN197,0)</f>
        <v/>
      </c>
      <c r="MO198" s="44">
        <f>IF(MO183=1,MN198+MO196+MO197,0)</f>
        <v/>
      </c>
      <c r="MP198" s="44">
        <f>IF(MP183=1,MO198+MP196+MP197,0)</f>
        <v/>
      </c>
      <c r="MQ198" s="44">
        <f>IF(MQ183=1,MP198+MQ196+MQ197,0)</f>
        <v/>
      </c>
      <c r="MR198" s="44">
        <f>IF(MR183=1,MQ198+MR196+MR197,0)</f>
        <v/>
      </c>
      <c r="MS198" s="44">
        <f>IF(MS183=1,MR198+MS196+MS197,0)</f>
        <v/>
      </c>
      <c r="MT198" s="44">
        <f>IF(MT183=1,MS198+MT196+MT197,0)</f>
        <v/>
      </c>
      <c r="MU198" s="44">
        <f>IF(MU183=1,MT198+MU196+MU197,0)</f>
        <v/>
      </c>
      <c r="MV198" s="44">
        <f>IF(MV183=1,MU198+MV196+MV197,0)</f>
        <v/>
      </c>
      <c r="MW198" s="44">
        <f>IF(MW183=1,MV198+MW196+MW197,0)</f>
        <v/>
      </c>
      <c r="MX198" s="44">
        <f>IF(MX183=1,MW198+MX196+MX197,0)</f>
        <v/>
      </c>
      <c r="MY198" s="44">
        <f>IF(MY183=1,MX198+MY196+MY197,0)</f>
        <v/>
      </c>
      <c r="MZ198" s="44">
        <f>IF(MZ183=1,MY198+MZ196+MZ197,0)</f>
        <v/>
      </c>
      <c r="NA198" s="44">
        <f>IF(NA183=1,MZ198+NA196+NA197,0)</f>
        <v/>
      </c>
      <c r="NB198" s="44">
        <f>IF(NB183=1,NA198+NB196+NB197,0)</f>
        <v/>
      </c>
      <c r="NC198" s="44">
        <f>IF(NC183=1,NB198+NC196+NC197,0)</f>
        <v/>
      </c>
      <c r="ND198" s="44">
        <f>IF(ND183=1,NC198+ND196+ND197,0)</f>
        <v/>
      </c>
      <c r="NE198" s="44">
        <f>IF(NE183=1,ND198+NE196+NE197,0)</f>
        <v/>
      </c>
      <c r="NF198" s="44">
        <f>IF(NF183=1,NE198+NF196+NF197,0)</f>
        <v/>
      </c>
      <c r="NG198" s="44">
        <f>IF(NG183=1,NF198+NG196+NG197,0)</f>
        <v/>
      </c>
      <c r="NH198" s="44">
        <f>IF(NH183=1,NG198+NH196+NH197,0)</f>
        <v/>
      </c>
      <c r="NI198" s="44">
        <f>IF(NI183=1,NH198+NI196+NI197,0)</f>
        <v/>
      </c>
      <c r="NJ198" s="44">
        <f>IF(NJ183=1,NI198+NJ196+NJ197,0)</f>
        <v/>
      </c>
      <c r="NK198" s="44">
        <f>IF(NK183=1,NJ198+NK196+NK197,0)</f>
        <v/>
      </c>
      <c r="NL198" s="44">
        <f>IF(NL183=1,NK198+NL196+NL197,0)</f>
        <v/>
      </c>
      <c r="NM198" s="44">
        <f>IF(NM183=1,NL198+NM196+NM197,0)</f>
        <v/>
      </c>
      <c r="NN198" s="44">
        <f>IF(NN183=1,NM198+NN196+NN197,0)</f>
        <v/>
      </c>
      <c r="NO198" s="44">
        <f>IF(NO183=1,NN198+NO196+NO197,0)</f>
        <v/>
      </c>
      <c r="NP198" s="44">
        <f>IF(NP183=1,NO198+NP196+NP197,0)</f>
        <v/>
      </c>
      <c r="NQ198" s="44">
        <f>IF(NQ183=1,NP198+NQ196+NQ197,0)</f>
        <v/>
      </c>
      <c r="NR198" s="44">
        <f>IF(NR183=1,NQ198+NR196+NR197,0)</f>
        <v/>
      </c>
      <c r="NS198" s="44">
        <f>IF(NS183=1,NR198+NS196+NS197,0)</f>
        <v/>
      </c>
      <c r="NT198" s="44">
        <f>IF(NT183=1,NS198+NT196+NT197,0)</f>
        <v/>
      </c>
      <c r="NU198" s="44">
        <f>IF(NU183=1,NT198+NU196+NU197,0)</f>
        <v/>
      </c>
      <c r="NV198" s="44">
        <f>IF(NV183=1,NU198+NV196+NV197,0)</f>
        <v/>
      </c>
      <c r="NW198" s="44">
        <f>IF(NW183=1,NV198+NW196+NW197,0)</f>
        <v/>
      </c>
      <c r="NX198" s="44">
        <f>IF(NX183=1,NW198+NX196+NX197,0)</f>
        <v/>
      </c>
      <c r="NY198" s="44">
        <f>IF(NY183=1,NX198+NY196+NY197,0)</f>
        <v/>
      </c>
      <c r="NZ198" s="44">
        <f>IF(NZ183=1,NY198+NZ196+NZ197,0)</f>
        <v/>
      </c>
      <c r="OA198" s="44">
        <f>IF(OA183=1,NZ198+OA196+OA197,0)</f>
        <v/>
      </c>
      <c r="OB198" s="44">
        <f>IF(OB183=1,OA198+OB196+OB197,0)</f>
        <v/>
      </c>
      <c r="OC198" s="44">
        <f>IF(OC183=1,OB198+OC196+OC197,0)</f>
        <v/>
      </c>
      <c r="OD198" s="44">
        <f>IF(OD183=1,OC198+OD196+OD197,0)</f>
        <v/>
      </c>
      <c r="OE198" s="44">
        <f>IF(OE183=1,OD198+OE196+OE197,0)</f>
        <v/>
      </c>
      <c r="OF198" s="44">
        <f>IF(OF183=1,OE198+OF196+OF197,0)</f>
        <v/>
      </c>
      <c r="OG198" s="44">
        <f>IF(OG183=1,OF198+OG196+OG197,0)</f>
        <v/>
      </c>
      <c r="OH198" s="44">
        <f>IF(OH183=1,OG198+OH196+OH197,0)</f>
        <v/>
      </c>
      <c r="OI198" s="44">
        <f>IF(OI183=1,OH198+OI196+OI197,0)</f>
        <v/>
      </c>
      <c r="OJ198" s="44">
        <f>IF(OJ183=1,OI198+OJ196+OJ197,0)</f>
        <v/>
      </c>
      <c r="OK198" s="44">
        <f>IF(OK183=1,OJ198+OK196+OK197,0)</f>
        <v/>
      </c>
      <c r="OL198" s="44">
        <f>IF(OL183=1,OK198+OL196+OL197,0)</f>
        <v/>
      </c>
      <c r="OM198" s="44">
        <f>IF(OM183=1,OL198+OM196+OM197,0)</f>
        <v/>
      </c>
      <c r="ON198" s="44">
        <f>IF(ON183=1,OM198+ON196+ON197,0)</f>
        <v/>
      </c>
      <c r="OO198" s="44">
        <f>IF(OO183=1,ON198+OO196+OO197,0)</f>
        <v/>
      </c>
      <c r="OP198" s="44">
        <f>IF(OP183=1,OO198+OP196+OP197,0)</f>
        <v/>
      </c>
      <c r="OQ198" s="44">
        <f>IF(OQ183=1,OP198+OQ196+OQ197,0)</f>
        <v/>
      </c>
      <c r="OR198" s="44">
        <f>IF(OR183=1,OQ198+OR196+OR197,0)</f>
        <v/>
      </c>
      <c r="OS198" s="44">
        <f>IF(OS183=1,OR198+OS196+OS197,0)</f>
        <v/>
      </c>
      <c r="OT198" s="44">
        <f>IF(OT183=1,OS198+OT196+OT197,0)</f>
        <v/>
      </c>
      <c r="OU198" s="44">
        <f>IF(OU183=1,OT198+OU196+OU197,0)</f>
        <v/>
      </c>
      <c r="OV198" s="44">
        <f>IF(OV183=1,OU198+OV196+OV197,0)</f>
        <v/>
      </c>
      <c r="OW198" s="44">
        <f>IF(OW183=1,OV198+OW196+OW197,0)</f>
        <v/>
      </c>
      <c r="OX198" s="44">
        <f>IF(OX183=1,OW198+OX196+OX197,0)</f>
        <v/>
      </c>
      <c r="OY198" s="44">
        <f>IF(OY183=1,OX198+OY196+OY197,0)</f>
        <v/>
      </c>
      <c r="OZ198" s="44">
        <f>IF(OZ183=1,OY198+OZ196+OZ197,0)</f>
        <v/>
      </c>
      <c r="PA198" s="44">
        <f>IF(PA183=1,OZ198+PA196+PA197,0)</f>
        <v/>
      </c>
      <c r="PB198" s="44">
        <f>IF(PB183=1,PA198+PB196+PB197,0)</f>
        <v/>
      </c>
      <c r="PC198" s="44">
        <f>IF(PC183=1,PB198+PC196+PC197,0)</f>
        <v/>
      </c>
      <c r="PD198" s="44">
        <f>IF(PD183=1,PC198+PD196+PD197,0)</f>
        <v/>
      </c>
      <c r="PE198" s="44">
        <f>IF(PE183=1,PD198+PE196+PE197,0)</f>
        <v/>
      </c>
      <c r="PF198" s="44">
        <f>IF(PF183=1,PE198+PF196+PF197,0)</f>
        <v/>
      </c>
      <c r="PG198" s="44">
        <f>IF(PG183=1,PF198+PG196+PG197,0)</f>
        <v/>
      </c>
      <c r="PH198" s="44">
        <f>IF(PH183=1,PG198+PH196+PH197,0)</f>
        <v/>
      </c>
      <c r="PI198" s="44">
        <f>IF(PI183=1,PH198+PI196+PI197,0)</f>
        <v/>
      </c>
      <c r="PJ198" s="44">
        <f>IF(PJ183=1,PI198+PJ196+PJ197,0)</f>
        <v/>
      </c>
      <c r="PK198" s="44">
        <f>IF(PK183=1,PJ198+PK196+PK197,0)</f>
        <v/>
      </c>
      <c r="PL198" s="44">
        <f>IF(PL183=1,PK198+PL196+PL197,0)</f>
        <v/>
      </c>
      <c r="PM198" s="44">
        <f>IF(PM183=1,PL198+PM196+PM197,0)</f>
        <v/>
      </c>
    </row>
    <row r="199">
      <c r="A199" s="5" t="inlineStr">
        <is>
          <t>TOTAL USES (incl. capitalized interest)</t>
        </is>
      </c>
      <c r="B199" s="9" t="inlineStr">
        <is>
          <t>P4</t>
        </is>
      </c>
      <c r="C199" s="43">
        <f>SUM(D199:PM199)</f>
        <v/>
      </c>
      <c r="D199" s="45">
        <f>D190+D197</f>
        <v/>
      </c>
      <c r="E199" s="45">
        <f>E190+E197</f>
        <v/>
      </c>
      <c r="F199" s="45">
        <f>F190+F197</f>
        <v/>
      </c>
      <c r="G199" s="45">
        <f>G190+G197</f>
        <v/>
      </c>
      <c r="H199" s="45">
        <f>H190+H197</f>
        <v/>
      </c>
      <c r="I199" s="45">
        <f>I190+I197</f>
        <v/>
      </c>
      <c r="J199" s="45">
        <f>J190+J197</f>
        <v/>
      </c>
      <c r="K199" s="45">
        <f>K190+K197</f>
        <v/>
      </c>
      <c r="L199" s="45">
        <f>L190+L197</f>
        <v/>
      </c>
      <c r="M199" s="45">
        <f>M190+M197</f>
        <v/>
      </c>
      <c r="N199" s="45">
        <f>N190+N197</f>
        <v/>
      </c>
      <c r="O199" s="45">
        <f>O190+O197</f>
        <v/>
      </c>
      <c r="P199" s="45">
        <f>P190+P197</f>
        <v/>
      </c>
      <c r="Q199" s="45">
        <f>Q190+Q197</f>
        <v/>
      </c>
      <c r="R199" s="45">
        <f>R190+R197</f>
        <v/>
      </c>
      <c r="S199" s="45">
        <f>S190+S197</f>
        <v/>
      </c>
      <c r="T199" s="45">
        <f>T190+T197</f>
        <v/>
      </c>
      <c r="U199" s="45">
        <f>U190+U197</f>
        <v/>
      </c>
      <c r="V199" s="45">
        <f>V190+V197</f>
        <v/>
      </c>
      <c r="W199" s="45">
        <f>W190+W197</f>
        <v/>
      </c>
      <c r="X199" s="45">
        <f>X190+X197</f>
        <v/>
      </c>
      <c r="Y199" s="45">
        <f>Y190+Y197</f>
        <v/>
      </c>
      <c r="Z199" s="45">
        <f>Z190+Z197</f>
        <v/>
      </c>
      <c r="AA199" s="45">
        <f>AA190+AA197</f>
        <v/>
      </c>
      <c r="AB199" s="45">
        <f>AB190+AB197</f>
        <v/>
      </c>
      <c r="AC199" s="45">
        <f>AC190+AC197</f>
        <v/>
      </c>
      <c r="AD199" s="45">
        <f>AD190+AD197</f>
        <v/>
      </c>
      <c r="AE199" s="45">
        <f>AE190+AE197</f>
        <v/>
      </c>
      <c r="AF199" s="45">
        <f>AF190+AF197</f>
        <v/>
      </c>
      <c r="AG199" s="45">
        <f>AG190+AG197</f>
        <v/>
      </c>
      <c r="AH199" s="45">
        <f>AH190+AH197</f>
        <v/>
      </c>
      <c r="AI199" s="45">
        <f>AI190+AI197</f>
        <v/>
      </c>
      <c r="AJ199" s="45">
        <f>AJ190+AJ197</f>
        <v/>
      </c>
      <c r="AK199" s="45">
        <f>AK190+AK197</f>
        <v/>
      </c>
      <c r="AL199" s="45">
        <f>AL190+AL197</f>
        <v/>
      </c>
      <c r="AM199" s="45">
        <f>AM190+AM197</f>
        <v/>
      </c>
      <c r="AN199" s="45">
        <f>AN190+AN197</f>
        <v/>
      </c>
      <c r="AO199" s="45">
        <f>AO190+AO197</f>
        <v/>
      </c>
      <c r="AP199" s="45">
        <f>AP190+AP197</f>
        <v/>
      </c>
      <c r="AQ199" s="45">
        <f>AQ190+AQ197</f>
        <v/>
      </c>
      <c r="AR199" s="45">
        <f>AR190+AR197</f>
        <v/>
      </c>
      <c r="AS199" s="45">
        <f>AS190+AS197</f>
        <v/>
      </c>
      <c r="AT199" s="45">
        <f>AT190+AT197</f>
        <v/>
      </c>
      <c r="AU199" s="45">
        <f>AU190+AU197</f>
        <v/>
      </c>
      <c r="AV199" s="45">
        <f>AV190+AV197</f>
        <v/>
      </c>
      <c r="AW199" s="45">
        <f>AW190+AW197</f>
        <v/>
      </c>
      <c r="AX199" s="45">
        <f>AX190+AX197</f>
        <v/>
      </c>
      <c r="AY199" s="45">
        <f>AY190+AY197</f>
        <v/>
      </c>
      <c r="AZ199" s="45">
        <f>AZ190+AZ197</f>
        <v/>
      </c>
      <c r="BA199" s="45">
        <f>BA190+BA197</f>
        <v/>
      </c>
      <c r="BB199" s="45">
        <f>BB190+BB197</f>
        <v/>
      </c>
      <c r="BC199" s="45">
        <f>BC190+BC197</f>
        <v/>
      </c>
      <c r="BD199" s="45">
        <f>BD190+BD197</f>
        <v/>
      </c>
      <c r="BE199" s="45">
        <f>BE190+BE197</f>
        <v/>
      </c>
      <c r="BF199" s="45">
        <f>BF190+BF197</f>
        <v/>
      </c>
      <c r="BG199" s="45">
        <f>BG190+BG197</f>
        <v/>
      </c>
      <c r="BH199" s="45">
        <f>BH190+BH197</f>
        <v/>
      </c>
      <c r="BI199" s="45">
        <f>BI190+BI197</f>
        <v/>
      </c>
      <c r="BJ199" s="45">
        <f>BJ190+BJ197</f>
        <v/>
      </c>
      <c r="BK199" s="45">
        <f>BK190+BK197</f>
        <v/>
      </c>
      <c r="BL199" s="45">
        <f>BL190+BL197</f>
        <v/>
      </c>
      <c r="BM199" s="45">
        <f>BM190+BM197</f>
        <v/>
      </c>
      <c r="BN199" s="45">
        <f>BN190+BN197</f>
        <v/>
      </c>
      <c r="BO199" s="45">
        <f>BO190+BO197</f>
        <v/>
      </c>
      <c r="BP199" s="45">
        <f>BP190+BP197</f>
        <v/>
      </c>
      <c r="BQ199" s="45">
        <f>BQ190+BQ197</f>
        <v/>
      </c>
      <c r="BR199" s="45">
        <f>BR190+BR197</f>
        <v/>
      </c>
      <c r="BS199" s="45">
        <f>BS190+BS197</f>
        <v/>
      </c>
      <c r="BT199" s="45">
        <f>BT190+BT197</f>
        <v/>
      </c>
      <c r="BU199" s="45">
        <f>BU190+BU197</f>
        <v/>
      </c>
      <c r="BV199" s="45">
        <f>BV190+BV197</f>
        <v/>
      </c>
      <c r="BW199" s="45">
        <f>BW190+BW197</f>
        <v/>
      </c>
      <c r="BX199" s="45">
        <f>BX190+BX197</f>
        <v/>
      </c>
      <c r="BY199" s="45">
        <f>BY190+BY197</f>
        <v/>
      </c>
      <c r="BZ199" s="45">
        <f>BZ190+BZ197</f>
        <v/>
      </c>
      <c r="CA199" s="45">
        <f>CA190+CA197</f>
        <v/>
      </c>
      <c r="CB199" s="45">
        <f>CB190+CB197</f>
        <v/>
      </c>
      <c r="CC199" s="45">
        <f>CC190+CC197</f>
        <v/>
      </c>
      <c r="CD199" s="45">
        <f>CD190+CD197</f>
        <v/>
      </c>
      <c r="CE199" s="45">
        <f>CE190+CE197</f>
        <v/>
      </c>
      <c r="CF199" s="45">
        <f>CF190+CF197</f>
        <v/>
      </c>
      <c r="CG199" s="45">
        <f>CG190+CG197</f>
        <v/>
      </c>
      <c r="CH199" s="45">
        <f>CH190+CH197</f>
        <v/>
      </c>
      <c r="CI199" s="45">
        <f>CI190+CI197</f>
        <v/>
      </c>
      <c r="CJ199" s="45">
        <f>CJ190+CJ197</f>
        <v/>
      </c>
      <c r="CK199" s="45">
        <f>CK190+CK197</f>
        <v/>
      </c>
      <c r="CL199" s="45">
        <f>CL190+CL197</f>
        <v/>
      </c>
      <c r="CM199" s="45">
        <f>CM190+CM197</f>
        <v/>
      </c>
      <c r="CN199" s="45">
        <f>CN190+CN197</f>
        <v/>
      </c>
      <c r="CO199" s="45">
        <f>CO190+CO197</f>
        <v/>
      </c>
      <c r="CP199" s="45">
        <f>CP190+CP197</f>
        <v/>
      </c>
      <c r="CQ199" s="45">
        <f>CQ190+CQ197</f>
        <v/>
      </c>
      <c r="CR199" s="45">
        <f>CR190+CR197</f>
        <v/>
      </c>
      <c r="CS199" s="45">
        <f>CS190+CS197</f>
        <v/>
      </c>
      <c r="CT199" s="45">
        <f>CT190+CT197</f>
        <v/>
      </c>
      <c r="CU199" s="45">
        <f>CU190+CU197</f>
        <v/>
      </c>
      <c r="CV199" s="45">
        <f>CV190+CV197</f>
        <v/>
      </c>
      <c r="CW199" s="45">
        <f>CW190+CW197</f>
        <v/>
      </c>
      <c r="CX199" s="45">
        <f>CX190+CX197</f>
        <v/>
      </c>
      <c r="CY199" s="45">
        <f>CY190+CY197</f>
        <v/>
      </c>
      <c r="CZ199" s="45">
        <f>CZ190+CZ197</f>
        <v/>
      </c>
      <c r="DA199" s="45">
        <f>DA190+DA197</f>
        <v/>
      </c>
      <c r="DB199" s="45">
        <f>DB190+DB197</f>
        <v/>
      </c>
      <c r="DC199" s="45">
        <f>DC190+DC197</f>
        <v/>
      </c>
      <c r="DD199" s="45">
        <f>DD190+DD197</f>
        <v/>
      </c>
      <c r="DE199" s="45">
        <f>DE190+DE197</f>
        <v/>
      </c>
      <c r="DF199" s="45">
        <f>DF190+DF197</f>
        <v/>
      </c>
      <c r="DG199" s="45">
        <f>DG190+DG197</f>
        <v/>
      </c>
      <c r="DH199" s="45">
        <f>DH190+DH197</f>
        <v/>
      </c>
      <c r="DI199" s="45">
        <f>DI190+DI197</f>
        <v/>
      </c>
      <c r="DJ199" s="45">
        <f>DJ190+DJ197</f>
        <v/>
      </c>
      <c r="DK199" s="45">
        <f>DK190+DK197</f>
        <v/>
      </c>
      <c r="DL199" s="45">
        <f>DL190+DL197</f>
        <v/>
      </c>
      <c r="DM199" s="45">
        <f>DM190+DM197</f>
        <v/>
      </c>
      <c r="DN199" s="45">
        <f>DN190+DN197</f>
        <v/>
      </c>
      <c r="DO199" s="45">
        <f>DO190+DO197</f>
        <v/>
      </c>
      <c r="DP199" s="45">
        <f>DP190+DP197</f>
        <v/>
      </c>
      <c r="DQ199" s="45">
        <f>DQ190+DQ197</f>
        <v/>
      </c>
      <c r="DR199" s="45">
        <f>DR190+DR197</f>
        <v/>
      </c>
      <c r="DS199" s="45">
        <f>DS190+DS197</f>
        <v/>
      </c>
      <c r="DT199" s="45">
        <f>DT190+DT197</f>
        <v/>
      </c>
      <c r="DU199" s="45">
        <f>DU190+DU197</f>
        <v/>
      </c>
      <c r="DV199" s="45">
        <f>DV190+DV197</f>
        <v/>
      </c>
      <c r="DW199" s="45">
        <f>DW190+DW197</f>
        <v/>
      </c>
      <c r="DX199" s="45">
        <f>DX190+DX197</f>
        <v/>
      </c>
      <c r="DY199" s="45">
        <f>DY190+DY197</f>
        <v/>
      </c>
      <c r="DZ199" s="45">
        <f>DZ190+DZ197</f>
        <v/>
      </c>
      <c r="EA199" s="45">
        <f>EA190+EA197</f>
        <v/>
      </c>
      <c r="EB199" s="45">
        <f>EB190+EB197</f>
        <v/>
      </c>
      <c r="EC199" s="45">
        <f>EC190+EC197</f>
        <v/>
      </c>
      <c r="ED199" s="45">
        <f>ED190+ED197</f>
        <v/>
      </c>
      <c r="EE199" s="45">
        <f>EE190+EE197</f>
        <v/>
      </c>
      <c r="EF199" s="45">
        <f>EF190+EF197</f>
        <v/>
      </c>
      <c r="EG199" s="45">
        <f>EG190+EG197</f>
        <v/>
      </c>
      <c r="EH199" s="45">
        <f>EH190+EH197</f>
        <v/>
      </c>
      <c r="EI199" s="45">
        <f>EI190+EI197</f>
        <v/>
      </c>
      <c r="EJ199" s="45">
        <f>EJ190+EJ197</f>
        <v/>
      </c>
      <c r="EK199" s="45">
        <f>EK190+EK197</f>
        <v/>
      </c>
      <c r="EL199" s="45">
        <f>EL190+EL197</f>
        <v/>
      </c>
      <c r="EM199" s="45">
        <f>EM190+EM197</f>
        <v/>
      </c>
      <c r="EN199" s="45">
        <f>EN190+EN197</f>
        <v/>
      </c>
      <c r="EO199" s="45">
        <f>EO190+EO197</f>
        <v/>
      </c>
      <c r="EP199" s="45">
        <f>EP190+EP197</f>
        <v/>
      </c>
      <c r="EQ199" s="45">
        <f>EQ190+EQ197</f>
        <v/>
      </c>
      <c r="ER199" s="45">
        <f>ER190+ER197</f>
        <v/>
      </c>
      <c r="ES199" s="45">
        <f>ES190+ES197</f>
        <v/>
      </c>
      <c r="ET199" s="45">
        <f>ET190+ET197</f>
        <v/>
      </c>
      <c r="EU199" s="45">
        <f>EU190+EU197</f>
        <v/>
      </c>
      <c r="EV199" s="45">
        <f>EV190+EV197</f>
        <v/>
      </c>
      <c r="EW199" s="45">
        <f>EW190+EW197</f>
        <v/>
      </c>
      <c r="EX199" s="45">
        <f>EX190+EX197</f>
        <v/>
      </c>
      <c r="EY199" s="45">
        <f>EY190+EY197</f>
        <v/>
      </c>
      <c r="EZ199" s="45">
        <f>EZ190+EZ197</f>
        <v/>
      </c>
      <c r="FA199" s="45">
        <f>FA190+FA197</f>
        <v/>
      </c>
      <c r="FB199" s="45">
        <f>FB190+FB197</f>
        <v/>
      </c>
      <c r="FC199" s="45">
        <f>FC190+FC197</f>
        <v/>
      </c>
      <c r="FD199" s="45">
        <f>FD190+FD197</f>
        <v/>
      </c>
      <c r="FE199" s="45">
        <f>FE190+FE197</f>
        <v/>
      </c>
      <c r="FF199" s="45">
        <f>FF190+FF197</f>
        <v/>
      </c>
      <c r="FG199" s="45">
        <f>FG190+FG197</f>
        <v/>
      </c>
      <c r="FH199" s="45">
        <f>FH190+FH197</f>
        <v/>
      </c>
      <c r="FI199" s="45">
        <f>FI190+FI197</f>
        <v/>
      </c>
      <c r="FJ199" s="45">
        <f>FJ190+FJ197</f>
        <v/>
      </c>
      <c r="FK199" s="45">
        <f>FK190+FK197</f>
        <v/>
      </c>
      <c r="FL199" s="45">
        <f>FL190+FL197</f>
        <v/>
      </c>
      <c r="FM199" s="45">
        <f>FM190+FM197</f>
        <v/>
      </c>
      <c r="FN199" s="45">
        <f>FN190+FN197</f>
        <v/>
      </c>
      <c r="FO199" s="45">
        <f>FO190+FO197</f>
        <v/>
      </c>
      <c r="FP199" s="45">
        <f>FP190+FP197</f>
        <v/>
      </c>
      <c r="FQ199" s="45">
        <f>FQ190+FQ197</f>
        <v/>
      </c>
      <c r="FR199" s="45">
        <f>FR190+FR197</f>
        <v/>
      </c>
      <c r="FS199" s="45">
        <f>FS190+FS197</f>
        <v/>
      </c>
      <c r="FT199" s="45">
        <f>FT190+FT197</f>
        <v/>
      </c>
      <c r="FU199" s="45">
        <f>FU190+FU197</f>
        <v/>
      </c>
      <c r="FV199" s="45">
        <f>FV190+FV197</f>
        <v/>
      </c>
      <c r="FW199" s="45">
        <f>FW190+FW197</f>
        <v/>
      </c>
      <c r="FX199" s="45">
        <f>FX190+FX197</f>
        <v/>
      </c>
      <c r="FY199" s="45">
        <f>FY190+FY197</f>
        <v/>
      </c>
      <c r="FZ199" s="45">
        <f>FZ190+FZ197</f>
        <v/>
      </c>
      <c r="GA199" s="45">
        <f>GA190+GA197</f>
        <v/>
      </c>
      <c r="GB199" s="45">
        <f>GB190+GB197</f>
        <v/>
      </c>
      <c r="GC199" s="45">
        <f>GC190+GC197</f>
        <v/>
      </c>
      <c r="GD199" s="45">
        <f>GD190+GD197</f>
        <v/>
      </c>
      <c r="GE199" s="45">
        <f>GE190+GE197</f>
        <v/>
      </c>
      <c r="GF199" s="45">
        <f>GF190+GF197</f>
        <v/>
      </c>
      <c r="GG199" s="45">
        <f>GG190+GG197</f>
        <v/>
      </c>
      <c r="GH199" s="45">
        <f>GH190+GH197</f>
        <v/>
      </c>
      <c r="GI199" s="45">
        <f>GI190+GI197</f>
        <v/>
      </c>
      <c r="GJ199" s="45">
        <f>GJ190+GJ197</f>
        <v/>
      </c>
      <c r="GK199" s="45">
        <f>GK190+GK197</f>
        <v/>
      </c>
      <c r="GL199" s="45">
        <f>GL190+GL197</f>
        <v/>
      </c>
      <c r="GM199" s="45">
        <f>GM190+GM197</f>
        <v/>
      </c>
      <c r="GN199" s="45">
        <f>GN190+GN197</f>
        <v/>
      </c>
      <c r="GO199" s="45">
        <f>GO190+GO197</f>
        <v/>
      </c>
      <c r="GP199" s="45">
        <f>GP190+GP197</f>
        <v/>
      </c>
      <c r="GQ199" s="45">
        <f>GQ190+GQ197</f>
        <v/>
      </c>
      <c r="GR199" s="45">
        <f>GR190+GR197</f>
        <v/>
      </c>
      <c r="GS199" s="45">
        <f>GS190+GS197</f>
        <v/>
      </c>
      <c r="GT199" s="45">
        <f>GT190+GT197</f>
        <v/>
      </c>
      <c r="GU199" s="45">
        <f>GU190+GU197</f>
        <v/>
      </c>
      <c r="GV199" s="45">
        <f>GV190+GV197</f>
        <v/>
      </c>
      <c r="GW199" s="45">
        <f>GW190+GW197</f>
        <v/>
      </c>
      <c r="GX199" s="45">
        <f>GX190+GX197</f>
        <v/>
      </c>
      <c r="GY199" s="45">
        <f>GY190+GY197</f>
        <v/>
      </c>
      <c r="GZ199" s="45">
        <f>GZ190+GZ197</f>
        <v/>
      </c>
      <c r="HA199" s="45">
        <f>HA190+HA197</f>
        <v/>
      </c>
      <c r="HB199" s="45">
        <f>HB190+HB197</f>
        <v/>
      </c>
      <c r="HC199" s="45">
        <f>HC190+HC197</f>
        <v/>
      </c>
      <c r="HD199" s="45">
        <f>HD190+HD197</f>
        <v/>
      </c>
      <c r="HE199" s="45">
        <f>HE190+HE197</f>
        <v/>
      </c>
      <c r="HF199" s="45">
        <f>HF190+HF197</f>
        <v/>
      </c>
      <c r="HG199" s="45">
        <f>HG190+HG197</f>
        <v/>
      </c>
      <c r="HH199" s="45">
        <f>HH190+HH197</f>
        <v/>
      </c>
      <c r="HI199" s="45">
        <f>HI190+HI197</f>
        <v/>
      </c>
      <c r="HJ199" s="45">
        <f>HJ190+HJ197</f>
        <v/>
      </c>
      <c r="HK199" s="45">
        <f>HK190+HK197</f>
        <v/>
      </c>
      <c r="HL199" s="45">
        <f>HL190+HL197</f>
        <v/>
      </c>
      <c r="HM199" s="45">
        <f>HM190+HM197</f>
        <v/>
      </c>
      <c r="HN199" s="45">
        <f>HN190+HN197</f>
        <v/>
      </c>
      <c r="HO199" s="45">
        <f>HO190+HO197</f>
        <v/>
      </c>
      <c r="HP199" s="45">
        <f>HP190+HP197</f>
        <v/>
      </c>
      <c r="HQ199" s="45">
        <f>HQ190+HQ197</f>
        <v/>
      </c>
      <c r="HR199" s="45">
        <f>HR190+HR197</f>
        <v/>
      </c>
      <c r="HS199" s="45">
        <f>HS190+HS197</f>
        <v/>
      </c>
      <c r="HT199" s="45">
        <f>HT190+HT197</f>
        <v/>
      </c>
      <c r="HU199" s="45">
        <f>HU190+HU197</f>
        <v/>
      </c>
      <c r="HV199" s="45">
        <f>HV190+HV197</f>
        <v/>
      </c>
      <c r="HW199" s="45">
        <f>HW190+HW197</f>
        <v/>
      </c>
      <c r="HX199" s="45">
        <f>HX190+HX197</f>
        <v/>
      </c>
      <c r="HY199" s="45">
        <f>HY190+HY197</f>
        <v/>
      </c>
      <c r="HZ199" s="45">
        <f>HZ190+HZ197</f>
        <v/>
      </c>
      <c r="IA199" s="45">
        <f>IA190+IA197</f>
        <v/>
      </c>
      <c r="IB199" s="45">
        <f>IB190+IB197</f>
        <v/>
      </c>
      <c r="IC199" s="45">
        <f>IC190+IC197</f>
        <v/>
      </c>
      <c r="ID199" s="45">
        <f>ID190+ID197</f>
        <v/>
      </c>
      <c r="IE199" s="45">
        <f>IE190+IE197</f>
        <v/>
      </c>
      <c r="IF199" s="45">
        <f>IF190+IF197</f>
        <v/>
      </c>
      <c r="IG199" s="45">
        <f>IG190+IG197</f>
        <v/>
      </c>
      <c r="IH199" s="45">
        <f>IH190+IH197</f>
        <v/>
      </c>
      <c r="II199" s="45">
        <f>II190+II197</f>
        <v/>
      </c>
      <c r="IJ199" s="45">
        <f>IJ190+IJ197</f>
        <v/>
      </c>
      <c r="IK199" s="45">
        <f>IK190+IK197</f>
        <v/>
      </c>
      <c r="IL199" s="45">
        <f>IL190+IL197</f>
        <v/>
      </c>
      <c r="IM199" s="45">
        <f>IM190+IM197</f>
        <v/>
      </c>
      <c r="IN199" s="45">
        <f>IN190+IN197</f>
        <v/>
      </c>
      <c r="IO199" s="45">
        <f>IO190+IO197</f>
        <v/>
      </c>
      <c r="IP199" s="45">
        <f>IP190+IP197</f>
        <v/>
      </c>
      <c r="IQ199" s="45">
        <f>IQ190+IQ197</f>
        <v/>
      </c>
      <c r="IR199" s="45">
        <f>IR190+IR197</f>
        <v/>
      </c>
      <c r="IS199" s="45">
        <f>IS190+IS197</f>
        <v/>
      </c>
      <c r="IT199" s="45">
        <f>IT190+IT197</f>
        <v/>
      </c>
      <c r="IU199" s="45">
        <f>IU190+IU197</f>
        <v/>
      </c>
      <c r="IV199" s="45">
        <f>IV190+IV197</f>
        <v/>
      </c>
      <c r="IW199" s="45">
        <f>IW190+IW197</f>
        <v/>
      </c>
      <c r="IX199" s="45">
        <f>IX190+IX197</f>
        <v/>
      </c>
      <c r="IY199" s="45">
        <f>IY190+IY197</f>
        <v/>
      </c>
      <c r="IZ199" s="45">
        <f>IZ190+IZ197</f>
        <v/>
      </c>
      <c r="JA199" s="45">
        <f>JA190+JA197</f>
        <v/>
      </c>
      <c r="JB199" s="45">
        <f>JB190+JB197</f>
        <v/>
      </c>
      <c r="JC199" s="45">
        <f>JC190+JC197</f>
        <v/>
      </c>
      <c r="JD199" s="45">
        <f>JD190+JD197</f>
        <v/>
      </c>
      <c r="JE199" s="45">
        <f>JE190+JE197</f>
        <v/>
      </c>
      <c r="JF199" s="45">
        <f>JF190+JF197</f>
        <v/>
      </c>
      <c r="JG199" s="45">
        <f>JG190+JG197</f>
        <v/>
      </c>
      <c r="JH199" s="45">
        <f>JH190+JH197</f>
        <v/>
      </c>
      <c r="JI199" s="45">
        <f>JI190+JI197</f>
        <v/>
      </c>
      <c r="JJ199" s="45">
        <f>JJ190+JJ197</f>
        <v/>
      </c>
      <c r="JK199" s="45">
        <f>JK190+JK197</f>
        <v/>
      </c>
      <c r="JL199" s="45">
        <f>JL190+JL197</f>
        <v/>
      </c>
      <c r="JM199" s="45">
        <f>JM190+JM197</f>
        <v/>
      </c>
      <c r="JN199" s="45">
        <f>JN190+JN197</f>
        <v/>
      </c>
      <c r="JO199" s="45">
        <f>JO190+JO197</f>
        <v/>
      </c>
      <c r="JP199" s="45">
        <f>JP190+JP197</f>
        <v/>
      </c>
      <c r="JQ199" s="45">
        <f>JQ190+JQ197</f>
        <v/>
      </c>
      <c r="JR199" s="45">
        <f>JR190+JR197</f>
        <v/>
      </c>
      <c r="JS199" s="45">
        <f>JS190+JS197</f>
        <v/>
      </c>
      <c r="JT199" s="45">
        <f>JT190+JT197</f>
        <v/>
      </c>
      <c r="JU199" s="45">
        <f>JU190+JU197</f>
        <v/>
      </c>
      <c r="JV199" s="45">
        <f>JV190+JV197</f>
        <v/>
      </c>
      <c r="JW199" s="45">
        <f>JW190+JW197</f>
        <v/>
      </c>
      <c r="JX199" s="45">
        <f>JX190+JX197</f>
        <v/>
      </c>
      <c r="JY199" s="45">
        <f>JY190+JY197</f>
        <v/>
      </c>
      <c r="JZ199" s="45">
        <f>JZ190+JZ197</f>
        <v/>
      </c>
      <c r="KA199" s="45">
        <f>KA190+KA197</f>
        <v/>
      </c>
      <c r="KB199" s="45">
        <f>KB190+KB197</f>
        <v/>
      </c>
      <c r="KC199" s="45">
        <f>KC190+KC197</f>
        <v/>
      </c>
      <c r="KD199" s="45">
        <f>KD190+KD197</f>
        <v/>
      </c>
      <c r="KE199" s="45">
        <f>KE190+KE197</f>
        <v/>
      </c>
      <c r="KF199" s="45">
        <f>KF190+KF197</f>
        <v/>
      </c>
      <c r="KG199" s="45">
        <f>KG190+KG197</f>
        <v/>
      </c>
      <c r="KH199" s="45">
        <f>KH190+KH197</f>
        <v/>
      </c>
      <c r="KI199" s="45">
        <f>KI190+KI197</f>
        <v/>
      </c>
      <c r="KJ199" s="45">
        <f>KJ190+KJ197</f>
        <v/>
      </c>
      <c r="KK199" s="45">
        <f>KK190+KK197</f>
        <v/>
      </c>
      <c r="KL199" s="45">
        <f>KL190+KL197</f>
        <v/>
      </c>
      <c r="KM199" s="45">
        <f>KM190+KM197</f>
        <v/>
      </c>
      <c r="KN199" s="45">
        <f>KN190+KN197</f>
        <v/>
      </c>
      <c r="KO199" s="45">
        <f>KO190+KO197</f>
        <v/>
      </c>
      <c r="KP199" s="45">
        <f>KP190+KP197</f>
        <v/>
      </c>
      <c r="KQ199" s="45">
        <f>KQ190+KQ197</f>
        <v/>
      </c>
      <c r="KR199" s="45">
        <f>KR190+KR197</f>
        <v/>
      </c>
      <c r="KS199" s="45">
        <f>KS190+KS197</f>
        <v/>
      </c>
      <c r="KT199" s="45">
        <f>KT190+KT197</f>
        <v/>
      </c>
      <c r="KU199" s="45">
        <f>KU190+KU197</f>
        <v/>
      </c>
      <c r="KV199" s="45">
        <f>KV190+KV197</f>
        <v/>
      </c>
      <c r="KW199" s="45">
        <f>KW190+KW197</f>
        <v/>
      </c>
      <c r="KX199" s="45">
        <f>KX190+KX197</f>
        <v/>
      </c>
      <c r="KY199" s="45">
        <f>KY190+KY197</f>
        <v/>
      </c>
      <c r="KZ199" s="45">
        <f>KZ190+KZ197</f>
        <v/>
      </c>
      <c r="LA199" s="45">
        <f>LA190+LA197</f>
        <v/>
      </c>
      <c r="LB199" s="45">
        <f>LB190+LB197</f>
        <v/>
      </c>
      <c r="LC199" s="45">
        <f>LC190+LC197</f>
        <v/>
      </c>
      <c r="LD199" s="45">
        <f>LD190+LD197</f>
        <v/>
      </c>
      <c r="LE199" s="45">
        <f>LE190+LE197</f>
        <v/>
      </c>
      <c r="LF199" s="45">
        <f>LF190+LF197</f>
        <v/>
      </c>
      <c r="LG199" s="45">
        <f>LG190+LG197</f>
        <v/>
      </c>
      <c r="LH199" s="45">
        <f>LH190+LH197</f>
        <v/>
      </c>
      <c r="LI199" s="45">
        <f>LI190+LI197</f>
        <v/>
      </c>
      <c r="LJ199" s="45">
        <f>LJ190+LJ197</f>
        <v/>
      </c>
      <c r="LK199" s="45">
        <f>LK190+LK197</f>
        <v/>
      </c>
      <c r="LL199" s="45">
        <f>LL190+LL197</f>
        <v/>
      </c>
      <c r="LM199" s="45">
        <f>LM190+LM197</f>
        <v/>
      </c>
      <c r="LN199" s="45">
        <f>LN190+LN197</f>
        <v/>
      </c>
      <c r="LO199" s="45">
        <f>LO190+LO197</f>
        <v/>
      </c>
      <c r="LP199" s="45">
        <f>LP190+LP197</f>
        <v/>
      </c>
      <c r="LQ199" s="45">
        <f>LQ190+LQ197</f>
        <v/>
      </c>
      <c r="LR199" s="45">
        <f>LR190+LR197</f>
        <v/>
      </c>
      <c r="LS199" s="45">
        <f>LS190+LS197</f>
        <v/>
      </c>
      <c r="LT199" s="45">
        <f>LT190+LT197</f>
        <v/>
      </c>
      <c r="LU199" s="45">
        <f>LU190+LU197</f>
        <v/>
      </c>
      <c r="LV199" s="45">
        <f>LV190+LV197</f>
        <v/>
      </c>
      <c r="LW199" s="45">
        <f>LW190+LW197</f>
        <v/>
      </c>
      <c r="LX199" s="45">
        <f>LX190+LX197</f>
        <v/>
      </c>
      <c r="LY199" s="45">
        <f>LY190+LY197</f>
        <v/>
      </c>
      <c r="LZ199" s="45">
        <f>LZ190+LZ197</f>
        <v/>
      </c>
      <c r="MA199" s="45">
        <f>MA190+MA197</f>
        <v/>
      </c>
      <c r="MB199" s="45">
        <f>MB190+MB197</f>
        <v/>
      </c>
      <c r="MC199" s="45">
        <f>MC190+MC197</f>
        <v/>
      </c>
      <c r="MD199" s="45">
        <f>MD190+MD197</f>
        <v/>
      </c>
      <c r="ME199" s="45">
        <f>ME190+ME197</f>
        <v/>
      </c>
      <c r="MF199" s="45">
        <f>MF190+MF197</f>
        <v/>
      </c>
      <c r="MG199" s="45">
        <f>MG190+MG197</f>
        <v/>
      </c>
      <c r="MH199" s="45">
        <f>MH190+MH197</f>
        <v/>
      </c>
      <c r="MI199" s="45">
        <f>MI190+MI197</f>
        <v/>
      </c>
      <c r="MJ199" s="45">
        <f>MJ190+MJ197</f>
        <v/>
      </c>
      <c r="MK199" s="45">
        <f>MK190+MK197</f>
        <v/>
      </c>
      <c r="ML199" s="45">
        <f>ML190+ML197</f>
        <v/>
      </c>
      <c r="MM199" s="45">
        <f>MM190+MM197</f>
        <v/>
      </c>
      <c r="MN199" s="45">
        <f>MN190+MN197</f>
        <v/>
      </c>
      <c r="MO199" s="45">
        <f>MO190+MO197</f>
        <v/>
      </c>
      <c r="MP199" s="45">
        <f>MP190+MP197</f>
        <v/>
      </c>
      <c r="MQ199" s="45">
        <f>MQ190+MQ197</f>
        <v/>
      </c>
      <c r="MR199" s="45">
        <f>MR190+MR197</f>
        <v/>
      </c>
      <c r="MS199" s="45">
        <f>MS190+MS197</f>
        <v/>
      </c>
      <c r="MT199" s="45">
        <f>MT190+MT197</f>
        <v/>
      </c>
      <c r="MU199" s="45">
        <f>MU190+MU197</f>
        <v/>
      </c>
      <c r="MV199" s="45">
        <f>MV190+MV197</f>
        <v/>
      </c>
      <c r="MW199" s="45">
        <f>MW190+MW197</f>
        <v/>
      </c>
      <c r="MX199" s="45">
        <f>MX190+MX197</f>
        <v/>
      </c>
      <c r="MY199" s="45">
        <f>MY190+MY197</f>
        <v/>
      </c>
      <c r="MZ199" s="45">
        <f>MZ190+MZ197</f>
        <v/>
      </c>
      <c r="NA199" s="45">
        <f>NA190+NA197</f>
        <v/>
      </c>
      <c r="NB199" s="45">
        <f>NB190+NB197</f>
        <v/>
      </c>
      <c r="NC199" s="45">
        <f>NC190+NC197</f>
        <v/>
      </c>
      <c r="ND199" s="45">
        <f>ND190+ND197</f>
        <v/>
      </c>
      <c r="NE199" s="45">
        <f>NE190+NE197</f>
        <v/>
      </c>
      <c r="NF199" s="45">
        <f>NF190+NF197</f>
        <v/>
      </c>
      <c r="NG199" s="45">
        <f>NG190+NG197</f>
        <v/>
      </c>
      <c r="NH199" s="45">
        <f>NH190+NH197</f>
        <v/>
      </c>
      <c r="NI199" s="45">
        <f>NI190+NI197</f>
        <v/>
      </c>
      <c r="NJ199" s="45">
        <f>NJ190+NJ197</f>
        <v/>
      </c>
      <c r="NK199" s="45">
        <f>NK190+NK197</f>
        <v/>
      </c>
      <c r="NL199" s="45">
        <f>NL190+NL197</f>
        <v/>
      </c>
      <c r="NM199" s="45">
        <f>NM190+NM197</f>
        <v/>
      </c>
      <c r="NN199" s="45">
        <f>NN190+NN197</f>
        <v/>
      </c>
      <c r="NO199" s="45">
        <f>NO190+NO197</f>
        <v/>
      </c>
      <c r="NP199" s="45">
        <f>NP190+NP197</f>
        <v/>
      </c>
      <c r="NQ199" s="45">
        <f>NQ190+NQ197</f>
        <v/>
      </c>
      <c r="NR199" s="45">
        <f>NR190+NR197</f>
        <v/>
      </c>
      <c r="NS199" s="45">
        <f>NS190+NS197</f>
        <v/>
      </c>
      <c r="NT199" s="45">
        <f>NT190+NT197</f>
        <v/>
      </c>
      <c r="NU199" s="45">
        <f>NU190+NU197</f>
        <v/>
      </c>
      <c r="NV199" s="45">
        <f>NV190+NV197</f>
        <v/>
      </c>
      <c r="NW199" s="45">
        <f>NW190+NW197</f>
        <v/>
      </c>
      <c r="NX199" s="45">
        <f>NX190+NX197</f>
        <v/>
      </c>
      <c r="NY199" s="45">
        <f>NY190+NY197</f>
        <v/>
      </c>
      <c r="NZ199" s="45">
        <f>NZ190+NZ197</f>
        <v/>
      </c>
      <c r="OA199" s="45">
        <f>OA190+OA197</f>
        <v/>
      </c>
      <c r="OB199" s="45">
        <f>OB190+OB197</f>
        <v/>
      </c>
      <c r="OC199" s="45">
        <f>OC190+OC197</f>
        <v/>
      </c>
      <c r="OD199" s="45">
        <f>OD190+OD197</f>
        <v/>
      </c>
      <c r="OE199" s="45">
        <f>OE190+OE197</f>
        <v/>
      </c>
      <c r="OF199" s="45">
        <f>OF190+OF197</f>
        <v/>
      </c>
      <c r="OG199" s="45">
        <f>OG190+OG197</f>
        <v/>
      </c>
      <c r="OH199" s="45">
        <f>OH190+OH197</f>
        <v/>
      </c>
      <c r="OI199" s="45">
        <f>OI190+OI197</f>
        <v/>
      </c>
      <c r="OJ199" s="45">
        <f>OJ190+OJ197</f>
        <v/>
      </c>
      <c r="OK199" s="45">
        <f>OK190+OK197</f>
        <v/>
      </c>
      <c r="OL199" s="45">
        <f>OL190+OL197</f>
        <v/>
      </c>
      <c r="OM199" s="45">
        <f>OM190+OM197</f>
        <v/>
      </c>
      <c r="ON199" s="45">
        <f>ON190+ON197</f>
        <v/>
      </c>
      <c r="OO199" s="45">
        <f>OO190+OO197</f>
        <v/>
      </c>
      <c r="OP199" s="45">
        <f>OP190+OP197</f>
        <v/>
      </c>
      <c r="OQ199" s="45">
        <f>OQ190+OQ197</f>
        <v/>
      </c>
      <c r="OR199" s="45">
        <f>OR190+OR197</f>
        <v/>
      </c>
      <c r="OS199" s="45">
        <f>OS190+OS197</f>
        <v/>
      </c>
      <c r="OT199" s="45">
        <f>OT190+OT197</f>
        <v/>
      </c>
      <c r="OU199" s="45">
        <f>OU190+OU197</f>
        <v/>
      </c>
      <c r="OV199" s="45">
        <f>OV190+OV197</f>
        <v/>
      </c>
      <c r="OW199" s="45">
        <f>OW190+OW197</f>
        <v/>
      </c>
      <c r="OX199" s="45">
        <f>OX190+OX197</f>
        <v/>
      </c>
      <c r="OY199" s="45">
        <f>OY190+OY197</f>
        <v/>
      </c>
      <c r="OZ199" s="45">
        <f>OZ190+OZ197</f>
        <v/>
      </c>
      <c r="PA199" s="45">
        <f>PA190+PA197</f>
        <v/>
      </c>
      <c r="PB199" s="45">
        <f>PB190+PB197</f>
        <v/>
      </c>
      <c r="PC199" s="45">
        <f>PC190+PC197</f>
        <v/>
      </c>
      <c r="PD199" s="45">
        <f>PD190+PD197</f>
        <v/>
      </c>
      <c r="PE199" s="45">
        <f>PE190+PE197</f>
        <v/>
      </c>
      <c r="PF199" s="45">
        <f>PF190+PF197</f>
        <v/>
      </c>
      <c r="PG199" s="45">
        <f>PG190+PG197</f>
        <v/>
      </c>
      <c r="PH199" s="45">
        <f>PH190+PH197</f>
        <v/>
      </c>
      <c r="PI199" s="45">
        <f>PI190+PI197</f>
        <v/>
      </c>
      <c r="PJ199" s="45">
        <f>PJ190+PJ197</f>
        <v/>
      </c>
      <c r="PK199" s="45">
        <f>PK190+PK197</f>
        <v/>
      </c>
      <c r="PL199" s="45">
        <f>PL190+PL197</f>
        <v/>
      </c>
      <c r="PM199" s="45">
        <f>PM190+PM197</f>
        <v/>
      </c>
    </row>
    <row r="200">
      <c r="A200" s="5" t="inlineStr">
        <is>
          <t>TOTAL SOURCES</t>
        </is>
      </c>
      <c r="B200" s="9" t="inlineStr">
        <is>
          <t>P4</t>
        </is>
      </c>
      <c r="C200" s="43">
        <f>SUM(D200:PM200)</f>
        <v/>
      </c>
      <c r="D200" s="45">
        <f>D193+D194+D195+D196+D197</f>
        <v/>
      </c>
      <c r="E200" s="45">
        <f>E193+E194+E195+E196+E197</f>
        <v/>
      </c>
      <c r="F200" s="45">
        <f>F193+F194+F195+F196+F197</f>
        <v/>
      </c>
      <c r="G200" s="45">
        <f>G193+G194+G195+G196+G197</f>
        <v/>
      </c>
      <c r="H200" s="45">
        <f>H193+H194+H195+H196+H197</f>
        <v/>
      </c>
      <c r="I200" s="45">
        <f>I193+I194+I195+I196+I197</f>
        <v/>
      </c>
      <c r="J200" s="45">
        <f>J193+J194+J195+J196+J197</f>
        <v/>
      </c>
      <c r="K200" s="45">
        <f>K193+K194+K195+K196+K197</f>
        <v/>
      </c>
      <c r="L200" s="45">
        <f>L193+L194+L195+L196+L197</f>
        <v/>
      </c>
      <c r="M200" s="45">
        <f>M193+M194+M195+M196+M197</f>
        <v/>
      </c>
      <c r="N200" s="45">
        <f>N193+N194+N195+N196+N197</f>
        <v/>
      </c>
      <c r="O200" s="45">
        <f>O193+O194+O195+O196+O197</f>
        <v/>
      </c>
      <c r="P200" s="45">
        <f>P193+P194+P195+P196+P197</f>
        <v/>
      </c>
      <c r="Q200" s="45">
        <f>Q193+Q194+Q195+Q196+Q197</f>
        <v/>
      </c>
      <c r="R200" s="45">
        <f>R193+R194+R195+R196+R197</f>
        <v/>
      </c>
      <c r="S200" s="45">
        <f>S193+S194+S195+S196+S197</f>
        <v/>
      </c>
      <c r="T200" s="45">
        <f>T193+T194+T195+T196+T197</f>
        <v/>
      </c>
      <c r="U200" s="45">
        <f>U193+U194+U195+U196+U197</f>
        <v/>
      </c>
      <c r="V200" s="45">
        <f>V193+V194+V195+V196+V197</f>
        <v/>
      </c>
      <c r="W200" s="45">
        <f>W193+W194+W195+W196+W197</f>
        <v/>
      </c>
      <c r="X200" s="45">
        <f>X193+X194+X195+X196+X197</f>
        <v/>
      </c>
      <c r="Y200" s="45">
        <f>Y193+Y194+Y195+Y196+Y197</f>
        <v/>
      </c>
      <c r="Z200" s="45">
        <f>Z193+Z194+Z195+Z196+Z197</f>
        <v/>
      </c>
      <c r="AA200" s="45">
        <f>AA193+AA194+AA195+AA196+AA197</f>
        <v/>
      </c>
      <c r="AB200" s="45">
        <f>AB193+AB194+AB195+AB196+AB197</f>
        <v/>
      </c>
      <c r="AC200" s="45">
        <f>AC193+AC194+AC195+AC196+AC197</f>
        <v/>
      </c>
      <c r="AD200" s="45">
        <f>AD193+AD194+AD195+AD196+AD197</f>
        <v/>
      </c>
      <c r="AE200" s="45">
        <f>AE193+AE194+AE195+AE196+AE197</f>
        <v/>
      </c>
      <c r="AF200" s="45">
        <f>AF193+AF194+AF195+AF196+AF197</f>
        <v/>
      </c>
      <c r="AG200" s="45">
        <f>AG193+AG194+AG195+AG196+AG197</f>
        <v/>
      </c>
      <c r="AH200" s="45">
        <f>AH193+AH194+AH195+AH196+AH197</f>
        <v/>
      </c>
      <c r="AI200" s="45">
        <f>AI193+AI194+AI195+AI196+AI197</f>
        <v/>
      </c>
      <c r="AJ200" s="45">
        <f>AJ193+AJ194+AJ195+AJ196+AJ197</f>
        <v/>
      </c>
      <c r="AK200" s="45">
        <f>AK193+AK194+AK195+AK196+AK197</f>
        <v/>
      </c>
      <c r="AL200" s="45">
        <f>AL193+AL194+AL195+AL196+AL197</f>
        <v/>
      </c>
      <c r="AM200" s="45">
        <f>AM193+AM194+AM195+AM196+AM197</f>
        <v/>
      </c>
      <c r="AN200" s="45">
        <f>AN193+AN194+AN195+AN196+AN197</f>
        <v/>
      </c>
      <c r="AO200" s="45">
        <f>AO193+AO194+AO195+AO196+AO197</f>
        <v/>
      </c>
      <c r="AP200" s="45">
        <f>AP193+AP194+AP195+AP196+AP197</f>
        <v/>
      </c>
      <c r="AQ200" s="45">
        <f>AQ193+AQ194+AQ195+AQ196+AQ197</f>
        <v/>
      </c>
      <c r="AR200" s="45">
        <f>AR193+AR194+AR195+AR196+AR197</f>
        <v/>
      </c>
      <c r="AS200" s="45">
        <f>AS193+AS194+AS195+AS196+AS197</f>
        <v/>
      </c>
      <c r="AT200" s="45">
        <f>AT193+AT194+AT195+AT196+AT197</f>
        <v/>
      </c>
      <c r="AU200" s="45">
        <f>AU193+AU194+AU195+AU196+AU197</f>
        <v/>
      </c>
      <c r="AV200" s="45">
        <f>AV193+AV194+AV195+AV196+AV197</f>
        <v/>
      </c>
      <c r="AW200" s="45">
        <f>AW193+AW194+AW195+AW196+AW197</f>
        <v/>
      </c>
      <c r="AX200" s="45">
        <f>AX193+AX194+AX195+AX196+AX197</f>
        <v/>
      </c>
      <c r="AY200" s="45">
        <f>AY193+AY194+AY195+AY196+AY197</f>
        <v/>
      </c>
      <c r="AZ200" s="45">
        <f>AZ193+AZ194+AZ195+AZ196+AZ197</f>
        <v/>
      </c>
      <c r="BA200" s="45">
        <f>BA193+BA194+BA195+BA196+BA197</f>
        <v/>
      </c>
      <c r="BB200" s="45">
        <f>BB193+BB194+BB195+BB196+BB197</f>
        <v/>
      </c>
      <c r="BC200" s="45">
        <f>BC193+BC194+BC195+BC196+BC197</f>
        <v/>
      </c>
      <c r="BD200" s="45">
        <f>BD193+BD194+BD195+BD196+BD197</f>
        <v/>
      </c>
      <c r="BE200" s="45">
        <f>BE193+BE194+BE195+BE196+BE197</f>
        <v/>
      </c>
      <c r="BF200" s="45">
        <f>BF193+BF194+BF195+BF196+BF197</f>
        <v/>
      </c>
      <c r="BG200" s="45">
        <f>BG193+BG194+BG195+BG196+BG197</f>
        <v/>
      </c>
      <c r="BH200" s="45">
        <f>BH193+BH194+BH195+BH196+BH197</f>
        <v/>
      </c>
      <c r="BI200" s="45">
        <f>BI193+BI194+BI195+BI196+BI197</f>
        <v/>
      </c>
      <c r="BJ200" s="45">
        <f>BJ193+BJ194+BJ195+BJ196+BJ197</f>
        <v/>
      </c>
      <c r="BK200" s="45">
        <f>BK193+BK194+BK195+BK196+BK197</f>
        <v/>
      </c>
      <c r="BL200" s="45">
        <f>BL193+BL194+BL195+BL196+BL197</f>
        <v/>
      </c>
      <c r="BM200" s="45">
        <f>BM193+BM194+BM195+BM196+BM197</f>
        <v/>
      </c>
      <c r="BN200" s="45">
        <f>BN193+BN194+BN195+BN196+BN197</f>
        <v/>
      </c>
      <c r="BO200" s="45">
        <f>BO193+BO194+BO195+BO196+BO197</f>
        <v/>
      </c>
      <c r="BP200" s="45">
        <f>BP193+BP194+BP195+BP196+BP197</f>
        <v/>
      </c>
      <c r="BQ200" s="45">
        <f>BQ193+BQ194+BQ195+BQ196+BQ197</f>
        <v/>
      </c>
      <c r="BR200" s="45">
        <f>BR193+BR194+BR195+BR196+BR197</f>
        <v/>
      </c>
      <c r="BS200" s="45">
        <f>BS193+BS194+BS195+BS196+BS197</f>
        <v/>
      </c>
      <c r="BT200" s="45">
        <f>BT193+BT194+BT195+BT196+BT197</f>
        <v/>
      </c>
      <c r="BU200" s="45">
        <f>BU193+BU194+BU195+BU196+BU197</f>
        <v/>
      </c>
      <c r="BV200" s="45">
        <f>BV193+BV194+BV195+BV196+BV197</f>
        <v/>
      </c>
      <c r="BW200" s="45">
        <f>BW193+BW194+BW195+BW196+BW197</f>
        <v/>
      </c>
      <c r="BX200" s="45">
        <f>BX193+BX194+BX195+BX196+BX197</f>
        <v/>
      </c>
      <c r="BY200" s="45">
        <f>BY193+BY194+BY195+BY196+BY197</f>
        <v/>
      </c>
      <c r="BZ200" s="45">
        <f>BZ193+BZ194+BZ195+BZ196+BZ197</f>
        <v/>
      </c>
      <c r="CA200" s="45">
        <f>CA193+CA194+CA195+CA196+CA197</f>
        <v/>
      </c>
      <c r="CB200" s="45">
        <f>CB193+CB194+CB195+CB196+CB197</f>
        <v/>
      </c>
      <c r="CC200" s="45">
        <f>CC193+CC194+CC195+CC196+CC197</f>
        <v/>
      </c>
      <c r="CD200" s="45">
        <f>CD193+CD194+CD195+CD196+CD197</f>
        <v/>
      </c>
      <c r="CE200" s="45">
        <f>CE193+CE194+CE195+CE196+CE197</f>
        <v/>
      </c>
      <c r="CF200" s="45">
        <f>CF193+CF194+CF195+CF196+CF197</f>
        <v/>
      </c>
      <c r="CG200" s="45">
        <f>CG193+CG194+CG195+CG196+CG197</f>
        <v/>
      </c>
      <c r="CH200" s="45">
        <f>CH193+CH194+CH195+CH196+CH197</f>
        <v/>
      </c>
      <c r="CI200" s="45">
        <f>CI193+CI194+CI195+CI196+CI197</f>
        <v/>
      </c>
      <c r="CJ200" s="45">
        <f>CJ193+CJ194+CJ195+CJ196+CJ197</f>
        <v/>
      </c>
      <c r="CK200" s="45">
        <f>CK193+CK194+CK195+CK196+CK197</f>
        <v/>
      </c>
      <c r="CL200" s="45">
        <f>CL193+CL194+CL195+CL196+CL197</f>
        <v/>
      </c>
      <c r="CM200" s="45">
        <f>CM193+CM194+CM195+CM196+CM197</f>
        <v/>
      </c>
      <c r="CN200" s="45">
        <f>CN193+CN194+CN195+CN196+CN197</f>
        <v/>
      </c>
      <c r="CO200" s="45">
        <f>CO193+CO194+CO195+CO196+CO197</f>
        <v/>
      </c>
      <c r="CP200" s="45">
        <f>CP193+CP194+CP195+CP196+CP197</f>
        <v/>
      </c>
      <c r="CQ200" s="45">
        <f>CQ193+CQ194+CQ195+CQ196+CQ197</f>
        <v/>
      </c>
      <c r="CR200" s="45">
        <f>CR193+CR194+CR195+CR196+CR197</f>
        <v/>
      </c>
      <c r="CS200" s="45">
        <f>CS193+CS194+CS195+CS196+CS197</f>
        <v/>
      </c>
      <c r="CT200" s="45">
        <f>CT193+CT194+CT195+CT196+CT197</f>
        <v/>
      </c>
      <c r="CU200" s="45">
        <f>CU193+CU194+CU195+CU196+CU197</f>
        <v/>
      </c>
      <c r="CV200" s="45">
        <f>CV193+CV194+CV195+CV196+CV197</f>
        <v/>
      </c>
      <c r="CW200" s="45">
        <f>CW193+CW194+CW195+CW196+CW197</f>
        <v/>
      </c>
      <c r="CX200" s="45">
        <f>CX193+CX194+CX195+CX196+CX197</f>
        <v/>
      </c>
      <c r="CY200" s="45">
        <f>CY193+CY194+CY195+CY196+CY197</f>
        <v/>
      </c>
      <c r="CZ200" s="45">
        <f>CZ193+CZ194+CZ195+CZ196+CZ197</f>
        <v/>
      </c>
      <c r="DA200" s="45">
        <f>DA193+DA194+DA195+DA196+DA197</f>
        <v/>
      </c>
      <c r="DB200" s="45">
        <f>DB193+DB194+DB195+DB196+DB197</f>
        <v/>
      </c>
      <c r="DC200" s="45">
        <f>DC193+DC194+DC195+DC196+DC197</f>
        <v/>
      </c>
      <c r="DD200" s="45">
        <f>DD193+DD194+DD195+DD196+DD197</f>
        <v/>
      </c>
      <c r="DE200" s="45">
        <f>DE193+DE194+DE195+DE196+DE197</f>
        <v/>
      </c>
      <c r="DF200" s="45">
        <f>DF193+DF194+DF195+DF196+DF197</f>
        <v/>
      </c>
      <c r="DG200" s="45">
        <f>DG193+DG194+DG195+DG196+DG197</f>
        <v/>
      </c>
      <c r="DH200" s="45">
        <f>DH193+DH194+DH195+DH196+DH197</f>
        <v/>
      </c>
      <c r="DI200" s="45">
        <f>DI193+DI194+DI195+DI196+DI197</f>
        <v/>
      </c>
      <c r="DJ200" s="45">
        <f>DJ193+DJ194+DJ195+DJ196+DJ197</f>
        <v/>
      </c>
      <c r="DK200" s="45">
        <f>DK193+DK194+DK195+DK196+DK197</f>
        <v/>
      </c>
      <c r="DL200" s="45">
        <f>DL193+DL194+DL195+DL196+DL197</f>
        <v/>
      </c>
      <c r="DM200" s="45">
        <f>DM193+DM194+DM195+DM196+DM197</f>
        <v/>
      </c>
      <c r="DN200" s="45">
        <f>DN193+DN194+DN195+DN196+DN197</f>
        <v/>
      </c>
      <c r="DO200" s="45">
        <f>DO193+DO194+DO195+DO196+DO197</f>
        <v/>
      </c>
      <c r="DP200" s="45">
        <f>DP193+DP194+DP195+DP196+DP197</f>
        <v/>
      </c>
      <c r="DQ200" s="45">
        <f>DQ193+DQ194+DQ195+DQ196+DQ197</f>
        <v/>
      </c>
      <c r="DR200" s="45">
        <f>DR193+DR194+DR195+DR196+DR197</f>
        <v/>
      </c>
      <c r="DS200" s="45">
        <f>DS193+DS194+DS195+DS196+DS197</f>
        <v/>
      </c>
      <c r="DT200" s="45">
        <f>DT193+DT194+DT195+DT196+DT197</f>
        <v/>
      </c>
      <c r="DU200" s="45">
        <f>DU193+DU194+DU195+DU196+DU197</f>
        <v/>
      </c>
      <c r="DV200" s="45">
        <f>DV193+DV194+DV195+DV196+DV197</f>
        <v/>
      </c>
      <c r="DW200" s="45">
        <f>DW193+DW194+DW195+DW196+DW197</f>
        <v/>
      </c>
      <c r="DX200" s="45">
        <f>DX193+DX194+DX195+DX196+DX197</f>
        <v/>
      </c>
      <c r="DY200" s="45">
        <f>DY193+DY194+DY195+DY196+DY197</f>
        <v/>
      </c>
      <c r="DZ200" s="45">
        <f>DZ193+DZ194+DZ195+DZ196+DZ197</f>
        <v/>
      </c>
      <c r="EA200" s="45">
        <f>EA193+EA194+EA195+EA196+EA197</f>
        <v/>
      </c>
      <c r="EB200" s="45">
        <f>EB193+EB194+EB195+EB196+EB197</f>
        <v/>
      </c>
      <c r="EC200" s="45">
        <f>EC193+EC194+EC195+EC196+EC197</f>
        <v/>
      </c>
      <c r="ED200" s="45">
        <f>ED193+ED194+ED195+ED196+ED197</f>
        <v/>
      </c>
      <c r="EE200" s="45">
        <f>EE193+EE194+EE195+EE196+EE197</f>
        <v/>
      </c>
      <c r="EF200" s="45">
        <f>EF193+EF194+EF195+EF196+EF197</f>
        <v/>
      </c>
      <c r="EG200" s="45">
        <f>EG193+EG194+EG195+EG196+EG197</f>
        <v/>
      </c>
      <c r="EH200" s="45">
        <f>EH193+EH194+EH195+EH196+EH197</f>
        <v/>
      </c>
      <c r="EI200" s="45">
        <f>EI193+EI194+EI195+EI196+EI197</f>
        <v/>
      </c>
      <c r="EJ200" s="45">
        <f>EJ193+EJ194+EJ195+EJ196+EJ197</f>
        <v/>
      </c>
      <c r="EK200" s="45">
        <f>EK193+EK194+EK195+EK196+EK197</f>
        <v/>
      </c>
      <c r="EL200" s="45">
        <f>EL193+EL194+EL195+EL196+EL197</f>
        <v/>
      </c>
      <c r="EM200" s="45">
        <f>EM193+EM194+EM195+EM196+EM197</f>
        <v/>
      </c>
      <c r="EN200" s="45">
        <f>EN193+EN194+EN195+EN196+EN197</f>
        <v/>
      </c>
      <c r="EO200" s="45">
        <f>EO193+EO194+EO195+EO196+EO197</f>
        <v/>
      </c>
      <c r="EP200" s="45">
        <f>EP193+EP194+EP195+EP196+EP197</f>
        <v/>
      </c>
      <c r="EQ200" s="45">
        <f>EQ193+EQ194+EQ195+EQ196+EQ197</f>
        <v/>
      </c>
      <c r="ER200" s="45">
        <f>ER193+ER194+ER195+ER196+ER197</f>
        <v/>
      </c>
      <c r="ES200" s="45">
        <f>ES193+ES194+ES195+ES196+ES197</f>
        <v/>
      </c>
      <c r="ET200" s="45">
        <f>ET193+ET194+ET195+ET196+ET197</f>
        <v/>
      </c>
      <c r="EU200" s="45">
        <f>EU193+EU194+EU195+EU196+EU197</f>
        <v/>
      </c>
      <c r="EV200" s="45">
        <f>EV193+EV194+EV195+EV196+EV197</f>
        <v/>
      </c>
      <c r="EW200" s="45">
        <f>EW193+EW194+EW195+EW196+EW197</f>
        <v/>
      </c>
      <c r="EX200" s="45">
        <f>EX193+EX194+EX195+EX196+EX197</f>
        <v/>
      </c>
      <c r="EY200" s="45">
        <f>EY193+EY194+EY195+EY196+EY197</f>
        <v/>
      </c>
      <c r="EZ200" s="45">
        <f>EZ193+EZ194+EZ195+EZ196+EZ197</f>
        <v/>
      </c>
      <c r="FA200" s="45">
        <f>FA193+FA194+FA195+FA196+FA197</f>
        <v/>
      </c>
      <c r="FB200" s="45">
        <f>FB193+FB194+FB195+FB196+FB197</f>
        <v/>
      </c>
      <c r="FC200" s="45">
        <f>FC193+FC194+FC195+FC196+FC197</f>
        <v/>
      </c>
      <c r="FD200" s="45">
        <f>FD193+FD194+FD195+FD196+FD197</f>
        <v/>
      </c>
      <c r="FE200" s="45">
        <f>FE193+FE194+FE195+FE196+FE197</f>
        <v/>
      </c>
      <c r="FF200" s="45">
        <f>FF193+FF194+FF195+FF196+FF197</f>
        <v/>
      </c>
      <c r="FG200" s="45">
        <f>FG193+FG194+FG195+FG196+FG197</f>
        <v/>
      </c>
      <c r="FH200" s="45">
        <f>FH193+FH194+FH195+FH196+FH197</f>
        <v/>
      </c>
      <c r="FI200" s="45">
        <f>FI193+FI194+FI195+FI196+FI197</f>
        <v/>
      </c>
      <c r="FJ200" s="45">
        <f>FJ193+FJ194+FJ195+FJ196+FJ197</f>
        <v/>
      </c>
      <c r="FK200" s="45">
        <f>FK193+FK194+FK195+FK196+FK197</f>
        <v/>
      </c>
      <c r="FL200" s="45">
        <f>FL193+FL194+FL195+FL196+FL197</f>
        <v/>
      </c>
      <c r="FM200" s="45">
        <f>FM193+FM194+FM195+FM196+FM197</f>
        <v/>
      </c>
      <c r="FN200" s="45">
        <f>FN193+FN194+FN195+FN196+FN197</f>
        <v/>
      </c>
      <c r="FO200" s="45">
        <f>FO193+FO194+FO195+FO196+FO197</f>
        <v/>
      </c>
      <c r="FP200" s="45">
        <f>FP193+FP194+FP195+FP196+FP197</f>
        <v/>
      </c>
      <c r="FQ200" s="45">
        <f>FQ193+FQ194+FQ195+FQ196+FQ197</f>
        <v/>
      </c>
      <c r="FR200" s="45">
        <f>FR193+FR194+FR195+FR196+FR197</f>
        <v/>
      </c>
      <c r="FS200" s="45">
        <f>FS193+FS194+FS195+FS196+FS197</f>
        <v/>
      </c>
      <c r="FT200" s="45">
        <f>FT193+FT194+FT195+FT196+FT197</f>
        <v/>
      </c>
      <c r="FU200" s="45">
        <f>FU193+FU194+FU195+FU196+FU197</f>
        <v/>
      </c>
      <c r="FV200" s="45">
        <f>FV193+FV194+FV195+FV196+FV197</f>
        <v/>
      </c>
      <c r="FW200" s="45">
        <f>FW193+FW194+FW195+FW196+FW197</f>
        <v/>
      </c>
      <c r="FX200" s="45">
        <f>FX193+FX194+FX195+FX196+FX197</f>
        <v/>
      </c>
      <c r="FY200" s="45">
        <f>FY193+FY194+FY195+FY196+FY197</f>
        <v/>
      </c>
      <c r="FZ200" s="45">
        <f>FZ193+FZ194+FZ195+FZ196+FZ197</f>
        <v/>
      </c>
      <c r="GA200" s="45">
        <f>GA193+GA194+GA195+GA196+GA197</f>
        <v/>
      </c>
      <c r="GB200" s="45">
        <f>GB193+GB194+GB195+GB196+GB197</f>
        <v/>
      </c>
      <c r="GC200" s="45">
        <f>GC193+GC194+GC195+GC196+GC197</f>
        <v/>
      </c>
      <c r="GD200" s="45">
        <f>GD193+GD194+GD195+GD196+GD197</f>
        <v/>
      </c>
      <c r="GE200" s="45">
        <f>GE193+GE194+GE195+GE196+GE197</f>
        <v/>
      </c>
      <c r="GF200" s="45">
        <f>GF193+GF194+GF195+GF196+GF197</f>
        <v/>
      </c>
      <c r="GG200" s="45">
        <f>GG193+GG194+GG195+GG196+GG197</f>
        <v/>
      </c>
      <c r="GH200" s="45">
        <f>GH193+GH194+GH195+GH196+GH197</f>
        <v/>
      </c>
      <c r="GI200" s="45">
        <f>GI193+GI194+GI195+GI196+GI197</f>
        <v/>
      </c>
      <c r="GJ200" s="45">
        <f>GJ193+GJ194+GJ195+GJ196+GJ197</f>
        <v/>
      </c>
      <c r="GK200" s="45">
        <f>GK193+GK194+GK195+GK196+GK197</f>
        <v/>
      </c>
      <c r="GL200" s="45">
        <f>GL193+GL194+GL195+GL196+GL197</f>
        <v/>
      </c>
      <c r="GM200" s="45">
        <f>GM193+GM194+GM195+GM196+GM197</f>
        <v/>
      </c>
      <c r="GN200" s="45">
        <f>GN193+GN194+GN195+GN196+GN197</f>
        <v/>
      </c>
      <c r="GO200" s="45">
        <f>GO193+GO194+GO195+GO196+GO197</f>
        <v/>
      </c>
      <c r="GP200" s="45">
        <f>GP193+GP194+GP195+GP196+GP197</f>
        <v/>
      </c>
      <c r="GQ200" s="45">
        <f>GQ193+GQ194+GQ195+GQ196+GQ197</f>
        <v/>
      </c>
      <c r="GR200" s="45">
        <f>GR193+GR194+GR195+GR196+GR197</f>
        <v/>
      </c>
      <c r="GS200" s="45">
        <f>GS193+GS194+GS195+GS196+GS197</f>
        <v/>
      </c>
      <c r="GT200" s="45">
        <f>GT193+GT194+GT195+GT196+GT197</f>
        <v/>
      </c>
      <c r="GU200" s="45">
        <f>GU193+GU194+GU195+GU196+GU197</f>
        <v/>
      </c>
      <c r="GV200" s="45">
        <f>GV193+GV194+GV195+GV196+GV197</f>
        <v/>
      </c>
      <c r="GW200" s="45">
        <f>GW193+GW194+GW195+GW196+GW197</f>
        <v/>
      </c>
      <c r="GX200" s="45">
        <f>GX193+GX194+GX195+GX196+GX197</f>
        <v/>
      </c>
      <c r="GY200" s="45">
        <f>GY193+GY194+GY195+GY196+GY197</f>
        <v/>
      </c>
      <c r="GZ200" s="45">
        <f>GZ193+GZ194+GZ195+GZ196+GZ197</f>
        <v/>
      </c>
      <c r="HA200" s="45">
        <f>HA193+HA194+HA195+HA196+HA197</f>
        <v/>
      </c>
      <c r="HB200" s="45">
        <f>HB193+HB194+HB195+HB196+HB197</f>
        <v/>
      </c>
      <c r="HC200" s="45">
        <f>HC193+HC194+HC195+HC196+HC197</f>
        <v/>
      </c>
      <c r="HD200" s="45">
        <f>HD193+HD194+HD195+HD196+HD197</f>
        <v/>
      </c>
      <c r="HE200" s="45">
        <f>HE193+HE194+HE195+HE196+HE197</f>
        <v/>
      </c>
      <c r="HF200" s="45">
        <f>HF193+HF194+HF195+HF196+HF197</f>
        <v/>
      </c>
      <c r="HG200" s="45">
        <f>HG193+HG194+HG195+HG196+HG197</f>
        <v/>
      </c>
      <c r="HH200" s="45">
        <f>HH193+HH194+HH195+HH196+HH197</f>
        <v/>
      </c>
      <c r="HI200" s="45">
        <f>HI193+HI194+HI195+HI196+HI197</f>
        <v/>
      </c>
      <c r="HJ200" s="45">
        <f>HJ193+HJ194+HJ195+HJ196+HJ197</f>
        <v/>
      </c>
      <c r="HK200" s="45">
        <f>HK193+HK194+HK195+HK196+HK197</f>
        <v/>
      </c>
      <c r="HL200" s="45">
        <f>HL193+HL194+HL195+HL196+HL197</f>
        <v/>
      </c>
      <c r="HM200" s="45">
        <f>HM193+HM194+HM195+HM196+HM197</f>
        <v/>
      </c>
      <c r="HN200" s="45">
        <f>HN193+HN194+HN195+HN196+HN197</f>
        <v/>
      </c>
      <c r="HO200" s="45">
        <f>HO193+HO194+HO195+HO196+HO197</f>
        <v/>
      </c>
      <c r="HP200" s="45">
        <f>HP193+HP194+HP195+HP196+HP197</f>
        <v/>
      </c>
      <c r="HQ200" s="45">
        <f>HQ193+HQ194+HQ195+HQ196+HQ197</f>
        <v/>
      </c>
      <c r="HR200" s="45">
        <f>HR193+HR194+HR195+HR196+HR197</f>
        <v/>
      </c>
      <c r="HS200" s="45">
        <f>HS193+HS194+HS195+HS196+HS197</f>
        <v/>
      </c>
      <c r="HT200" s="45">
        <f>HT193+HT194+HT195+HT196+HT197</f>
        <v/>
      </c>
      <c r="HU200" s="45">
        <f>HU193+HU194+HU195+HU196+HU197</f>
        <v/>
      </c>
      <c r="HV200" s="45">
        <f>HV193+HV194+HV195+HV196+HV197</f>
        <v/>
      </c>
      <c r="HW200" s="45">
        <f>HW193+HW194+HW195+HW196+HW197</f>
        <v/>
      </c>
      <c r="HX200" s="45">
        <f>HX193+HX194+HX195+HX196+HX197</f>
        <v/>
      </c>
      <c r="HY200" s="45">
        <f>HY193+HY194+HY195+HY196+HY197</f>
        <v/>
      </c>
      <c r="HZ200" s="45">
        <f>HZ193+HZ194+HZ195+HZ196+HZ197</f>
        <v/>
      </c>
      <c r="IA200" s="45">
        <f>IA193+IA194+IA195+IA196+IA197</f>
        <v/>
      </c>
      <c r="IB200" s="45">
        <f>IB193+IB194+IB195+IB196+IB197</f>
        <v/>
      </c>
      <c r="IC200" s="45">
        <f>IC193+IC194+IC195+IC196+IC197</f>
        <v/>
      </c>
      <c r="ID200" s="45">
        <f>ID193+ID194+ID195+ID196+ID197</f>
        <v/>
      </c>
      <c r="IE200" s="45">
        <f>IE193+IE194+IE195+IE196+IE197</f>
        <v/>
      </c>
      <c r="IF200" s="45">
        <f>IF193+IF194+IF195+IF196+IF197</f>
        <v/>
      </c>
      <c r="IG200" s="45">
        <f>IG193+IG194+IG195+IG196+IG197</f>
        <v/>
      </c>
      <c r="IH200" s="45">
        <f>IH193+IH194+IH195+IH196+IH197</f>
        <v/>
      </c>
      <c r="II200" s="45">
        <f>II193+II194+II195+II196+II197</f>
        <v/>
      </c>
      <c r="IJ200" s="45">
        <f>IJ193+IJ194+IJ195+IJ196+IJ197</f>
        <v/>
      </c>
      <c r="IK200" s="45">
        <f>IK193+IK194+IK195+IK196+IK197</f>
        <v/>
      </c>
      <c r="IL200" s="45">
        <f>IL193+IL194+IL195+IL196+IL197</f>
        <v/>
      </c>
      <c r="IM200" s="45">
        <f>IM193+IM194+IM195+IM196+IM197</f>
        <v/>
      </c>
      <c r="IN200" s="45">
        <f>IN193+IN194+IN195+IN196+IN197</f>
        <v/>
      </c>
      <c r="IO200" s="45">
        <f>IO193+IO194+IO195+IO196+IO197</f>
        <v/>
      </c>
      <c r="IP200" s="45">
        <f>IP193+IP194+IP195+IP196+IP197</f>
        <v/>
      </c>
      <c r="IQ200" s="45">
        <f>IQ193+IQ194+IQ195+IQ196+IQ197</f>
        <v/>
      </c>
      <c r="IR200" s="45">
        <f>IR193+IR194+IR195+IR196+IR197</f>
        <v/>
      </c>
      <c r="IS200" s="45">
        <f>IS193+IS194+IS195+IS196+IS197</f>
        <v/>
      </c>
      <c r="IT200" s="45">
        <f>IT193+IT194+IT195+IT196+IT197</f>
        <v/>
      </c>
      <c r="IU200" s="45">
        <f>IU193+IU194+IU195+IU196+IU197</f>
        <v/>
      </c>
      <c r="IV200" s="45">
        <f>IV193+IV194+IV195+IV196+IV197</f>
        <v/>
      </c>
      <c r="IW200" s="45">
        <f>IW193+IW194+IW195+IW196+IW197</f>
        <v/>
      </c>
      <c r="IX200" s="45">
        <f>IX193+IX194+IX195+IX196+IX197</f>
        <v/>
      </c>
      <c r="IY200" s="45">
        <f>IY193+IY194+IY195+IY196+IY197</f>
        <v/>
      </c>
      <c r="IZ200" s="45">
        <f>IZ193+IZ194+IZ195+IZ196+IZ197</f>
        <v/>
      </c>
      <c r="JA200" s="45">
        <f>JA193+JA194+JA195+JA196+JA197</f>
        <v/>
      </c>
      <c r="JB200" s="45">
        <f>JB193+JB194+JB195+JB196+JB197</f>
        <v/>
      </c>
      <c r="JC200" s="45">
        <f>JC193+JC194+JC195+JC196+JC197</f>
        <v/>
      </c>
      <c r="JD200" s="45">
        <f>JD193+JD194+JD195+JD196+JD197</f>
        <v/>
      </c>
      <c r="JE200" s="45">
        <f>JE193+JE194+JE195+JE196+JE197</f>
        <v/>
      </c>
      <c r="JF200" s="45">
        <f>JF193+JF194+JF195+JF196+JF197</f>
        <v/>
      </c>
      <c r="JG200" s="45">
        <f>JG193+JG194+JG195+JG196+JG197</f>
        <v/>
      </c>
      <c r="JH200" s="45">
        <f>JH193+JH194+JH195+JH196+JH197</f>
        <v/>
      </c>
      <c r="JI200" s="45">
        <f>JI193+JI194+JI195+JI196+JI197</f>
        <v/>
      </c>
      <c r="JJ200" s="45">
        <f>JJ193+JJ194+JJ195+JJ196+JJ197</f>
        <v/>
      </c>
      <c r="JK200" s="45">
        <f>JK193+JK194+JK195+JK196+JK197</f>
        <v/>
      </c>
      <c r="JL200" s="45">
        <f>JL193+JL194+JL195+JL196+JL197</f>
        <v/>
      </c>
      <c r="JM200" s="45">
        <f>JM193+JM194+JM195+JM196+JM197</f>
        <v/>
      </c>
      <c r="JN200" s="45">
        <f>JN193+JN194+JN195+JN196+JN197</f>
        <v/>
      </c>
      <c r="JO200" s="45">
        <f>JO193+JO194+JO195+JO196+JO197</f>
        <v/>
      </c>
      <c r="JP200" s="45">
        <f>JP193+JP194+JP195+JP196+JP197</f>
        <v/>
      </c>
      <c r="JQ200" s="45">
        <f>JQ193+JQ194+JQ195+JQ196+JQ197</f>
        <v/>
      </c>
      <c r="JR200" s="45">
        <f>JR193+JR194+JR195+JR196+JR197</f>
        <v/>
      </c>
      <c r="JS200" s="45">
        <f>JS193+JS194+JS195+JS196+JS197</f>
        <v/>
      </c>
      <c r="JT200" s="45">
        <f>JT193+JT194+JT195+JT196+JT197</f>
        <v/>
      </c>
      <c r="JU200" s="45">
        <f>JU193+JU194+JU195+JU196+JU197</f>
        <v/>
      </c>
      <c r="JV200" s="45">
        <f>JV193+JV194+JV195+JV196+JV197</f>
        <v/>
      </c>
      <c r="JW200" s="45">
        <f>JW193+JW194+JW195+JW196+JW197</f>
        <v/>
      </c>
      <c r="JX200" s="45">
        <f>JX193+JX194+JX195+JX196+JX197</f>
        <v/>
      </c>
      <c r="JY200" s="45">
        <f>JY193+JY194+JY195+JY196+JY197</f>
        <v/>
      </c>
      <c r="JZ200" s="45">
        <f>JZ193+JZ194+JZ195+JZ196+JZ197</f>
        <v/>
      </c>
      <c r="KA200" s="45">
        <f>KA193+KA194+KA195+KA196+KA197</f>
        <v/>
      </c>
      <c r="KB200" s="45">
        <f>KB193+KB194+KB195+KB196+KB197</f>
        <v/>
      </c>
      <c r="KC200" s="45">
        <f>KC193+KC194+KC195+KC196+KC197</f>
        <v/>
      </c>
      <c r="KD200" s="45">
        <f>KD193+KD194+KD195+KD196+KD197</f>
        <v/>
      </c>
      <c r="KE200" s="45">
        <f>KE193+KE194+KE195+KE196+KE197</f>
        <v/>
      </c>
      <c r="KF200" s="45">
        <f>KF193+KF194+KF195+KF196+KF197</f>
        <v/>
      </c>
      <c r="KG200" s="45">
        <f>KG193+KG194+KG195+KG196+KG197</f>
        <v/>
      </c>
      <c r="KH200" s="45">
        <f>KH193+KH194+KH195+KH196+KH197</f>
        <v/>
      </c>
      <c r="KI200" s="45">
        <f>KI193+KI194+KI195+KI196+KI197</f>
        <v/>
      </c>
      <c r="KJ200" s="45">
        <f>KJ193+KJ194+KJ195+KJ196+KJ197</f>
        <v/>
      </c>
      <c r="KK200" s="45">
        <f>KK193+KK194+KK195+KK196+KK197</f>
        <v/>
      </c>
      <c r="KL200" s="45">
        <f>KL193+KL194+KL195+KL196+KL197</f>
        <v/>
      </c>
      <c r="KM200" s="45">
        <f>KM193+KM194+KM195+KM196+KM197</f>
        <v/>
      </c>
      <c r="KN200" s="45">
        <f>KN193+KN194+KN195+KN196+KN197</f>
        <v/>
      </c>
      <c r="KO200" s="45">
        <f>KO193+KO194+KO195+KO196+KO197</f>
        <v/>
      </c>
      <c r="KP200" s="45">
        <f>KP193+KP194+KP195+KP196+KP197</f>
        <v/>
      </c>
      <c r="KQ200" s="45">
        <f>KQ193+KQ194+KQ195+KQ196+KQ197</f>
        <v/>
      </c>
      <c r="KR200" s="45">
        <f>KR193+KR194+KR195+KR196+KR197</f>
        <v/>
      </c>
      <c r="KS200" s="45">
        <f>KS193+KS194+KS195+KS196+KS197</f>
        <v/>
      </c>
      <c r="KT200" s="45">
        <f>KT193+KT194+KT195+KT196+KT197</f>
        <v/>
      </c>
      <c r="KU200" s="45">
        <f>KU193+KU194+KU195+KU196+KU197</f>
        <v/>
      </c>
      <c r="KV200" s="45">
        <f>KV193+KV194+KV195+KV196+KV197</f>
        <v/>
      </c>
      <c r="KW200" s="45">
        <f>KW193+KW194+KW195+KW196+KW197</f>
        <v/>
      </c>
      <c r="KX200" s="45">
        <f>KX193+KX194+KX195+KX196+KX197</f>
        <v/>
      </c>
      <c r="KY200" s="45">
        <f>KY193+KY194+KY195+KY196+KY197</f>
        <v/>
      </c>
      <c r="KZ200" s="45">
        <f>KZ193+KZ194+KZ195+KZ196+KZ197</f>
        <v/>
      </c>
      <c r="LA200" s="45">
        <f>LA193+LA194+LA195+LA196+LA197</f>
        <v/>
      </c>
      <c r="LB200" s="45">
        <f>LB193+LB194+LB195+LB196+LB197</f>
        <v/>
      </c>
      <c r="LC200" s="45">
        <f>LC193+LC194+LC195+LC196+LC197</f>
        <v/>
      </c>
      <c r="LD200" s="45">
        <f>LD193+LD194+LD195+LD196+LD197</f>
        <v/>
      </c>
      <c r="LE200" s="45">
        <f>LE193+LE194+LE195+LE196+LE197</f>
        <v/>
      </c>
      <c r="LF200" s="45">
        <f>LF193+LF194+LF195+LF196+LF197</f>
        <v/>
      </c>
      <c r="LG200" s="45">
        <f>LG193+LG194+LG195+LG196+LG197</f>
        <v/>
      </c>
      <c r="LH200" s="45">
        <f>LH193+LH194+LH195+LH196+LH197</f>
        <v/>
      </c>
      <c r="LI200" s="45">
        <f>LI193+LI194+LI195+LI196+LI197</f>
        <v/>
      </c>
      <c r="LJ200" s="45">
        <f>LJ193+LJ194+LJ195+LJ196+LJ197</f>
        <v/>
      </c>
      <c r="LK200" s="45">
        <f>LK193+LK194+LK195+LK196+LK197</f>
        <v/>
      </c>
      <c r="LL200" s="45">
        <f>LL193+LL194+LL195+LL196+LL197</f>
        <v/>
      </c>
      <c r="LM200" s="45">
        <f>LM193+LM194+LM195+LM196+LM197</f>
        <v/>
      </c>
      <c r="LN200" s="45">
        <f>LN193+LN194+LN195+LN196+LN197</f>
        <v/>
      </c>
      <c r="LO200" s="45">
        <f>LO193+LO194+LO195+LO196+LO197</f>
        <v/>
      </c>
      <c r="LP200" s="45">
        <f>LP193+LP194+LP195+LP196+LP197</f>
        <v/>
      </c>
      <c r="LQ200" s="45">
        <f>LQ193+LQ194+LQ195+LQ196+LQ197</f>
        <v/>
      </c>
      <c r="LR200" s="45">
        <f>LR193+LR194+LR195+LR196+LR197</f>
        <v/>
      </c>
      <c r="LS200" s="45">
        <f>LS193+LS194+LS195+LS196+LS197</f>
        <v/>
      </c>
      <c r="LT200" s="45">
        <f>LT193+LT194+LT195+LT196+LT197</f>
        <v/>
      </c>
      <c r="LU200" s="45">
        <f>LU193+LU194+LU195+LU196+LU197</f>
        <v/>
      </c>
      <c r="LV200" s="45">
        <f>LV193+LV194+LV195+LV196+LV197</f>
        <v/>
      </c>
      <c r="LW200" s="45">
        <f>LW193+LW194+LW195+LW196+LW197</f>
        <v/>
      </c>
      <c r="LX200" s="45">
        <f>LX193+LX194+LX195+LX196+LX197</f>
        <v/>
      </c>
      <c r="LY200" s="45">
        <f>LY193+LY194+LY195+LY196+LY197</f>
        <v/>
      </c>
      <c r="LZ200" s="45">
        <f>LZ193+LZ194+LZ195+LZ196+LZ197</f>
        <v/>
      </c>
      <c r="MA200" s="45">
        <f>MA193+MA194+MA195+MA196+MA197</f>
        <v/>
      </c>
      <c r="MB200" s="45">
        <f>MB193+MB194+MB195+MB196+MB197</f>
        <v/>
      </c>
      <c r="MC200" s="45">
        <f>MC193+MC194+MC195+MC196+MC197</f>
        <v/>
      </c>
      <c r="MD200" s="45">
        <f>MD193+MD194+MD195+MD196+MD197</f>
        <v/>
      </c>
      <c r="ME200" s="45">
        <f>ME193+ME194+ME195+ME196+ME197</f>
        <v/>
      </c>
      <c r="MF200" s="45">
        <f>MF193+MF194+MF195+MF196+MF197</f>
        <v/>
      </c>
      <c r="MG200" s="45">
        <f>MG193+MG194+MG195+MG196+MG197</f>
        <v/>
      </c>
      <c r="MH200" s="45">
        <f>MH193+MH194+MH195+MH196+MH197</f>
        <v/>
      </c>
      <c r="MI200" s="45">
        <f>MI193+MI194+MI195+MI196+MI197</f>
        <v/>
      </c>
      <c r="MJ200" s="45">
        <f>MJ193+MJ194+MJ195+MJ196+MJ197</f>
        <v/>
      </c>
      <c r="MK200" s="45">
        <f>MK193+MK194+MK195+MK196+MK197</f>
        <v/>
      </c>
      <c r="ML200" s="45">
        <f>ML193+ML194+ML195+ML196+ML197</f>
        <v/>
      </c>
      <c r="MM200" s="45">
        <f>MM193+MM194+MM195+MM196+MM197</f>
        <v/>
      </c>
      <c r="MN200" s="45">
        <f>MN193+MN194+MN195+MN196+MN197</f>
        <v/>
      </c>
      <c r="MO200" s="45">
        <f>MO193+MO194+MO195+MO196+MO197</f>
        <v/>
      </c>
      <c r="MP200" s="45">
        <f>MP193+MP194+MP195+MP196+MP197</f>
        <v/>
      </c>
      <c r="MQ200" s="45">
        <f>MQ193+MQ194+MQ195+MQ196+MQ197</f>
        <v/>
      </c>
      <c r="MR200" s="45">
        <f>MR193+MR194+MR195+MR196+MR197</f>
        <v/>
      </c>
      <c r="MS200" s="45">
        <f>MS193+MS194+MS195+MS196+MS197</f>
        <v/>
      </c>
      <c r="MT200" s="45">
        <f>MT193+MT194+MT195+MT196+MT197</f>
        <v/>
      </c>
      <c r="MU200" s="45">
        <f>MU193+MU194+MU195+MU196+MU197</f>
        <v/>
      </c>
      <c r="MV200" s="45">
        <f>MV193+MV194+MV195+MV196+MV197</f>
        <v/>
      </c>
      <c r="MW200" s="45">
        <f>MW193+MW194+MW195+MW196+MW197</f>
        <v/>
      </c>
      <c r="MX200" s="45">
        <f>MX193+MX194+MX195+MX196+MX197</f>
        <v/>
      </c>
      <c r="MY200" s="45">
        <f>MY193+MY194+MY195+MY196+MY197</f>
        <v/>
      </c>
      <c r="MZ200" s="45">
        <f>MZ193+MZ194+MZ195+MZ196+MZ197</f>
        <v/>
      </c>
      <c r="NA200" s="45">
        <f>NA193+NA194+NA195+NA196+NA197</f>
        <v/>
      </c>
      <c r="NB200" s="45">
        <f>NB193+NB194+NB195+NB196+NB197</f>
        <v/>
      </c>
      <c r="NC200" s="45">
        <f>NC193+NC194+NC195+NC196+NC197</f>
        <v/>
      </c>
      <c r="ND200" s="45">
        <f>ND193+ND194+ND195+ND196+ND197</f>
        <v/>
      </c>
      <c r="NE200" s="45">
        <f>NE193+NE194+NE195+NE196+NE197</f>
        <v/>
      </c>
      <c r="NF200" s="45">
        <f>NF193+NF194+NF195+NF196+NF197</f>
        <v/>
      </c>
      <c r="NG200" s="45">
        <f>NG193+NG194+NG195+NG196+NG197</f>
        <v/>
      </c>
      <c r="NH200" s="45">
        <f>NH193+NH194+NH195+NH196+NH197</f>
        <v/>
      </c>
      <c r="NI200" s="45">
        <f>NI193+NI194+NI195+NI196+NI197</f>
        <v/>
      </c>
      <c r="NJ200" s="45">
        <f>NJ193+NJ194+NJ195+NJ196+NJ197</f>
        <v/>
      </c>
      <c r="NK200" s="45">
        <f>NK193+NK194+NK195+NK196+NK197</f>
        <v/>
      </c>
      <c r="NL200" s="45">
        <f>NL193+NL194+NL195+NL196+NL197</f>
        <v/>
      </c>
      <c r="NM200" s="45">
        <f>NM193+NM194+NM195+NM196+NM197</f>
        <v/>
      </c>
      <c r="NN200" s="45">
        <f>NN193+NN194+NN195+NN196+NN197</f>
        <v/>
      </c>
      <c r="NO200" s="45">
        <f>NO193+NO194+NO195+NO196+NO197</f>
        <v/>
      </c>
      <c r="NP200" s="45">
        <f>NP193+NP194+NP195+NP196+NP197</f>
        <v/>
      </c>
      <c r="NQ200" s="45">
        <f>NQ193+NQ194+NQ195+NQ196+NQ197</f>
        <v/>
      </c>
      <c r="NR200" s="45">
        <f>NR193+NR194+NR195+NR196+NR197</f>
        <v/>
      </c>
      <c r="NS200" s="45">
        <f>NS193+NS194+NS195+NS196+NS197</f>
        <v/>
      </c>
      <c r="NT200" s="45">
        <f>NT193+NT194+NT195+NT196+NT197</f>
        <v/>
      </c>
      <c r="NU200" s="45">
        <f>NU193+NU194+NU195+NU196+NU197</f>
        <v/>
      </c>
      <c r="NV200" s="45">
        <f>NV193+NV194+NV195+NV196+NV197</f>
        <v/>
      </c>
      <c r="NW200" s="45">
        <f>NW193+NW194+NW195+NW196+NW197</f>
        <v/>
      </c>
      <c r="NX200" s="45">
        <f>NX193+NX194+NX195+NX196+NX197</f>
        <v/>
      </c>
      <c r="NY200" s="45">
        <f>NY193+NY194+NY195+NY196+NY197</f>
        <v/>
      </c>
      <c r="NZ200" s="45">
        <f>NZ193+NZ194+NZ195+NZ196+NZ197</f>
        <v/>
      </c>
      <c r="OA200" s="45">
        <f>OA193+OA194+OA195+OA196+OA197</f>
        <v/>
      </c>
      <c r="OB200" s="45">
        <f>OB193+OB194+OB195+OB196+OB197</f>
        <v/>
      </c>
      <c r="OC200" s="45">
        <f>OC193+OC194+OC195+OC196+OC197</f>
        <v/>
      </c>
      <c r="OD200" s="45">
        <f>OD193+OD194+OD195+OD196+OD197</f>
        <v/>
      </c>
      <c r="OE200" s="45">
        <f>OE193+OE194+OE195+OE196+OE197</f>
        <v/>
      </c>
      <c r="OF200" s="45">
        <f>OF193+OF194+OF195+OF196+OF197</f>
        <v/>
      </c>
      <c r="OG200" s="45">
        <f>OG193+OG194+OG195+OG196+OG197</f>
        <v/>
      </c>
      <c r="OH200" s="45">
        <f>OH193+OH194+OH195+OH196+OH197</f>
        <v/>
      </c>
      <c r="OI200" s="45">
        <f>OI193+OI194+OI195+OI196+OI197</f>
        <v/>
      </c>
      <c r="OJ200" s="45">
        <f>OJ193+OJ194+OJ195+OJ196+OJ197</f>
        <v/>
      </c>
      <c r="OK200" s="45">
        <f>OK193+OK194+OK195+OK196+OK197</f>
        <v/>
      </c>
      <c r="OL200" s="45">
        <f>OL193+OL194+OL195+OL196+OL197</f>
        <v/>
      </c>
      <c r="OM200" s="45">
        <f>OM193+OM194+OM195+OM196+OM197</f>
        <v/>
      </c>
      <c r="ON200" s="45">
        <f>ON193+ON194+ON195+ON196+ON197</f>
        <v/>
      </c>
      <c r="OO200" s="45">
        <f>OO193+OO194+OO195+OO196+OO197</f>
        <v/>
      </c>
      <c r="OP200" s="45">
        <f>OP193+OP194+OP195+OP196+OP197</f>
        <v/>
      </c>
      <c r="OQ200" s="45">
        <f>OQ193+OQ194+OQ195+OQ196+OQ197</f>
        <v/>
      </c>
      <c r="OR200" s="45">
        <f>OR193+OR194+OR195+OR196+OR197</f>
        <v/>
      </c>
      <c r="OS200" s="45">
        <f>OS193+OS194+OS195+OS196+OS197</f>
        <v/>
      </c>
      <c r="OT200" s="45">
        <f>OT193+OT194+OT195+OT196+OT197</f>
        <v/>
      </c>
      <c r="OU200" s="45">
        <f>OU193+OU194+OU195+OU196+OU197</f>
        <v/>
      </c>
      <c r="OV200" s="45">
        <f>OV193+OV194+OV195+OV196+OV197</f>
        <v/>
      </c>
      <c r="OW200" s="45">
        <f>OW193+OW194+OW195+OW196+OW197</f>
        <v/>
      </c>
      <c r="OX200" s="45">
        <f>OX193+OX194+OX195+OX196+OX197</f>
        <v/>
      </c>
      <c r="OY200" s="45">
        <f>OY193+OY194+OY195+OY196+OY197</f>
        <v/>
      </c>
      <c r="OZ200" s="45">
        <f>OZ193+OZ194+OZ195+OZ196+OZ197</f>
        <v/>
      </c>
      <c r="PA200" s="45">
        <f>PA193+PA194+PA195+PA196+PA197</f>
        <v/>
      </c>
      <c r="PB200" s="45">
        <f>PB193+PB194+PB195+PB196+PB197</f>
        <v/>
      </c>
      <c r="PC200" s="45">
        <f>PC193+PC194+PC195+PC196+PC197</f>
        <v/>
      </c>
      <c r="PD200" s="45">
        <f>PD193+PD194+PD195+PD196+PD197</f>
        <v/>
      </c>
      <c r="PE200" s="45">
        <f>PE193+PE194+PE195+PE196+PE197</f>
        <v/>
      </c>
      <c r="PF200" s="45">
        <f>PF193+PF194+PF195+PF196+PF197</f>
        <v/>
      </c>
      <c r="PG200" s="45">
        <f>PG193+PG194+PG195+PG196+PG197</f>
        <v/>
      </c>
      <c r="PH200" s="45">
        <f>PH193+PH194+PH195+PH196+PH197</f>
        <v/>
      </c>
      <c r="PI200" s="45">
        <f>PI193+PI194+PI195+PI196+PI197</f>
        <v/>
      </c>
      <c r="PJ200" s="45">
        <f>PJ193+PJ194+PJ195+PJ196+PJ197</f>
        <v/>
      </c>
      <c r="PK200" s="45">
        <f>PK193+PK194+PK195+PK196+PK197</f>
        <v/>
      </c>
      <c r="PL200" s="45">
        <f>PL193+PL194+PL195+PL196+PL197</f>
        <v/>
      </c>
      <c r="PM200" s="45">
        <f>PM193+PM194+PM195+PM196+PM197</f>
        <v/>
      </c>
    </row>
    <row r="201">
      <c r="A201" s="9" t="inlineStr">
        <is>
          <t>MLI permanent interest</t>
        </is>
      </c>
      <c r="B201" s="9" t="inlineStr">
        <is>
          <t>P4</t>
        </is>
      </c>
      <c r="C201" s="43">
        <f>SUM(D201:PM201)</f>
        <v/>
      </c>
      <c r="D201" s="44">
        <f>IF(D184=1,IF(D$4=p4_complete+1,p4_perm,0)*r_m,0)</f>
        <v/>
      </c>
      <c r="E201" s="44">
        <f>IF(E184=1,IF(E$4=p4_complete+1,p4_perm,D204)*r_m,0)</f>
        <v/>
      </c>
      <c r="F201" s="44">
        <f>IF(F184=1,IF(F$4=p4_complete+1,p4_perm,E204)*r_m,0)</f>
        <v/>
      </c>
      <c r="G201" s="44">
        <f>IF(G184=1,IF(G$4=p4_complete+1,p4_perm,F204)*r_m,0)</f>
        <v/>
      </c>
      <c r="H201" s="44">
        <f>IF(H184=1,IF(H$4=p4_complete+1,p4_perm,G204)*r_m,0)</f>
        <v/>
      </c>
      <c r="I201" s="44">
        <f>IF(I184=1,IF(I$4=p4_complete+1,p4_perm,H204)*r_m,0)</f>
        <v/>
      </c>
      <c r="J201" s="44">
        <f>IF(J184=1,IF(J$4=p4_complete+1,p4_perm,I204)*r_m,0)</f>
        <v/>
      </c>
      <c r="K201" s="44">
        <f>IF(K184=1,IF(K$4=p4_complete+1,p4_perm,J204)*r_m,0)</f>
        <v/>
      </c>
      <c r="L201" s="44">
        <f>IF(L184=1,IF(L$4=p4_complete+1,p4_perm,K204)*r_m,0)</f>
        <v/>
      </c>
      <c r="M201" s="44">
        <f>IF(M184=1,IF(M$4=p4_complete+1,p4_perm,L204)*r_m,0)</f>
        <v/>
      </c>
      <c r="N201" s="44">
        <f>IF(N184=1,IF(N$4=p4_complete+1,p4_perm,M204)*r_m,0)</f>
        <v/>
      </c>
      <c r="O201" s="44">
        <f>IF(O184=1,IF(O$4=p4_complete+1,p4_perm,N204)*r_m,0)</f>
        <v/>
      </c>
      <c r="P201" s="44">
        <f>IF(P184=1,IF(P$4=p4_complete+1,p4_perm,O204)*r_m,0)</f>
        <v/>
      </c>
      <c r="Q201" s="44">
        <f>IF(Q184=1,IF(Q$4=p4_complete+1,p4_perm,P204)*r_m,0)</f>
        <v/>
      </c>
      <c r="R201" s="44">
        <f>IF(R184=1,IF(R$4=p4_complete+1,p4_perm,Q204)*r_m,0)</f>
        <v/>
      </c>
      <c r="S201" s="44">
        <f>IF(S184=1,IF(S$4=p4_complete+1,p4_perm,R204)*r_m,0)</f>
        <v/>
      </c>
      <c r="T201" s="44">
        <f>IF(T184=1,IF(T$4=p4_complete+1,p4_perm,S204)*r_m,0)</f>
        <v/>
      </c>
      <c r="U201" s="44">
        <f>IF(U184=1,IF(U$4=p4_complete+1,p4_perm,T204)*r_m,0)</f>
        <v/>
      </c>
      <c r="V201" s="44">
        <f>IF(V184=1,IF(V$4=p4_complete+1,p4_perm,U204)*r_m,0)</f>
        <v/>
      </c>
      <c r="W201" s="44">
        <f>IF(W184=1,IF(W$4=p4_complete+1,p4_perm,V204)*r_m,0)</f>
        <v/>
      </c>
      <c r="X201" s="44">
        <f>IF(X184=1,IF(X$4=p4_complete+1,p4_perm,W204)*r_m,0)</f>
        <v/>
      </c>
      <c r="Y201" s="44">
        <f>IF(Y184=1,IF(Y$4=p4_complete+1,p4_perm,X204)*r_m,0)</f>
        <v/>
      </c>
      <c r="Z201" s="44">
        <f>IF(Z184=1,IF(Z$4=p4_complete+1,p4_perm,Y204)*r_m,0)</f>
        <v/>
      </c>
      <c r="AA201" s="44">
        <f>IF(AA184=1,IF(AA$4=p4_complete+1,p4_perm,Z204)*r_m,0)</f>
        <v/>
      </c>
      <c r="AB201" s="44">
        <f>IF(AB184=1,IF(AB$4=p4_complete+1,p4_perm,AA204)*r_m,0)</f>
        <v/>
      </c>
      <c r="AC201" s="44">
        <f>IF(AC184=1,IF(AC$4=p4_complete+1,p4_perm,AB204)*r_m,0)</f>
        <v/>
      </c>
      <c r="AD201" s="44">
        <f>IF(AD184=1,IF(AD$4=p4_complete+1,p4_perm,AC204)*r_m,0)</f>
        <v/>
      </c>
      <c r="AE201" s="44">
        <f>IF(AE184=1,IF(AE$4=p4_complete+1,p4_perm,AD204)*r_m,0)</f>
        <v/>
      </c>
      <c r="AF201" s="44">
        <f>IF(AF184=1,IF(AF$4=p4_complete+1,p4_perm,AE204)*r_m,0)</f>
        <v/>
      </c>
      <c r="AG201" s="44">
        <f>IF(AG184=1,IF(AG$4=p4_complete+1,p4_perm,AF204)*r_m,0)</f>
        <v/>
      </c>
      <c r="AH201" s="44">
        <f>IF(AH184=1,IF(AH$4=p4_complete+1,p4_perm,AG204)*r_m,0)</f>
        <v/>
      </c>
      <c r="AI201" s="44">
        <f>IF(AI184=1,IF(AI$4=p4_complete+1,p4_perm,AH204)*r_m,0)</f>
        <v/>
      </c>
      <c r="AJ201" s="44">
        <f>IF(AJ184=1,IF(AJ$4=p4_complete+1,p4_perm,AI204)*r_m,0)</f>
        <v/>
      </c>
      <c r="AK201" s="44">
        <f>IF(AK184=1,IF(AK$4=p4_complete+1,p4_perm,AJ204)*r_m,0)</f>
        <v/>
      </c>
      <c r="AL201" s="44">
        <f>IF(AL184=1,IF(AL$4=p4_complete+1,p4_perm,AK204)*r_m,0)</f>
        <v/>
      </c>
      <c r="AM201" s="44">
        <f>IF(AM184=1,IF(AM$4=p4_complete+1,p4_perm,AL204)*r_m,0)</f>
        <v/>
      </c>
      <c r="AN201" s="44">
        <f>IF(AN184=1,IF(AN$4=p4_complete+1,p4_perm,AM204)*r_m,0)</f>
        <v/>
      </c>
      <c r="AO201" s="44">
        <f>IF(AO184=1,IF(AO$4=p4_complete+1,p4_perm,AN204)*r_m,0)</f>
        <v/>
      </c>
      <c r="AP201" s="44">
        <f>IF(AP184=1,IF(AP$4=p4_complete+1,p4_perm,AO204)*r_m,0)</f>
        <v/>
      </c>
      <c r="AQ201" s="44">
        <f>IF(AQ184=1,IF(AQ$4=p4_complete+1,p4_perm,AP204)*r_m,0)</f>
        <v/>
      </c>
      <c r="AR201" s="44">
        <f>IF(AR184=1,IF(AR$4=p4_complete+1,p4_perm,AQ204)*r_m,0)</f>
        <v/>
      </c>
      <c r="AS201" s="44">
        <f>IF(AS184=1,IF(AS$4=p4_complete+1,p4_perm,AR204)*r_m,0)</f>
        <v/>
      </c>
      <c r="AT201" s="44">
        <f>IF(AT184=1,IF(AT$4=p4_complete+1,p4_perm,AS204)*r_m,0)</f>
        <v/>
      </c>
      <c r="AU201" s="44">
        <f>IF(AU184=1,IF(AU$4=p4_complete+1,p4_perm,AT204)*r_m,0)</f>
        <v/>
      </c>
      <c r="AV201" s="44">
        <f>IF(AV184=1,IF(AV$4=p4_complete+1,p4_perm,AU204)*r_m,0)</f>
        <v/>
      </c>
      <c r="AW201" s="44">
        <f>IF(AW184=1,IF(AW$4=p4_complete+1,p4_perm,AV204)*r_m,0)</f>
        <v/>
      </c>
      <c r="AX201" s="44">
        <f>IF(AX184=1,IF(AX$4=p4_complete+1,p4_perm,AW204)*r_m,0)</f>
        <v/>
      </c>
      <c r="AY201" s="44">
        <f>IF(AY184=1,IF(AY$4=p4_complete+1,p4_perm,AX204)*r_m,0)</f>
        <v/>
      </c>
      <c r="AZ201" s="44">
        <f>IF(AZ184=1,IF(AZ$4=p4_complete+1,p4_perm,AY204)*r_m,0)</f>
        <v/>
      </c>
      <c r="BA201" s="44">
        <f>IF(BA184=1,IF(BA$4=p4_complete+1,p4_perm,AZ204)*r_m,0)</f>
        <v/>
      </c>
      <c r="BB201" s="44">
        <f>IF(BB184=1,IF(BB$4=p4_complete+1,p4_perm,BA204)*r_m,0)</f>
        <v/>
      </c>
      <c r="BC201" s="44">
        <f>IF(BC184=1,IF(BC$4=p4_complete+1,p4_perm,BB204)*r_m,0)</f>
        <v/>
      </c>
      <c r="BD201" s="44">
        <f>IF(BD184=1,IF(BD$4=p4_complete+1,p4_perm,BC204)*r_m,0)</f>
        <v/>
      </c>
      <c r="BE201" s="44">
        <f>IF(BE184=1,IF(BE$4=p4_complete+1,p4_perm,BD204)*r_m,0)</f>
        <v/>
      </c>
      <c r="BF201" s="44">
        <f>IF(BF184=1,IF(BF$4=p4_complete+1,p4_perm,BE204)*r_m,0)</f>
        <v/>
      </c>
      <c r="BG201" s="44">
        <f>IF(BG184=1,IF(BG$4=p4_complete+1,p4_perm,BF204)*r_m,0)</f>
        <v/>
      </c>
      <c r="BH201" s="44">
        <f>IF(BH184=1,IF(BH$4=p4_complete+1,p4_perm,BG204)*r_m,0)</f>
        <v/>
      </c>
      <c r="BI201" s="44">
        <f>IF(BI184=1,IF(BI$4=p4_complete+1,p4_perm,BH204)*r_m,0)</f>
        <v/>
      </c>
      <c r="BJ201" s="44">
        <f>IF(BJ184=1,IF(BJ$4=p4_complete+1,p4_perm,BI204)*r_m,0)</f>
        <v/>
      </c>
      <c r="BK201" s="44">
        <f>IF(BK184=1,IF(BK$4=p4_complete+1,p4_perm,BJ204)*r_m,0)</f>
        <v/>
      </c>
      <c r="BL201" s="44">
        <f>IF(BL184=1,IF(BL$4=p4_complete+1,p4_perm,BK204)*r_m,0)</f>
        <v/>
      </c>
      <c r="BM201" s="44">
        <f>IF(BM184=1,IF(BM$4=p4_complete+1,p4_perm,BL204)*r_m,0)</f>
        <v/>
      </c>
      <c r="BN201" s="44">
        <f>IF(BN184=1,IF(BN$4=p4_complete+1,p4_perm,BM204)*r_m,0)</f>
        <v/>
      </c>
      <c r="BO201" s="44">
        <f>IF(BO184=1,IF(BO$4=p4_complete+1,p4_perm,BN204)*r_m,0)</f>
        <v/>
      </c>
      <c r="BP201" s="44">
        <f>IF(BP184=1,IF(BP$4=p4_complete+1,p4_perm,BO204)*r_m,0)</f>
        <v/>
      </c>
      <c r="BQ201" s="44">
        <f>IF(BQ184=1,IF(BQ$4=p4_complete+1,p4_perm,BP204)*r_m,0)</f>
        <v/>
      </c>
      <c r="BR201" s="44">
        <f>IF(BR184=1,IF(BR$4=p4_complete+1,p4_perm,BQ204)*r_m,0)</f>
        <v/>
      </c>
      <c r="BS201" s="44">
        <f>IF(BS184=1,IF(BS$4=p4_complete+1,p4_perm,BR204)*r_m,0)</f>
        <v/>
      </c>
      <c r="BT201" s="44">
        <f>IF(BT184=1,IF(BT$4=p4_complete+1,p4_perm,BS204)*r_m,0)</f>
        <v/>
      </c>
      <c r="BU201" s="44">
        <f>IF(BU184=1,IF(BU$4=p4_complete+1,p4_perm,BT204)*r_m,0)</f>
        <v/>
      </c>
      <c r="BV201" s="44">
        <f>IF(BV184=1,IF(BV$4=p4_complete+1,p4_perm,BU204)*r_m,0)</f>
        <v/>
      </c>
      <c r="BW201" s="44">
        <f>IF(BW184=1,IF(BW$4=p4_complete+1,p4_perm,BV204)*r_m,0)</f>
        <v/>
      </c>
      <c r="BX201" s="44">
        <f>IF(BX184=1,IF(BX$4=p4_complete+1,p4_perm,BW204)*r_m,0)</f>
        <v/>
      </c>
      <c r="BY201" s="44">
        <f>IF(BY184=1,IF(BY$4=p4_complete+1,p4_perm,BX204)*r_m,0)</f>
        <v/>
      </c>
      <c r="BZ201" s="44">
        <f>IF(BZ184=1,IF(BZ$4=p4_complete+1,p4_perm,BY204)*r_m,0)</f>
        <v/>
      </c>
      <c r="CA201" s="44">
        <f>IF(CA184=1,IF(CA$4=p4_complete+1,p4_perm,BZ204)*r_m,0)</f>
        <v/>
      </c>
      <c r="CB201" s="44">
        <f>IF(CB184=1,IF(CB$4=p4_complete+1,p4_perm,CA204)*r_m,0)</f>
        <v/>
      </c>
      <c r="CC201" s="44">
        <f>IF(CC184=1,IF(CC$4=p4_complete+1,p4_perm,CB204)*r_m,0)</f>
        <v/>
      </c>
      <c r="CD201" s="44">
        <f>IF(CD184=1,IF(CD$4=p4_complete+1,p4_perm,CC204)*r_m,0)</f>
        <v/>
      </c>
      <c r="CE201" s="44">
        <f>IF(CE184=1,IF(CE$4=p4_complete+1,p4_perm,CD204)*r_m,0)</f>
        <v/>
      </c>
      <c r="CF201" s="44">
        <f>IF(CF184=1,IF(CF$4=p4_complete+1,p4_perm,CE204)*r_m,0)</f>
        <v/>
      </c>
      <c r="CG201" s="44">
        <f>IF(CG184=1,IF(CG$4=p4_complete+1,p4_perm,CF204)*r_m,0)</f>
        <v/>
      </c>
      <c r="CH201" s="44">
        <f>IF(CH184=1,IF(CH$4=p4_complete+1,p4_perm,CG204)*r_m,0)</f>
        <v/>
      </c>
      <c r="CI201" s="44">
        <f>IF(CI184=1,IF(CI$4=p4_complete+1,p4_perm,CH204)*r_m,0)</f>
        <v/>
      </c>
      <c r="CJ201" s="44">
        <f>IF(CJ184=1,IF(CJ$4=p4_complete+1,p4_perm,CI204)*r_m,0)</f>
        <v/>
      </c>
      <c r="CK201" s="44">
        <f>IF(CK184=1,IF(CK$4=p4_complete+1,p4_perm,CJ204)*r_m,0)</f>
        <v/>
      </c>
      <c r="CL201" s="44">
        <f>IF(CL184=1,IF(CL$4=p4_complete+1,p4_perm,CK204)*r_m,0)</f>
        <v/>
      </c>
      <c r="CM201" s="44">
        <f>IF(CM184=1,IF(CM$4=p4_complete+1,p4_perm,CL204)*r_m,0)</f>
        <v/>
      </c>
      <c r="CN201" s="44">
        <f>IF(CN184=1,IF(CN$4=p4_complete+1,p4_perm,CM204)*r_m,0)</f>
        <v/>
      </c>
      <c r="CO201" s="44">
        <f>IF(CO184=1,IF(CO$4=p4_complete+1,p4_perm,CN204)*r_m,0)</f>
        <v/>
      </c>
      <c r="CP201" s="44">
        <f>IF(CP184=1,IF(CP$4=p4_complete+1,p4_perm,CO204)*r_m,0)</f>
        <v/>
      </c>
      <c r="CQ201" s="44">
        <f>IF(CQ184=1,IF(CQ$4=p4_complete+1,p4_perm,CP204)*r_m,0)</f>
        <v/>
      </c>
      <c r="CR201" s="44">
        <f>IF(CR184=1,IF(CR$4=p4_complete+1,p4_perm,CQ204)*r_m,0)</f>
        <v/>
      </c>
      <c r="CS201" s="44">
        <f>IF(CS184=1,IF(CS$4=p4_complete+1,p4_perm,CR204)*r_m,0)</f>
        <v/>
      </c>
      <c r="CT201" s="44">
        <f>IF(CT184=1,IF(CT$4=p4_complete+1,p4_perm,CS204)*r_m,0)</f>
        <v/>
      </c>
      <c r="CU201" s="44">
        <f>IF(CU184=1,IF(CU$4=p4_complete+1,p4_perm,CT204)*r_m,0)</f>
        <v/>
      </c>
      <c r="CV201" s="44">
        <f>IF(CV184=1,IF(CV$4=p4_complete+1,p4_perm,CU204)*r_m,0)</f>
        <v/>
      </c>
      <c r="CW201" s="44">
        <f>IF(CW184=1,IF(CW$4=p4_complete+1,p4_perm,CV204)*r_m,0)</f>
        <v/>
      </c>
      <c r="CX201" s="44">
        <f>IF(CX184=1,IF(CX$4=p4_complete+1,p4_perm,CW204)*r_m,0)</f>
        <v/>
      </c>
      <c r="CY201" s="44">
        <f>IF(CY184=1,IF(CY$4=p4_complete+1,p4_perm,CX204)*r_m,0)</f>
        <v/>
      </c>
      <c r="CZ201" s="44">
        <f>IF(CZ184=1,IF(CZ$4=p4_complete+1,p4_perm,CY204)*r_m,0)</f>
        <v/>
      </c>
      <c r="DA201" s="44">
        <f>IF(DA184=1,IF(DA$4=p4_complete+1,p4_perm,CZ204)*r_m,0)</f>
        <v/>
      </c>
      <c r="DB201" s="44">
        <f>IF(DB184=1,IF(DB$4=p4_complete+1,p4_perm,DA204)*r_m,0)</f>
        <v/>
      </c>
      <c r="DC201" s="44">
        <f>IF(DC184=1,IF(DC$4=p4_complete+1,p4_perm,DB204)*r_m,0)</f>
        <v/>
      </c>
      <c r="DD201" s="44">
        <f>IF(DD184=1,IF(DD$4=p4_complete+1,p4_perm,DC204)*r_m,0)</f>
        <v/>
      </c>
      <c r="DE201" s="44">
        <f>IF(DE184=1,IF(DE$4=p4_complete+1,p4_perm,DD204)*r_m,0)</f>
        <v/>
      </c>
      <c r="DF201" s="44">
        <f>IF(DF184=1,IF(DF$4=p4_complete+1,p4_perm,DE204)*r_m,0)</f>
        <v/>
      </c>
      <c r="DG201" s="44">
        <f>IF(DG184=1,IF(DG$4=p4_complete+1,p4_perm,DF204)*r_m,0)</f>
        <v/>
      </c>
      <c r="DH201" s="44">
        <f>IF(DH184=1,IF(DH$4=p4_complete+1,p4_perm,DG204)*r_m,0)</f>
        <v/>
      </c>
      <c r="DI201" s="44">
        <f>IF(DI184=1,IF(DI$4=p4_complete+1,p4_perm,DH204)*r_m,0)</f>
        <v/>
      </c>
      <c r="DJ201" s="44">
        <f>IF(DJ184=1,IF(DJ$4=p4_complete+1,p4_perm,DI204)*r_m,0)</f>
        <v/>
      </c>
      <c r="DK201" s="44">
        <f>IF(DK184=1,IF(DK$4=p4_complete+1,p4_perm,DJ204)*r_m,0)</f>
        <v/>
      </c>
      <c r="DL201" s="44">
        <f>IF(DL184=1,IF(DL$4=p4_complete+1,p4_perm,DK204)*r_m,0)</f>
        <v/>
      </c>
      <c r="DM201" s="44">
        <f>IF(DM184=1,IF(DM$4=p4_complete+1,p4_perm,DL204)*r_m,0)</f>
        <v/>
      </c>
      <c r="DN201" s="44">
        <f>IF(DN184=1,IF(DN$4=p4_complete+1,p4_perm,DM204)*r_m,0)</f>
        <v/>
      </c>
      <c r="DO201" s="44">
        <f>IF(DO184=1,IF(DO$4=p4_complete+1,p4_perm,DN204)*r_m,0)</f>
        <v/>
      </c>
      <c r="DP201" s="44">
        <f>IF(DP184=1,IF(DP$4=p4_complete+1,p4_perm,DO204)*r_m,0)</f>
        <v/>
      </c>
      <c r="DQ201" s="44">
        <f>IF(DQ184=1,IF(DQ$4=p4_complete+1,p4_perm,DP204)*r_m,0)</f>
        <v/>
      </c>
      <c r="DR201" s="44">
        <f>IF(DR184=1,IF(DR$4=p4_complete+1,p4_perm,DQ204)*r_m,0)</f>
        <v/>
      </c>
      <c r="DS201" s="44">
        <f>IF(DS184=1,IF(DS$4=p4_complete+1,p4_perm,DR204)*r_m,0)</f>
        <v/>
      </c>
      <c r="DT201" s="44">
        <f>IF(DT184=1,IF(DT$4=p4_complete+1,p4_perm,DS204)*r_m,0)</f>
        <v/>
      </c>
      <c r="DU201" s="44">
        <f>IF(DU184=1,IF(DU$4=p4_complete+1,p4_perm,DT204)*r_m,0)</f>
        <v/>
      </c>
      <c r="DV201" s="44">
        <f>IF(DV184=1,IF(DV$4=p4_complete+1,p4_perm,DU204)*r_m,0)</f>
        <v/>
      </c>
      <c r="DW201" s="44">
        <f>IF(DW184=1,IF(DW$4=p4_complete+1,p4_perm,DV204)*r_m,0)</f>
        <v/>
      </c>
      <c r="DX201" s="44">
        <f>IF(DX184=1,IF(DX$4=p4_complete+1,p4_perm,DW204)*r_m,0)</f>
        <v/>
      </c>
      <c r="DY201" s="44">
        <f>IF(DY184=1,IF(DY$4=p4_complete+1,p4_perm,DX204)*r_m,0)</f>
        <v/>
      </c>
      <c r="DZ201" s="44">
        <f>IF(DZ184=1,IF(DZ$4=p4_complete+1,p4_perm,DY204)*r_m,0)</f>
        <v/>
      </c>
      <c r="EA201" s="44">
        <f>IF(EA184=1,IF(EA$4=p4_complete+1,p4_perm,DZ204)*r_m,0)</f>
        <v/>
      </c>
      <c r="EB201" s="44">
        <f>IF(EB184=1,IF(EB$4=p4_complete+1,p4_perm,EA204)*r_m,0)</f>
        <v/>
      </c>
      <c r="EC201" s="44">
        <f>IF(EC184=1,IF(EC$4=p4_complete+1,p4_perm,EB204)*r_m,0)</f>
        <v/>
      </c>
      <c r="ED201" s="44">
        <f>IF(ED184=1,IF(ED$4=p4_complete+1,p4_perm,EC204)*r_m,0)</f>
        <v/>
      </c>
      <c r="EE201" s="44">
        <f>IF(EE184=1,IF(EE$4=p4_complete+1,p4_perm,ED204)*r_m,0)</f>
        <v/>
      </c>
      <c r="EF201" s="44">
        <f>IF(EF184=1,IF(EF$4=p4_complete+1,p4_perm,EE204)*r_m,0)</f>
        <v/>
      </c>
      <c r="EG201" s="44">
        <f>IF(EG184=1,IF(EG$4=p4_complete+1,p4_perm,EF204)*r_m,0)</f>
        <v/>
      </c>
      <c r="EH201" s="44">
        <f>IF(EH184=1,IF(EH$4=p4_complete+1,p4_perm,EG204)*r_m,0)</f>
        <v/>
      </c>
      <c r="EI201" s="44">
        <f>IF(EI184=1,IF(EI$4=p4_complete+1,p4_perm,EH204)*r_m,0)</f>
        <v/>
      </c>
      <c r="EJ201" s="44">
        <f>IF(EJ184=1,IF(EJ$4=p4_complete+1,p4_perm,EI204)*r_m,0)</f>
        <v/>
      </c>
      <c r="EK201" s="44">
        <f>IF(EK184=1,IF(EK$4=p4_complete+1,p4_perm,EJ204)*r_m,0)</f>
        <v/>
      </c>
      <c r="EL201" s="44">
        <f>IF(EL184=1,IF(EL$4=p4_complete+1,p4_perm,EK204)*r_m,0)</f>
        <v/>
      </c>
      <c r="EM201" s="44">
        <f>IF(EM184=1,IF(EM$4=p4_complete+1,p4_perm,EL204)*r_m,0)</f>
        <v/>
      </c>
      <c r="EN201" s="44">
        <f>IF(EN184=1,IF(EN$4=p4_complete+1,p4_perm,EM204)*r_m,0)</f>
        <v/>
      </c>
      <c r="EO201" s="44">
        <f>IF(EO184=1,IF(EO$4=p4_complete+1,p4_perm,EN204)*r_m,0)</f>
        <v/>
      </c>
      <c r="EP201" s="44">
        <f>IF(EP184=1,IF(EP$4=p4_complete+1,p4_perm,EO204)*r_m,0)</f>
        <v/>
      </c>
      <c r="EQ201" s="44">
        <f>IF(EQ184=1,IF(EQ$4=p4_complete+1,p4_perm,EP204)*r_m,0)</f>
        <v/>
      </c>
      <c r="ER201" s="44">
        <f>IF(ER184=1,IF(ER$4=p4_complete+1,p4_perm,EQ204)*r_m,0)</f>
        <v/>
      </c>
      <c r="ES201" s="44">
        <f>IF(ES184=1,IF(ES$4=p4_complete+1,p4_perm,ER204)*r_m,0)</f>
        <v/>
      </c>
      <c r="ET201" s="44">
        <f>IF(ET184=1,IF(ET$4=p4_complete+1,p4_perm,ES204)*r_m,0)</f>
        <v/>
      </c>
      <c r="EU201" s="44">
        <f>IF(EU184=1,IF(EU$4=p4_complete+1,p4_perm,ET204)*r_m,0)</f>
        <v/>
      </c>
      <c r="EV201" s="44">
        <f>IF(EV184=1,IF(EV$4=p4_complete+1,p4_perm,EU204)*r_m,0)</f>
        <v/>
      </c>
      <c r="EW201" s="44">
        <f>IF(EW184=1,IF(EW$4=p4_complete+1,p4_perm,EV204)*r_m,0)</f>
        <v/>
      </c>
      <c r="EX201" s="44">
        <f>IF(EX184=1,IF(EX$4=p4_complete+1,p4_perm,EW204)*r_m,0)</f>
        <v/>
      </c>
      <c r="EY201" s="44">
        <f>IF(EY184=1,IF(EY$4=p4_complete+1,p4_perm,EX204)*r_m,0)</f>
        <v/>
      </c>
      <c r="EZ201" s="44">
        <f>IF(EZ184=1,IF(EZ$4=p4_complete+1,p4_perm,EY204)*r_m,0)</f>
        <v/>
      </c>
      <c r="FA201" s="44">
        <f>IF(FA184=1,IF(FA$4=p4_complete+1,p4_perm,EZ204)*r_m,0)</f>
        <v/>
      </c>
      <c r="FB201" s="44">
        <f>IF(FB184=1,IF(FB$4=p4_complete+1,p4_perm,FA204)*r_m,0)</f>
        <v/>
      </c>
      <c r="FC201" s="44">
        <f>IF(FC184=1,IF(FC$4=p4_complete+1,p4_perm,FB204)*r_m,0)</f>
        <v/>
      </c>
      <c r="FD201" s="44">
        <f>IF(FD184=1,IF(FD$4=p4_complete+1,p4_perm,FC204)*r_m,0)</f>
        <v/>
      </c>
      <c r="FE201" s="44">
        <f>IF(FE184=1,IF(FE$4=p4_complete+1,p4_perm,FD204)*r_m,0)</f>
        <v/>
      </c>
      <c r="FF201" s="44">
        <f>IF(FF184=1,IF(FF$4=p4_complete+1,p4_perm,FE204)*r_m,0)</f>
        <v/>
      </c>
      <c r="FG201" s="44">
        <f>IF(FG184=1,IF(FG$4=p4_complete+1,p4_perm,FF204)*r_m,0)</f>
        <v/>
      </c>
      <c r="FH201" s="44">
        <f>IF(FH184=1,IF(FH$4=p4_complete+1,p4_perm,FG204)*r_m,0)</f>
        <v/>
      </c>
      <c r="FI201" s="44">
        <f>IF(FI184=1,IF(FI$4=p4_complete+1,p4_perm,FH204)*r_m,0)</f>
        <v/>
      </c>
      <c r="FJ201" s="44">
        <f>IF(FJ184=1,IF(FJ$4=p4_complete+1,p4_perm,FI204)*r_m,0)</f>
        <v/>
      </c>
      <c r="FK201" s="44">
        <f>IF(FK184=1,IF(FK$4=p4_complete+1,p4_perm,FJ204)*r_m,0)</f>
        <v/>
      </c>
      <c r="FL201" s="44">
        <f>IF(FL184=1,IF(FL$4=p4_complete+1,p4_perm,FK204)*r_m,0)</f>
        <v/>
      </c>
      <c r="FM201" s="44">
        <f>IF(FM184=1,IF(FM$4=p4_complete+1,p4_perm,FL204)*r_m,0)</f>
        <v/>
      </c>
      <c r="FN201" s="44">
        <f>IF(FN184=1,IF(FN$4=p4_complete+1,p4_perm,FM204)*r_m,0)</f>
        <v/>
      </c>
      <c r="FO201" s="44">
        <f>IF(FO184=1,IF(FO$4=p4_complete+1,p4_perm,FN204)*r_m,0)</f>
        <v/>
      </c>
      <c r="FP201" s="44">
        <f>IF(FP184=1,IF(FP$4=p4_complete+1,p4_perm,FO204)*r_m,0)</f>
        <v/>
      </c>
      <c r="FQ201" s="44">
        <f>IF(FQ184=1,IF(FQ$4=p4_complete+1,p4_perm,FP204)*r_m,0)</f>
        <v/>
      </c>
      <c r="FR201" s="44">
        <f>IF(FR184=1,IF(FR$4=p4_complete+1,p4_perm,FQ204)*r_m,0)</f>
        <v/>
      </c>
      <c r="FS201" s="44">
        <f>IF(FS184=1,IF(FS$4=p4_complete+1,p4_perm,FR204)*r_m,0)</f>
        <v/>
      </c>
      <c r="FT201" s="44">
        <f>IF(FT184=1,IF(FT$4=p4_complete+1,p4_perm,FS204)*r_m,0)</f>
        <v/>
      </c>
      <c r="FU201" s="44">
        <f>IF(FU184=1,IF(FU$4=p4_complete+1,p4_perm,FT204)*r_m,0)</f>
        <v/>
      </c>
      <c r="FV201" s="44">
        <f>IF(FV184=1,IF(FV$4=p4_complete+1,p4_perm,FU204)*r_m,0)</f>
        <v/>
      </c>
      <c r="FW201" s="44">
        <f>IF(FW184=1,IF(FW$4=p4_complete+1,p4_perm,FV204)*r_m,0)</f>
        <v/>
      </c>
      <c r="FX201" s="44">
        <f>IF(FX184=1,IF(FX$4=p4_complete+1,p4_perm,FW204)*r_m,0)</f>
        <v/>
      </c>
      <c r="FY201" s="44">
        <f>IF(FY184=1,IF(FY$4=p4_complete+1,p4_perm,FX204)*r_m,0)</f>
        <v/>
      </c>
      <c r="FZ201" s="44">
        <f>IF(FZ184=1,IF(FZ$4=p4_complete+1,p4_perm,FY204)*r_m,0)</f>
        <v/>
      </c>
      <c r="GA201" s="44">
        <f>IF(GA184=1,IF(GA$4=p4_complete+1,p4_perm,FZ204)*r_m,0)</f>
        <v/>
      </c>
      <c r="GB201" s="44">
        <f>IF(GB184=1,IF(GB$4=p4_complete+1,p4_perm,GA204)*r_m,0)</f>
        <v/>
      </c>
      <c r="GC201" s="44">
        <f>IF(GC184=1,IF(GC$4=p4_complete+1,p4_perm,GB204)*r_m,0)</f>
        <v/>
      </c>
      <c r="GD201" s="44">
        <f>IF(GD184=1,IF(GD$4=p4_complete+1,p4_perm,GC204)*r_m,0)</f>
        <v/>
      </c>
      <c r="GE201" s="44">
        <f>IF(GE184=1,IF(GE$4=p4_complete+1,p4_perm,GD204)*r_m,0)</f>
        <v/>
      </c>
      <c r="GF201" s="44">
        <f>IF(GF184=1,IF(GF$4=p4_complete+1,p4_perm,GE204)*r_m,0)</f>
        <v/>
      </c>
      <c r="GG201" s="44">
        <f>IF(GG184=1,IF(GG$4=p4_complete+1,p4_perm,GF204)*r_m,0)</f>
        <v/>
      </c>
      <c r="GH201" s="44">
        <f>IF(GH184=1,IF(GH$4=p4_complete+1,p4_perm,GG204)*r_m,0)</f>
        <v/>
      </c>
      <c r="GI201" s="44">
        <f>IF(GI184=1,IF(GI$4=p4_complete+1,p4_perm,GH204)*r_m,0)</f>
        <v/>
      </c>
      <c r="GJ201" s="44">
        <f>IF(GJ184=1,IF(GJ$4=p4_complete+1,p4_perm,GI204)*r_m,0)</f>
        <v/>
      </c>
      <c r="GK201" s="44">
        <f>IF(GK184=1,IF(GK$4=p4_complete+1,p4_perm,GJ204)*r_m,0)</f>
        <v/>
      </c>
      <c r="GL201" s="44">
        <f>IF(GL184=1,IF(GL$4=p4_complete+1,p4_perm,GK204)*r_m,0)</f>
        <v/>
      </c>
      <c r="GM201" s="44">
        <f>IF(GM184=1,IF(GM$4=p4_complete+1,p4_perm,GL204)*r_m,0)</f>
        <v/>
      </c>
      <c r="GN201" s="44">
        <f>IF(GN184=1,IF(GN$4=p4_complete+1,p4_perm,GM204)*r_m,0)</f>
        <v/>
      </c>
      <c r="GO201" s="44">
        <f>IF(GO184=1,IF(GO$4=p4_complete+1,p4_perm,GN204)*r_m,0)</f>
        <v/>
      </c>
      <c r="GP201" s="44">
        <f>IF(GP184=1,IF(GP$4=p4_complete+1,p4_perm,GO204)*r_m,0)</f>
        <v/>
      </c>
      <c r="GQ201" s="44">
        <f>IF(GQ184=1,IF(GQ$4=p4_complete+1,p4_perm,GP204)*r_m,0)</f>
        <v/>
      </c>
      <c r="GR201" s="44">
        <f>IF(GR184=1,IF(GR$4=p4_complete+1,p4_perm,GQ204)*r_m,0)</f>
        <v/>
      </c>
      <c r="GS201" s="44">
        <f>IF(GS184=1,IF(GS$4=p4_complete+1,p4_perm,GR204)*r_m,0)</f>
        <v/>
      </c>
      <c r="GT201" s="44">
        <f>IF(GT184=1,IF(GT$4=p4_complete+1,p4_perm,GS204)*r_m,0)</f>
        <v/>
      </c>
      <c r="GU201" s="44">
        <f>IF(GU184=1,IF(GU$4=p4_complete+1,p4_perm,GT204)*r_m,0)</f>
        <v/>
      </c>
      <c r="GV201" s="44">
        <f>IF(GV184=1,IF(GV$4=p4_complete+1,p4_perm,GU204)*r_m,0)</f>
        <v/>
      </c>
      <c r="GW201" s="44">
        <f>IF(GW184=1,IF(GW$4=p4_complete+1,p4_perm,GV204)*r_m,0)</f>
        <v/>
      </c>
      <c r="GX201" s="44">
        <f>IF(GX184=1,IF(GX$4=p4_complete+1,p4_perm,GW204)*r_m,0)</f>
        <v/>
      </c>
      <c r="GY201" s="44">
        <f>IF(GY184=1,IF(GY$4=p4_complete+1,p4_perm,GX204)*r_m,0)</f>
        <v/>
      </c>
      <c r="GZ201" s="44">
        <f>IF(GZ184=1,IF(GZ$4=p4_complete+1,p4_perm,GY204)*r_m,0)</f>
        <v/>
      </c>
      <c r="HA201" s="44">
        <f>IF(HA184=1,IF(HA$4=p4_complete+1,p4_perm,GZ204)*r_m,0)</f>
        <v/>
      </c>
      <c r="HB201" s="44">
        <f>IF(HB184=1,IF(HB$4=p4_complete+1,p4_perm,HA204)*r_m,0)</f>
        <v/>
      </c>
      <c r="HC201" s="44">
        <f>IF(HC184=1,IF(HC$4=p4_complete+1,p4_perm,HB204)*r_m,0)</f>
        <v/>
      </c>
      <c r="HD201" s="44">
        <f>IF(HD184=1,IF(HD$4=p4_complete+1,p4_perm,HC204)*r_m,0)</f>
        <v/>
      </c>
      <c r="HE201" s="44">
        <f>IF(HE184=1,IF(HE$4=p4_complete+1,p4_perm,HD204)*r_m,0)</f>
        <v/>
      </c>
      <c r="HF201" s="44">
        <f>IF(HF184=1,IF(HF$4=p4_complete+1,p4_perm,HE204)*r_m,0)</f>
        <v/>
      </c>
      <c r="HG201" s="44">
        <f>IF(HG184=1,IF(HG$4=p4_complete+1,p4_perm,HF204)*r_m,0)</f>
        <v/>
      </c>
      <c r="HH201" s="44">
        <f>IF(HH184=1,IF(HH$4=p4_complete+1,p4_perm,HG204)*r_m,0)</f>
        <v/>
      </c>
      <c r="HI201" s="44">
        <f>IF(HI184=1,IF(HI$4=p4_complete+1,p4_perm,HH204)*r_m,0)</f>
        <v/>
      </c>
      <c r="HJ201" s="44">
        <f>IF(HJ184=1,IF(HJ$4=p4_complete+1,p4_perm,HI204)*r_m,0)</f>
        <v/>
      </c>
      <c r="HK201" s="44">
        <f>IF(HK184=1,IF(HK$4=p4_complete+1,p4_perm,HJ204)*r_m,0)</f>
        <v/>
      </c>
      <c r="HL201" s="44">
        <f>IF(HL184=1,IF(HL$4=p4_complete+1,p4_perm,HK204)*r_m,0)</f>
        <v/>
      </c>
      <c r="HM201" s="44">
        <f>IF(HM184=1,IF(HM$4=p4_complete+1,p4_perm,HL204)*r_m,0)</f>
        <v/>
      </c>
      <c r="HN201" s="44">
        <f>IF(HN184=1,IF(HN$4=p4_complete+1,p4_perm,HM204)*r_m,0)</f>
        <v/>
      </c>
      <c r="HO201" s="44">
        <f>IF(HO184=1,IF(HO$4=p4_complete+1,p4_perm,HN204)*r_m,0)</f>
        <v/>
      </c>
      <c r="HP201" s="44">
        <f>IF(HP184=1,IF(HP$4=p4_complete+1,p4_perm,HO204)*r_m,0)</f>
        <v/>
      </c>
      <c r="HQ201" s="44">
        <f>IF(HQ184=1,IF(HQ$4=p4_complete+1,p4_perm,HP204)*r_m,0)</f>
        <v/>
      </c>
      <c r="HR201" s="44">
        <f>IF(HR184=1,IF(HR$4=p4_complete+1,p4_perm,HQ204)*r_m,0)</f>
        <v/>
      </c>
      <c r="HS201" s="44">
        <f>IF(HS184=1,IF(HS$4=p4_complete+1,p4_perm,HR204)*r_m,0)</f>
        <v/>
      </c>
      <c r="HT201" s="44">
        <f>IF(HT184=1,IF(HT$4=p4_complete+1,p4_perm,HS204)*r_m,0)</f>
        <v/>
      </c>
      <c r="HU201" s="44">
        <f>IF(HU184=1,IF(HU$4=p4_complete+1,p4_perm,HT204)*r_m,0)</f>
        <v/>
      </c>
      <c r="HV201" s="44">
        <f>IF(HV184=1,IF(HV$4=p4_complete+1,p4_perm,HU204)*r_m,0)</f>
        <v/>
      </c>
      <c r="HW201" s="44">
        <f>IF(HW184=1,IF(HW$4=p4_complete+1,p4_perm,HV204)*r_m,0)</f>
        <v/>
      </c>
      <c r="HX201" s="44">
        <f>IF(HX184=1,IF(HX$4=p4_complete+1,p4_perm,HW204)*r_m,0)</f>
        <v/>
      </c>
      <c r="HY201" s="44">
        <f>IF(HY184=1,IF(HY$4=p4_complete+1,p4_perm,HX204)*r_m,0)</f>
        <v/>
      </c>
      <c r="HZ201" s="44">
        <f>IF(HZ184=1,IF(HZ$4=p4_complete+1,p4_perm,HY204)*r_m,0)</f>
        <v/>
      </c>
      <c r="IA201" s="44">
        <f>IF(IA184=1,IF(IA$4=p4_complete+1,p4_perm,HZ204)*r_m,0)</f>
        <v/>
      </c>
      <c r="IB201" s="44">
        <f>IF(IB184=1,IF(IB$4=p4_complete+1,p4_perm,IA204)*r_m,0)</f>
        <v/>
      </c>
      <c r="IC201" s="44">
        <f>IF(IC184=1,IF(IC$4=p4_complete+1,p4_perm,IB204)*r_m,0)</f>
        <v/>
      </c>
      <c r="ID201" s="44">
        <f>IF(ID184=1,IF(ID$4=p4_complete+1,p4_perm,IC204)*r_m,0)</f>
        <v/>
      </c>
      <c r="IE201" s="44">
        <f>IF(IE184=1,IF(IE$4=p4_complete+1,p4_perm,ID204)*r_m,0)</f>
        <v/>
      </c>
      <c r="IF201" s="44">
        <f>IF(IF184=1,IF(IF$4=p4_complete+1,p4_perm,IE204)*r_m,0)</f>
        <v/>
      </c>
      <c r="IG201" s="44">
        <f>IF(IG184=1,IF(IG$4=p4_complete+1,p4_perm,IF204)*r_m,0)</f>
        <v/>
      </c>
      <c r="IH201" s="44">
        <f>IF(IH184=1,IF(IH$4=p4_complete+1,p4_perm,IG204)*r_m,0)</f>
        <v/>
      </c>
      <c r="II201" s="44">
        <f>IF(II184=1,IF(II$4=p4_complete+1,p4_perm,IH204)*r_m,0)</f>
        <v/>
      </c>
      <c r="IJ201" s="44">
        <f>IF(IJ184=1,IF(IJ$4=p4_complete+1,p4_perm,II204)*r_m,0)</f>
        <v/>
      </c>
      <c r="IK201" s="44">
        <f>IF(IK184=1,IF(IK$4=p4_complete+1,p4_perm,IJ204)*r_m,0)</f>
        <v/>
      </c>
      <c r="IL201" s="44">
        <f>IF(IL184=1,IF(IL$4=p4_complete+1,p4_perm,IK204)*r_m,0)</f>
        <v/>
      </c>
      <c r="IM201" s="44">
        <f>IF(IM184=1,IF(IM$4=p4_complete+1,p4_perm,IL204)*r_m,0)</f>
        <v/>
      </c>
      <c r="IN201" s="44">
        <f>IF(IN184=1,IF(IN$4=p4_complete+1,p4_perm,IM204)*r_m,0)</f>
        <v/>
      </c>
      <c r="IO201" s="44">
        <f>IF(IO184=1,IF(IO$4=p4_complete+1,p4_perm,IN204)*r_m,0)</f>
        <v/>
      </c>
      <c r="IP201" s="44">
        <f>IF(IP184=1,IF(IP$4=p4_complete+1,p4_perm,IO204)*r_m,0)</f>
        <v/>
      </c>
      <c r="IQ201" s="44">
        <f>IF(IQ184=1,IF(IQ$4=p4_complete+1,p4_perm,IP204)*r_m,0)</f>
        <v/>
      </c>
      <c r="IR201" s="44">
        <f>IF(IR184=1,IF(IR$4=p4_complete+1,p4_perm,IQ204)*r_m,0)</f>
        <v/>
      </c>
      <c r="IS201" s="44">
        <f>IF(IS184=1,IF(IS$4=p4_complete+1,p4_perm,IR204)*r_m,0)</f>
        <v/>
      </c>
      <c r="IT201" s="44">
        <f>IF(IT184=1,IF(IT$4=p4_complete+1,p4_perm,IS204)*r_m,0)</f>
        <v/>
      </c>
      <c r="IU201" s="44">
        <f>IF(IU184=1,IF(IU$4=p4_complete+1,p4_perm,IT204)*r_m,0)</f>
        <v/>
      </c>
      <c r="IV201" s="44">
        <f>IF(IV184=1,IF(IV$4=p4_complete+1,p4_perm,IU204)*r_m,0)</f>
        <v/>
      </c>
      <c r="IW201" s="44">
        <f>IF(IW184=1,IF(IW$4=p4_complete+1,p4_perm,IV204)*r_m,0)</f>
        <v/>
      </c>
      <c r="IX201" s="44">
        <f>IF(IX184=1,IF(IX$4=p4_complete+1,p4_perm,IW204)*r_m,0)</f>
        <v/>
      </c>
      <c r="IY201" s="44">
        <f>IF(IY184=1,IF(IY$4=p4_complete+1,p4_perm,IX204)*r_m,0)</f>
        <v/>
      </c>
      <c r="IZ201" s="44">
        <f>IF(IZ184=1,IF(IZ$4=p4_complete+1,p4_perm,IY204)*r_m,0)</f>
        <v/>
      </c>
      <c r="JA201" s="44">
        <f>IF(JA184=1,IF(JA$4=p4_complete+1,p4_perm,IZ204)*r_m,0)</f>
        <v/>
      </c>
      <c r="JB201" s="44">
        <f>IF(JB184=1,IF(JB$4=p4_complete+1,p4_perm,JA204)*r_m,0)</f>
        <v/>
      </c>
      <c r="JC201" s="44">
        <f>IF(JC184=1,IF(JC$4=p4_complete+1,p4_perm,JB204)*r_m,0)</f>
        <v/>
      </c>
      <c r="JD201" s="44">
        <f>IF(JD184=1,IF(JD$4=p4_complete+1,p4_perm,JC204)*r_m,0)</f>
        <v/>
      </c>
      <c r="JE201" s="44">
        <f>IF(JE184=1,IF(JE$4=p4_complete+1,p4_perm,JD204)*r_m,0)</f>
        <v/>
      </c>
      <c r="JF201" s="44">
        <f>IF(JF184=1,IF(JF$4=p4_complete+1,p4_perm,JE204)*r_m,0)</f>
        <v/>
      </c>
      <c r="JG201" s="44">
        <f>IF(JG184=1,IF(JG$4=p4_complete+1,p4_perm,JF204)*r_m,0)</f>
        <v/>
      </c>
      <c r="JH201" s="44">
        <f>IF(JH184=1,IF(JH$4=p4_complete+1,p4_perm,JG204)*r_m,0)</f>
        <v/>
      </c>
      <c r="JI201" s="44">
        <f>IF(JI184=1,IF(JI$4=p4_complete+1,p4_perm,JH204)*r_m,0)</f>
        <v/>
      </c>
      <c r="JJ201" s="44">
        <f>IF(JJ184=1,IF(JJ$4=p4_complete+1,p4_perm,JI204)*r_m,0)</f>
        <v/>
      </c>
      <c r="JK201" s="44">
        <f>IF(JK184=1,IF(JK$4=p4_complete+1,p4_perm,JJ204)*r_m,0)</f>
        <v/>
      </c>
      <c r="JL201" s="44">
        <f>IF(JL184=1,IF(JL$4=p4_complete+1,p4_perm,JK204)*r_m,0)</f>
        <v/>
      </c>
      <c r="JM201" s="44">
        <f>IF(JM184=1,IF(JM$4=p4_complete+1,p4_perm,JL204)*r_m,0)</f>
        <v/>
      </c>
      <c r="JN201" s="44">
        <f>IF(JN184=1,IF(JN$4=p4_complete+1,p4_perm,JM204)*r_m,0)</f>
        <v/>
      </c>
      <c r="JO201" s="44">
        <f>IF(JO184=1,IF(JO$4=p4_complete+1,p4_perm,JN204)*r_m,0)</f>
        <v/>
      </c>
      <c r="JP201" s="44">
        <f>IF(JP184=1,IF(JP$4=p4_complete+1,p4_perm,JO204)*r_m,0)</f>
        <v/>
      </c>
      <c r="JQ201" s="44">
        <f>IF(JQ184=1,IF(JQ$4=p4_complete+1,p4_perm,JP204)*r_m,0)</f>
        <v/>
      </c>
      <c r="JR201" s="44">
        <f>IF(JR184=1,IF(JR$4=p4_complete+1,p4_perm,JQ204)*r_m,0)</f>
        <v/>
      </c>
      <c r="JS201" s="44">
        <f>IF(JS184=1,IF(JS$4=p4_complete+1,p4_perm,JR204)*r_m,0)</f>
        <v/>
      </c>
      <c r="JT201" s="44">
        <f>IF(JT184=1,IF(JT$4=p4_complete+1,p4_perm,JS204)*r_m,0)</f>
        <v/>
      </c>
      <c r="JU201" s="44">
        <f>IF(JU184=1,IF(JU$4=p4_complete+1,p4_perm,JT204)*r_m,0)</f>
        <v/>
      </c>
      <c r="JV201" s="44">
        <f>IF(JV184=1,IF(JV$4=p4_complete+1,p4_perm,JU204)*r_m,0)</f>
        <v/>
      </c>
      <c r="JW201" s="44">
        <f>IF(JW184=1,IF(JW$4=p4_complete+1,p4_perm,JV204)*r_m,0)</f>
        <v/>
      </c>
      <c r="JX201" s="44">
        <f>IF(JX184=1,IF(JX$4=p4_complete+1,p4_perm,JW204)*r_m,0)</f>
        <v/>
      </c>
      <c r="JY201" s="44">
        <f>IF(JY184=1,IF(JY$4=p4_complete+1,p4_perm,JX204)*r_m,0)</f>
        <v/>
      </c>
      <c r="JZ201" s="44">
        <f>IF(JZ184=1,IF(JZ$4=p4_complete+1,p4_perm,JY204)*r_m,0)</f>
        <v/>
      </c>
      <c r="KA201" s="44">
        <f>IF(KA184=1,IF(KA$4=p4_complete+1,p4_perm,JZ204)*r_m,0)</f>
        <v/>
      </c>
      <c r="KB201" s="44">
        <f>IF(KB184=1,IF(KB$4=p4_complete+1,p4_perm,KA204)*r_m,0)</f>
        <v/>
      </c>
      <c r="KC201" s="44">
        <f>IF(KC184=1,IF(KC$4=p4_complete+1,p4_perm,KB204)*r_m,0)</f>
        <v/>
      </c>
      <c r="KD201" s="44">
        <f>IF(KD184=1,IF(KD$4=p4_complete+1,p4_perm,KC204)*r_m,0)</f>
        <v/>
      </c>
      <c r="KE201" s="44">
        <f>IF(KE184=1,IF(KE$4=p4_complete+1,p4_perm,KD204)*r_m,0)</f>
        <v/>
      </c>
      <c r="KF201" s="44">
        <f>IF(KF184=1,IF(KF$4=p4_complete+1,p4_perm,KE204)*r_m,0)</f>
        <v/>
      </c>
      <c r="KG201" s="44">
        <f>IF(KG184=1,IF(KG$4=p4_complete+1,p4_perm,KF204)*r_m,0)</f>
        <v/>
      </c>
      <c r="KH201" s="44">
        <f>IF(KH184=1,IF(KH$4=p4_complete+1,p4_perm,KG204)*r_m,0)</f>
        <v/>
      </c>
      <c r="KI201" s="44">
        <f>IF(KI184=1,IF(KI$4=p4_complete+1,p4_perm,KH204)*r_m,0)</f>
        <v/>
      </c>
      <c r="KJ201" s="44">
        <f>IF(KJ184=1,IF(KJ$4=p4_complete+1,p4_perm,KI204)*r_m,0)</f>
        <v/>
      </c>
      <c r="KK201" s="44">
        <f>IF(KK184=1,IF(KK$4=p4_complete+1,p4_perm,KJ204)*r_m,0)</f>
        <v/>
      </c>
      <c r="KL201" s="44">
        <f>IF(KL184=1,IF(KL$4=p4_complete+1,p4_perm,KK204)*r_m,0)</f>
        <v/>
      </c>
      <c r="KM201" s="44">
        <f>IF(KM184=1,IF(KM$4=p4_complete+1,p4_perm,KL204)*r_m,0)</f>
        <v/>
      </c>
      <c r="KN201" s="44">
        <f>IF(KN184=1,IF(KN$4=p4_complete+1,p4_perm,KM204)*r_m,0)</f>
        <v/>
      </c>
      <c r="KO201" s="44">
        <f>IF(KO184=1,IF(KO$4=p4_complete+1,p4_perm,KN204)*r_m,0)</f>
        <v/>
      </c>
      <c r="KP201" s="44">
        <f>IF(KP184=1,IF(KP$4=p4_complete+1,p4_perm,KO204)*r_m,0)</f>
        <v/>
      </c>
      <c r="KQ201" s="44">
        <f>IF(KQ184=1,IF(KQ$4=p4_complete+1,p4_perm,KP204)*r_m,0)</f>
        <v/>
      </c>
      <c r="KR201" s="44">
        <f>IF(KR184=1,IF(KR$4=p4_complete+1,p4_perm,KQ204)*r_m,0)</f>
        <v/>
      </c>
      <c r="KS201" s="44">
        <f>IF(KS184=1,IF(KS$4=p4_complete+1,p4_perm,KR204)*r_m,0)</f>
        <v/>
      </c>
      <c r="KT201" s="44">
        <f>IF(KT184=1,IF(KT$4=p4_complete+1,p4_perm,KS204)*r_m,0)</f>
        <v/>
      </c>
      <c r="KU201" s="44">
        <f>IF(KU184=1,IF(KU$4=p4_complete+1,p4_perm,KT204)*r_m,0)</f>
        <v/>
      </c>
      <c r="KV201" s="44">
        <f>IF(KV184=1,IF(KV$4=p4_complete+1,p4_perm,KU204)*r_m,0)</f>
        <v/>
      </c>
      <c r="KW201" s="44">
        <f>IF(KW184=1,IF(KW$4=p4_complete+1,p4_perm,KV204)*r_m,0)</f>
        <v/>
      </c>
      <c r="KX201" s="44">
        <f>IF(KX184=1,IF(KX$4=p4_complete+1,p4_perm,KW204)*r_m,0)</f>
        <v/>
      </c>
      <c r="KY201" s="44">
        <f>IF(KY184=1,IF(KY$4=p4_complete+1,p4_perm,KX204)*r_m,0)</f>
        <v/>
      </c>
      <c r="KZ201" s="44">
        <f>IF(KZ184=1,IF(KZ$4=p4_complete+1,p4_perm,KY204)*r_m,0)</f>
        <v/>
      </c>
      <c r="LA201" s="44">
        <f>IF(LA184=1,IF(LA$4=p4_complete+1,p4_perm,KZ204)*r_m,0)</f>
        <v/>
      </c>
      <c r="LB201" s="44">
        <f>IF(LB184=1,IF(LB$4=p4_complete+1,p4_perm,LA204)*r_m,0)</f>
        <v/>
      </c>
      <c r="LC201" s="44">
        <f>IF(LC184=1,IF(LC$4=p4_complete+1,p4_perm,LB204)*r_m,0)</f>
        <v/>
      </c>
      <c r="LD201" s="44">
        <f>IF(LD184=1,IF(LD$4=p4_complete+1,p4_perm,LC204)*r_m,0)</f>
        <v/>
      </c>
      <c r="LE201" s="44">
        <f>IF(LE184=1,IF(LE$4=p4_complete+1,p4_perm,LD204)*r_m,0)</f>
        <v/>
      </c>
      <c r="LF201" s="44">
        <f>IF(LF184=1,IF(LF$4=p4_complete+1,p4_perm,LE204)*r_m,0)</f>
        <v/>
      </c>
      <c r="LG201" s="44">
        <f>IF(LG184=1,IF(LG$4=p4_complete+1,p4_perm,LF204)*r_m,0)</f>
        <v/>
      </c>
      <c r="LH201" s="44">
        <f>IF(LH184=1,IF(LH$4=p4_complete+1,p4_perm,LG204)*r_m,0)</f>
        <v/>
      </c>
      <c r="LI201" s="44">
        <f>IF(LI184=1,IF(LI$4=p4_complete+1,p4_perm,LH204)*r_m,0)</f>
        <v/>
      </c>
      <c r="LJ201" s="44">
        <f>IF(LJ184=1,IF(LJ$4=p4_complete+1,p4_perm,LI204)*r_m,0)</f>
        <v/>
      </c>
      <c r="LK201" s="44">
        <f>IF(LK184=1,IF(LK$4=p4_complete+1,p4_perm,LJ204)*r_m,0)</f>
        <v/>
      </c>
      <c r="LL201" s="44">
        <f>IF(LL184=1,IF(LL$4=p4_complete+1,p4_perm,LK204)*r_m,0)</f>
        <v/>
      </c>
      <c r="LM201" s="44">
        <f>IF(LM184=1,IF(LM$4=p4_complete+1,p4_perm,LL204)*r_m,0)</f>
        <v/>
      </c>
      <c r="LN201" s="44">
        <f>IF(LN184=1,IF(LN$4=p4_complete+1,p4_perm,LM204)*r_m,0)</f>
        <v/>
      </c>
      <c r="LO201" s="44">
        <f>IF(LO184=1,IF(LO$4=p4_complete+1,p4_perm,LN204)*r_m,0)</f>
        <v/>
      </c>
      <c r="LP201" s="44">
        <f>IF(LP184=1,IF(LP$4=p4_complete+1,p4_perm,LO204)*r_m,0)</f>
        <v/>
      </c>
      <c r="LQ201" s="44">
        <f>IF(LQ184=1,IF(LQ$4=p4_complete+1,p4_perm,LP204)*r_m,0)</f>
        <v/>
      </c>
      <c r="LR201" s="44">
        <f>IF(LR184=1,IF(LR$4=p4_complete+1,p4_perm,LQ204)*r_m,0)</f>
        <v/>
      </c>
      <c r="LS201" s="44">
        <f>IF(LS184=1,IF(LS$4=p4_complete+1,p4_perm,LR204)*r_m,0)</f>
        <v/>
      </c>
      <c r="LT201" s="44">
        <f>IF(LT184=1,IF(LT$4=p4_complete+1,p4_perm,LS204)*r_m,0)</f>
        <v/>
      </c>
      <c r="LU201" s="44">
        <f>IF(LU184=1,IF(LU$4=p4_complete+1,p4_perm,LT204)*r_m,0)</f>
        <v/>
      </c>
      <c r="LV201" s="44">
        <f>IF(LV184=1,IF(LV$4=p4_complete+1,p4_perm,LU204)*r_m,0)</f>
        <v/>
      </c>
      <c r="LW201" s="44">
        <f>IF(LW184=1,IF(LW$4=p4_complete+1,p4_perm,LV204)*r_m,0)</f>
        <v/>
      </c>
      <c r="LX201" s="44">
        <f>IF(LX184=1,IF(LX$4=p4_complete+1,p4_perm,LW204)*r_m,0)</f>
        <v/>
      </c>
      <c r="LY201" s="44">
        <f>IF(LY184=1,IF(LY$4=p4_complete+1,p4_perm,LX204)*r_m,0)</f>
        <v/>
      </c>
      <c r="LZ201" s="44">
        <f>IF(LZ184=1,IF(LZ$4=p4_complete+1,p4_perm,LY204)*r_m,0)</f>
        <v/>
      </c>
      <c r="MA201" s="44">
        <f>IF(MA184=1,IF(MA$4=p4_complete+1,p4_perm,LZ204)*r_m,0)</f>
        <v/>
      </c>
      <c r="MB201" s="44">
        <f>IF(MB184=1,IF(MB$4=p4_complete+1,p4_perm,MA204)*r_m,0)</f>
        <v/>
      </c>
      <c r="MC201" s="44">
        <f>IF(MC184=1,IF(MC$4=p4_complete+1,p4_perm,MB204)*r_m,0)</f>
        <v/>
      </c>
      <c r="MD201" s="44">
        <f>IF(MD184=1,IF(MD$4=p4_complete+1,p4_perm,MC204)*r_m,0)</f>
        <v/>
      </c>
      <c r="ME201" s="44">
        <f>IF(ME184=1,IF(ME$4=p4_complete+1,p4_perm,MD204)*r_m,0)</f>
        <v/>
      </c>
      <c r="MF201" s="44">
        <f>IF(MF184=1,IF(MF$4=p4_complete+1,p4_perm,ME204)*r_m,0)</f>
        <v/>
      </c>
      <c r="MG201" s="44">
        <f>IF(MG184=1,IF(MG$4=p4_complete+1,p4_perm,MF204)*r_m,0)</f>
        <v/>
      </c>
      <c r="MH201" s="44">
        <f>IF(MH184=1,IF(MH$4=p4_complete+1,p4_perm,MG204)*r_m,0)</f>
        <v/>
      </c>
      <c r="MI201" s="44">
        <f>IF(MI184=1,IF(MI$4=p4_complete+1,p4_perm,MH204)*r_m,0)</f>
        <v/>
      </c>
      <c r="MJ201" s="44">
        <f>IF(MJ184=1,IF(MJ$4=p4_complete+1,p4_perm,MI204)*r_m,0)</f>
        <v/>
      </c>
      <c r="MK201" s="44">
        <f>IF(MK184=1,IF(MK$4=p4_complete+1,p4_perm,MJ204)*r_m,0)</f>
        <v/>
      </c>
      <c r="ML201" s="44">
        <f>IF(ML184=1,IF(ML$4=p4_complete+1,p4_perm,MK204)*r_m,0)</f>
        <v/>
      </c>
      <c r="MM201" s="44">
        <f>IF(MM184=1,IF(MM$4=p4_complete+1,p4_perm,ML204)*r_m,0)</f>
        <v/>
      </c>
      <c r="MN201" s="44">
        <f>IF(MN184=1,IF(MN$4=p4_complete+1,p4_perm,MM204)*r_m,0)</f>
        <v/>
      </c>
      <c r="MO201" s="44">
        <f>IF(MO184=1,IF(MO$4=p4_complete+1,p4_perm,MN204)*r_m,0)</f>
        <v/>
      </c>
      <c r="MP201" s="44">
        <f>IF(MP184=1,IF(MP$4=p4_complete+1,p4_perm,MO204)*r_m,0)</f>
        <v/>
      </c>
      <c r="MQ201" s="44">
        <f>IF(MQ184=1,IF(MQ$4=p4_complete+1,p4_perm,MP204)*r_m,0)</f>
        <v/>
      </c>
      <c r="MR201" s="44">
        <f>IF(MR184=1,IF(MR$4=p4_complete+1,p4_perm,MQ204)*r_m,0)</f>
        <v/>
      </c>
      <c r="MS201" s="44">
        <f>IF(MS184=1,IF(MS$4=p4_complete+1,p4_perm,MR204)*r_m,0)</f>
        <v/>
      </c>
      <c r="MT201" s="44">
        <f>IF(MT184=1,IF(MT$4=p4_complete+1,p4_perm,MS204)*r_m,0)</f>
        <v/>
      </c>
      <c r="MU201" s="44">
        <f>IF(MU184=1,IF(MU$4=p4_complete+1,p4_perm,MT204)*r_m,0)</f>
        <v/>
      </c>
      <c r="MV201" s="44">
        <f>IF(MV184=1,IF(MV$4=p4_complete+1,p4_perm,MU204)*r_m,0)</f>
        <v/>
      </c>
      <c r="MW201" s="44">
        <f>IF(MW184=1,IF(MW$4=p4_complete+1,p4_perm,MV204)*r_m,0)</f>
        <v/>
      </c>
      <c r="MX201" s="44">
        <f>IF(MX184=1,IF(MX$4=p4_complete+1,p4_perm,MW204)*r_m,0)</f>
        <v/>
      </c>
      <c r="MY201" s="44">
        <f>IF(MY184=1,IF(MY$4=p4_complete+1,p4_perm,MX204)*r_m,0)</f>
        <v/>
      </c>
      <c r="MZ201" s="44">
        <f>IF(MZ184=1,IF(MZ$4=p4_complete+1,p4_perm,MY204)*r_m,0)</f>
        <v/>
      </c>
      <c r="NA201" s="44">
        <f>IF(NA184=1,IF(NA$4=p4_complete+1,p4_perm,MZ204)*r_m,0)</f>
        <v/>
      </c>
      <c r="NB201" s="44">
        <f>IF(NB184=1,IF(NB$4=p4_complete+1,p4_perm,NA204)*r_m,0)</f>
        <v/>
      </c>
      <c r="NC201" s="44">
        <f>IF(NC184=1,IF(NC$4=p4_complete+1,p4_perm,NB204)*r_m,0)</f>
        <v/>
      </c>
      <c r="ND201" s="44">
        <f>IF(ND184=1,IF(ND$4=p4_complete+1,p4_perm,NC204)*r_m,0)</f>
        <v/>
      </c>
      <c r="NE201" s="44">
        <f>IF(NE184=1,IF(NE$4=p4_complete+1,p4_perm,ND204)*r_m,0)</f>
        <v/>
      </c>
      <c r="NF201" s="44">
        <f>IF(NF184=1,IF(NF$4=p4_complete+1,p4_perm,NE204)*r_m,0)</f>
        <v/>
      </c>
      <c r="NG201" s="44">
        <f>IF(NG184=1,IF(NG$4=p4_complete+1,p4_perm,NF204)*r_m,0)</f>
        <v/>
      </c>
      <c r="NH201" s="44">
        <f>IF(NH184=1,IF(NH$4=p4_complete+1,p4_perm,NG204)*r_m,0)</f>
        <v/>
      </c>
      <c r="NI201" s="44">
        <f>IF(NI184=1,IF(NI$4=p4_complete+1,p4_perm,NH204)*r_m,0)</f>
        <v/>
      </c>
      <c r="NJ201" s="44">
        <f>IF(NJ184=1,IF(NJ$4=p4_complete+1,p4_perm,NI204)*r_m,0)</f>
        <v/>
      </c>
      <c r="NK201" s="44">
        <f>IF(NK184=1,IF(NK$4=p4_complete+1,p4_perm,NJ204)*r_m,0)</f>
        <v/>
      </c>
      <c r="NL201" s="44">
        <f>IF(NL184=1,IF(NL$4=p4_complete+1,p4_perm,NK204)*r_m,0)</f>
        <v/>
      </c>
      <c r="NM201" s="44">
        <f>IF(NM184=1,IF(NM$4=p4_complete+1,p4_perm,NL204)*r_m,0)</f>
        <v/>
      </c>
      <c r="NN201" s="44">
        <f>IF(NN184=1,IF(NN$4=p4_complete+1,p4_perm,NM204)*r_m,0)</f>
        <v/>
      </c>
      <c r="NO201" s="44">
        <f>IF(NO184=1,IF(NO$4=p4_complete+1,p4_perm,NN204)*r_m,0)</f>
        <v/>
      </c>
      <c r="NP201" s="44">
        <f>IF(NP184=1,IF(NP$4=p4_complete+1,p4_perm,NO204)*r_m,0)</f>
        <v/>
      </c>
      <c r="NQ201" s="44">
        <f>IF(NQ184=1,IF(NQ$4=p4_complete+1,p4_perm,NP204)*r_m,0)</f>
        <v/>
      </c>
      <c r="NR201" s="44">
        <f>IF(NR184=1,IF(NR$4=p4_complete+1,p4_perm,NQ204)*r_m,0)</f>
        <v/>
      </c>
      <c r="NS201" s="44">
        <f>IF(NS184=1,IF(NS$4=p4_complete+1,p4_perm,NR204)*r_m,0)</f>
        <v/>
      </c>
      <c r="NT201" s="44">
        <f>IF(NT184=1,IF(NT$4=p4_complete+1,p4_perm,NS204)*r_m,0)</f>
        <v/>
      </c>
      <c r="NU201" s="44">
        <f>IF(NU184=1,IF(NU$4=p4_complete+1,p4_perm,NT204)*r_m,0)</f>
        <v/>
      </c>
      <c r="NV201" s="44">
        <f>IF(NV184=1,IF(NV$4=p4_complete+1,p4_perm,NU204)*r_m,0)</f>
        <v/>
      </c>
      <c r="NW201" s="44">
        <f>IF(NW184=1,IF(NW$4=p4_complete+1,p4_perm,NV204)*r_m,0)</f>
        <v/>
      </c>
      <c r="NX201" s="44">
        <f>IF(NX184=1,IF(NX$4=p4_complete+1,p4_perm,NW204)*r_m,0)</f>
        <v/>
      </c>
      <c r="NY201" s="44">
        <f>IF(NY184=1,IF(NY$4=p4_complete+1,p4_perm,NX204)*r_m,0)</f>
        <v/>
      </c>
      <c r="NZ201" s="44">
        <f>IF(NZ184=1,IF(NZ$4=p4_complete+1,p4_perm,NY204)*r_m,0)</f>
        <v/>
      </c>
      <c r="OA201" s="44">
        <f>IF(OA184=1,IF(OA$4=p4_complete+1,p4_perm,NZ204)*r_m,0)</f>
        <v/>
      </c>
      <c r="OB201" s="44">
        <f>IF(OB184=1,IF(OB$4=p4_complete+1,p4_perm,OA204)*r_m,0)</f>
        <v/>
      </c>
      <c r="OC201" s="44">
        <f>IF(OC184=1,IF(OC$4=p4_complete+1,p4_perm,OB204)*r_m,0)</f>
        <v/>
      </c>
      <c r="OD201" s="44">
        <f>IF(OD184=1,IF(OD$4=p4_complete+1,p4_perm,OC204)*r_m,0)</f>
        <v/>
      </c>
      <c r="OE201" s="44">
        <f>IF(OE184=1,IF(OE$4=p4_complete+1,p4_perm,OD204)*r_m,0)</f>
        <v/>
      </c>
      <c r="OF201" s="44">
        <f>IF(OF184=1,IF(OF$4=p4_complete+1,p4_perm,OE204)*r_m,0)</f>
        <v/>
      </c>
      <c r="OG201" s="44">
        <f>IF(OG184=1,IF(OG$4=p4_complete+1,p4_perm,OF204)*r_m,0)</f>
        <v/>
      </c>
      <c r="OH201" s="44">
        <f>IF(OH184=1,IF(OH$4=p4_complete+1,p4_perm,OG204)*r_m,0)</f>
        <v/>
      </c>
      <c r="OI201" s="44">
        <f>IF(OI184=1,IF(OI$4=p4_complete+1,p4_perm,OH204)*r_m,0)</f>
        <v/>
      </c>
      <c r="OJ201" s="44">
        <f>IF(OJ184=1,IF(OJ$4=p4_complete+1,p4_perm,OI204)*r_m,0)</f>
        <v/>
      </c>
      <c r="OK201" s="44">
        <f>IF(OK184=1,IF(OK$4=p4_complete+1,p4_perm,OJ204)*r_m,0)</f>
        <v/>
      </c>
      <c r="OL201" s="44">
        <f>IF(OL184=1,IF(OL$4=p4_complete+1,p4_perm,OK204)*r_m,0)</f>
        <v/>
      </c>
      <c r="OM201" s="44">
        <f>IF(OM184=1,IF(OM$4=p4_complete+1,p4_perm,OL204)*r_m,0)</f>
        <v/>
      </c>
      <c r="ON201" s="44">
        <f>IF(ON184=1,IF(ON$4=p4_complete+1,p4_perm,OM204)*r_m,0)</f>
        <v/>
      </c>
      <c r="OO201" s="44">
        <f>IF(OO184=1,IF(OO$4=p4_complete+1,p4_perm,ON204)*r_m,0)</f>
        <v/>
      </c>
      <c r="OP201" s="44">
        <f>IF(OP184=1,IF(OP$4=p4_complete+1,p4_perm,OO204)*r_m,0)</f>
        <v/>
      </c>
      <c r="OQ201" s="44">
        <f>IF(OQ184=1,IF(OQ$4=p4_complete+1,p4_perm,OP204)*r_m,0)</f>
        <v/>
      </c>
      <c r="OR201" s="44">
        <f>IF(OR184=1,IF(OR$4=p4_complete+1,p4_perm,OQ204)*r_m,0)</f>
        <v/>
      </c>
      <c r="OS201" s="44">
        <f>IF(OS184=1,IF(OS$4=p4_complete+1,p4_perm,OR204)*r_m,0)</f>
        <v/>
      </c>
      <c r="OT201" s="44">
        <f>IF(OT184=1,IF(OT$4=p4_complete+1,p4_perm,OS204)*r_m,0)</f>
        <v/>
      </c>
      <c r="OU201" s="44">
        <f>IF(OU184=1,IF(OU$4=p4_complete+1,p4_perm,OT204)*r_m,0)</f>
        <v/>
      </c>
      <c r="OV201" s="44">
        <f>IF(OV184=1,IF(OV$4=p4_complete+1,p4_perm,OU204)*r_m,0)</f>
        <v/>
      </c>
      <c r="OW201" s="44">
        <f>IF(OW184=1,IF(OW$4=p4_complete+1,p4_perm,OV204)*r_m,0)</f>
        <v/>
      </c>
      <c r="OX201" s="44">
        <f>IF(OX184=1,IF(OX$4=p4_complete+1,p4_perm,OW204)*r_m,0)</f>
        <v/>
      </c>
      <c r="OY201" s="44">
        <f>IF(OY184=1,IF(OY$4=p4_complete+1,p4_perm,OX204)*r_m,0)</f>
        <v/>
      </c>
      <c r="OZ201" s="44">
        <f>IF(OZ184=1,IF(OZ$4=p4_complete+1,p4_perm,OY204)*r_m,0)</f>
        <v/>
      </c>
      <c r="PA201" s="44">
        <f>IF(PA184=1,IF(PA$4=p4_complete+1,p4_perm,OZ204)*r_m,0)</f>
        <v/>
      </c>
      <c r="PB201" s="44">
        <f>IF(PB184=1,IF(PB$4=p4_complete+1,p4_perm,PA204)*r_m,0)</f>
        <v/>
      </c>
      <c r="PC201" s="44">
        <f>IF(PC184=1,IF(PC$4=p4_complete+1,p4_perm,PB204)*r_m,0)</f>
        <v/>
      </c>
      <c r="PD201" s="44">
        <f>IF(PD184=1,IF(PD$4=p4_complete+1,p4_perm,PC204)*r_m,0)</f>
        <v/>
      </c>
      <c r="PE201" s="44">
        <f>IF(PE184=1,IF(PE$4=p4_complete+1,p4_perm,PD204)*r_m,0)</f>
        <v/>
      </c>
      <c r="PF201" s="44">
        <f>IF(PF184=1,IF(PF$4=p4_complete+1,p4_perm,PE204)*r_m,0)</f>
        <v/>
      </c>
      <c r="PG201" s="44">
        <f>IF(PG184=1,IF(PG$4=p4_complete+1,p4_perm,PF204)*r_m,0)</f>
        <v/>
      </c>
      <c r="PH201" s="44">
        <f>IF(PH184=1,IF(PH$4=p4_complete+1,p4_perm,PG204)*r_m,0)</f>
        <v/>
      </c>
      <c r="PI201" s="44">
        <f>IF(PI184=1,IF(PI$4=p4_complete+1,p4_perm,PH204)*r_m,0)</f>
        <v/>
      </c>
      <c r="PJ201" s="44">
        <f>IF(PJ184=1,IF(PJ$4=p4_complete+1,p4_perm,PI204)*r_m,0)</f>
        <v/>
      </c>
      <c r="PK201" s="44">
        <f>IF(PK184=1,IF(PK$4=p4_complete+1,p4_perm,PJ204)*r_m,0)</f>
        <v/>
      </c>
      <c r="PL201" s="44">
        <f>IF(PL184=1,IF(PL$4=p4_complete+1,p4_perm,PK204)*r_m,0)</f>
        <v/>
      </c>
      <c r="PM201" s="44">
        <f>IF(PM184=1,IF(PM$4=p4_complete+1,p4_perm,PL204)*r_m,0)</f>
        <v/>
      </c>
    </row>
    <row r="202">
      <c r="A202" s="9" t="inlineStr">
        <is>
          <t>MLI principal</t>
        </is>
      </c>
      <c r="B202" s="9" t="inlineStr">
        <is>
          <t>P4</t>
        </is>
      </c>
      <c r="C202" s="43">
        <f>SUM(D202:PM202)</f>
        <v/>
      </c>
      <c r="D202" s="44">
        <f>IF(D184=1,p4_pmt-D201,0)</f>
        <v/>
      </c>
      <c r="E202" s="44">
        <f>IF(E184=1,p4_pmt-E201,0)</f>
        <v/>
      </c>
      <c r="F202" s="44">
        <f>IF(F184=1,p4_pmt-F201,0)</f>
        <v/>
      </c>
      <c r="G202" s="44">
        <f>IF(G184=1,p4_pmt-G201,0)</f>
        <v/>
      </c>
      <c r="H202" s="44">
        <f>IF(H184=1,p4_pmt-H201,0)</f>
        <v/>
      </c>
      <c r="I202" s="44">
        <f>IF(I184=1,p4_pmt-I201,0)</f>
        <v/>
      </c>
      <c r="J202" s="44">
        <f>IF(J184=1,p4_pmt-J201,0)</f>
        <v/>
      </c>
      <c r="K202" s="44">
        <f>IF(K184=1,p4_pmt-K201,0)</f>
        <v/>
      </c>
      <c r="L202" s="44">
        <f>IF(L184=1,p4_pmt-L201,0)</f>
        <v/>
      </c>
      <c r="M202" s="44">
        <f>IF(M184=1,p4_pmt-M201,0)</f>
        <v/>
      </c>
      <c r="N202" s="44">
        <f>IF(N184=1,p4_pmt-N201,0)</f>
        <v/>
      </c>
      <c r="O202" s="44">
        <f>IF(O184=1,p4_pmt-O201,0)</f>
        <v/>
      </c>
      <c r="P202" s="44">
        <f>IF(P184=1,p4_pmt-P201,0)</f>
        <v/>
      </c>
      <c r="Q202" s="44">
        <f>IF(Q184=1,p4_pmt-Q201,0)</f>
        <v/>
      </c>
      <c r="R202" s="44">
        <f>IF(R184=1,p4_pmt-R201,0)</f>
        <v/>
      </c>
      <c r="S202" s="44">
        <f>IF(S184=1,p4_pmt-S201,0)</f>
        <v/>
      </c>
      <c r="T202" s="44">
        <f>IF(T184=1,p4_pmt-T201,0)</f>
        <v/>
      </c>
      <c r="U202" s="44">
        <f>IF(U184=1,p4_pmt-U201,0)</f>
        <v/>
      </c>
      <c r="V202" s="44">
        <f>IF(V184=1,p4_pmt-V201,0)</f>
        <v/>
      </c>
      <c r="W202" s="44">
        <f>IF(W184=1,p4_pmt-W201,0)</f>
        <v/>
      </c>
      <c r="X202" s="44">
        <f>IF(X184=1,p4_pmt-X201,0)</f>
        <v/>
      </c>
      <c r="Y202" s="44">
        <f>IF(Y184=1,p4_pmt-Y201,0)</f>
        <v/>
      </c>
      <c r="Z202" s="44">
        <f>IF(Z184=1,p4_pmt-Z201,0)</f>
        <v/>
      </c>
      <c r="AA202" s="44">
        <f>IF(AA184=1,p4_pmt-AA201,0)</f>
        <v/>
      </c>
      <c r="AB202" s="44">
        <f>IF(AB184=1,p4_pmt-AB201,0)</f>
        <v/>
      </c>
      <c r="AC202" s="44">
        <f>IF(AC184=1,p4_pmt-AC201,0)</f>
        <v/>
      </c>
      <c r="AD202" s="44">
        <f>IF(AD184=1,p4_pmt-AD201,0)</f>
        <v/>
      </c>
      <c r="AE202" s="44">
        <f>IF(AE184=1,p4_pmt-AE201,0)</f>
        <v/>
      </c>
      <c r="AF202" s="44">
        <f>IF(AF184=1,p4_pmt-AF201,0)</f>
        <v/>
      </c>
      <c r="AG202" s="44">
        <f>IF(AG184=1,p4_pmt-AG201,0)</f>
        <v/>
      </c>
      <c r="AH202" s="44">
        <f>IF(AH184=1,p4_pmt-AH201,0)</f>
        <v/>
      </c>
      <c r="AI202" s="44">
        <f>IF(AI184=1,p4_pmt-AI201,0)</f>
        <v/>
      </c>
      <c r="AJ202" s="44">
        <f>IF(AJ184=1,p4_pmt-AJ201,0)</f>
        <v/>
      </c>
      <c r="AK202" s="44">
        <f>IF(AK184=1,p4_pmt-AK201,0)</f>
        <v/>
      </c>
      <c r="AL202" s="44">
        <f>IF(AL184=1,p4_pmt-AL201,0)</f>
        <v/>
      </c>
      <c r="AM202" s="44">
        <f>IF(AM184=1,p4_pmt-AM201,0)</f>
        <v/>
      </c>
      <c r="AN202" s="44">
        <f>IF(AN184=1,p4_pmt-AN201,0)</f>
        <v/>
      </c>
      <c r="AO202" s="44">
        <f>IF(AO184=1,p4_pmt-AO201,0)</f>
        <v/>
      </c>
      <c r="AP202" s="44">
        <f>IF(AP184=1,p4_pmt-AP201,0)</f>
        <v/>
      </c>
      <c r="AQ202" s="44">
        <f>IF(AQ184=1,p4_pmt-AQ201,0)</f>
        <v/>
      </c>
      <c r="AR202" s="44">
        <f>IF(AR184=1,p4_pmt-AR201,0)</f>
        <v/>
      </c>
      <c r="AS202" s="44">
        <f>IF(AS184=1,p4_pmt-AS201,0)</f>
        <v/>
      </c>
      <c r="AT202" s="44">
        <f>IF(AT184=1,p4_pmt-AT201,0)</f>
        <v/>
      </c>
      <c r="AU202" s="44">
        <f>IF(AU184=1,p4_pmt-AU201,0)</f>
        <v/>
      </c>
      <c r="AV202" s="44">
        <f>IF(AV184=1,p4_pmt-AV201,0)</f>
        <v/>
      </c>
      <c r="AW202" s="44">
        <f>IF(AW184=1,p4_pmt-AW201,0)</f>
        <v/>
      </c>
      <c r="AX202" s="44">
        <f>IF(AX184=1,p4_pmt-AX201,0)</f>
        <v/>
      </c>
      <c r="AY202" s="44">
        <f>IF(AY184=1,p4_pmt-AY201,0)</f>
        <v/>
      </c>
      <c r="AZ202" s="44">
        <f>IF(AZ184=1,p4_pmt-AZ201,0)</f>
        <v/>
      </c>
      <c r="BA202" s="44">
        <f>IF(BA184=1,p4_pmt-BA201,0)</f>
        <v/>
      </c>
      <c r="BB202" s="44">
        <f>IF(BB184=1,p4_pmt-BB201,0)</f>
        <v/>
      </c>
      <c r="BC202" s="44">
        <f>IF(BC184=1,p4_pmt-BC201,0)</f>
        <v/>
      </c>
      <c r="BD202" s="44">
        <f>IF(BD184=1,p4_pmt-BD201,0)</f>
        <v/>
      </c>
      <c r="BE202" s="44">
        <f>IF(BE184=1,p4_pmt-BE201,0)</f>
        <v/>
      </c>
      <c r="BF202" s="44">
        <f>IF(BF184=1,p4_pmt-BF201,0)</f>
        <v/>
      </c>
      <c r="BG202" s="44">
        <f>IF(BG184=1,p4_pmt-BG201,0)</f>
        <v/>
      </c>
      <c r="BH202" s="44">
        <f>IF(BH184=1,p4_pmt-BH201,0)</f>
        <v/>
      </c>
      <c r="BI202" s="44">
        <f>IF(BI184=1,p4_pmt-BI201,0)</f>
        <v/>
      </c>
      <c r="BJ202" s="44">
        <f>IF(BJ184=1,p4_pmt-BJ201,0)</f>
        <v/>
      </c>
      <c r="BK202" s="44">
        <f>IF(BK184=1,p4_pmt-BK201,0)</f>
        <v/>
      </c>
      <c r="BL202" s="44">
        <f>IF(BL184=1,p4_pmt-BL201,0)</f>
        <v/>
      </c>
      <c r="BM202" s="44">
        <f>IF(BM184=1,p4_pmt-BM201,0)</f>
        <v/>
      </c>
      <c r="BN202" s="44">
        <f>IF(BN184=1,p4_pmt-BN201,0)</f>
        <v/>
      </c>
      <c r="BO202" s="44">
        <f>IF(BO184=1,p4_pmt-BO201,0)</f>
        <v/>
      </c>
      <c r="BP202" s="44">
        <f>IF(BP184=1,p4_pmt-BP201,0)</f>
        <v/>
      </c>
      <c r="BQ202" s="44">
        <f>IF(BQ184=1,p4_pmt-BQ201,0)</f>
        <v/>
      </c>
      <c r="BR202" s="44">
        <f>IF(BR184=1,p4_pmt-BR201,0)</f>
        <v/>
      </c>
      <c r="BS202" s="44">
        <f>IF(BS184=1,p4_pmt-BS201,0)</f>
        <v/>
      </c>
      <c r="BT202" s="44">
        <f>IF(BT184=1,p4_pmt-BT201,0)</f>
        <v/>
      </c>
      <c r="BU202" s="44">
        <f>IF(BU184=1,p4_pmt-BU201,0)</f>
        <v/>
      </c>
      <c r="BV202" s="44">
        <f>IF(BV184=1,p4_pmt-BV201,0)</f>
        <v/>
      </c>
      <c r="BW202" s="44">
        <f>IF(BW184=1,p4_pmt-BW201,0)</f>
        <v/>
      </c>
      <c r="BX202" s="44">
        <f>IF(BX184=1,p4_pmt-BX201,0)</f>
        <v/>
      </c>
      <c r="BY202" s="44">
        <f>IF(BY184=1,p4_pmt-BY201,0)</f>
        <v/>
      </c>
      <c r="BZ202" s="44">
        <f>IF(BZ184=1,p4_pmt-BZ201,0)</f>
        <v/>
      </c>
      <c r="CA202" s="44">
        <f>IF(CA184=1,p4_pmt-CA201,0)</f>
        <v/>
      </c>
      <c r="CB202" s="44">
        <f>IF(CB184=1,p4_pmt-CB201,0)</f>
        <v/>
      </c>
      <c r="CC202" s="44">
        <f>IF(CC184=1,p4_pmt-CC201,0)</f>
        <v/>
      </c>
      <c r="CD202" s="44">
        <f>IF(CD184=1,p4_pmt-CD201,0)</f>
        <v/>
      </c>
      <c r="CE202" s="44">
        <f>IF(CE184=1,p4_pmt-CE201,0)</f>
        <v/>
      </c>
      <c r="CF202" s="44">
        <f>IF(CF184=1,p4_pmt-CF201,0)</f>
        <v/>
      </c>
      <c r="CG202" s="44">
        <f>IF(CG184=1,p4_pmt-CG201,0)</f>
        <v/>
      </c>
      <c r="CH202" s="44">
        <f>IF(CH184=1,p4_pmt-CH201,0)</f>
        <v/>
      </c>
      <c r="CI202" s="44">
        <f>IF(CI184=1,p4_pmt-CI201,0)</f>
        <v/>
      </c>
      <c r="CJ202" s="44">
        <f>IF(CJ184=1,p4_pmt-CJ201,0)</f>
        <v/>
      </c>
      <c r="CK202" s="44">
        <f>IF(CK184=1,p4_pmt-CK201,0)</f>
        <v/>
      </c>
      <c r="CL202" s="44">
        <f>IF(CL184=1,p4_pmt-CL201,0)</f>
        <v/>
      </c>
      <c r="CM202" s="44">
        <f>IF(CM184=1,p4_pmt-CM201,0)</f>
        <v/>
      </c>
      <c r="CN202" s="44">
        <f>IF(CN184=1,p4_pmt-CN201,0)</f>
        <v/>
      </c>
      <c r="CO202" s="44">
        <f>IF(CO184=1,p4_pmt-CO201,0)</f>
        <v/>
      </c>
      <c r="CP202" s="44">
        <f>IF(CP184=1,p4_pmt-CP201,0)</f>
        <v/>
      </c>
      <c r="CQ202" s="44">
        <f>IF(CQ184=1,p4_pmt-CQ201,0)</f>
        <v/>
      </c>
      <c r="CR202" s="44">
        <f>IF(CR184=1,p4_pmt-CR201,0)</f>
        <v/>
      </c>
      <c r="CS202" s="44">
        <f>IF(CS184=1,p4_pmt-CS201,0)</f>
        <v/>
      </c>
      <c r="CT202" s="44">
        <f>IF(CT184=1,p4_pmt-CT201,0)</f>
        <v/>
      </c>
      <c r="CU202" s="44">
        <f>IF(CU184=1,p4_pmt-CU201,0)</f>
        <v/>
      </c>
      <c r="CV202" s="44">
        <f>IF(CV184=1,p4_pmt-CV201,0)</f>
        <v/>
      </c>
      <c r="CW202" s="44">
        <f>IF(CW184=1,p4_pmt-CW201,0)</f>
        <v/>
      </c>
      <c r="CX202" s="44">
        <f>IF(CX184=1,p4_pmt-CX201,0)</f>
        <v/>
      </c>
      <c r="CY202" s="44">
        <f>IF(CY184=1,p4_pmt-CY201,0)</f>
        <v/>
      </c>
      <c r="CZ202" s="44">
        <f>IF(CZ184=1,p4_pmt-CZ201,0)</f>
        <v/>
      </c>
      <c r="DA202" s="44">
        <f>IF(DA184=1,p4_pmt-DA201,0)</f>
        <v/>
      </c>
      <c r="DB202" s="44">
        <f>IF(DB184=1,p4_pmt-DB201,0)</f>
        <v/>
      </c>
      <c r="DC202" s="44">
        <f>IF(DC184=1,p4_pmt-DC201,0)</f>
        <v/>
      </c>
      <c r="DD202" s="44">
        <f>IF(DD184=1,p4_pmt-DD201,0)</f>
        <v/>
      </c>
      <c r="DE202" s="44">
        <f>IF(DE184=1,p4_pmt-DE201,0)</f>
        <v/>
      </c>
      <c r="DF202" s="44">
        <f>IF(DF184=1,p4_pmt-DF201,0)</f>
        <v/>
      </c>
      <c r="DG202" s="44">
        <f>IF(DG184=1,p4_pmt-DG201,0)</f>
        <v/>
      </c>
      <c r="DH202" s="44">
        <f>IF(DH184=1,p4_pmt-DH201,0)</f>
        <v/>
      </c>
      <c r="DI202" s="44">
        <f>IF(DI184=1,p4_pmt-DI201,0)</f>
        <v/>
      </c>
      <c r="DJ202" s="44">
        <f>IF(DJ184=1,p4_pmt-DJ201,0)</f>
        <v/>
      </c>
      <c r="DK202" s="44">
        <f>IF(DK184=1,p4_pmt-DK201,0)</f>
        <v/>
      </c>
      <c r="DL202" s="44">
        <f>IF(DL184=1,p4_pmt-DL201,0)</f>
        <v/>
      </c>
      <c r="DM202" s="44">
        <f>IF(DM184=1,p4_pmt-DM201,0)</f>
        <v/>
      </c>
      <c r="DN202" s="44">
        <f>IF(DN184=1,p4_pmt-DN201,0)</f>
        <v/>
      </c>
      <c r="DO202" s="44">
        <f>IF(DO184=1,p4_pmt-DO201,0)</f>
        <v/>
      </c>
      <c r="DP202" s="44">
        <f>IF(DP184=1,p4_pmt-DP201,0)</f>
        <v/>
      </c>
      <c r="DQ202" s="44">
        <f>IF(DQ184=1,p4_pmt-DQ201,0)</f>
        <v/>
      </c>
      <c r="DR202" s="44">
        <f>IF(DR184=1,p4_pmt-DR201,0)</f>
        <v/>
      </c>
      <c r="DS202" s="44">
        <f>IF(DS184=1,p4_pmt-DS201,0)</f>
        <v/>
      </c>
      <c r="DT202" s="44">
        <f>IF(DT184=1,p4_pmt-DT201,0)</f>
        <v/>
      </c>
      <c r="DU202" s="44">
        <f>IF(DU184=1,p4_pmt-DU201,0)</f>
        <v/>
      </c>
      <c r="DV202" s="44">
        <f>IF(DV184=1,p4_pmt-DV201,0)</f>
        <v/>
      </c>
      <c r="DW202" s="44">
        <f>IF(DW184=1,p4_pmt-DW201,0)</f>
        <v/>
      </c>
      <c r="DX202" s="44">
        <f>IF(DX184=1,p4_pmt-DX201,0)</f>
        <v/>
      </c>
      <c r="DY202" s="44">
        <f>IF(DY184=1,p4_pmt-DY201,0)</f>
        <v/>
      </c>
      <c r="DZ202" s="44">
        <f>IF(DZ184=1,p4_pmt-DZ201,0)</f>
        <v/>
      </c>
      <c r="EA202" s="44">
        <f>IF(EA184=1,p4_pmt-EA201,0)</f>
        <v/>
      </c>
      <c r="EB202" s="44">
        <f>IF(EB184=1,p4_pmt-EB201,0)</f>
        <v/>
      </c>
      <c r="EC202" s="44">
        <f>IF(EC184=1,p4_pmt-EC201,0)</f>
        <v/>
      </c>
      <c r="ED202" s="44">
        <f>IF(ED184=1,p4_pmt-ED201,0)</f>
        <v/>
      </c>
      <c r="EE202" s="44">
        <f>IF(EE184=1,p4_pmt-EE201,0)</f>
        <v/>
      </c>
      <c r="EF202" s="44">
        <f>IF(EF184=1,p4_pmt-EF201,0)</f>
        <v/>
      </c>
      <c r="EG202" s="44">
        <f>IF(EG184=1,p4_pmt-EG201,0)</f>
        <v/>
      </c>
      <c r="EH202" s="44">
        <f>IF(EH184=1,p4_pmt-EH201,0)</f>
        <v/>
      </c>
      <c r="EI202" s="44">
        <f>IF(EI184=1,p4_pmt-EI201,0)</f>
        <v/>
      </c>
      <c r="EJ202" s="44">
        <f>IF(EJ184=1,p4_pmt-EJ201,0)</f>
        <v/>
      </c>
      <c r="EK202" s="44">
        <f>IF(EK184=1,p4_pmt-EK201,0)</f>
        <v/>
      </c>
      <c r="EL202" s="44">
        <f>IF(EL184=1,p4_pmt-EL201,0)</f>
        <v/>
      </c>
      <c r="EM202" s="44">
        <f>IF(EM184=1,p4_pmt-EM201,0)</f>
        <v/>
      </c>
      <c r="EN202" s="44">
        <f>IF(EN184=1,p4_pmt-EN201,0)</f>
        <v/>
      </c>
      <c r="EO202" s="44">
        <f>IF(EO184=1,p4_pmt-EO201,0)</f>
        <v/>
      </c>
      <c r="EP202" s="44">
        <f>IF(EP184=1,p4_pmt-EP201,0)</f>
        <v/>
      </c>
      <c r="EQ202" s="44">
        <f>IF(EQ184=1,p4_pmt-EQ201,0)</f>
        <v/>
      </c>
      <c r="ER202" s="44">
        <f>IF(ER184=1,p4_pmt-ER201,0)</f>
        <v/>
      </c>
      <c r="ES202" s="44">
        <f>IF(ES184=1,p4_pmt-ES201,0)</f>
        <v/>
      </c>
      <c r="ET202" s="44">
        <f>IF(ET184=1,p4_pmt-ET201,0)</f>
        <v/>
      </c>
      <c r="EU202" s="44">
        <f>IF(EU184=1,p4_pmt-EU201,0)</f>
        <v/>
      </c>
      <c r="EV202" s="44">
        <f>IF(EV184=1,p4_pmt-EV201,0)</f>
        <v/>
      </c>
      <c r="EW202" s="44">
        <f>IF(EW184=1,p4_pmt-EW201,0)</f>
        <v/>
      </c>
      <c r="EX202" s="44">
        <f>IF(EX184=1,p4_pmt-EX201,0)</f>
        <v/>
      </c>
      <c r="EY202" s="44">
        <f>IF(EY184=1,p4_pmt-EY201,0)</f>
        <v/>
      </c>
      <c r="EZ202" s="44">
        <f>IF(EZ184=1,p4_pmt-EZ201,0)</f>
        <v/>
      </c>
      <c r="FA202" s="44">
        <f>IF(FA184=1,p4_pmt-FA201,0)</f>
        <v/>
      </c>
      <c r="FB202" s="44">
        <f>IF(FB184=1,p4_pmt-FB201,0)</f>
        <v/>
      </c>
      <c r="FC202" s="44">
        <f>IF(FC184=1,p4_pmt-FC201,0)</f>
        <v/>
      </c>
      <c r="FD202" s="44">
        <f>IF(FD184=1,p4_pmt-FD201,0)</f>
        <v/>
      </c>
      <c r="FE202" s="44">
        <f>IF(FE184=1,p4_pmt-FE201,0)</f>
        <v/>
      </c>
      <c r="FF202" s="44">
        <f>IF(FF184=1,p4_pmt-FF201,0)</f>
        <v/>
      </c>
      <c r="FG202" s="44">
        <f>IF(FG184=1,p4_pmt-FG201,0)</f>
        <v/>
      </c>
      <c r="FH202" s="44">
        <f>IF(FH184=1,p4_pmt-FH201,0)</f>
        <v/>
      </c>
      <c r="FI202" s="44">
        <f>IF(FI184=1,p4_pmt-FI201,0)</f>
        <v/>
      </c>
      <c r="FJ202" s="44">
        <f>IF(FJ184=1,p4_pmt-FJ201,0)</f>
        <v/>
      </c>
      <c r="FK202" s="44">
        <f>IF(FK184=1,p4_pmt-FK201,0)</f>
        <v/>
      </c>
      <c r="FL202" s="44">
        <f>IF(FL184=1,p4_pmt-FL201,0)</f>
        <v/>
      </c>
      <c r="FM202" s="44">
        <f>IF(FM184=1,p4_pmt-FM201,0)</f>
        <v/>
      </c>
      <c r="FN202" s="44">
        <f>IF(FN184=1,p4_pmt-FN201,0)</f>
        <v/>
      </c>
      <c r="FO202" s="44">
        <f>IF(FO184=1,p4_pmt-FO201,0)</f>
        <v/>
      </c>
      <c r="FP202" s="44">
        <f>IF(FP184=1,p4_pmt-FP201,0)</f>
        <v/>
      </c>
      <c r="FQ202" s="44">
        <f>IF(FQ184=1,p4_pmt-FQ201,0)</f>
        <v/>
      </c>
      <c r="FR202" s="44">
        <f>IF(FR184=1,p4_pmt-FR201,0)</f>
        <v/>
      </c>
      <c r="FS202" s="44">
        <f>IF(FS184=1,p4_pmt-FS201,0)</f>
        <v/>
      </c>
      <c r="FT202" s="44">
        <f>IF(FT184=1,p4_pmt-FT201,0)</f>
        <v/>
      </c>
      <c r="FU202" s="44">
        <f>IF(FU184=1,p4_pmt-FU201,0)</f>
        <v/>
      </c>
      <c r="FV202" s="44">
        <f>IF(FV184=1,p4_pmt-FV201,0)</f>
        <v/>
      </c>
      <c r="FW202" s="44">
        <f>IF(FW184=1,p4_pmt-FW201,0)</f>
        <v/>
      </c>
      <c r="FX202" s="44">
        <f>IF(FX184=1,p4_pmt-FX201,0)</f>
        <v/>
      </c>
      <c r="FY202" s="44">
        <f>IF(FY184=1,p4_pmt-FY201,0)</f>
        <v/>
      </c>
      <c r="FZ202" s="44">
        <f>IF(FZ184=1,p4_pmt-FZ201,0)</f>
        <v/>
      </c>
      <c r="GA202" s="44">
        <f>IF(GA184=1,p4_pmt-GA201,0)</f>
        <v/>
      </c>
      <c r="GB202" s="44">
        <f>IF(GB184=1,p4_pmt-GB201,0)</f>
        <v/>
      </c>
      <c r="GC202" s="44">
        <f>IF(GC184=1,p4_pmt-GC201,0)</f>
        <v/>
      </c>
      <c r="GD202" s="44">
        <f>IF(GD184=1,p4_pmt-GD201,0)</f>
        <v/>
      </c>
      <c r="GE202" s="44">
        <f>IF(GE184=1,p4_pmt-GE201,0)</f>
        <v/>
      </c>
      <c r="GF202" s="44">
        <f>IF(GF184=1,p4_pmt-GF201,0)</f>
        <v/>
      </c>
      <c r="GG202" s="44">
        <f>IF(GG184=1,p4_pmt-GG201,0)</f>
        <v/>
      </c>
      <c r="GH202" s="44">
        <f>IF(GH184=1,p4_pmt-GH201,0)</f>
        <v/>
      </c>
      <c r="GI202" s="44">
        <f>IF(GI184=1,p4_pmt-GI201,0)</f>
        <v/>
      </c>
      <c r="GJ202" s="44">
        <f>IF(GJ184=1,p4_pmt-GJ201,0)</f>
        <v/>
      </c>
      <c r="GK202" s="44">
        <f>IF(GK184=1,p4_pmt-GK201,0)</f>
        <v/>
      </c>
      <c r="GL202" s="44">
        <f>IF(GL184=1,p4_pmt-GL201,0)</f>
        <v/>
      </c>
      <c r="GM202" s="44">
        <f>IF(GM184=1,p4_pmt-GM201,0)</f>
        <v/>
      </c>
      <c r="GN202" s="44">
        <f>IF(GN184=1,p4_pmt-GN201,0)</f>
        <v/>
      </c>
      <c r="GO202" s="44">
        <f>IF(GO184=1,p4_pmt-GO201,0)</f>
        <v/>
      </c>
      <c r="GP202" s="44">
        <f>IF(GP184=1,p4_pmt-GP201,0)</f>
        <v/>
      </c>
      <c r="GQ202" s="44">
        <f>IF(GQ184=1,p4_pmt-GQ201,0)</f>
        <v/>
      </c>
      <c r="GR202" s="44">
        <f>IF(GR184=1,p4_pmt-GR201,0)</f>
        <v/>
      </c>
      <c r="GS202" s="44">
        <f>IF(GS184=1,p4_pmt-GS201,0)</f>
        <v/>
      </c>
      <c r="GT202" s="44">
        <f>IF(GT184=1,p4_pmt-GT201,0)</f>
        <v/>
      </c>
      <c r="GU202" s="44">
        <f>IF(GU184=1,p4_pmt-GU201,0)</f>
        <v/>
      </c>
      <c r="GV202" s="44">
        <f>IF(GV184=1,p4_pmt-GV201,0)</f>
        <v/>
      </c>
      <c r="GW202" s="44">
        <f>IF(GW184=1,p4_pmt-GW201,0)</f>
        <v/>
      </c>
      <c r="GX202" s="44">
        <f>IF(GX184=1,p4_pmt-GX201,0)</f>
        <v/>
      </c>
      <c r="GY202" s="44">
        <f>IF(GY184=1,p4_pmt-GY201,0)</f>
        <v/>
      </c>
      <c r="GZ202" s="44">
        <f>IF(GZ184=1,p4_pmt-GZ201,0)</f>
        <v/>
      </c>
      <c r="HA202" s="44">
        <f>IF(HA184=1,p4_pmt-HA201,0)</f>
        <v/>
      </c>
      <c r="HB202" s="44">
        <f>IF(HB184=1,p4_pmt-HB201,0)</f>
        <v/>
      </c>
      <c r="HC202" s="44">
        <f>IF(HC184=1,p4_pmt-HC201,0)</f>
        <v/>
      </c>
      <c r="HD202" s="44">
        <f>IF(HD184=1,p4_pmt-HD201,0)</f>
        <v/>
      </c>
      <c r="HE202" s="44">
        <f>IF(HE184=1,p4_pmt-HE201,0)</f>
        <v/>
      </c>
      <c r="HF202" s="44">
        <f>IF(HF184=1,p4_pmt-HF201,0)</f>
        <v/>
      </c>
      <c r="HG202" s="44">
        <f>IF(HG184=1,p4_pmt-HG201,0)</f>
        <v/>
      </c>
      <c r="HH202" s="44">
        <f>IF(HH184=1,p4_pmt-HH201,0)</f>
        <v/>
      </c>
      <c r="HI202" s="44">
        <f>IF(HI184=1,p4_pmt-HI201,0)</f>
        <v/>
      </c>
      <c r="HJ202" s="44">
        <f>IF(HJ184=1,p4_pmt-HJ201,0)</f>
        <v/>
      </c>
      <c r="HK202" s="44">
        <f>IF(HK184=1,p4_pmt-HK201,0)</f>
        <v/>
      </c>
      <c r="HL202" s="44">
        <f>IF(HL184=1,p4_pmt-HL201,0)</f>
        <v/>
      </c>
      <c r="HM202" s="44">
        <f>IF(HM184=1,p4_pmt-HM201,0)</f>
        <v/>
      </c>
      <c r="HN202" s="44">
        <f>IF(HN184=1,p4_pmt-HN201,0)</f>
        <v/>
      </c>
      <c r="HO202" s="44">
        <f>IF(HO184=1,p4_pmt-HO201,0)</f>
        <v/>
      </c>
      <c r="HP202" s="44">
        <f>IF(HP184=1,p4_pmt-HP201,0)</f>
        <v/>
      </c>
      <c r="HQ202" s="44">
        <f>IF(HQ184=1,p4_pmt-HQ201,0)</f>
        <v/>
      </c>
      <c r="HR202" s="44">
        <f>IF(HR184=1,p4_pmt-HR201,0)</f>
        <v/>
      </c>
      <c r="HS202" s="44">
        <f>IF(HS184=1,p4_pmt-HS201,0)</f>
        <v/>
      </c>
      <c r="HT202" s="44">
        <f>IF(HT184=1,p4_pmt-HT201,0)</f>
        <v/>
      </c>
      <c r="HU202" s="44">
        <f>IF(HU184=1,p4_pmt-HU201,0)</f>
        <v/>
      </c>
      <c r="HV202" s="44">
        <f>IF(HV184=1,p4_pmt-HV201,0)</f>
        <v/>
      </c>
      <c r="HW202" s="44">
        <f>IF(HW184=1,p4_pmt-HW201,0)</f>
        <v/>
      </c>
      <c r="HX202" s="44">
        <f>IF(HX184=1,p4_pmt-HX201,0)</f>
        <v/>
      </c>
      <c r="HY202" s="44">
        <f>IF(HY184=1,p4_pmt-HY201,0)</f>
        <v/>
      </c>
      <c r="HZ202" s="44">
        <f>IF(HZ184=1,p4_pmt-HZ201,0)</f>
        <v/>
      </c>
      <c r="IA202" s="44">
        <f>IF(IA184=1,p4_pmt-IA201,0)</f>
        <v/>
      </c>
      <c r="IB202" s="44">
        <f>IF(IB184=1,p4_pmt-IB201,0)</f>
        <v/>
      </c>
      <c r="IC202" s="44">
        <f>IF(IC184=1,p4_pmt-IC201,0)</f>
        <v/>
      </c>
      <c r="ID202" s="44">
        <f>IF(ID184=1,p4_pmt-ID201,0)</f>
        <v/>
      </c>
      <c r="IE202" s="44">
        <f>IF(IE184=1,p4_pmt-IE201,0)</f>
        <v/>
      </c>
      <c r="IF202" s="44">
        <f>IF(IF184=1,p4_pmt-IF201,0)</f>
        <v/>
      </c>
      <c r="IG202" s="44">
        <f>IF(IG184=1,p4_pmt-IG201,0)</f>
        <v/>
      </c>
      <c r="IH202" s="44">
        <f>IF(IH184=1,p4_pmt-IH201,0)</f>
        <v/>
      </c>
      <c r="II202" s="44">
        <f>IF(II184=1,p4_pmt-II201,0)</f>
        <v/>
      </c>
      <c r="IJ202" s="44">
        <f>IF(IJ184=1,p4_pmt-IJ201,0)</f>
        <v/>
      </c>
      <c r="IK202" s="44">
        <f>IF(IK184=1,p4_pmt-IK201,0)</f>
        <v/>
      </c>
      <c r="IL202" s="44">
        <f>IF(IL184=1,p4_pmt-IL201,0)</f>
        <v/>
      </c>
      <c r="IM202" s="44">
        <f>IF(IM184=1,p4_pmt-IM201,0)</f>
        <v/>
      </c>
      <c r="IN202" s="44">
        <f>IF(IN184=1,p4_pmt-IN201,0)</f>
        <v/>
      </c>
      <c r="IO202" s="44">
        <f>IF(IO184=1,p4_pmt-IO201,0)</f>
        <v/>
      </c>
      <c r="IP202" s="44">
        <f>IF(IP184=1,p4_pmt-IP201,0)</f>
        <v/>
      </c>
      <c r="IQ202" s="44">
        <f>IF(IQ184=1,p4_pmt-IQ201,0)</f>
        <v/>
      </c>
      <c r="IR202" s="44">
        <f>IF(IR184=1,p4_pmt-IR201,0)</f>
        <v/>
      </c>
      <c r="IS202" s="44">
        <f>IF(IS184=1,p4_pmt-IS201,0)</f>
        <v/>
      </c>
      <c r="IT202" s="44">
        <f>IF(IT184=1,p4_pmt-IT201,0)</f>
        <v/>
      </c>
      <c r="IU202" s="44">
        <f>IF(IU184=1,p4_pmt-IU201,0)</f>
        <v/>
      </c>
      <c r="IV202" s="44">
        <f>IF(IV184=1,p4_pmt-IV201,0)</f>
        <v/>
      </c>
      <c r="IW202" s="44">
        <f>IF(IW184=1,p4_pmt-IW201,0)</f>
        <v/>
      </c>
      <c r="IX202" s="44">
        <f>IF(IX184=1,p4_pmt-IX201,0)</f>
        <v/>
      </c>
      <c r="IY202" s="44">
        <f>IF(IY184=1,p4_pmt-IY201,0)</f>
        <v/>
      </c>
      <c r="IZ202" s="44">
        <f>IF(IZ184=1,p4_pmt-IZ201,0)</f>
        <v/>
      </c>
      <c r="JA202" s="44">
        <f>IF(JA184=1,p4_pmt-JA201,0)</f>
        <v/>
      </c>
      <c r="JB202" s="44">
        <f>IF(JB184=1,p4_pmt-JB201,0)</f>
        <v/>
      </c>
      <c r="JC202" s="44">
        <f>IF(JC184=1,p4_pmt-JC201,0)</f>
        <v/>
      </c>
      <c r="JD202" s="44">
        <f>IF(JD184=1,p4_pmt-JD201,0)</f>
        <v/>
      </c>
      <c r="JE202" s="44">
        <f>IF(JE184=1,p4_pmt-JE201,0)</f>
        <v/>
      </c>
      <c r="JF202" s="44">
        <f>IF(JF184=1,p4_pmt-JF201,0)</f>
        <v/>
      </c>
      <c r="JG202" s="44">
        <f>IF(JG184=1,p4_pmt-JG201,0)</f>
        <v/>
      </c>
      <c r="JH202" s="44">
        <f>IF(JH184=1,p4_pmt-JH201,0)</f>
        <v/>
      </c>
      <c r="JI202" s="44">
        <f>IF(JI184=1,p4_pmt-JI201,0)</f>
        <v/>
      </c>
      <c r="JJ202" s="44">
        <f>IF(JJ184=1,p4_pmt-JJ201,0)</f>
        <v/>
      </c>
      <c r="JK202" s="44">
        <f>IF(JK184=1,p4_pmt-JK201,0)</f>
        <v/>
      </c>
      <c r="JL202" s="44">
        <f>IF(JL184=1,p4_pmt-JL201,0)</f>
        <v/>
      </c>
      <c r="JM202" s="44">
        <f>IF(JM184=1,p4_pmt-JM201,0)</f>
        <v/>
      </c>
      <c r="JN202" s="44">
        <f>IF(JN184=1,p4_pmt-JN201,0)</f>
        <v/>
      </c>
      <c r="JO202" s="44">
        <f>IF(JO184=1,p4_pmt-JO201,0)</f>
        <v/>
      </c>
      <c r="JP202" s="44">
        <f>IF(JP184=1,p4_pmt-JP201,0)</f>
        <v/>
      </c>
      <c r="JQ202" s="44">
        <f>IF(JQ184=1,p4_pmt-JQ201,0)</f>
        <v/>
      </c>
      <c r="JR202" s="44">
        <f>IF(JR184=1,p4_pmt-JR201,0)</f>
        <v/>
      </c>
      <c r="JS202" s="44">
        <f>IF(JS184=1,p4_pmt-JS201,0)</f>
        <v/>
      </c>
      <c r="JT202" s="44">
        <f>IF(JT184=1,p4_pmt-JT201,0)</f>
        <v/>
      </c>
      <c r="JU202" s="44">
        <f>IF(JU184=1,p4_pmt-JU201,0)</f>
        <v/>
      </c>
      <c r="JV202" s="44">
        <f>IF(JV184=1,p4_pmt-JV201,0)</f>
        <v/>
      </c>
      <c r="JW202" s="44">
        <f>IF(JW184=1,p4_pmt-JW201,0)</f>
        <v/>
      </c>
      <c r="JX202" s="44">
        <f>IF(JX184=1,p4_pmt-JX201,0)</f>
        <v/>
      </c>
      <c r="JY202" s="44">
        <f>IF(JY184=1,p4_pmt-JY201,0)</f>
        <v/>
      </c>
      <c r="JZ202" s="44">
        <f>IF(JZ184=1,p4_pmt-JZ201,0)</f>
        <v/>
      </c>
      <c r="KA202" s="44">
        <f>IF(KA184=1,p4_pmt-KA201,0)</f>
        <v/>
      </c>
      <c r="KB202" s="44">
        <f>IF(KB184=1,p4_pmt-KB201,0)</f>
        <v/>
      </c>
      <c r="KC202" s="44">
        <f>IF(KC184=1,p4_pmt-KC201,0)</f>
        <v/>
      </c>
      <c r="KD202" s="44">
        <f>IF(KD184=1,p4_pmt-KD201,0)</f>
        <v/>
      </c>
      <c r="KE202" s="44">
        <f>IF(KE184=1,p4_pmt-KE201,0)</f>
        <v/>
      </c>
      <c r="KF202" s="44">
        <f>IF(KF184=1,p4_pmt-KF201,0)</f>
        <v/>
      </c>
      <c r="KG202" s="44">
        <f>IF(KG184=1,p4_pmt-KG201,0)</f>
        <v/>
      </c>
      <c r="KH202" s="44">
        <f>IF(KH184=1,p4_pmt-KH201,0)</f>
        <v/>
      </c>
      <c r="KI202" s="44">
        <f>IF(KI184=1,p4_pmt-KI201,0)</f>
        <v/>
      </c>
      <c r="KJ202" s="44">
        <f>IF(KJ184=1,p4_pmt-KJ201,0)</f>
        <v/>
      </c>
      <c r="KK202" s="44">
        <f>IF(KK184=1,p4_pmt-KK201,0)</f>
        <v/>
      </c>
      <c r="KL202" s="44">
        <f>IF(KL184=1,p4_pmt-KL201,0)</f>
        <v/>
      </c>
      <c r="KM202" s="44">
        <f>IF(KM184=1,p4_pmt-KM201,0)</f>
        <v/>
      </c>
      <c r="KN202" s="44">
        <f>IF(KN184=1,p4_pmt-KN201,0)</f>
        <v/>
      </c>
      <c r="KO202" s="44">
        <f>IF(KO184=1,p4_pmt-KO201,0)</f>
        <v/>
      </c>
      <c r="KP202" s="44">
        <f>IF(KP184=1,p4_pmt-KP201,0)</f>
        <v/>
      </c>
      <c r="KQ202" s="44">
        <f>IF(KQ184=1,p4_pmt-KQ201,0)</f>
        <v/>
      </c>
      <c r="KR202" s="44">
        <f>IF(KR184=1,p4_pmt-KR201,0)</f>
        <v/>
      </c>
      <c r="KS202" s="44">
        <f>IF(KS184=1,p4_pmt-KS201,0)</f>
        <v/>
      </c>
      <c r="KT202" s="44">
        <f>IF(KT184=1,p4_pmt-KT201,0)</f>
        <v/>
      </c>
      <c r="KU202" s="44">
        <f>IF(KU184=1,p4_pmt-KU201,0)</f>
        <v/>
      </c>
      <c r="KV202" s="44">
        <f>IF(KV184=1,p4_pmt-KV201,0)</f>
        <v/>
      </c>
      <c r="KW202" s="44">
        <f>IF(KW184=1,p4_pmt-KW201,0)</f>
        <v/>
      </c>
      <c r="KX202" s="44">
        <f>IF(KX184=1,p4_pmt-KX201,0)</f>
        <v/>
      </c>
      <c r="KY202" s="44">
        <f>IF(KY184=1,p4_pmt-KY201,0)</f>
        <v/>
      </c>
      <c r="KZ202" s="44">
        <f>IF(KZ184=1,p4_pmt-KZ201,0)</f>
        <v/>
      </c>
      <c r="LA202" s="44">
        <f>IF(LA184=1,p4_pmt-LA201,0)</f>
        <v/>
      </c>
      <c r="LB202" s="44">
        <f>IF(LB184=1,p4_pmt-LB201,0)</f>
        <v/>
      </c>
      <c r="LC202" s="44">
        <f>IF(LC184=1,p4_pmt-LC201,0)</f>
        <v/>
      </c>
      <c r="LD202" s="44">
        <f>IF(LD184=1,p4_pmt-LD201,0)</f>
        <v/>
      </c>
      <c r="LE202" s="44">
        <f>IF(LE184=1,p4_pmt-LE201,0)</f>
        <v/>
      </c>
      <c r="LF202" s="44">
        <f>IF(LF184=1,p4_pmt-LF201,0)</f>
        <v/>
      </c>
      <c r="LG202" s="44">
        <f>IF(LG184=1,p4_pmt-LG201,0)</f>
        <v/>
      </c>
      <c r="LH202" s="44">
        <f>IF(LH184=1,p4_pmt-LH201,0)</f>
        <v/>
      </c>
      <c r="LI202" s="44">
        <f>IF(LI184=1,p4_pmt-LI201,0)</f>
        <v/>
      </c>
      <c r="LJ202" s="44">
        <f>IF(LJ184=1,p4_pmt-LJ201,0)</f>
        <v/>
      </c>
      <c r="LK202" s="44">
        <f>IF(LK184=1,p4_pmt-LK201,0)</f>
        <v/>
      </c>
      <c r="LL202" s="44">
        <f>IF(LL184=1,p4_pmt-LL201,0)</f>
        <v/>
      </c>
      <c r="LM202" s="44">
        <f>IF(LM184=1,p4_pmt-LM201,0)</f>
        <v/>
      </c>
      <c r="LN202" s="44">
        <f>IF(LN184=1,p4_pmt-LN201,0)</f>
        <v/>
      </c>
      <c r="LO202" s="44">
        <f>IF(LO184=1,p4_pmt-LO201,0)</f>
        <v/>
      </c>
      <c r="LP202" s="44">
        <f>IF(LP184=1,p4_pmt-LP201,0)</f>
        <v/>
      </c>
      <c r="LQ202" s="44">
        <f>IF(LQ184=1,p4_pmt-LQ201,0)</f>
        <v/>
      </c>
      <c r="LR202" s="44">
        <f>IF(LR184=1,p4_pmt-LR201,0)</f>
        <v/>
      </c>
      <c r="LS202" s="44">
        <f>IF(LS184=1,p4_pmt-LS201,0)</f>
        <v/>
      </c>
      <c r="LT202" s="44">
        <f>IF(LT184=1,p4_pmt-LT201,0)</f>
        <v/>
      </c>
      <c r="LU202" s="44">
        <f>IF(LU184=1,p4_pmt-LU201,0)</f>
        <v/>
      </c>
      <c r="LV202" s="44">
        <f>IF(LV184=1,p4_pmt-LV201,0)</f>
        <v/>
      </c>
      <c r="LW202" s="44">
        <f>IF(LW184=1,p4_pmt-LW201,0)</f>
        <v/>
      </c>
      <c r="LX202" s="44">
        <f>IF(LX184=1,p4_pmt-LX201,0)</f>
        <v/>
      </c>
      <c r="LY202" s="44">
        <f>IF(LY184=1,p4_pmt-LY201,0)</f>
        <v/>
      </c>
      <c r="LZ202" s="44">
        <f>IF(LZ184=1,p4_pmt-LZ201,0)</f>
        <v/>
      </c>
      <c r="MA202" s="44">
        <f>IF(MA184=1,p4_pmt-MA201,0)</f>
        <v/>
      </c>
      <c r="MB202" s="44">
        <f>IF(MB184=1,p4_pmt-MB201,0)</f>
        <v/>
      </c>
      <c r="MC202" s="44">
        <f>IF(MC184=1,p4_pmt-MC201,0)</f>
        <v/>
      </c>
      <c r="MD202" s="44">
        <f>IF(MD184=1,p4_pmt-MD201,0)</f>
        <v/>
      </c>
      <c r="ME202" s="44">
        <f>IF(ME184=1,p4_pmt-ME201,0)</f>
        <v/>
      </c>
      <c r="MF202" s="44">
        <f>IF(MF184=1,p4_pmt-MF201,0)</f>
        <v/>
      </c>
      <c r="MG202" s="44">
        <f>IF(MG184=1,p4_pmt-MG201,0)</f>
        <v/>
      </c>
      <c r="MH202" s="44">
        <f>IF(MH184=1,p4_pmt-MH201,0)</f>
        <v/>
      </c>
      <c r="MI202" s="44">
        <f>IF(MI184=1,p4_pmt-MI201,0)</f>
        <v/>
      </c>
      <c r="MJ202" s="44">
        <f>IF(MJ184=1,p4_pmt-MJ201,0)</f>
        <v/>
      </c>
      <c r="MK202" s="44">
        <f>IF(MK184=1,p4_pmt-MK201,0)</f>
        <v/>
      </c>
      <c r="ML202" s="44">
        <f>IF(ML184=1,p4_pmt-ML201,0)</f>
        <v/>
      </c>
      <c r="MM202" s="44">
        <f>IF(MM184=1,p4_pmt-MM201,0)</f>
        <v/>
      </c>
      <c r="MN202" s="44">
        <f>IF(MN184=1,p4_pmt-MN201,0)</f>
        <v/>
      </c>
      <c r="MO202" s="44">
        <f>IF(MO184=1,p4_pmt-MO201,0)</f>
        <v/>
      </c>
      <c r="MP202" s="44">
        <f>IF(MP184=1,p4_pmt-MP201,0)</f>
        <v/>
      </c>
      <c r="MQ202" s="44">
        <f>IF(MQ184=1,p4_pmt-MQ201,0)</f>
        <v/>
      </c>
      <c r="MR202" s="44">
        <f>IF(MR184=1,p4_pmt-MR201,0)</f>
        <v/>
      </c>
      <c r="MS202" s="44">
        <f>IF(MS184=1,p4_pmt-MS201,0)</f>
        <v/>
      </c>
      <c r="MT202" s="44">
        <f>IF(MT184=1,p4_pmt-MT201,0)</f>
        <v/>
      </c>
      <c r="MU202" s="44">
        <f>IF(MU184=1,p4_pmt-MU201,0)</f>
        <v/>
      </c>
      <c r="MV202" s="44">
        <f>IF(MV184=1,p4_pmt-MV201,0)</f>
        <v/>
      </c>
      <c r="MW202" s="44">
        <f>IF(MW184=1,p4_pmt-MW201,0)</f>
        <v/>
      </c>
      <c r="MX202" s="44">
        <f>IF(MX184=1,p4_pmt-MX201,0)</f>
        <v/>
      </c>
      <c r="MY202" s="44">
        <f>IF(MY184=1,p4_pmt-MY201,0)</f>
        <v/>
      </c>
      <c r="MZ202" s="44">
        <f>IF(MZ184=1,p4_pmt-MZ201,0)</f>
        <v/>
      </c>
      <c r="NA202" s="44">
        <f>IF(NA184=1,p4_pmt-NA201,0)</f>
        <v/>
      </c>
      <c r="NB202" s="44">
        <f>IF(NB184=1,p4_pmt-NB201,0)</f>
        <v/>
      </c>
      <c r="NC202" s="44">
        <f>IF(NC184=1,p4_pmt-NC201,0)</f>
        <v/>
      </c>
      <c r="ND202" s="44">
        <f>IF(ND184=1,p4_pmt-ND201,0)</f>
        <v/>
      </c>
      <c r="NE202" s="44">
        <f>IF(NE184=1,p4_pmt-NE201,0)</f>
        <v/>
      </c>
      <c r="NF202" s="44">
        <f>IF(NF184=1,p4_pmt-NF201,0)</f>
        <v/>
      </c>
      <c r="NG202" s="44">
        <f>IF(NG184=1,p4_pmt-NG201,0)</f>
        <v/>
      </c>
      <c r="NH202" s="44">
        <f>IF(NH184=1,p4_pmt-NH201,0)</f>
        <v/>
      </c>
      <c r="NI202" s="44">
        <f>IF(NI184=1,p4_pmt-NI201,0)</f>
        <v/>
      </c>
      <c r="NJ202" s="44">
        <f>IF(NJ184=1,p4_pmt-NJ201,0)</f>
        <v/>
      </c>
      <c r="NK202" s="44">
        <f>IF(NK184=1,p4_pmt-NK201,0)</f>
        <v/>
      </c>
      <c r="NL202" s="44">
        <f>IF(NL184=1,p4_pmt-NL201,0)</f>
        <v/>
      </c>
      <c r="NM202" s="44">
        <f>IF(NM184=1,p4_pmt-NM201,0)</f>
        <v/>
      </c>
      <c r="NN202" s="44">
        <f>IF(NN184=1,p4_pmt-NN201,0)</f>
        <v/>
      </c>
      <c r="NO202" s="44">
        <f>IF(NO184=1,p4_pmt-NO201,0)</f>
        <v/>
      </c>
      <c r="NP202" s="44">
        <f>IF(NP184=1,p4_pmt-NP201,0)</f>
        <v/>
      </c>
      <c r="NQ202" s="44">
        <f>IF(NQ184=1,p4_pmt-NQ201,0)</f>
        <v/>
      </c>
      <c r="NR202" s="44">
        <f>IF(NR184=1,p4_pmt-NR201,0)</f>
        <v/>
      </c>
      <c r="NS202" s="44">
        <f>IF(NS184=1,p4_pmt-NS201,0)</f>
        <v/>
      </c>
      <c r="NT202" s="44">
        <f>IF(NT184=1,p4_pmt-NT201,0)</f>
        <v/>
      </c>
      <c r="NU202" s="44">
        <f>IF(NU184=1,p4_pmt-NU201,0)</f>
        <v/>
      </c>
      <c r="NV202" s="44">
        <f>IF(NV184=1,p4_pmt-NV201,0)</f>
        <v/>
      </c>
      <c r="NW202" s="44">
        <f>IF(NW184=1,p4_pmt-NW201,0)</f>
        <v/>
      </c>
      <c r="NX202" s="44">
        <f>IF(NX184=1,p4_pmt-NX201,0)</f>
        <v/>
      </c>
      <c r="NY202" s="44">
        <f>IF(NY184=1,p4_pmt-NY201,0)</f>
        <v/>
      </c>
      <c r="NZ202" s="44">
        <f>IF(NZ184=1,p4_pmt-NZ201,0)</f>
        <v/>
      </c>
      <c r="OA202" s="44">
        <f>IF(OA184=1,p4_pmt-OA201,0)</f>
        <v/>
      </c>
      <c r="OB202" s="44">
        <f>IF(OB184=1,p4_pmt-OB201,0)</f>
        <v/>
      </c>
      <c r="OC202" s="44">
        <f>IF(OC184=1,p4_pmt-OC201,0)</f>
        <v/>
      </c>
      <c r="OD202" s="44">
        <f>IF(OD184=1,p4_pmt-OD201,0)</f>
        <v/>
      </c>
      <c r="OE202" s="44">
        <f>IF(OE184=1,p4_pmt-OE201,0)</f>
        <v/>
      </c>
      <c r="OF202" s="44">
        <f>IF(OF184=1,p4_pmt-OF201,0)</f>
        <v/>
      </c>
      <c r="OG202" s="44">
        <f>IF(OG184=1,p4_pmt-OG201,0)</f>
        <v/>
      </c>
      <c r="OH202" s="44">
        <f>IF(OH184=1,p4_pmt-OH201,0)</f>
        <v/>
      </c>
      <c r="OI202" s="44">
        <f>IF(OI184=1,p4_pmt-OI201,0)</f>
        <v/>
      </c>
      <c r="OJ202" s="44">
        <f>IF(OJ184=1,p4_pmt-OJ201,0)</f>
        <v/>
      </c>
      <c r="OK202" s="44">
        <f>IF(OK184=1,p4_pmt-OK201,0)</f>
        <v/>
      </c>
      <c r="OL202" s="44">
        <f>IF(OL184=1,p4_pmt-OL201,0)</f>
        <v/>
      </c>
      <c r="OM202" s="44">
        <f>IF(OM184=1,p4_pmt-OM201,0)</f>
        <v/>
      </c>
      <c r="ON202" s="44">
        <f>IF(ON184=1,p4_pmt-ON201,0)</f>
        <v/>
      </c>
      <c r="OO202" s="44">
        <f>IF(OO184=1,p4_pmt-OO201,0)</f>
        <v/>
      </c>
      <c r="OP202" s="44">
        <f>IF(OP184=1,p4_pmt-OP201,0)</f>
        <v/>
      </c>
      <c r="OQ202" s="44">
        <f>IF(OQ184=1,p4_pmt-OQ201,0)</f>
        <v/>
      </c>
      <c r="OR202" s="44">
        <f>IF(OR184=1,p4_pmt-OR201,0)</f>
        <v/>
      </c>
      <c r="OS202" s="44">
        <f>IF(OS184=1,p4_pmt-OS201,0)</f>
        <v/>
      </c>
      <c r="OT202" s="44">
        <f>IF(OT184=1,p4_pmt-OT201,0)</f>
        <v/>
      </c>
      <c r="OU202" s="44">
        <f>IF(OU184=1,p4_pmt-OU201,0)</f>
        <v/>
      </c>
      <c r="OV202" s="44">
        <f>IF(OV184=1,p4_pmt-OV201,0)</f>
        <v/>
      </c>
      <c r="OW202" s="44">
        <f>IF(OW184=1,p4_pmt-OW201,0)</f>
        <v/>
      </c>
      <c r="OX202" s="44">
        <f>IF(OX184=1,p4_pmt-OX201,0)</f>
        <v/>
      </c>
      <c r="OY202" s="44">
        <f>IF(OY184=1,p4_pmt-OY201,0)</f>
        <v/>
      </c>
      <c r="OZ202" s="44">
        <f>IF(OZ184=1,p4_pmt-OZ201,0)</f>
        <v/>
      </c>
      <c r="PA202" s="44">
        <f>IF(PA184=1,p4_pmt-PA201,0)</f>
        <v/>
      </c>
      <c r="PB202" s="44">
        <f>IF(PB184=1,p4_pmt-PB201,0)</f>
        <v/>
      </c>
      <c r="PC202" s="44">
        <f>IF(PC184=1,p4_pmt-PC201,0)</f>
        <v/>
      </c>
      <c r="PD202" s="44">
        <f>IF(PD184=1,p4_pmt-PD201,0)</f>
        <v/>
      </c>
      <c r="PE202" s="44">
        <f>IF(PE184=1,p4_pmt-PE201,0)</f>
        <v/>
      </c>
      <c r="PF202" s="44">
        <f>IF(PF184=1,p4_pmt-PF201,0)</f>
        <v/>
      </c>
      <c r="PG202" s="44">
        <f>IF(PG184=1,p4_pmt-PG201,0)</f>
        <v/>
      </c>
      <c r="PH202" s="44">
        <f>IF(PH184=1,p4_pmt-PH201,0)</f>
        <v/>
      </c>
      <c r="PI202" s="44">
        <f>IF(PI184=1,p4_pmt-PI201,0)</f>
        <v/>
      </c>
      <c r="PJ202" s="44">
        <f>IF(PJ184=1,p4_pmt-PJ201,0)</f>
        <v/>
      </c>
      <c r="PK202" s="44">
        <f>IF(PK184=1,p4_pmt-PK201,0)</f>
        <v/>
      </c>
      <c r="PL202" s="44">
        <f>IF(PL184=1,p4_pmt-PL201,0)</f>
        <v/>
      </c>
      <c r="PM202" s="44">
        <f>IF(PM184=1,p4_pmt-PM201,0)</f>
        <v/>
      </c>
    </row>
    <row r="203">
      <c r="A203" s="9" t="inlineStr">
        <is>
          <t>MLI debt service</t>
        </is>
      </c>
      <c r="B203" s="9" t="inlineStr">
        <is>
          <t>P4</t>
        </is>
      </c>
      <c r="C203" s="43">
        <f>SUM(D203:PM203)</f>
        <v/>
      </c>
      <c r="D203" s="44">
        <f>IF(D184=1,p4_pmt,0)</f>
        <v/>
      </c>
      <c r="E203" s="44">
        <f>IF(E184=1,p4_pmt,0)</f>
        <v/>
      </c>
      <c r="F203" s="44">
        <f>IF(F184=1,p4_pmt,0)</f>
        <v/>
      </c>
      <c r="G203" s="44">
        <f>IF(G184=1,p4_pmt,0)</f>
        <v/>
      </c>
      <c r="H203" s="44">
        <f>IF(H184=1,p4_pmt,0)</f>
        <v/>
      </c>
      <c r="I203" s="44">
        <f>IF(I184=1,p4_pmt,0)</f>
        <v/>
      </c>
      <c r="J203" s="44">
        <f>IF(J184=1,p4_pmt,0)</f>
        <v/>
      </c>
      <c r="K203" s="44">
        <f>IF(K184=1,p4_pmt,0)</f>
        <v/>
      </c>
      <c r="L203" s="44">
        <f>IF(L184=1,p4_pmt,0)</f>
        <v/>
      </c>
      <c r="M203" s="44">
        <f>IF(M184=1,p4_pmt,0)</f>
        <v/>
      </c>
      <c r="N203" s="44">
        <f>IF(N184=1,p4_pmt,0)</f>
        <v/>
      </c>
      <c r="O203" s="44">
        <f>IF(O184=1,p4_pmt,0)</f>
        <v/>
      </c>
      <c r="P203" s="44">
        <f>IF(P184=1,p4_pmt,0)</f>
        <v/>
      </c>
      <c r="Q203" s="44">
        <f>IF(Q184=1,p4_pmt,0)</f>
        <v/>
      </c>
      <c r="R203" s="44">
        <f>IF(R184=1,p4_pmt,0)</f>
        <v/>
      </c>
      <c r="S203" s="44">
        <f>IF(S184=1,p4_pmt,0)</f>
        <v/>
      </c>
      <c r="T203" s="44">
        <f>IF(T184=1,p4_pmt,0)</f>
        <v/>
      </c>
      <c r="U203" s="44">
        <f>IF(U184=1,p4_pmt,0)</f>
        <v/>
      </c>
      <c r="V203" s="44">
        <f>IF(V184=1,p4_pmt,0)</f>
        <v/>
      </c>
      <c r="W203" s="44">
        <f>IF(W184=1,p4_pmt,0)</f>
        <v/>
      </c>
      <c r="X203" s="44">
        <f>IF(X184=1,p4_pmt,0)</f>
        <v/>
      </c>
      <c r="Y203" s="44">
        <f>IF(Y184=1,p4_pmt,0)</f>
        <v/>
      </c>
      <c r="Z203" s="44">
        <f>IF(Z184=1,p4_pmt,0)</f>
        <v/>
      </c>
      <c r="AA203" s="44">
        <f>IF(AA184=1,p4_pmt,0)</f>
        <v/>
      </c>
      <c r="AB203" s="44">
        <f>IF(AB184=1,p4_pmt,0)</f>
        <v/>
      </c>
      <c r="AC203" s="44">
        <f>IF(AC184=1,p4_pmt,0)</f>
        <v/>
      </c>
      <c r="AD203" s="44">
        <f>IF(AD184=1,p4_pmt,0)</f>
        <v/>
      </c>
      <c r="AE203" s="44">
        <f>IF(AE184=1,p4_pmt,0)</f>
        <v/>
      </c>
      <c r="AF203" s="44">
        <f>IF(AF184=1,p4_pmt,0)</f>
        <v/>
      </c>
      <c r="AG203" s="44">
        <f>IF(AG184=1,p4_pmt,0)</f>
        <v/>
      </c>
      <c r="AH203" s="44">
        <f>IF(AH184=1,p4_pmt,0)</f>
        <v/>
      </c>
      <c r="AI203" s="44">
        <f>IF(AI184=1,p4_pmt,0)</f>
        <v/>
      </c>
      <c r="AJ203" s="44">
        <f>IF(AJ184=1,p4_pmt,0)</f>
        <v/>
      </c>
      <c r="AK203" s="44">
        <f>IF(AK184=1,p4_pmt,0)</f>
        <v/>
      </c>
      <c r="AL203" s="44">
        <f>IF(AL184=1,p4_pmt,0)</f>
        <v/>
      </c>
      <c r="AM203" s="44">
        <f>IF(AM184=1,p4_pmt,0)</f>
        <v/>
      </c>
      <c r="AN203" s="44">
        <f>IF(AN184=1,p4_pmt,0)</f>
        <v/>
      </c>
      <c r="AO203" s="44">
        <f>IF(AO184=1,p4_pmt,0)</f>
        <v/>
      </c>
      <c r="AP203" s="44">
        <f>IF(AP184=1,p4_pmt,0)</f>
        <v/>
      </c>
      <c r="AQ203" s="44">
        <f>IF(AQ184=1,p4_pmt,0)</f>
        <v/>
      </c>
      <c r="AR203" s="44">
        <f>IF(AR184=1,p4_pmt,0)</f>
        <v/>
      </c>
      <c r="AS203" s="44">
        <f>IF(AS184=1,p4_pmt,0)</f>
        <v/>
      </c>
      <c r="AT203" s="44">
        <f>IF(AT184=1,p4_pmt,0)</f>
        <v/>
      </c>
      <c r="AU203" s="44">
        <f>IF(AU184=1,p4_pmt,0)</f>
        <v/>
      </c>
      <c r="AV203" s="44">
        <f>IF(AV184=1,p4_pmt,0)</f>
        <v/>
      </c>
      <c r="AW203" s="44">
        <f>IF(AW184=1,p4_pmt,0)</f>
        <v/>
      </c>
      <c r="AX203" s="44">
        <f>IF(AX184=1,p4_pmt,0)</f>
        <v/>
      </c>
      <c r="AY203" s="44">
        <f>IF(AY184=1,p4_pmt,0)</f>
        <v/>
      </c>
      <c r="AZ203" s="44">
        <f>IF(AZ184=1,p4_pmt,0)</f>
        <v/>
      </c>
      <c r="BA203" s="44">
        <f>IF(BA184=1,p4_pmt,0)</f>
        <v/>
      </c>
      <c r="BB203" s="44">
        <f>IF(BB184=1,p4_pmt,0)</f>
        <v/>
      </c>
      <c r="BC203" s="44">
        <f>IF(BC184=1,p4_pmt,0)</f>
        <v/>
      </c>
      <c r="BD203" s="44">
        <f>IF(BD184=1,p4_pmt,0)</f>
        <v/>
      </c>
      <c r="BE203" s="44">
        <f>IF(BE184=1,p4_pmt,0)</f>
        <v/>
      </c>
      <c r="BF203" s="44">
        <f>IF(BF184=1,p4_pmt,0)</f>
        <v/>
      </c>
      <c r="BG203" s="44">
        <f>IF(BG184=1,p4_pmt,0)</f>
        <v/>
      </c>
      <c r="BH203" s="44">
        <f>IF(BH184=1,p4_pmt,0)</f>
        <v/>
      </c>
      <c r="BI203" s="44">
        <f>IF(BI184=1,p4_pmt,0)</f>
        <v/>
      </c>
      <c r="BJ203" s="44">
        <f>IF(BJ184=1,p4_pmt,0)</f>
        <v/>
      </c>
      <c r="BK203" s="44">
        <f>IF(BK184=1,p4_pmt,0)</f>
        <v/>
      </c>
      <c r="BL203" s="44">
        <f>IF(BL184=1,p4_pmt,0)</f>
        <v/>
      </c>
      <c r="BM203" s="44">
        <f>IF(BM184=1,p4_pmt,0)</f>
        <v/>
      </c>
      <c r="BN203" s="44">
        <f>IF(BN184=1,p4_pmt,0)</f>
        <v/>
      </c>
      <c r="BO203" s="44">
        <f>IF(BO184=1,p4_pmt,0)</f>
        <v/>
      </c>
      <c r="BP203" s="44">
        <f>IF(BP184=1,p4_pmt,0)</f>
        <v/>
      </c>
      <c r="BQ203" s="44">
        <f>IF(BQ184=1,p4_pmt,0)</f>
        <v/>
      </c>
      <c r="BR203" s="44">
        <f>IF(BR184=1,p4_pmt,0)</f>
        <v/>
      </c>
      <c r="BS203" s="44">
        <f>IF(BS184=1,p4_pmt,0)</f>
        <v/>
      </c>
      <c r="BT203" s="44">
        <f>IF(BT184=1,p4_pmt,0)</f>
        <v/>
      </c>
      <c r="BU203" s="44">
        <f>IF(BU184=1,p4_pmt,0)</f>
        <v/>
      </c>
      <c r="BV203" s="44">
        <f>IF(BV184=1,p4_pmt,0)</f>
        <v/>
      </c>
      <c r="BW203" s="44">
        <f>IF(BW184=1,p4_pmt,0)</f>
        <v/>
      </c>
      <c r="BX203" s="44">
        <f>IF(BX184=1,p4_pmt,0)</f>
        <v/>
      </c>
      <c r="BY203" s="44">
        <f>IF(BY184=1,p4_pmt,0)</f>
        <v/>
      </c>
      <c r="BZ203" s="44">
        <f>IF(BZ184=1,p4_pmt,0)</f>
        <v/>
      </c>
      <c r="CA203" s="44">
        <f>IF(CA184=1,p4_pmt,0)</f>
        <v/>
      </c>
      <c r="CB203" s="44">
        <f>IF(CB184=1,p4_pmt,0)</f>
        <v/>
      </c>
      <c r="CC203" s="44">
        <f>IF(CC184=1,p4_pmt,0)</f>
        <v/>
      </c>
      <c r="CD203" s="44">
        <f>IF(CD184=1,p4_pmt,0)</f>
        <v/>
      </c>
      <c r="CE203" s="44">
        <f>IF(CE184=1,p4_pmt,0)</f>
        <v/>
      </c>
      <c r="CF203" s="44">
        <f>IF(CF184=1,p4_pmt,0)</f>
        <v/>
      </c>
      <c r="CG203" s="44">
        <f>IF(CG184=1,p4_pmt,0)</f>
        <v/>
      </c>
      <c r="CH203" s="44">
        <f>IF(CH184=1,p4_pmt,0)</f>
        <v/>
      </c>
      <c r="CI203" s="44">
        <f>IF(CI184=1,p4_pmt,0)</f>
        <v/>
      </c>
      <c r="CJ203" s="44">
        <f>IF(CJ184=1,p4_pmt,0)</f>
        <v/>
      </c>
      <c r="CK203" s="44">
        <f>IF(CK184=1,p4_pmt,0)</f>
        <v/>
      </c>
      <c r="CL203" s="44">
        <f>IF(CL184=1,p4_pmt,0)</f>
        <v/>
      </c>
      <c r="CM203" s="44">
        <f>IF(CM184=1,p4_pmt,0)</f>
        <v/>
      </c>
      <c r="CN203" s="44">
        <f>IF(CN184=1,p4_pmt,0)</f>
        <v/>
      </c>
      <c r="CO203" s="44">
        <f>IF(CO184=1,p4_pmt,0)</f>
        <v/>
      </c>
      <c r="CP203" s="44">
        <f>IF(CP184=1,p4_pmt,0)</f>
        <v/>
      </c>
      <c r="CQ203" s="44">
        <f>IF(CQ184=1,p4_pmt,0)</f>
        <v/>
      </c>
      <c r="CR203" s="44">
        <f>IF(CR184=1,p4_pmt,0)</f>
        <v/>
      </c>
      <c r="CS203" s="44">
        <f>IF(CS184=1,p4_pmt,0)</f>
        <v/>
      </c>
      <c r="CT203" s="44">
        <f>IF(CT184=1,p4_pmt,0)</f>
        <v/>
      </c>
      <c r="CU203" s="44">
        <f>IF(CU184=1,p4_pmt,0)</f>
        <v/>
      </c>
      <c r="CV203" s="44">
        <f>IF(CV184=1,p4_pmt,0)</f>
        <v/>
      </c>
      <c r="CW203" s="44">
        <f>IF(CW184=1,p4_pmt,0)</f>
        <v/>
      </c>
      <c r="CX203" s="44">
        <f>IF(CX184=1,p4_pmt,0)</f>
        <v/>
      </c>
      <c r="CY203" s="44">
        <f>IF(CY184=1,p4_pmt,0)</f>
        <v/>
      </c>
      <c r="CZ203" s="44">
        <f>IF(CZ184=1,p4_pmt,0)</f>
        <v/>
      </c>
      <c r="DA203" s="44">
        <f>IF(DA184=1,p4_pmt,0)</f>
        <v/>
      </c>
      <c r="DB203" s="44">
        <f>IF(DB184=1,p4_pmt,0)</f>
        <v/>
      </c>
      <c r="DC203" s="44">
        <f>IF(DC184=1,p4_pmt,0)</f>
        <v/>
      </c>
      <c r="DD203" s="44">
        <f>IF(DD184=1,p4_pmt,0)</f>
        <v/>
      </c>
      <c r="DE203" s="44">
        <f>IF(DE184=1,p4_pmt,0)</f>
        <v/>
      </c>
      <c r="DF203" s="44">
        <f>IF(DF184=1,p4_pmt,0)</f>
        <v/>
      </c>
      <c r="DG203" s="44">
        <f>IF(DG184=1,p4_pmt,0)</f>
        <v/>
      </c>
      <c r="DH203" s="44">
        <f>IF(DH184=1,p4_pmt,0)</f>
        <v/>
      </c>
      <c r="DI203" s="44">
        <f>IF(DI184=1,p4_pmt,0)</f>
        <v/>
      </c>
      <c r="DJ203" s="44">
        <f>IF(DJ184=1,p4_pmt,0)</f>
        <v/>
      </c>
      <c r="DK203" s="44">
        <f>IF(DK184=1,p4_pmt,0)</f>
        <v/>
      </c>
      <c r="DL203" s="44">
        <f>IF(DL184=1,p4_pmt,0)</f>
        <v/>
      </c>
      <c r="DM203" s="44">
        <f>IF(DM184=1,p4_pmt,0)</f>
        <v/>
      </c>
      <c r="DN203" s="44">
        <f>IF(DN184=1,p4_pmt,0)</f>
        <v/>
      </c>
      <c r="DO203" s="44">
        <f>IF(DO184=1,p4_pmt,0)</f>
        <v/>
      </c>
      <c r="DP203" s="44">
        <f>IF(DP184=1,p4_pmt,0)</f>
        <v/>
      </c>
      <c r="DQ203" s="44">
        <f>IF(DQ184=1,p4_pmt,0)</f>
        <v/>
      </c>
      <c r="DR203" s="44">
        <f>IF(DR184=1,p4_pmt,0)</f>
        <v/>
      </c>
      <c r="DS203" s="44">
        <f>IF(DS184=1,p4_pmt,0)</f>
        <v/>
      </c>
      <c r="DT203" s="44">
        <f>IF(DT184=1,p4_pmt,0)</f>
        <v/>
      </c>
      <c r="DU203" s="44">
        <f>IF(DU184=1,p4_pmt,0)</f>
        <v/>
      </c>
      <c r="DV203" s="44">
        <f>IF(DV184=1,p4_pmt,0)</f>
        <v/>
      </c>
      <c r="DW203" s="44">
        <f>IF(DW184=1,p4_pmt,0)</f>
        <v/>
      </c>
      <c r="DX203" s="44">
        <f>IF(DX184=1,p4_pmt,0)</f>
        <v/>
      </c>
      <c r="DY203" s="44">
        <f>IF(DY184=1,p4_pmt,0)</f>
        <v/>
      </c>
      <c r="DZ203" s="44">
        <f>IF(DZ184=1,p4_pmt,0)</f>
        <v/>
      </c>
      <c r="EA203" s="44">
        <f>IF(EA184=1,p4_pmt,0)</f>
        <v/>
      </c>
      <c r="EB203" s="44">
        <f>IF(EB184=1,p4_pmt,0)</f>
        <v/>
      </c>
      <c r="EC203" s="44">
        <f>IF(EC184=1,p4_pmt,0)</f>
        <v/>
      </c>
      <c r="ED203" s="44">
        <f>IF(ED184=1,p4_pmt,0)</f>
        <v/>
      </c>
      <c r="EE203" s="44">
        <f>IF(EE184=1,p4_pmt,0)</f>
        <v/>
      </c>
      <c r="EF203" s="44">
        <f>IF(EF184=1,p4_pmt,0)</f>
        <v/>
      </c>
      <c r="EG203" s="44">
        <f>IF(EG184=1,p4_pmt,0)</f>
        <v/>
      </c>
      <c r="EH203" s="44">
        <f>IF(EH184=1,p4_pmt,0)</f>
        <v/>
      </c>
      <c r="EI203" s="44">
        <f>IF(EI184=1,p4_pmt,0)</f>
        <v/>
      </c>
      <c r="EJ203" s="44">
        <f>IF(EJ184=1,p4_pmt,0)</f>
        <v/>
      </c>
      <c r="EK203" s="44">
        <f>IF(EK184=1,p4_pmt,0)</f>
        <v/>
      </c>
      <c r="EL203" s="44">
        <f>IF(EL184=1,p4_pmt,0)</f>
        <v/>
      </c>
      <c r="EM203" s="44">
        <f>IF(EM184=1,p4_pmt,0)</f>
        <v/>
      </c>
      <c r="EN203" s="44">
        <f>IF(EN184=1,p4_pmt,0)</f>
        <v/>
      </c>
      <c r="EO203" s="44">
        <f>IF(EO184=1,p4_pmt,0)</f>
        <v/>
      </c>
      <c r="EP203" s="44">
        <f>IF(EP184=1,p4_pmt,0)</f>
        <v/>
      </c>
      <c r="EQ203" s="44">
        <f>IF(EQ184=1,p4_pmt,0)</f>
        <v/>
      </c>
      <c r="ER203" s="44">
        <f>IF(ER184=1,p4_pmt,0)</f>
        <v/>
      </c>
      <c r="ES203" s="44">
        <f>IF(ES184=1,p4_pmt,0)</f>
        <v/>
      </c>
      <c r="ET203" s="44">
        <f>IF(ET184=1,p4_pmt,0)</f>
        <v/>
      </c>
      <c r="EU203" s="44">
        <f>IF(EU184=1,p4_pmt,0)</f>
        <v/>
      </c>
      <c r="EV203" s="44">
        <f>IF(EV184=1,p4_pmt,0)</f>
        <v/>
      </c>
      <c r="EW203" s="44">
        <f>IF(EW184=1,p4_pmt,0)</f>
        <v/>
      </c>
      <c r="EX203" s="44">
        <f>IF(EX184=1,p4_pmt,0)</f>
        <v/>
      </c>
      <c r="EY203" s="44">
        <f>IF(EY184=1,p4_pmt,0)</f>
        <v/>
      </c>
      <c r="EZ203" s="44">
        <f>IF(EZ184=1,p4_pmt,0)</f>
        <v/>
      </c>
      <c r="FA203" s="44">
        <f>IF(FA184=1,p4_pmt,0)</f>
        <v/>
      </c>
      <c r="FB203" s="44">
        <f>IF(FB184=1,p4_pmt,0)</f>
        <v/>
      </c>
      <c r="FC203" s="44">
        <f>IF(FC184=1,p4_pmt,0)</f>
        <v/>
      </c>
      <c r="FD203" s="44">
        <f>IF(FD184=1,p4_pmt,0)</f>
        <v/>
      </c>
      <c r="FE203" s="44">
        <f>IF(FE184=1,p4_pmt,0)</f>
        <v/>
      </c>
      <c r="FF203" s="44">
        <f>IF(FF184=1,p4_pmt,0)</f>
        <v/>
      </c>
      <c r="FG203" s="44">
        <f>IF(FG184=1,p4_pmt,0)</f>
        <v/>
      </c>
      <c r="FH203" s="44">
        <f>IF(FH184=1,p4_pmt,0)</f>
        <v/>
      </c>
      <c r="FI203" s="44">
        <f>IF(FI184=1,p4_pmt,0)</f>
        <v/>
      </c>
      <c r="FJ203" s="44">
        <f>IF(FJ184=1,p4_pmt,0)</f>
        <v/>
      </c>
      <c r="FK203" s="44">
        <f>IF(FK184=1,p4_pmt,0)</f>
        <v/>
      </c>
      <c r="FL203" s="44">
        <f>IF(FL184=1,p4_pmt,0)</f>
        <v/>
      </c>
      <c r="FM203" s="44">
        <f>IF(FM184=1,p4_pmt,0)</f>
        <v/>
      </c>
      <c r="FN203" s="44">
        <f>IF(FN184=1,p4_pmt,0)</f>
        <v/>
      </c>
      <c r="FO203" s="44">
        <f>IF(FO184=1,p4_pmt,0)</f>
        <v/>
      </c>
      <c r="FP203" s="44">
        <f>IF(FP184=1,p4_pmt,0)</f>
        <v/>
      </c>
      <c r="FQ203" s="44">
        <f>IF(FQ184=1,p4_pmt,0)</f>
        <v/>
      </c>
      <c r="FR203" s="44">
        <f>IF(FR184=1,p4_pmt,0)</f>
        <v/>
      </c>
      <c r="FS203" s="44">
        <f>IF(FS184=1,p4_pmt,0)</f>
        <v/>
      </c>
      <c r="FT203" s="44">
        <f>IF(FT184=1,p4_pmt,0)</f>
        <v/>
      </c>
      <c r="FU203" s="44">
        <f>IF(FU184=1,p4_pmt,0)</f>
        <v/>
      </c>
      <c r="FV203" s="44">
        <f>IF(FV184=1,p4_pmt,0)</f>
        <v/>
      </c>
      <c r="FW203" s="44">
        <f>IF(FW184=1,p4_pmt,0)</f>
        <v/>
      </c>
      <c r="FX203" s="44">
        <f>IF(FX184=1,p4_pmt,0)</f>
        <v/>
      </c>
      <c r="FY203" s="44">
        <f>IF(FY184=1,p4_pmt,0)</f>
        <v/>
      </c>
      <c r="FZ203" s="44">
        <f>IF(FZ184=1,p4_pmt,0)</f>
        <v/>
      </c>
      <c r="GA203" s="44">
        <f>IF(GA184=1,p4_pmt,0)</f>
        <v/>
      </c>
      <c r="GB203" s="44">
        <f>IF(GB184=1,p4_pmt,0)</f>
        <v/>
      </c>
      <c r="GC203" s="44">
        <f>IF(GC184=1,p4_pmt,0)</f>
        <v/>
      </c>
      <c r="GD203" s="44">
        <f>IF(GD184=1,p4_pmt,0)</f>
        <v/>
      </c>
      <c r="GE203" s="44">
        <f>IF(GE184=1,p4_pmt,0)</f>
        <v/>
      </c>
      <c r="GF203" s="44">
        <f>IF(GF184=1,p4_pmt,0)</f>
        <v/>
      </c>
      <c r="GG203" s="44">
        <f>IF(GG184=1,p4_pmt,0)</f>
        <v/>
      </c>
      <c r="GH203" s="44">
        <f>IF(GH184=1,p4_pmt,0)</f>
        <v/>
      </c>
      <c r="GI203" s="44">
        <f>IF(GI184=1,p4_pmt,0)</f>
        <v/>
      </c>
      <c r="GJ203" s="44">
        <f>IF(GJ184=1,p4_pmt,0)</f>
        <v/>
      </c>
      <c r="GK203" s="44">
        <f>IF(GK184=1,p4_pmt,0)</f>
        <v/>
      </c>
      <c r="GL203" s="44">
        <f>IF(GL184=1,p4_pmt,0)</f>
        <v/>
      </c>
      <c r="GM203" s="44">
        <f>IF(GM184=1,p4_pmt,0)</f>
        <v/>
      </c>
      <c r="GN203" s="44">
        <f>IF(GN184=1,p4_pmt,0)</f>
        <v/>
      </c>
      <c r="GO203" s="44">
        <f>IF(GO184=1,p4_pmt,0)</f>
        <v/>
      </c>
      <c r="GP203" s="44">
        <f>IF(GP184=1,p4_pmt,0)</f>
        <v/>
      </c>
      <c r="GQ203" s="44">
        <f>IF(GQ184=1,p4_pmt,0)</f>
        <v/>
      </c>
      <c r="GR203" s="44">
        <f>IF(GR184=1,p4_pmt,0)</f>
        <v/>
      </c>
      <c r="GS203" s="44">
        <f>IF(GS184=1,p4_pmt,0)</f>
        <v/>
      </c>
      <c r="GT203" s="44">
        <f>IF(GT184=1,p4_pmt,0)</f>
        <v/>
      </c>
      <c r="GU203" s="44">
        <f>IF(GU184=1,p4_pmt,0)</f>
        <v/>
      </c>
      <c r="GV203" s="44">
        <f>IF(GV184=1,p4_pmt,0)</f>
        <v/>
      </c>
      <c r="GW203" s="44">
        <f>IF(GW184=1,p4_pmt,0)</f>
        <v/>
      </c>
      <c r="GX203" s="44">
        <f>IF(GX184=1,p4_pmt,0)</f>
        <v/>
      </c>
      <c r="GY203" s="44">
        <f>IF(GY184=1,p4_pmt,0)</f>
        <v/>
      </c>
      <c r="GZ203" s="44">
        <f>IF(GZ184=1,p4_pmt,0)</f>
        <v/>
      </c>
      <c r="HA203" s="44">
        <f>IF(HA184=1,p4_pmt,0)</f>
        <v/>
      </c>
      <c r="HB203" s="44">
        <f>IF(HB184=1,p4_pmt,0)</f>
        <v/>
      </c>
      <c r="HC203" s="44">
        <f>IF(HC184=1,p4_pmt,0)</f>
        <v/>
      </c>
      <c r="HD203" s="44">
        <f>IF(HD184=1,p4_pmt,0)</f>
        <v/>
      </c>
      <c r="HE203" s="44">
        <f>IF(HE184=1,p4_pmt,0)</f>
        <v/>
      </c>
      <c r="HF203" s="44">
        <f>IF(HF184=1,p4_pmt,0)</f>
        <v/>
      </c>
      <c r="HG203" s="44">
        <f>IF(HG184=1,p4_pmt,0)</f>
        <v/>
      </c>
      <c r="HH203" s="44">
        <f>IF(HH184=1,p4_pmt,0)</f>
        <v/>
      </c>
      <c r="HI203" s="44">
        <f>IF(HI184=1,p4_pmt,0)</f>
        <v/>
      </c>
      <c r="HJ203" s="44">
        <f>IF(HJ184=1,p4_pmt,0)</f>
        <v/>
      </c>
      <c r="HK203" s="44">
        <f>IF(HK184=1,p4_pmt,0)</f>
        <v/>
      </c>
      <c r="HL203" s="44">
        <f>IF(HL184=1,p4_pmt,0)</f>
        <v/>
      </c>
      <c r="HM203" s="44">
        <f>IF(HM184=1,p4_pmt,0)</f>
        <v/>
      </c>
      <c r="HN203" s="44">
        <f>IF(HN184=1,p4_pmt,0)</f>
        <v/>
      </c>
      <c r="HO203" s="44">
        <f>IF(HO184=1,p4_pmt,0)</f>
        <v/>
      </c>
      <c r="HP203" s="44">
        <f>IF(HP184=1,p4_pmt,0)</f>
        <v/>
      </c>
      <c r="HQ203" s="44">
        <f>IF(HQ184=1,p4_pmt,0)</f>
        <v/>
      </c>
      <c r="HR203" s="44">
        <f>IF(HR184=1,p4_pmt,0)</f>
        <v/>
      </c>
      <c r="HS203" s="44">
        <f>IF(HS184=1,p4_pmt,0)</f>
        <v/>
      </c>
      <c r="HT203" s="44">
        <f>IF(HT184=1,p4_pmt,0)</f>
        <v/>
      </c>
      <c r="HU203" s="44">
        <f>IF(HU184=1,p4_pmt,0)</f>
        <v/>
      </c>
      <c r="HV203" s="44">
        <f>IF(HV184=1,p4_pmt,0)</f>
        <v/>
      </c>
      <c r="HW203" s="44">
        <f>IF(HW184=1,p4_pmt,0)</f>
        <v/>
      </c>
      <c r="HX203" s="44">
        <f>IF(HX184=1,p4_pmt,0)</f>
        <v/>
      </c>
      <c r="HY203" s="44">
        <f>IF(HY184=1,p4_pmt,0)</f>
        <v/>
      </c>
      <c r="HZ203" s="44">
        <f>IF(HZ184=1,p4_pmt,0)</f>
        <v/>
      </c>
      <c r="IA203" s="44">
        <f>IF(IA184=1,p4_pmt,0)</f>
        <v/>
      </c>
      <c r="IB203" s="44">
        <f>IF(IB184=1,p4_pmt,0)</f>
        <v/>
      </c>
      <c r="IC203" s="44">
        <f>IF(IC184=1,p4_pmt,0)</f>
        <v/>
      </c>
      <c r="ID203" s="44">
        <f>IF(ID184=1,p4_pmt,0)</f>
        <v/>
      </c>
      <c r="IE203" s="44">
        <f>IF(IE184=1,p4_pmt,0)</f>
        <v/>
      </c>
      <c r="IF203" s="44">
        <f>IF(IF184=1,p4_pmt,0)</f>
        <v/>
      </c>
      <c r="IG203" s="44">
        <f>IF(IG184=1,p4_pmt,0)</f>
        <v/>
      </c>
      <c r="IH203" s="44">
        <f>IF(IH184=1,p4_pmt,0)</f>
        <v/>
      </c>
      <c r="II203" s="44">
        <f>IF(II184=1,p4_pmt,0)</f>
        <v/>
      </c>
      <c r="IJ203" s="44">
        <f>IF(IJ184=1,p4_pmt,0)</f>
        <v/>
      </c>
      <c r="IK203" s="44">
        <f>IF(IK184=1,p4_pmt,0)</f>
        <v/>
      </c>
      <c r="IL203" s="44">
        <f>IF(IL184=1,p4_pmt,0)</f>
        <v/>
      </c>
      <c r="IM203" s="44">
        <f>IF(IM184=1,p4_pmt,0)</f>
        <v/>
      </c>
      <c r="IN203" s="44">
        <f>IF(IN184=1,p4_pmt,0)</f>
        <v/>
      </c>
      <c r="IO203" s="44">
        <f>IF(IO184=1,p4_pmt,0)</f>
        <v/>
      </c>
      <c r="IP203" s="44">
        <f>IF(IP184=1,p4_pmt,0)</f>
        <v/>
      </c>
      <c r="IQ203" s="44">
        <f>IF(IQ184=1,p4_pmt,0)</f>
        <v/>
      </c>
      <c r="IR203" s="44">
        <f>IF(IR184=1,p4_pmt,0)</f>
        <v/>
      </c>
      <c r="IS203" s="44">
        <f>IF(IS184=1,p4_pmt,0)</f>
        <v/>
      </c>
      <c r="IT203" s="44">
        <f>IF(IT184=1,p4_pmt,0)</f>
        <v/>
      </c>
      <c r="IU203" s="44">
        <f>IF(IU184=1,p4_pmt,0)</f>
        <v/>
      </c>
      <c r="IV203" s="44">
        <f>IF(IV184=1,p4_pmt,0)</f>
        <v/>
      </c>
      <c r="IW203" s="44">
        <f>IF(IW184=1,p4_pmt,0)</f>
        <v/>
      </c>
      <c r="IX203" s="44">
        <f>IF(IX184=1,p4_pmt,0)</f>
        <v/>
      </c>
      <c r="IY203" s="44">
        <f>IF(IY184=1,p4_pmt,0)</f>
        <v/>
      </c>
      <c r="IZ203" s="44">
        <f>IF(IZ184=1,p4_pmt,0)</f>
        <v/>
      </c>
      <c r="JA203" s="44">
        <f>IF(JA184=1,p4_pmt,0)</f>
        <v/>
      </c>
      <c r="JB203" s="44">
        <f>IF(JB184=1,p4_pmt,0)</f>
        <v/>
      </c>
      <c r="JC203" s="44">
        <f>IF(JC184=1,p4_pmt,0)</f>
        <v/>
      </c>
      <c r="JD203" s="44">
        <f>IF(JD184=1,p4_pmt,0)</f>
        <v/>
      </c>
      <c r="JE203" s="44">
        <f>IF(JE184=1,p4_pmt,0)</f>
        <v/>
      </c>
      <c r="JF203" s="44">
        <f>IF(JF184=1,p4_pmt,0)</f>
        <v/>
      </c>
      <c r="JG203" s="44">
        <f>IF(JG184=1,p4_pmt,0)</f>
        <v/>
      </c>
      <c r="JH203" s="44">
        <f>IF(JH184=1,p4_pmt,0)</f>
        <v/>
      </c>
      <c r="JI203" s="44">
        <f>IF(JI184=1,p4_pmt,0)</f>
        <v/>
      </c>
      <c r="JJ203" s="44">
        <f>IF(JJ184=1,p4_pmt,0)</f>
        <v/>
      </c>
      <c r="JK203" s="44">
        <f>IF(JK184=1,p4_pmt,0)</f>
        <v/>
      </c>
      <c r="JL203" s="44">
        <f>IF(JL184=1,p4_pmt,0)</f>
        <v/>
      </c>
      <c r="JM203" s="44">
        <f>IF(JM184=1,p4_pmt,0)</f>
        <v/>
      </c>
      <c r="JN203" s="44">
        <f>IF(JN184=1,p4_pmt,0)</f>
        <v/>
      </c>
      <c r="JO203" s="44">
        <f>IF(JO184=1,p4_pmt,0)</f>
        <v/>
      </c>
      <c r="JP203" s="44">
        <f>IF(JP184=1,p4_pmt,0)</f>
        <v/>
      </c>
      <c r="JQ203" s="44">
        <f>IF(JQ184=1,p4_pmt,0)</f>
        <v/>
      </c>
      <c r="JR203" s="44">
        <f>IF(JR184=1,p4_pmt,0)</f>
        <v/>
      </c>
      <c r="JS203" s="44">
        <f>IF(JS184=1,p4_pmt,0)</f>
        <v/>
      </c>
      <c r="JT203" s="44">
        <f>IF(JT184=1,p4_pmt,0)</f>
        <v/>
      </c>
      <c r="JU203" s="44">
        <f>IF(JU184=1,p4_pmt,0)</f>
        <v/>
      </c>
      <c r="JV203" s="44">
        <f>IF(JV184=1,p4_pmt,0)</f>
        <v/>
      </c>
      <c r="JW203" s="44">
        <f>IF(JW184=1,p4_pmt,0)</f>
        <v/>
      </c>
      <c r="JX203" s="44">
        <f>IF(JX184=1,p4_pmt,0)</f>
        <v/>
      </c>
      <c r="JY203" s="44">
        <f>IF(JY184=1,p4_pmt,0)</f>
        <v/>
      </c>
      <c r="JZ203" s="44">
        <f>IF(JZ184=1,p4_pmt,0)</f>
        <v/>
      </c>
      <c r="KA203" s="44">
        <f>IF(KA184=1,p4_pmt,0)</f>
        <v/>
      </c>
      <c r="KB203" s="44">
        <f>IF(KB184=1,p4_pmt,0)</f>
        <v/>
      </c>
      <c r="KC203" s="44">
        <f>IF(KC184=1,p4_pmt,0)</f>
        <v/>
      </c>
      <c r="KD203" s="44">
        <f>IF(KD184=1,p4_pmt,0)</f>
        <v/>
      </c>
      <c r="KE203" s="44">
        <f>IF(KE184=1,p4_pmt,0)</f>
        <v/>
      </c>
      <c r="KF203" s="44">
        <f>IF(KF184=1,p4_pmt,0)</f>
        <v/>
      </c>
      <c r="KG203" s="44">
        <f>IF(KG184=1,p4_pmt,0)</f>
        <v/>
      </c>
      <c r="KH203" s="44">
        <f>IF(KH184=1,p4_pmt,0)</f>
        <v/>
      </c>
      <c r="KI203" s="44">
        <f>IF(KI184=1,p4_pmt,0)</f>
        <v/>
      </c>
      <c r="KJ203" s="44">
        <f>IF(KJ184=1,p4_pmt,0)</f>
        <v/>
      </c>
      <c r="KK203" s="44">
        <f>IF(KK184=1,p4_pmt,0)</f>
        <v/>
      </c>
      <c r="KL203" s="44">
        <f>IF(KL184=1,p4_pmt,0)</f>
        <v/>
      </c>
      <c r="KM203" s="44">
        <f>IF(KM184=1,p4_pmt,0)</f>
        <v/>
      </c>
      <c r="KN203" s="44">
        <f>IF(KN184=1,p4_pmt,0)</f>
        <v/>
      </c>
      <c r="KO203" s="44">
        <f>IF(KO184=1,p4_pmt,0)</f>
        <v/>
      </c>
      <c r="KP203" s="44">
        <f>IF(KP184=1,p4_pmt,0)</f>
        <v/>
      </c>
      <c r="KQ203" s="44">
        <f>IF(KQ184=1,p4_pmt,0)</f>
        <v/>
      </c>
      <c r="KR203" s="44">
        <f>IF(KR184=1,p4_pmt,0)</f>
        <v/>
      </c>
      <c r="KS203" s="44">
        <f>IF(KS184=1,p4_pmt,0)</f>
        <v/>
      </c>
      <c r="KT203" s="44">
        <f>IF(KT184=1,p4_pmt,0)</f>
        <v/>
      </c>
      <c r="KU203" s="44">
        <f>IF(KU184=1,p4_pmt,0)</f>
        <v/>
      </c>
      <c r="KV203" s="44">
        <f>IF(KV184=1,p4_pmt,0)</f>
        <v/>
      </c>
      <c r="KW203" s="44">
        <f>IF(KW184=1,p4_pmt,0)</f>
        <v/>
      </c>
      <c r="KX203" s="44">
        <f>IF(KX184=1,p4_pmt,0)</f>
        <v/>
      </c>
      <c r="KY203" s="44">
        <f>IF(KY184=1,p4_pmt,0)</f>
        <v/>
      </c>
      <c r="KZ203" s="44">
        <f>IF(KZ184=1,p4_pmt,0)</f>
        <v/>
      </c>
      <c r="LA203" s="44">
        <f>IF(LA184=1,p4_pmt,0)</f>
        <v/>
      </c>
      <c r="LB203" s="44">
        <f>IF(LB184=1,p4_pmt,0)</f>
        <v/>
      </c>
      <c r="LC203" s="44">
        <f>IF(LC184=1,p4_pmt,0)</f>
        <v/>
      </c>
      <c r="LD203" s="44">
        <f>IF(LD184=1,p4_pmt,0)</f>
        <v/>
      </c>
      <c r="LE203" s="44">
        <f>IF(LE184=1,p4_pmt,0)</f>
        <v/>
      </c>
      <c r="LF203" s="44">
        <f>IF(LF184=1,p4_pmt,0)</f>
        <v/>
      </c>
      <c r="LG203" s="44">
        <f>IF(LG184=1,p4_pmt,0)</f>
        <v/>
      </c>
      <c r="LH203" s="44">
        <f>IF(LH184=1,p4_pmt,0)</f>
        <v/>
      </c>
      <c r="LI203" s="44">
        <f>IF(LI184=1,p4_pmt,0)</f>
        <v/>
      </c>
      <c r="LJ203" s="44">
        <f>IF(LJ184=1,p4_pmt,0)</f>
        <v/>
      </c>
      <c r="LK203" s="44">
        <f>IF(LK184=1,p4_pmt,0)</f>
        <v/>
      </c>
      <c r="LL203" s="44">
        <f>IF(LL184=1,p4_pmt,0)</f>
        <v/>
      </c>
      <c r="LM203" s="44">
        <f>IF(LM184=1,p4_pmt,0)</f>
        <v/>
      </c>
      <c r="LN203" s="44">
        <f>IF(LN184=1,p4_pmt,0)</f>
        <v/>
      </c>
      <c r="LO203" s="44">
        <f>IF(LO184=1,p4_pmt,0)</f>
        <v/>
      </c>
      <c r="LP203" s="44">
        <f>IF(LP184=1,p4_pmt,0)</f>
        <v/>
      </c>
      <c r="LQ203" s="44">
        <f>IF(LQ184=1,p4_pmt,0)</f>
        <v/>
      </c>
      <c r="LR203" s="44">
        <f>IF(LR184=1,p4_pmt,0)</f>
        <v/>
      </c>
      <c r="LS203" s="44">
        <f>IF(LS184=1,p4_pmt,0)</f>
        <v/>
      </c>
      <c r="LT203" s="44">
        <f>IF(LT184=1,p4_pmt,0)</f>
        <v/>
      </c>
      <c r="LU203" s="44">
        <f>IF(LU184=1,p4_pmt,0)</f>
        <v/>
      </c>
      <c r="LV203" s="44">
        <f>IF(LV184=1,p4_pmt,0)</f>
        <v/>
      </c>
      <c r="LW203" s="44">
        <f>IF(LW184=1,p4_pmt,0)</f>
        <v/>
      </c>
      <c r="LX203" s="44">
        <f>IF(LX184=1,p4_pmt,0)</f>
        <v/>
      </c>
      <c r="LY203" s="44">
        <f>IF(LY184=1,p4_pmt,0)</f>
        <v/>
      </c>
      <c r="LZ203" s="44">
        <f>IF(LZ184=1,p4_pmt,0)</f>
        <v/>
      </c>
      <c r="MA203" s="44">
        <f>IF(MA184=1,p4_pmt,0)</f>
        <v/>
      </c>
      <c r="MB203" s="44">
        <f>IF(MB184=1,p4_pmt,0)</f>
        <v/>
      </c>
      <c r="MC203" s="44">
        <f>IF(MC184=1,p4_pmt,0)</f>
        <v/>
      </c>
      <c r="MD203" s="44">
        <f>IF(MD184=1,p4_pmt,0)</f>
        <v/>
      </c>
      <c r="ME203" s="44">
        <f>IF(ME184=1,p4_pmt,0)</f>
        <v/>
      </c>
      <c r="MF203" s="44">
        <f>IF(MF184=1,p4_pmt,0)</f>
        <v/>
      </c>
      <c r="MG203" s="44">
        <f>IF(MG184=1,p4_pmt,0)</f>
        <v/>
      </c>
      <c r="MH203" s="44">
        <f>IF(MH184=1,p4_pmt,0)</f>
        <v/>
      </c>
      <c r="MI203" s="44">
        <f>IF(MI184=1,p4_pmt,0)</f>
        <v/>
      </c>
      <c r="MJ203" s="44">
        <f>IF(MJ184=1,p4_pmt,0)</f>
        <v/>
      </c>
      <c r="MK203" s="44">
        <f>IF(MK184=1,p4_pmt,0)</f>
        <v/>
      </c>
      <c r="ML203" s="44">
        <f>IF(ML184=1,p4_pmt,0)</f>
        <v/>
      </c>
      <c r="MM203" s="44">
        <f>IF(MM184=1,p4_pmt,0)</f>
        <v/>
      </c>
      <c r="MN203" s="44">
        <f>IF(MN184=1,p4_pmt,0)</f>
        <v/>
      </c>
      <c r="MO203" s="44">
        <f>IF(MO184=1,p4_pmt,0)</f>
        <v/>
      </c>
      <c r="MP203" s="44">
        <f>IF(MP184=1,p4_pmt,0)</f>
        <v/>
      </c>
      <c r="MQ203" s="44">
        <f>IF(MQ184=1,p4_pmt,0)</f>
        <v/>
      </c>
      <c r="MR203" s="44">
        <f>IF(MR184=1,p4_pmt,0)</f>
        <v/>
      </c>
      <c r="MS203" s="44">
        <f>IF(MS184=1,p4_pmt,0)</f>
        <v/>
      </c>
      <c r="MT203" s="44">
        <f>IF(MT184=1,p4_pmt,0)</f>
        <v/>
      </c>
      <c r="MU203" s="44">
        <f>IF(MU184=1,p4_pmt,0)</f>
        <v/>
      </c>
      <c r="MV203" s="44">
        <f>IF(MV184=1,p4_pmt,0)</f>
        <v/>
      </c>
      <c r="MW203" s="44">
        <f>IF(MW184=1,p4_pmt,0)</f>
        <v/>
      </c>
      <c r="MX203" s="44">
        <f>IF(MX184=1,p4_pmt,0)</f>
        <v/>
      </c>
      <c r="MY203" s="44">
        <f>IF(MY184=1,p4_pmt,0)</f>
        <v/>
      </c>
      <c r="MZ203" s="44">
        <f>IF(MZ184=1,p4_pmt,0)</f>
        <v/>
      </c>
      <c r="NA203" s="44">
        <f>IF(NA184=1,p4_pmt,0)</f>
        <v/>
      </c>
      <c r="NB203" s="44">
        <f>IF(NB184=1,p4_pmt,0)</f>
        <v/>
      </c>
      <c r="NC203" s="44">
        <f>IF(NC184=1,p4_pmt,0)</f>
        <v/>
      </c>
      <c r="ND203" s="44">
        <f>IF(ND184=1,p4_pmt,0)</f>
        <v/>
      </c>
      <c r="NE203" s="44">
        <f>IF(NE184=1,p4_pmt,0)</f>
        <v/>
      </c>
      <c r="NF203" s="44">
        <f>IF(NF184=1,p4_pmt,0)</f>
        <v/>
      </c>
      <c r="NG203" s="44">
        <f>IF(NG184=1,p4_pmt,0)</f>
        <v/>
      </c>
      <c r="NH203" s="44">
        <f>IF(NH184=1,p4_pmt,0)</f>
        <v/>
      </c>
      <c r="NI203" s="44">
        <f>IF(NI184=1,p4_pmt,0)</f>
        <v/>
      </c>
      <c r="NJ203" s="44">
        <f>IF(NJ184=1,p4_pmt,0)</f>
        <v/>
      </c>
      <c r="NK203" s="44">
        <f>IF(NK184=1,p4_pmt,0)</f>
        <v/>
      </c>
      <c r="NL203" s="44">
        <f>IF(NL184=1,p4_pmt,0)</f>
        <v/>
      </c>
      <c r="NM203" s="44">
        <f>IF(NM184=1,p4_pmt,0)</f>
        <v/>
      </c>
      <c r="NN203" s="44">
        <f>IF(NN184=1,p4_pmt,0)</f>
        <v/>
      </c>
      <c r="NO203" s="44">
        <f>IF(NO184=1,p4_pmt,0)</f>
        <v/>
      </c>
      <c r="NP203" s="44">
        <f>IF(NP184=1,p4_pmt,0)</f>
        <v/>
      </c>
      <c r="NQ203" s="44">
        <f>IF(NQ184=1,p4_pmt,0)</f>
        <v/>
      </c>
      <c r="NR203" s="44">
        <f>IF(NR184=1,p4_pmt,0)</f>
        <v/>
      </c>
      <c r="NS203" s="44">
        <f>IF(NS184=1,p4_pmt,0)</f>
        <v/>
      </c>
      <c r="NT203" s="44">
        <f>IF(NT184=1,p4_pmt,0)</f>
        <v/>
      </c>
      <c r="NU203" s="44">
        <f>IF(NU184=1,p4_pmt,0)</f>
        <v/>
      </c>
      <c r="NV203" s="44">
        <f>IF(NV184=1,p4_pmt,0)</f>
        <v/>
      </c>
      <c r="NW203" s="44">
        <f>IF(NW184=1,p4_pmt,0)</f>
        <v/>
      </c>
      <c r="NX203" s="44">
        <f>IF(NX184=1,p4_pmt,0)</f>
        <v/>
      </c>
      <c r="NY203" s="44">
        <f>IF(NY184=1,p4_pmt,0)</f>
        <v/>
      </c>
      <c r="NZ203" s="44">
        <f>IF(NZ184=1,p4_pmt,0)</f>
        <v/>
      </c>
      <c r="OA203" s="44">
        <f>IF(OA184=1,p4_pmt,0)</f>
        <v/>
      </c>
      <c r="OB203" s="44">
        <f>IF(OB184=1,p4_pmt,0)</f>
        <v/>
      </c>
      <c r="OC203" s="44">
        <f>IF(OC184=1,p4_pmt,0)</f>
        <v/>
      </c>
      <c r="OD203" s="44">
        <f>IF(OD184=1,p4_pmt,0)</f>
        <v/>
      </c>
      <c r="OE203" s="44">
        <f>IF(OE184=1,p4_pmt,0)</f>
        <v/>
      </c>
      <c r="OF203" s="44">
        <f>IF(OF184=1,p4_pmt,0)</f>
        <v/>
      </c>
      <c r="OG203" s="44">
        <f>IF(OG184=1,p4_pmt,0)</f>
        <v/>
      </c>
      <c r="OH203" s="44">
        <f>IF(OH184=1,p4_pmt,0)</f>
        <v/>
      </c>
      <c r="OI203" s="44">
        <f>IF(OI184=1,p4_pmt,0)</f>
        <v/>
      </c>
      <c r="OJ203" s="44">
        <f>IF(OJ184=1,p4_pmt,0)</f>
        <v/>
      </c>
      <c r="OK203" s="44">
        <f>IF(OK184=1,p4_pmt,0)</f>
        <v/>
      </c>
      <c r="OL203" s="44">
        <f>IF(OL184=1,p4_pmt,0)</f>
        <v/>
      </c>
      <c r="OM203" s="44">
        <f>IF(OM184=1,p4_pmt,0)</f>
        <v/>
      </c>
      <c r="ON203" s="44">
        <f>IF(ON184=1,p4_pmt,0)</f>
        <v/>
      </c>
      <c r="OO203" s="44">
        <f>IF(OO184=1,p4_pmt,0)</f>
        <v/>
      </c>
      <c r="OP203" s="44">
        <f>IF(OP184=1,p4_pmt,0)</f>
        <v/>
      </c>
      <c r="OQ203" s="44">
        <f>IF(OQ184=1,p4_pmt,0)</f>
        <v/>
      </c>
      <c r="OR203" s="44">
        <f>IF(OR184=1,p4_pmt,0)</f>
        <v/>
      </c>
      <c r="OS203" s="44">
        <f>IF(OS184=1,p4_pmt,0)</f>
        <v/>
      </c>
      <c r="OT203" s="44">
        <f>IF(OT184=1,p4_pmt,0)</f>
        <v/>
      </c>
      <c r="OU203" s="44">
        <f>IF(OU184=1,p4_pmt,0)</f>
        <v/>
      </c>
      <c r="OV203" s="44">
        <f>IF(OV184=1,p4_pmt,0)</f>
        <v/>
      </c>
      <c r="OW203" s="44">
        <f>IF(OW184=1,p4_pmt,0)</f>
        <v/>
      </c>
      <c r="OX203" s="44">
        <f>IF(OX184=1,p4_pmt,0)</f>
        <v/>
      </c>
      <c r="OY203" s="44">
        <f>IF(OY184=1,p4_pmt,0)</f>
        <v/>
      </c>
      <c r="OZ203" s="44">
        <f>IF(OZ184=1,p4_pmt,0)</f>
        <v/>
      </c>
      <c r="PA203" s="44">
        <f>IF(PA184=1,p4_pmt,0)</f>
        <v/>
      </c>
      <c r="PB203" s="44">
        <f>IF(PB184=1,p4_pmt,0)</f>
        <v/>
      </c>
      <c r="PC203" s="44">
        <f>IF(PC184=1,p4_pmt,0)</f>
        <v/>
      </c>
      <c r="PD203" s="44">
        <f>IF(PD184=1,p4_pmt,0)</f>
        <v/>
      </c>
      <c r="PE203" s="44">
        <f>IF(PE184=1,p4_pmt,0)</f>
        <v/>
      </c>
      <c r="PF203" s="44">
        <f>IF(PF184=1,p4_pmt,0)</f>
        <v/>
      </c>
      <c r="PG203" s="44">
        <f>IF(PG184=1,p4_pmt,0)</f>
        <v/>
      </c>
      <c r="PH203" s="44">
        <f>IF(PH184=1,p4_pmt,0)</f>
        <v/>
      </c>
      <c r="PI203" s="44">
        <f>IF(PI184=1,p4_pmt,0)</f>
        <v/>
      </c>
      <c r="PJ203" s="44">
        <f>IF(PJ184=1,p4_pmt,0)</f>
        <v/>
      </c>
      <c r="PK203" s="44">
        <f>IF(PK184=1,p4_pmt,0)</f>
        <v/>
      </c>
      <c r="PL203" s="44">
        <f>IF(PL184=1,p4_pmt,0)</f>
        <v/>
      </c>
      <c r="PM203" s="44">
        <f>IF(PM184=1,p4_pmt,0)</f>
        <v/>
      </c>
    </row>
    <row r="204">
      <c r="A204" s="9" t="inlineStr">
        <is>
          <t>MLI balance (end of month)</t>
        </is>
      </c>
      <c r="B204" s="9" t="inlineStr">
        <is>
          <t>P4</t>
        </is>
      </c>
      <c r="D204" s="44">
        <f>IF(D183=1,D198,IF(D184=1,IF(D$4=p4_complete+1,p4_perm,0)-D202,0))</f>
        <v/>
      </c>
      <c r="E204" s="44">
        <f>IF(E183=1,E198,IF(E184=1,IF(E$4=p4_complete+1,p4_perm,D204)-E202,0))</f>
        <v/>
      </c>
      <c r="F204" s="44">
        <f>IF(F183=1,F198,IF(F184=1,IF(F$4=p4_complete+1,p4_perm,E204)-F202,0))</f>
        <v/>
      </c>
      <c r="G204" s="44">
        <f>IF(G183=1,G198,IF(G184=1,IF(G$4=p4_complete+1,p4_perm,F204)-G202,0))</f>
        <v/>
      </c>
      <c r="H204" s="44">
        <f>IF(H183=1,H198,IF(H184=1,IF(H$4=p4_complete+1,p4_perm,G204)-H202,0))</f>
        <v/>
      </c>
      <c r="I204" s="44">
        <f>IF(I183=1,I198,IF(I184=1,IF(I$4=p4_complete+1,p4_perm,H204)-I202,0))</f>
        <v/>
      </c>
      <c r="J204" s="44">
        <f>IF(J183=1,J198,IF(J184=1,IF(J$4=p4_complete+1,p4_perm,I204)-J202,0))</f>
        <v/>
      </c>
      <c r="K204" s="44">
        <f>IF(K183=1,K198,IF(K184=1,IF(K$4=p4_complete+1,p4_perm,J204)-K202,0))</f>
        <v/>
      </c>
      <c r="L204" s="44">
        <f>IF(L183=1,L198,IF(L184=1,IF(L$4=p4_complete+1,p4_perm,K204)-L202,0))</f>
        <v/>
      </c>
      <c r="M204" s="44">
        <f>IF(M183=1,M198,IF(M184=1,IF(M$4=p4_complete+1,p4_perm,L204)-M202,0))</f>
        <v/>
      </c>
      <c r="N204" s="44">
        <f>IF(N183=1,N198,IF(N184=1,IF(N$4=p4_complete+1,p4_perm,M204)-N202,0))</f>
        <v/>
      </c>
      <c r="O204" s="44">
        <f>IF(O183=1,O198,IF(O184=1,IF(O$4=p4_complete+1,p4_perm,N204)-O202,0))</f>
        <v/>
      </c>
      <c r="P204" s="44">
        <f>IF(P183=1,P198,IF(P184=1,IF(P$4=p4_complete+1,p4_perm,O204)-P202,0))</f>
        <v/>
      </c>
      <c r="Q204" s="44">
        <f>IF(Q183=1,Q198,IF(Q184=1,IF(Q$4=p4_complete+1,p4_perm,P204)-Q202,0))</f>
        <v/>
      </c>
      <c r="R204" s="44">
        <f>IF(R183=1,R198,IF(R184=1,IF(R$4=p4_complete+1,p4_perm,Q204)-R202,0))</f>
        <v/>
      </c>
      <c r="S204" s="44">
        <f>IF(S183=1,S198,IF(S184=1,IF(S$4=p4_complete+1,p4_perm,R204)-S202,0))</f>
        <v/>
      </c>
      <c r="T204" s="44">
        <f>IF(T183=1,T198,IF(T184=1,IF(T$4=p4_complete+1,p4_perm,S204)-T202,0))</f>
        <v/>
      </c>
      <c r="U204" s="44">
        <f>IF(U183=1,U198,IF(U184=1,IF(U$4=p4_complete+1,p4_perm,T204)-U202,0))</f>
        <v/>
      </c>
      <c r="V204" s="44">
        <f>IF(V183=1,V198,IF(V184=1,IF(V$4=p4_complete+1,p4_perm,U204)-V202,0))</f>
        <v/>
      </c>
      <c r="W204" s="44">
        <f>IF(W183=1,W198,IF(W184=1,IF(W$4=p4_complete+1,p4_perm,V204)-W202,0))</f>
        <v/>
      </c>
      <c r="X204" s="44">
        <f>IF(X183=1,X198,IF(X184=1,IF(X$4=p4_complete+1,p4_perm,W204)-X202,0))</f>
        <v/>
      </c>
      <c r="Y204" s="44">
        <f>IF(Y183=1,Y198,IF(Y184=1,IF(Y$4=p4_complete+1,p4_perm,X204)-Y202,0))</f>
        <v/>
      </c>
      <c r="Z204" s="44">
        <f>IF(Z183=1,Z198,IF(Z184=1,IF(Z$4=p4_complete+1,p4_perm,Y204)-Z202,0))</f>
        <v/>
      </c>
      <c r="AA204" s="44">
        <f>IF(AA183=1,AA198,IF(AA184=1,IF(AA$4=p4_complete+1,p4_perm,Z204)-AA202,0))</f>
        <v/>
      </c>
      <c r="AB204" s="44">
        <f>IF(AB183=1,AB198,IF(AB184=1,IF(AB$4=p4_complete+1,p4_perm,AA204)-AB202,0))</f>
        <v/>
      </c>
      <c r="AC204" s="44">
        <f>IF(AC183=1,AC198,IF(AC184=1,IF(AC$4=p4_complete+1,p4_perm,AB204)-AC202,0))</f>
        <v/>
      </c>
      <c r="AD204" s="44">
        <f>IF(AD183=1,AD198,IF(AD184=1,IF(AD$4=p4_complete+1,p4_perm,AC204)-AD202,0))</f>
        <v/>
      </c>
      <c r="AE204" s="44">
        <f>IF(AE183=1,AE198,IF(AE184=1,IF(AE$4=p4_complete+1,p4_perm,AD204)-AE202,0))</f>
        <v/>
      </c>
      <c r="AF204" s="44">
        <f>IF(AF183=1,AF198,IF(AF184=1,IF(AF$4=p4_complete+1,p4_perm,AE204)-AF202,0))</f>
        <v/>
      </c>
      <c r="AG204" s="44">
        <f>IF(AG183=1,AG198,IF(AG184=1,IF(AG$4=p4_complete+1,p4_perm,AF204)-AG202,0))</f>
        <v/>
      </c>
      <c r="AH204" s="44">
        <f>IF(AH183=1,AH198,IF(AH184=1,IF(AH$4=p4_complete+1,p4_perm,AG204)-AH202,0))</f>
        <v/>
      </c>
      <c r="AI204" s="44">
        <f>IF(AI183=1,AI198,IF(AI184=1,IF(AI$4=p4_complete+1,p4_perm,AH204)-AI202,0))</f>
        <v/>
      </c>
      <c r="AJ204" s="44">
        <f>IF(AJ183=1,AJ198,IF(AJ184=1,IF(AJ$4=p4_complete+1,p4_perm,AI204)-AJ202,0))</f>
        <v/>
      </c>
      <c r="AK204" s="44">
        <f>IF(AK183=1,AK198,IF(AK184=1,IF(AK$4=p4_complete+1,p4_perm,AJ204)-AK202,0))</f>
        <v/>
      </c>
      <c r="AL204" s="44">
        <f>IF(AL183=1,AL198,IF(AL184=1,IF(AL$4=p4_complete+1,p4_perm,AK204)-AL202,0))</f>
        <v/>
      </c>
      <c r="AM204" s="44">
        <f>IF(AM183=1,AM198,IF(AM184=1,IF(AM$4=p4_complete+1,p4_perm,AL204)-AM202,0))</f>
        <v/>
      </c>
      <c r="AN204" s="44">
        <f>IF(AN183=1,AN198,IF(AN184=1,IF(AN$4=p4_complete+1,p4_perm,AM204)-AN202,0))</f>
        <v/>
      </c>
      <c r="AO204" s="44">
        <f>IF(AO183=1,AO198,IF(AO184=1,IF(AO$4=p4_complete+1,p4_perm,AN204)-AO202,0))</f>
        <v/>
      </c>
      <c r="AP204" s="44">
        <f>IF(AP183=1,AP198,IF(AP184=1,IF(AP$4=p4_complete+1,p4_perm,AO204)-AP202,0))</f>
        <v/>
      </c>
      <c r="AQ204" s="44">
        <f>IF(AQ183=1,AQ198,IF(AQ184=1,IF(AQ$4=p4_complete+1,p4_perm,AP204)-AQ202,0))</f>
        <v/>
      </c>
      <c r="AR204" s="44">
        <f>IF(AR183=1,AR198,IF(AR184=1,IF(AR$4=p4_complete+1,p4_perm,AQ204)-AR202,0))</f>
        <v/>
      </c>
      <c r="AS204" s="44">
        <f>IF(AS183=1,AS198,IF(AS184=1,IF(AS$4=p4_complete+1,p4_perm,AR204)-AS202,0))</f>
        <v/>
      </c>
      <c r="AT204" s="44">
        <f>IF(AT183=1,AT198,IF(AT184=1,IF(AT$4=p4_complete+1,p4_perm,AS204)-AT202,0))</f>
        <v/>
      </c>
      <c r="AU204" s="44">
        <f>IF(AU183=1,AU198,IF(AU184=1,IF(AU$4=p4_complete+1,p4_perm,AT204)-AU202,0))</f>
        <v/>
      </c>
      <c r="AV204" s="44">
        <f>IF(AV183=1,AV198,IF(AV184=1,IF(AV$4=p4_complete+1,p4_perm,AU204)-AV202,0))</f>
        <v/>
      </c>
      <c r="AW204" s="44">
        <f>IF(AW183=1,AW198,IF(AW184=1,IF(AW$4=p4_complete+1,p4_perm,AV204)-AW202,0))</f>
        <v/>
      </c>
      <c r="AX204" s="44">
        <f>IF(AX183=1,AX198,IF(AX184=1,IF(AX$4=p4_complete+1,p4_perm,AW204)-AX202,0))</f>
        <v/>
      </c>
      <c r="AY204" s="44">
        <f>IF(AY183=1,AY198,IF(AY184=1,IF(AY$4=p4_complete+1,p4_perm,AX204)-AY202,0))</f>
        <v/>
      </c>
      <c r="AZ204" s="44">
        <f>IF(AZ183=1,AZ198,IF(AZ184=1,IF(AZ$4=p4_complete+1,p4_perm,AY204)-AZ202,0))</f>
        <v/>
      </c>
      <c r="BA204" s="44">
        <f>IF(BA183=1,BA198,IF(BA184=1,IF(BA$4=p4_complete+1,p4_perm,AZ204)-BA202,0))</f>
        <v/>
      </c>
      <c r="BB204" s="44">
        <f>IF(BB183=1,BB198,IF(BB184=1,IF(BB$4=p4_complete+1,p4_perm,BA204)-BB202,0))</f>
        <v/>
      </c>
      <c r="BC204" s="44">
        <f>IF(BC183=1,BC198,IF(BC184=1,IF(BC$4=p4_complete+1,p4_perm,BB204)-BC202,0))</f>
        <v/>
      </c>
      <c r="BD204" s="44">
        <f>IF(BD183=1,BD198,IF(BD184=1,IF(BD$4=p4_complete+1,p4_perm,BC204)-BD202,0))</f>
        <v/>
      </c>
      <c r="BE204" s="44">
        <f>IF(BE183=1,BE198,IF(BE184=1,IF(BE$4=p4_complete+1,p4_perm,BD204)-BE202,0))</f>
        <v/>
      </c>
      <c r="BF204" s="44">
        <f>IF(BF183=1,BF198,IF(BF184=1,IF(BF$4=p4_complete+1,p4_perm,BE204)-BF202,0))</f>
        <v/>
      </c>
      <c r="BG204" s="44">
        <f>IF(BG183=1,BG198,IF(BG184=1,IF(BG$4=p4_complete+1,p4_perm,BF204)-BG202,0))</f>
        <v/>
      </c>
      <c r="BH204" s="44">
        <f>IF(BH183=1,BH198,IF(BH184=1,IF(BH$4=p4_complete+1,p4_perm,BG204)-BH202,0))</f>
        <v/>
      </c>
      <c r="BI204" s="44">
        <f>IF(BI183=1,BI198,IF(BI184=1,IF(BI$4=p4_complete+1,p4_perm,BH204)-BI202,0))</f>
        <v/>
      </c>
      <c r="BJ204" s="44">
        <f>IF(BJ183=1,BJ198,IF(BJ184=1,IF(BJ$4=p4_complete+1,p4_perm,BI204)-BJ202,0))</f>
        <v/>
      </c>
      <c r="BK204" s="44">
        <f>IF(BK183=1,BK198,IF(BK184=1,IF(BK$4=p4_complete+1,p4_perm,BJ204)-BK202,0))</f>
        <v/>
      </c>
      <c r="BL204" s="44">
        <f>IF(BL183=1,BL198,IF(BL184=1,IF(BL$4=p4_complete+1,p4_perm,BK204)-BL202,0))</f>
        <v/>
      </c>
      <c r="BM204" s="44">
        <f>IF(BM183=1,BM198,IF(BM184=1,IF(BM$4=p4_complete+1,p4_perm,BL204)-BM202,0))</f>
        <v/>
      </c>
      <c r="BN204" s="44">
        <f>IF(BN183=1,BN198,IF(BN184=1,IF(BN$4=p4_complete+1,p4_perm,BM204)-BN202,0))</f>
        <v/>
      </c>
      <c r="BO204" s="44">
        <f>IF(BO183=1,BO198,IF(BO184=1,IF(BO$4=p4_complete+1,p4_perm,BN204)-BO202,0))</f>
        <v/>
      </c>
      <c r="BP204" s="44">
        <f>IF(BP183=1,BP198,IF(BP184=1,IF(BP$4=p4_complete+1,p4_perm,BO204)-BP202,0))</f>
        <v/>
      </c>
      <c r="BQ204" s="44">
        <f>IF(BQ183=1,BQ198,IF(BQ184=1,IF(BQ$4=p4_complete+1,p4_perm,BP204)-BQ202,0))</f>
        <v/>
      </c>
      <c r="BR204" s="44">
        <f>IF(BR183=1,BR198,IF(BR184=1,IF(BR$4=p4_complete+1,p4_perm,BQ204)-BR202,0))</f>
        <v/>
      </c>
      <c r="BS204" s="44">
        <f>IF(BS183=1,BS198,IF(BS184=1,IF(BS$4=p4_complete+1,p4_perm,BR204)-BS202,0))</f>
        <v/>
      </c>
      <c r="BT204" s="44">
        <f>IF(BT183=1,BT198,IF(BT184=1,IF(BT$4=p4_complete+1,p4_perm,BS204)-BT202,0))</f>
        <v/>
      </c>
      <c r="BU204" s="44">
        <f>IF(BU183=1,BU198,IF(BU184=1,IF(BU$4=p4_complete+1,p4_perm,BT204)-BU202,0))</f>
        <v/>
      </c>
      <c r="BV204" s="44">
        <f>IF(BV183=1,BV198,IF(BV184=1,IF(BV$4=p4_complete+1,p4_perm,BU204)-BV202,0))</f>
        <v/>
      </c>
      <c r="BW204" s="44">
        <f>IF(BW183=1,BW198,IF(BW184=1,IF(BW$4=p4_complete+1,p4_perm,BV204)-BW202,0))</f>
        <v/>
      </c>
      <c r="BX204" s="44">
        <f>IF(BX183=1,BX198,IF(BX184=1,IF(BX$4=p4_complete+1,p4_perm,BW204)-BX202,0))</f>
        <v/>
      </c>
      <c r="BY204" s="44">
        <f>IF(BY183=1,BY198,IF(BY184=1,IF(BY$4=p4_complete+1,p4_perm,BX204)-BY202,0))</f>
        <v/>
      </c>
      <c r="BZ204" s="44">
        <f>IF(BZ183=1,BZ198,IF(BZ184=1,IF(BZ$4=p4_complete+1,p4_perm,BY204)-BZ202,0))</f>
        <v/>
      </c>
      <c r="CA204" s="44">
        <f>IF(CA183=1,CA198,IF(CA184=1,IF(CA$4=p4_complete+1,p4_perm,BZ204)-CA202,0))</f>
        <v/>
      </c>
      <c r="CB204" s="44">
        <f>IF(CB183=1,CB198,IF(CB184=1,IF(CB$4=p4_complete+1,p4_perm,CA204)-CB202,0))</f>
        <v/>
      </c>
      <c r="CC204" s="44">
        <f>IF(CC183=1,CC198,IF(CC184=1,IF(CC$4=p4_complete+1,p4_perm,CB204)-CC202,0))</f>
        <v/>
      </c>
      <c r="CD204" s="44">
        <f>IF(CD183=1,CD198,IF(CD184=1,IF(CD$4=p4_complete+1,p4_perm,CC204)-CD202,0))</f>
        <v/>
      </c>
      <c r="CE204" s="44">
        <f>IF(CE183=1,CE198,IF(CE184=1,IF(CE$4=p4_complete+1,p4_perm,CD204)-CE202,0))</f>
        <v/>
      </c>
      <c r="CF204" s="44">
        <f>IF(CF183=1,CF198,IF(CF184=1,IF(CF$4=p4_complete+1,p4_perm,CE204)-CF202,0))</f>
        <v/>
      </c>
      <c r="CG204" s="44">
        <f>IF(CG183=1,CG198,IF(CG184=1,IF(CG$4=p4_complete+1,p4_perm,CF204)-CG202,0))</f>
        <v/>
      </c>
      <c r="CH204" s="44">
        <f>IF(CH183=1,CH198,IF(CH184=1,IF(CH$4=p4_complete+1,p4_perm,CG204)-CH202,0))</f>
        <v/>
      </c>
      <c r="CI204" s="44">
        <f>IF(CI183=1,CI198,IF(CI184=1,IF(CI$4=p4_complete+1,p4_perm,CH204)-CI202,0))</f>
        <v/>
      </c>
      <c r="CJ204" s="44">
        <f>IF(CJ183=1,CJ198,IF(CJ184=1,IF(CJ$4=p4_complete+1,p4_perm,CI204)-CJ202,0))</f>
        <v/>
      </c>
      <c r="CK204" s="44">
        <f>IF(CK183=1,CK198,IF(CK184=1,IF(CK$4=p4_complete+1,p4_perm,CJ204)-CK202,0))</f>
        <v/>
      </c>
      <c r="CL204" s="44">
        <f>IF(CL183=1,CL198,IF(CL184=1,IF(CL$4=p4_complete+1,p4_perm,CK204)-CL202,0))</f>
        <v/>
      </c>
      <c r="CM204" s="44">
        <f>IF(CM183=1,CM198,IF(CM184=1,IF(CM$4=p4_complete+1,p4_perm,CL204)-CM202,0))</f>
        <v/>
      </c>
      <c r="CN204" s="44">
        <f>IF(CN183=1,CN198,IF(CN184=1,IF(CN$4=p4_complete+1,p4_perm,CM204)-CN202,0))</f>
        <v/>
      </c>
      <c r="CO204" s="44">
        <f>IF(CO183=1,CO198,IF(CO184=1,IF(CO$4=p4_complete+1,p4_perm,CN204)-CO202,0))</f>
        <v/>
      </c>
      <c r="CP204" s="44">
        <f>IF(CP183=1,CP198,IF(CP184=1,IF(CP$4=p4_complete+1,p4_perm,CO204)-CP202,0))</f>
        <v/>
      </c>
      <c r="CQ204" s="44">
        <f>IF(CQ183=1,CQ198,IF(CQ184=1,IF(CQ$4=p4_complete+1,p4_perm,CP204)-CQ202,0))</f>
        <v/>
      </c>
      <c r="CR204" s="44">
        <f>IF(CR183=1,CR198,IF(CR184=1,IF(CR$4=p4_complete+1,p4_perm,CQ204)-CR202,0))</f>
        <v/>
      </c>
      <c r="CS204" s="44">
        <f>IF(CS183=1,CS198,IF(CS184=1,IF(CS$4=p4_complete+1,p4_perm,CR204)-CS202,0))</f>
        <v/>
      </c>
      <c r="CT204" s="44">
        <f>IF(CT183=1,CT198,IF(CT184=1,IF(CT$4=p4_complete+1,p4_perm,CS204)-CT202,0))</f>
        <v/>
      </c>
      <c r="CU204" s="44">
        <f>IF(CU183=1,CU198,IF(CU184=1,IF(CU$4=p4_complete+1,p4_perm,CT204)-CU202,0))</f>
        <v/>
      </c>
      <c r="CV204" s="44">
        <f>IF(CV183=1,CV198,IF(CV184=1,IF(CV$4=p4_complete+1,p4_perm,CU204)-CV202,0))</f>
        <v/>
      </c>
      <c r="CW204" s="44">
        <f>IF(CW183=1,CW198,IF(CW184=1,IF(CW$4=p4_complete+1,p4_perm,CV204)-CW202,0))</f>
        <v/>
      </c>
      <c r="CX204" s="44">
        <f>IF(CX183=1,CX198,IF(CX184=1,IF(CX$4=p4_complete+1,p4_perm,CW204)-CX202,0))</f>
        <v/>
      </c>
      <c r="CY204" s="44">
        <f>IF(CY183=1,CY198,IF(CY184=1,IF(CY$4=p4_complete+1,p4_perm,CX204)-CY202,0))</f>
        <v/>
      </c>
      <c r="CZ204" s="44">
        <f>IF(CZ183=1,CZ198,IF(CZ184=1,IF(CZ$4=p4_complete+1,p4_perm,CY204)-CZ202,0))</f>
        <v/>
      </c>
      <c r="DA204" s="44">
        <f>IF(DA183=1,DA198,IF(DA184=1,IF(DA$4=p4_complete+1,p4_perm,CZ204)-DA202,0))</f>
        <v/>
      </c>
      <c r="DB204" s="44">
        <f>IF(DB183=1,DB198,IF(DB184=1,IF(DB$4=p4_complete+1,p4_perm,DA204)-DB202,0))</f>
        <v/>
      </c>
      <c r="DC204" s="44">
        <f>IF(DC183=1,DC198,IF(DC184=1,IF(DC$4=p4_complete+1,p4_perm,DB204)-DC202,0))</f>
        <v/>
      </c>
      <c r="DD204" s="44">
        <f>IF(DD183=1,DD198,IF(DD184=1,IF(DD$4=p4_complete+1,p4_perm,DC204)-DD202,0))</f>
        <v/>
      </c>
      <c r="DE204" s="44">
        <f>IF(DE183=1,DE198,IF(DE184=1,IF(DE$4=p4_complete+1,p4_perm,DD204)-DE202,0))</f>
        <v/>
      </c>
      <c r="DF204" s="44">
        <f>IF(DF183=1,DF198,IF(DF184=1,IF(DF$4=p4_complete+1,p4_perm,DE204)-DF202,0))</f>
        <v/>
      </c>
      <c r="DG204" s="44">
        <f>IF(DG183=1,DG198,IF(DG184=1,IF(DG$4=p4_complete+1,p4_perm,DF204)-DG202,0))</f>
        <v/>
      </c>
      <c r="DH204" s="44">
        <f>IF(DH183=1,DH198,IF(DH184=1,IF(DH$4=p4_complete+1,p4_perm,DG204)-DH202,0))</f>
        <v/>
      </c>
      <c r="DI204" s="44">
        <f>IF(DI183=1,DI198,IF(DI184=1,IF(DI$4=p4_complete+1,p4_perm,DH204)-DI202,0))</f>
        <v/>
      </c>
      <c r="DJ204" s="44">
        <f>IF(DJ183=1,DJ198,IF(DJ184=1,IF(DJ$4=p4_complete+1,p4_perm,DI204)-DJ202,0))</f>
        <v/>
      </c>
      <c r="DK204" s="44">
        <f>IF(DK183=1,DK198,IF(DK184=1,IF(DK$4=p4_complete+1,p4_perm,DJ204)-DK202,0))</f>
        <v/>
      </c>
      <c r="DL204" s="44">
        <f>IF(DL183=1,DL198,IF(DL184=1,IF(DL$4=p4_complete+1,p4_perm,DK204)-DL202,0))</f>
        <v/>
      </c>
      <c r="DM204" s="44">
        <f>IF(DM183=1,DM198,IF(DM184=1,IF(DM$4=p4_complete+1,p4_perm,DL204)-DM202,0))</f>
        <v/>
      </c>
      <c r="DN204" s="44">
        <f>IF(DN183=1,DN198,IF(DN184=1,IF(DN$4=p4_complete+1,p4_perm,DM204)-DN202,0))</f>
        <v/>
      </c>
      <c r="DO204" s="44">
        <f>IF(DO183=1,DO198,IF(DO184=1,IF(DO$4=p4_complete+1,p4_perm,DN204)-DO202,0))</f>
        <v/>
      </c>
      <c r="DP204" s="44">
        <f>IF(DP183=1,DP198,IF(DP184=1,IF(DP$4=p4_complete+1,p4_perm,DO204)-DP202,0))</f>
        <v/>
      </c>
      <c r="DQ204" s="44">
        <f>IF(DQ183=1,DQ198,IF(DQ184=1,IF(DQ$4=p4_complete+1,p4_perm,DP204)-DQ202,0))</f>
        <v/>
      </c>
      <c r="DR204" s="44">
        <f>IF(DR183=1,DR198,IF(DR184=1,IF(DR$4=p4_complete+1,p4_perm,DQ204)-DR202,0))</f>
        <v/>
      </c>
      <c r="DS204" s="44">
        <f>IF(DS183=1,DS198,IF(DS184=1,IF(DS$4=p4_complete+1,p4_perm,DR204)-DS202,0))</f>
        <v/>
      </c>
      <c r="DT204" s="44">
        <f>IF(DT183=1,DT198,IF(DT184=1,IF(DT$4=p4_complete+1,p4_perm,DS204)-DT202,0))</f>
        <v/>
      </c>
      <c r="DU204" s="44">
        <f>IF(DU183=1,DU198,IF(DU184=1,IF(DU$4=p4_complete+1,p4_perm,DT204)-DU202,0))</f>
        <v/>
      </c>
      <c r="DV204" s="44">
        <f>IF(DV183=1,DV198,IF(DV184=1,IF(DV$4=p4_complete+1,p4_perm,DU204)-DV202,0))</f>
        <v/>
      </c>
      <c r="DW204" s="44">
        <f>IF(DW183=1,DW198,IF(DW184=1,IF(DW$4=p4_complete+1,p4_perm,DV204)-DW202,0))</f>
        <v/>
      </c>
      <c r="DX204" s="44">
        <f>IF(DX183=1,DX198,IF(DX184=1,IF(DX$4=p4_complete+1,p4_perm,DW204)-DX202,0))</f>
        <v/>
      </c>
      <c r="DY204" s="44">
        <f>IF(DY183=1,DY198,IF(DY184=1,IF(DY$4=p4_complete+1,p4_perm,DX204)-DY202,0))</f>
        <v/>
      </c>
      <c r="DZ204" s="44">
        <f>IF(DZ183=1,DZ198,IF(DZ184=1,IF(DZ$4=p4_complete+1,p4_perm,DY204)-DZ202,0))</f>
        <v/>
      </c>
      <c r="EA204" s="44">
        <f>IF(EA183=1,EA198,IF(EA184=1,IF(EA$4=p4_complete+1,p4_perm,DZ204)-EA202,0))</f>
        <v/>
      </c>
      <c r="EB204" s="44">
        <f>IF(EB183=1,EB198,IF(EB184=1,IF(EB$4=p4_complete+1,p4_perm,EA204)-EB202,0))</f>
        <v/>
      </c>
      <c r="EC204" s="44">
        <f>IF(EC183=1,EC198,IF(EC184=1,IF(EC$4=p4_complete+1,p4_perm,EB204)-EC202,0))</f>
        <v/>
      </c>
      <c r="ED204" s="44">
        <f>IF(ED183=1,ED198,IF(ED184=1,IF(ED$4=p4_complete+1,p4_perm,EC204)-ED202,0))</f>
        <v/>
      </c>
      <c r="EE204" s="44">
        <f>IF(EE183=1,EE198,IF(EE184=1,IF(EE$4=p4_complete+1,p4_perm,ED204)-EE202,0))</f>
        <v/>
      </c>
      <c r="EF204" s="44">
        <f>IF(EF183=1,EF198,IF(EF184=1,IF(EF$4=p4_complete+1,p4_perm,EE204)-EF202,0))</f>
        <v/>
      </c>
      <c r="EG204" s="44">
        <f>IF(EG183=1,EG198,IF(EG184=1,IF(EG$4=p4_complete+1,p4_perm,EF204)-EG202,0))</f>
        <v/>
      </c>
      <c r="EH204" s="44">
        <f>IF(EH183=1,EH198,IF(EH184=1,IF(EH$4=p4_complete+1,p4_perm,EG204)-EH202,0))</f>
        <v/>
      </c>
      <c r="EI204" s="44">
        <f>IF(EI183=1,EI198,IF(EI184=1,IF(EI$4=p4_complete+1,p4_perm,EH204)-EI202,0))</f>
        <v/>
      </c>
      <c r="EJ204" s="44">
        <f>IF(EJ183=1,EJ198,IF(EJ184=1,IF(EJ$4=p4_complete+1,p4_perm,EI204)-EJ202,0))</f>
        <v/>
      </c>
      <c r="EK204" s="44">
        <f>IF(EK183=1,EK198,IF(EK184=1,IF(EK$4=p4_complete+1,p4_perm,EJ204)-EK202,0))</f>
        <v/>
      </c>
      <c r="EL204" s="44">
        <f>IF(EL183=1,EL198,IF(EL184=1,IF(EL$4=p4_complete+1,p4_perm,EK204)-EL202,0))</f>
        <v/>
      </c>
      <c r="EM204" s="44">
        <f>IF(EM183=1,EM198,IF(EM184=1,IF(EM$4=p4_complete+1,p4_perm,EL204)-EM202,0))</f>
        <v/>
      </c>
      <c r="EN204" s="44">
        <f>IF(EN183=1,EN198,IF(EN184=1,IF(EN$4=p4_complete+1,p4_perm,EM204)-EN202,0))</f>
        <v/>
      </c>
      <c r="EO204" s="44">
        <f>IF(EO183=1,EO198,IF(EO184=1,IF(EO$4=p4_complete+1,p4_perm,EN204)-EO202,0))</f>
        <v/>
      </c>
      <c r="EP204" s="44">
        <f>IF(EP183=1,EP198,IF(EP184=1,IF(EP$4=p4_complete+1,p4_perm,EO204)-EP202,0))</f>
        <v/>
      </c>
      <c r="EQ204" s="44">
        <f>IF(EQ183=1,EQ198,IF(EQ184=1,IF(EQ$4=p4_complete+1,p4_perm,EP204)-EQ202,0))</f>
        <v/>
      </c>
      <c r="ER204" s="44">
        <f>IF(ER183=1,ER198,IF(ER184=1,IF(ER$4=p4_complete+1,p4_perm,EQ204)-ER202,0))</f>
        <v/>
      </c>
      <c r="ES204" s="44">
        <f>IF(ES183=1,ES198,IF(ES184=1,IF(ES$4=p4_complete+1,p4_perm,ER204)-ES202,0))</f>
        <v/>
      </c>
      <c r="ET204" s="44">
        <f>IF(ET183=1,ET198,IF(ET184=1,IF(ET$4=p4_complete+1,p4_perm,ES204)-ET202,0))</f>
        <v/>
      </c>
      <c r="EU204" s="44">
        <f>IF(EU183=1,EU198,IF(EU184=1,IF(EU$4=p4_complete+1,p4_perm,ET204)-EU202,0))</f>
        <v/>
      </c>
      <c r="EV204" s="44">
        <f>IF(EV183=1,EV198,IF(EV184=1,IF(EV$4=p4_complete+1,p4_perm,EU204)-EV202,0))</f>
        <v/>
      </c>
      <c r="EW204" s="44">
        <f>IF(EW183=1,EW198,IF(EW184=1,IF(EW$4=p4_complete+1,p4_perm,EV204)-EW202,0))</f>
        <v/>
      </c>
      <c r="EX204" s="44">
        <f>IF(EX183=1,EX198,IF(EX184=1,IF(EX$4=p4_complete+1,p4_perm,EW204)-EX202,0))</f>
        <v/>
      </c>
      <c r="EY204" s="44">
        <f>IF(EY183=1,EY198,IF(EY184=1,IF(EY$4=p4_complete+1,p4_perm,EX204)-EY202,0))</f>
        <v/>
      </c>
      <c r="EZ204" s="44">
        <f>IF(EZ183=1,EZ198,IF(EZ184=1,IF(EZ$4=p4_complete+1,p4_perm,EY204)-EZ202,0))</f>
        <v/>
      </c>
      <c r="FA204" s="44">
        <f>IF(FA183=1,FA198,IF(FA184=1,IF(FA$4=p4_complete+1,p4_perm,EZ204)-FA202,0))</f>
        <v/>
      </c>
      <c r="FB204" s="44">
        <f>IF(FB183=1,FB198,IF(FB184=1,IF(FB$4=p4_complete+1,p4_perm,FA204)-FB202,0))</f>
        <v/>
      </c>
      <c r="FC204" s="44">
        <f>IF(FC183=1,FC198,IF(FC184=1,IF(FC$4=p4_complete+1,p4_perm,FB204)-FC202,0))</f>
        <v/>
      </c>
      <c r="FD204" s="44">
        <f>IF(FD183=1,FD198,IF(FD184=1,IF(FD$4=p4_complete+1,p4_perm,FC204)-FD202,0))</f>
        <v/>
      </c>
      <c r="FE204" s="44">
        <f>IF(FE183=1,FE198,IF(FE184=1,IF(FE$4=p4_complete+1,p4_perm,FD204)-FE202,0))</f>
        <v/>
      </c>
      <c r="FF204" s="44">
        <f>IF(FF183=1,FF198,IF(FF184=1,IF(FF$4=p4_complete+1,p4_perm,FE204)-FF202,0))</f>
        <v/>
      </c>
      <c r="FG204" s="44">
        <f>IF(FG183=1,FG198,IF(FG184=1,IF(FG$4=p4_complete+1,p4_perm,FF204)-FG202,0))</f>
        <v/>
      </c>
      <c r="FH204" s="44">
        <f>IF(FH183=1,FH198,IF(FH184=1,IF(FH$4=p4_complete+1,p4_perm,FG204)-FH202,0))</f>
        <v/>
      </c>
      <c r="FI204" s="44">
        <f>IF(FI183=1,FI198,IF(FI184=1,IF(FI$4=p4_complete+1,p4_perm,FH204)-FI202,0))</f>
        <v/>
      </c>
      <c r="FJ204" s="44">
        <f>IF(FJ183=1,FJ198,IF(FJ184=1,IF(FJ$4=p4_complete+1,p4_perm,FI204)-FJ202,0))</f>
        <v/>
      </c>
      <c r="FK204" s="44">
        <f>IF(FK183=1,FK198,IF(FK184=1,IF(FK$4=p4_complete+1,p4_perm,FJ204)-FK202,0))</f>
        <v/>
      </c>
      <c r="FL204" s="44">
        <f>IF(FL183=1,FL198,IF(FL184=1,IF(FL$4=p4_complete+1,p4_perm,FK204)-FL202,0))</f>
        <v/>
      </c>
      <c r="FM204" s="44">
        <f>IF(FM183=1,FM198,IF(FM184=1,IF(FM$4=p4_complete+1,p4_perm,FL204)-FM202,0))</f>
        <v/>
      </c>
      <c r="FN204" s="44">
        <f>IF(FN183=1,FN198,IF(FN184=1,IF(FN$4=p4_complete+1,p4_perm,FM204)-FN202,0))</f>
        <v/>
      </c>
      <c r="FO204" s="44">
        <f>IF(FO183=1,FO198,IF(FO184=1,IF(FO$4=p4_complete+1,p4_perm,FN204)-FO202,0))</f>
        <v/>
      </c>
      <c r="FP204" s="44">
        <f>IF(FP183=1,FP198,IF(FP184=1,IF(FP$4=p4_complete+1,p4_perm,FO204)-FP202,0))</f>
        <v/>
      </c>
      <c r="FQ204" s="44">
        <f>IF(FQ183=1,FQ198,IF(FQ184=1,IF(FQ$4=p4_complete+1,p4_perm,FP204)-FQ202,0))</f>
        <v/>
      </c>
      <c r="FR204" s="44">
        <f>IF(FR183=1,FR198,IF(FR184=1,IF(FR$4=p4_complete+1,p4_perm,FQ204)-FR202,0))</f>
        <v/>
      </c>
      <c r="FS204" s="44">
        <f>IF(FS183=1,FS198,IF(FS184=1,IF(FS$4=p4_complete+1,p4_perm,FR204)-FS202,0))</f>
        <v/>
      </c>
      <c r="FT204" s="44">
        <f>IF(FT183=1,FT198,IF(FT184=1,IF(FT$4=p4_complete+1,p4_perm,FS204)-FT202,0))</f>
        <v/>
      </c>
      <c r="FU204" s="44">
        <f>IF(FU183=1,FU198,IF(FU184=1,IF(FU$4=p4_complete+1,p4_perm,FT204)-FU202,0))</f>
        <v/>
      </c>
      <c r="FV204" s="44">
        <f>IF(FV183=1,FV198,IF(FV184=1,IF(FV$4=p4_complete+1,p4_perm,FU204)-FV202,0))</f>
        <v/>
      </c>
      <c r="FW204" s="44">
        <f>IF(FW183=1,FW198,IF(FW184=1,IF(FW$4=p4_complete+1,p4_perm,FV204)-FW202,0))</f>
        <v/>
      </c>
      <c r="FX204" s="44">
        <f>IF(FX183=1,FX198,IF(FX184=1,IF(FX$4=p4_complete+1,p4_perm,FW204)-FX202,0))</f>
        <v/>
      </c>
      <c r="FY204" s="44">
        <f>IF(FY183=1,FY198,IF(FY184=1,IF(FY$4=p4_complete+1,p4_perm,FX204)-FY202,0))</f>
        <v/>
      </c>
      <c r="FZ204" s="44">
        <f>IF(FZ183=1,FZ198,IF(FZ184=1,IF(FZ$4=p4_complete+1,p4_perm,FY204)-FZ202,0))</f>
        <v/>
      </c>
      <c r="GA204" s="44">
        <f>IF(GA183=1,GA198,IF(GA184=1,IF(GA$4=p4_complete+1,p4_perm,FZ204)-GA202,0))</f>
        <v/>
      </c>
      <c r="GB204" s="44">
        <f>IF(GB183=1,GB198,IF(GB184=1,IF(GB$4=p4_complete+1,p4_perm,GA204)-GB202,0))</f>
        <v/>
      </c>
      <c r="GC204" s="44">
        <f>IF(GC183=1,GC198,IF(GC184=1,IF(GC$4=p4_complete+1,p4_perm,GB204)-GC202,0))</f>
        <v/>
      </c>
      <c r="GD204" s="44">
        <f>IF(GD183=1,GD198,IF(GD184=1,IF(GD$4=p4_complete+1,p4_perm,GC204)-GD202,0))</f>
        <v/>
      </c>
      <c r="GE204" s="44">
        <f>IF(GE183=1,GE198,IF(GE184=1,IF(GE$4=p4_complete+1,p4_perm,GD204)-GE202,0))</f>
        <v/>
      </c>
      <c r="GF204" s="44">
        <f>IF(GF183=1,GF198,IF(GF184=1,IF(GF$4=p4_complete+1,p4_perm,GE204)-GF202,0))</f>
        <v/>
      </c>
      <c r="GG204" s="44">
        <f>IF(GG183=1,GG198,IF(GG184=1,IF(GG$4=p4_complete+1,p4_perm,GF204)-GG202,0))</f>
        <v/>
      </c>
      <c r="GH204" s="44">
        <f>IF(GH183=1,GH198,IF(GH184=1,IF(GH$4=p4_complete+1,p4_perm,GG204)-GH202,0))</f>
        <v/>
      </c>
      <c r="GI204" s="44">
        <f>IF(GI183=1,GI198,IF(GI184=1,IF(GI$4=p4_complete+1,p4_perm,GH204)-GI202,0))</f>
        <v/>
      </c>
      <c r="GJ204" s="44">
        <f>IF(GJ183=1,GJ198,IF(GJ184=1,IF(GJ$4=p4_complete+1,p4_perm,GI204)-GJ202,0))</f>
        <v/>
      </c>
      <c r="GK204" s="44">
        <f>IF(GK183=1,GK198,IF(GK184=1,IF(GK$4=p4_complete+1,p4_perm,GJ204)-GK202,0))</f>
        <v/>
      </c>
      <c r="GL204" s="44">
        <f>IF(GL183=1,GL198,IF(GL184=1,IF(GL$4=p4_complete+1,p4_perm,GK204)-GL202,0))</f>
        <v/>
      </c>
      <c r="GM204" s="44">
        <f>IF(GM183=1,GM198,IF(GM184=1,IF(GM$4=p4_complete+1,p4_perm,GL204)-GM202,0))</f>
        <v/>
      </c>
      <c r="GN204" s="44">
        <f>IF(GN183=1,GN198,IF(GN184=1,IF(GN$4=p4_complete+1,p4_perm,GM204)-GN202,0))</f>
        <v/>
      </c>
      <c r="GO204" s="44">
        <f>IF(GO183=1,GO198,IF(GO184=1,IF(GO$4=p4_complete+1,p4_perm,GN204)-GO202,0))</f>
        <v/>
      </c>
      <c r="GP204" s="44">
        <f>IF(GP183=1,GP198,IF(GP184=1,IF(GP$4=p4_complete+1,p4_perm,GO204)-GP202,0))</f>
        <v/>
      </c>
      <c r="GQ204" s="44">
        <f>IF(GQ183=1,GQ198,IF(GQ184=1,IF(GQ$4=p4_complete+1,p4_perm,GP204)-GQ202,0))</f>
        <v/>
      </c>
      <c r="GR204" s="44">
        <f>IF(GR183=1,GR198,IF(GR184=1,IF(GR$4=p4_complete+1,p4_perm,GQ204)-GR202,0))</f>
        <v/>
      </c>
      <c r="GS204" s="44">
        <f>IF(GS183=1,GS198,IF(GS184=1,IF(GS$4=p4_complete+1,p4_perm,GR204)-GS202,0))</f>
        <v/>
      </c>
      <c r="GT204" s="44">
        <f>IF(GT183=1,GT198,IF(GT184=1,IF(GT$4=p4_complete+1,p4_perm,GS204)-GT202,0))</f>
        <v/>
      </c>
      <c r="GU204" s="44">
        <f>IF(GU183=1,GU198,IF(GU184=1,IF(GU$4=p4_complete+1,p4_perm,GT204)-GU202,0))</f>
        <v/>
      </c>
      <c r="GV204" s="44">
        <f>IF(GV183=1,GV198,IF(GV184=1,IF(GV$4=p4_complete+1,p4_perm,GU204)-GV202,0))</f>
        <v/>
      </c>
      <c r="GW204" s="44">
        <f>IF(GW183=1,GW198,IF(GW184=1,IF(GW$4=p4_complete+1,p4_perm,GV204)-GW202,0))</f>
        <v/>
      </c>
      <c r="GX204" s="44">
        <f>IF(GX183=1,GX198,IF(GX184=1,IF(GX$4=p4_complete+1,p4_perm,GW204)-GX202,0))</f>
        <v/>
      </c>
      <c r="GY204" s="44">
        <f>IF(GY183=1,GY198,IF(GY184=1,IF(GY$4=p4_complete+1,p4_perm,GX204)-GY202,0))</f>
        <v/>
      </c>
      <c r="GZ204" s="44">
        <f>IF(GZ183=1,GZ198,IF(GZ184=1,IF(GZ$4=p4_complete+1,p4_perm,GY204)-GZ202,0))</f>
        <v/>
      </c>
      <c r="HA204" s="44">
        <f>IF(HA183=1,HA198,IF(HA184=1,IF(HA$4=p4_complete+1,p4_perm,GZ204)-HA202,0))</f>
        <v/>
      </c>
      <c r="HB204" s="44">
        <f>IF(HB183=1,HB198,IF(HB184=1,IF(HB$4=p4_complete+1,p4_perm,HA204)-HB202,0))</f>
        <v/>
      </c>
      <c r="HC204" s="44">
        <f>IF(HC183=1,HC198,IF(HC184=1,IF(HC$4=p4_complete+1,p4_perm,HB204)-HC202,0))</f>
        <v/>
      </c>
      <c r="HD204" s="44">
        <f>IF(HD183=1,HD198,IF(HD184=1,IF(HD$4=p4_complete+1,p4_perm,HC204)-HD202,0))</f>
        <v/>
      </c>
      <c r="HE204" s="44">
        <f>IF(HE183=1,HE198,IF(HE184=1,IF(HE$4=p4_complete+1,p4_perm,HD204)-HE202,0))</f>
        <v/>
      </c>
      <c r="HF204" s="44">
        <f>IF(HF183=1,HF198,IF(HF184=1,IF(HF$4=p4_complete+1,p4_perm,HE204)-HF202,0))</f>
        <v/>
      </c>
      <c r="HG204" s="44">
        <f>IF(HG183=1,HG198,IF(HG184=1,IF(HG$4=p4_complete+1,p4_perm,HF204)-HG202,0))</f>
        <v/>
      </c>
      <c r="HH204" s="44">
        <f>IF(HH183=1,HH198,IF(HH184=1,IF(HH$4=p4_complete+1,p4_perm,HG204)-HH202,0))</f>
        <v/>
      </c>
      <c r="HI204" s="44">
        <f>IF(HI183=1,HI198,IF(HI184=1,IF(HI$4=p4_complete+1,p4_perm,HH204)-HI202,0))</f>
        <v/>
      </c>
      <c r="HJ204" s="44">
        <f>IF(HJ183=1,HJ198,IF(HJ184=1,IF(HJ$4=p4_complete+1,p4_perm,HI204)-HJ202,0))</f>
        <v/>
      </c>
      <c r="HK204" s="44">
        <f>IF(HK183=1,HK198,IF(HK184=1,IF(HK$4=p4_complete+1,p4_perm,HJ204)-HK202,0))</f>
        <v/>
      </c>
      <c r="HL204" s="44">
        <f>IF(HL183=1,HL198,IF(HL184=1,IF(HL$4=p4_complete+1,p4_perm,HK204)-HL202,0))</f>
        <v/>
      </c>
      <c r="HM204" s="44">
        <f>IF(HM183=1,HM198,IF(HM184=1,IF(HM$4=p4_complete+1,p4_perm,HL204)-HM202,0))</f>
        <v/>
      </c>
      <c r="HN204" s="44">
        <f>IF(HN183=1,HN198,IF(HN184=1,IF(HN$4=p4_complete+1,p4_perm,HM204)-HN202,0))</f>
        <v/>
      </c>
      <c r="HO204" s="44">
        <f>IF(HO183=1,HO198,IF(HO184=1,IF(HO$4=p4_complete+1,p4_perm,HN204)-HO202,0))</f>
        <v/>
      </c>
      <c r="HP204" s="44">
        <f>IF(HP183=1,HP198,IF(HP184=1,IF(HP$4=p4_complete+1,p4_perm,HO204)-HP202,0))</f>
        <v/>
      </c>
      <c r="HQ204" s="44">
        <f>IF(HQ183=1,HQ198,IF(HQ184=1,IF(HQ$4=p4_complete+1,p4_perm,HP204)-HQ202,0))</f>
        <v/>
      </c>
      <c r="HR204" s="44">
        <f>IF(HR183=1,HR198,IF(HR184=1,IF(HR$4=p4_complete+1,p4_perm,HQ204)-HR202,0))</f>
        <v/>
      </c>
      <c r="HS204" s="44">
        <f>IF(HS183=1,HS198,IF(HS184=1,IF(HS$4=p4_complete+1,p4_perm,HR204)-HS202,0))</f>
        <v/>
      </c>
      <c r="HT204" s="44">
        <f>IF(HT183=1,HT198,IF(HT184=1,IF(HT$4=p4_complete+1,p4_perm,HS204)-HT202,0))</f>
        <v/>
      </c>
      <c r="HU204" s="44">
        <f>IF(HU183=1,HU198,IF(HU184=1,IF(HU$4=p4_complete+1,p4_perm,HT204)-HU202,0))</f>
        <v/>
      </c>
      <c r="HV204" s="44">
        <f>IF(HV183=1,HV198,IF(HV184=1,IF(HV$4=p4_complete+1,p4_perm,HU204)-HV202,0))</f>
        <v/>
      </c>
      <c r="HW204" s="44">
        <f>IF(HW183=1,HW198,IF(HW184=1,IF(HW$4=p4_complete+1,p4_perm,HV204)-HW202,0))</f>
        <v/>
      </c>
      <c r="HX204" s="44">
        <f>IF(HX183=1,HX198,IF(HX184=1,IF(HX$4=p4_complete+1,p4_perm,HW204)-HX202,0))</f>
        <v/>
      </c>
      <c r="HY204" s="44">
        <f>IF(HY183=1,HY198,IF(HY184=1,IF(HY$4=p4_complete+1,p4_perm,HX204)-HY202,0))</f>
        <v/>
      </c>
      <c r="HZ204" s="44">
        <f>IF(HZ183=1,HZ198,IF(HZ184=1,IF(HZ$4=p4_complete+1,p4_perm,HY204)-HZ202,0))</f>
        <v/>
      </c>
      <c r="IA204" s="44">
        <f>IF(IA183=1,IA198,IF(IA184=1,IF(IA$4=p4_complete+1,p4_perm,HZ204)-IA202,0))</f>
        <v/>
      </c>
      <c r="IB204" s="44">
        <f>IF(IB183=1,IB198,IF(IB184=1,IF(IB$4=p4_complete+1,p4_perm,IA204)-IB202,0))</f>
        <v/>
      </c>
      <c r="IC204" s="44">
        <f>IF(IC183=1,IC198,IF(IC184=1,IF(IC$4=p4_complete+1,p4_perm,IB204)-IC202,0))</f>
        <v/>
      </c>
      <c r="ID204" s="44">
        <f>IF(ID183=1,ID198,IF(ID184=1,IF(ID$4=p4_complete+1,p4_perm,IC204)-ID202,0))</f>
        <v/>
      </c>
      <c r="IE204" s="44">
        <f>IF(IE183=1,IE198,IF(IE184=1,IF(IE$4=p4_complete+1,p4_perm,ID204)-IE202,0))</f>
        <v/>
      </c>
      <c r="IF204" s="44">
        <f>IF(IF183=1,IF198,IF(IF184=1,IF(IF$4=p4_complete+1,p4_perm,IE204)-IF202,0))</f>
        <v/>
      </c>
      <c r="IG204" s="44">
        <f>IF(IG183=1,IG198,IF(IG184=1,IF(IG$4=p4_complete+1,p4_perm,IF204)-IG202,0))</f>
        <v/>
      </c>
      <c r="IH204" s="44">
        <f>IF(IH183=1,IH198,IF(IH184=1,IF(IH$4=p4_complete+1,p4_perm,IG204)-IH202,0))</f>
        <v/>
      </c>
      <c r="II204" s="44">
        <f>IF(II183=1,II198,IF(II184=1,IF(II$4=p4_complete+1,p4_perm,IH204)-II202,0))</f>
        <v/>
      </c>
      <c r="IJ204" s="44">
        <f>IF(IJ183=1,IJ198,IF(IJ184=1,IF(IJ$4=p4_complete+1,p4_perm,II204)-IJ202,0))</f>
        <v/>
      </c>
      <c r="IK204" s="44">
        <f>IF(IK183=1,IK198,IF(IK184=1,IF(IK$4=p4_complete+1,p4_perm,IJ204)-IK202,0))</f>
        <v/>
      </c>
      <c r="IL204" s="44">
        <f>IF(IL183=1,IL198,IF(IL184=1,IF(IL$4=p4_complete+1,p4_perm,IK204)-IL202,0))</f>
        <v/>
      </c>
      <c r="IM204" s="44">
        <f>IF(IM183=1,IM198,IF(IM184=1,IF(IM$4=p4_complete+1,p4_perm,IL204)-IM202,0))</f>
        <v/>
      </c>
      <c r="IN204" s="44">
        <f>IF(IN183=1,IN198,IF(IN184=1,IF(IN$4=p4_complete+1,p4_perm,IM204)-IN202,0))</f>
        <v/>
      </c>
      <c r="IO204" s="44">
        <f>IF(IO183=1,IO198,IF(IO184=1,IF(IO$4=p4_complete+1,p4_perm,IN204)-IO202,0))</f>
        <v/>
      </c>
      <c r="IP204" s="44">
        <f>IF(IP183=1,IP198,IF(IP184=1,IF(IP$4=p4_complete+1,p4_perm,IO204)-IP202,0))</f>
        <v/>
      </c>
      <c r="IQ204" s="44">
        <f>IF(IQ183=1,IQ198,IF(IQ184=1,IF(IQ$4=p4_complete+1,p4_perm,IP204)-IQ202,0))</f>
        <v/>
      </c>
      <c r="IR204" s="44">
        <f>IF(IR183=1,IR198,IF(IR184=1,IF(IR$4=p4_complete+1,p4_perm,IQ204)-IR202,0))</f>
        <v/>
      </c>
      <c r="IS204" s="44">
        <f>IF(IS183=1,IS198,IF(IS184=1,IF(IS$4=p4_complete+1,p4_perm,IR204)-IS202,0))</f>
        <v/>
      </c>
      <c r="IT204" s="44">
        <f>IF(IT183=1,IT198,IF(IT184=1,IF(IT$4=p4_complete+1,p4_perm,IS204)-IT202,0))</f>
        <v/>
      </c>
      <c r="IU204" s="44">
        <f>IF(IU183=1,IU198,IF(IU184=1,IF(IU$4=p4_complete+1,p4_perm,IT204)-IU202,0))</f>
        <v/>
      </c>
      <c r="IV204" s="44">
        <f>IF(IV183=1,IV198,IF(IV184=1,IF(IV$4=p4_complete+1,p4_perm,IU204)-IV202,0))</f>
        <v/>
      </c>
      <c r="IW204" s="44">
        <f>IF(IW183=1,IW198,IF(IW184=1,IF(IW$4=p4_complete+1,p4_perm,IV204)-IW202,0))</f>
        <v/>
      </c>
      <c r="IX204" s="44">
        <f>IF(IX183=1,IX198,IF(IX184=1,IF(IX$4=p4_complete+1,p4_perm,IW204)-IX202,0))</f>
        <v/>
      </c>
      <c r="IY204" s="44">
        <f>IF(IY183=1,IY198,IF(IY184=1,IF(IY$4=p4_complete+1,p4_perm,IX204)-IY202,0))</f>
        <v/>
      </c>
      <c r="IZ204" s="44">
        <f>IF(IZ183=1,IZ198,IF(IZ184=1,IF(IZ$4=p4_complete+1,p4_perm,IY204)-IZ202,0))</f>
        <v/>
      </c>
      <c r="JA204" s="44">
        <f>IF(JA183=1,JA198,IF(JA184=1,IF(JA$4=p4_complete+1,p4_perm,IZ204)-JA202,0))</f>
        <v/>
      </c>
      <c r="JB204" s="44">
        <f>IF(JB183=1,JB198,IF(JB184=1,IF(JB$4=p4_complete+1,p4_perm,JA204)-JB202,0))</f>
        <v/>
      </c>
      <c r="JC204" s="44">
        <f>IF(JC183=1,JC198,IF(JC184=1,IF(JC$4=p4_complete+1,p4_perm,JB204)-JC202,0))</f>
        <v/>
      </c>
      <c r="JD204" s="44">
        <f>IF(JD183=1,JD198,IF(JD184=1,IF(JD$4=p4_complete+1,p4_perm,JC204)-JD202,0))</f>
        <v/>
      </c>
      <c r="JE204" s="44">
        <f>IF(JE183=1,JE198,IF(JE184=1,IF(JE$4=p4_complete+1,p4_perm,JD204)-JE202,0))</f>
        <v/>
      </c>
      <c r="JF204" s="44">
        <f>IF(JF183=1,JF198,IF(JF184=1,IF(JF$4=p4_complete+1,p4_perm,JE204)-JF202,0))</f>
        <v/>
      </c>
      <c r="JG204" s="44">
        <f>IF(JG183=1,JG198,IF(JG184=1,IF(JG$4=p4_complete+1,p4_perm,JF204)-JG202,0))</f>
        <v/>
      </c>
      <c r="JH204" s="44">
        <f>IF(JH183=1,JH198,IF(JH184=1,IF(JH$4=p4_complete+1,p4_perm,JG204)-JH202,0))</f>
        <v/>
      </c>
      <c r="JI204" s="44">
        <f>IF(JI183=1,JI198,IF(JI184=1,IF(JI$4=p4_complete+1,p4_perm,JH204)-JI202,0))</f>
        <v/>
      </c>
      <c r="JJ204" s="44">
        <f>IF(JJ183=1,JJ198,IF(JJ184=1,IF(JJ$4=p4_complete+1,p4_perm,JI204)-JJ202,0))</f>
        <v/>
      </c>
      <c r="JK204" s="44">
        <f>IF(JK183=1,JK198,IF(JK184=1,IF(JK$4=p4_complete+1,p4_perm,JJ204)-JK202,0))</f>
        <v/>
      </c>
      <c r="JL204" s="44">
        <f>IF(JL183=1,JL198,IF(JL184=1,IF(JL$4=p4_complete+1,p4_perm,JK204)-JL202,0))</f>
        <v/>
      </c>
      <c r="JM204" s="44">
        <f>IF(JM183=1,JM198,IF(JM184=1,IF(JM$4=p4_complete+1,p4_perm,JL204)-JM202,0))</f>
        <v/>
      </c>
      <c r="JN204" s="44">
        <f>IF(JN183=1,JN198,IF(JN184=1,IF(JN$4=p4_complete+1,p4_perm,JM204)-JN202,0))</f>
        <v/>
      </c>
      <c r="JO204" s="44">
        <f>IF(JO183=1,JO198,IF(JO184=1,IF(JO$4=p4_complete+1,p4_perm,JN204)-JO202,0))</f>
        <v/>
      </c>
      <c r="JP204" s="44">
        <f>IF(JP183=1,JP198,IF(JP184=1,IF(JP$4=p4_complete+1,p4_perm,JO204)-JP202,0))</f>
        <v/>
      </c>
      <c r="JQ204" s="44">
        <f>IF(JQ183=1,JQ198,IF(JQ184=1,IF(JQ$4=p4_complete+1,p4_perm,JP204)-JQ202,0))</f>
        <v/>
      </c>
      <c r="JR204" s="44">
        <f>IF(JR183=1,JR198,IF(JR184=1,IF(JR$4=p4_complete+1,p4_perm,JQ204)-JR202,0))</f>
        <v/>
      </c>
      <c r="JS204" s="44">
        <f>IF(JS183=1,JS198,IF(JS184=1,IF(JS$4=p4_complete+1,p4_perm,JR204)-JS202,0))</f>
        <v/>
      </c>
      <c r="JT204" s="44">
        <f>IF(JT183=1,JT198,IF(JT184=1,IF(JT$4=p4_complete+1,p4_perm,JS204)-JT202,0))</f>
        <v/>
      </c>
      <c r="JU204" s="44">
        <f>IF(JU183=1,JU198,IF(JU184=1,IF(JU$4=p4_complete+1,p4_perm,JT204)-JU202,0))</f>
        <v/>
      </c>
      <c r="JV204" s="44">
        <f>IF(JV183=1,JV198,IF(JV184=1,IF(JV$4=p4_complete+1,p4_perm,JU204)-JV202,0))</f>
        <v/>
      </c>
      <c r="JW204" s="44">
        <f>IF(JW183=1,JW198,IF(JW184=1,IF(JW$4=p4_complete+1,p4_perm,JV204)-JW202,0))</f>
        <v/>
      </c>
      <c r="JX204" s="44">
        <f>IF(JX183=1,JX198,IF(JX184=1,IF(JX$4=p4_complete+1,p4_perm,JW204)-JX202,0))</f>
        <v/>
      </c>
      <c r="JY204" s="44">
        <f>IF(JY183=1,JY198,IF(JY184=1,IF(JY$4=p4_complete+1,p4_perm,JX204)-JY202,0))</f>
        <v/>
      </c>
      <c r="JZ204" s="44">
        <f>IF(JZ183=1,JZ198,IF(JZ184=1,IF(JZ$4=p4_complete+1,p4_perm,JY204)-JZ202,0))</f>
        <v/>
      </c>
      <c r="KA204" s="44">
        <f>IF(KA183=1,KA198,IF(KA184=1,IF(KA$4=p4_complete+1,p4_perm,JZ204)-KA202,0))</f>
        <v/>
      </c>
      <c r="KB204" s="44">
        <f>IF(KB183=1,KB198,IF(KB184=1,IF(KB$4=p4_complete+1,p4_perm,KA204)-KB202,0))</f>
        <v/>
      </c>
      <c r="KC204" s="44">
        <f>IF(KC183=1,KC198,IF(KC184=1,IF(KC$4=p4_complete+1,p4_perm,KB204)-KC202,0))</f>
        <v/>
      </c>
      <c r="KD204" s="44">
        <f>IF(KD183=1,KD198,IF(KD184=1,IF(KD$4=p4_complete+1,p4_perm,KC204)-KD202,0))</f>
        <v/>
      </c>
      <c r="KE204" s="44">
        <f>IF(KE183=1,KE198,IF(KE184=1,IF(KE$4=p4_complete+1,p4_perm,KD204)-KE202,0))</f>
        <v/>
      </c>
      <c r="KF204" s="44">
        <f>IF(KF183=1,KF198,IF(KF184=1,IF(KF$4=p4_complete+1,p4_perm,KE204)-KF202,0))</f>
        <v/>
      </c>
      <c r="KG204" s="44">
        <f>IF(KG183=1,KG198,IF(KG184=1,IF(KG$4=p4_complete+1,p4_perm,KF204)-KG202,0))</f>
        <v/>
      </c>
      <c r="KH204" s="44">
        <f>IF(KH183=1,KH198,IF(KH184=1,IF(KH$4=p4_complete+1,p4_perm,KG204)-KH202,0))</f>
        <v/>
      </c>
      <c r="KI204" s="44">
        <f>IF(KI183=1,KI198,IF(KI184=1,IF(KI$4=p4_complete+1,p4_perm,KH204)-KI202,0))</f>
        <v/>
      </c>
      <c r="KJ204" s="44">
        <f>IF(KJ183=1,KJ198,IF(KJ184=1,IF(KJ$4=p4_complete+1,p4_perm,KI204)-KJ202,0))</f>
        <v/>
      </c>
      <c r="KK204" s="44">
        <f>IF(KK183=1,KK198,IF(KK184=1,IF(KK$4=p4_complete+1,p4_perm,KJ204)-KK202,0))</f>
        <v/>
      </c>
      <c r="KL204" s="44">
        <f>IF(KL183=1,KL198,IF(KL184=1,IF(KL$4=p4_complete+1,p4_perm,KK204)-KL202,0))</f>
        <v/>
      </c>
      <c r="KM204" s="44">
        <f>IF(KM183=1,KM198,IF(KM184=1,IF(KM$4=p4_complete+1,p4_perm,KL204)-KM202,0))</f>
        <v/>
      </c>
      <c r="KN204" s="44">
        <f>IF(KN183=1,KN198,IF(KN184=1,IF(KN$4=p4_complete+1,p4_perm,KM204)-KN202,0))</f>
        <v/>
      </c>
      <c r="KO204" s="44">
        <f>IF(KO183=1,KO198,IF(KO184=1,IF(KO$4=p4_complete+1,p4_perm,KN204)-KO202,0))</f>
        <v/>
      </c>
      <c r="KP204" s="44">
        <f>IF(KP183=1,KP198,IF(KP184=1,IF(KP$4=p4_complete+1,p4_perm,KO204)-KP202,0))</f>
        <v/>
      </c>
      <c r="KQ204" s="44">
        <f>IF(KQ183=1,KQ198,IF(KQ184=1,IF(KQ$4=p4_complete+1,p4_perm,KP204)-KQ202,0))</f>
        <v/>
      </c>
      <c r="KR204" s="44">
        <f>IF(KR183=1,KR198,IF(KR184=1,IF(KR$4=p4_complete+1,p4_perm,KQ204)-KR202,0))</f>
        <v/>
      </c>
      <c r="KS204" s="44">
        <f>IF(KS183=1,KS198,IF(KS184=1,IF(KS$4=p4_complete+1,p4_perm,KR204)-KS202,0))</f>
        <v/>
      </c>
      <c r="KT204" s="44">
        <f>IF(KT183=1,KT198,IF(KT184=1,IF(KT$4=p4_complete+1,p4_perm,KS204)-KT202,0))</f>
        <v/>
      </c>
      <c r="KU204" s="44">
        <f>IF(KU183=1,KU198,IF(KU184=1,IF(KU$4=p4_complete+1,p4_perm,KT204)-KU202,0))</f>
        <v/>
      </c>
      <c r="KV204" s="44">
        <f>IF(KV183=1,KV198,IF(KV184=1,IF(KV$4=p4_complete+1,p4_perm,KU204)-KV202,0))</f>
        <v/>
      </c>
      <c r="KW204" s="44">
        <f>IF(KW183=1,KW198,IF(KW184=1,IF(KW$4=p4_complete+1,p4_perm,KV204)-KW202,0))</f>
        <v/>
      </c>
      <c r="KX204" s="44">
        <f>IF(KX183=1,KX198,IF(KX184=1,IF(KX$4=p4_complete+1,p4_perm,KW204)-KX202,0))</f>
        <v/>
      </c>
      <c r="KY204" s="44">
        <f>IF(KY183=1,KY198,IF(KY184=1,IF(KY$4=p4_complete+1,p4_perm,KX204)-KY202,0))</f>
        <v/>
      </c>
      <c r="KZ204" s="44">
        <f>IF(KZ183=1,KZ198,IF(KZ184=1,IF(KZ$4=p4_complete+1,p4_perm,KY204)-KZ202,0))</f>
        <v/>
      </c>
      <c r="LA204" s="44">
        <f>IF(LA183=1,LA198,IF(LA184=1,IF(LA$4=p4_complete+1,p4_perm,KZ204)-LA202,0))</f>
        <v/>
      </c>
      <c r="LB204" s="44">
        <f>IF(LB183=1,LB198,IF(LB184=1,IF(LB$4=p4_complete+1,p4_perm,LA204)-LB202,0))</f>
        <v/>
      </c>
      <c r="LC204" s="44">
        <f>IF(LC183=1,LC198,IF(LC184=1,IF(LC$4=p4_complete+1,p4_perm,LB204)-LC202,0))</f>
        <v/>
      </c>
      <c r="LD204" s="44">
        <f>IF(LD183=1,LD198,IF(LD184=1,IF(LD$4=p4_complete+1,p4_perm,LC204)-LD202,0))</f>
        <v/>
      </c>
      <c r="LE204" s="44">
        <f>IF(LE183=1,LE198,IF(LE184=1,IF(LE$4=p4_complete+1,p4_perm,LD204)-LE202,0))</f>
        <v/>
      </c>
      <c r="LF204" s="44">
        <f>IF(LF183=1,LF198,IF(LF184=1,IF(LF$4=p4_complete+1,p4_perm,LE204)-LF202,0))</f>
        <v/>
      </c>
      <c r="LG204" s="44">
        <f>IF(LG183=1,LG198,IF(LG184=1,IF(LG$4=p4_complete+1,p4_perm,LF204)-LG202,0))</f>
        <v/>
      </c>
      <c r="LH204" s="44">
        <f>IF(LH183=1,LH198,IF(LH184=1,IF(LH$4=p4_complete+1,p4_perm,LG204)-LH202,0))</f>
        <v/>
      </c>
      <c r="LI204" s="44">
        <f>IF(LI183=1,LI198,IF(LI184=1,IF(LI$4=p4_complete+1,p4_perm,LH204)-LI202,0))</f>
        <v/>
      </c>
      <c r="LJ204" s="44">
        <f>IF(LJ183=1,LJ198,IF(LJ184=1,IF(LJ$4=p4_complete+1,p4_perm,LI204)-LJ202,0))</f>
        <v/>
      </c>
      <c r="LK204" s="44">
        <f>IF(LK183=1,LK198,IF(LK184=1,IF(LK$4=p4_complete+1,p4_perm,LJ204)-LK202,0))</f>
        <v/>
      </c>
      <c r="LL204" s="44">
        <f>IF(LL183=1,LL198,IF(LL184=1,IF(LL$4=p4_complete+1,p4_perm,LK204)-LL202,0))</f>
        <v/>
      </c>
      <c r="LM204" s="44">
        <f>IF(LM183=1,LM198,IF(LM184=1,IF(LM$4=p4_complete+1,p4_perm,LL204)-LM202,0))</f>
        <v/>
      </c>
      <c r="LN204" s="44">
        <f>IF(LN183=1,LN198,IF(LN184=1,IF(LN$4=p4_complete+1,p4_perm,LM204)-LN202,0))</f>
        <v/>
      </c>
      <c r="LO204" s="44">
        <f>IF(LO183=1,LO198,IF(LO184=1,IF(LO$4=p4_complete+1,p4_perm,LN204)-LO202,0))</f>
        <v/>
      </c>
      <c r="LP204" s="44">
        <f>IF(LP183=1,LP198,IF(LP184=1,IF(LP$4=p4_complete+1,p4_perm,LO204)-LP202,0))</f>
        <v/>
      </c>
      <c r="LQ204" s="44">
        <f>IF(LQ183=1,LQ198,IF(LQ184=1,IF(LQ$4=p4_complete+1,p4_perm,LP204)-LQ202,0))</f>
        <v/>
      </c>
      <c r="LR204" s="44">
        <f>IF(LR183=1,LR198,IF(LR184=1,IF(LR$4=p4_complete+1,p4_perm,LQ204)-LR202,0))</f>
        <v/>
      </c>
      <c r="LS204" s="44">
        <f>IF(LS183=1,LS198,IF(LS184=1,IF(LS$4=p4_complete+1,p4_perm,LR204)-LS202,0))</f>
        <v/>
      </c>
      <c r="LT204" s="44">
        <f>IF(LT183=1,LT198,IF(LT184=1,IF(LT$4=p4_complete+1,p4_perm,LS204)-LT202,0))</f>
        <v/>
      </c>
      <c r="LU204" s="44">
        <f>IF(LU183=1,LU198,IF(LU184=1,IF(LU$4=p4_complete+1,p4_perm,LT204)-LU202,0))</f>
        <v/>
      </c>
      <c r="LV204" s="44">
        <f>IF(LV183=1,LV198,IF(LV184=1,IF(LV$4=p4_complete+1,p4_perm,LU204)-LV202,0))</f>
        <v/>
      </c>
      <c r="LW204" s="44">
        <f>IF(LW183=1,LW198,IF(LW184=1,IF(LW$4=p4_complete+1,p4_perm,LV204)-LW202,0))</f>
        <v/>
      </c>
      <c r="LX204" s="44">
        <f>IF(LX183=1,LX198,IF(LX184=1,IF(LX$4=p4_complete+1,p4_perm,LW204)-LX202,0))</f>
        <v/>
      </c>
      <c r="LY204" s="44">
        <f>IF(LY183=1,LY198,IF(LY184=1,IF(LY$4=p4_complete+1,p4_perm,LX204)-LY202,0))</f>
        <v/>
      </c>
      <c r="LZ204" s="44">
        <f>IF(LZ183=1,LZ198,IF(LZ184=1,IF(LZ$4=p4_complete+1,p4_perm,LY204)-LZ202,0))</f>
        <v/>
      </c>
      <c r="MA204" s="44">
        <f>IF(MA183=1,MA198,IF(MA184=1,IF(MA$4=p4_complete+1,p4_perm,LZ204)-MA202,0))</f>
        <v/>
      </c>
      <c r="MB204" s="44">
        <f>IF(MB183=1,MB198,IF(MB184=1,IF(MB$4=p4_complete+1,p4_perm,MA204)-MB202,0))</f>
        <v/>
      </c>
      <c r="MC204" s="44">
        <f>IF(MC183=1,MC198,IF(MC184=1,IF(MC$4=p4_complete+1,p4_perm,MB204)-MC202,0))</f>
        <v/>
      </c>
      <c r="MD204" s="44">
        <f>IF(MD183=1,MD198,IF(MD184=1,IF(MD$4=p4_complete+1,p4_perm,MC204)-MD202,0))</f>
        <v/>
      </c>
      <c r="ME204" s="44">
        <f>IF(ME183=1,ME198,IF(ME184=1,IF(ME$4=p4_complete+1,p4_perm,MD204)-ME202,0))</f>
        <v/>
      </c>
      <c r="MF204" s="44">
        <f>IF(MF183=1,MF198,IF(MF184=1,IF(MF$4=p4_complete+1,p4_perm,ME204)-MF202,0))</f>
        <v/>
      </c>
      <c r="MG204" s="44">
        <f>IF(MG183=1,MG198,IF(MG184=1,IF(MG$4=p4_complete+1,p4_perm,MF204)-MG202,0))</f>
        <v/>
      </c>
      <c r="MH204" s="44">
        <f>IF(MH183=1,MH198,IF(MH184=1,IF(MH$4=p4_complete+1,p4_perm,MG204)-MH202,0))</f>
        <v/>
      </c>
      <c r="MI204" s="44">
        <f>IF(MI183=1,MI198,IF(MI184=1,IF(MI$4=p4_complete+1,p4_perm,MH204)-MI202,0))</f>
        <v/>
      </c>
      <c r="MJ204" s="44">
        <f>IF(MJ183=1,MJ198,IF(MJ184=1,IF(MJ$4=p4_complete+1,p4_perm,MI204)-MJ202,0))</f>
        <v/>
      </c>
      <c r="MK204" s="44">
        <f>IF(MK183=1,MK198,IF(MK184=1,IF(MK$4=p4_complete+1,p4_perm,MJ204)-MK202,0))</f>
        <v/>
      </c>
      <c r="ML204" s="44">
        <f>IF(ML183=1,ML198,IF(ML184=1,IF(ML$4=p4_complete+1,p4_perm,MK204)-ML202,0))</f>
        <v/>
      </c>
      <c r="MM204" s="44">
        <f>IF(MM183=1,MM198,IF(MM184=1,IF(MM$4=p4_complete+1,p4_perm,ML204)-MM202,0))</f>
        <v/>
      </c>
      <c r="MN204" s="44">
        <f>IF(MN183=1,MN198,IF(MN184=1,IF(MN$4=p4_complete+1,p4_perm,MM204)-MN202,0))</f>
        <v/>
      </c>
      <c r="MO204" s="44">
        <f>IF(MO183=1,MO198,IF(MO184=1,IF(MO$4=p4_complete+1,p4_perm,MN204)-MO202,0))</f>
        <v/>
      </c>
      <c r="MP204" s="44">
        <f>IF(MP183=1,MP198,IF(MP184=1,IF(MP$4=p4_complete+1,p4_perm,MO204)-MP202,0))</f>
        <v/>
      </c>
      <c r="MQ204" s="44">
        <f>IF(MQ183=1,MQ198,IF(MQ184=1,IF(MQ$4=p4_complete+1,p4_perm,MP204)-MQ202,0))</f>
        <v/>
      </c>
      <c r="MR204" s="44">
        <f>IF(MR183=1,MR198,IF(MR184=1,IF(MR$4=p4_complete+1,p4_perm,MQ204)-MR202,0))</f>
        <v/>
      </c>
      <c r="MS204" s="44">
        <f>IF(MS183=1,MS198,IF(MS184=1,IF(MS$4=p4_complete+1,p4_perm,MR204)-MS202,0))</f>
        <v/>
      </c>
      <c r="MT204" s="44">
        <f>IF(MT183=1,MT198,IF(MT184=1,IF(MT$4=p4_complete+1,p4_perm,MS204)-MT202,0))</f>
        <v/>
      </c>
      <c r="MU204" s="44">
        <f>IF(MU183=1,MU198,IF(MU184=1,IF(MU$4=p4_complete+1,p4_perm,MT204)-MU202,0))</f>
        <v/>
      </c>
      <c r="MV204" s="44">
        <f>IF(MV183=1,MV198,IF(MV184=1,IF(MV$4=p4_complete+1,p4_perm,MU204)-MV202,0))</f>
        <v/>
      </c>
      <c r="MW204" s="44">
        <f>IF(MW183=1,MW198,IF(MW184=1,IF(MW$4=p4_complete+1,p4_perm,MV204)-MW202,0))</f>
        <v/>
      </c>
      <c r="MX204" s="44">
        <f>IF(MX183=1,MX198,IF(MX184=1,IF(MX$4=p4_complete+1,p4_perm,MW204)-MX202,0))</f>
        <v/>
      </c>
      <c r="MY204" s="44">
        <f>IF(MY183=1,MY198,IF(MY184=1,IF(MY$4=p4_complete+1,p4_perm,MX204)-MY202,0))</f>
        <v/>
      </c>
      <c r="MZ204" s="44">
        <f>IF(MZ183=1,MZ198,IF(MZ184=1,IF(MZ$4=p4_complete+1,p4_perm,MY204)-MZ202,0))</f>
        <v/>
      </c>
      <c r="NA204" s="44">
        <f>IF(NA183=1,NA198,IF(NA184=1,IF(NA$4=p4_complete+1,p4_perm,MZ204)-NA202,0))</f>
        <v/>
      </c>
      <c r="NB204" s="44">
        <f>IF(NB183=1,NB198,IF(NB184=1,IF(NB$4=p4_complete+1,p4_perm,NA204)-NB202,0))</f>
        <v/>
      </c>
      <c r="NC204" s="44">
        <f>IF(NC183=1,NC198,IF(NC184=1,IF(NC$4=p4_complete+1,p4_perm,NB204)-NC202,0))</f>
        <v/>
      </c>
      <c r="ND204" s="44">
        <f>IF(ND183=1,ND198,IF(ND184=1,IF(ND$4=p4_complete+1,p4_perm,NC204)-ND202,0))</f>
        <v/>
      </c>
      <c r="NE204" s="44">
        <f>IF(NE183=1,NE198,IF(NE184=1,IF(NE$4=p4_complete+1,p4_perm,ND204)-NE202,0))</f>
        <v/>
      </c>
      <c r="NF204" s="44">
        <f>IF(NF183=1,NF198,IF(NF184=1,IF(NF$4=p4_complete+1,p4_perm,NE204)-NF202,0))</f>
        <v/>
      </c>
      <c r="NG204" s="44">
        <f>IF(NG183=1,NG198,IF(NG184=1,IF(NG$4=p4_complete+1,p4_perm,NF204)-NG202,0))</f>
        <v/>
      </c>
      <c r="NH204" s="44">
        <f>IF(NH183=1,NH198,IF(NH184=1,IF(NH$4=p4_complete+1,p4_perm,NG204)-NH202,0))</f>
        <v/>
      </c>
      <c r="NI204" s="44">
        <f>IF(NI183=1,NI198,IF(NI184=1,IF(NI$4=p4_complete+1,p4_perm,NH204)-NI202,0))</f>
        <v/>
      </c>
      <c r="NJ204" s="44">
        <f>IF(NJ183=1,NJ198,IF(NJ184=1,IF(NJ$4=p4_complete+1,p4_perm,NI204)-NJ202,0))</f>
        <v/>
      </c>
      <c r="NK204" s="44">
        <f>IF(NK183=1,NK198,IF(NK184=1,IF(NK$4=p4_complete+1,p4_perm,NJ204)-NK202,0))</f>
        <v/>
      </c>
      <c r="NL204" s="44">
        <f>IF(NL183=1,NL198,IF(NL184=1,IF(NL$4=p4_complete+1,p4_perm,NK204)-NL202,0))</f>
        <v/>
      </c>
      <c r="NM204" s="44">
        <f>IF(NM183=1,NM198,IF(NM184=1,IF(NM$4=p4_complete+1,p4_perm,NL204)-NM202,0))</f>
        <v/>
      </c>
      <c r="NN204" s="44">
        <f>IF(NN183=1,NN198,IF(NN184=1,IF(NN$4=p4_complete+1,p4_perm,NM204)-NN202,0))</f>
        <v/>
      </c>
      <c r="NO204" s="44">
        <f>IF(NO183=1,NO198,IF(NO184=1,IF(NO$4=p4_complete+1,p4_perm,NN204)-NO202,0))</f>
        <v/>
      </c>
      <c r="NP204" s="44">
        <f>IF(NP183=1,NP198,IF(NP184=1,IF(NP$4=p4_complete+1,p4_perm,NO204)-NP202,0))</f>
        <v/>
      </c>
      <c r="NQ204" s="44">
        <f>IF(NQ183=1,NQ198,IF(NQ184=1,IF(NQ$4=p4_complete+1,p4_perm,NP204)-NQ202,0))</f>
        <v/>
      </c>
      <c r="NR204" s="44">
        <f>IF(NR183=1,NR198,IF(NR184=1,IF(NR$4=p4_complete+1,p4_perm,NQ204)-NR202,0))</f>
        <v/>
      </c>
      <c r="NS204" s="44">
        <f>IF(NS183=1,NS198,IF(NS184=1,IF(NS$4=p4_complete+1,p4_perm,NR204)-NS202,0))</f>
        <v/>
      </c>
      <c r="NT204" s="44">
        <f>IF(NT183=1,NT198,IF(NT184=1,IF(NT$4=p4_complete+1,p4_perm,NS204)-NT202,0))</f>
        <v/>
      </c>
      <c r="NU204" s="44">
        <f>IF(NU183=1,NU198,IF(NU184=1,IF(NU$4=p4_complete+1,p4_perm,NT204)-NU202,0))</f>
        <v/>
      </c>
      <c r="NV204" s="44">
        <f>IF(NV183=1,NV198,IF(NV184=1,IF(NV$4=p4_complete+1,p4_perm,NU204)-NV202,0))</f>
        <v/>
      </c>
      <c r="NW204" s="44">
        <f>IF(NW183=1,NW198,IF(NW184=1,IF(NW$4=p4_complete+1,p4_perm,NV204)-NW202,0))</f>
        <v/>
      </c>
      <c r="NX204" s="44">
        <f>IF(NX183=1,NX198,IF(NX184=1,IF(NX$4=p4_complete+1,p4_perm,NW204)-NX202,0))</f>
        <v/>
      </c>
      <c r="NY204" s="44">
        <f>IF(NY183=1,NY198,IF(NY184=1,IF(NY$4=p4_complete+1,p4_perm,NX204)-NY202,0))</f>
        <v/>
      </c>
      <c r="NZ204" s="44">
        <f>IF(NZ183=1,NZ198,IF(NZ184=1,IF(NZ$4=p4_complete+1,p4_perm,NY204)-NZ202,0))</f>
        <v/>
      </c>
      <c r="OA204" s="44">
        <f>IF(OA183=1,OA198,IF(OA184=1,IF(OA$4=p4_complete+1,p4_perm,NZ204)-OA202,0))</f>
        <v/>
      </c>
      <c r="OB204" s="44">
        <f>IF(OB183=1,OB198,IF(OB184=1,IF(OB$4=p4_complete+1,p4_perm,OA204)-OB202,0))</f>
        <v/>
      </c>
      <c r="OC204" s="44">
        <f>IF(OC183=1,OC198,IF(OC184=1,IF(OC$4=p4_complete+1,p4_perm,OB204)-OC202,0))</f>
        <v/>
      </c>
      <c r="OD204" s="44">
        <f>IF(OD183=1,OD198,IF(OD184=1,IF(OD$4=p4_complete+1,p4_perm,OC204)-OD202,0))</f>
        <v/>
      </c>
      <c r="OE204" s="44">
        <f>IF(OE183=1,OE198,IF(OE184=1,IF(OE$4=p4_complete+1,p4_perm,OD204)-OE202,0))</f>
        <v/>
      </c>
      <c r="OF204" s="44">
        <f>IF(OF183=1,OF198,IF(OF184=1,IF(OF$4=p4_complete+1,p4_perm,OE204)-OF202,0))</f>
        <v/>
      </c>
      <c r="OG204" s="44">
        <f>IF(OG183=1,OG198,IF(OG184=1,IF(OG$4=p4_complete+1,p4_perm,OF204)-OG202,0))</f>
        <v/>
      </c>
      <c r="OH204" s="44">
        <f>IF(OH183=1,OH198,IF(OH184=1,IF(OH$4=p4_complete+1,p4_perm,OG204)-OH202,0))</f>
        <v/>
      </c>
      <c r="OI204" s="44">
        <f>IF(OI183=1,OI198,IF(OI184=1,IF(OI$4=p4_complete+1,p4_perm,OH204)-OI202,0))</f>
        <v/>
      </c>
      <c r="OJ204" s="44">
        <f>IF(OJ183=1,OJ198,IF(OJ184=1,IF(OJ$4=p4_complete+1,p4_perm,OI204)-OJ202,0))</f>
        <v/>
      </c>
      <c r="OK204" s="44">
        <f>IF(OK183=1,OK198,IF(OK184=1,IF(OK$4=p4_complete+1,p4_perm,OJ204)-OK202,0))</f>
        <v/>
      </c>
      <c r="OL204" s="44">
        <f>IF(OL183=1,OL198,IF(OL184=1,IF(OL$4=p4_complete+1,p4_perm,OK204)-OL202,0))</f>
        <v/>
      </c>
      <c r="OM204" s="44">
        <f>IF(OM183=1,OM198,IF(OM184=1,IF(OM$4=p4_complete+1,p4_perm,OL204)-OM202,0))</f>
        <v/>
      </c>
      <c r="ON204" s="44">
        <f>IF(ON183=1,ON198,IF(ON184=1,IF(ON$4=p4_complete+1,p4_perm,OM204)-ON202,0))</f>
        <v/>
      </c>
      <c r="OO204" s="44">
        <f>IF(OO183=1,OO198,IF(OO184=1,IF(OO$4=p4_complete+1,p4_perm,ON204)-OO202,0))</f>
        <v/>
      </c>
      <c r="OP204" s="44">
        <f>IF(OP183=1,OP198,IF(OP184=1,IF(OP$4=p4_complete+1,p4_perm,OO204)-OP202,0))</f>
        <v/>
      </c>
      <c r="OQ204" s="44">
        <f>IF(OQ183=1,OQ198,IF(OQ184=1,IF(OQ$4=p4_complete+1,p4_perm,OP204)-OQ202,0))</f>
        <v/>
      </c>
      <c r="OR204" s="44">
        <f>IF(OR183=1,OR198,IF(OR184=1,IF(OR$4=p4_complete+1,p4_perm,OQ204)-OR202,0))</f>
        <v/>
      </c>
      <c r="OS204" s="44">
        <f>IF(OS183=1,OS198,IF(OS184=1,IF(OS$4=p4_complete+1,p4_perm,OR204)-OS202,0))</f>
        <v/>
      </c>
      <c r="OT204" s="44">
        <f>IF(OT183=1,OT198,IF(OT184=1,IF(OT$4=p4_complete+1,p4_perm,OS204)-OT202,0))</f>
        <v/>
      </c>
      <c r="OU204" s="44">
        <f>IF(OU183=1,OU198,IF(OU184=1,IF(OU$4=p4_complete+1,p4_perm,OT204)-OU202,0))</f>
        <v/>
      </c>
      <c r="OV204" s="44">
        <f>IF(OV183=1,OV198,IF(OV184=1,IF(OV$4=p4_complete+1,p4_perm,OU204)-OV202,0))</f>
        <v/>
      </c>
      <c r="OW204" s="44">
        <f>IF(OW183=1,OW198,IF(OW184=1,IF(OW$4=p4_complete+1,p4_perm,OV204)-OW202,0))</f>
        <v/>
      </c>
      <c r="OX204" s="44">
        <f>IF(OX183=1,OX198,IF(OX184=1,IF(OX$4=p4_complete+1,p4_perm,OW204)-OX202,0))</f>
        <v/>
      </c>
      <c r="OY204" s="44">
        <f>IF(OY183=1,OY198,IF(OY184=1,IF(OY$4=p4_complete+1,p4_perm,OX204)-OY202,0))</f>
        <v/>
      </c>
      <c r="OZ204" s="44">
        <f>IF(OZ183=1,OZ198,IF(OZ184=1,IF(OZ$4=p4_complete+1,p4_perm,OY204)-OZ202,0))</f>
        <v/>
      </c>
      <c r="PA204" s="44">
        <f>IF(PA183=1,PA198,IF(PA184=1,IF(PA$4=p4_complete+1,p4_perm,OZ204)-PA202,0))</f>
        <v/>
      </c>
      <c r="PB204" s="44">
        <f>IF(PB183=1,PB198,IF(PB184=1,IF(PB$4=p4_complete+1,p4_perm,PA204)-PB202,0))</f>
        <v/>
      </c>
      <c r="PC204" s="44">
        <f>IF(PC183=1,PC198,IF(PC184=1,IF(PC$4=p4_complete+1,p4_perm,PB204)-PC202,0))</f>
        <v/>
      </c>
      <c r="PD204" s="44">
        <f>IF(PD183=1,PD198,IF(PD184=1,IF(PD$4=p4_complete+1,p4_perm,PC204)-PD202,0))</f>
        <v/>
      </c>
      <c r="PE204" s="44">
        <f>IF(PE183=1,PE198,IF(PE184=1,IF(PE$4=p4_complete+1,p4_perm,PD204)-PE202,0))</f>
        <v/>
      </c>
      <c r="PF204" s="44">
        <f>IF(PF183=1,PF198,IF(PF184=1,IF(PF$4=p4_complete+1,p4_perm,PE204)-PF202,0))</f>
        <v/>
      </c>
      <c r="PG204" s="44">
        <f>IF(PG183=1,PG198,IF(PG184=1,IF(PG$4=p4_complete+1,p4_perm,PF204)-PG202,0))</f>
        <v/>
      </c>
      <c r="PH204" s="44">
        <f>IF(PH183=1,PH198,IF(PH184=1,IF(PH$4=p4_complete+1,p4_perm,PG204)-PH202,0))</f>
        <v/>
      </c>
      <c r="PI204" s="44">
        <f>IF(PI183=1,PI198,IF(PI184=1,IF(PI$4=p4_complete+1,p4_perm,PH204)-PI202,0))</f>
        <v/>
      </c>
      <c r="PJ204" s="44">
        <f>IF(PJ183=1,PJ198,IF(PJ184=1,IF(PJ$4=p4_complete+1,p4_perm,PI204)-PJ202,0))</f>
        <v/>
      </c>
      <c r="PK204" s="44">
        <f>IF(PK183=1,PK198,IF(PK184=1,IF(PK$4=p4_complete+1,p4_perm,PJ204)-PK202,0))</f>
        <v/>
      </c>
      <c r="PL204" s="44">
        <f>IF(PL183=1,PL198,IF(PL184=1,IF(PL$4=p4_complete+1,p4_perm,PK204)-PL202,0))</f>
        <v/>
      </c>
      <c r="PM204" s="44">
        <f>IF(PM183=1,PM198,IF(PM184=1,IF(PM$4=p4_complete+1,p4_perm,PL204)-PM202,0))</f>
        <v/>
      </c>
    </row>
    <row r="205">
      <c r="A205" s="9" t="inlineStr">
        <is>
          <t>Homes delivered</t>
        </is>
      </c>
      <c r="B205" s="9" t="inlineStr">
        <is>
          <t>P4</t>
        </is>
      </c>
      <c r="D205" s="42">
        <f>D184*p4_homes</f>
        <v/>
      </c>
      <c r="E205" s="42">
        <f>E184*p4_homes</f>
        <v/>
      </c>
      <c r="F205" s="42">
        <f>F184*p4_homes</f>
        <v/>
      </c>
      <c r="G205" s="42">
        <f>G184*p4_homes</f>
        <v/>
      </c>
      <c r="H205" s="42">
        <f>H184*p4_homes</f>
        <v/>
      </c>
      <c r="I205" s="42">
        <f>I184*p4_homes</f>
        <v/>
      </c>
      <c r="J205" s="42">
        <f>J184*p4_homes</f>
        <v/>
      </c>
      <c r="K205" s="42">
        <f>K184*p4_homes</f>
        <v/>
      </c>
      <c r="L205" s="42">
        <f>L184*p4_homes</f>
        <v/>
      </c>
      <c r="M205" s="42">
        <f>M184*p4_homes</f>
        <v/>
      </c>
      <c r="N205" s="42">
        <f>N184*p4_homes</f>
        <v/>
      </c>
      <c r="O205" s="42">
        <f>O184*p4_homes</f>
        <v/>
      </c>
      <c r="P205" s="42">
        <f>P184*p4_homes</f>
        <v/>
      </c>
      <c r="Q205" s="42">
        <f>Q184*p4_homes</f>
        <v/>
      </c>
      <c r="R205" s="42">
        <f>R184*p4_homes</f>
        <v/>
      </c>
      <c r="S205" s="42">
        <f>S184*p4_homes</f>
        <v/>
      </c>
      <c r="T205" s="42">
        <f>T184*p4_homes</f>
        <v/>
      </c>
      <c r="U205" s="42">
        <f>U184*p4_homes</f>
        <v/>
      </c>
      <c r="V205" s="42">
        <f>V184*p4_homes</f>
        <v/>
      </c>
      <c r="W205" s="42">
        <f>W184*p4_homes</f>
        <v/>
      </c>
      <c r="X205" s="42">
        <f>X184*p4_homes</f>
        <v/>
      </c>
      <c r="Y205" s="42">
        <f>Y184*p4_homes</f>
        <v/>
      </c>
      <c r="Z205" s="42">
        <f>Z184*p4_homes</f>
        <v/>
      </c>
      <c r="AA205" s="42">
        <f>AA184*p4_homes</f>
        <v/>
      </c>
      <c r="AB205" s="42">
        <f>AB184*p4_homes</f>
        <v/>
      </c>
      <c r="AC205" s="42">
        <f>AC184*p4_homes</f>
        <v/>
      </c>
      <c r="AD205" s="42">
        <f>AD184*p4_homes</f>
        <v/>
      </c>
      <c r="AE205" s="42">
        <f>AE184*p4_homes</f>
        <v/>
      </c>
      <c r="AF205" s="42">
        <f>AF184*p4_homes</f>
        <v/>
      </c>
      <c r="AG205" s="42">
        <f>AG184*p4_homes</f>
        <v/>
      </c>
      <c r="AH205" s="42">
        <f>AH184*p4_homes</f>
        <v/>
      </c>
      <c r="AI205" s="42">
        <f>AI184*p4_homes</f>
        <v/>
      </c>
      <c r="AJ205" s="42">
        <f>AJ184*p4_homes</f>
        <v/>
      </c>
      <c r="AK205" s="42">
        <f>AK184*p4_homes</f>
        <v/>
      </c>
      <c r="AL205" s="42">
        <f>AL184*p4_homes</f>
        <v/>
      </c>
      <c r="AM205" s="42">
        <f>AM184*p4_homes</f>
        <v/>
      </c>
      <c r="AN205" s="42">
        <f>AN184*p4_homes</f>
        <v/>
      </c>
      <c r="AO205" s="42">
        <f>AO184*p4_homes</f>
        <v/>
      </c>
      <c r="AP205" s="42">
        <f>AP184*p4_homes</f>
        <v/>
      </c>
      <c r="AQ205" s="42">
        <f>AQ184*p4_homes</f>
        <v/>
      </c>
      <c r="AR205" s="42">
        <f>AR184*p4_homes</f>
        <v/>
      </c>
      <c r="AS205" s="42">
        <f>AS184*p4_homes</f>
        <v/>
      </c>
      <c r="AT205" s="42">
        <f>AT184*p4_homes</f>
        <v/>
      </c>
      <c r="AU205" s="42">
        <f>AU184*p4_homes</f>
        <v/>
      </c>
      <c r="AV205" s="42">
        <f>AV184*p4_homes</f>
        <v/>
      </c>
      <c r="AW205" s="42">
        <f>AW184*p4_homes</f>
        <v/>
      </c>
      <c r="AX205" s="42">
        <f>AX184*p4_homes</f>
        <v/>
      </c>
      <c r="AY205" s="42">
        <f>AY184*p4_homes</f>
        <v/>
      </c>
      <c r="AZ205" s="42">
        <f>AZ184*p4_homes</f>
        <v/>
      </c>
      <c r="BA205" s="42">
        <f>BA184*p4_homes</f>
        <v/>
      </c>
      <c r="BB205" s="42">
        <f>BB184*p4_homes</f>
        <v/>
      </c>
      <c r="BC205" s="42">
        <f>BC184*p4_homes</f>
        <v/>
      </c>
      <c r="BD205" s="42">
        <f>BD184*p4_homes</f>
        <v/>
      </c>
      <c r="BE205" s="42">
        <f>BE184*p4_homes</f>
        <v/>
      </c>
      <c r="BF205" s="42">
        <f>BF184*p4_homes</f>
        <v/>
      </c>
      <c r="BG205" s="42">
        <f>BG184*p4_homes</f>
        <v/>
      </c>
      <c r="BH205" s="42">
        <f>BH184*p4_homes</f>
        <v/>
      </c>
      <c r="BI205" s="42">
        <f>BI184*p4_homes</f>
        <v/>
      </c>
      <c r="BJ205" s="42">
        <f>BJ184*p4_homes</f>
        <v/>
      </c>
      <c r="BK205" s="42">
        <f>BK184*p4_homes</f>
        <v/>
      </c>
      <c r="BL205" s="42">
        <f>BL184*p4_homes</f>
        <v/>
      </c>
      <c r="BM205" s="42">
        <f>BM184*p4_homes</f>
        <v/>
      </c>
      <c r="BN205" s="42">
        <f>BN184*p4_homes</f>
        <v/>
      </c>
      <c r="BO205" s="42">
        <f>BO184*p4_homes</f>
        <v/>
      </c>
      <c r="BP205" s="42">
        <f>BP184*p4_homes</f>
        <v/>
      </c>
      <c r="BQ205" s="42">
        <f>BQ184*p4_homes</f>
        <v/>
      </c>
      <c r="BR205" s="42">
        <f>BR184*p4_homes</f>
        <v/>
      </c>
      <c r="BS205" s="42">
        <f>BS184*p4_homes</f>
        <v/>
      </c>
      <c r="BT205" s="42">
        <f>BT184*p4_homes</f>
        <v/>
      </c>
      <c r="BU205" s="42">
        <f>BU184*p4_homes</f>
        <v/>
      </c>
      <c r="BV205" s="42">
        <f>BV184*p4_homes</f>
        <v/>
      </c>
      <c r="BW205" s="42">
        <f>BW184*p4_homes</f>
        <v/>
      </c>
      <c r="BX205" s="42">
        <f>BX184*p4_homes</f>
        <v/>
      </c>
      <c r="BY205" s="42">
        <f>BY184*p4_homes</f>
        <v/>
      </c>
      <c r="BZ205" s="42">
        <f>BZ184*p4_homes</f>
        <v/>
      </c>
      <c r="CA205" s="42">
        <f>CA184*p4_homes</f>
        <v/>
      </c>
      <c r="CB205" s="42">
        <f>CB184*p4_homes</f>
        <v/>
      </c>
      <c r="CC205" s="42">
        <f>CC184*p4_homes</f>
        <v/>
      </c>
      <c r="CD205" s="42">
        <f>CD184*p4_homes</f>
        <v/>
      </c>
      <c r="CE205" s="42">
        <f>CE184*p4_homes</f>
        <v/>
      </c>
      <c r="CF205" s="42">
        <f>CF184*p4_homes</f>
        <v/>
      </c>
      <c r="CG205" s="42">
        <f>CG184*p4_homes</f>
        <v/>
      </c>
      <c r="CH205" s="42">
        <f>CH184*p4_homes</f>
        <v/>
      </c>
      <c r="CI205" s="42">
        <f>CI184*p4_homes</f>
        <v/>
      </c>
      <c r="CJ205" s="42">
        <f>CJ184*p4_homes</f>
        <v/>
      </c>
      <c r="CK205" s="42">
        <f>CK184*p4_homes</f>
        <v/>
      </c>
      <c r="CL205" s="42">
        <f>CL184*p4_homes</f>
        <v/>
      </c>
      <c r="CM205" s="42">
        <f>CM184*p4_homes</f>
        <v/>
      </c>
      <c r="CN205" s="42">
        <f>CN184*p4_homes</f>
        <v/>
      </c>
      <c r="CO205" s="42">
        <f>CO184*p4_homes</f>
        <v/>
      </c>
      <c r="CP205" s="42">
        <f>CP184*p4_homes</f>
        <v/>
      </c>
      <c r="CQ205" s="42">
        <f>CQ184*p4_homes</f>
        <v/>
      </c>
      <c r="CR205" s="42">
        <f>CR184*p4_homes</f>
        <v/>
      </c>
      <c r="CS205" s="42">
        <f>CS184*p4_homes</f>
        <v/>
      </c>
      <c r="CT205" s="42">
        <f>CT184*p4_homes</f>
        <v/>
      </c>
      <c r="CU205" s="42">
        <f>CU184*p4_homes</f>
        <v/>
      </c>
      <c r="CV205" s="42">
        <f>CV184*p4_homes</f>
        <v/>
      </c>
      <c r="CW205" s="42">
        <f>CW184*p4_homes</f>
        <v/>
      </c>
      <c r="CX205" s="42">
        <f>CX184*p4_homes</f>
        <v/>
      </c>
      <c r="CY205" s="42">
        <f>CY184*p4_homes</f>
        <v/>
      </c>
      <c r="CZ205" s="42">
        <f>CZ184*p4_homes</f>
        <v/>
      </c>
      <c r="DA205" s="42">
        <f>DA184*p4_homes</f>
        <v/>
      </c>
      <c r="DB205" s="42">
        <f>DB184*p4_homes</f>
        <v/>
      </c>
      <c r="DC205" s="42">
        <f>DC184*p4_homes</f>
        <v/>
      </c>
      <c r="DD205" s="42">
        <f>DD184*p4_homes</f>
        <v/>
      </c>
      <c r="DE205" s="42">
        <f>DE184*p4_homes</f>
        <v/>
      </c>
      <c r="DF205" s="42">
        <f>DF184*p4_homes</f>
        <v/>
      </c>
      <c r="DG205" s="42">
        <f>DG184*p4_homes</f>
        <v/>
      </c>
      <c r="DH205" s="42">
        <f>DH184*p4_homes</f>
        <v/>
      </c>
      <c r="DI205" s="42">
        <f>DI184*p4_homes</f>
        <v/>
      </c>
      <c r="DJ205" s="42">
        <f>DJ184*p4_homes</f>
        <v/>
      </c>
      <c r="DK205" s="42">
        <f>DK184*p4_homes</f>
        <v/>
      </c>
      <c r="DL205" s="42">
        <f>DL184*p4_homes</f>
        <v/>
      </c>
      <c r="DM205" s="42">
        <f>DM184*p4_homes</f>
        <v/>
      </c>
      <c r="DN205" s="42">
        <f>DN184*p4_homes</f>
        <v/>
      </c>
      <c r="DO205" s="42">
        <f>DO184*p4_homes</f>
        <v/>
      </c>
      <c r="DP205" s="42">
        <f>DP184*p4_homes</f>
        <v/>
      </c>
      <c r="DQ205" s="42">
        <f>DQ184*p4_homes</f>
        <v/>
      </c>
      <c r="DR205" s="42">
        <f>DR184*p4_homes</f>
        <v/>
      </c>
      <c r="DS205" s="42">
        <f>DS184*p4_homes</f>
        <v/>
      </c>
      <c r="DT205" s="42">
        <f>DT184*p4_homes</f>
        <v/>
      </c>
      <c r="DU205" s="42">
        <f>DU184*p4_homes</f>
        <v/>
      </c>
      <c r="DV205" s="42">
        <f>DV184*p4_homes</f>
        <v/>
      </c>
      <c r="DW205" s="42">
        <f>DW184*p4_homes</f>
        <v/>
      </c>
      <c r="DX205" s="42">
        <f>DX184*p4_homes</f>
        <v/>
      </c>
      <c r="DY205" s="42">
        <f>DY184*p4_homes</f>
        <v/>
      </c>
      <c r="DZ205" s="42">
        <f>DZ184*p4_homes</f>
        <v/>
      </c>
      <c r="EA205" s="42">
        <f>EA184*p4_homes</f>
        <v/>
      </c>
      <c r="EB205" s="42">
        <f>EB184*p4_homes</f>
        <v/>
      </c>
      <c r="EC205" s="42">
        <f>EC184*p4_homes</f>
        <v/>
      </c>
      <c r="ED205" s="42">
        <f>ED184*p4_homes</f>
        <v/>
      </c>
      <c r="EE205" s="42">
        <f>EE184*p4_homes</f>
        <v/>
      </c>
      <c r="EF205" s="42">
        <f>EF184*p4_homes</f>
        <v/>
      </c>
      <c r="EG205" s="42">
        <f>EG184*p4_homes</f>
        <v/>
      </c>
      <c r="EH205" s="42">
        <f>EH184*p4_homes</f>
        <v/>
      </c>
      <c r="EI205" s="42">
        <f>EI184*p4_homes</f>
        <v/>
      </c>
      <c r="EJ205" s="42">
        <f>EJ184*p4_homes</f>
        <v/>
      </c>
      <c r="EK205" s="42">
        <f>EK184*p4_homes</f>
        <v/>
      </c>
      <c r="EL205" s="42">
        <f>EL184*p4_homes</f>
        <v/>
      </c>
      <c r="EM205" s="42">
        <f>EM184*p4_homes</f>
        <v/>
      </c>
      <c r="EN205" s="42">
        <f>EN184*p4_homes</f>
        <v/>
      </c>
      <c r="EO205" s="42">
        <f>EO184*p4_homes</f>
        <v/>
      </c>
      <c r="EP205" s="42">
        <f>EP184*p4_homes</f>
        <v/>
      </c>
      <c r="EQ205" s="42">
        <f>EQ184*p4_homes</f>
        <v/>
      </c>
      <c r="ER205" s="42">
        <f>ER184*p4_homes</f>
        <v/>
      </c>
      <c r="ES205" s="42">
        <f>ES184*p4_homes</f>
        <v/>
      </c>
      <c r="ET205" s="42">
        <f>ET184*p4_homes</f>
        <v/>
      </c>
      <c r="EU205" s="42">
        <f>EU184*p4_homes</f>
        <v/>
      </c>
      <c r="EV205" s="42">
        <f>EV184*p4_homes</f>
        <v/>
      </c>
      <c r="EW205" s="42">
        <f>EW184*p4_homes</f>
        <v/>
      </c>
      <c r="EX205" s="42">
        <f>EX184*p4_homes</f>
        <v/>
      </c>
      <c r="EY205" s="42">
        <f>EY184*p4_homes</f>
        <v/>
      </c>
      <c r="EZ205" s="42">
        <f>EZ184*p4_homes</f>
        <v/>
      </c>
      <c r="FA205" s="42">
        <f>FA184*p4_homes</f>
        <v/>
      </c>
      <c r="FB205" s="42">
        <f>FB184*p4_homes</f>
        <v/>
      </c>
      <c r="FC205" s="42">
        <f>FC184*p4_homes</f>
        <v/>
      </c>
      <c r="FD205" s="42">
        <f>FD184*p4_homes</f>
        <v/>
      </c>
      <c r="FE205" s="42">
        <f>FE184*p4_homes</f>
        <v/>
      </c>
      <c r="FF205" s="42">
        <f>FF184*p4_homes</f>
        <v/>
      </c>
      <c r="FG205" s="42">
        <f>FG184*p4_homes</f>
        <v/>
      </c>
      <c r="FH205" s="42">
        <f>FH184*p4_homes</f>
        <v/>
      </c>
      <c r="FI205" s="42">
        <f>FI184*p4_homes</f>
        <v/>
      </c>
      <c r="FJ205" s="42">
        <f>FJ184*p4_homes</f>
        <v/>
      </c>
      <c r="FK205" s="42">
        <f>FK184*p4_homes</f>
        <v/>
      </c>
      <c r="FL205" s="42">
        <f>FL184*p4_homes</f>
        <v/>
      </c>
      <c r="FM205" s="42">
        <f>FM184*p4_homes</f>
        <v/>
      </c>
      <c r="FN205" s="42">
        <f>FN184*p4_homes</f>
        <v/>
      </c>
      <c r="FO205" s="42">
        <f>FO184*p4_homes</f>
        <v/>
      </c>
      <c r="FP205" s="42">
        <f>FP184*p4_homes</f>
        <v/>
      </c>
      <c r="FQ205" s="42">
        <f>FQ184*p4_homes</f>
        <v/>
      </c>
      <c r="FR205" s="42">
        <f>FR184*p4_homes</f>
        <v/>
      </c>
      <c r="FS205" s="42">
        <f>FS184*p4_homes</f>
        <v/>
      </c>
      <c r="FT205" s="42">
        <f>FT184*p4_homes</f>
        <v/>
      </c>
      <c r="FU205" s="42">
        <f>FU184*p4_homes</f>
        <v/>
      </c>
      <c r="FV205" s="42">
        <f>FV184*p4_homes</f>
        <v/>
      </c>
      <c r="FW205" s="42">
        <f>FW184*p4_homes</f>
        <v/>
      </c>
      <c r="FX205" s="42">
        <f>FX184*p4_homes</f>
        <v/>
      </c>
      <c r="FY205" s="42">
        <f>FY184*p4_homes</f>
        <v/>
      </c>
      <c r="FZ205" s="42">
        <f>FZ184*p4_homes</f>
        <v/>
      </c>
      <c r="GA205" s="42">
        <f>GA184*p4_homes</f>
        <v/>
      </c>
      <c r="GB205" s="42">
        <f>GB184*p4_homes</f>
        <v/>
      </c>
      <c r="GC205" s="42">
        <f>GC184*p4_homes</f>
        <v/>
      </c>
      <c r="GD205" s="42">
        <f>GD184*p4_homes</f>
        <v/>
      </c>
      <c r="GE205" s="42">
        <f>GE184*p4_homes</f>
        <v/>
      </c>
      <c r="GF205" s="42">
        <f>GF184*p4_homes</f>
        <v/>
      </c>
      <c r="GG205" s="42">
        <f>GG184*p4_homes</f>
        <v/>
      </c>
      <c r="GH205" s="42">
        <f>GH184*p4_homes</f>
        <v/>
      </c>
      <c r="GI205" s="42">
        <f>GI184*p4_homes</f>
        <v/>
      </c>
      <c r="GJ205" s="42">
        <f>GJ184*p4_homes</f>
        <v/>
      </c>
      <c r="GK205" s="42">
        <f>GK184*p4_homes</f>
        <v/>
      </c>
      <c r="GL205" s="42">
        <f>GL184*p4_homes</f>
        <v/>
      </c>
      <c r="GM205" s="42">
        <f>GM184*p4_homes</f>
        <v/>
      </c>
      <c r="GN205" s="42">
        <f>GN184*p4_homes</f>
        <v/>
      </c>
      <c r="GO205" s="42">
        <f>GO184*p4_homes</f>
        <v/>
      </c>
      <c r="GP205" s="42">
        <f>GP184*p4_homes</f>
        <v/>
      </c>
      <c r="GQ205" s="42">
        <f>GQ184*p4_homes</f>
        <v/>
      </c>
      <c r="GR205" s="42">
        <f>GR184*p4_homes</f>
        <v/>
      </c>
      <c r="GS205" s="42">
        <f>GS184*p4_homes</f>
        <v/>
      </c>
      <c r="GT205" s="42">
        <f>GT184*p4_homes</f>
        <v/>
      </c>
      <c r="GU205" s="42">
        <f>GU184*p4_homes</f>
        <v/>
      </c>
      <c r="GV205" s="42">
        <f>GV184*p4_homes</f>
        <v/>
      </c>
      <c r="GW205" s="42">
        <f>GW184*p4_homes</f>
        <v/>
      </c>
      <c r="GX205" s="42">
        <f>GX184*p4_homes</f>
        <v/>
      </c>
      <c r="GY205" s="42">
        <f>GY184*p4_homes</f>
        <v/>
      </c>
      <c r="GZ205" s="42">
        <f>GZ184*p4_homes</f>
        <v/>
      </c>
      <c r="HA205" s="42">
        <f>HA184*p4_homes</f>
        <v/>
      </c>
      <c r="HB205" s="42">
        <f>HB184*p4_homes</f>
        <v/>
      </c>
      <c r="HC205" s="42">
        <f>HC184*p4_homes</f>
        <v/>
      </c>
      <c r="HD205" s="42">
        <f>HD184*p4_homes</f>
        <v/>
      </c>
      <c r="HE205" s="42">
        <f>HE184*p4_homes</f>
        <v/>
      </c>
      <c r="HF205" s="42">
        <f>HF184*p4_homes</f>
        <v/>
      </c>
      <c r="HG205" s="42">
        <f>HG184*p4_homes</f>
        <v/>
      </c>
      <c r="HH205" s="42">
        <f>HH184*p4_homes</f>
        <v/>
      </c>
      <c r="HI205" s="42">
        <f>HI184*p4_homes</f>
        <v/>
      </c>
      <c r="HJ205" s="42">
        <f>HJ184*p4_homes</f>
        <v/>
      </c>
      <c r="HK205" s="42">
        <f>HK184*p4_homes</f>
        <v/>
      </c>
      <c r="HL205" s="42">
        <f>HL184*p4_homes</f>
        <v/>
      </c>
      <c r="HM205" s="42">
        <f>HM184*p4_homes</f>
        <v/>
      </c>
      <c r="HN205" s="42">
        <f>HN184*p4_homes</f>
        <v/>
      </c>
      <c r="HO205" s="42">
        <f>HO184*p4_homes</f>
        <v/>
      </c>
      <c r="HP205" s="42">
        <f>HP184*p4_homes</f>
        <v/>
      </c>
      <c r="HQ205" s="42">
        <f>HQ184*p4_homes</f>
        <v/>
      </c>
      <c r="HR205" s="42">
        <f>HR184*p4_homes</f>
        <v/>
      </c>
      <c r="HS205" s="42">
        <f>HS184*p4_homes</f>
        <v/>
      </c>
      <c r="HT205" s="42">
        <f>HT184*p4_homes</f>
        <v/>
      </c>
      <c r="HU205" s="42">
        <f>HU184*p4_homes</f>
        <v/>
      </c>
      <c r="HV205" s="42">
        <f>HV184*p4_homes</f>
        <v/>
      </c>
      <c r="HW205" s="42">
        <f>HW184*p4_homes</f>
        <v/>
      </c>
      <c r="HX205" s="42">
        <f>HX184*p4_homes</f>
        <v/>
      </c>
      <c r="HY205" s="42">
        <f>HY184*p4_homes</f>
        <v/>
      </c>
      <c r="HZ205" s="42">
        <f>HZ184*p4_homes</f>
        <v/>
      </c>
      <c r="IA205" s="42">
        <f>IA184*p4_homes</f>
        <v/>
      </c>
      <c r="IB205" s="42">
        <f>IB184*p4_homes</f>
        <v/>
      </c>
      <c r="IC205" s="42">
        <f>IC184*p4_homes</f>
        <v/>
      </c>
      <c r="ID205" s="42">
        <f>ID184*p4_homes</f>
        <v/>
      </c>
      <c r="IE205" s="42">
        <f>IE184*p4_homes</f>
        <v/>
      </c>
      <c r="IF205" s="42">
        <f>IF184*p4_homes</f>
        <v/>
      </c>
      <c r="IG205" s="42">
        <f>IG184*p4_homes</f>
        <v/>
      </c>
      <c r="IH205" s="42">
        <f>IH184*p4_homes</f>
        <v/>
      </c>
      <c r="II205" s="42">
        <f>II184*p4_homes</f>
        <v/>
      </c>
      <c r="IJ205" s="42">
        <f>IJ184*p4_homes</f>
        <v/>
      </c>
      <c r="IK205" s="42">
        <f>IK184*p4_homes</f>
        <v/>
      </c>
      <c r="IL205" s="42">
        <f>IL184*p4_homes</f>
        <v/>
      </c>
      <c r="IM205" s="42">
        <f>IM184*p4_homes</f>
        <v/>
      </c>
      <c r="IN205" s="42">
        <f>IN184*p4_homes</f>
        <v/>
      </c>
      <c r="IO205" s="42">
        <f>IO184*p4_homes</f>
        <v/>
      </c>
      <c r="IP205" s="42">
        <f>IP184*p4_homes</f>
        <v/>
      </c>
      <c r="IQ205" s="42">
        <f>IQ184*p4_homes</f>
        <v/>
      </c>
      <c r="IR205" s="42">
        <f>IR184*p4_homes</f>
        <v/>
      </c>
      <c r="IS205" s="42">
        <f>IS184*p4_homes</f>
        <v/>
      </c>
      <c r="IT205" s="42">
        <f>IT184*p4_homes</f>
        <v/>
      </c>
      <c r="IU205" s="42">
        <f>IU184*p4_homes</f>
        <v/>
      </c>
      <c r="IV205" s="42">
        <f>IV184*p4_homes</f>
        <v/>
      </c>
      <c r="IW205" s="42">
        <f>IW184*p4_homes</f>
        <v/>
      </c>
      <c r="IX205" s="42">
        <f>IX184*p4_homes</f>
        <v/>
      </c>
      <c r="IY205" s="42">
        <f>IY184*p4_homes</f>
        <v/>
      </c>
      <c r="IZ205" s="42">
        <f>IZ184*p4_homes</f>
        <v/>
      </c>
      <c r="JA205" s="42">
        <f>JA184*p4_homes</f>
        <v/>
      </c>
      <c r="JB205" s="42">
        <f>JB184*p4_homes</f>
        <v/>
      </c>
      <c r="JC205" s="42">
        <f>JC184*p4_homes</f>
        <v/>
      </c>
      <c r="JD205" s="42">
        <f>JD184*p4_homes</f>
        <v/>
      </c>
      <c r="JE205" s="42">
        <f>JE184*p4_homes</f>
        <v/>
      </c>
      <c r="JF205" s="42">
        <f>JF184*p4_homes</f>
        <v/>
      </c>
      <c r="JG205" s="42">
        <f>JG184*p4_homes</f>
        <v/>
      </c>
      <c r="JH205" s="42">
        <f>JH184*p4_homes</f>
        <v/>
      </c>
      <c r="JI205" s="42">
        <f>JI184*p4_homes</f>
        <v/>
      </c>
      <c r="JJ205" s="42">
        <f>JJ184*p4_homes</f>
        <v/>
      </c>
      <c r="JK205" s="42">
        <f>JK184*p4_homes</f>
        <v/>
      </c>
      <c r="JL205" s="42">
        <f>JL184*p4_homes</f>
        <v/>
      </c>
      <c r="JM205" s="42">
        <f>JM184*p4_homes</f>
        <v/>
      </c>
      <c r="JN205" s="42">
        <f>JN184*p4_homes</f>
        <v/>
      </c>
      <c r="JO205" s="42">
        <f>JO184*p4_homes</f>
        <v/>
      </c>
      <c r="JP205" s="42">
        <f>JP184*p4_homes</f>
        <v/>
      </c>
      <c r="JQ205" s="42">
        <f>JQ184*p4_homes</f>
        <v/>
      </c>
      <c r="JR205" s="42">
        <f>JR184*p4_homes</f>
        <v/>
      </c>
      <c r="JS205" s="42">
        <f>JS184*p4_homes</f>
        <v/>
      </c>
      <c r="JT205" s="42">
        <f>JT184*p4_homes</f>
        <v/>
      </c>
      <c r="JU205" s="42">
        <f>JU184*p4_homes</f>
        <v/>
      </c>
      <c r="JV205" s="42">
        <f>JV184*p4_homes</f>
        <v/>
      </c>
      <c r="JW205" s="42">
        <f>JW184*p4_homes</f>
        <v/>
      </c>
      <c r="JX205" s="42">
        <f>JX184*p4_homes</f>
        <v/>
      </c>
      <c r="JY205" s="42">
        <f>JY184*p4_homes</f>
        <v/>
      </c>
      <c r="JZ205" s="42">
        <f>JZ184*p4_homes</f>
        <v/>
      </c>
      <c r="KA205" s="42">
        <f>KA184*p4_homes</f>
        <v/>
      </c>
      <c r="KB205" s="42">
        <f>KB184*p4_homes</f>
        <v/>
      </c>
      <c r="KC205" s="42">
        <f>KC184*p4_homes</f>
        <v/>
      </c>
      <c r="KD205" s="42">
        <f>KD184*p4_homes</f>
        <v/>
      </c>
      <c r="KE205" s="42">
        <f>KE184*p4_homes</f>
        <v/>
      </c>
      <c r="KF205" s="42">
        <f>KF184*p4_homes</f>
        <v/>
      </c>
      <c r="KG205" s="42">
        <f>KG184*p4_homes</f>
        <v/>
      </c>
      <c r="KH205" s="42">
        <f>KH184*p4_homes</f>
        <v/>
      </c>
      <c r="KI205" s="42">
        <f>KI184*p4_homes</f>
        <v/>
      </c>
      <c r="KJ205" s="42">
        <f>KJ184*p4_homes</f>
        <v/>
      </c>
      <c r="KK205" s="42">
        <f>KK184*p4_homes</f>
        <v/>
      </c>
      <c r="KL205" s="42">
        <f>KL184*p4_homes</f>
        <v/>
      </c>
      <c r="KM205" s="42">
        <f>KM184*p4_homes</f>
        <v/>
      </c>
      <c r="KN205" s="42">
        <f>KN184*p4_homes</f>
        <v/>
      </c>
      <c r="KO205" s="42">
        <f>KO184*p4_homes</f>
        <v/>
      </c>
      <c r="KP205" s="42">
        <f>KP184*p4_homes</f>
        <v/>
      </c>
      <c r="KQ205" s="42">
        <f>KQ184*p4_homes</f>
        <v/>
      </c>
      <c r="KR205" s="42">
        <f>KR184*p4_homes</f>
        <v/>
      </c>
      <c r="KS205" s="42">
        <f>KS184*p4_homes</f>
        <v/>
      </c>
      <c r="KT205" s="42">
        <f>KT184*p4_homes</f>
        <v/>
      </c>
      <c r="KU205" s="42">
        <f>KU184*p4_homes</f>
        <v/>
      </c>
      <c r="KV205" s="42">
        <f>KV184*p4_homes</f>
        <v/>
      </c>
      <c r="KW205" s="42">
        <f>KW184*p4_homes</f>
        <v/>
      </c>
      <c r="KX205" s="42">
        <f>KX184*p4_homes</f>
        <v/>
      </c>
      <c r="KY205" s="42">
        <f>KY184*p4_homes</f>
        <v/>
      </c>
      <c r="KZ205" s="42">
        <f>KZ184*p4_homes</f>
        <v/>
      </c>
      <c r="LA205" s="42">
        <f>LA184*p4_homes</f>
        <v/>
      </c>
      <c r="LB205" s="42">
        <f>LB184*p4_homes</f>
        <v/>
      </c>
      <c r="LC205" s="42">
        <f>LC184*p4_homes</f>
        <v/>
      </c>
      <c r="LD205" s="42">
        <f>LD184*p4_homes</f>
        <v/>
      </c>
      <c r="LE205" s="42">
        <f>LE184*p4_homes</f>
        <v/>
      </c>
      <c r="LF205" s="42">
        <f>LF184*p4_homes</f>
        <v/>
      </c>
      <c r="LG205" s="42">
        <f>LG184*p4_homes</f>
        <v/>
      </c>
      <c r="LH205" s="42">
        <f>LH184*p4_homes</f>
        <v/>
      </c>
      <c r="LI205" s="42">
        <f>LI184*p4_homes</f>
        <v/>
      </c>
      <c r="LJ205" s="42">
        <f>LJ184*p4_homes</f>
        <v/>
      </c>
      <c r="LK205" s="42">
        <f>LK184*p4_homes</f>
        <v/>
      </c>
      <c r="LL205" s="42">
        <f>LL184*p4_homes</f>
        <v/>
      </c>
      <c r="LM205" s="42">
        <f>LM184*p4_homes</f>
        <v/>
      </c>
      <c r="LN205" s="42">
        <f>LN184*p4_homes</f>
        <v/>
      </c>
      <c r="LO205" s="42">
        <f>LO184*p4_homes</f>
        <v/>
      </c>
      <c r="LP205" s="42">
        <f>LP184*p4_homes</f>
        <v/>
      </c>
      <c r="LQ205" s="42">
        <f>LQ184*p4_homes</f>
        <v/>
      </c>
      <c r="LR205" s="42">
        <f>LR184*p4_homes</f>
        <v/>
      </c>
      <c r="LS205" s="42">
        <f>LS184*p4_homes</f>
        <v/>
      </c>
      <c r="LT205" s="42">
        <f>LT184*p4_homes</f>
        <v/>
      </c>
      <c r="LU205" s="42">
        <f>LU184*p4_homes</f>
        <v/>
      </c>
      <c r="LV205" s="42">
        <f>LV184*p4_homes</f>
        <v/>
      </c>
      <c r="LW205" s="42">
        <f>LW184*p4_homes</f>
        <v/>
      </c>
      <c r="LX205" s="42">
        <f>LX184*p4_homes</f>
        <v/>
      </c>
      <c r="LY205" s="42">
        <f>LY184*p4_homes</f>
        <v/>
      </c>
      <c r="LZ205" s="42">
        <f>LZ184*p4_homes</f>
        <v/>
      </c>
      <c r="MA205" s="42">
        <f>MA184*p4_homes</f>
        <v/>
      </c>
      <c r="MB205" s="42">
        <f>MB184*p4_homes</f>
        <v/>
      </c>
      <c r="MC205" s="42">
        <f>MC184*p4_homes</f>
        <v/>
      </c>
      <c r="MD205" s="42">
        <f>MD184*p4_homes</f>
        <v/>
      </c>
      <c r="ME205" s="42">
        <f>ME184*p4_homes</f>
        <v/>
      </c>
      <c r="MF205" s="42">
        <f>MF184*p4_homes</f>
        <v/>
      </c>
      <c r="MG205" s="42">
        <f>MG184*p4_homes</f>
        <v/>
      </c>
      <c r="MH205" s="42">
        <f>MH184*p4_homes</f>
        <v/>
      </c>
      <c r="MI205" s="42">
        <f>MI184*p4_homes</f>
        <v/>
      </c>
      <c r="MJ205" s="42">
        <f>MJ184*p4_homes</f>
        <v/>
      </c>
      <c r="MK205" s="42">
        <f>MK184*p4_homes</f>
        <v/>
      </c>
      <c r="ML205" s="42">
        <f>ML184*p4_homes</f>
        <v/>
      </c>
      <c r="MM205" s="42">
        <f>MM184*p4_homes</f>
        <v/>
      </c>
      <c r="MN205" s="42">
        <f>MN184*p4_homes</f>
        <v/>
      </c>
      <c r="MO205" s="42">
        <f>MO184*p4_homes</f>
        <v/>
      </c>
      <c r="MP205" s="42">
        <f>MP184*p4_homes</f>
        <v/>
      </c>
      <c r="MQ205" s="42">
        <f>MQ184*p4_homes</f>
        <v/>
      </c>
      <c r="MR205" s="42">
        <f>MR184*p4_homes</f>
        <v/>
      </c>
      <c r="MS205" s="42">
        <f>MS184*p4_homes</f>
        <v/>
      </c>
      <c r="MT205" s="42">
        <f>MT184*p4_homes</f>
        <v/>
      </c>
      <c r="MU205" s="42">
        <f>MU184*p4_homes</f>
        <v/>
      </c>
      <c r="MV205" s="42">
        <f>MV184*p4_homes</f>
        <v/>
      </c>
      <c r="MW205" s="42">
        <f>MW184*p4_homes</f>
        <v/>
      </c>
      <c r="MX205" s="42">
        <f>MX184*p4_homes</f>
        <v/>
      </c>
      <c r="MY205" s="42">
        <f>MY184*p4_homes</f>
        <v/>
      </c>
      <c r="MZ205" s="42">
        <f>MZ184*p4_homes</f>
        <v/>
      </c>
      <c r="NA205" s="42">
        <f>NA184*p4_homes</f>
        <v/>
      </c>
      <c r="NB205" s="42">
        <f>NB184*p4_homes</f>
        <v/>
      </c>
      <c r="NC205" s="42">
        <f>NC184*p4_homes</f>
        <v/>
      </c>
      <c r="ND205" s="42">
        <f>ND184*p4_homes</f>
        <v/>
      </c>
      <c r="NE205" s="42">
        <f>NE184*p4_homes</f>
        <v/>
      </c>
      <c r="NF205" s="42">
        <f>NF184*p4_homes</f>
        <v/>
      </c>
      <c r="NG205" s="42">
        <f>NG184*p4_homes</f>
        <v/>
      </c>
      <c r="NH205" s="42">
        <f>NH184*p4_homes</f>
        <v/>
      </c>
      <c r="NI205" s="42">
        <f>NI184*p4_homes</f>
        <v/>
      </c>
      <c r="NJ205" s="42">
        <f>NJ184*p4_homes</f>
        <v/>
      </c>
      <c r="NK205" s="42">
        <f>NK184*p4_homes</f>
        <v/>
      </c>
      <c r="NL205" s="42">
        <f>NL184*p4_homes</f>
        <v/>
      </c>
      <c r="NM205" s="42">
        <f>NM184*p4_homes</f>
        <v/>
      </c>
      <c r="NN205" s="42">
        <f>NN184*p4_homes</f>
        <v/>
      </c>
      <c r="NO205" s="42">
        <f>NO184*p4_homes</f>
        <v/>
      </c>
      <c r="NP205" s="42">
        <f>NP184*p4_homes</f>
        <v/>
      </c>
      <c r="NQ205" s="42">
        <f>NQ184*p4_homes</f>
        <v/>
      </c>
      <c r="NR205" s="42">
        <f>NR184*p4_homes</f>
        <v/>
      </c>
      <c r="NS205" s="42">
        <f>NS184*p4_homes</f>
        <v/>
      </c>
      <c r="NT205" s="42">
        <f>NT184*p4_homes</f>
        <v/>
      </c>
      <c r="NU205" s="42">
        <f>NU184*p4_homes</f>
        <v/>
      </c>
      <c r="NV205" s="42">
        <f>NV184*p4_homes</f>
        <v/>
      </c>
      <c r="NW205" s="42">
        <f>NW184*p4_homes</f>
        <v/>
      </c>
      <c r="NX205" s="42">
        <f>NX184*p4_homes</f>
        <v/>
      </c>
      <c r="NY205" s="42">
        <f>NY184*p4_homes</f>
        <v/>
      </c>
      <c r="NZ205" s="42">
        <f>NZ184*p4_homes</f>
        <v/>
      </c>
      <c r="OA205" s="42">
        <f>OA184*p4_homes</f>
        <v/>
      </c>
      <c r="OB205" s="42">
        <f>OB184*p4_homes</f>
        <v/>
      </c>
      <c r="OC205" s="42">
        <f>OC184*p4_homes</f>
        <v/>
      </c>
      <c r="OD205" s="42">
        <f>OD184*p4_homes</f>
        <v/>
      </c>
      <c r="OE205" s="42">
        <f>OE184*p4_homes</f>
        <v/>
      </c>
      <c r="OF205" s="42">
        <f>OF184*p4_homes</f>
        <v/>
      </c>
      <c r="OG205" s="42">
        <f>OG184*p4_homes</f>
        <v/>
      </c>
      <c r="OH205" s="42">
        <f>OH184*p4_homes</f>
        <v/>
      </c>
      <c r="OI205" s="42">
        <f>OI184*p4_homes</f>
        <v/>
      </c>
      <c r="OJ205" s="42">
        <f>OJ184*p4_homes</f>
        <v/>
      </c>
      <c r="OK205" s="42">
        <f>OK184*p4_homes</f>
        <v/>
      </c>
      <c r="OL205" s="42">
        <f>OL184*p4_homes</f>
        <v/>
      </c>
      <c r="OM205" s="42">
        <f>OM184*p4_homes</f>
        <v/>
      </c>
      <c r="ON205" s="42">
        <f>ON184*p4_homes</f>
        <v/>
      </c>
      <c r="OO205" s="42">
        <f>OO184*p4_homes</f>
        <v/>
      </c>
      <c r="OP205" s="42">
        <f>OP184*p4_homes</f>
        <v/>
      </c>
      <c r="OQ205" s="42">
        <f>OQ184*p4_homes</f>
        <v/>
      </c>
      <c r="OR205" s="42">
        <f>OR184*p4_homes</f>
        <v/>
      </c>
      <c r="OS205" s="42">
        <f>OS184*p4_homes</f>
        <v/>
      </c>
      <c r="OT205" s="42">
        <f>OT184*p4_homes</f>
        <v/>
      </c>
      <c r="OU205" s="42">
        <f>OU184*p4_homes</f>
        <v/>
      </c>
      <c r="OV205" s="42">
        <f>OV184*p4_homes</f>
        <v/>
      </c>
      <c r="OW205" s="42">
        <f>OW184*p4_homes</f>
        <v/>
      </c>
      <c r="OX205" s="42">
        <f>OX184*p4_homes</f>
        <v/>
      </c>
      <c r="OY205" s="42">
        <f>OY184*p4_homes</f>
        <v/>
      </c>
      <c r="OZ205" s="42">
        <f>OZ184*p4_homes</f>
        <v/>
      </c>
      <c r="PA205" s="42">
        <f>PA184*p4_homes</f>
        <v/>
      </c>
      <c r="PB205" s="42">
        <f>PB184*p4_homes</f>
        <v/>
      </c>
      <c r="PC205" s="42">
        <f>PC184*p4_homes</f>
        <v/>
      </c>
      <c r="PD205" s="42">
        <f>PD184*p4_homes</f>
        <v/>
      </c>
      <c r="PE205" s="42">
        <f>PE184*p4_homes</f>
        <v/>
      </c>
      <c r="PF205" s="42">
        <f>PF184*p4_homes</f>
        <v/>
      </c>
      <c r="PG205" s="42">
        <f>PG184*p4_homes</f>
        <v/>
      </c>
      <c r="PH205" s="42">
        <f>PH184*p4_homes</f>
        <v/>
      </c>
      <c r="PI205" s="42">
        <f>PI184*p4_homes</f>
        <v/>
      </c>
      <c r="PJ205" s="42">
        <f>PJ184*p4_homes</f>
        <v/>
      </c>
      <c r="PK205" s="42">
        <f>PK184*p4_homes</f>
        <v/>
      </c>
      <c r="PL205" s="42">
        <f>PL184*p4_homes</f>
        <v/>
      </c>
      <c r="PM205" s="42">
        <f>PM184*p4_homes</f>
        <v/>
      </c>
    </row>
    <row r="206">
      <c r="A206" s="9" t="inlineStr">
        <is>
          <t>Homes occupied (sitewide leasing capacity, phase priority)</t>
        </is>
      </c>
      <c r="B206" s="9" t="inlineStr">
        <is>
          <t>P4</t>
        </is>
      </c>
      <c r="D206" s="46">
        <f>IF(D184=1,MIN(p4_homes*stab_occ,0+MAX(0,cap_m-D33-D91-D149)),0)</f>
        <v/>
      </c>
      <c r="E206" s="46">
        <f>IF(E184=1,MIN(p4_homes*stab_occ,D206+MAX(0,cap_m-E33-E91-E149)),0)</f>
        <v/>
      </c>
      <c r="F206" s="46">
        <f>IF(F184=1,MIN(p4_homes*stab_occ,E206+MAX(0,cap_m-F33-F91-F149)),0)</f>
        <v/>
      </c>
      <c r="G206" s="46">
        <f>IF(G184=1,MIN(p4_homes*stab_occ,F206+MAX(0,cap_m-G33-G91-G149)),0)</f>
        <v/>
      </c>
      <c r="H206" s="46">
        <f>IF(H184=1,MIN(p4_homes*stab_occ,G206+MAX(0,cap_m-H33-H91-H149)),0)</f>
        <v/>
      </c>
      <c r="I206" s="46">
        <f>IF(I184=1,MIN(p4_homes*stab_occ,H206+MAX(0,cap_m-I33-I91-I149)),0)</f>
        <v/>
      </c>
      <c r="J206" s="46">
        <f>IF(J184=1,MIN(p4_homes*stab_occ,I206+MAX(0,cap_m-J33-J91-J149)),0)</f>
        <v/>
      </c>
      <c r="K206" s="46">
        <f>IF(K184=1,MIN(p4_homes*stab_occ,J206+MAX(0,cap_m-K33-K91-K149)),0)</f>
        <v/>
      </c>
      <c r="L206" s="46">
        <f>IF(L184=1,MIN(p4_homes*stab_occ,K206+MAX(0,cap_m-L33-L91-L149)),0)</f>
        <v/>
      </c>
      <c r="M206" s="46">
        <f>IF(M184=1,MIN(p4_homes*stab_occ,L206+MAX(0,cap_m-M33-M91-M149)),0)</f>
        <v/>
      </c>
      <c r="N206" s="46">
        <f>IF(N184=1,MIN(p4_homes*stab_occ,M206+MAX(0,cap_m-N33-N91-N149)),0)</f>
        <v/>
      </c>
      <c r="O206" s="46">
        <f>IF(O184=1,MIN(p4_homes*stab_occ,N206+MAX(0,cap_m-O33-O91-O149)),0)</f>
        <v/>
      </c>
      <c r="P206" s="46">
        <f>IF(P184=1,MIN(p4_homes*stab_occ,O206+MAX(0,cap_m-P33-P91-P149)),0)</f>
        <v/>
      </c>
      <c r="Q206" s="46">
        <f>IF(Q184=1,MIN(p4_homes*stab_occ,P206+MAX(0,cap_m-Q33-Q91-Q149)),0)</f>
        <v/>
      </c>
      <c r="R206" s="46">
        <f>IF(R184=1,MIN(p4_homes*stab_occ,Q206+MAX(0,cap_m-R33-R91-R149)),0)</f>
        <v/>
      </c>
      <c r="S206" s="46">
        <f>IF(S184=1,MIN(p4_homes*stab_occ,R206+MAX(0,cap_m-S33-S91-S149)),0)</f>
        <v/>
      </c>
      <c r="T206" s="46">
        <f>IF(T184=1,MIN(p4_homes*stab_occ,S206+MAX(0,cap_m-T33-T91-T149)),0)</f>
        <v/>
      </c>
      <c r="U206" s="46">
        <f>IF(U184=1,MIN(p4_homes*stab_occ,T206+MAX(0,cap_m-U33-U91-U149)),0)</f>
        <v/>
      </c>
      <c r="V206" s="46">
        <f>IF(V184=1,MIN(p4_homes*stab_occ,U206+MAX(0,cap_m-V33-V91-V149)),0)</f>
        <v/>
      </c>
      <c r="W206" s="46">
        <f>IF(W184=1,MIN(p4_homes*stab_occ,V206+MAX(0,cap_m-W33-W91-W149)),0)</f>
        <v/>
      </c>
      <c r="X206" s="46">
        <f>IF(X184=1,MIN(p4_homes*stab_occ,W206+MAX(0,cap_m-X33-X91-X149)),0)</f>
        <v/>
      </c>
      <c r="Y206" s="46">
        <f>IF(Y184=1,MIN(p4_homes*stab_occ,X206+MAX(0,cap_m-Y33-Y91-Y149)),0)</f>
        <v/>
      </c>
      <c r="Z206" s="46">
        <f>IF(Z184=1,MIN(p4_homes*stab_occ,Y206+MAX(0,cap_m-Z33-Z91-Z149)),0)</f>
        <v/>
      </c>
      <c r="AA206" s="46">
        <f>IF(AA184=1,MIN(p4_homes*stab_occ,Z206+MAX(0,cap_m-AA33-AA91-AA149)),0)</f>
        <v/>
      </c>
      <c r="AB206" s="46">
        <f>IF(AB184=1,MIN(p4_homes*stab_occ,AA206+MAX(0,cap_m-AB33-AB91-AB149)),0)</f>
        <v/>
      </c>
      <c r="AC206" s="46">
        <f>IF(AC184=1,MIN(p4_homes*stab_occ,AB206+MAX(0,cap_m-AC33-AC91-AC149)),0)</f>
        <v/>
      </c>
      <c r="AD206" s="46">
        <f>IF(AD184=1,MIN(p4_homes*stab_occ,AC206+MAX(0,cap_m-AD33-AD91-AD149)),0)</f>
        <v/>
      </c>
      <c r="AE206" s="46">
        <f>IF(AE184=1,MIN(p4_homes*stab_occ,AD206+MAX(0,cap_m-AE33-AE91-AE149)),0)</f>
        <v/>
      </c>
      <c r="AF206" s="46">
        <f>IF(AF184=1,MIN(p4_homes*stab_occ,AE206+MAX(0,cap_m-AF33-AF91-AF149)),0)</f>
        <v/>
      </c>
      <c r="AG206" s="46">
        <f>IF(AG184=1,MIN(p4_homes*stab_occ,AF206+MAX(0,cap_m-AG33-AG91-AG149)),0)</f>
        <v/>
      </c>
      <c r="AH206" s="46">
        <f>IF(AH184=1,MIN(p4_homes*stab_occ,AG206+MAX(0,cap_m-AH33-AH91-AH149)),0)</f>
        <v/>
      </c>
      <c r="AI206" s="46">
        <f>IF(AI184=1,MIN(p4_homes*stab_occ,AH206+MAX(0,cap_m-AI33-AI91-AI149)),0)</f>
        <v/>
      </c>
      <c r="AJ206" s="46">
        <f>IF(AJ184=1,MIN(p4_homes*stab_occ,AI206+MAX(0,cap_m-AJ33-AJ91-AJ149)),0)</f>
        <v/>
      </c>
      <c r="AK206" s="46">
        <f>IF(AK184=1,MIN(p4_homes*stab_occ,AJ206+MAX(0,cap_m-AK33-AK91-AK149)),0)</f>
        <v/>
      </c>
      <c r="AL206" s="46">
        <f>IF(AL184=1,MIN(p4_homes*stab_occ,AK206+MAX(0,cap_m-AL33-AL91-AL149)),0)</f>
        <v/>
      </c>
      <c r="AM206" s="46">
        <f>IF(AM184=1,MIN(p4_homes*stab_occ,AL206+MAX(0,cap_m-AM33-AM91-AM149)),0)</f>
        <v/>
      </c>
      <c r="AN206" s="46">
        <f>IF(AN184=1,MIN(p4_homes*stab_occ,AM206+MAX(0,cap_m-AN33-AN91-AN149)),0)</f>
        <v/>
      </c>
      <c r="AO206" s="46">
        <f>IF(AO184=1,MIN(p4_homes*stab_occ,AN206+MAX(0,cap_m-AO33-AO91-AO149)),0)</f>
        <v/>
      </c>
      <c r="AP206" s="46">
        <f>IF(AP184=1,MIN(p4_homes*stab_occ,AO206+MAX(0,cap_m-AP33-AP91-AP149)),0)</f>
        <v/>
      </c>
      <c r="AQ206" s="46">
        <f>IF(AQ184=1,MIN(p4_homes*stab_occ,AP206+MAX(0,cap_m-AQ33-AQ91-AQ149)),0)</f>
        <v/>
      </c>
      <c r="AR206" s="46">
        <f>IF(AR184=1,MIN(p4_homes*stab_occ,AQ206+MAX(0,cap_m-AR33-AR91-AR149)),0)</f>
        <v/>
      </c>
      <c r="AS206" s="46">
        <f>IF(AS184=1,MIN(p4_homes*stab_occ,AR206+MAX(0,cap_m-AS33-AS91-AS149)),0)</f>
        <v/>
      </c>
      <c r="AT206" s="46">
        <f>IF(AT184=1,MIN(p4_homes*stab_occ,AS206+MAX(0,cap_m-AT33-AT91-AT149)),0)</f>
        <v/>
      </c>
      <c r="AU206" s="46">
        <f>IF(AU184=1,MIN(p4_homes*stab_occ,AT206+MAX(0,cap_m-AU33-AU91-AU149)),0)</f>
        <v/>
      </c>
      <c r="AV206" s="46">
        <f>IF(AV184=1,MIN(p4_homes*stab_occ,AU206+MAX(0,cap_m-AV33-AV91-AV149)),0)</f>
        <v/>
      </c>
      <c r="AW206" s="46">
        <f>IF(AW184=1,MIN(p4_homes*stab_occ,AV206+MAX(0,cap_m-AW33-AW91-AW149)),0)</f>
        <v/>
      </c>
      <c r="AX206" s="46">
        <f>IF(AX184=1,MIN(p4_homes*stab_occ,AW206+MAX(0,cap_m-AX33-AX91-AX149)),0)</f>
        <v/>
      </c>
      <c r="AY206" s="46">
        <f>IF(AY184=1,MIN(p4_homes*stab_occ,AX206+MAX(0,cap_m-AY33-AY91-AY149)),0)</f>
        <v/>
      </c>
      <c r="AZ206" s="46">
        <f>IF(AZ184=1,MIN(p4_homes*stab_occ,AY206+MAX(0,cap_m-AZ33-AZ91-AZ149)),0)</f>
        <v/>
      </c>
      <c r="BA206" s="46">
        <f>IF(BA184=1,MIN(p4_homes*stab_occ,AZ206+MAX(0,cap_m-BA33-BA91-BA149)),0)</f>
        <v/>
      </c>
      <c r="BB206" s="46">
        <f>IF(BB184=1,MIN(p4_homes*stab_occ,BA206+MAX(0,cap_m-BB33-BB91-BB149)),0)</f>
        <v/>
      </c>
      <c r="BC206" s="46">
        <f>IF(BC184=1,MIN(p4_homes*stab_occ,BB206+MAX(0,cap_m-BC33-BC91-BC149)),0)</f>
        <v/>
      </c>
      <c r="BD206" s="46">
        <f>IF(BD184=1,MIN(p4_homes*stab_occ,BC206+MAX(0,cap_m-BD33-BD91-BD149)),0)</f>
        <v/>
      </c>
      <c r="BE206" s="46">
        <f>IF(BE184=1,MIN(p4_homes*stab_occ,BD206+MAX(0,cap_m-BE33-BE91-BE149)),0)</f>
        <v/>
      </c>
      <c r="BF206" s="46">
        <f>IF(BF184=1,MIN(p4_homes*stab_occ,BE206+MAX(0,cap_m-BF33-BF91-BF149)),0)</f>
        <v/>
      </c>
      <c r="BG206" s="46">
        <f>IF(BG184=1,MIN(p4_homes*stab_occ,BF206+MAX(0,cap_m-BG33-BG91-BG149)),0)</f>
        <v/>
      </c>
      <c r="BH206" s="46">
        <f>IF(BH184=1,MIN(p4_homes*stab_occ,BG206+MAX(0,cap_m-BH33-BH91-BH149)),0)</f>
        <v/>
      </c>
      <c r="BI206" s="46">
        <f>IF(BI184=1,MIN(p4_homes*stab_occ,BH206+MAX(0,cap_m-BI33-BI91-BI149)),0)</f>
        <v/>
      </c>
      <c r="BJ206" s="46">
        <f>IF(BJ184=1,MIN(p4_homes*stab_occ,BI206+MAX(0,cap_m-BJ33-BJ91-BJ149)),0)</f>
        <v/>
      </c>
      <c r="BK206" s="46">
        <f>IF(BK184=1,MIN(p4_homes*stab_occ,BJ206+MAX(0,cap_m-BK33-BK91-BK149)),0)</f>
        <v/>
      </c>
      <c r="BL206" s="46">
        <f>IF(BL184=1,MIN(p4_homes*stab_occ,BK206+MAX(0,cap_m-BL33-BL91-BL149)),0)</f>
        <v/>
      </c>
      <c r="BM206" s="46">
        <f>IF(BM184=1,MIN(p4_homes*stab_occ,BL206+MAX(0,cap_m-BM33-BM91-BM149)),0)</f>
        <v/>
      </c>
      <c r="BN206" s="46">
        <f>IF(BN184=1,MIN(p4_homes*stab_occ,BM206+MAX(0,cap_m-BN33-BN91-BN149)),0)</f>
        <v/>
      </c>
      <c r="BO206" s="46">
        <f>IF(BO184=1,MIN(p4_homes*stab_occ,BN206+MAX(0,cap_m-BO33-BO91-BO149)),0)</f>
        <v/>
      </c>
      <c r="BP206" s="46">
        <f>IF(BP184=1,MIN(p4_homes*stab_occ,BO206+MAX(0,cap_m-BP33-BP91-BP149)),0)</f>
        <v/>
      </c>
      <c r="BQ206" s="46">
        <f>IF(BQ184=1,MIN(p4_homes*stab_occ,BP206+MAX(0,cap_m-BQ33-BQ91-BQ149)),0)</f>
        <v/>
      </c>
      <c r="BR206" s="46">
        <f>IF(BR184=1,MIN(p4_homes*stab_occ,BQ206+MAX(0,cap_m-BR33-BR91-BR149)),0)</f>
        <v/>
      </c>
      <c r="BS206" s="46">
        <f>IF(BS184=1,MIN(p4_homes*stab_occ,BR206+MAX(0,cap_m-BS33-BS91-BS149)),0)</f>
        <v/>
      </c>
      <c r="BT206" s="46">
        <f>IF(BT184=1,MIN(p4_homes*stab_occ,BS206+MAX(0,cap_m-BT33-BT91-BT149)),0)</f>
        <v/>
      </c>
      <c r="BU206" s="46">
        <f>IF(BU184=1,MIN(p4_homes*stab_occ,BT206+MAX(0,cap_m-BU33-BU91-BU149)),0)</f>
        <v/>
      </c>
      <c r="BV206" s="46">
        <f>IF(BV184=1,MIN(p4_homes*stab_occ,BU206+MAX(0,cap_m-BV33-BV91-BV149)),0)</f>
        <v/>
      </c>
      <c r="BW206" s="46">
        <f>IF(BW184=1,MIN(p4_homes*stab_occ,BV206+MAX(0,cap_m-BW33-BW91-BW149)),0)</f>
        <v/>
      </c>
      <c r="BX206" s="46">
        <f>IF(BX184=1,MIN(p4_homes*stab_occ,BW206+MAX(0,cap_m-BX33-BX91-BX149)),0)</f>
        <v/>
      </c>
      <c r="BY206" s="46">
        <f>IF(BY184=1,MIN(p4_homes*stab_occ,BX206+MAX(0,cap_m-BY33-BY91-BY149)),0)</f>
        <v/>
      </c>
      <c r="BZ206" s="46">
        <f>IF(BZ184=1,MIN(p4_homes*stab_occ,BY206+MAX(0,cap_m-BZ33-BZ91-BZ149)),0)</f>
        <v/>
      </c>
      <c r="CA206" s="46">
        <f>IF(CA184=1,MIN(p4_homes*stab_occ,BZ206+MAX(0,cap_m-CA33-CA91-CA149)),0)</f>
        <v/>
      </c>
      <c r="CB206" s="46">
        <f>IF(CB184=1,MIN(p4_homes*stab_occ,CA206+MAX(0,cap_m-CB33-CB91-CB149)),0)</f>
        <v/>
      </c>
      <c r="CC206" s="46">
        <f>IF(CC184=1,MIN(p4_homes*stab_occ,CB206+MAX(0,cap_m-CC33-CC91-CC149)),0)</f>
        <v/>
      </c>
      <c r="CD206" s="46">
        <f>IF(CD184=1,MIN(p4_homes*stab_occ,CC206+MAX(0,cap_m-CD33-CD91-CD149)),0)</f>
        <v/>
      </c>
      <c r="CE206" s="46">
        <f>IF(CE184=1,MIN(p4_homes*stab_occ,CD206+MAX(0,cap_m-CE33-CE91-CE149)),0)</f>
        <v/>
      </c>
      <c r="CF206" s="46">
        <f>IF(CF184=1,MIN(p4_homes*stab_occ,CE206+MAX(0,cap_m-CF33-CF91-CF149)),0)</f>
        <v/>
      </c>
      <c r="CG206" s="46">
        <f>IF(CG184=1,MIN(p4_homes*stab_occ,CF206+MAX(0,cap_m-CG33-CG91-CG149)),0)</f>
        <v/>
      </c>
      <c r="CH206" s="46">
        <f>IF(CH184=1,MIN(p4_homes*stab_occ,CG206+MAX(0,cap_m-CH33-CH91-CH149)),0)</f>
        <v/>
      </c>
      <c r="CI206" s="46">
        <f>IF(CI184=1,MIN(p4_homes*stab_occ,CH206+MAX(0,cap_m-CI33-CI91-CI149)),0)</f>
        <v/>
      </c>
      <c r="CJ206" s="46">
        <f>IF(CJ184=1,MIN(p4_homes*stab_occ,CI206+MAX(0,cap_m-CJ33-CJ91-CJ149)),0)</f>
        <v/>
      </c>
      <c r="CK206" s="46">
        <f>IF(CK184=1,MIN(p4_homes*stab_occ,CJ206+MAX(0,cap_m-CK33-CK91-CK149)),0)</f>
        <v/>
      </c>
      <c r="CL206" s="46">
        <f>IF(CL184=1,MIN(p4_homes*stab_occ,CK206+MAX(0,cap_m-CL33-CL91-CL149)),0)</f>
        <v/>
      </c>
      <c r="CM206" s="46">
        <f>IF(CM184=1,MIN(p4_homes*stab_occ,CL206+MAX(0,cap_m-CM33-CM91-CM149)),0)</f>
        <v/>
      </c>
      <c r="CN206" s="46">
        <f>IF(CN184=1,MIN(p4_homes*stab_occ,CM206+MAX(0,cap_m-CN33-CN91-CN149)),0)</f>
        <v/>
      </c>
      <c r="CO206" s="46">
        <f>IF(CO184=1,MIN(p4_homes*stab_occ,CN206+MAX(0,cap_m-CO33-CO91-CO149)),0)</f>
        <v/>
      </c>
      <c r="CP206" s="46">
        <f>IF(CP184=1,MIN(p4_homes*stab_occ,CO206+MAX(0,cap_m-CP33-CP91-CP149)),0)</f>
        <v/>
      </c>
      <c r="CQ206" s="46">
        <f>IF(CQ184=1,MIN(p4_homes*stab_occ,CP206+MAX(0,cap_m-CQ33-CQ91-CQ149)),0)</f>
        <v/>
      </c>
      <c r="CR206" s="46">
        <f>IF(CR184=1,MIN(p4_homes*stab_occ,CQ206+MAX(0,cap_m-CR33-CR91-CR149)),0)</f>
        <v/>
      </c>
      <c r="CS206" s="46">
        <f>IF(CS184=1,MIN(p4_homes*stab_occ,CR206+MAX(0,cap_m-CS33-CS91-CS149)),0)</f>
        <v/>
      </c>
      <c r="CT206" s="46">
        <f>IF(CT184=1,MIN(p4_homes*stab_occ,CS206+MAX(0,cap_m-CT33-CT91-CT149)),0)</f>
        <v/>
      </c>
      <c r="CU206" s="46">
        <f>IF(CU184=1,MIN(p4_homes*stab_occ,CT206+MAX(0,cap_m-CU33-CU91-CU149)),0)</f>
        <v/>
      </c>
      <c r="CV206" s="46">
        <f>IF(CV184=1,MIN(p4_homes*stab_occ,CU206+MAX(0,cap_m-CV33-CV91-CV149)),0)</f>
        <v/>
      </c>
      <c r="CW206" s="46">
        <f>IF(CW184=1,MIN(p4_homes*stab_occ,CV206+MAX(0,cap_m-CW33-CW91-CW149)),0)</f>
        <v/>
      </c>
      <c r="CX206" s="46">
        <f>IF(CX184=1,MIN(p4_homes*stab_occ,CW206+MAX(0,cap_m-CX33-CX91-CX149)),0)</f>
        <v/>
      </c>
      <c r="CY206" s="46">
        <f>IF(CY184=1,MIN(p4_homes*stab_occ,CX206+MAX(0,cap_m-CY33-CY91-CY149)),0)</f>
        <v/>
      </c>
      <c r="CZ206" s="46">
        <f>IF(CZ184=1,MIN(p4_homes*stab_occ,CY206+MAX(0,cap_m-CZ33-CZ91-CZ149)),0)</f>
        <v/>
      </c>
      <c r="DA206" s="46">
        <f>IF(DA184=1,MIN(p4_homes*stab_occ,CZ206+MAX(0,cap_m-DA33-DA91-DA149)),0)</f>
        <v/>
      </c>
      <c r="DB206" s="46">
        <f>IF(DB184=1,MIN(p4_homes*stab_occ,DA206+MAX(0,cap_m-DB33-DB91-DB149)),0)</f>
        <v/>
      </c>
      <c r="DC206" s="46">
        <f>IF(DC184=1,MIN(p4_homes*stab_occ,DB206+MAX(0,cap_m-DC33-DC91-DC149)),0)</f>
        <v/>
      </c>
      <c r="DD206" s="46">
        <f>IF(DD184=1,MIN(p4_homes*stab_occ,DC206+MAX(0,cap_m-DD33-DD91-DD149)),0)</f>
        <v/>
      </c>
      <c r="DE206" s="46">
        <f>IF(DE184=1,MIN(p4_homes*stab_occ,DD206+MAX(0,cap_m-DE33-DE91-DE149)),0)</f>
        <v/>
      </c>
      <c r="DF206" s="46">
        <f>IF(DF184=1,MIN(p4_homes*stab_occ,DE206+MAX(0,cap_m-DF33-DF91-DF149)),0)</f>
        <v/>
      </c>
      <c r="DG206" s="46">
        <f>IF(DG184=1,MIN(p4_homes*stab_occ,DF206+MAX(0,cap_m-DG33-DG91-DG149)),0)</f>
        <v/>
      </c>
      <c r="DH206" s="46">
        <f>IF(DH184=1,MIN(p4_homes*stab_occ,DG206+MAX(0,cap_m-DH33-DH91-DH149)),0)</f>
        <v/>
      </c>
      <c r="DI206" s="46">
        <f>IF(DI184=1,MIN(p4_homes*stab_occ,DH206+MAX(0,cap_m-DI33-DI91-DI149)),0)</f>
        <v/>
      </c>
      <c r="DJ206" s="46">
        <f>IF(DJ184=1,MIN(p4_homes*stab_occ,DI206+MAX(0,cap_m-DJ33-DJ91-DJ149)),0)</f>
        <v/>
      </c>
      <c r="DK206" s="46">
        <f>IF(DK184=1,MIN(p4_homes*stab_occ,DJ206+MAX(0,cap_m-DK33-DK91-DK149)),0)</f>
        <v/>
      </c>
      <c r="DL206" s="46">
        <f>IF(DL184=1,MIN(p4_homes*stab_occ,DK206+MAX(0,cap_m-DL33-DL91-DL149)),0)</f>
        <v/>
      </c>
      <c r="DM206" s="46">
        <f>IF(DM184=1,MIN(p4_homes*stab_occ,DL206+MAX(0,cap_m-DM33-DM91-DM149)),0)</f>
        <v/>
      </c>
      <c r="DN206" s="46">
        <f>IF(DN184=1,MIN(p4_homes*stab_occ,DM206+MAX(0,cap_m-DN33-DN91-DN149)),0)</f>
        <v/>
      </c>
      <c r="DO206" s="46">
        <f>IF(DO184=1,MIN(p4_homes*stab_occ,DN206+MAX(0,cap_m-DO33-DO91-DO149)),0)</f>
        <v/>
      </c>
      <c r="DP206" s="46">
        <f>IF(DP184=1,MIN(p4_homes*stab_occ,DO206+MAX(0,cap_m-DP33-DP91-DP149)),0)</f>
        <v/>
      </c>
      <c r="DQ206" s="46">
        <f>IF(DQ184=1,MIN(p4_homes*stab_occ,DP206+MAX(0,cap_m-DQ33-DQ91-DQ149)),0)</f>
        <v/>
      </c>
      <c r="DR206" s="46">
        <f>IF(DR184=1,MIN(p4_homes*stab_occ,DQ206+MAX(0,cap_m-DR33-DR91-DR149)),0)</f>
        <v/>
      </c>
      <c r="DS206" s="46">
        <f>IF(DS184=1,MIN(p4_homes*stab_occ,DR206+MAX(0,cap_m-DS33-DS91-DS149)),0)</f>
        <v/>
      </c>
      <c r="DT206" s="46">
        <f>IF(DT184=1,MIN(p4_homes*stab_occ,DS206+MAX(0,cap_m-DT33-DT91-DT149)),0)</f>
        <v/>
      </c>
      <c r="DU206" s="46">
        <f>IF(DU184=1,MIN(p4_homes*stab_occ,DT206+MAX(0,cap_m-DU33-DU91-DU149)),0)</f>
        <v/>
      </c>
      <c r="DV206" s="46">
        <f>IF(DV184=1,MIN(p4_homes*stab_occ,DU206+MAX(0,cap_m-DV33-DV91-DV149)),0)</f>
        <v/>
      </c>
      <c r="DW206" s="46">
        <f>IF(DW184=1,MIN(p4_homes*stab_occ,DV206+MAX(0,cap_m-DW33-DW91-DW149)),0)</f>
        <v/>
      </c>
      <c r="DX206" s="46">
        <f>IF(DX184=1,MIN(p4_homes*stab_occ,DW206+MAX(0,cap_m-DX33-DX91-DX149)),0)</f>
        <v/>
      </c>
      <c r="DY206" s="46">
        <f>IF(DY184=1,MIN(p4_homes*stab_occ,DX206+MAX(0,cap_m-DY33-DY91-DY149)),0)</f>
        <v/>
      </c>
      <c r="DZ206" s="46">
        <f>IF(DZ184=1,MIN(p4_homes*stab_occ,DY206+MAX(0,cap_m-DZ33-DZ91-DZ149)),0)</f>
        <v/>
      </c>
      <c r="EA206" s="46">
        <f>IF(EA184=1,MIN(p4_homes*stab_occ,DZ206+MAX(0,cap_m-EA33-EA91-EA149)),0)</f>
        <v/>
      </c>
      <c r="EB206" s="46">
        <f>IF(EB184=1,MIN(p4_homes*stab_occ,EA206+MAX(0,cap_m-EB33-EB91-EB149)),0)</f>
        <v/>
      </c>
      <c r="EC206" s="46">
        <f>IF(EC184=1,MIN(p4_homes*stab_occ,EB206+MAX(0,cap_m-EC33-EC91-EC149)),0)</f>
        <v/>
      </c>
      <c r="ED206" s="46">
        <f>IF(ED184=1,MIN(p4_homes*stab_occ,EC206+MAX(0,cap_m-ED33-ED91-ED149)),0)</f>
        <v/>
      </c>
      <c r="EE206" s="46">
        <f>IF(EE184=1,MIN(p4_homes*stab_occ,ED206+MAX(0,cap_m-EE33-EE91-EE149)),0)</f>
        <v/>
      </c>
      <c r="EF206" s="46">
        <f>IF(EF184=1,MIN(p4_homes*stab_occ,EE206+MAX(0,cap_m-EF33-EF91-EF149)),0)</f>
        <v/>
      </c>
      <c r="EG206" s="46">
        <f>IF(EG184=1,MIN(p4_homes*stab_occ,EF206+MAX(0,cap_m-EG33-EG91-EG149)),0)</f>
        <v/>
      </c>
      <c r="EH206" s="46">
        <f>IF(EH184=1,MIN(p4_homes*stab_occ,EG206+MAX(0,cap_m-EH33-EH91-EH149)),0)</f>
        <v/>
      </c>
      <c r="EI206" s="46">
        <f>IF(EI184=1,MIN(p4_homes*stab_occ,EH206+MAX(0,cap_m-EI33-EI91-EI149)),0)</f>
        <v/>
      </c>
      <c r="EJ206" s="46">
        <f>IF(EJ184=1,MIN(p4_homes*stab_occ,EI206+MAX(0,cap_m-EJ33-EJ91-EJ149)),0)</f>
        <v/>
      </c>
      <c r="EK206" s="46">
        <f>IF(EK184=1,MIN(p4_homes*stab_occ,EJ206+MAX(0,cap_m-EK33-EK91-EK149)),0)</f>
        <v/>
      </c>
      <c r="EL206" s="46">
        <f>IF(EL184=1,MIN(p4_homes*stab_occ,EK206+MAX(0,cap_m-EL33-EL91-EL149)),0)</f>
        <v/>
      </c>
      <c r="EM206" s="46">
        <f>IF(EM184=1,MIN(p4_homes*stab_occ,EL206+MAX(0,cap_m-EM33-EM91-EM149)),0)</f>
        <v/>
      </c>
      <c r="EN206" s="46">
        <f>IF(EN184=1,MIN(p4_homes*stab_occ,EM206+MAX(0,cap_m-EN33-EN91-EN149)),0)</f>
        <v/>
      </c>
      <c r="EO206" s="46">
        <f>IF(EO184=1,MIN(p4_homes*stab_occ,EN206+MAX(0,cap_m-EO33-EO91-EO149)),0)</f>
        <v/>
      </c>
      <c r="EP206" s="46">
        <f>IF(EP184=1,MIN(p4_homes*stab_occ,EO206+MAX(0,cap_m-EP33-EP91-EP149)),0)</f>
        <v/>
      </c>
      <c r="EQ206" s="46">
        <f>IF(EQ184=1,MIN(p4_homes*stab_occ,EP206+MAX(0,cap_m-EQ33-EQ91-EQ149)),0)</f>
        <v/>
      </c>
      <c r="ER206" s="46">
        <f>IF(ER184=1,MIN(p4_homes*stab_occ,EQ206+MAX(0,cap_m-ER33-ER91-ER149)),0)</f>
        <v/>
      </c>
      <c r="ES206" s="46">
        <f>IF(ES184=1,MIN(p4_homes*stab_occ,ER206+MAX(0,cap_m-ES33-ES91-ES149)),0)</f>
        <v/>
      </c>
      <c r="ET206" s="46">
        <f>IF(ET184=1,MIN(p4_homes*stab_occ,ES206+MAX(0,cap_m-ET33-ET91-ET149)),0)</f>
        <v/>
      </c>
      <c r="EU206" s="46">
        <f>IF(EU184=1,MIN(p4_homes*stab_occ,ET206+MAX(0,cap_m-EU33-EU91-EU149)),0)</f>
        <v/>
      </c>
      <c r="EV206" s="46">
        <f>IF(EV184=1,MIN(p4_homes*stab_occ,EU206+MAX(0,cap_m-EV33-EV91-EV149)),0)</f>
        <v/>
      </c>
      <c r="EW206" s="46">
        <f>IF(EW184=1,MIN(p4_homes*stab_occ,EV206+MAX(0,cap_m-EW33-EW91-EW149)),0)</f>
        <v/>
      </c>
      <c r="EX206" s="46">
        <f>IF(EX184=1,MIN(p4_homes*stab_occ,EW206+MAX(0,cap_m-EX33-EX91-EX149)),0)</f>
        <v/>
      </c>
      <c r="EY206" s="46">
        <f>IF(EY184=1,MIN(p4_homes*stab_occ,EX206+MAX(0,cap_m-EY33-EY91-EY149)),0)</f>
        <v/>
      </c>
      <c r="EZ206" s="46">
        <f>IF(EZ184=1,MIN(p4_homes*stab_occ,EY206+MAX(0,cap_m-EZ33-EZ91-EZ149)),0)</f>
        <v/>
      </c>
      <c r="FA206" s="46">
        <f>IF(FA184=1,MIN(p4_homes*stab_occ,EZ206+MAX(0,cap_m-FA33-FA91-FA149)),0)</f>
        <v/>
      </c>
      <c r="FB206" s="46">
        <f>IF(FB184=1,MIN(p4_homes*stab_occ,FA206+MAX(0,cap_m-FB33-FB91-FB149)),0)</f>
        <v/>
      </c>
      <c r="FC206" s="46">
        <f>IF(FC184=1,MIN(p4_homes*stab_occ,FB206+MAX(0,cap_m-FC33-FC91-FC149)),0)</f>
        <v/>
      </c>
      <c r="FD206" s="46">
        <f>IF(FD184=1,MIN(p4_homes*stab_occ,FC206+MAX(0,cap_m-FD33-FD91-FD149)),0)</f>
        <v/>
      </c>
      <c r="FE206" s="46">
        <f>IF(FE184=1,MIN(p4_homes*stab_occ,FD206+MAX(0,cap_m-FE33-FE91-FE149)),0)</f>
        <v/>
      </c>
      <c r="FF206" s="46">
        <f>IF(FF184=1,MIN(p4_homes*stab_occ,FE206+MAX(0,cap_m-FF33-FF91-FF149)),0)</f>
        <v/>
      </c>
      <c r="FG206" s="46">
        <f>IF(FG184=1,MIN(p4_homes*stab_occ,FF206+MAX(0,cap_m-FG33-FG91-FG149)),0)</f>
        <v/>
      </c>
      <c r="FH206" s="46">
        <f>IF(FH184=1,MIN(p4_homes*stab_occ,FG206+MAX(0,cap_m-FH33-FH91-FH149)),0)</f>
        <v/>
      </c>
      <c r="FI206" s="46">
        <f>IF(FI184=1,MIN(p4_homes*stab_occ,FH206+MAX(0,cap_m-FI33-FI91-FI149)),0)</f>
        <v/>
      </c>
      <c r="FJ206" s="46">
        <f>IF(FJ184=1,MIN(p4_homes*stab_occ,FI206+MAX(0,cap_m-FJ33-FJ91-FJ149)),0)</f>
        <v/>
      </c>
      <c r="FK206" s="46">
        <f>IF(FK184=1,MIN(p4_homes*stab_occ,FJ206+MAX(0,cap_m-FK33-FK91-FK149)),0)</f>
        <v/>
      </c>
      <c r="FL206" s="46">
        <f>IF(FL184=1,MIN(p4_homes*stab_occ,FK206+MAX(0,cap_m-FL33-FL91-FL149)),0)</f>
        <v/>
      </c>
      <c r="FM206" s="46">
        <f>IF(FM184=1,MIN(p4_homes*stab_occ,FL206+MAX(0,cap_m-FM33-FM91-FM149)),0)</f>
        <v/>
      </c>
      <c r="FN206" s="46">
        <f>IF(FN184=1,MIN(p4_homes*stab_occ,FM206+MAX(0,cap_m-FN33-FN91-FN149)),0)</f>
        <v/>
      </c>
      <c r="FO206" s="46">
        <f>IF(FO184=1,MIN(p4_homes*stab_occ,FN206+MAX(0,cap_m-FO33-FO91-FO149)),0)</f>
        <v/>
      </c>
      <c r="FP206" s="46">
        <f>IF(FP184=1,MIN(p4_homes*stab_occ,FO206+MAX(0,cap_m-FP33-FP91-FP149)),0)</f>
        <v/>
      </c>
      <c r="FQ206" s="46">
        <f>IF(FQ184=1,MIN(p4_homes*stab_occ,FP206+MAX(0,cap_m-FQ33-FQ91-FQ149)),0)</f>
        <v/>
      </c>
      <c r="FR206" s="46">
        <f>IF(FR184=1,MIN(p4_homes*stab_occ,FQ206+MAX(0,cap_m-FR33-FR91-FR149)),0)</f>
        <v/>
      </c>
      <c r="FS206" s="46">
        <f>IF(FS184=1,MIN(p4_homes*stab_occ,FR206+MAX(0,cap_m-FS33-FS91-FS149)),0)</f>
        <v/>
      </c>
      <c r="FT206" s="46">
        <f>IF(FT184=1,MIN(p4_homes*stab_occ,FS206+MAX(0,cap_m-FT33-FT91-FT149)),0)</f>
        <v/>
      </c>
      <c r="FU206" s="46">
        <f>IF(FU184=1,MIN(p4_homes*stab_occ,FT206+MAX(0,cap_m-FU33-FU91-FU149)),0)</f>
        <v/>
      </c>
      <c r="FV206" s="46">
        <f>IF(FV184=1,MIN(p4_homes*stab_occ,FU206+MAX(0,cap_m-FV33-FV91-FV149)),0)</f>
        <v/>
      </c>
      <c r="FW206" s="46">
        <f>IF(FW184=1,MIN(p4_homes*stab_occ,FV206+MAX(0,cap_m-FW33-FW91-FW149)),0)</f>
        <v/>
      </c>
      <c r="FX206" s="46">
        <f>IF(FX184=1,MIN(p4_homes*stab_occ,FW206+MAX(0,cap_m-FX33-FX91-FX149)),0)</f>
        <v/>
      </c>
      <c r="FY206" s="46">
        <f>IF(FY184=1,MIN(p4_homes*stab_occ,FX206+MAX(0,cap_m-FY33-FY91-FY149)),0)</f>
        <v/>
      </c>
      <c r="FZ206" s="46">
        <f>IF(FZ184=1,MIN(p4_homes*stab_occ,FY206+MAX(0,cap_m-FZ33-FZ91-FZ149)),0)</f>
        <v/>
      </c>
      <c r="GA206" s="46">
        <f>IF(GA184=1,MIN(p4_homes*stab_occ,FZ206+MAX(0,cap_m-GA33-GA91-GA149)),0)</f>
        <v/>
      </c>
      <c r="GB206" s="46">
        <f>IF(GB184=1,MIN(p4_homes*stab_occ,GA206+MAX(0,cap_m-GB33-GB91-GB149)),0)</f>
        <v/>
      </c>
      <c r="GC206" s="46">
        <f>IF(GC184=1,MIN(p4_homes*stab_occ,GB206+MAX(0,cap_m-GC33-GC91-GC149)),0)</f>
        <v/>
      </c>
      <c r="GD206" s="46">
        <f>IF(GD184=1,MIN(p4_homes*stab_occ,GC206+MAX(0,cap_m-GD33-GD91-GD149)),0)</f>
        <v/>
      </c>
      <c r="GE206" s="46">
        <f>IF(GE184=1,MIN(p4_homes*stab_occ,GD206+MAX(0,cap_m-GE33-GE91-GE149)),0)</f>
        <v/>
      </c>
      <c r="GF206" s="46">
        <f>IF(GF184=1,MIN(p4_homes*stab_occ,GE206+MAX(0,cap_m-GF33-GF91-GF149)),0)</f>
        <v/>
      </c>
      <c r="GG206" s="46">
        <f>IF(GG184=1,MIN(p4_homes*stab_occ,GF206+MAX(0,cap_m-GG33-GG91-GG149)),0)</f>
        <v/>
      </c>
      <c r="GH206" s="46">
        <f>IF(GH184=1,MIN(p4_homes*stab_occ,GG206+MAX(0,cap_m-GH33-GH91-GH149)),0)</f>
        <v/>
      </c>
      <c r="GI206" s="46">
        <f>IF(GI184=1,MIN(p4_homes*stab_occ,GH206+MAX(0,cap_m-GI33-GI91-GI149)),0)</f>
        <v/>
      </c>
      <c r="GJ206" s="46">
        <f>IF(GJ184=1,MIN(p4_homes*stab_occ,GI206+MAX(0,cap_m-GJ33-GJ91-GJ149)),0)</f>
        <v/>
      </c>
      <c r="GK206" s="46">
        <f>IF(GK184=1,MIN(p4_homes*stab_occ,GJ206+MAX(0,cap_m-GK33-GK91-GK149)),0)</f>
        <v/>
      </c>
      <c r="GL206" s="46">
        <f>IF(GL184=1,MIN(p4_homes*stab_occ,GK206+MAX(0,cap_m-GL33-GL91-GL149)),0)</f>
        <v/>
      </c>
      <c r="GM206" s="46">
        <f>IF(GM184=1,MIN(p4_homes*stab_occ,GL206+MAX(0,cap_m-GM33-GM91-GM149)),0)</f>
        <v/>
      </c>
      <c r="GN206" s="46">
        <f>IF(GN184=1,MIN(p4_homes*stab_occ,GM206+MAX(0,cap_m-GN33-GN91-GN149)),0)</f>
        <v/>
      </c>
      <c r="GO206" s="46">
        <f>IF(GO184=1,MIN(p4_homes*stab_occ,GN206+MAX(0,cap_m-GO33-GO91-GO149)),0)</f>
        <v/>
      </c>
      <c r="GP206" s="46">
        <f>IF(GP184=1,MIN(p4_homes*stab_occ,GO206+MAX(0,cap_m-GP33-GP91-GP149)),0)</f>
        <v/>
      </c>
      <c r="GQ206" s="46">
        <f>IF(GQ184=1,MIN(p4_homes*stab_occ,GP206+MAX(0,cap_m-GQ33-GQ91-GQ149)),0)</f>
        <v/>
      </c>
      <c r="GR206" s="46">
        <f>IF(GR184=1,MIN(p4_homes*stab_occ,GQ206+MAX(0,cap_m-GR33-GR91-GR149)),0)</f>
        <v/>
      </c>
      <c r="GS206" s="46">
        <f>IF(GS184=1,MIN(p4_homes*stab_occ,GR206+MAX(0,cap_m-GS33-GS91-GS149)),0)</f>
        <v/>
      </c>
      <c r="GT206" s="46">
        <f>IF(GT184=1,MIN(p4_homes*stab_occ,GS206+MAX(0,cap_m-GT33-GT91-GT149)),0)</f>
        <v/>
      </c>
      <c r="GU206" s="46">
        <f>IF(GU184=1,MIN(p4_homes*stab_occ,GT206+MAX(0,cap_m-GU33-GU91-GU149)),0)</f>
        <v/>
      </c>
      <c r="GV206" s="46">
        <f>IF(GV184=1,MIN(p4_homes*stab_occ,GU206+MAX(0,cap_m-GV33-GV91-GV149)),0)</f>
        <v/>
      </c>
      <c r="GW206" s="46">
        <f>IF(GW184=1,MIN(p4_homes*stab_occ,GV206+MAX(0,cap_m-GW33-GW91-GW149)),0)</f>
        <v/>
      </c>
      <c r="GX206" s="46">
        <f>IF(GX184=1,MIN(p4_homes*stab_occ,GW206+MAX(0,cap_m-GX33-GX91-GX149)),0)</f>
        <v/>
      </c>
      <c r="GY206" s="46">
        <f>IF(GY184=1,MIN(p4_homes*stab_occ,GX206+MAX(0,cap_m-GY33-GY91-GY149)),0)</f>
        <v/>
      </c>
      <c r="GZ206" s="46">
        <f>IF(GZ184=1,MIN(p4_homes*stab_occ,GY206+MAX(0,cap_m-GZ33-GZ91-GZ149)),0)</f>
        <v/>
      </c>
      <c r="HA206" s="46">
        <f>IF(HA184=1,MIN(p4_homes*stab_occ,GZ206+MAX(0,cap_m-HA33-HA91-HA149)),0)</f>
        <v/>
      </c>
      <c r="HB206" s="46">
        <f>IF(HB184=1,MIN(p4_homes*stab_occ,HA206+MAX(0,cap_m-HB33-HB91-HB149)),0)</f>
        <v/>
      </c>
      <c r="HC206" s="46">
        <f>IF(HC184=1,MIN(p4_homes*stab_occ,HB206+MAX(0,cap_m-HC33-HC91-HC149)),0)</f>
        <v/>
      </c>
      <c r="HD206" s="46">
        <f>IF(HD184=1,MIN(p4_homes*stab_occ,HC206+MAX(0,cap_m-HD33-HD91-HD149)),0)</f>
        <v/>
      </c>
      <c r="HE206" s="46">
        <f>IF(HE184=1,MIN(p4_homes*stab_occ,HD206+MAX(0,cap_m-HE33-HE91-HE149)),0)</f>
        <v/>
      </c>
      <c r="HF206" s="46">
        <f>IF(HF184=1,MIN(p4_homes*stab_occ,HE206+MAX(0,cap_m-HF33-HF91-HF149)),0)</f>
        <v/>
      </c>
      <c r="HG206" s="46">
        <f>IF(HG184=1,MIN(p4_homes*stab_occ,HF206+MAX(0,cap_m-HG33-HG91-HG149)),0)</f>
        <v/>
      </c>
      <c r="HH206" s="46">
        <f>IF(HH184=1,MIN(p4_homes*stab_occ,HG206+MAX(0,cap_m-HH33-HH91-HH149)),0)</f>
        <v/>
      </c>
      <c r="HI206" s="46">
        <f>IF(HI184=1,MIN(p4_homes*stab_occ,HH206+MAX(0,cap_m-HI33-HI91-HI149)),0)</f>
        <v/>
      </c>
      <c r="HJ206" s="46">
        <f>IF(HJ184=1,MIN(p4_homes*stab_occ,HI206+MAX(0,cap_m-HJ33-HJ91-HJ149)),0)</f>
        <v/>
      </c>
      <c r="HK206" s="46">
        <f>IF(HK184=1,MIN(p4_homes*stab_occ,HJ206+MAX(0,cap_m-HK33-HK91-HK149)),0)</f>
        <v/>
      </c>
      <c r="HL206" s="46">
        <f>IF(HL184=1,MIN(p4_homes*stab_occ,HK206+MAX(0,cap_m-HL33-HL91-HL149)),0)</f>
        <v/>
      </c>
      <c r="HM206" s="46">
        <f>IF(HM184=1,MIN(p4_homes*stab_occ,HL206+MAX(0,cap_m-HM33-HM91-HM149)),0)</f>
        <v/>
      </c>
      <c r="HN206" s="46">
        <f>IF(HN184=1,MIN(p4_homes*stab_occ,HM206+MAX(0,cap_m-HN33-HN91-HN149)),0)</f>
        <v/>
      </c>
      <c r="HO206" s="46">
        <f>IF(HO184=1,MIN(p4_homes*stab_occ,HN206+MAX(0,cap_m-HO33-HO91-HO149)),0)</f>
        <v/>
      </c>
      <c r="HP206" s="46">
        <f>IF(HP184=1,MIN(p4_homes*stab_occ,HO206+MAX(0,cap_m-HP33-HP91-HP149)),0)</f>
        <v/>
      </c>
      <c r="HQ206" s="46">
        <f>IF(HQ184=1,MIN(p4_homes*stab_occ,HP206+MAX(0,cap_m-HQ33-HQ91-HQ149)),0)</f>
        <v/>
      </c>
      <c r="HR206" s="46">
        <f>IF(HR184=1,MIN(p4_homes*stab_occ,HQ206+MAX(0,cap_m-HR33-HR91-HR149)),0)</f>
        <v/>
      </c>
      <c r="HS206" s="46">
        <f>IF(HS184=1,MIN(p4_homes*stab_occ,HR206+MAX(0,cap_m-HS33-HS91-HS149)),0)</f>
        <v/>
      </c>
      <c r="HT206" s="46">
        <f>IF(HT184=1,MIN(p4_homes*stab_occ,HS206+MAX(0,cap_m-HT33-HT91-HT149)),0)</f>
        <v/>
      </c>
      <c r="HU206" s="46">
        <f>IF(HU184=1,MIN(p4_homes*stab_occ,HT206+MAX(0,cap_m-HU33-HU91-HU149)),0)</f>
        <v/>
      </c>
      <c r="HV206" s="46">
        <f>IF(HV184=1,MIN(p4_homes*stab_occ,HU206+MAX(0,cap_m-HV33-HV91-HV149)),0)</f>
        <v/>
      </c>
      <c r="HW206" s="46">
        <f>IF(HW184=1,MIN(p4_homes*stab_occ,HV206+MAX(0,cap_m-HW33-HW91-HW149)),0)</f>
        <v/>
      </c>
      <c r="HX206" s="46">
        <f>IF(HX184=1,MIN(p4_homes*stab_occ,HW206+MAX(0,cap_m-HX33-HX91-HX149)),0)</f>
        <v/>
      </c>
      <c r="HY206" s="46">
        <f>IF(HY184=1,MIN(p4_homes*stab_occ,HX206+MAX(0,cap_m-HY33-HY91-HY149)),0)</f>
        <v/>
      </c>
      <c r="HZ206" s="46">
        <f>IF(HZ184=1,MIN(p4_homes*stab_occ,HY206+MAX(0,cap_m-HZ33-HZ91-HZ149)),0)</f>
        <v/>
      </c>
      <c r="IA206" s="46">
        <f>IF(IA184=1,MIN(p4_homes*stab_occ,HZ206+MAX(0,cap_m-IA33-IA91-IA149)),0)</f>
        <v/>
      </c>
      <c r="IB206" s="46">
        <f>IF(IB184=1,MIN(p4_homes*stab_occ,IA206+MAX(0,cap_m-IB33-IB91-IB149)),0)</f>
        <v/>
      </c>
      <c r="IC206" s="46">
        <f>IF(IC184=1,MIN(p4_homes*stab_occ,IB206+MAX(0,cap_m-IC33-IC91-IC149)),0)</f>
        <v/>
      </c>
      <c r="ID206" s="46">
        <f>IF(ID184=1,MIN(p4_homes*stab_occ,IC206+MAX(0,cap_m-ID33-ID91-ID149)),0)</f>
        <v/>
      </c>
      <c r="IE206" s="46">
        <f>IF(IE184=1,MIN(p4_homes*stab_occ,ID206+MAX(0,cap_m-IE33-IE91-IE149)),0)</f>
        <v/>
      </c>
      <c r="IF206" s="46">
        <f>IF(IF184=1,MIN(p4_homes*stab_occ,IE206+MAX(0,cap_m-IF33-IF91-IF149)),0)</f>
        <v/>
      </c>
      <c r="IG206" s="46">
        <f>IF(IG184=1,MIN(p4_homes*stab_occ,IF206+MAX(0,cap_m-IG33-IG91-IG149)),0)</f>
        <v/>
      </c>
      <c r="IH206" s="46">
        <f>IF(IH184=1,MIN(p4_homes*stab_occ,IG206+MAX(0,cap_m-IH33-IH91-IH149)),0)</f>
        <v/>
      </c>
      <c r="II206" s="46">
        <f>IF(II184=1,MIN(p4_homes*stab_occ,IH206+MAX(0,cap_m-II33-II91-II149)),0)</f>
        <v/>
      </c>
      <c r="IJ206" s="46">
        <f>IF(IJ184=1,MIN(p4_homes*stab_occ,II206+MAX(0,cap_m-IJ33-IJ91-IJ149)),0)</f>
        <v/>
      </c>
      <c r="IK206" s="46">
        <f>IF(IK184=1,MIN(p4_homes*stab_occ,IJ206+MAX(0,cap_m-IK33-IK91-IK149)),0)</f>
        <v/>
      </c>
      <c r="IL206" s="46">
        <f>IF(IL184=1,MIN(p4_homes*stab_occ,IK206+MAX(0,cap_m-IL33-IL91-IL149)),0)</f>
        <v/>
      </c>
      <c r="IM206" s="46">
        <f>IF(IM184=1,MIN(p4_homes*stab_occ,IL206+MAX(0,cap_m-IM33-IM91-IM149)),0)</f>
        <v/>
      </c>
      <c r="IN206" s="46">
        <f>IF(IN184=1,MIN(p4_homes*stab_occ,IM206+MAX(0,cap_m-IN33-IN91-IN149)),0)</f>
        <v/>
      </c>
      <c r="IO206" s="46">
        <f>IF(IO184=1,MIN(p4_homes*stab_occ,IN206+MAX(0,cap_m-IO33-IO91-IO149)),0)</f>
        <v/>
      </c>
      <c r="IP206" s="46">
        <f>IF(IP184=1,MIN(p4_homes*stab_occ,IO206+MAX(0,cap_m-IP33-IP91-IP149)),0)</f>
        <v/>
      </c>
      <c r="IQ206" s="46">
        <f>IF(IQ184=1,MIN(p4_homes*stab_occ,IP206+MAX(0,cap_m-IQ33-IQ91-IQ149)),0)</f>
        <v/>
      </c>
      <c r="IR206" s="46">
        <f>IF(IR184=1,MIN(p4_homes*stab_occ,IQ206+MAX(0,cap_m-IR33-IR91-IR149)),0)</f>
        <v/>
      </c>
      <c r="IS206" s="46">
        <f>IF(IS184=1,MIN(p4_homes*stab_occ,IR206+MAX(0,cap_m-IS33-IS91-IS149)),0)</f>
        <v/>
      </c>
      <c r="IT206" s="46">
        <f>IF(IT184=1,MIN(p4_homes*stab_occ,IS206+MAX(0,cap_m-IT33-IT91-IT149)),0)</f>
        <v/>
      </c>
      <c r="IU206" s="46">
        <f>IF(IU184=1,MIN(p4_homes*stab_occ,IT206+MAX(0,cap_m-IU33-IU91-IU149)),0)</f>
        <v/>
      </c>
      <c r="IV206" s="46">
        <f>IF(IV184=1,MIN(p4_homes*stab_occ,IU206+MAX(0,cap_m-IV33-IV91-IV149)),0)</f>
        <v/>
      </c>
      <c r="IW206" s="46">
        <f>IF(IW184=1,MIN(p4_homes*stab_occ,IV206+MAX(0,cap_m-IW33-IW91-IW149)),0)</f>
        <v/>
      </c>
      <c r="IX206" s="46">
        <f>IF(IX184=1,MIN(p4_homes*stab_occ,IW206+MAX(0,cap_m-IX33-IX91-IX149)),0)</f>
        <v/>
      </c>
      <c r="IY206" s="46">
        <f>IF(IY184=1,MIN(p4_homes*stab_occ,IX206+MAX(0,cap_m-IY33-IY91-IY149)),0)</f>
        <v/>
      </c>
      <c r="IZ206" s="46">
        <f>IF(IZ184=1,MIN(p4_homes*stab_occ,IY206+MAX(0,cap_m-IZ33-IZ91-IZ149)),0)</f>
        <v/>
      </c>
      <c r="JA206" s="46">
        <f>IF(JA184=1,MIN(p4_homes*stab_occ,IZ206+MAX(0,cap_m-JA33-JA91-JA149)),0)</f>
        <v/>
      </c>
      <c r="JB206" s="46">
        <f>IF(JB184=1,MIN(p4_homes*stab_occ,JA206+MAX(0,cap_m-JB33-JB91-JB149)),0)</f>
        <v/>
      </c>
      <c r="JC206" s="46">
        <f>IF(JC184=1,MIN(p4_homes*stab_occ,JB206+MAX(0,cap_m-JC33-JC91-JC149)),0)</f>
        <v/>
      </c>
      <c r="JD206" s="46">
        <f>IF(JD184=1,MIN(p4_homes*stab_occ,JC206+MAX(0,cap_m-JD33-JD91-JD149)),0)</f>
        <v/>
      </c>
      <c r="JE206" s="46">
        <f>IF(JE184=1,MIN(p4_homes*stab_occ,JD206+MAX(0,cap_m-JE33-JE91-JE149)),0)</f>
        <v/>
      </c>
      <c r="JF206" s="46">
        <f>IF(JF184=1,MIN(p4_homes*stab_occ,JE206+MAX(0,cap_m-JF33-JF91-JF149)),0)</f>
        <v/>
      </c>
      <c r="JG206" s="46">
        <f>IF(JG184=1,MIN(p4_homes*stab_occ,JF206+MAX(0,cap_m-JG33-JG91-JG149)),0)</f>
        <v/>
      </c>
      <c r="JH206" s="46">
        <f>IF(JH184=1,MIN(p4_homes*stab_occ,JG206+MAX(0,cap_m-JH33-JH91-JH149)),0)</f>
        <v/>
      </c>
      <c r="JI206" s="46">
        <f>IF(JI184=1,MIN(p4_homes*stab_occ,JH206+MAX(0,cap_m-JI33-JI91-JI149)),0)</f>
        <v/>
      </c>
      <c r="JJ206" s="46">
        <f>IF(JJ184=1,MIN(p4_homes*stab_occ,JI206+MAX(0,cap_m-JJ33-JJ91-JJ149)),0)</f>
        <v/>
      </c>
      <c r="JK206" s="46">
        <f>IF(JK184=1,MIN(p4_homes*stab_occ,JJ206+MAX(0,cap_m-JK33-JK91-JK149)),0)</f>
        <v/>
      </c>
      <c r="JL206" s="46">
        <f>IF(JL184=1,MIN(p4_homes*stab_occ,JK206+MAX(0,cap_m-JL33-JL91-JL149)),0)</f>
        <v/>
      </c>
      <c r="JM206" s="46">
        <f>IF(JM184=1,MIN(p4_homes*stab_occ,JL206+MAX(0,cap_m-JM33-JM91-JM149)),0)</f>
        <v/>
      </c>
      <c r="JN206" s="46">
        <f>IF(JN184=1,MIN(p4_homes*stab_occ,JM206+MAX(0,cap_m-JN33-JN91-JN149)),0)</f>
        <v/>
      </c>
      <c r="JO206" s="46">
        <f>IF(JO184=1,MIN(p4_homes*stab_occ,JN206+MAX(0,cap_m-JO33-JO91-JO149)),0)</f>
        <v/>
      </c>
      <c r="JP206" s="46">
        <f>IF(JP184=1,MIN(p4_homes*stab_occ,JO206+MAX(0,cap_m-JP33-JP91-JP149)),0)</f>
        <v/>
      </c>
      <c r="JQ206" s="46">
        <f>IF(JQ184=1,MIN(p4_homes*stab_occ,JP206+MAX(0,cap_m-JQ33-JQ91-JQ149)),0)</f>
        <v/>
      </c>
      <c r="JR206" s="46">
        <f>IF(JR184=1,MIN(p4_homes*stab_occ,JQ206+MAX(0,cap_m-JR33-JR91-JR149)),0)</f>
        <v/>
      </c>
      <c r="JS206" s="46">
        <f>IF(JS184=1,MIN(p4_homes*stab_occ,JR206+MAX(0,cap_m-JS33-JS91-JS149)),0)</f>
        <v/>
      </c>
      <c r="JT206" s="46">
        <f>IF(JT184=1,MIN(p4_homes*stab_occ,JS206+MAX(0,cap_m-JT33-JT91-JT149)),0)</f>
        <v/>
      </c>
      <c r="JU206" s="46">
        <f>IF(JU184=1,MIN(p4_homes*stab_occ,JT206+MAX(0,cap_m-JU33-JU91-JU149)),0)</f>
        <v/>
      </c>
      <c r="JV206" s="46">
        <f>IF(JV184=1,MIN(p4_homes*stab_occ,JU206+MAX(0,cap_m-JV33-JV91-JV149)),0)</f>
        <v/>
      </c>
      <c r="JW206" s="46">
        <f>IF(JW184=1,MIN(p4_homes*stab_occ,JV206+MAX(0,cap_m-JW33-JW91-JW149)),0)</f>
        <v/>
      </c>
      <c r="JX206" s="46">
        <f>IF(JX184=1,MIN(p4_homes*stab_occ,JW206+MAX(0,cap_m-JX33-JX91-JX149)),0)</f>
        <v/>
      </c>
      <c r="JY206" s="46">
        <f>IF(JY184=1,MIN(p4_homes*stab_occ,JX206+MAX(0,cap_m-JY33-JY91-JY149)),0)</f>
        <v/>
      </c>
      <c r="JZ206" s="46">
        <f>IF(JZ184=1,MIN(p4_homes*stab_occ,JY206+MAX(0,cap_m-JZ33-JZ91-JZ149)),0)</f>
        <v/>
      </c>
      <c r="KA206" s="46">
        <f>IF(KA184=1,MIN(p4_homes*stab_occ,JZ206+MAX(0,cap_m-KA33-KA91-KA149)),0)</f>
        <v/>
      </c>
      <c r="KB206" s="46">
        <f>IF(KB184=1,MIN(p4_homes*stab_occ,KA206+MAX(0,cap_m-KB33-KB91-KB149)),0)</f>
        <v/>
      </c>
      <c r="KC206" s="46">
        <f>IF(KC184=1,MIN(p4_homes*stab_occ,KB206+MAX(0,cap_m-KC33-KC91-KC149)),0)</f>
        <v/>
      </c>
      <c r="KD206" s="46">
        <f>IF(KD184=1,MIN(p4_homes*stab_occ,KC206+MAX(0,cap_m-KD33-KD91-KD149)),0)</f>
        <v/>
      </c>
      <c r="KE206" s="46">
        <f>IF(KE184=1,MIN(p4_homes*stab_occ,KD206+MAX(0,cap_m-KE33-KE91-KE149)),0)</f>
        <v/>
      </c>
      <c r="KF206" s="46">
        <f>IF(KF184=1,MIN(p4_homes*stab_occ,KE206+MAX(0,cap_m-KF33-KF91-KF149)),0)</f>
        <v/>
      </c>
      <c r="KG206" s="46">
        <f>IF(KG184=1,MIN(p4_homes*stab_occ,KF206+MAX(0,cap_m-KG33-KG91-KG149)),0)</f>
        <v/>
      </c>
      <c r="KH206" s="46">
        <f>IF(KH184=1,MIN(p4_homes*stab_occ,KG206+MAX(0,cap_m-KH33-KH91-KH149)),0)</f>
        <v/>
      </c>
      <c r="KI206" s="46">
        <f>IF(KI184=1,MIN(p4_homes*stab_occ,KH206+MAX(0,cap_m-KI33-KI91-KI149)),0)</f>
        <v/>
      </c>
      <c r="KJ206" s="46">
        <f>IF(KJ184=1,MIN(p4_homes*stab_occ,KI206+MAX(0,cap_m-KJ33-KJ91-KJ149)),0)</f>
        <v/>
      </c>
      <c r="KK206" s="46">
        <f>IF(KK184=1,MIN(p4_homes*stab_occ,KJ206+MAX(0,cap_m-KK33-KK91-KK149)),0)</f>
        <v/>
      </c>
      <c r="KL206" s="46">
        <f>IF(KL184=1,MIN(p4_homes*stab_occ,KK206+MAX(0,cap_m-KL33-KL91-KL149)),0)</f>
        <v/>
      </c>
      <c r="KM206" s="46">
        <f>IF(KM184=1,MIN(p4_homes*stab_occ,KL206+MAX(0,cap_m-KM33-KM91-KM149)),0)</f>
        <v/>
      </c>
      <c r="KN206" s="46">
        <f>IF(KN184=1,MIN(p4_homes*stab_occ,KM206+MAX(0,cap_m-KN33-KN91-KN149)),0)</f>
        <v/>
      </c>
      <c r="KO206" s="46">
        <f>IF(KO184=1,MIN(p4_homes*stab_occ,KN206+MAX(0,cap_m-KO33-KO91-KO149)),0)</f>
        <v/>
      </c>
      <c r="KP206" s="46">
        <f>IF(KP184=1,MIN(p4_homes*stab_occ,KO206+MAX(0,cap_m-KP33-KP91-KP149)),0)</f>
        <v/>
      </c>
      <c r="KQ206" s="46">
        <f>IF(KQ184=1,MIN(p4_homes*stab_occ,KP206+MAX(0,cap_m-KQ33-KQ91-KQ149)),0)</f>
        <v/>
      </c>
      <c r="KR206" s="46">
        <f>IF(KR184=1,MIN(p4_homes*stab_occ,KQ206+MAX(0,cap_m-KR33-KR91-KR149)),0)</f>
        <v/>
      </c>
      <c r="KS206" s="46">
        <f>IF(KS184=1,MIN(p4_homes*stab_occ,KR206+MAX(0,cap_m-KS33-KS91-KS149)),0)</f>
        <v/>
      </c>
      <c r="KT206" s="46">
        <f>IF(KT184=1,MIN(p4_homes*stab_occ,KS206+MAX(0,cap_m-KT33-KT91-KT149)),0)</f>
        <v/>
      </c>
      <c r="KU206" s="46">
        <f>IF(KU184=1,MIN(p4_homes*stab_occ,KT206+MAX(0,cap_m-KU33-KU91-KU149)),0)</f>
        <v/>
      </c>
      <c r="KV206" s="46">
        <f>IF(KV184=1,MIN(p4_homes*stab_occ,KU206+MAX(0,cap_m-KV33-KV91-KV149)),0)</f>
        <v/>
      </c>
      <c r="KW206" s="46">
        <f>IF(KW184=1,MIN(p4_homes*stab_occ,KV206+MAX(0,cap_m-KW33-KW91-KW149)),0)</f>
        <v/>
      </c>
      <c r="KX206" s="46">
        <f>IF(KX184=1,MIN(p4_homes*stab_occ,KW206+MAX(0,cap_m-KX33-KX91-KX149)),0)</f>
        <v/>
      </c>
      <c r="KY206" s="46">
        <f>IF(KY184=1,MIN(p4_homes*stab_occ,KX206+MAX(0,cap_m-KY33-KY91-KY149)),0)</f>
        <v/>
      </c>
      <c r="KZ206" s="46">
        <f>IF(KZ184=1,MIN(p4_homes*stab_occ,KY206+MAX(0,cap_m-KZ33-KZ91-KZ149)),0)</f>
        <v/>
      </c>
      <c r="LA206" s="46">
        <f>IF(LA184=1,MIN(p4_homes*stab_occ,KZ206+MAX(0,cap_m-LA33-LA91-LA149)),0)</f>
        <v/>
      </c>
      <c r="LB206" s="46">
        <f>IF(LB184=1,MIN(p4_homes*stab_occ,LA206+MAX(0,cap_m-LB33-LB91-LB149)),0)</f>
        <v/>
      </c>
      <c r="LC206" s="46">
        <f>IF(LC184=1,MIN(p4_homes*stab_occ,LB206+MAX(0,cap_m-LC33-LC91-LC149)),0)</f>
        <v/>
      </c>
      <c r="LD206" s="46">
        <f>IF(LD184=1,MIN(p4_homes*stab_occ,LC206+MAX(0,cap_m-LD33-LD91-LD149)),0)</f>
        <v/>
      </c>
      <c r="LE206" s="46">
        <f>IF(LE184=1,MIN(p4_homes*stab_occ,LD206+MAX(0,cap_m-LE33-LE91-LE149)),0)</f>
        <v/>
      </c>
      <c r="LF206" s="46">
        <f>IF(LF184=1,MIN(p4_homes*stab_occ,LE206+MAX(0,cap_m-LF33-LF91-LF149)),0)</f>
        <v/>
      </c>
      <c r="LG206" s="46">
        <f>IF(LG184=1,MIN(p4_homes*stab_occ,LF206+MAX(0,cap_m-LG33-LG91-LG149)),0)</f>
        <v/>
      </c>
      <c r="LH206" s="46">
        <f>IF(LH184=1,MIN(p4_homes*stab_occ,LG206+MAX(0,cap_m-LH33-LH91-LH149)),0)</f>
        <v/>
      </c>
      <c r="LI206" s="46">
        <f>IF(LI184=1,MIN(p4_homes*stab_occ,LH206+MAX(0,cap_m-LI33-LI91-LI149)),0)</f>
        <v/>
      </c>
      <c r="LJ206" s="46">
        <f>IF(LJ184=1,MIN(p4_homes*stab_occ,LI206+MAX(0,cap_m-LJ33-LJ91-LJ149)),0)</f>
        <v/>
      </c>
      <c r="LK206" s="46">
        <f>IF(LK184=1,MIN(p4_homes*stab_occ,LJ206+MAX(0,cap_m-LK33-LK91-LK149)),0)</f>
        <v/>
      </c>
      <c r="LL206" s="46">
        <f>IF(LL184=1,MIN(p4_homes*stab_occ,LK206+MAX(0,cap_m-LL33-LL91-LL149)),0)</f>
        <v/>
      </c>
      <c r="LM206" s="46">
        <f>IF(LM184=1,MIN(p4_homes*stab_occ,LL206+MAX(0,cap_m-LM33-LM91-LM149)),0)</f>
        <v/>
      </c>
      <c r="LN206" s="46">
        <f>IF(LN184=1,MIN(p4_homes*stab_occ,LM206+MAX(0,cap_m-LN33-LN91-LN149)),0)</f>
        <v/>
      </c>
      <c r="LO206" s="46">
        <f>IF(LO184=1,MIN(p4_homes*stab_occ,LN206+MAX(0,cap_m-LO33-LO91-LO149)),0)</f>
        <v/>
      </c>
      <c r="LP206" s="46">
        <f>IF(LP184=1,MIN(p4_homes*stab_occ,LO206+MAX(0,cap_m-LP33-LP91-LP149)),0)</f>
        <v/>
      </c>
      <c r="LQ206" s="46">
        <f>IF(LQ184=1,MIN(p4_homes*stab_occ,LP206+MAX(0,cap_m-LQ33-LQ91-LQ149)),0)</f>
        <v/>
      </c>
      <c r="LR206" s="46">
        <f>IF(LR184=1,MIN(p4_homes*stab_occ,LQ206+MAX(0,cap_m-LR33-LR91-LR149)),0)</f>
        <v/>
      </c>
      <c r="LS206" s="46">
        <f>IF(LS184=1,MIN(p4_homes*stab_occ,LR206+MAX(0,cap_m-LS33-LS91-LS149)),0)</f>
        <v/>
      </c>
      <c r="LT206" s="46">
        <f>IF(LT184=1,MIN(p4_homes*stab_occ,LS206+MAX(0,cap_m-LT33-LT91-LT149)),0)</f>
        <v/>
      </c>
      <c r="LU206" s="46">
        <f>IF(LU184=1,MIN(p4_homes*stab_occ,LT206+MAX(0,cap_m-LU33-LU91-LU149)),0)</f>
        <v/>
      </c>
      <c r="LV206" s="46">
        <f>IF(LV184=1,MIN(p4_homes*stab_occ,LU206+MAX(0,cap_m-LV33-LV91-LV149)),0)</f>
        <v/>
      </c>
      <c r="LW206" s="46">
        <f>IF(LW184=1,MIN(p4_homes*stab_occ,LV206+MAX(0,cap_m-LW33-LW91-LW149)),0)</f>
        <v/>
      </c>
      <c r="LX206" s="46">
        <f>IF(LX184=1,MIN(p4_homes*stab_occ,LW206+MAX(0,cap_m-LX33-LX91-LX149)),0)</f>
        <v/>
      </c>
      <c r="LY206" s="46">
        <f>IF(LY184=1,MIN(p4_homes*stab_occ,LX206+MAX(0,cap_m-LY33-LY91-LY149)),0)</f>
        <v/>
      </c>
      <c r="LZ206" s="46">
        <f>IF(LZ184=1,MIN(p4_homes*stab_occ,LY206+MAX(0,cap_m-LZ33-LZ91-LZ149)),0)</f>
        <v/>
      </c>
      <c r="MA206" s="46">
        <f>IF(MA184=1,MIN(p4_homes*stab_occ,LZ206+MAX(0,cap_m-MA33-MA91-MA149)),0)</f>
        <v/>
      </c>
      <c r="MB206" s="46">
        <f>IF(MB184=1,MIN(p4_homes*stab_occ,MA206+MAX(0,cap_m-MB33-MB91-MB149)),0)</f>
        <v/>
      </c>
      <c r="MC206" s="46">
        <f>IF(MC184=1,MIN(p4_homes*stab_occ,MB206+MAX(0,cap_m-MC33-MC91-MC149)),0)</f>
        <v/>
      </c>
      <c r="MD206" s="46">
        <f>IF(MD184=1,MIN(p4_homes*stab_occ,MC206+MAX(0,cap_m-MD33-MD91-MD149)),0)</f>
        <v/>
      </c>
      <c r="ME206" s="46">
        <f>IF(ME184=1,MIN(p4_homes*stab_occ,MD206+MAX(0,cap_m-ME33-ME91-ME149)),0)</f>
        <v/>
      </c>
      <c r="MF206" s="46">
        <f>IF(MF184=1,MIN(p4_homes*stab_occ,ME206+MAX(0,cap_m-MF33-MF91-MF149)),0)</f>
        <v/>
      </c>
      <c r="MG206" s="46">
        <f>IF(MG184=1,MIN(p4_homes*stab_occ,MF206+MAX(0,cap_m-MG33-MG91-MG149)),0)</f>
        <v/>
      </c>
      <c r="MH206" s="46">
        <f>IF(MH184=1,MIN(p4_homes*stab_occ,MG206+MAX(0,cap_m-MH33-MH91-MH149)),0)</f>
        <v/>
      </c>
      <c r="MI206" s="46">
        <f>IF(MI184=1,MIN(p4_homes*stab_occ,MH206+MAX(0,cap_m-MI33-MI91-MI149)),0)</f>
        <v/>
      </c>
      <c r="MJ206" s="46">
        <f>IF(MJ184=1,MIN(p4_homes*stab_occ,MI206+MAX(0,cap_m-MJ33-MJ91-MJ149)),0)</f>
        <v/>
      </c>
      <c r="MK206" s="46">
        <f>IF(MK184=1,MIN(p4_homes*stab_occ,MJ206+MAX(0,cap_m-MK33-MK91-MK149)),0)</f>
        <v/>
      </c>
      <c r="ML206" s="46">
        <f>IF(ML184=1,MIN(p4_homes*stab_occ,MK206+MAX(0,cap_m-ML33-ML91-ML149)),0)</f>
        <v/>
      </c>
      <c r="MM206" s="46">
        <f>IF(MM184=1,MIN(p4_homes*stab_occ,ML206+MAX(0,cap_m-MM33-MM91-MM149)),0)</f>
        <v/>
      </c>
      <c r="MN206" s="46">
        <f>IF(MN184=1,MIN(p4_homes*stab_occ,MM206+MAX(0,cap_m-MN33-MN91-MN149)),0)</f>
        <v/>
      </c>
      <c r="MO206" s="46">
        <f>IF(MO184=1,MIN(p4_homes*stab_occ,MN206+MAX(0,cap_m-MO33-MO91-MO149)),0)</f>
        <v/>
      </c>
      <c r="MP206" s="46">
        <f>IF(MP184=1,MIN(p4_homes*stab_occ,MO206+MAX(0,cap_m-MP33-MP91-MP149)),0)</f>
        <v/>
      </c>
      <c r="MQ206" s="46">
        <f>IF(MQ184=1,MIN(p4_homes*stab_occ,MP206+MAX(0,cap_m-MQ33-MQ91-MQ149)),0)</f>
        <v/>
      </c>
      <c r="MR206" s="46">
        <f>IF(MR184=1,MIN(p4_homes*stab_occ,MQ206+MAX(0,cap_m-MR33-MR91-MR149)),0)</f>
        <v/>
      </c>
      <c r="MS206" s="46">
        <f>IF(MS184=1,MIN(p4_homes*stab_occ,MR206+MAX(0,cap_m-MS33-MS91-MS149)),0)</f>
        <v/>
      </c>
      <c r="MT206" s="46">
        <f>IF(MT184=1,MIN(p4_homes*stab_occ,MS206+MAX(0,cap_m-MT33-MT91-MT149)),0)</f>
        <v/>
      </c>
      <c r="MU206" s="46">
        <f>IF(MU184=1,MIN(p4_homes*stab_occ,MT206+MAX(0,cap_m-MU33-MU91-MU149)),0)</f>
        <v/>
      </c>
      <c r="MV206" s="46">
        <f>IF(MV184=1,MIN(p4_homes*stab_occ,MU206+MAX(0,cap_m-MV33-MV91-MV149)),0)</f>
        <v/>
      </c>
      <c r="MW206" s="46">
        <f>IF(MW184=1,MIN(p4_homes*stab_occ,MV206+MAX(0,cap_m-MW33-MW91-MW149)),0)</f>
        <v/>
      </c>
      <c r="MX206" s="46">
        <f>IF(MX184=1,MIN(p4_homes*stab_occ,MW206+MAX(0,cap_m-MX33-MX91-MX149)),0)</f>
        <v/>
      </c>
      <c r="MY206" s="46">
        <f>IF(MY184=1,MIN(p4_homes*stab_occ,MX206+MAX(0,cap_m-MY33-MY91-MY149)),0)</f>
        <v/>
      </c>
      <c r="MZ206" s="46">
        <f>IF(MZ184=1,MIN(p4_homes*stab_occ,MY206+MAX(0,cap_m-MZ33-MZ91-MZ149)),0)</f>
        <v/>
      </c>
      <c r="NA206" s="46">
        <f>IF(NA184=1,MIN(p4_homes*stab_occ,MZ206+MAX(0,cap_m-NA33-NA91-NA149)),0)</f>
        <v/>
      </c>
      <c r="NB206" s="46">
        <f>IF(NB184=1,MIN(p4_homes*stab_occ,NA206+MAX(0,cap_m-NB33-NB91-NB149)),0)</f>
        <v/>
      </c>
      <c r="NC206" s="46">
        <f>IF(NC184=1,MIN(p4_homes*stab_occ,NB206+MAX(0,cap_m-NC33-NC91-NC149)),0)</f>
        <v/>
      </c>
      <c r="ND206" s="46">
        <f>IF(ND184=1,MIN(p4_homes*stab_occ,NC206+MAX(0,cap_m-ND33-ND91-ND149)),0)</f>
        <v/>
      </c>
      <c r="NE206" s="46">
        <f>IF(NE184=1,MIN(p4_homes*stab_occ,ND206+MAX(0,cap_m-NE33-NE91-NE149)),0)</f>
        <v/>
      </c>
      <c r="NF206" s="46">
        <f>IF(NF184=1,MIN(p4_homes*stab_occ,NE206+MAX(0,cap_m-NF33-NF91-NF149)),0)</f>
        <v/>
      </c>
      <c r="NG206" s="46">
        <f>IF(NG184=1,MIN(p4_homes*stab_occ,NF206+MAX(0,cap_m-NG33-NG91-NG149)),0)</f>
        <v/>
      </c>
      <c r="NH206" s="46">
        <f>IF(NH184=1,MIN(p4_homes*stab_occ,NG206+MAX(0,cap_m-NH33-NH91-NH149)),0)</f>
        <v/>
      </c>
      <c r="NI206" s="46">
        <f>IF(NI184=1,MIN(p4_homes*stab_occ,NH206+MAX(0,cap_m-NI33-NI91-NI149)),0)</f>
        <v/>
      </c>
      <c r="NJ206" s="46">
        <f>IF(NJ184=1,MIN(p4_homes*stab_occ,NI206+MAX(0,cap_m-NJ33-NJ91-NJ149)),0)</f>
        <v/>
      </c>
      <c r="NK206" s="46">
        <f>IF(NK184=1,MIN(p4_homes*stab_occ,NJ206+MAX(0,cap_m-NK33-NK91-NK149)),0)</f>
        <v/>
      </c>
      <c r="NL206" s="46">
        <f>IF(NL184=1,MIN(p4_homes*stab_occ,NK206+MAX(0,cap_m-NL33-NL91-NL149)),0)</f>
        <v/>
      </c>
      <c r="NM206" s="46">
        <f>IF(NM184=1,MIN(p4_homes*stab_occ,NL206+MAX(0,cap_m-NM33-NM91-NM149)),0)</f>
        <v/>
      </c>
      <c r="NN206" s="46">
        <f>IF(NN184=1,MIN(p4_homes*stab_occ,NM206+MAX(0,cap_m-NN33-NN91-NN149)),0)</f>
        <v/>
      </c>
      <c r="NO206" s="46">
        <f>IF(NO184=1,MIN(p4_homes*stab_occ,NN206+MAX(0,cap_m-NO33-NO91-NO149)),0)</f>
        <v/>
      </c>
      <c r="NP206" s="46">
        <f>IF(NP184=1,MIN(p4_homes*stab_occ,NO206+MAX(0,cap_m-NP33-NP91-NP149)),0)</f>
        <v/>
      </c>
      <c r="NQ206" s="46">
        <f>IF(NQ184=1,MIN(p4_homes*stab_occ,NP206+MAX(0,cap_m-NQ33-NQ91-NQ149)),0)</f>
        <v/>
      </c>
      <c r="NR206" s="46">
        <f>IF(NR184=1,MIN(p4_homes*stab_occ,NQ206+MAX(0,cap_m-NR33-NR91-NR149)),0)</f>
        <v/>
      </c>
      <c r="NS206" s="46">
        <f>IF(NS184=1,MIN(p4_homes*stab_occ,NR206+MAX(0,cap_m-NS33-NS91-NS149)),0)</f>
        <v/>
      </c>
      <c r="NT206" s="46">
        <f>IF(NT184=1,MIN(p4_homes*stab_occ,NS206+MAX(0,cap_m-NT33-NT91-NT149)),0)</f>
        <v/>
      </c>
      <c r="NU206" s="46">
        <f>IF(NU184=1,MIN(p4_homes*stab_occ,NT206+MAX(0,cap_m-NU33-NU91-NU149)),0)</f>
        <v/>
      </c>
      <c r="NV206" s="46">
        <f>IF(NV184=1,MIN(p4_homes*stab_occ,NU206+MAX(0,cap_m-NV33-NV91-NV149)),0)</f>
        <v/>
      </c>
      <c r="NW206" s="46">
        <f>IF(NW184=1,MIN(p4_homes*stab_occ,NV206+MAX(0,cap_m-NW33-NW91-NW149)),0)</f>
        <v/>
      </c>
      <c r="NX206" s="46">
        <f>IF(NX184=1,MIN(p4_homes*stab_occ,NW206+MAX(0,cap_m-NX33-NX91-NX149)),0)</f>
        <v/>
      </c>
      <c r="NY206" s="46">
        <f>IF(NY184=1,MIN(p4_homes*stab_occ,NX206+MAX(0,cap_m-NY33-NY91-NY149)),0)</f>
        <v/>
      </c>
      <c r="NZ206" s="46">
        <f>IF(NZ184=1,MIN(p4_homes*stab_occ,NY206+MAX(0,cap_m-NZ33-NZ91-NZ149)),0)</f>
        <v/>
      </c>
      <c r="OA206" s="46">
        <f>IF(OA184=1,MIN(p4_homes*stab_occ,NZ206+MAX(0,cap_m-OA33-OA91-OA149)),0)</f>
        <v/>
      </c>
      <c r="OB206" s="46">
        <f>IF(OB184=1,MIN(p4_homes*stab_occ,OA206+MAX(0,cap_m-OB33-OB91-OB149)),0)</f>
        <v/>
      </c>
      <c r="OC206" s="46">
        <f>IF(OC184=1,MIN(p4_homes*stab_occ,OB206+MAX(0,cap_m-OC33-OC91-OC149)),0)</f>
        <v/>
      </c>
      <c r="OD206" s="46">
        <f>IF(OD184=1,MIN(p4_homes*stab_occ,OC206+MAX(0,cap_m-OD33-OD91-OD149)),0)</f>
        <v/>
      </c>
      <c r="OE206" s="46">
        <f>IF(OE184=1,MIN(p4_homes*stab_occ,OD206+MAX(0,cap_m-OE33-OE91-OE149)),0)</f>
        <v/>
      </c>
      <c r="OF206" s="46">
        <f>IF(OF184=1,MIN(p4_homes*stab_occ,OE206+MAX(0,cap_m-OF33-OF91-OF149)),0)</f>
        <v/>
      </c>
      <c r="OG206" s="46">
        <f>IF(OG184=1,MIN(p4_homes*stab_occ,OF206+MAX(0,cap_m-OG33-OG91-OG149)),0)</f>
        <v/>
      </c>
      <c r="OH206" s="46">
        <f>IF(OH184=1,MIN(p4_homes*stab_occ,OG206+MAX(0,cap_m-OH33-OH91-OH149)),0)</f>
        <v/>
      </c>
      <c r="OI206" s="46">
        <f>IF(OI184=1,MIN(p4_homes*stab_occ,OH206+MAX(0,cap_m-OI33-OI91-OI149)),0)</f>
        <v/>
      </c>
      <c r="OJ206" s="46">
        <f>IF(OJ184=1,MIN(p4_homes*stab_occ,OI206+MAX(0,cap_m-OJ33-OJ91-OJ149)),0)</f>
        <v/>
      </c>
      <c r="OK206" s="46">
        <f>IF(OK184=1,MIN(p4_homes*stab_occ,OJ206+MAX(0,cap_m-OK33-OK91-OK149)),0)</f>
        <v/>
      </c>
      <c r="OL206" s="46">
        <f>IF(OL184=1,MIN(p4_homes*stab_occ,OK206+MAX(0,cap_m-OL33-OL91-OL149)),0)</f>
        <v/>
      </c>
      <c r="OM206" s="46">
        <f>IF(OM184=1,MIN(p4_homes*stab_occ,OL206+MAX(0,cap_m-OM33-OM91-OM149)),0)</f>
        <v/>
      </c>
      <c r="ON206" s="46">
        <f>IF(ON184=1,MIN(p4_homes*stab_occ,OM206+MAX(0,cap_m-ON33-ON91-ON149)),0)</f>
        <v/>
      </c>
      <c r="OO206" s="46">
        <f>IF(OO184=1,MIN(p4_homes*stab_occ,ON206+MAX(0,cap_m-OO33-OO91-OO149)),0)</f>
        <v/>
      </c>
      <c r="OP206" s="46">
        <f>IF(OP184=1,MIN(p4_homes*stab_occ,OO206+MAX(0,cap_m-OP33-OP91-OP149)),0)</f>
        <v/>
      </c>
      <c r="OQ206" s="46">
        <f>IF(OQ184=1,MIN(p4_homes*stab_occ,OP206+MAX(0,cap_m-OQ33-OQ91-OQ149)),0)</f>
        <v/>
      </c>
      <c r="OR206" s="46">
        <f>IF(OR184=1,MIN(p4_homes*stab_occ,OQ206+MAX(0,cap_m-OR33-OR91-OR149)),0)</f>
        <v/>
      </c>
      <c r="OS206" s="46">
        <f>IF(OS184=1,MIN(p4_homes*stab_occ,OR206+MAX(0,cap_m-OS33-OS91-OS149)),0)</f>
        <v/>
      </c>
      <c r="OT206" s="46">
        <f>IF(OT184=1,MIN(p4_homes*stab_occ,OS206+MAX(0,cap_m-OT33-OT91-OT149)),0)</f>
        <v/>
      </c>
      <c r="OU206" s="46">
        <f>IF(OU184=1,MIN(p4_homes*stab_occ,OT206+MAX(0,cap_m-OU33-OU91-OU149)),0)</f>
        <v/>
      </c>
      <c r="OV206" s="46">
        <f>IF(OV184=1,MIN(p4_homes*stab_occ,OU206+MAX(0,cap_m-OV33-OV91-OV149)),0)</f>
        <v/>
      </c>
      <c r="OW206" s="46">
        <f>IF(OW184=1,MIN(p4_homes*stab_occ,OV206+MAX(0,cap_m-OW33-OW91-OW149)),0)</f>
        <v/>
      </c>
      <c r="OX206" s="46">
        <f>IF(OX184=1,MIN(p4_homes*stab_occ,OW206+MAX(0,cap_m-OX33-OX91-OX149)),0)</f>
        <v/>
      </c>
      <c r="OY206" s="46">
        <f>IF(OY184=1,MIN(p4_homes*stab_occ,OX206+MAX(0,cap_m-OY33-OY91-OY149)),0)</f>
        <v/>
      </c>
      <c r="OZ206" s="46">
        <f>IF(OZ184=1,MIN(p4_homes*stab_occ,OY206+MAX(0,cap_m-OZ33-OZ91-OZ149)),0)</f>
        <v/>
      </c>
      <c r="PA206" s="46">
        <f>IF(PA184=1,MIN(p4_homes*stab_occ,OZ206+MAX(0,cap_m-PA33-PA91-PA149)),0)</f>
        <v/>
      </c>
      <c r="PB206" s="46">
        <f>IF(PB184=1,MIN(p4_homes*stab_occ,PA206+MAX(0,cap_m-PB33-PB91-PB149)),0)</f>
        <v/>
      </c>
      <c r="PC206" s="46">
        <f>IF(PC184=1,MIN(p4_homes*stab_occ,PB206+MAX(0,cap_m-PC33-PC91-PC149)),0)</f>
        <v/>
      </c>
      <c r="PD206" s="46">
        <f>IF(PD184=1,MIN(p4_homes*stab_occ,PC206+MAX(0,cap_m-PD33-PD91-PD149)),0)</f>
        <v/>
      </c>
      <c r="PE206" s="46">
        <f>IF(PE184=1,MIN(p4_homes*stab_occ,PD206+MAX(0,cap_m-PE33-PE91-PE149)),0)</f>
        <v/>
      </c>
      <c r="PF206" s="46">
        <f>IF(PF184=1,MIN(p4_homes*stab_occ,PE206+MAX(0,cap_m-PF33-PF91-PF149)),0)</f>
        <v/>
      </c>
      <c r="PG206" s="46">
        <f>IF(PG184=1,MIN(p4_homes*stab_occ,PF206+MAX(0,cap_m-PG33-PG91-PG149)),0)</f>
        <v/>
      </c>
      <c r="PH206" s="46">
        <f>IF(PH184=1,MIN(p4_homes*stab_occ,PG206+MAX(0,cap_m-PH33-PH91-PH149)),0)</f>
        <v/>
      </c>
      <c r="PI206" s="46">
        <f>IF(PI184=1,MIN(p4_homes*stab_occ,PH206+MAX(0,cap_m-PI33-PI91-PI149)),0)</f>
        <v/>
      </c>
      <c r="PJ206" s="46">
        <f>IF(PJ184=1,MIN(p4_homes*stab_occ,PI206+MAX(0,cap_m-PJ33-PJ91-PJ149)),0)</f>
        <v/>
      </c>
      <c r="PK206" s="46">
        <f>IF(PK184=1,MIN(p4_homes*stab_occ,PJ206+MAX(0,cap_m-PK33-PK91-PK149)),0)</f>
        <v/>
      </c>
      <c r="PL206" s="46">
        <f>IF(PL184=1,MIN(p4_homes*stab_occ,PK206+MAX(0,cap_m-PL33-PL91-PL149)),0)</f>
        <v/>
      </c>
      <c r="PM206" s="46">
        <f>IF(PM184=1,MIN(p4_homes*stab_occ,PL206+MAX(0,cap_m-PM33-PM91-PM149)),0)</f>
        <v/>
      </c>
    </row>
    <row r="207">
      <c r="A207" s="9" t="inlineStr">
        <is>
          <t>Net absorption</t>
        </is>
      </c>
      <c r="B207" s="9" t="inlineStr">
        <is>
          <t>P4</t>
        </is>
      </c>
      <c r="C207" s="47">
        <f>SUM(D207:PM207)</f>
        <v/>
      </c>
      <c r="D207" s="46">
        <f>D206-0</f>
        <v/>
      </c>
      <c r="E207" s="46">
        <f>E206-D206</f>
        <v/>
      </c>
      <c r="F207" s="46">
        <f>F206-E206</f>
        <v/>
      </c>
      <c r="G207" s="46">
        <f>G206-F206</f>
        <v/>
      </c>
      <c r="H207" s="46">
        <f>H206-G206</f>
        <v/>
      </c>
      <c r="I207" s="46">
        <f>I206-H206</f>
        <v/>
      </c>
      <c r="J207" s="46">
        <f>J206-I206</f>
        <v/>
      </c>
      <c r="K207" s="46">
        <f>K206-J206</f>
        <v/>
      </c>
      <c r="L207" s="46">
        <f>L206-K206</f>
        <v/>
      </c>
      <c r="M207" s="46">
        <f>M206-L206</f>
        <v/>
      </c>
      <c r="N207" s="46">
        <f>N206-M206</f>
        <v/>
      </c>
      <c r="O207" s="46">
        <f>O206-N206</f>
        <v/>
      </c>
      <c r="P207" s="46">
        <f>P206-O206</f>
        <v/>
      </c>
      <c r="Q207" s="46">
        <f>Q206-P206</f>
        <v/>
      </c>
      <c r="R207" s="46">
        <f>R206-Q206</f>
        <v/>
      </c>
      <c r="S207" s="46">
        <f>S206-R206</f>
        <v/>
      </c>
      <c r="T207" s="46">
        <f>T206-S206</f>
        <v/>
      </c>
      <c r="U207" s="46">
        <f>U206-T206</f>
        <v/>
      </c>
      <c r="V207" s="46">
        <f>V206-U206</f>
        <v/>
      </c>
      <c r="W207" s="46">
        <f>W206-V206</f>
        <v/>
      </c>
      <c r="X207" s="46">
        <f>X206-W206</f>
        <v/>
      </c>
      <c r="Y207" s="46">
        <f>Y206-X206</f>
        <v/>
      </c>
      <c r="Z207" s="46">
        <f>Z206-Y206</f>
        <v/>
      </c>
      <c r="AA207" s="46">
        <f>AA206-Z206</f>
        <v/>
      </c>
      <c r="AB207" s="46">
        <f>AB206-AA206</f>
        <v/>
      </c>
      <c r="AC207" s="46">
        <f>AC206-AB206</f>
        <v/>
      </c>
      <c r="AD207" s="46">
        <f>AD206-AC206</f>
        <v/>
      </c>
      <c r="AE207" s="46">
        <f>AE206-AD206</f>
        <v/>
      </c>
      <c r="AF207" s="46">
        <f>AF206-AE206</f>
        <v/>
      </c>
      <c r="AG207" s="46">
        <f>AG206-AF206</f>
        <v/>
      </c>
      <c r="AH207" s="46">
        <f>AH206-AG206</f>
        <v/>
      </c>
      <c r="AI207" s="46">
        <f>AI206-AH206</f>
        <v/>
      </c>
      <c r="AJ207" s="46">
        <f>AJ206-AI206</f>
        <v/>
      </c>
      <c r="AK207" s="46">
        <f>AK206-AJ206</f>
        <v/>
      </c>
      <c r="AL207" s="46">
        <f>AL206-AK206</f>
        <v/>
      </c>
      <c r="AM207" s="46">
        <f>AM206-AL206</f>
        <v/>
      </c>
      <c r="AN207" s="46">
        <f>AN206-AM206</f>
        <v/>
      </c>
      <c r="AO207" s="46">
        <f>AO206-AN206</f>
        <v/>
      </c>
      <c r="AP207" s="46">
        <f>AP206-AO206</f>
        <v/>
      </c>
      <c r="AQ207" s="46">
        <f>AQ206-AP206</f>
        <v/>
      </c>
      <c r="AR207" s="46">
        <f>AR206-AQ206</f>
        <v/>
      </c>
      <c r="AS207" s="46">
        <f>AS206-AR206</f>
        <v/>
      </c>
      <c r="AT207" s="46">
        <f>AT206-AS206</f>
        <v/>
      </c>
      <c r="AU207" s="46">
        <f>AU206-AT206</f>
        <v/>
      </c>
      <c r="AV207" s="46">
        <f>AV206-AU206</f>
        <v/>
      </c>
      <c r="AW207" s="46">
        <f>AW206-AV206</f>
        <v/>
      </c>
      <c r="AX207" s="46">
        <f>AX206-AW206</f>
        <v/>
      </c>
      <c r="AY207" s="46">
        <f>AY206-AX206</f>
        <v/>
      </c>
      <c r="AZ207" s="46">
        <f>AZ206-AY206</f>
        <v/>
      </c>
      <c r="BA207" s="46">
        <f>BA206-AZ206</f>
        <v/>
      </c>
      <c r="BB207" s="46">
        <f>BB206-BA206</f>
        <v/>
      </c>
      <c r="BC207" s="46">
        <f>BC206-BB206</f>
        <v/>
      </c>
      <c r="BD207" s="46">
        <f>BD206-BC206</f>
        <v/>
      </c>
      <c r="BE207" s="46">
        <f>BE206-BD206</f>
        <v/>
      </c>
      <c r="BF207" s="46">
        <f>BF206-BE206</f>
        <v/>
      </c>
      <c r="BG207" s="46">
        <f>BG206-BF206</f>
        <v/>
      </c>
      <c r="BH207" s="46">
        <f>BH206-BG206</f>
        <v/>
      </c>
      <c r="BI207" s="46">
        <f>BI206-BH206</f>
        <v/>
      </c>
      <c r="BJ207" s="46">
        <f>BJ206-BI206</f>
        <v/>
      </c>
      <c r="BK207" s="46">
        <f>BK206-BJ206</f>
        <v/>
      </c>
      <c r="BL207" s="46">
        <f>BL206-BK206</f>
        <v/>
      </c>
      <c r="BM207" s="46">
        <f>BM206-BL206</f>
        <v/>
      </c>
      <c r="BN207" s="46">
        <f>BN206-BM206</f>
        <v/>
      </c>
      <c r="BO207" s="46">
        <f>BO206-BN206</f>
        <v/>
      </c>
      <c r="BP207" s="46">
        <f>BP206-BO206</f>
        <v/>
      </c>
      <c r="BQ207" s="46">
        <f>BQ206-BP206</f>
        <v/>
      </c>
      <c r="BR207" s="46">
        <f>BR206-BQ206</f>
        <v/>
      </c>
      <c r="BS207" s="46">
        <f>BS206-BR206</f>
        <v/>
      </c>
      <c r="BT207" s="46">
        <f>BT206-BS206</f>
        <v/>
      </c>
      <c r="BU207" s="46">
        <f>BU206-BT206</f>
        <v/>
      </c>
      <c r="BV207" s="46">
        <f>BV206-BU206</f>
        <v/>
      </c>
      <c r="BW207" s="46">
        <f>BW206-BV206</f>
        <v/>
      </c>
      <c r="BX207" s="46">
        <f>BX206-BW206</f>
        <v/>
      </c>
      <c r="BY207" s="46">
        <f>BY206-BX206</f>
        <v/>
      </c>
      <c r="BZ207" s="46">
        <f>BZ206-BY206</f>
        <v/>
      </c>
      <c r="CA207" s="46">
        <f>CA206-BZ206</f>
        <v/>
      </c>
      <c r="CB207" s="46">
        <f>CB206-CA206</f>
        <v/>
      </c>
      <c r="CC207" s="46">
        <f>CC206-CB206</f>
        <v/>
      </c>
      <c r="CD207" s="46">
        <f>CD206-CC206</f>
        <v/>
      </c>
      <c r="CE207" s="46">
        <f>CE206-CD206</f>
        <v/>
      </c>
      <c r="CF207" s="46">
        <f>CF206-CE206</f>
        <v/>
      </c>
      <c r="CG207" s="46">
        <f>CG206-CF206</f>
        <v/>
      </c>
      <c r="CH207" s="46">
        <f>CH206-CG206</f>
        <v/>
      </c>
      <c r="CI207" s="46">
        <f>CI206-CH206</f>
        <v/>
      </c>
      <c r="CJ207" s="46">
        <f>CJ206-CI206</f>
        <v/>
      </c>
      <c r="CK207" s="46">
        <f>CK206-CJ206</f>
        <v/>
      </c>
      <c r="CL207" s="46">
        <f>CL206-CK206</f>
        <v/>
      </c>
      <c r="CM207" s="46">
        <f>CM206-CL206</f>
        <v/>
      </c>
      <c r="CN207" s="46">
        <f>CN206-CM206</f>
        <v/>
      </c>
      <c r="CO207" s="46">
        <f>CO206-CN206</f>
        <v/>
      </c>
      <c r="CP207" s="46">
        <f>CP206-CO206</f>
        <v/>
      </c>
      <c r="CQ207" s="46">
        <f>CQ206-CP206</f>
        <v/>
      </c>
      <c r="CR207" s="46">
        <f>CR206-CQ206</f>
        <v/>
      </c>
      <c r="CS207" s="46">
        <f>CS206-CR206</f>
        <v/>
      </c>
      <c r="CT207" s="46">
        <f>CT206-CS206</f>
        <v/>
      </c>
      <c r="CU207" s="46">
        <f>CU206-CT206</f>
        <v/>
      </c>
      <c r="CV207" s="46">
        <f>CV206-CU206</f>
        <v/>
      </c>
      <c r="CW207" s="46">
        <f>CW206-CV206</f>
        <v/>
      </c>
      <c r="CX207" s="46">
        <f>CX206-CW206</f>
        <v/>
      </c>
      <c r="CY207" s="46">
        <f>CY206-CX206</f>
        <v/>
      </c>
      <c r="CZ207" s="46">
        <f>CZ206-CY206</f>
        <v/>
      </c>
      <c r="DA207" s="46">
        <f>DA206-CZ206</f>
        <v/>
      </c>
      <c r="DB207" s="46">
        <f>DB206-DA206</f>
        <v/>
      </c>
      <c r="DC207" s="46">
        <f>DC206-DB206</f>
        <v/>
      </c>
      <c r="DD207" s="46">
        <f>DD206-DC206</f>
        <v/>
      </c>
      <c r="DE207" s="46">
        <f>DE206-DD206</f>
        <v/>
      </c>
      <c r="DF207" s="46">
        <f>DF206-DE206</f>
        <v/>
      </c>
      <c r="DG207" s="46">
        <f>DG206-DF206</f>
        <v/>
      </c>
      <c r="DH207" s="46">
        <f>DH206-DG206</f>
        <v/>
      </c>
      <c r="DI207" s="46">
        <f>DI206-DH206</f>
        <v/>
      </c>
      <c r="DJ207" s="46">
        <f>DJ206-DI206</f>
        <v/>
      </c>
      <c r="DK207" s="46">
        <f>DK206-DJ206</f>
        <v/>
      </c>
      <c r="DL207" s="46">
        <f>DL206-DK206</f>
        <v/>
      </c>
      <c r="DM207" s="46">
        <f>DM206-DL206</f>
        <v/>
      </c>
      <c r="DN207" s="46">
        <f>DN206-DM206</f>
        <v/>
      </c>
      <c r="DO207" s="46">
        <f>DO206-DN206</f>
        <v/>
      </c>
      <c r="DP207" s="46">
        <f>DP206-DO206</f>
        <v/>
      </c>
      <c r="DQ207" s="46">
        <f>DQ206-DP206</f>
        <v/>
      </c>
      <c r="DR207" s="46">
        <f>DR206-DQ206</f>
        <v/>
      </c>
      <c r="DS207" s="46">
        <f>DS206-DR206</f>
        <v/>
      </c>
      <c r="DT207" s="46">
        <f>DT206-DS206</f>
        <v/>
      </c>
      <c r="DU207" s="46">
        <f>DU206-DT206</f>
        <v/>
      </c>
      <c r="DV207" s="46">
        <f>DV206-DU206</f>
        <v/>
      </c>
      <c r="DW207" s="46">
        <f>DW206-DV206</f>
        <v/>
      </c>
      <c r="DX207" s="46">
        <f>DX206-DW206</f>
        <v/>
      </c>
      <c r="DY207" s="46">
        <f>DY206-DX206</f>
        <v/>
      </c>
      <c r="DZ207" s="46">
        <f>DZ206-DY206</f>
        <v/>
      </c>
      <c r="EA207" s="46">
        <f>EA206-DZ206</f>
        <v/>
      </c>
      <c r="EB207" s="46">
        <f>EB206-EA206</f>
        <v/>
      </c>
      <c r="EC207" s="46">
        <f>EC206-EB206</f>
        <v/>
      </c>
      <c r="ED207" s="46">
        <f>ED206-EC206</f>
        <v/>
      </c>
      <c r="EE207" s="46">
        <f>EE206-ED206</f>
        <v/>
      </c>
      <c r="EF207" s="46">
        <f>EF206-EE206</f>
        <v/>
      </c>
      <c r="EG207" s="46">
        <f>EG206-EF206</f>
        <v/>
      </c>
      <c r="EH207" s="46">
        <f>EH206-EG206</f>
        <v/>
      </c>
      <c r="EI207" s="46">
        <f>EI206-EH206</f>
        <v/>
      </c>
      <c r="EJ207" s="46">
        <f>EJ206-EI206</f>
        <v/>
      </c>
      <c r="EK207" s="46">
        <f>EK206-EJ206</f>
        <v/>
      </c>
      <c r="EL207" s="46">
        <f>EL206-EK206</f>
        <v/>
      </c>
      <c r="EM207" s="46">
        <f>EM206-EL206</f>
        <v/>
      </c>
      <c r="EN207" s="46">
        <f>EN206-EM206</f>
        <v/>
      </c>
      <c r="EO207" s="46">
        <f>EO206-EN206</f>
        <v/>
      </c>
      <c r="EP207" s="46">
        <f>EP206-EO206</f>
        <v/>
      </c>
      <c r="EQ207" s="46">
        <f>EQ206-EP206</f>
        <v/>
      </c>
      <c r="ER207" s="46">
        <f>ER206-EQ206</f>
        <v/>
      </c>
      <c r="ES207" s="46">
        <f>ES206-ER206</f>
        <v/>
      </c>
      <c r="ET207" s="46">
        <f>ET206-ES206</f>
        <v/>
      </c>
      <c r="EU207" s="46">
        <f>EU206-ET206</f>
        <v/>
      </c>
      <c r="EV207" s="46">
        <f>EV206-EU206</f>
        <v/>
      </c>
      <c r="EW207" s="46">
        <f>EW206-EV206</f>
        <v/>
      </c>
      <c r="EX207" s="46">
        <f>EX206-EW206</f>
        <v/>
      </c>
      <c r="EY207" s="46">
        <f>EY206-EX206</f>
        <v/>
      </c>
      <c r="EZ207" s="46">
        <f>EZ206-EY206</f>
        <v/>
      </c>
      <c r="FA207" s="46">
        <f>FA206-EZ206</f>
        <v/>
      </c>
      <c r="FB207" s="46">
        <f>FB206-FA206</f>
        <v/>
      </c>
      <c r="FC207" s="46">
        <f>FC206-FB206</f>
        <v/>
      </c>
      <c r="FD207" s="46">
        <f>FD206-FC206</f>
        <v/>
      </c>
      <c r="FE207" s="46">
        <f>FE206-FD206</f>
        <v/>
      </c>
      <c r="FF207" s="46">
        <f>FF206-FE206</f>
        <v/>
      </c>
      <c r="FG207" s="46">
        <f>FG206-FF206</f>
        <v/>
      </c>
      <c r="FH207" s="46">
        <f>FH206-FG206</f>
        <v/>
      </c>
      <c r="FI207" s="46">
        <f>FI206-FH206</f>
        <v/>
      </c>
      <c r="FJ207" s="46">
        <f>FJ206-FI206</f>
        <v/>
      </c>
      <c r="FK207" s="46">
        <f>FK206-FJ206</f>
        <v/>
      </c>
      <c r="FL207" s="46">
        <f>FL206-FK206</f>
        <v/>
      </c>
      <c r="FM207" s="46">
        <f>FM206-FL206</f>
        <v/>
      </c>
      <c r="FN207" s="46">
        <f>FN206-FM206</f>
        <v/>
      </c>
      <c r="FO207" s="46">
        <f>FO206-FN206</f>
        <v/>
      </c>
      <c r="FP207" s="46">
        <f>FP206-FO206</f>
        <v/>
      </c>
      <c r="FQ207" s="46">
        <f>FQ206-FP206</f>
        <v/>
      </c>
      <c r="FR207" s="46">
        <f>FR206-FQ206</f>
        <v/>
      </c>
      <c r="FS207" s="46">
        <f>FS206-FR206</f>
        <v/>
      </c>
      <c r="FT207" s="46">
        <f>FT206-FS206</f>
        <v/>
      </c>
      <c r="FU207" s="46">
        <f>FU206-FT206</f>
        <v/>
      </c>
      <c r="FV207" s="46">
        <f>FV206-FU206</f>
        <v/>
      </c>
      <c r="FW207" s="46">
        <f>FW206-FV206</f>
        <v/>
      </c>
      <c r="FX207" s="46">
        <f>FX206-FW206</f>
        <v/>
      </c>
      <c r="FY207" s="46">
        <f>FY206-FX206</f>
        <v/>
      </c>
      <c r="FZ207" s="46">
        <f>FZ206-FY206</f>
        <v/>
      </c>
      <c r="GA207" s="46">
        <f>GA206-FZ206</f>
        <v/>
      </c>
      <c r="GB207" s="46">
        <f>GB206-GA206</f>
        <v/>
      </c>
      <c r="GC207" s="46">
        <f>GC206-GB206</f>
        <v/>
      </c>
      <c r="GD207" s="46">
        <f>GD206-GC206</f>
        <v/>
      </c>
      <c r="GE207" s="46">
        <f>GE206-GD206</f>
        <v/>
      </c>
      <c r="GF207" s="46">
        <f>GF206-GE206</f>
        <v/>
      </c>
      <c r="GG207" s="46">
        <f>GG206-GF206</f>
        <v/>
      </c>
      <c r="GH207" s="46">
        <f>GH206-GG206</f>
        <v/>
      </c>
      <c r="GI207" s="46">
        <f>GI206-GH206</f>
        <v/>
      </c>
      <c r="GJ207" s="46">
        <f>GJ206-GI206</f>
        <v/>
      </c>
      <c r="GK207" s="46">
        <f>GK206-GJ206</f>
        <v/>
      </c>
      <c r="GL207" s="46">
        <f>GL206-GK206</f>
        <v/>
      </c>
      <c r="GM207" s="46">
        <f>GM206-GL206</f>
        <v/>
      </c>
      <c r="GN207" s="46">
        <f>GN206-GM206</f>
        <v/>
      </c>
      <c r="GO207" s="46">
        <f>GO206-GN206</f>
        <v/>
      </c>
      <c r="GP207" s="46">
        <f>GP206-GO206</f>
        <v/>
      </c>
      <c r="GQ207" s="46">
        <f>GQ206-GP206</f>
        <v/>
      </c>
      <c r="GR207" s="46">
        <f>GR206-GQ206</f>
        <v/>
      </c>
      <c r="GS207" s="46">
        <f>GS206-GR206</f>
        <v/>
      </c>
      <c r="GT207" s="46">
        <f>GT206-GS206</f>
        <v/>
      </c>
      <c r="GU207" s="46">
        <f>GU206-GT206</f>
        <v/>
      </c>
      <c r="GV207" s="46">
        <f>GV206-GU206</f>
        <v/>
      </c>
      <c r="GW207" s="46">
        <f>GW206-GV206</f>
        <v/>
      </c>
      <c r="GX207" s="46">
        <f>GX206-GW206</f>
        <v/>
      </c>
      <c r="GY207" s="46">
        <f>GY206-GX206</f>
        <v/>
      </c>
      <c r="GZ207" s="46">
        <f>GZ206-GY206</f>
        <v/>
      </c>
      <c r="HA207" s="46">
        <f>HA206-GZ206</f>
        <v/>
      </c>
      <c r="HB207" s="46">
        <f>HB206-HA206</f>
        <v/>
      </c>
      <c r="HC207" s="46">
        <f>HC206-HB206</f>
        <v/>
      </c>
      <c r="HD207" s="46">
        <f>HD206-HC206</f>
        <v/>
      </c>
      <c r="HE207" s="46">
        <f>HE206-HD206</f>
        <v/>
      </c>
      <c r="HF207" s="46">
        <f>HF206-HE206</f>
        <v/>
      </c>
      <c r="HG207" s="46">
        <f>HG206-HF206</f>
        <v/>
      </c>
      <c r="HH207" s="46">
        <f>HH206-HG206</f>
        <v/>
      </c>
      <c r="HI207" s="46">
        <f>HI206-HH206</f>
        <v/>
      </c>
      <c r="HJ207" s="46">
        <f>HJ206-HI206</f>
        <v/>
      </c>
      <c r="HK207" s="46">
        <f>HK206-HJ206</f>
        <v/>
      </c>
      <c r="HL207" s="46">
        <f>HL206-HK206</f>
        <v/>
      </c>
      <c r="HM207" s="46">
        <f>HM206-HL206</f>
        <v/>
      </c>
      <c r="HN207" s="46">
        <f>HN206-HM206</f>
        <v/>
      </c>
      <c r="HO207" s="46">
        <f>HO206-HN206</f>
        <v/>
      </c>
      <c r="HP207" s="46">
        <f>HP206-HO206</f>
        <v/>
      </c>
      <c r="HQ207" s="46">
        <f>HQ206-HP206</f>
        <v/>
      </c>
      <c r="HR207" s="46">
        <f>HR206-HQ206</f>
        <v/>
      </c>
      <c r="HS207" s="46">
        <f>HS206-HR206</f>
        <v/>
      </c>
      <c r="HT207" s="46">
        <f>HT206-HS206</f>
        <v/>
      </c>
      <c r="HU207" s="46">
        <f>HU206-HT206</f>
        <v/>
      </c>
      <c r="HV207" s="46">
        <f>HV206-HU206</f>
        <v/>
      </c>
      <c r="HW207" s="46">
        <f>HW206-HV206</f>
        <v/>
      </c>
      <c r="HX207" s="46">
        <f>HX206-HW206</f>
        <v/>
      </c>
      <c r="HY207" s="46">
        <f>HY206-HX206</f>
        <v/>
      </c>
      <c r="HZ207" s="46">
        <f>HZ206-HY206</f>
        <v/>
      </c>
      <c r="IA207" s="46">
        <f>IA206-HZ206</f>
        <v/>
      </c>
      <c r="IB207" s="46">
        <f>IB206-IA206</f>
        <v/>
      </c>
      <c r="IC207" s="46">
        <f>IC206-IB206</f>
        <v/>
      </c>
      <c r="ID207" s="46">
        <f>ID206-IC206</f>
        <v/>
      </c>
      <c r="IE207" s="46">
        <f>IE206-ID206</f>
        <v/>
      </c>
      <c r="IF207" s="46">
        <f>IF206-IE206</f>
        <v/>
      </c>
      <c r="IG207" s="46">
        <f>IG206-IF206</f>
        <v/>
      </c>
      <c r="IH207" s="46">
        <f>IH206-IG206</f>
        <v/>
      </c>
      <c r="II207" s="46">
        <f>II206-IH206</f>
        <v/>
      </c>
      <c r="IJ207" s="46">
        <f>IJ206-II206</f>
        <v/>
      </c>
      <c r="IK207" s="46">
        <f>IK206-IJ206</f>
        <v/>
      </c>
      <c r="IL207" s="46">
        <f>IL206-IK206</f>
        <v/>
      </c>
      <c r="IM207" s="46">
        <f>IM206-IL206</f>
        <v/>
      </c>
      <c r="IN207" s="46">
        <f>IN206-IM206</f>
        <v/>
      </c>
      <c r="IO207" s="46">
        <f>IO206-IN206</f>
        <v/>
      </c>
      <c r="IP207" s="46">
        <f>IP206-IO206</f>
        <v/>
      </c>
      <c r="IQ207" s="46">
        <f>IQ206-IP206</f>
        <v/>
      </c>
      <c r="IR207" s="46">
        <f>IR206-IQ206</f>
        <v/>
      </c>
      <c r="IS207" s="46">
        <f>IS206-IR206</f>
        <v/>
      </c>
      <c r="IT207" s="46">
        <f>IT206-IS206</f>
        <v/>
      </c>
      <c r="IU207" s="46">
        <f>IU206-IT206</f>
        <v/>
      </c>
      <c r="IV207" s="46">
        <f>IV206-IU206</f>
        <v/>
      </c>
      <c r="IW207" s="46">
        <f>IW206-IV206</f>
        <v/>
      </c>
      <c r="IX207" s="46">
        <f>IX206-IW206</f>
        <v/>
      </c>
      <c r="IY207" s="46">
        <f>IY206-IX206</f>
        <v/>
      </c>
      <c r="IZ207" s="46">
        <f>IZ206-IY206</f>
        <v/>
      </c>
      <c r="JA207" s="46">
        <f>JA206-IZ206</f>
        <v/>
      </c>
      <c r="JB207" s="46">
        <f>JB206-JA206</f>
        <v/>
      </c>
      <c r="JC207" s="46">
        <f>JC206-JB206</f>
        <v/>
      </c>
      <c r="JD207" s="46">
        <f>JD206-JC206</f>
        <v/>
      </c>
      <c r="JE207" s="46">
        <f>JE206-JD206</f>
        <v/>
      </c>
      <c r="JF207" s="46">
        <f>JF206-JE206</f>
        <v/>
      </c>
      <c r="JG207" s="46">
        <f>JG206-JF206</f>
        <v/>
      </c>
      <c r="JH207" s="46">
        <f>JH206-JG206</f>
        <v/>
      </c>
      <c r="JI207" s="46">
        <f>JI206-JH206</f>
        <v/>
      </c>
      <c r="JJ207" s="46">
        <f>JJ206-JI206</f>
        <v/>
      </c>
      <c r="JK207" s="46">
        <f>JK206-JJ206</f>
        <v/>
      </c>
      <c r="JL207" s="46">
        <f>JL206-JK206</f>
        <v/>
      </c>
      <c r="JM207" s="46">
        <f>JM206-JL206</f>
        <v/>
      </c>
      <c r="JN207" s="46">
        <f>JN206-JM206</f>
        <v/>
      </c>
      <c r="JO207" s="46">
        <f>JO206-JN206</f>
        <v/>
      </c>
      <c r="JP207" s="46">
        <f>JP206-JO206</f>
        <v/>
      </c>
      <c r="JQ207" s="46">
        <f>JQ206-JP206</f>
        <v/>
      </c>
      <c r="JR207" s="46">
        <f>JR206-JQ206</f>
        <v/>
      </c>
      <c r="JS207" s="46">
        <f>JS206-JR206</f>
        <v/>
      </c>
      <c r="JT207" s="46">
        <f>JT206-JS206</f>
        <v/>
      </c>
      <c r="JU207" s="46">
        <f>JU206-JT206</f>
        <v/>
      </c>
      <c r="JV207" s="46">
        <f>JV206-JU206</f>
        <v/>
      </c>
      <c r="JW207" s="46">
        <f>JW206-JV206</f>
        <v/>
      </c>
      <c r="JX207" s="46">
        <f>JX206-JW206</f>
        <v/>
      </c>
      <c r="JY207" s="46">
        <f>JY206-JX206</f>
        <v/>
      </c>
      <c r="JZ207" s="46">
        <f>JZ206-JY206</f>
        <v/>
      </c>
      <c r="KA207" s="46">
        <f>KA206-JZ206</f>
        <v/>
      </c>
      <c r="KB207" s="46">
        <f>KB206-KA206</f>
        <v/>
      </c>
      <c r="KC207" s="46">
        <f>KC206-KB206</f>
        <v/>
      </c>
      <c r="KD207" s="46">
        <f>KD206-KC206</f>
        <v/>
      </c>
      <c r="KE207" s="46">
        <f>KE206-KD206</f>
        <v/>
      </c>
      <c r="KF207" s="46">
        <f>KF206-KE206</f>
        <v/>
      </c>
      <c r="KG207" s="46">
        <f>KG206-KF206</f>
        <v/>
      </c>
      <c r="KH207" s="46">
        <f>KH206-KG206</f>
        <v/>
      </c>
      <c r="KI207" s="46">
        <f>KI206-KH206</f>
        <v/>
      </c>
      <c r="KJ207" s="46">
        <f>KJ206-KI206</f>
        <v/>
      </c>
      <c r="KK207" s="46">
        <f>KK206-KJ206</f>
        <v/>
      </c>
      <c r="KL207" s="46">
        <f>KL206-KK206</f>
        <v/>
      </c>
      <c r="KM207" s="46">
        <f>KM206-KL206</f>
        <v/>
      </c>
      <c r="KN207" s="46">
        <f>KN206-KM206</f>
        <v/>
      </c>
      <c r="KO207" s="46">
        <f>KO206-KN206</f>
        <v/>
      </c>
      <c r="KP207" s="46">
        <f>KP206-KO206</f>
        <v/>
      </c>
      <c r="KQ207" s="46">
        <f>KQ206-KP206</f>
        <v/>
      </c>
      <c r="KR207" s="46">
        <f>KR206-KQ206</f>
        <v/>
      </c>
      <c r="KS207" s="46">
        <f>KS206-KR206</f>
        <v/>
      </c>
      <c r="KT207" s="46">
        <f>KT206-KS206</f>
        <v/>
      </c>
      <c r="KU207" s="46">
        <f>KU206-KT206</f>
        <v/>
      </c>
      <c r="KV207" s="46">
        <f>KV206-KU206</f>
        <v/>
      </c>
      <c r="KW207" s="46">
        <f>KW206-KV206</f>
        <v/>
      </c>
      <c r="KX207" s="46">
        <f>KX206-KW206</f>
        <v/>
      </c>
      <c r="KY207" s="46">
        <f>KY206-KX206</f>
        <v/>
      </c>
      <c r="KZ207" s="46">
        <f>KZ206-KY206</f>
        <v/>
      </c>
      <c r="LA207" s="46">
        <f>LA206-KZ206</f>
        <v/>
      </c>
      <c r="LB207" s="46">
        <f>LB206-LA206</f>
        <v/>
      </c>
      <c r="LC207" s="46">
        <f>LC206-LB206</f>
        <v/>
      </c>
      <c r="LD207" s="46">
        <f>LD206-LC206</f>
        <v/>
      </c>
      <c r="LE207" s="46">
        <f>LE206-LD206</f>
        <v/>
      </c>
      <c r="LF207" s="46">
        <f>LF206-LE206</f>
        <v/>
      </c>
      <c r="LG207" s="46">
        <f>LG206-LF206</f>
        <v/>
      </c>
      <c r="LH207" s="46">
        <f>LH206-LG206</f>
        <v/>
      </c>
      <c r="LI207" s="46">
        <f>LI206-LH206</f>
        <v/>
      </c>
      <c r="LJ207" s="46">
        <f>LJ206-LI206</f>
        <v/>
      </c>
      <c r="LK207" s="46">
        <f>LK206-LJ206</f>
        <v/>
      </c>
      <c r="LL207" s="46">
        <f>LL206-LK206</f>
        <v/>
      </c>
      <c r="LM207" s="46">
        <f>LM206-LL206</f>
        <v/>
      </c>
      <c r="LN207" s="46">
        <f>LN206-LM206</f>
        <v/>
      </c>
      <c r="LO207" s="46">
        <f>LO206-LN206</f>
        <v/>
      </c>
      <c r="LP207" s="46">
        <f>LP206-LO206</f>
        <v/>
      </c>
      <c r="LQ207" s="46">
        <f>LQ206-LP206</f>
        <v/>
      </c>
      <c r="LR207" s="46">
        <f>LR206-LQ206</f>
        <v/>
      </c>
      <c r="LS207" s="46">
        <f>LS206-LR206</f>
        <v/>
      </c>
      <c r="LT207" s="46">
        <f>LT206-LS206</f>
        <v/>
      </c>
      <c r="LU207" s="46">
        <f>LU206-LT206</f>
        <v/>
      </c>
      <c r="LV207" s="46">
        <f>LV206-LU206</f>
        <v/>
      </c>
      <c r="LW207" s="46">
        <f>LW206-LV206</f>
        <v/>
      </c>
      <c r="LX207" s="46">
        <f>LX206-LW206</f>
        <v/>
      </c>
      <c r="LY207" s="46">
        <f>LY206-LX206</f>
        <v/>
      </c>
      <c r="LZ207" s="46">
        <f>LZ206-LY206</f>
        <v/>
      </c>
      <c r="MA207" s="46">
        <f>MA206-LZ206</f>
        <v/>
      </c>
      <c r="MB207" s="46">
        <f>MB206-MA206</f>
        <v/>
      </c>
      <c r="MC207" s="46">
        <f>MC206-MB206</f>
        <v/>
      </c>
      <c r="MD207" s="46">
        <f>MD206-MC206</f>
        <v/>
      </c>
      <c r="ME207" s="46">
        <f>ME206-MD206</f>
        <v/>
      </c>
      <c r="MF207" s="46">
        <f>MF206-ME206</f>
        <v/>
      </c>
      <c r="MG207" s="46">
        <f>MG206-MF206</f>
        <v/>
      </c>
      <c r="MH207" s="46">
        <f>MH206-MG206</f>
        <v/>
      </c>
      <c r="MI207" s="46">
        <f>MI206-MH206</f>
        <v/>
      </c>
      <c r="MJ207" s="46">
        <f>MJ206-MI206</f>
        <v/>
      </c>
      <c r="MK207" s="46">
        <f>MK206-MJ206</f>
        <v/>
      </c>
      <c r="ML207" s="46">
        <f>ML206-MK206</f>
        <v/>
      </c>
      <c r="MM207" s="46">
        <f>MM206-ML206</f>
        <v/>
      </c>
      <c r="MN207" s="46">
        <f>MN206-MM206</f>
        <v/>
      </c>
      <c r="MO207" s="46">
        <f>MO206-MN206</f>
        <v/>
      </c>
      <c r="MP207" s="46">
        <f>MP206-MO206</f>
        <v/>
      </c>
      <c r="MQ207" s="46">
        <f>MQ206-MP206</f>
        <v/>
      </c>
      <c r="MR207" s="46">
        <f>MR206-MQ206</f>
        <v/>
      </c>
      <c r="MS207" s="46">
        <f>MS206-MR206</f>
        <v/>
      </c>
      <c r="MT207" s="46">
        <f>MT206-MS206</f>
        <v/>
      </c>
      <c r="MU207" s="46">
        <f>MU206-MT206</f>
        <v/>
      </c>
      <c r="MV207" s="46">
        <f>MV206-MU206</f>
        <v/>
      </c>
      <c r="MW207" s="46">
        <f>MW206-MV206</f>
        <v/>
      </c>
      <c r="MX207" s="46">
        <f>MX206-MW206</f>
        <v/>
      </c>
      <c r="MY207" s="46">
        <f>MY206-MX206</f>
        <v/>
      </c>
      <c r="MZ207" s="46">
        <f>MZ206-MY206</f>
        <v/>
      </c>
      <c r="NA207" s="46">
        <f>NA206-MZ206</f>
        <v/>
      </c>
      <c r="NB207" s="46">
        <f>NB206-NA206</f>
        <v/>
      </c>
      <c r="NC207" s="46">
        <f>NC206-NB206</f>
        <v/>
      </c>
      <c r="ND207" s="46">
        <f>ND206-NC206</f>
        <v/>
      </c>
      <c r="NE207" s="46">
        <f>NE206-ND206</f>
        <v/>
      </c>
      <c r="NF207" s="46">
        <f>NF206-NE206</f>
        <v/>
      </c>
      <c r="NG207" s="46">
        <f>NG206-NF206</f>
        <v/>
      </c>
      <c r="NH207" s="46">
        <f>NH206-NG206</f>
        <v/>
      </c>
      <c r="NI207" s="46">
        <f>NI206-NH206</f>
        <v/>
      </c>
      <c r="NJ207" s="46">
        <f>NJ206-NI206</f>
        <v/>
      </c>
      <c r="NK207" s="46">
        <f>NK206-NJ206</f>
        <v/>
      </c>
      <c r="NL207" s="46">
        <f>NL206-NK206</f>
        <v/>
      </c>
      <c r="NM207" s="46">
        <f>NM206-NL206</f>
        <v/>
      </c>
      <c r="NN207" s="46">
        <f>NN206-NM206</f>
        <v/>
      </c>
      <c r="NO207" s="46">
        <f>NO206-NN206</f>
        <v/>
      </c>
      <c r="NP207" s="46">
        <f>NP206-NO206</f>
        <v/>
      </c>
      <c r="NQ207" s="46">
        <f>NQ206-NP206</f>
        <v/>
      </c>
      <c r="NR207" s="46">
        <f>NR206-NQ206</f>
        <v/>
      </c>
      <c r="NS207" s="46">
        <f>NS206-NR206</f>
        <v/>
      </c>
      <c r="NT207" s="46">
        <f>NT206-NS206</f>
        <v/>
      </c>
      <c r="NU207" s="46">
        <f>NU206-NT206</f>
        <v/>
      </c>
      <c r="NV207" s="46">
        <f>NV206-NU206</f>
        <v/>
      </c>
      <c r="NW207" s="46">
        <f>NW206-NV206</f>
        <v/>
      </c>
      <c r="NX207" s="46">
        <f>NX206-NW206</f>
        <v/>
      </c>
      <c r="NY207" s="46">
        <f>NY206-NX206</f>
        <v/>
      </c>
      <c r="NZ207" s="46">
        <f>NZ206-NY206</f>
        <v/>
      </c>
      <c r="OA207" s="46">
        <f>OA206-NZ206</f>
        <v/>
      </c>
      <c r="OB207" s="46">
        <f>OB206-OA206</f>
        <v/>
      </c>
      <c r="OC207" s="46">
        <f>OC206-OB206</f>
        <v/>
      </c>
      <c r="OD207" s="46">
        <f>OD206-OC206</f>
        <v/>
      </c>
      <c r="OE207" s="46">
        <f>OE206-OD206</f>
        <v/>
      </c>
      <c r="OF207" s="46">
        <f>OF206-OE206</f>
        <v/>
      </c>
      <c r="OG207" s="46">
        <f>OG206-OF206</f>
        <v/>
      </c>
      <c r="OH207" s="46">
        <f>OH206-OG206</f>
        <v/>
      </c>
      <c r="OI207" s="46">
        <f>OI206-OH206</f>
        <v/>
      </c>
      <c r="OJ207" s="46">
        <f>OJ206-OI206</f>
        <v/>
      </c>
      <c r="OK207" s="46">
        <f>OK206-OJ206</f>
        <v/>
      </c>
      <c r="OL207" s="46">
        <f>OL206-OK206</f>
        <v/>
      </c>
      <c r="OM207" s="46">
        <f>OM206-OL206</f>
        <v/>
      </c>
      <c r="ON207" s="46">
        <f>ON206-OM206</f>
        <v/>
      </c>
      <c r="OO207" s="46">
        <f>OO206-ON206</f>
        <v/>
      </c>
      <c r="OP207" s="46">
        <f>OP206-OO206</f>
        <v/>
      </c>
      <c r="OQ207" s="46">
        <f>OQ206-OP206</f>
        <v/>
      </c>
      <c r="OR207" s="46">
        <f>OR206-OQ206</f>
        <v/>
      </c>
      <c r="OS207" s="46">
        <f>OS206-OR206</f>
        <v/>
      </c>
      <c r="OT207" s="46">
        <f>OT206-OS206</f>
        <v/>
      </c>
      <c r="OU207" s="46">
        <f>OU206-OT206</f>
        <v/>
      </c>
      <c r="OV207" s="46">
        <f>OV206-OU206</f>
        <v/>
      </c>
      <c r="OW207" s="46">
        <f>OW206-OV206</f>
        <v/>
      </c>
      <c r="OX207" s="46">
        <f>OX206-OW206</f>
        <v/>
      </c>
      <c r="OY207" s="46">
        <f>OY206-OX206</f>
        <v/>
      </c>
      <c r="OZ207" s="46">
        <f>OZ206-OY206</f>
        <v/>
      </c>
      <c r="PA207" s="46">
        <f>PA206-OZ206</f>
        <v/>
      </c>
      <c r="PB207" s="46">
        <f>PB206-PA206</f>
        <v/>
      </c>
      <c r="PC207" s="46">
        <f>PC206-PB206</f>
        <v/>
      </c>
      <c r="PD207" s="46">
        <f>PD206-PC206</f>
        <v/>
      </c>
      <c r="PE207" s="46">
        <f>PE206-PD206</f>
        <v/>
      </c>
      <c r="PF207" s="46">
        <f>PF206-PE206</f>
        <v/>
      </c>
      <c r="PG207" s="46">
        <f>PG206-PF206</f>
        <v/>
      </c>
      <c r="PH207" s="46">
        <f>PH206-PG206</f>
        <v/>
      </c>
      <c r="PI207" s="46">
        <f>PI206-PH206</f>
        <v/>
      </c>
      <c r="PJ207" s="46">
        <f>PJ206-PI206</f>
        <v/>
      </c>
      <c r="PK207" s="46">
        <f>PK206-PJ206</f>
        <v/>
      </c>
      <c r="PL207" s="46">
        <f>PL206-PK206</f>
        <v/>
      </c>
      <c r="PM207" s="46">
        <f>PM206-PL206</f>
        <v/>
      </c>
    </row>
    <row r="208">
      <c r="A208" s="9" t="inlineStr">
        <is>
          <t>Stabilized flag</t>
        </is>
      </c>
      <c r="B208" s="9" t="inlineStr">
        <is>
          <t>P4</t>
        </is>
      </c>
      <c r="D208" s="42">
        <f>IF(AND(D184=1,D206&gt;=p4_homes*stab_occ-0.001),1,0)</f>
        <v/>
      </c>
      <c r="E208" s="42">
        <f>IF(AND(E184=1,E206&gt;=p4_homes*stab_occ-0.001),1,0)</f>
        <v/>
      </c>
      <c r="F208" s="42">
        <f>IF(AND(F184=1,F206&gt;=p4_homes*stab_occ-0.001),1,0)</f>
        <v/>
      </c>
      <c r="G208" s="42">
        <f>IF(AND(G184=1,G206&gt;=p4_homes*stab_occ-0.001),1,0)</f>
        <v/>
      </c>
      <c r="H208" s="42">
        <f>IF(AND(H184=1,H206&gt;=p4_homes*stab_occ-0.001),1,0)</f>
        <v/>
      </c>
      <c r="I208" s="42">
        <f>IF(AND(I184=1,I206&gt;=p4_homes*stab_occ-0.001),1,0)</f>
        <v/>
      </c>
      <c r="J208" s="42">
        <f>IF(AND(J184=1,J206&gt;=p4_homes*stab_occ-0.001),1,0)</f>
        <v/>
      </c>
      <c r="K208" s="42">
        <f>IF(AND(K184=1,K206&gt;=p4_homes*stab_occ-0.001),1,0)</f>
        <v/>
      </c>
      <c r="L208" s="42">
        <f>IF(AND(L184=1,L206&gt;=p4_homes*stab_occ-0.001),1,0)</f>
        <v/>
      </c>
      <c r="M208" s="42">
        <f>IF(AND(M184=1,M206&gt;=p4_homes*stab_occ-0.001),1,0)</f>
        <v/>
      </c>
      <c r="N208" s="42">
        <f>IF(AND(N184=1,N206&gt;=p4_homes*stab_occ-0.001),1,0)</f>
        <v/>
      </c>
      <c r="O208" s="42">
        <f>IF(AND(O184=1,O206&gt;=p4_homes*stab_occ-0.001),1,0)</f>
        <v/>
      </c>
      <c r="P208" s="42">
        <f>IF(AND(P184=1,P206&gt;=p4_homes*stab_occ-0.001),1,0)</f>
        <v/>
      </c>
      <c r="Q208" s="42">
        <f>IF(AND(Q184=1,Q206&gt;=p4_homes*stab_occ-0.001),1,0)</f>
        <v/>
      </c>
      <c r="R208" s="42">
        <f>IF(AND(R184=1,R206&gt;=p4_homes*stab_occ-0.001),1,0)</f>
        <v/>
      </c>
      <c r="S208" s="42">
        <f>IF(AND(S184=1,S206&gt;=p4_homes*stab_occ-0.001),1,0)</f>
        <v/>
      </c>
      <c r="T208" s="42">
        <f>IF(AND(T184=1,T206&gt;=p4_homes*stab_occ-0.001),1,0)</f>
        <v/>
      </c>
      <c r="U208" s="42">
        <f>IF(AND(U184=1,U206&gt;=p4_homes*stab_occ-0.001),1,0)</f>
        <v/>
      </c>
      <c r="V208" s="42">
        <f>IF(AND(V184=1,V206&gt;=p4_homes*stab_occ-0.001),1,0)</f>
        <v/>
      </c>
      <c r="W208" s="42">
        <f>IF(AND(W184=1,W206&gt;=p4_homes*stab_occ-0.001),1,0)</f>
        <v/>
      </c>
      <c r="X208" s="42">
        <f>IF(AND(X184=1,X206&gt;=p4_homes*stab_occ-0.001),1,0)</f>
        <v/>
      </c>
      <c r="Y208" s="42">
        <f>IF(AND(Y184=1,Y206&gt;=p4_homes*stab_occ-0.001),1,0)</f>
        <v/>
      </c>
      <c r="Z208" s="42">
        <f>IF(AND(Z184=1,Z206&gt;=p4_homes*stab_occ-0.001),1,0)</f>
        <v/>
      </c>
      <c r="AA208" s="42">
        <f>IF(AND(AA184=1,AA206&gt;=p4_homes*stab_occ-0.001),1,0)</f>
        <v/>
      </c>
      <c r="AB208" s="42">
        <f>IF(AND(AB184=1,AB206&gt;=p4_homes*stab_occ-0.001),1,0)</f>
        <v/>
      </c>
      <c r="AC208" s="42">
        <f>IF(AND(AC184=1,AC206&gt;=p4_homes*stab_occ-0.001),1,0)</f>
        <v/>
      </c>
      <c r="AD208" s="42">
        <f>IF(AND(AD184=1,AD206&gt;=p4_homes*stab_occ-0.001),1,0)</f>
        <v/>
      </c>
      <c r="AE208" s="42">
        <f>IF(AND(AE184=1,AE206&gt;=p4_homes*stab_occ-0.001),1,0)</f>
        <v/>
      </c>
      <c r="AF208" s="42">
        <f>IF(AND(AF184=1,AF206&gt;=p4_homes*stab_occ-0.001),1,0)</f>
        <v/>
      </c>
      <c r="AG208" s="42">
        <f>IF(AND(AG184=1,AG206&gt;=p4_homes*stab_occ-0.001),1,0)</f>
        <v/>
      </c>
      <c r="AH208" s="42">
        <f>IF(AND(AH184=1,AH206&gt;=p4_homes*stab_occ-0.001),1,0)</f>
        <v/>
      </c>
      <c r="AI208" s="42">
        <f>IF(AND(AI184=1,AI206&gt;=p4_homes*stab_occ-0.001),1,0)</f>
        <v/>
      </c>
      <c r="AJ208" s="42">
        <f>IF(AND(AJ184=1,AJ206&gt;=p4_homes*stab_occ-0.001),1,0)</f>
        <v/>
      </c>
      <c r="AK208" s="42">
        <f>IF(AND(AK184=1,AK206&gt;=p4_homes*stab_occ-0.001),1,0)</f>
        <v/>
      </c>
      <c r="AL208" s="42">
        <f>IF(AND(AL184=1,AL206&gt;=p4_homes*stab_occ-0.001),1,0)</f>
        <v/>
      </c>
      <c r="AM208" s="42">
        <f>IF(AND(AM184=1,AM206&gt;=p4_homes*stab_occ-0.001),1,0)</f>
        <v/>
      </c>
      <c r="AN208" s="42">
        <f>IF(AND(AN184=1,AN206&gt;=p4_homes*stab_occ-0.001),1,0)</f>
        <v/>
      </c>
      <c r="AO208" s="42">
        <f>IF(AND(AO184=1,AO206&gt;=p4_homes*stab_occ-0.001),1,0)</f>
        <v/>
      </c>
      <c r="AP208" s="42">
        <f>IF(AND(AP184=1,AP206&gt;=p4_homes*stab_occ-0.001),1,0)</f>
        <v/>
      </c>
      <c r="AQ208" s="42">
        <f>IF(AND(AQ184=1,AQ206&gt;=p4_homes*stab_occ-0.001),1,0)</f>
        <v/>
      </c>
      <c r="AR208" s="42">
        <f>IF(AND(AR184=1,AR206&gt;=p4_homes*stab_occ-0.001),1,0)</f>
        <v/>
      </c>
      <c r="AS208" s="42">
        <f>IF(AND(AS184=1,AS206&gt;=p4_homes*stab_occ-0.001),1,0)</f>
        <v/>
      </c>
      <c r="AT208" s="42">
        <f>IF(AND(AT184=1,AT206&gt;=p4_homes*stab_occ-0.001),1,0)</f>
        <v/>
      </c>
      <c r="AU208" s="42">
        <f>IF(AND(AU184=1,AU206&gt;=p4_homes*stab_occ-0.001),1,0)</f>
        <v/>
      </c>
      <c r="AV208" s="42">
        <f>IF(AND(AV184=1,AV206&gt;=p4_homes*stab_occ-0.001),1,0)</f>
        <v/>
      </c>
      <c r="AW208" s="42">
        <f>IF(AND(AW184=1,AW206&gt;=p4_homes*stab_occ-0.001),1,0)</f>
        <v/>
      </c>
      <c r="AX208" s="42">
        <f>IF(AND(AX184=1,AX206&gt;=p4_homes*stab_occ-0.001),1,0)</f>
        <v/>
      </c>
      <c r="AY208" s="42">
        <f>IF(AND(AY184=1,AY206&gt;=p4_homes*stab_occ-0.001),1,0)</f>
        <v/>
      </c>
      <c r="AZ208" s="42">
        <f>IF(AND(AZ184=1,AZ206&gt;=p4_homes*stab_occ-0.001),1,0)</f>
        <v/>
      </c>
      <c r="BA208" s="42">
        <f>IF(AND(BA184=1,BA206&gt;=p4_homes*stab_occ-0.001),1,0)</f>
        <v/>
      </c>
      <c r="BB208" s="42">
        <f>IF(AND(BB184=1,BB206&gt;=p4_homes*stab_occ-0.001),1,0)</f>
        <v/>
      </c>
      <c r="BC208" s="42">
        <f>IF(AND(BC184=1,BC206&gt;=p4_homes*stab_occ-0.001),1,0)</f>
        <v/>
      </c>
      <c r="BD208" s="42">
        <f>IF(AND(BD184=1,BD206&gt;=p4_homes*stab_occ-0.001),1,0)</f>
        <v/>
      </c>
      <c r="BE208" s="42">
        <f>IF(AND(BE184=1,BE206&gt;=p4_homes*stab_occ-0.001),1,0)</f>
        <v/>
      </c>
      <c r="BF208" s="42">
        <f>IF(AND(BF184=1,BF206&gt;=p4_homes*stab_occ-0.001),1,0)</f>
        <v/>
      </c>
      <c r="BG208" s="42">
        <f>IF(AND(BG184=1,BG206&gt;=p4_homes*stab_occ-0.001),1,0)</f>
        <v/>
      </c>
      <c r="BH208" s="42">
        <f>IF(AND(BH184=1,BH206&gt;=p4_homes*stab_occ-0.001),1,0)</f>
        <v/>
      </c>
      <c r="BI208" s="42">
        <f>IF(AND(BI184=1,BI206&gt;=p4_homes*stab_occ-0.001),1,0)</f>
        <v/>
      </c>
      <c r="BJ208" s="42">
        <f>IF(AND(BJ184=1,BJ206&gt;=p4_homes*stab_occ-0.001),1,0)</f>
        <v/>
      </c>
      <c r="BK208" s="42">
        <f>IF(AND(BK184=1,BK206&gt;=p4_homes*stab_occ-0.001),1,0)</f>
        <v/>
      </c>
      <c r="BL208" s="42">
        <f>IF(AND(BL184=1,BL206&gt;=p4_homes*stab_occ-0.001),1,0)</f>
        <v/>
      </c>
      <c r="BM208" s="42">
        <f>IF(AND(BM184=1,BM206&gt;=p4_homes*stab_occ-0.001),1,0)</f>
        <v/>
      </c>
      <c r="BN208" s="42">
        <f>IF(AND(BN184=1,BN206&gt;=p4_homes*stab_occ-0.001),1,0)</f>
        <v/>
      </c>
      <c r="BO208" s="42">
        <f>IF(AND(BO184=1,BO206&gt;=p4_homes*stab_occ-0.001),1,0)</f>
        <v/>
      </c>
      <c r="BP208" s="42">
        <f>IF(AND(BP184=1,BP206&gt;=p4_homes*stab_occ-0.001),1,0)</f>
        <v/>
      </c>
      <c r="BQ208" s="42">
        <f>IF(AND(BQ184=1,BQ206&gt;=p4_homes*stab_occ-0.001),1,0)</f>
        <v/>
      </c>
      <c r="BR208" s="42">
        <f>IF(AND(BR184=1,BR206&gt;=p4_homes*stab_occ-0.001),1,0)</f>
        <v/>
      </c>
      <c r="BS208" s="42">
        <f>IF(AND(BS184=1,BS206&gt;=p4_homes*stab_occ-0.001),1,0)</f>
        <v/>
      </c>
      <c r="BT208" s="42">
        <f>IF(AND(BT184=1,BT206&gt;=p4_homes*stab_occ-0.001),1,0)</f>
        <v/>
      </c>
      <c r="BU208" s="42">
        <f>IF(AND(BU184=1,BU206&gt;=p4_homes*stab_occ-0.001),1,0)</f>
        <v/>
      </c>
      <c r="BV208" s="42">
        <f>IF(AND(BV184=1,BV206&gt;=p4_homes*stab_occ-0.001),1,0)</f>
        <v/>
      </c>
      <c r="BW208" s="42">
        <f>IF(AND(BW184=1,BW206&gt;=p4_homes*stab_occ-0.001),1,0)</f>
        <v/>
      </c>
      <c r="BX208" s="42">
        <f>IF(AND(BX184=1,BX206&gt;=p4_homes*stab_occ-0.001),1,0)</f>
        <v/>
      </c>
      <c r="BY208" s="42">
        <f>IF(AND(BY184=1,BY206&gt;=p4_homes*stab_occ-0.001),1,0)</f>
        <v/>
      </c>
      <c r="BZ208" s="42">
        <f>IF(AND(BZ184=1,BZ206&gt;=p4_homes*stab_occ-0.001),1,0)</f>
        <v/>
      </c>
      <c r="CA208" s="42">
        <f>IF(AND(CA184=1,CA206&gt;=p4_homes*stab_occ-0.001),1,0)</f>
        <v/>
      </c>
      <c r="CB208" s="42">
        <f>IF(AND(CB184=1,CB206&gt;=p4_homes*stab_occ-0.001),1,0)</f>
        <v/>
      </c>
      <c r="CC208" s="42">
        <f>IF(AND(CC184=1,CC206&gt;=p4_homes*stab_occ-0.001),1,0)</f>
        <v/>
      </c>
      <c r="CD208" s="42">
        <f>IF(AND(CD184=1,CD206&gt;=p4_homes*stab_occ-0.001),1,0)</f>
        <v/>
      </c>
      <c r="CE208" s="42">
        <f>IF(AND(CE184=1,CE206&gt;=p4_homes*stab_occ-0.001),1,0)</f>
        <v/>
      </c>
      <c r="CF208" s="42">
        <f>IF(AND(CF184=1,CF206&gt;=p4_homes*stab_occ-0.001),1,0)</f>
        <v/>
      </c>
      <c r="CG208" s="42">
        <f>IF(AND(CG184=1,CG206&gt;=p4_homes*stab_occ-0.001),1,0)</f>
        <v/>
      </c>
      <c r="CH208" s="42">
        <f>IF(AND(CH184=1,CH206&gt;=p4_homes*stab_occ-0.001),1,0)</f>
        <v/>
      </c>
      <c r="CI208" s="42">
        <f>IF(AND(CI184=1,CI206&gt;=p4_homes*stab_occ-0.001),1,0)</f>
        <v/>
      </c>
      <c r="CJ208" s="42">
        <f>IF(AND(CJ184=1,CJ206&gt;=p4_homes*stab_occ-0.001),1,0)</f>
        <v/>
      </c>
      <c r="CK208" s="42">
        <f>IF(AND(CK184=1,CK206&gt;=p4_homes*stab_occ-0.001),1,0)</f>
        <v/>
      </c>
      <c r="CL208" s="42">
        <f>IF(AND(CL184=1,CL206&gt;=p4_homes*stab_occ-0.001),1,0)</f>
        <v/>
      </c>
      <c r="CM208" s="42">
        <f>IF(AND(CM184=1,CM206&gt;=p4_homes*stab_occ-0.001),1,0)</f>
        <v/>
      </c>
      <c r="CN208" s="42">
        <f>IF(AND(CN184=1,CN206&gt;=p4_homes*stab_occ-0.001),1,0)</f>
        <v/>
      </c>
      <c r="CO208" s="42">
        <f>IF(AND(CO184=1,CO206&gt;=p4_homes*stab_occ-0.001),1,0)</f>
        <v/>
      </c>
      <c r="CP208" s="42">
        <f>IF(AND(CP184=1,CP206&gt;=p4_homes*stab_occ-0.001),1,0)</f>
        <v/>
      </c>
      <c r="CQ208" s="42">
        <f>IF(AND(CQ184=1,CQ206&gt;=p4_homes*stab_occ-0.001),1,0)</f>
        <v/>
      </c>
      <c r="CR208" s="42">
        <f>IF(AND(CR184=1,CR206&gt;=p4_homes*stab_occ-0.001),1,0)</f>
        <v/>
      </c>
      <c r="CS208" s="42">
        <f>IF(AND(CS184=1,CS206&gt;=p4_homes*stab_occ-0.001),1,0)</f>
        <v/>
      </c>
      <c r="CT208" s="42">
        <f>IF(AND(CT184=1,CT206&gt;=p4_homes*stab_occ-0.001),1,0)</f>
        <v/>
      </c>
      <c r="CU208" s="42">
        <f>IF(AND(CU184=1,CU206&gt;=p4_homes*stab_occ-0.001),1,0)</f>
        <v/>
      </c>
      <c r="CV208" s="42">
        <f>IF(AND(CV184=1,CV206&gt;=p4_homes*stab_occ-0.001),1,0)</f>
        <v/>
      </c>
      <c r="CW208" s="42">
        <f>IF(AND(CW184=1,CW206&gt;=p4_homes*stab_occ-0.001),1,0)</f>
        <v/>
      </c>
      <c r="CX208" s="42">
        <f>IF(AND(CX184=1,CX206&gt;=p4_homes*stab_occ-0.001),1,0)</f>
        <v/>
      </c>
      <c r="CY208" s="42">
        <f>IF(AND(CY184=1,CY206&gt;=p4_homes*stab_occ-0.001),1,0)</f>
        <v/>
      </c>
      <c r="CZ208" s="42">
        <f>IF(AND(CZ184=1,CZ206&gt;=p4_homes*stab_occ-0.001),1,0)</f>
        <v/>
      </c>
      <c r="DA208" s="42">
        <f>IF(AND(DA184=1,DA206&gt;=p4_homes*stab_occ-0.001),1,0)</f>
        <v/>
      </c>
      <c r="DB208" s="42">
        <f>IF(AND(DB184=1,DB206&gt;=p4_homes*stab_occ-0.001),1,0)</f>
        <v/>
      </c>
      <c r="DC208" s="42">
        <f>IF(AND(DC184=1,DC206&gt;=p4_homes*stab_occ-0.001),1,0)</f>
        <v/>
      </c>
      <c r="DD208" s="42">
        <f>IF(AND(DD184=1,DD206&gt;=p4_homes*stab_occ-0.001),1,0)</f>
        <v/>
      </c>
      <c r="DE208" s="42">
        <f>IF(AND(DE184=1,DE206&gt;=p4_homes*stab_occ-0.001),1,0)</f>
        <v/>
      </c>
      <c r="DF208" s="42">
        <f>IF(AND(DF184=1,DF206&gt;=p4_homes*stab_occ-0.001),1,0)</f>
        <v/>
      </c>
      <c r="DG208" s="42">
        <f>IF(AND(DG184=1,DG206&gt;=p4_homes*stab_occ-0.001),1,0)</f>
        <v/>
      </c>
      <c r="DH208" s="42">
        <f>IF(AND(DH184=1,DH206&gt;=p4_homes*stab_occ-0.001),1,0)</f>
        <v/>
      </c>
      <c r="DI208" s="42">
        <f>IF(AND(DI184=1,DI206&gt;=p4_homes*stab_occ-0.001),1,0)</f>
        <v/>
      </c>
      <c r="DJ208" s="42">
        <f>IF(AND(DJ184=1,DJ206&gt;=p4_homes*stab_occ-0.001),1,0)</f>
        <v/>
      </c>
      <c r="DK208" s="42">
        <f>IF(AND(DK184=1,DK206&gt;=p4_homes*stab_occ-0.001),1,0)</f>
        <v/>
      </c>
      <c r="DL208" s="42">
        <f>IF(AND(DL184=1,DL206&gt;=p4_homes*stab_occ-0.001),1,0)</f>
        <v/>
      </c>
      <c r="DM208" s="42">
        <f>IF(AND(DM184=1,DM206&gt;=p4_homes*stab_occ-0.001),1,0)</f>
        <v/>
      </c>
      <c r="DN208" s="42">
        <f>IF(AND(DN184=1,DN206&gt;=p4_homes*stab_occ-0.001),1,0)</f>
        <v/>
      </c>
      <c r="DO208" s="42">
        <f>IF(AND(DO184=1,DO206&gt;=p4_homes*stab_occ-0.001),1,0)</f>
        <v/>
      </c>
      <c r="DP208" s="42">
        <f>IF(AND(DP184=1,DP206&gt;=p4_homes*stab_occ-0.001),1,0)</f>
        <v/>
      </c>
      <c r="DQ208" s="42">
        <f>IF(AND(DQ184=1,DQ206&gt;=p4_homes*stab_occ-0.001),1,0)</f>
        <v/>
      </c>
      <c r="DR208" s="42">
        <f>IF(AND(DR184=1,DR206&gt;=p4_homes*stab_occ-0.001),1,0)</f>
        <v/>
      </c>
      <c r="DS208" s="42">
        <f>IF(AND(DS184=1,DS206&gt;=p4_homes*stab_occ-0.001),1,0)</f>
        <v/>
      </c>
      <c r="DT208" s="42">
        <f>IF(AND(DT184=1,DT206&gt;=p4_homes*stab_occ-0.001),1,0)</f>
        <v/>
      </c>
      <c r="DU208" s="42">
        <f>IF(AND(DU184=1,DU206&gt;=p4_homes*stab_occ-0.001),1,0)</f>
        <v/>
      </c>
      <c r="DV208" s="42">
        <f>IF(AND(DV184=1,DV206&gt;=p4_homes*stab_occ-0.001),1,0)</f>
        <v/>
      </c>
      <c r="DW208" s="42">
        <f>IF(AND(DW184=1,DW206&gt;=p4_homes*stab_occ-0.001),1,0)</f>
        <v/>
      </c>
      <c r="DX208" s="42">
        <f>IF(AND(DX184=1,DX206&gt;=p4_homes*stab_occ-0.001),1,0)</f>
        <v/>
      </c>
      <c r="DY208" s="42">
        <f>IF(AND(DY184=1,DY206&gt;=p4_homes*stab_occ-0.001),1,0)</f>
        <v/>
      </c>
      <c r="DZ208" s="42">
        <f>IF(AND(DZ184=1,DZ206&gt;=p4_homes*stab_occ-0.001),1,0)</f>
        <v/>
      </c>
      <c r="EA208" s="42">
        <f>IF(AND(EA184=1,EA206&gt;=p4_homes*stab_occ-0.001),1,0)</f>
        <v/>
      </c>
      <c r="EB208" s="42">
        <f>IF(AND(EB184=1,EB206&gt;=p4_homes*stab_occ-0.001),1,0)</f>
        <v/>
      </c>
      <c r="EC208" s="42">
        <f>IF(AND(EC184=1,EC206&gt;=p4_homes*stab_occ-0.001),1,0)</f>
        <v/>
      </c>
      <c r="ED208" s="42">
        <f>IF(AND(ED184=1,ED206&gt;=p4_homes*stab_occ-0.001),1,0)</f>
        <v/>
      </c>
      <c r="EE208" s="42">
        <f>IF(AND(EE184=1,EE206&gt;=p4_homes*stab_occ-0.001),1,0)</f>
        <v/>
      </c>
      <c r="EF208" s="42">
        <f>IF(AND(EF184=1,EF206&gt;=p4_homes*stab_occ-0.001),1,0)</f>
        <v/>
      </c>
      <c r="EG208" s="42">
        <f>IF(AND(EG184=1,EG206&gt;=p4_homes*stab_occ-0.001),1,0)</f>
        <v/>
      </c>
      <c r="EH208" s="42">
        <f>IF(AND(EH184=1,EH206&gt;=p4_homes*stab_occ-0.001),1,0)</f>
        <v/>
      </c>
      <c r="EI208" s="42">
        <f>IF(AND(EI184=1,EI206&gt;=p4_homes*stab_occ-0.001),1,0)</f>
        <v/>
      </c>
      <c r="EJ208" s="42">
        <f>IF(AND(EJ184=1,EJ206&gt;=p4_homes*stab_occ-0.001),1,0)</f>
        <v/>
      </c>
      <c r="EK208" s="42">
        <f>IF(AND(EK184=1,EK206&gt;=p4_homes*stab_occ-0.001),1,0)</f>
        <v/>
      </c>
      <c r="EL208" s="42">
        <f>IF(AND(EL184=1,EL206&gt;=p4_homes*stab_occ-0.001),1,0)</f>
        <v/>
      </c>
      <c r="EM208" s="42">
        <f>IF(AND(EM184=1,EM206&gt;=p4_homes*stab_occ-0.001),1,0)</f>
        <v/>
      </c>
      <c r="EN208" s="42">
        <f>IF(AND(EN184=1,EN206&gt;=p4_homes*stab_occ-0.001),1,0)</f>
        <v/>
      </c>
      <c r="EO208" s="42">
        <f>IF(AND(EO184=1,EO206&gt;=p4_homes*stab_occ-0.001),1,0)</f>
        <v/>
      </c>
      <c r="EP208" s="42">
        <f>IF(AND(EP184=1,EP206&gt;=p4_homes*stab_occ-0.001),1,0)</f>
        <v/>
      </c>
      <c r="EQ208" s="42">
        <f>IF(AND(EQ184=1,EQ206&gt;=p4_homes*stab_occ-0.001),1,0)</f>
        <v/>
      </c>
      <c r="ER208" s="42">
        <f>IF(AND(ER184=1,ER206&gt;=p4_homes*stab_occ-0.001),1,0)</f>
        <v/>
      </c>
      <c r="ES208" s="42">
        <f>IF(AND(ES184=1,ES206&gt;=p4_homes*stab_occ-0.001),1,0)</f>
        <v/>
      </c>
      <c r="ET208" s="42">
        <f>IF(AND(ET184=1,ET206&gt;=p4_homes*stab_occ-0.001),1,0)</f>
        <v/>
      </c>
      <c r="EU208" s="42">
        <f>IF(AND(EU184=1,EU206&gt;=p4_homes*stab_occ-0.001),1,0)</f>
        <v/>
      </c>
      <c r="EV208" s="42">
        <f>IF(AND(EV184=1,EV206&gt;=p4_homes*stab_occ-0.001),1,0)</f>
        <v/>
      </c>
      <c r="EW208" s="42">
        <f>IF(AND(EW184=1,EW206&gt;=p4_homes*stab_occ-0.001),1,0)</f>
        <v/>
      </c>
      <c r="EX208" s="42">
        <f>IF(AND(EX184=1,EX206&gt;=p4_homes*stab_occ-0.001),1,0)</f>
        <v/>
      </c>
      <c r="EY208" s="42">
        <f>IF(AND(EY184=1,EY206&gt;=p4_homes*stab_occ-0.001),1,0)</f>
        <v/>
      </c>
      <c r="EZ208" s="42">
        <f>IF(AND(EZ184=1,EZ206&gt;=p4_homes*stab_occ-0.001),1,0)</f>
        <v/>
      </c>
      <c r="FA208" s="42">
        <f>IF(AND(FA184=1,FA206&gt;=p4_homes*stab_occ-0.001),1,0)</f>
        <v/>
      </c>
      <c r="FB208" s="42">
        <f>IF(AND(FB184=1,FB206&gt;=p4_homes*stab_occ-0.001),1,0)</f>
        <v/>
      </c>
      <c r="FC208" s="42">
        <f>IF(AND(FC184=1,FC206&gt;=p4_homes*stab_occ-0.001),1,0)</f>
        <v/>
      </c>
      <c r="FD208" s="42">
        <f>IF(AND(FD184=1,FD206&gt;=p4_homes*stab_occ-0.001),1,0)</f>
        <v/>
      </c>
      <c r="FE208" s="42">
        <f>IF(AND(FE184=1,FE206&gt;=p4_homes*stab_occ-0.001),1,0)</f>
        <v/>
      </c>
      <c r="FF208" s="42">
        <f>IF(AND(FF184=1,FF206&gt;=p4_homes*stab_occ-0.001),1,0)</f>
        <v/>
      </c>
      <c r="FG208" s="42">
        <f>IF(AND(FG184=1,FG206&gt;=p4_homes*stab_occ-0.001),1,0)</f>
        <v/>
      </c>
      <c r="FH208" s="42">
        <f>IF(AND(FH184=1,FH206&gt;=p4_homes*stab_occ-0.001),1,0)</f>
        <v/>
      </c>
      <c r="FI208" s="42">
        <f>IF(AND(FI184=1,FI206&gt;=p4_homes*stab_occ-0.001),1,0)</f>
        <v/>
      </c>
      <c r="FJ208" s="42">
        <f>IF(AND(FJ184=1,FJ206&gt;=p4_homes*stab_occ-0.001),1,0)</f>
        <v/>
      </c>
      <c r="FK208" s="42">
        <f>IF(AND(FK184=1,FK206&gt;=p4_homes*stab_occ-0.001),1,0)</f>
        <v/>
      </c>
      <c r="FL208" s="42">
        <f>IF(AND(FL184=1,FL206&gt;=p4_homes*stab_occ-0.001),1,0)</f>
        <v/>
      </c>
      <c r="FM208" s="42">
        <f>IF(AND(FM184=1,FM206&gt;=p4_homes*stab_occ-0.001),1,0)</f>
        <v/>
      </c>
      <c r="FN208" s="42">
        <f>IF(AND(FN184=1,FN206&gt;=p4_homes*stab_occ-0.001),1,0)</f>
        <v/>
      </c>
      <c r="FO208" s="42">
        <f>IF(AND(FO184=1,FO206&gt;=p4_homes*stab_occ-0.001),1,0)</f>
        <v/>
      </c>
      <c r="FP208" s="42">
        <f>IF(AND(FP184=1,FP206&gt;=p4_homes*stab_occ-0.001),1,0)</f>
        <v/>
      </c>
      <c r="FQ208" s="42">
        <f>IF(AND(FQ184=1,FQ206&gt;=p4_homes*stab_occ-0.001),1,0)</f>
        <v/>
      </c>
      <c r="FR208" s="42">
        <f>IF(AND(FR184=1,FR206&gt;=p4_homes*stab_occ-0.001),1,0)</f>
        <v/>
      </c>
      <c r="FS208" s="42">
        <f>IF(AND(FS184=1,FS206&gt;=p4_homes*stab_occ-0.001),1,0)</f>
        <v/>
      </c>
      <c r="FT208" s="42">
        <f>IF(AND(FT184=1,FT206&gt;=p4_homes*stab_occ-0.001),1,0)</f>
        <v/>
      </c>
      <c r="FU208" s="42">
        <f>IF(AND(FU184=1,FU206&gt;=p4_homes*stab_occ-0.001),1,0)</f>
        <v/>
      </c>
      <c r="FV208" s="42">
        <f>IF(AND(FV184=1,FV206&gt;=p4_homes*stab_occ-0.001),1,0)</f>
        <v/>
      </c>
      <c r="FW208" s="42">
        <f>IF(AND(FW184=1,FW206&gt;=p4_homes*stab_occ-0.001),1,0)</f>
        <v/>
      </c>
      <c r="FX208" s="42">
        <f>IF(AND(FX184=1,FX206&gt;=p4_homes*stab_occ-0.001),1,0)</f>
        <v/>
      </c>
      <c r="FY208" s="42">
        <f>IF(AND(FY184=1,FY206&gt;=p4_homes*stab_occ-0.001),1,0)</f>
        <v/>
      </c>
      <c r="FZ208" s="42">
        <f>IF(AND(FZ184=1,FZ206&gt;=p4_homes*stab_occ-0.001),1,0)</f>
        <v/>
      </c>
      <c r="GA208" s="42">
        <f>IF(AND(GA184=1,GA206&gt;=p4_homes*stab_occ-0.001),1,0)</f>
        <v/>
      </c>
      <c r="GB208" s="42">
        <f>IF(AND(GB184=1,GB206&gt;=p4_homes*stab_occ-0.001),1,0)</f>
        <v/>
      </c>
      <c r="GC208" s="42">
        <f>IF(AND(GC184=1,GC206&gt;=p4_homes*stab_occ-0.001),1,0)</f>
        <v/>
      </c>
      <c r="GD208" s="42">
        <f>IF(AND(GD184=1,GD206&gt;=p4_homes*stab_occ-0.001),1,0)</f>
        <v/>
      </c>
      <c r="GE208" s="42">
        <f>IF(AND(GE184=1,GE206&gt;=p4_homes*stab_occ-0.001),1,0)</f>
        <v/>
      </c>
      <c r="GF208" s="42">
        <f>IF(AND(GF184=1,GF206&gt;=p4_homes*stab_occ-0.001),1,0)</f>
        <v/>
      </c>
      <c r="GG208" s="42">
        <f>IF(AND(GG184=1,GG206&gt;=p4_homes*stab_occ-0.001),1,0)</f>
        <v/>
      </c>
      <c r="GH208" s="42">
        <f>IF(AND(GH184=1,GH206&gt;=p4_homes*stab_occ-0.001),1,0)</f>
        <v/>
      </c>
      <c r="GI208" s="42">
        <f>IF(AND(GI184=1,GI206&gt;=p4_homes*stab_occ-0.001),1,0)</f>
        <v/>
      </c>
      <c r="GJ208" s="42">
        <f>IF(AND(GJ184=1,GJ206&gt;=p4_homes*stab_occ-0.001),1,0)</f>
        <v/>
      </c>
      <c r="GK208" s="42">
        <f>IF(AND(GK184=1,GK206&gt;=p4_homes*stab_occ-0.001),1,0)</f>
        <v/>
      </c>
      <c r="GL208" s="42">
        <f>IF(AND(GL184=1,GL206&gt;=p4_homes*stab_occ-0.001),1,0)</f>
        <v/>
      </c>
      <c r="GM208" s="42">
        <f>IF(AND(GM184=1,GM206&gt;=p4_homes*stab_occ-0.001),1,0)</f>
        <v/>
      </c>
      <c r="GN208" s="42">
        <f>IF(AND(GN184=1,GN206&gt;=p4_homes*stab_occ-0.001),1,0)</f>
        <v/>
      </c>
      <c r="GO208" s="42">
        <f>IF(AND(GO184=1,GO206&gt;=p4_homes*stab_occ-0.001),1,0)</f>
        <v/>
      </c>
      <c r="GP208" s="42">
        <f>IF(AND(GP184=1,GP206&gt;=p4_homes*stab_occ-0.001),1,0)</f>
        <v/>
      </c>
      <c r="GQ208" s="42">
        <f>IF(AND(GQ184=1,GQ206&gt;=p4_homes*stab_occ-0.001),1,0)</f>
        <v/>
      </c>
      <c r="GR208" s="42">
        <f>IF(AND(GR184=1,GR206&gt;=p4_homes*stab_occ-0.001),1,0)</f>
        <v/>
      </c>
      <c r="GS208" s="42">
        <f>IF(AND(GS184=1,GS206&gt;=p4_homes*stab_occ-0.001),1,0)</f>
        <v/>
      </c>
      <c r="GT208" s="42">
        <f>IF(AND(GT184=1,GT206&gt;=p4_homes*stab_occ-0.001),1,0)</f>
        <v/>
      </c>
      <c r="GU208" s="42">
        <f>IF(AND(GU184=1,GU206&gt;=p4_homes*stab_occ-0.001),1,0)</f>
        <v/>
      </c>
      <c r="GV208" s="42">
        <f>IF(AND(GV184=1,GV206&gt;=p4_homes*stab_occ-0.001),1,0)</f>
        <v/>
      </c>
      <c r="GW208" s="42">
        <f>IF(AND(GW184=1,GW206&gt;=p4_homes*stab_occ-0.001),1,0)</f>
        <v/>
      </c>
      <c r="GX208" s="42">
        <f>IF(AND(GX184=1,GX206&gt;=p4_homes*stab_occ-0.001),1,0)</f>
        <v/>
      </c>
      <c r="GY208" s="42">
        <f>IF(AND(GY184=1,GY206&gt;=p4_homes*stab_occ-0.001),1,0)</f>
        <v/>
      </c>
      <c r="GZ208" s="42">
        <f>IF(AND(GZ184=1,GZ206&gt;=p4_homes*stab_occ-0.001),1,0)</f>
        <v/>
      </c>
      <c r="HA208" s="42">
        <f>IF(AND(HA184=1,HA206&gt;=p4_homes*stab_occ-0.001),1,0)</f>
        <v/>
      </c>
      <c r="HB208" s="42">
        <f>IF(AND(HB184=1,HB206&gt;=p4_homes*stab_occ-0.001),1,0)</f>
        <v/>
      </c>
      <c r="HC208" s="42">
        <f>IF(AND(HC184=1,HC206&gt;=p4_homes*stab_occ-0.001),1,0)</f>
        <v/>
      </c>
      <c r="HD208" s="42">
        <f>IF(AND(HD184=1,HD206&gt;=p4_homes*stab_occ-0.001),1,0)</f>
        <v/>
      </c>
      <c r="HE208" s="42">
        <f>IF(AND(HE184=1,HE206&gt;=p4_homes*stab_occ-0.001),1,0)</f>
        <v/>
      </c>
      <c r="HF208" s="42">
        <f>IF(AND(HF184=1,HF206&gt;=p4_homes*stab_occ-0.001),1,0)</f>
        <v/>
      </c>
      <c r="HG208" s="42">
        <f>IF(AND(HG184=1,HG206&gt;=p4_homes*stab_occ-0.001),1,0)</f>
        <v/>
      </c>
      <c r="HH208" s="42">
        <f>IF(AND(HH184=1,HH206&gt;=p4_homes*stab_occ-0.001),1,0)</f>
        <v/>
      </c>
      <c r="HI208" s="42">
        <f>IF(AND(HI184=1,HI206&gt;=p4_homes*stab_occ-0.001),1,0)</f>
        <v/>
      </c>
      <c r="HJ208" s="42">
        <f>IF(AND(HJ184=1,HJ206&gt;=p4_homes*stab_occ-0.001),1,0)</f>
        <v/>
      </c>
      <c r="HK208" s="42">
        <f>IF(AND(HK184=1,HK206&gt;=p4_homes*stab_occ-0.001),1,0)</f>
        <v/>
      </c>
      <c r="HL208" s="42">
        <f>IF(AND(HL184=1,HL206&gt;=p4_homes*stab_occ-0.001),1,0)</f>
        <v/>
      </c>
      <c r="HM208" s="42">
        <f>IF(AND(HM184=1,HM206&gt;=p4_homes*stab_occ-0.001),1,0)</f>
        <v/>
      </c>
      <c r="HN208" s="42">
        <f>IF(AND(HN184=1,HN206&gt;=p4_homes*stab_occ-0.001),1,0)</f>
        <v/>
      </c>
      <c r="HO208" s="42">
        <f>IF(AND(HO184=1,HO206&gt;=p4_homes*stab_occ-0.001),1,0)</f>
        <v/>
      </c>
      <c r="HP208" s="42">
        <f>IF(AND(HP184=1,HP206&gt;=p4_homes*stab_occ-0.001),1,0)</f>
        <v/>
      </c>
      <c r="HQ208" s="42">
        <f>IF(AND(HQ184=1,HQ206&gt;=p4_homes*stab_occ-0.001),1,0)</f>
        <v/>
      </c>
      <c r="HR208" s="42">
        <f>IF(AND(HR184=1,HR206&gt;=p4_homes*stab_occ-0.001),1,0)</f>
        <v/>
      </c>
      <c r="HS208" s="42">
        <f>IF(AND(HS184=1,HS206&gt;=p4_homes*stab_occ-0.001),1,0)</f>
        <v/>
      </c>
      <c r="HT208" s="42">
        <f>IF(AND(HT184=1,HT206&gt;=p4_homes*stab_occ-0.001),1,0)</f>
        <v/>
      </c>
      <c r="HU208" s="42">
        <f>IF(AND(HU184=1,HU206&gt;=p4_homes*stab_occ-0.001),1,0)</f>
        <v/>
      </c>
      <c r="HV208" s="42">
        <f>IF(AND(HV184=1,HV206&gt;=p4_homes*stab_occ-0.001),1,0)</f>
        <v/>
      </c>
      <c r="HW208" s="42">
        <f>IF(AND(HW184=1,HW206&gt;=p4_homes*stab_occ-0.001),1,0)</f>
        <v/>
      </c>
      <c r="HX208" s="42">
        <f>IF(AND(HX184=1,HX206&gt;=p4_homes*stab_occ-0.001),1,0)</f>
        <v/>
      </c>
      <c r="HY208" s="42">
        <f>IF(AND(HY184=1,HY206&gt;=p4_homes*stab_occ-0.001),1,0)</f>
        <v/>
      </c>
      <c r="HZ208" s="42">
        <f>IF(AND(HZ184=1,HZ206&gt;=p4_homes*stab_occ-0.001),1,0)</f>
        <v/>
      </c>
      <c r="IA208" s="42">
        <f>IF(AND(IA184=1,IA206&gt;=p4_homes*stab_occ-0.001),1,0)</f>
        <v/>
      </c>
      <c r="IB208" s="42">
        <f>IF(AND(IB184=1,IB206&gt;=p4_homes*stab_occ-0.001),1,0)</f>
        <v/>
      </c>
      <c r="IC208" s="42">
        <f>IF(AND(IC184=1,IC206&gt;=p4_homes*stab_occ-0.001),1,0)</f>
        <v/>
      </c>
      <c r="ID208" s="42">
        <f>IF(AND(ID184=1,ID206&gt;=p4_homes*stab_occ-0.001),1,0)</f>
        <v/>
      </c>
      <c r="IE208" s="42">
        <f>IF(AND(IE184=1,IE206&gt;=p4_homes*stab_occ-0.001),1,0)</f>
        <v/>
      </c>
      <c r="IF208" s="42">
        <f>IF(AND(IF184=1,IF206&gt;=p4_homes*stab_occ-0.001),1,0)</f>
        <v/>
      </c>
      <c r="IG208" s="42">
        <f>IF(AND(IG184=1,IG206&gt;=p4_homes*stab_occ-0.001),1,0)</f>
        <v/>
      </c>
      <c r="IH208" s="42">
        <f>IF(AND(IH184=1,IH206&gt;=p4_homes*stab_occ-0.001),1,0)</f>
        <v/>
      </c>
      <c r="II208" s="42">
        <f>IF(AND(II184=1,II206&gt;=p4_homes*stab_occ-0.001),1,0)</f>
        <v/>
      </c>
      <c r="IJ208" s="42">
        <f>IF(AND(IJ184=1,IJ206&gt;=p4_homes*stab_occ-0.001),1,0)</f>
        <v/>
      </c>
      <c r="IK208" s="42">
        <f>IF(AND(IK184=1,IK206&gt;=p4_homes*stab_occ-0.001),1,0)</f>
        <v/>
      </c>
      <c r="IL208" s="42">
        <f>IF(AND(IL184=1,IL206&gt;=p4_homes*stab_occ-0.001),1,0)</f>
        <v/>
      </c>
      <c r="IM208" s="42">
        <f>IF(AND(IM184=1,IM206&gt;=p4_homes*stab_occ-0.001),1,0)</f>
        <v/>
      </c>
      <c r="IN208" s="42">
        <f>IF(AND(IN184=1,IN206&gt;=p4_homes*stab_occ-0.001),1,0)</f>
        <v/>
      </c>
      <c r="IO208" s="42">
        <f>IF(AND(IO184=1,IO206&gt;=p4_homes*stab_occ-0.001),1,0)</f>
        <v/>
      </c>
      <c r="IP208" s="42">
        <f>IF(AND(IP184=1,IP206&gt;=p4_homes*stab_occ-0.001),1,0)</f>
        <v/>
      </c>
      <c r="IQ208" s="42">
        <f>IF(AND(IQ184=1,IQ206&gt;=p4_homes*stab_occ-0.001),1,0)</f>
        <v/>
      </c>
      <c r="IR208" s="42">
        <f>IF(AND(IR184=1,IR206&gt;=p4_homes*stab_occ-0.001),1,0)</f>
        <v/>
      </c>
      <c r="IS208" s="42">
        <f>IF(AND(IS184=1,IS206&gt;=p4_homes*stab_occ-0.001),1,0)</f>
        <v/>
      </c>
      <c r="IT208" s="42">
        <f>IF(AND(IT184=1,IT206&gt;=p4_homes*stab_occ-0.001),1,0)</f>
        <v/>
      </c>
      <c r="IU208" s="42">
        <f>IF(AND(IU184=1,IU206&gt;=p4_homes*stab_occ-0.001),1,0)</f>
        <v/>
      </c>
      <c r="IV208" s="42">
        <f>IF(AND(IV184=1,IV206&gt;=p4_homes*stab_occ-0.001),1,0)</f>
        <v/>
      </c>
      <c r="IW208" s="42">
        <f>IF(AND(IW184=1,IW206&gt;=p4_homes*stab_occ-0.001),1,0)</f>
        <v/>
      </c>
      <c r="IX208" s="42">
        <f>IF(AND(IX184=1,IX206&gt;=p4_homes*stab_occ-0.001),1,0)</f>
        <v/>
      </c>
      <c r="IY208" s="42">
        <f>IF(AND(IY184=1,IY206&gt;=p4_homes*stab_occ-0.001),1,0)</f>
        <v/>
      </c>
      <c r="IZ208" s="42">
        <f>IF(AND(IZ184=1,IZ206&gt;=p4_homes*stab_occ-0.001),1,0)</f>
        <v/>
      </c>
      <c r="JA208" s="42">
        <f>IF(AND(JA184=1,JA206&gt;=p4_homes*stab_occ-0.001),1,0)</f>
        <v/>
      </c>
      <c r="JB208" s="42">
        <f>IF(AND(JB184=1,JB206&gt;=p4_homes*stab_occ-0.001),1,0)</f>
        <v/>
      </c>
      <c r="JC208" s="42">
        <f>IF(AND(JC184=1,JC206&gt;=p4_homes*stab_occ-0.001),1,0)</f>
        <v/>
      </c>
      <c r="JD208" s="42">
        <f>IF(AND(JD184=1,JD206&gt;=p4_homes*stab_occ-0.001),1,0)</f>
        <v/>
      </c>
      <c r="JE208" s="42">
        <f>IF(AND(JE184=1,JE206&gt;=p4_homes*stab_occ-0.001),1,0)</f>
        <v/>
      </c>
      <c r="JF208" s="42">
        <f>IF(AND(JF184=1,JF206&gt;=p4_homes*stab_occ-0.001),1,0)</f>
        <v/>
      </c>
      <c r="JG208" s="42">
        <f>IF(AND(JG184=1,JG206&gt;=p4_homes*stab_occ-0.001),1,0)</f>
        <v/>
      </c>
      <c r="JH208" s="42">
        <f>IF(AND(JH184=1,JH206&gt;=p4_homes*stab_occ-0.001),1,0)</f>
        <v/>
      </c>
      <c r="JI208" s="42">
        <f>IF(AND(JI184=1,JI206&gt;=p4_homes*stab_occ-0.001),1,0)</f>
        <v/>
      </c>
      <c r="JJ208" s="42">
        <f>IF(AND(JJ184=1,JJ206&gt;=p4_homes*stab_occ-0.001),1,0)</f>
        <v/>
      </c>
      <c r="JK208" s="42">
        <f>IF(AND(JK184=1,JK206&gt;=p4_homes*stab_occ-0.001),1,0)</f>
        <v/>
      </c>
      <c r="JL208" s="42">
        <f>IF(AND(JL184=1,JL206&gt;=p4_homes*stab_occ-0.001),1,0)</f>
        <v/>
      </c>
      <c r="JM208" s="42">
        <f>IF(AND(JM184=1,JM206&gt;=p4_homes*stab_occ-0.001),1,0)</f>
        <v/>
      </c>
      <c r="JN208" s="42">
        <f>IF(AND(JN184=1,JN206&gt;=p4_homes*stab_occ-0.001),1,0)</f>
        <v/>
      </c>
      <c r="JO208" s="42">
        <f>IF(AND(JO184=1,JO206&gt;=p4_homes*stab_occ-0.001),1,0)</f>
        <v/>
      </c>
      <c r="JP208" s="42">
        <f>IF(AND(JP184=1,JP206&gt;=p4_homes*stab_occ-0.001),1,0)</f>
        <v/>
      </c>
      <c r="JQ208" s="42">
        <f>IF(AND(JQ184=1,JQ206&gt;=p4_homes*stab_occ-0.001),1,0)</f>
        <v/>
      </c>
      <c r="JR208" s="42">
        <f>IF(AND(JR184=1,JR206&gt;=p4_homes*stab_occ-0.001),1,0)</f>
        <v/>
      </c>
      <c r="JS208" s="42">
        <f>IF(AND(JS184=1,JS206&gt;=p4_homes*stab_occ-0.001),1,0)</f>
        <v/>
      </c>
      <c r="JT208" s="42">
        <f>IF(AND(JT184=1,JT206&gt;=p4_homes*stab_occ-0.001),1,0)</f>
        <v/>
      </c>
      <c r="JU208" s="42">
        <f>IF(AND(JU184=1,JU206&gt;=p4_homes*stab_occ-0.001),1,0)</f>
        <v/>
      </c>
      <c r="JV208" s="42">
        <f>IF(AND(JV184=1,JV206&gt;=p4_homes*stab_occ-0.001),1,0)</f>
        <v/>
      </c>
      <c r="JW208" s="42">
        <f>IF(AND(JW184=1,JW206&gt;=p4_homes*stab_occ-0.001),1,0)</f>
        <v/>
      </c>
      <c r="JX208" s="42">
        <f>IF(AND(JX184=1,JX206&gt;=p4_homes*stab_occ-0.001),1,0)</f>
        <v/>
      </c>
      <c r="JY208" s="42">
        <f>IF(AND(JY184=1,JY206&gt;=p4_homes*stab_occ-0.001),1,0)</f>
        <v/>
      </c>
      <c r="JZ208" s="42">
        <f>IF(AND(JZ184=1,JZ206&gt;=p4_homes*stab_occ-0.001),1,0)</f>
        <v/>
      </c>
      <c r="KA208" s="42">
        <f>IF(AND(KA184=1,KA206&gt;=p4_homes*stab_occ-0.001),1,0)</f>
        <v/>
      </c>
      <c r="KB208" s="42">
        <f>IF(AND(KB184=1,KB206&gt;=p4_homes*stab_occ-0.001),1,0)</f>
        <v/>
      </c>
      <c r="KC208" s="42">
        <f>IF(AND(KC184=1,KC206&gt;=p4_homes*stab_occ-0.001),1,0)</f>
        <v/>
      </c>
      <c r="KD208" s="42">
        <f>IF(AND(KD184=1,KD206&gt;=p4_homes*stab_occ-0.001),1,0)</f>
        <v/>
      </c>
      <c r="KE208" s="42">
        <f>IF(AND(KE184=1,KE206&gt;=p4_homes*stab_occ-0.001),1,0)</f>
        <v/>
      </c>
      <c r="KF208" s="42">
        <f>IF(AND(KF184=1,KF206&gt;=p4_homes*stab_occ-0.001),1,0)</f>
        <v/>
      </c>
      <c r="KG208" s="42">
        <f>IF(AND(KG184=1,KG206&gt;=p4_homes*stab_occ-0.001),1,0)</f>
        <v/>
      </c>
      <c r="KH208" s="42">
        <f>IF(AND(KH184=1,KH206&gt;=p4_homes*stab_occ-0.001),1,0)</f>
        <v/>
      </c>
      <c r="KI208" s="42">
        <f>IF(AND(KI184=1,KI206&gt;=p4_homes*stab_occ-0.001),1,0)</f>
        <v/>
      </c>
      <c r="KJ208" s="42">
        <f>IF(AND(KJ184=1,KJ206&gt;=p4_homes*stab_occ-0.001),1,0)</f>
        <v/>
      </c>
      <c r="KK208" s="42">
        <f>IF(AND(KK184=1,KK206&gt;=p4_homes*stab_occ-0.001),1,0)</f>
        <v/>
      </c>
      <c r="KL208" s="42">
        <f>IF(AND(KL184=1,KL206&gt;=p4_homes*stab_occ-0.001),1,0)</f>
        <v/>
      </c>
      <c r="KM208" s="42">
        <f>IF(AND(KM184=1,KM206&gt;=p4_homes*stab_occ-0.001),1,0)</f>
        <v/>
      </c>
      <c r="KN208" s="42">
        <f>IF(AND(KN184=1,KN206&gt;=p4_homes*stab_occ-0.001),1,0)</f>
        <v/>
      </c>
      <c r="KO208" s="42">
        <f>IF(AND(KO184=1,KO206&gt;=p4_homes*stab_occ-0.001),1,0)</f>
        <v/>
      </c>
      <c r="KP208" s="42">
        <f>IF(AND(KP184=1,KP206&gt;=p4_homes*stab_occ-0.001),1,0)</f>
        <v/>
      </c>
      <c r="KQ208" s="42">
        <f>IF(AND(KQ184=1,KQ206&gt;=p4_homes*stab_occ-0.001),1,0)</f>
        <v/>
      </c>
      <c r="KR208" s="42">
        <f>IF(AND(KR184=1,KR206&gt;=p4_homes*stab_occ-0.001),1,0)</f>
        <v/>
      </c>
      <c r="KS208" s="42">
        <f>IF(AND(KS184=1,KS206&gt;=p4_homes*stab_occ-0.001),1,0)</f>
        <v/>
      </c>
      <c r="KT208" s="42">
        <f>IF(AND(KT184=1,KT206&gt;=p4_homes*stab_occ-0.001),1,0)</f>
        <v/>
      </c>
      <c r="KU208" s="42">
        <f>IF(AND(KU184=1,KU206&gt;=p4_homes*stab_occ-0.001),1,0)</f>
        <v/>
      </c>
      <c r="KV208" s="42">
        <f>IF(AND(KV184=1,KV206&gt;=p4_homes*stab_occ-0.001),1,0)</f>
        <v/>
      </c>
      <c r="KW208" s="42">
        <f>IF(AND(KW184=1,KW206&gt;=p4_homes*stab_occ-0.001),1,0)</f>
        <v/>
      </c>
      <c r="KX208" s="42">
        <f>IF(AND(KX184=1,KX206&gt;=p4_homes*stab_occ-0.001),1,0)</f>
        <v/>
      </c>
      <c r="KY208" s="42">
        <f>IF(AND(KY184=1,KY206&gt;=p4_homes*stab_occ-0.001),1,0)</f>
        <v/>
      </c>
      <c r="KZ208" s="42">
        <f>IF(AND(KZ184=1,KZ206&gt;=p4_homes*stab_occ-0.001),1,0)</f>
        <v/>
      </c>
      <c r="LA208" s="42">
        <f>IF(AND(LA184=1,LA206&gt;=p4_homes*stab_occ-0.001),1,0)</f>
        <v/>
      </c>
      <c r="LB208" s="42">
        <f>IF(AND(LB184=1,LB206&gt;=p4_homes*stab_occ-0.001),1,0)</f>
        <v/>
      </c>
      <c r="LC208" s="42">
        <f>IF(AND(LC184=1,LC206&gt;=p4_homes*stab_occ-0.001),1,0)</f>
        <v/>
      </c>
      <c r="LD208" s="42">
        <f>IF(AND(LD184=1,LD206&gt;=p4_homes*stab_occ-0.001),1,0)</f>
        <v/>
      </c>
      <c r="LE208" s="42">
        <f>IF(AND(LE184=1,LE206&gt;=p4_homes*stab_occ-0.001),1,0)</f>
        <v/>
      </c>
      <c r="LF208" s="42">
        <f>IF(AND(LF184=1,LF206&gt;=p4_homes*stab_occ-0.001),1,0)</f>
        <v/>
      </c>
      <c r="LG208" s="42">
        <f>IF(AND(LG184=1,LG206&gt;=p4_homes*stab_occ-0.001),1,0)</f>
        <v/>
      </c>
      <c r="LH208" s="42">
        <f>IF(AND(LH184=1,LH206&gt;=p4_homes*stab_occ-0.001),1,0)</f>
        <v/>
      </c>
      <c r="LI208" s="42">
        <f>IF(AND(LI184=1,LI206&gt;=p4_homes*stab_occ-0.001),1,0)</f>
        <v/>
      </c>
      <c r="LJ208" s="42">
        <f>IF(AND(LJ184=1,LJ206&gt;=p4_homes*stab_occ-0.001),1,0)</f>
        <v/>
      </c>
      <c r="LK208" s="42">
        <f>IF(AND(LK184=1,LK206&gt;=p4_homes*stab_occ-0.001),1,0)</f>
        <v/>
      </c>
      <c r="LL208" s="42">
        <f>IF(AND(LL184=1,LL206&gt;=p4_homes*stab_occ-0.001),1,0)</f>
        <v/>
      </c>
      <c r="LM208" s="42">
        <f>IF(AND(LM184=1,LM206&gt;=p4_homes*stab_occ-0.001),1,0)</f>
        <v/>
      </c>
      <c r="LN208" s="42">
        <f>IF(AND(LN184=1,LN206&gt;=p4_homes*stab_occ-0.001),1,0)</f>
        <v/>
      </c>
      <c r="LO208" s="42">
        <f>IF(AND(LO184=1,LO206&gt;=p4_homes*stab_occ-0.001),1,0)</f>
        <v/>
      </c>
      <c r="LP208" s="42">
        <f>IF(AND(LP184=1,LP206&gt;=p4_homes*stab_occ-0.001),1,0)</f>
        <v/>
      </c>
      <c r="LQ208" s="42">
        <f>IF(AND(LQ184=1,LQ206&gt;=p4_homes*stab_occ-0.001),1,0)</f>
        <v/>
      </c>
      <c r="LR208" s="42">
        <f>IF(AND(LR184=1,LR206&gt;=p4_homes*stab_occ-0.001),1,0)</f>
        <v/>
      </c>
      <c r="LS208" s="42">
        <f>IF(AND(LS184=1,LS206&gt;=p4_homes*stab_occ-0.001),1,0)</f>
        <v/>
      </c>
      <c r="LT208" s="42">
        <f>IF(AND(LT184=1,LT206&gt;=p4_homes*stab_occ-0.001),1,0)</f>
        <v/>
      </c>
      <c r="LU208" s="42">
        <f>IF(AND(LU184=1,LU206&gt;=p4_homes*stab_occ-0.001),1,0)</f>
        <v/>
      </c>
      <c r="LV208" s="42">
        <f>IF(AND(LV184=1,LV206&gt;=p4_homes*stab_occ-0.001),1,0)</f>
        <v/>
      </c>
      <c r="LW208" s="42">
        <f>IF(AND(LW184=1,LW206&gt;=p4_homes*stab_occ-0.001),1,0)</f>
        <v/>
      </c>
      <c r="LX208" s="42">
        <f>IF(AND(LX184=1,LX206&gt;=p4_homes*stab_occ-0.001),1,0)</f>
        <v/>
      </c>
      <c r="LY208" s="42">
        <f>IF(AND(LY184=1,LY206&gt;=p4_homes*stab_occ-0.001),1,0)</f>
        <v/>
      </c>
      <c r="LZ208" s="42">
        <f>IF(AND(LZ184=1,LZ206&gt;=p4_homes*stab_occ-0.001),1,0)</f>
        <v/>
      </c>
      <c r="MA208" s="42">
        <f>IF(AND(MA184=1,MA206&gt;=p4_homes*stab_occ-0.001),1,0)</f>
        <v/>
      </c>
      <c r="MB208" s="42">
        <f>IF(AND(MB184=1,MB206&gt;=p4_homes*stab_occ-0.001),1,0)</f>
        <v/>
      </c>
      <c r="MC208" s="42">
        <f>IF(AND(MC184=1,MC206&gt;=p4_homes*stab_occ-0.001),1,0)</f>
        <v/>
      </c>
      <c r="MD208" s="42">
        <f>IF(AND(MD184=1,MD206&gt;=p4_homes*stab_occ-0.001),1,0)</f>
        <v/>
      </c>
      <c r="ME208" s="42">
        <f>IF(AND(ME184=1,ME206&gt;=p4_homes*stab_occ-0.001),1,0)</f>
        <v/>
      </c>
      <c r="MF208" s="42">
        <f>IF(AND(MF184=1,MF206&gt;=p4_homes*stab_occ-0.001),1,0)</f>
        <v/>
      </c>
      <c r="MG208" s="42">
        <f>IF(AND(MG184=1,MG206&gt;=p4_homes*stab_occ-0.001),1,0)</f>
        <v/>
      </c>
      <c r="MH208" s="42">
        <f>IF(AND(MH184=1,MH206&gt;=p4_homes*stab_occ-0.001),1,0)</f>
        <v/>
      </c>
      <c r="MI208" s="42">
        <f>IF(AND(MI184=1,MI206&gt;=p4_homes*stab_occ-0.001),1,0)</f>
        <v/>
      </c>
      <c r="MJ208" s="42">
        <f>IF(AND(MJ184=1,MJ206&gt;=p4_homes*stab_occ-0.001),1,0)</f>
        <v/>
      </c>
      <c r="MK208" s="42">
        <f>IF(AND(MK184=1,MK206&gt;=p4_homes*stab_occ-0.001),1,0)</f>
        <v/>
      </c>
      <c r="ML208" s="42">
        <f>IF(AND(ML184=1,ML206&gt;=p4_homes*stab_occ-0.001),1,0)</f>
        <v/>
      </c>
      <c r="MM208" s="42">
        <f>IF(AND(MM184=1,MM206&gt;=p4_homes*stab_occ-0.001),1,0)</f>
        <v/>
      </c>
      <c r="MN208" s="42">
        <f>IF(AND(MN184=1,MN206&gt;=p4_homes*stab_occ-0.001),1,0)</f>
        <v/>
      </c>
      <c r="MO208" s="42">
        <f>IF(AND(MO184=1,MO206&gt;=p4_homes*stab_occ-0.001),1,0)</f>
        <v/>
      </c>
      <c r="MP208" s="42">
        <f>IF(AND(MP184=1,MP206&gt;=p4_homes*stab_occ-0.001),1,0)</f>
        <v/>
      </c>
      <c r="MQ208" s="42">
        <f>IF(AND(MQ184=1,MQ206&gt;=p4_homes*stab_occ-0.001),1,0)</f>
        <v/>
      </c>
      <c r="MR208" s="42">
        <f>IF(AND(MR184=1,MR206&gt;=p4_homes*stab_occ-0.001),1,0)</f>
        <v/>
      </c>
      <c r="MS208" s="42">
        <f>IF(AND(MS184=1,MS206&gt;=p4_homes*stab_occ-0.001),1,0)</f>
        <v/>
      </c>
      <c r="MT208" s="42">
        <f>IF(AND(MT184=1,MT206&gt;=p4_homes*stab_occ-0.001),1,0)</f>
        <v/>
      </c>
      <c r="MU208" s="42">
        <f>IF(AND(MU184=1,MU206&gt;=p4_homes*stab_occ-0.001),1,0)</f>
        <v/>
      </c>
      <c r="MV208" s="42">
        <f>IF(AND(MV184=1,MV206&gt;=p4_homes*stab_occ-0.001),1,0)</f>
        <v/>
      </c>
      <c r="MW208" s="42">
        <f>IF(AND(MW184=1,MW206&gt;=p4_homes*stab_occ-0.001),1,0)</f>
        <v/>
      </c>
      <c r="MX208" s="42">
        <f>IF(AND(MX184=1,MX206&gt;=p4_homes*stab_occ-0.001),1,0)</f>
        <v/>
      </c>
      <c r="MY208" s="42">
        <f>IF(AND(MY184=1,MY206&gt;=p4_homes*stab_occ-0.001),1,0)</f>
        <v/>
      </c>
      <c r="MZ208" s="42">
        <f>IF(AND(MZ184=1,MZ206&gt;=p4_homes*stab_occ-0.001),1,0)</f>
        <v/>
      </c>
      <c r="NA208" s="42">
        <f>IF(AND(NA184=1,NA206&gt;=p4_homes*stab_occ-0.001),1,0)</f>
        <v/>
      </c>
      <c r="NB208" s="42">
        <f>IF(AND(NB184=1,NB206&gt;=p4_homes*stab_occ-0.001),1,0)</f>
        <v/>
      </c>
      <c r="NC208" s="42">
        <f>IF(AND(NC184=1,NC206&gt;=p4_homes*stab_occ-0.001),1,0)</f>
        <v/>
      </c>
      <c r="ND208" s="42">
        <f>IF(AND(ND184=1,ND206&gt;=p4_homes*stab_occ-0.001),1,0)</f>
        <v/>
      </c>
      <c r="NE208" s="42">
        <f>IF(AND(NE184=1,NE206&gt;=p4_homes*stab_occ-0.001),1,0)</f>
        <v/>
      </c>
      <c r="NF208" s="42">
        <f>IF(AND(NF184=1,NF206&gt;=p4_homes*stab_occ-0.001),1,0)</f>
        <v/>
      </c>
      <c r="NG208" s="42">
        <f>IF(AND(NG184=1,NG206&gt;=p4_homes*stab_occ-0.001),1,0)</f>
        <v/>
      </c>
      <c r="NH208" s="42">
        <f>IF(AND(NH184=1,NH206&gt;=p4_homes*stab_occ-0.001),1,0)</f>
        <v/>
      </c>
      <c r="NI208" s="42">
        <f>IF(AND(NI184=1,NI206&gt;=p4_homes*stab_occ-0.001),1,0)</f>
        <v/>
      </c>
      <c r="NJ208" s="42">
        <f>IF(AND(NJ184=1,NJ206&gt;=p4_homes*stab_occ-0.001),1,0)</f>
        <v/>
      </c>
      <c r="NK208" s="42">
        <f>IF(AND(NK184=1,NK206&gt;=p4_homes*stab_occ-0.001),1,0)</f>
        <v/>
      </c>
      <c r="NL208" s="42">
        <f>IF(AND(NL184=1,NL206&gt;=p4_homes*stab_occ-0.001),1,0)</f>
        <v/>
      </c>
      <c r="NM208" s="42">
        <f>IF(AND(NM184=1,NM206&gt;=p4_homes*stab_occ-0.001),1,0)</f>
        <v/>
      </c>
      <c r="NN208" s="42">
        <f>IF(AND(NN184=1,NN206&gt;=p4_homes*stab_occ-0.001),1,0)</f>
        <v/>
      </c>
      <c r="NO208" s="42">
        <f>IF(AND(NO184=1,NO206&gt;=p4_homes*stab_occ-0.001),1,0)</f>
        <v/>
      </c>
      <c r="NP208" s="42">
        <f>IF(AND(NP184=1,NP206&gt;=p4_homes*stab_occ-0.001),1,0)</f>
        <v/>
      </c>
      <c r="NQ208" s="42">
        <f>IF(AND(NQ184=1,NQ206&gt;=p4_homes*stab_occ-0.001),1,0)</f>
        <v/>
      </c>
      <c r="NR208" s="42">
        <f>IF(AND(NR184=1,NR206&gt;=p4_homes*stab_occ-0.001),1,0)</f>
        <v/>
      </c>
      <c r="NS208" s="42">
        <f>IF(AND(NS184=1,NS206&gt;=p4_homes*stab_occ-0.001),1,0)</f>
        <v/>
      </c>
      <c r="NT208" s="42">
        <f>IF(AND(NT184=1,NT206&gt;=p4_homes*stab_occ-0.001),1,0)</f>
        <v/>
      </c>
      <c r="NU208" s="42">
        <f>IF(AND(NU184=1,NU206&gt;=p4_homes*stab_occ-0.001),1,0)</f>
        <v/>
      </c>
      <c r="NV208" s="42">
        <f>IF(AND(NV184=1,NV206&gt;=p4_homes*stab_occ-0.001),1,0)</f>
        <v/>
      </c>
      <c r="NW208" s="42">
        <f>IF(AND(NW184=1,NW206&gt;=p4_homes*stab_occ-0.001),1,0)</f>
        <v/>
      </c>
      <c r="NX208" s="42">
        <f>IF(AND(NX184=1,NX206&gt;=p4_homes*stab_occ-0.001),1,0)</f>
        <v/>
      </c>
      <c r="NY208" s="42">
        <f>IF(AND(NY184=1,NY206&gt;=p4_homes*stab_occ-0.001),1,0)</f>
        <v/>
      </c>
      <c r="NZ208" s="42">
        <f>IF(AND(NZ184=1,NZ206&gt;=p4_homes*stab_occ-0.001),1,0)</f>
        <v/>
      </c>
      <c r="OA208" s="42">
        <f>IF(AND(OA184=1,OA206&gt;=p4_homes*stab_occ-0.001),1,0)</f>
        <v/>
      </c>
      <c r="OB208" s="42">
        <f>IF(AND(OB184=1,OB206&gt;=p4_homes*stab_occ-0.001),1,0)</f>
        <v/>
      </c>
      <c r="OC208" s="42">
        <f>IF(AND(OC184=1,OC206&gt;=p4_homes*stab_occ-0.001),1,0)</f>
        <v/>
      </c>
      <c r="OD208" s="42">
        <f>IF(AND(OD184=1,OD206&gt;=p4_homes*stab_occ-0.001),1,0)</f>
        <v/>
      </c>
      <c r="OE208" s="42">
        <f>IF(AND(OE184=1,OE206&gt;=p4_homes*stab_occ-0.001),1,0)</f>
        <v/>
      </c>
      <c r="OF208" s="42">
        <f>IF(AND(OF184=1,OF206&gt;=p4_homes*stab_occ-0.001),1,0)</f>
        <v/>
      </c>
      <c r="OG208" s="42">
        <f>IF(AND(OG184=1,OG206&gt;=p4_homes*stab_occ-0.001),1,0)</f>
        <v/>
      </c>
      <c r="OH208" s="42">
        <f>IF(AND(OH184=1,OH206&gt;=p4_homes*stab_occ-0.001),1,0)</f>
        <v/>
      </c>
      <c r="OI208" s="42">
        <f>IF(AND(OI184=1,OI206&gt;=p4_homes*stab_occ-0.001),1,0)</f>
        <v/>
      </c>
      <c r="OJ208" s="42">
        <f>IF(AND(OJ184=1,OJ206&gt;=p4_homes*stab_occ-0.001),1,0)</f>
        <v/>
      </c>
      <c r="OK208" s="42">
        <f>IF(AND(OK184=1,OK206&gt;=p4_homes*stab_occ-0.001),1,0)</f>
        <v/>
      </c>
      <c r="OL208" s="42">
        <f>IF(AND(OL184=1,OL206&gt;=p4_homes*stab_occ-0.001),1,0)</f>
        <v/>
      </c>
      <c r="OM208" s="42">
        <f>IF(AND(OM184=1,OM206&gt;=p4_homes*stab_occ-0.001),1,0)</f>
        <v/>
      </c>
      <c r="ON208" s="42">
        <f>IF(AND(ON184=1,ON206&gt;=p4_homes*stab_occ-0.001),1,0)</f>
        <v/>
      </c>
      <c r="OO208" s="42">
        <f>IF(AND(OO184=1,OO206&gt;=p4_homes*stab_occ-0.001),1,0)</f>
        <v/>
      </c>
      <c r="OP208" s="42">
        <f>IF(AND(OP184=1,OP206&gt;=p4_homes*stab_occ-0.001),1,0)</f>
        <v/>
      </c>
      <c r="OQ208" s="42">
        <f>IF(AND(OQ184=1,OQ206&gt;=p4_homes*stab_occ-0.001),1,0)</f>
        <v/>
      </c>
      <c r="OR208" s="42">
        <f>IF(AND(OR184=1,OR206&gt;=p4_homes*stab_occ-0.001),1,0)</f>
        <v/>
      </c>
      <c r="OS208" s="42">
        <f>IF(AND(OS184=1,OS206&gt;=p4_homes*stab_occ-0.001),1,0)</f>
        <v/>
      </c>
      <c r="OT208" s="42">
        <f>IF(AND(OT184=1,OT206&gt;=p4_homes*stab_occ-0.001),1,0)</f>
        <v/>
      </c>
      <c r="OU208" s="42">
        <f>IF(AND(OU184=1,OU206&gt;=p4_homes*stab_occ-0.001),1,0)</f>
        <v/>
      </c>
      <c r="OV208" s="42">
        <f>IF(AND(OV184=1,OV206&gt;=p4_homes*stab_occ-0.001),1,0)</f>
        <v/>
      </c>
      <c r="OW208" s="42">
        <f>IF(AND(OW184=1,OW206&gt;=p4_homes*stab_occ-0.001),1,0)</f>
        <v/>
      </c>
      <c r="OX208" s="42">
        <f>IF(AND(OX184=1,OX206&gt;=p4_homes*stab_occ-0.001),1,0)</f>
        <v/>
      </c>
      <c r="OY208" s="42">
        <f>IF(AND(OY184=1,OY206&gt;=p4_homes*stab_occ-0.001),1,0)</f>
        <v/>
      </c>
      <c r="OZ208" s="42">
        <f>IF(AND(OZ184=1,OZ206&gt;=p4_homes*stab_occ-0.001),1,0)</f>
        <v/>
      </c>
      <c r="PA208" s="42">
        <f>IF(AND(PA184=1,PA206&gt;=p4_homes*stab_occ-0.001),1,0)</f>
        <v/>
      </c>
      <c r="PB208" s="42">
        <f>IF(AND(PB184=1,PB206&gt;=p4_homes*stab_occ-0.001),1,0)</f>
        <v/>
      </c>
      <c r="PC208" s="42">
        <f>IF(AND(PC184=1,PC206&gt;=p4_homes*stab_occ-0.001),1,0)</f>
        <v/>
      </c>
      <c r="PD208" s="42">
        <f>IF(AND(PD184=1,PD206&gt;=p4_homes*stab_occ-0.001),1,0)</f>
        <v/>
      </c>
      <c r="PE208" s="42">
        <f>IF(AND(PE184=1,PE206&gt;=p4_homes*stab_occ-0.001),1,0)</f>
        <v/>
      </c>
      <c r="PF208" s="42">
        <f>IF(AND(PF184=1,PF206&gt;=p4_homes*stab_occ-0.001),1,0)</f>
        <v/>
      </c>
      <c r="PG208" s="42">
        <f>IF(AND(PG184=1,PG206&gt;=p4_homes*stab_occ-0.001),1,0)</f>
        <v/>
      </c>
      <c r="PH208" s="42">
        <f>IF(AND(PH184=1,PH206&gt;=p4_homes*stab_occ-0.001),1,0)</f>
        <v/>
      </c>
      <c r="PI208" s="42">
        <f>IF(AND(PI184=1,PI206&gt;=p4_homes*stab_occ-0.001),1,0)</f>
        <v/>
      </c>
      <c r="PJ208" s="42">
        <f>IF(AND(PJ184=1,PJ206&gt;=p4_homes*stab_occ-0.001),1,0)</f>
        <v/>
      </c>
      <c r="PK208" s="42">
        <f>IF(AND(PK184=1,PK206&gt;=p4_homes*stab_occ-0.001),1,0)</f>
        <v/>
      </c>
      <c r="PL208" s="42">
        <f>IF(AND(PL184=1,PL206&gt;=p4_homes*stab_occ-0.001),1,0)</f>
        <v/>
      </c>
      <c r="PM208" s="42">
        <f>IF(AND(PM184=1,PM206&gt;=p4_homes*stab_occ-0.001),1,0)</f>
        <v/>
      </c>
    </row>
    <row r="209">
      <c r="A209" s="9" t="inlineStr">
        <is>
          <t>Phase-year since stabilization</t>
        </is>
      </c>
      <c r="B209" s="9" t="inlineStr">
        <is>
          <t>P4</t>
        </is>
      </c>
      <c r="D209" s="42">
        <f>IF(AND(p4_stab&gt;0,D$4&gt;p4_stab),INT((D$4-p4_stab-1)/12)+1,0)</f>
        <v/>
      </c>
      <c r="E209" s="42">
        <f>IF(AND(p4_stab&gt;0,E$4&gt;p4_stab),INT((E$4-p4_stab-1)/12)+1,0)</f>
        <v/>
      </c>
      <c r="F209" s="42">
        <f>IF(AND(p4_stab&gt;0,F$4&gt;p4_stab),INT((F$4-p4_stab-1)/12)+1,0)</f>
        <v/>
      </c>
      <c r="G209" s="42">
        <f>IF(AND(p4_stab&gt;0,G$4&gt;p4_stab),INT((G$4-p4_stab-1)/12)+1,0)</f>
        <v/>
      </c>
      <c r="H209" s="42">
        <f>IF(AND(p4_stab&gt;0,H$4&gt;p4_stab),INT((H$4-p4_stab-1)/12)+1,0)</f>
        <v/>
      </c>
      <c r="I209" s="42">
        <f>IF(AND(p4_stab&gt;0,I$4&gt;p4_stab),INT((I$4-p4_stab-1)/12)+1,0)</f>
        <v/>
      </c>
      <c r="J209" s="42">
        <f>IF(AND(p4_stab&gt;0,J$4&gt;p4_stab),INT((J$4-p4_stab-1)/12)+1,0)</f>
        <v/>
      </c>
      <c r="K209" s="42">
        <f>IF(AND(p4_stab&gt;0,K$4&gt;p4_stab),INT((K$4-p4_stab-1)/12)+1,0)</f>
        <v/>
      </c>
      <c r="L209" s="42">
        <f>IF(AND(p4_stab&gt;0,L$4&gt;p4_stab),INT((L$4-p4_stab-1)/12)+1,0)</f>
        <v/>
      </c>
      <c r="M209" s="42">
        <f>IF(AND(p4_stab&gt;0,M$4&gt;p4_stab),INT((M$4-p4_stab-1)/12)+1,0)</f>
        <v/>
      </c>
      <c r="N209" s="42">
        <f>IF(AND(p4_stab&gt;0,N$4&gt;p4_stab),INT((N$4-p4_stab-1)/12)+1,0)</f>
        <v/>
      </c>
      <c r="O209" s="42">
        <f>IF(AND(p4_stab&gt;0,O$4&gt;p4_stab),INT((O$4-p4_stab-1)/12)+1,0)</f>
        <v/>
      </c>
      <c r="P209" s="42">
        <f>IF(AND(p4_stab&gt;0,P$4&gt;p4_stab),INT((P$4-p4_stab-1)/12)+1,0)</f>
        <v/>
      </c>
      <c r="Q209" s="42">
        <f>IF(AND(p4_stab&gt;0,Q$4&gt;p4_stab),INT((Q$4-p4_stab-1)/12)+1,0)</f>
        <v/>
      </c>
      <c r="R209" s="42">
        <f>IF(AND(p4_stab&gt;0,R$4&gt;p4_stab),INT((R$4-p4_stab-1)/12)+1,0)</f>
        <v/>
      </c>
      <c r="S209" s="42">
        <f>IF(AND(p4_stab&gt;0,S$4&gt;p4_stab),INT((S$4-p4_stab-1)/12)+1,0)</f>
        <v/>
      </c>
      <c r="T209" s="42">
        <f>IF(AND(p4_stab&gt;0,T$4&gt;p4_stab),INT((T$4-p4_stab-1)/12)+1,0)</f>
        <v/>
      </c>
      <c r="U209" s="42">
        <f>IF(AND(p4_stab&gt;0,U$4&gt;p4_stab),INT((U$4-p4_stab-1)/12)+1,0)</f>
        <v/>
      </c>
      <c r="V209" s="42">
        <f>IF(AND(p4_stab&gt;0,V$4&gt;p4_stab),INT((V$4-p4_stab-1)/12)+1,0)</f>
        <v/>
      </c>
      <c r="W209" s="42">
        <f>IF(AND(p4_stab&gt;0,W$4&gt;p4_stab),INT((W$4-p4_stab-1)/12)+1,0)</f>
        <v/>
      </c>
      <c r="X209" s="42">
        <f>IF(AND(p4_stab&gt;0,X$4&gt;p4_stab),INT((X$4-p4_stab-1)/12)+1,0)</f>
        <v/>
      </c>
      <c r="Y209" s="42">
        <f>IF(AND(p4_stab&gt;0,Y$4&gt;p4_stab),INT((Y$4-p4_stab-1)/12)+1,0)</f>
        <v/>
      </c>
      <c r="Z209" s="42">
        <f>IF(AND(p4_stab&gt;0,Z$4&gt;p4_stab),INT((Z$4-p4_stab-1)/12)+1,0)</f>
        <v/>
      </c>
      <c r="AA209" s="42">
        <f>IF(AND(p4_stab&gt;0,AA$4&gt;p4_stab),INT((AA$4-p4_stab-1)/12)+1,0)</f>
        <v/>
      </c>
      <c r="AB209" s="42">
        <f>IF(AND(p4_stab&gt;0,AB$4&gt;p4_stab),INT((AB$4-p4_stab-1)/12)+1,0)</f>
        <v/>
      </c>
      <c r="AC209" s="42">
        <f>IF(AND(p4_stab&gt;0,AC$4&gt;p4_stab),INT((AC$4-p4_stab-1)/12)+1,0)</f>
        <v/>
      </c>
      <c r="AD209" s="42">
        <f>IF(AND(p4_stab&gt;0,AD$4&gt;p4_stab),INT((AD$4-p4_stab-1)/12)+1,0)</f>
        <v/>
      </c>
      <c r="AE209" s="42">
        <f>IF(AND(p4_stab&gt;0,AE$4&gt;p4_stab),INT((AE$4-p4_stab-1)/12)+1,0)</f>
        <v/>
      </c>
      <c r="AF209" s="42">
        <f>IF(AND(p4_stab&gt;0,AF$4&gt;p4_stab),INT((AF$4-p4_stab-1)/12)+1,0)</f>
        <v/>
      </c>
      <c r="AG209" s="42">
        <f>IF(AND(p4_stab&gt;0,AG$4&gt;p4_stab),INT((AG$4-p4_stab-1)/12)+1,0)</f>
        <v/>
      </c>
      <c r="AH209" s="42">
        <f>IF(AND(p4_stab&gt;0,AH$4&gt;p4_stab),INT((AH$4-p4_stab-1)/12)+1,0)</f>
        <v/>
      </c>
      <c r="AI209" s="42">
        <f>IF(AND(p4_stab&gt;0,AI$4&gt;p4_stab),INT((AI$4-p4_stab-1)/12)+1,0)</f>
        <v/>
      </c>
      <c r="AJ209" s="42">
        <f>IF(AND(p4_stab&gt;0,AJ$4&gt;p4_stab),INT((AJ$4-p4_stab-1)/12)+1,0)</f>
        <v/>
      </c>
      <c r="AK209" s="42">
        <f>IF(AND(p4_stab&gt;0,AK$4&gt;p4_stab),INT((AK$4-p4_stab-1)/12)+1,0)</f>
        <v/>
      </c>
      <c r="AL209" s="42">
        <f>IF(AND(p4_stab&gt;0,AL$4&gt;p4_stab),INT((AL$4-p4_stab-1)/12)+1,0)</f>
        <v/>
      </c>
      <c r="AM209" s="42">
        <f>IF(AND(p4_stab&gt;0,AM$4&gt;p4_stab),INT((AM$4-p4_stab-1)/12)+1,0)</f>
        <v/>
      </c>
      <c r="AN209" s="42">
        <f>IF(AND(p4_stab&gt;0,AN$4&gt;p4_stab),INT((AN$4-p4_stab-1)/12)+1,0)</f>
        <v/>
      </c>
      <c r="AO209" s="42">
        <f>IF(AND(p4_stab&gt;0,AO$4&gt;p4_stab),INT((AO$4-p4_stab-1)/12)+1,0)</f>
        <v/>
      </c>
      <c r="AP209" s="42">
        <f>IF(AND(p4_stab&gt;0,AP$4&gt;p4_stab),INT((AP$4-p4_stab-1)/12)+1,0)</f>
        <v/>
      </c>
      <c r="AQ209" s="42">
        <f>IF(AND(p4_stab&gt;0,AQ$4&gt;p4_stab),INT((AQ$4-p4_stab-1)/12)+1,0)</f>
        <v/>
      </c>
      <c r="AR209" s="42">
        <f>IF(AND(p4_stab&gt;0,AR$4&gt;p4_stab),INT((AR$4-p4_stab-1)/12)+1,0)</f>
        <v/>
      </c>
      <c r="AS209" s="42">
        <f>IF(AND(p4_stab&gt;0,AS$4&gt;p4_stab),INT((AS$4-p4_stab-1)/12)+1,0)</f>
        <v/>
      </c>
      <c r="AT209" s="42">
        <f>IF(AND(p4_stab&gt;0,AT$4&gt;p4_stab),INT((AT$4-p4_stab-1)/12)+1,0)</f>
        <v/>
      </c>
      <c r="AU209" s="42">
        <f>IF(AND(p4_stab&gt;0,AU$4&gt;p4_stab),INT((AU$4-p4_stab-1)/12)+1,0)</f>
        <v/>
      </c>
      <c r="AV209" s="42">
        <f>IF(AND(p4_stab&gt;0,AV$4&gt;p4_stab),INT((AV$4-p4_stab-1)/12)+1,0)</f>
        <v/>
      </c>
      <c r="AW209" s="42">
        <f>IF(AND(p4_stab&gt;0,AW$4&gt;p4_stab),INT((AW$4-p4_stab-1)/12)+1,0)</f>
        <v/>
      </c>
      <c r="AX209" s="42">
        <f>IF(AND(p4_stab&gt;0,AX$4&gt;p4_stab),INT((AX$4-p4_stab-1)/12)+1,0)</f>
        <v/>
      </c>
      <c r="AY209" s="42">
        <f>IF(AND(p4_stab&gt;0,AY$4&gt;p4_stab),INT((AY$4-p4_stab-1)/12)+1,0)</f>
        <v/>
      </c>
      <c r="AZ209" s="42">
        <f>IF(AND(p4_stab&gt;0,AZ$4&gt;p4_stab),INT((AZ$4-p4_stab-1)/12)+1,0)</f>
        <v/>
      </c>
      <c r="BA209" s="42">
        <f>IF(AND(p4_stab&gt;0,BA$4&gt;p4_stab),INT((BA$4-p4_stab-1)/12)+1,0)</f>
        <v/>
      </c>
      <c r="BB209" s="42">
        <f>IF(AND(p4_stab&gt;0,BB$4&gt;p4_stab),INT((BB$4-p4_stab-1)/12)+1,0)</f>
        <v/>
      </c>
      <c r="BC209" s="42">
        <f>IF(AND(p4_stab&gt;0,BC$4&gt;p4_stab),INT((BC$4-p4_stab-1)/12)+1,0)</f>
        <v/>
      </c>
      <c r="BD209" s="42">
        <f>IF(AND(p4_stab&gt;0,BD$4&gt;p4_stab),INT((BD$4-p4_stab-1)/12)+1,0)</f>
        <v/>
      </c>
      <c r="BE209" s="42">
        <f>IF(AND(p4_stab&gt;0,BE$4&gt;p4_stab),INT((BE$4-p4_stab-1)/12)+1,0)</f>
        <v/>
      </c>
      <c r="BF209" s="42">
        <f>IF(AND(p4_stab&gt;0,BF$4&gt;p4_stab),INT((BF$4-p4_stab-1)/12)+1,0)</f>
        <v/>
      </c>
      <c r="BG209" s="42">
        <f>IF(AND(p4_stab&gt;0,BG$4&gt;p4_stab),INT((BG$4-p4_stab-1)/12)+1,0)</f>
        <v/>
      </c>
      <c r="BH209" s="42">
        <f>IF(AND(p4_stab&gt;0,BH$4&gt;p4_stab),INT((BH$4-p4_stab-1)/12)+1,0)</f>
        <v/>
      </c>
      <c r="BI209" s="42">
        <f>IF(AND(p4_stab&gt;0,BI$4&gt;p4_stab),INT((BI$4-p4_stab-1)/12)+1,0)</f>
        <v/>
      </c>
      <c r="BJ209" s="42">
        <f>IF(AND(p4_stab&gt;0,BJ$4&gt;p4_stab),INT((BJ$4-p4_stab-1)/12)+1,0)</f>
        <v/>
      </c>
      <c r="BK209" s="42">
        <f>IF(AND(p4_stab&gt;0,BK$4&gt;p4_stab),INT((BK$4-p4_stab-1)/12)+1,0)</f>
        <v/>
      </c>
      <c r="BL209" s="42">
        <f>IF(AND(p4_stab&gt;0,BL$4&gt;p4_stab),INT((BL$4-p4_stab-1)/12)+1,0)</f>
        <v/>
      </c>
      <c r="BM209" s="42">
        <f>IF(AND(p4_stab&gt;0,BM$4&gt;p4_stab),INT((BM$4-p4_stab-1)/12)+1,0)</f>
        <v/>
      </c>
      <c r="BN209" s="42">
        <f>IF(AND(p4_stab&gt;0,BN$4&gt;p4_stab),INT((BN$4-p4_stab-1)/12)+1,0)</f>
        <v/>
      </c>
      <c r="BO209" s="42">
        <f>IF(AND(p4_stab&gt;0,BO$4&gt;p4_stab),INT((BO$4-p4_stab-1)/12)+1,0)</f>
        <v/>
      </c>
      <c r="BP209" s="42">
        <f>IF(AND(p4_stab&gt;0,BP$4&gt;p4_stab),INT((BP$4-p4_stab-1)/12)+1,0)</f>
        <v/>
      </c>
      <c r="BQ209" s="42">
        <f>IF(AND(p4_stab&gt;0,BQ$4&gt;p4_stab),INT((BQ$4-p4_stab-1)/12)+1,0)</f>
        <v/>
      </c>
      <c r="BR209" s="42">
        <f>IF(AND(p4_stab&gt;0,BR$4&gt;p4_stab),INT((BR$4-p4_stab-1)/12)+1,0)</f>
        <v/>
      </c>
      <c r="BS209" s="42">
        <f>IF(AND(p4_stab&gt;0,BS$4&gt;p4_stab),INT((BS$4-p4_stab-1)/12)+1,0)</f>
        <v/>
      </c>
      <c r="BT209" s="42">
        <f>IF(AND(p4_stab&gt;0,BT$4&gt;p4_stab),INT((BT$4-p4_stab-1)/12)+1,0)</f>
        <v/>
      </c>
      <c r="BU209" s="42">
        <f>IF(AND(p4_stab&gt;0,BU$4&gt;p4_stab),INT((BU$4-p4_stab-1)/12)+1,0)</f>
        <v/>
      </c>
      <c r="BV209" s="42">
        <f>IF(AND(p4_stab&gt;0,BV$4&gt;p4_stab),INT((BV$4-p4_stab-1)/12)+1,0)</f>
        <v/>
      </c>
      <c r="BW209" s="42">
        <f>IF(AND(p4_stab&gt;0,BW$4&gt;p4_stab),INT((BW$4-p4_stab-1)/12)+1,0)</f>
        <v/>
      </c>
      <c r="BX209" s="42">
        <f>IF(AND(p4_stab&gt;0,BX$4&gt;p4_stab),INT((BX$4-p4_stab-1)/12)+1,0)</f>
        <v/>
      </c>
      <c r="BY209" s="42">
        <f>IF(AND(p4_stab&gt;0,BY$4&gt;p4_stab),INT((BY$4-p4_stab-1)/12)+1,0)</f>
        <v/>
      </c>
      <c r="BZ209" s="42">
        <f>IF(AND(p4_stab&gt;0,BZ$4&gt;p4_stab),INT((BZ$4-p4_stab-1)/12)+1,0)</f>
        <v/>
      </c>
      <c r="CA209" s="42">
        <f>IF(AND(p4_stab&gt;0,CA$4&gt;p4_stab),INT((CA$4-p4_stab-1)/12)+1,0)</f>
        <v/>
      </c>
      <c r="CB209" s="42">
        <f>IF(AND(p4_stab&gt;0,CB$4&gt;p4_stab),INT((CB$4-p4_stab-1)/12)+1,0)</f>
        <v/>
      </c>
      <c r="CC209" s="42">
        <f>IF(AND(p4_stab&gt;0,CC$4&gt;p4_stab),INT((CC$4-p4_stab-1)/12)+1,0)</f>
        <v/>
      </c>
      <c r="CD209" s="42">
        <f>IF(AND(p4_stab&gt;0,CD$4&gt;p4_stab),INT((CD$4-p4_stab-1)/12)+1,0)</f>
        <v/>
      </c>
      <c r="CE209" s="42">
        <f>IF(AND(p4_stab&gt;0,CE$4&gt;p4_stab),INT((CE$4-p4_stab-1)/12)+1,0)</f>
        <v/>
      </c>
      <c r="CF209" s="42">
        <f>IF(AND(p4_stab&gt;0,CF$4&gt;p4_stab),INT((CF$4-p4_stab-1)/12)+1,0)</f>
        <v/>
      </c>
      <c r="CG209" s="42">
        <f>IF(AND(p4_stab&gt;0,CG$4&gt;p4_stab),INT((CG$4-p4_stab-1)/12)+1,0)</f>
        <v/>
      </c>
      <c r="CH209" s="42">
        <f>IF(AND(p4_stab&gt;0,CH$4&gt;p4_stab),INT((CH$4-p4_stab-1)/12)+1,0)</f>
        <v/>
      </c>
      <c r="CI209" s="42">
        <f>IF(AND(p4_stab&gt;0,CI$4&gt;p4_stab),INT((CI$4-p4_stab-1)/12)+1,0)</f>
        <v/>
      </c>
      <c r="CJ209" s="42">
        <f>IF(AND(p4_stab&gt;0,CJ$4&gt;p4_stab),INT((CJ$4-p4_stab-1)/12)+1,0)</f>
        <v/>
      </c>
      <c r="CK209" s="42">
        <f>IF(AND(p4_stab&gt;0,CK$4&gt;p4_stab),INT((CK$4-p4_stab-1)/12)+1,0)</f>
        <v/>
      </c>
      <c r="CL209" s="42">
        <f>IF(AND(p4_stab&gt;0,CL$4&gt;p4_stab),INT((CL$4-p4_stab-1)/12)+1,0)</f>
        <v/>
      </c>
      <c r="CM209" s="42">
        <f>IF(AND(p4_stab&gt;0,CM$4&gt;p4_stab),INT((CM$4-p4_stab-1)/12)+1,0)</f>
        <v/>
      </c>
      <c r="CN209" s="42">
        <f>IF(AND(p4_stab&gt;0,CN$4&gt;p4_stab),INT((CN$4-p4_stab-1)/12)+1,0)</f>
        <v/>
      </c>
      <c r="CO209" s="42">
        <f>IF(AND(p4_stab&gt;0,CO$4&gt;p4_stab),INT((CO$4-p4_stab-1)/12)+1,0)</f>
        <v/>
      </c>
      <c r="CP209" s="42">
        <f>IF(AND(p4_stab&gt;0,CP$4&gt;p4_stab),INT((CP$4-p4_stab-1)/12)+1,0)</f>
        <v/>
      </c>
      <c r="CQ209" s="42">
        <f>IF(AND(p4_stab&gt;0,CQ$4&gt;p4_stab),INT((CQ$4-p4_stab-1)/12)+1,0)</f>
        <v/>
      </c>
      <c r="CR209" s="42">
        <f>IF(AND(p4_stab&gt;0,CR$4&gt;p4_stab),INT((CR$4-p4_stab-1)/12)+1,0)</f>
        <v/>
      </c>
      <c r="CS209" s="42">
        <f>IF(AND(p4_stab&gt;0,CS$4&gt;p4_stab),INT((CS$4-p4_stab-1)/12)+1,0)</f>
        <v/>
      </c>
      <c r="CT209" s="42">
        <f>IF(AND(p4_stab&gt;0,CT$4&gt;p4_stab),INT((CT$4-p4_stab-1)/12)+1,0)</f>
        <v/>
      </c>
      <c r="CU209" s="42">
        <f>IF(AND(p4_stab&gt;0,CU$4&gt;p4_stab),INT((CU$4-p4_stab-1)/12)+1,0)</f>
        <v/>
      </c>
      <c r="CV209" s="42">
        <f>IF(AND(p4_stab&gt;0,CV$4&gt;p4_stab),INT((CV$4-p4_stab-1)/12)+1,0)</f>
        <v/>
      </c>
      <c r="CW209" s="42">
        <f>IF(AND(p4_stab&gt;0,CW$4&gt;p4_stab),INT((CW$4-p4_stab-1)/12)+1,0)</f>
        <v/>
      </c>
      <c r="CX209" s="42">
        <f>IF(AND(p4_stab&gt;0,CX$4&gt;p4_stab),INT((CX$4-p4_stab-1)/12)+1,0)</f>
        <v/>
      </c>
      <c r="CY209" s="42">
        <f>IF(AND(p4_stab&gt;0,CY$4&gt;p4_stab),INT((CY$4-p4_stab-1)/12)+1,0)</f>
        <v/>
      </c>
      <c r="CZ209" s="42">
        <f>IF(AND(p4_stab&gt;0,CZ$4&gt;p4_stab),INT((CZ$4-p4_stab-1)/12)+1,0)</f>
        <v/>
      </c>
      <c r="DA209" s="42">
        <f>IF(AND(p4_stab&gt;0,DA$4&gt;p4_stab),INT((DA$4-p4_stab-1)/12)+1,0)</f>
        <v/>
      </c>
      <c r="DB209" s="42">
        <f>IF(AND(p4_stab&gt;0,DB$4&gt;p4_stab),INT((DB$4-p4_stab-1)/12)+1,0)</f>
        <v/>
      </c>
      <c r="DC209" s="42">
        <f>IF(AND(p4_stab&gt;0,DC$4&gt;p4_stab),INT((DC$4-p4_stab-1)/12)+1,0)</f>
        <v/>
      </c>
      <c r="DD209" s="42">
        <f>IF(AND(p4_stab&gt;0,DD$4&gt;p4_stab),INT((DD$4-p4_stab-1)/12)+1,0)</f>
        <v/>
      </c>
      <c r="DE209" s="42">
        <f>IF(AND(p4_stab&gt;0,DE$4&gt;p4_stab),INT((DE$4-p4_stab-1)/12)+1,0)</f>
        <v/>
      </c>
      <c r="DF209" s="42">
        <f>IF(AND(p4_stab&gt;0,DF$4&gt;p4_stab),INT((DF$4-p4_stab-1)/12)+1,0)</f>
        <v/>
      </c>
      <c r="DG209" s="42">
        <f>IF(AND(p4_stab&gt;0,DG$4&gt;p4_stab),INT((DG$4-p4_stab-1)/12)+1,0)</f>
        <v/>
      </c>
      <c r="DH209" s="42">
        <f>IF(AND(p4_stab&gt;0,DH$4&gt;p4_stab),INT((DH$4-p4_stab-1)/12)+1,0)</f>
        <v/>
      </c>
      <c r="DI209" s="42">
        <f>IF(AND(p4_stab&gt;0,DI$4&gt;p4_stab),INT((DI$4-p4_stab-1)/12)+1,0)</f>
        <v/>
      </c>
      <c r="DJ209" s="42">
        <f>IF(AND(p4_stab&gt;0,DJ$4&gt;p4_stab),INT((DJ$4-p4_stab-1)/12)+1,0)</f>
        <v/>
      </c>
      <c r="DK209" s="42">
        <f>IF(AND(p4_stab&gt;0,DK$4&gt;p4_stab),INT((DK$4-p4_stab-1)/12)+1,0)</f>
        <v/>
      </c>
      <c r="DL209" s="42">
        <f>IF(AND(p4_stab&gt;0,DL$4&gt;p4_stab),INT((DL$4-p4_stab-1)/12)+1,0)</f>
        <v/>
      </c>
      <c r="DM209" s="42">
        <f>IF(AND(p4_stab&gt;0,DM$4&gt;p4_stab),INT((DM$4-p4_stab-1)/12)+1,0)</f>
        <v/>
      </c>
      <c r="DN209" s="42">
        <f>IF(AND(p4_stab&gt;0,DN$4&gt;p4_stab),INT((DN$4-p4_stab-1)/12)+1,0)</f>
        <v/>
      </c>
      <c r="DO209" s="42">
        <f>IF(AND(p4_stab&gt;0,DO$4&gt;p4_stab),INT((DO$4-p4_stab-1)/12)+1,0)</f>
        <v/>
      </c>
      <c r="DP209" s="42">
        <f>IF(AND(p4_stab&gt;0,DP$4&gt;p4_stab),INT((DP$4-p4_stab-1)/12)+1,0)</f>
        <v/>
      </c>
      <c r="DQ209" s="42">
        <f>IF(AND(p4_stab&gt;0,DQ$4&gt;p4_stab),INT((DQ$4-p4_stab-1)/12)+1,0)</f>
        <v/>
      </c>
      <c r="DR209" s="42">
        <f>IF(AND(p4_stab&gt;0,DR$4&gt;p4_stab),INT((DR$4-p4_stab-1)/12)+1,0)</f>
        <v/>
      </c>
      <c r="DS209" s="42">
        <f>IF(AND(p4_stab&gt;0,DS$4&gt;p4_stab),INT((DS$4-p4_stab-1)/12)+1,0)</f>
        <v/>
      </c>
      <c r="DT209" s="42">
        <f>IF(AND(p4_stab&gt;0,DT$4&gt;p4_stab),INT((DT$4-p4_stab-1)/12)+1,0)</f>
        <v/>
      </c>
      <c r="DU209" s="42">
        <f>IF(AND(p4_stab&gt;0,DU$4&gt;p4_stab),INT((DU$4-p4_stab-1)/12)+1,0)</f>
        <v/>
      </c>
      <c r="DV209" s="42">
        <f>IF(AND(p4_stab&gt;0,DV$4&gt;p4_stab),INT((DV$4-p4_stab-1)/12)+1,0)</f>
        <v/>
      </c>
      <c r="DW209" s="42">
        <f>IF(AND(p4_stab&gt;0,DW$4&gt;p4_stab),INT((DW$4-p4_stab-1)/12)+1,0)</f>
        <v/>
      </c>
      <c r="DX209" s="42">
        <f>IF(AND(p4_stab&gt;0,DX$4&gt;p4_stab),INT((DX$4-p4_stab-1)/12)+1,0)</f>
        <v/>
      </c>
      <c r="DY209" s="42">
        <f>IF(AND(p4_stab&gt;0,DY$4&gt;p4_stab),INT((DY$4-p4_stab-1)/12)+1,0)</f>
        <v/>
      </c>
      <c r="DZ209" s="42">
        <f>IF(AND(p4_stab&gt;0,DZ$4&gt;p4_stab),INT((DZ$4-p4_stab-1)/12)+1,0)</f>
        <v/>
      </c>
      <c r="EA209" s="42">
        <f>IF(AND(p4_stab&gt;0,EA$4&gt;p4_stab),INT((EA$4-p4_stab-1)/12)+1,0)</f>
        <v/>
      </c>
      <c r="EB209" s="42">
        <f>IF(AND(p4_stab&gt;0,EB$4&gt;p4_stab),INT((EB$4-p4_stab-1)/12)+1,0)</f>
        <v/>
      </c>
      <c r="EC209" s="42">
        <f>IF(AND(p4_stab&gt;0,EC$4&gt;p4_stab),INT((EC$4-p4_stab-1)/12)+1,0)</f>
        <v/>
      </c>
      <c r="ED209" s="42">
        <f>IF(AND(p4_stab&gt;0,ED$4&gt;p4_stab),INT((ED$4-p4_stab-1)/12)+1,0)</f>
        <v/>
      </c>
      <c r="EE209" s="42">
        <f>IF(AND(p4_stab&gt;0,EE$4&gt;p4_stab),INT((EE$4-p4_stab-1)/12)+1,0)</f>
        <v/>
      </c>
      <c r="EF209" s="42">
        <f>IF(AND(p4_stab&gt;0,EF$4&gt;p4_stab),INT((EF$4-p4_stab-1)/12)+1,0)</f>
        <v/>
      </c>
      <c r="EG209" s="42">
        <f>IF(AND(p4_stab&gt;0,EG$4&gt;p4_stab),INT((EG$4-p4_stab-1)/12)+1,0)</f>
        <v/>
      </c>
      <c r="EH209" s="42">
        <f>IF(AND(p4_stab&gt;0,EH$4&gt;p4_stab),INT((EH$4-p4_stab-1)/12)+1,0)</f>
        <v/>
      </c>
      <c r="EI209" s="42">
        <f>IF(AND(p4_stab&gt;0,EI$4&gt;p4_stab),INT((EI$4-p4_stab-1)/12)+1,0)</f>
        <v/>
      </c>
      <c r="EJ209" s="42">
        <f>IF(AND(p4_stab&gt;0,EJ$4&gt;p4_stab),INT((EJ$4-p4_stab-1)/12)+1,0)</f>
        <v/>
      </c>
      <c r="EK209" s="42">
        <f>IF(AND(p4_stab&gt;0,EK$4&gt;p4_stab),INT((EK$4-p4_stab-1)/12)+1,0)</f>
        <v/>
      </c>
      <c r="EL209" s="42">
        <f>IF(AND(p4_stab&gt;0,EL$4&gt;p4_stab),INT((EL$4-p4_stab-1)/12)+1,0)</f>
        <v/>
      </c>
      <c r="EM209" s="42">
        <f>IF(AND(p4_stab&gt;0,EM$4&gt;p4_stab),INT((EM$4-p4_stab-1)/12)+1,0)</f>
        <v/>
      </c>
      <c r="EN209" s="42">
        <f>IF(AND(p4_stab&gt;0,EN$4&gt;p4_stab),INT((EN$4-p4_stab-1)/12)+1,0)</f>
        <v/>
      </c>
      <c r="EO209" s="42">
        <f>IF(AND(p4_stab&gt;0,EO$4&gt;p4_stab),INT((EO$4-p4_stab-1)/12)+1,0)</f>
        <v/>
      </c>
      <c r="EP209" s="42">
        <f>IF(AND(p4_stab&gt;0,EP$4&gt;p4_stab),INT((EP$4-p4_stab-1)/12)+1,0)</f>
        <v/>
      </c>
      <c r="EQ209" s="42">
        <f>IF(AND(p4_stab&gt;0,EQ$4&gt;p4_stab),INT((EQ$4-p4_stab-1)/12)+1,0)</f>
        <v/>
      </c>
      <c r="ER209" s="42">
        <f>IF(AND(p4_stab&gt;0,ER$4&gt;p4_stab),INT((ER$4-p4_stab-1)/12)+1,0)</f>
        <v/>
      </c>
      <c r="ES209" s="42">
        <f>IF(AND(p4_stab&gt;0,ES$4&gt;p4_stab),INT((ES$4-p4_stab-1)/12)+1,0)</f>
        <v/>
      </c>
      <c r="ET209" s="42">
        <f>IF(AND(p4_stab&gt;0,ET$4&gt;p4_stab),INT((ET$4-p4_stab-1)/12)+1,0)</f>
        <v/>
      </c>
      <c r="EU209" s="42">
        <f>IF(AND(p4_stab&gt;0,EU$4&gt;p4_stab),INT((EU$4-p4_stab-1)/12)+1,0)</f>
        <v/>
      </c>
      <c r="EV209" s="42">
        <f>IF(AND(p4_stab&gt;0,EV$4&gt;p4_stab),INT((EV$4-p4_stab-1)/12)+1,0)</f>
        <v/>
      </c>
      <c r="EW209" s="42">
        <f>IF(AND(p4_stab&gt;0,EW$4&gt;p4_stab),INT((EW$4-p4_stab-1)/12)+1,0)</f>
        <v/>
      </c>
      <c r="EX209" s="42">
        <f>IF(AND(p4_stab&gt;0,EX$4&gt;p4_stab),INT((EX$4-p4_stab-1)/12)+1,0)</f>
        <v/>
      </c>
      <c r="EY209" s="42">
        <f>IF(AND(p4_stab&gt;0,EY$4&gt;p4_stab),INT((EY$4-p4_stab-1)/12)+1,0)</f>
        <v/>
      </c>
      <c r="EZ209" s="42">
        <f>IF(AND(p4_stab&gt;0,EZ$4&gt;p4_stab),INT((EZ$4-p4_stab-1)/12)+1,0)</f>
        <v/>
      </c>
      <c r="FA209" s="42">
        <f>IF(AND(p4_stab&gt;0,FA$4&gt;p4_stab),INT((FA$4-p4_stab-1)/12)+1,0)</f>
        <v/>
      </c>
      <c r="FB209" s="42">
        <f>IF(AND(p4_stab&gt;0,FB$4&gt;p4_stab),INT((FB$4-p4_stab-1)/12)+1,0)</f>
        <v/>
      </c>
      <c r="FC209" s="42">
        <f>IF(AND(p4_stab&gt;0,FC$4&gt;p4_stab),INT((FC$4-p4_stab-1)/12)+1,0)</f>
        <v/>
      </c>
      <c r="FD209" s="42">
        <f>IF(AND(p4_stab&gt;0,FD$4&gt;p4_stab),INT((FD$4-p4_stab-1)/12)+1,0)</f>
        <v/>
      </c>
      <c r="FE209" s="42">
        <f>IF(AND(p4_stab&gt;0,FE$4&gt;p4_stab),INT((FE$4-p4_stab-1)/12)+1,0)</f>
        <v/>
      </c>
      <c r="FF209" s="42">
        <f>IF(AND(p4_stab&gt;0,FF$4&gt;p4_stab),INT((FF$4-p4_stab-1)/12)+1,0)</f>
        <v/>
      </c>
      <c r="FG209" s="42">
        <f>IF(AND(p4_stab&gt;0,FG$4&gt;p4_stab),INT((FG$4-p4_stab-1)/12)+1,0)</f>
        <v/>
      </c>
      <c r="FH209" s="42">
        <f>IF(AND(p4_stab&gt;0,FH$4&gt;p4_stab),INT((FH$4-p4_stab-1)/12)+1,0)</f>
        <v/>
      </c>
      <c r="FI209" s="42">
        <f>IF(AND(p4_stab&gt;0,FI$4&gt;p4_stab),INT((FI$4-p4_stab-1)/12)+1,0)</f>
        <v/>
      </c>
      <c r="FJ209" s="42">
        <f>IF(AND(p4_stab&gt;0,FJ$4&gt;p4_stab),INT((FJ$4-p4_stab-1)/12)+1,0)</f>
        <v/>
      </c>
      <c r="FK209" s="42">
        <f>IF(AND(p4_stab&gt;0,FK$4&gt;p4_stab),INT((FK$4-p4_stab-1)/12)+1,0)</f>
        <v/>
      </c>
      <c r="FL209" s="42">
        <f>IF(AND(p4_stab&gt;0,FL$4&gt;p4_stab),INT((FL$4-p4_stab-1)/12)+1,0)</f>
        <v/>
      </c>
      <c r="FM209" s="42">
        <f>IF(AND(p4_stab&gt;0,FM$4&gt;p4_stab),INT((FM$4-p4_stab-1)/12)+1,0)</f>
        <v/>
      </c>
      <c r="FN209" s="42">
        <f>IF(AND(p4_stab&gt;0,FN$4&gt;p4_stab),INT((FN$4-p4_stab-1)/12)+1,0)</f>
        <v/>
      </c>
      <c r="FO209" s="42">
        <f>IF(AND(p4_stab&gt;0,FO$4&gt;p4_stab),INT((FO$4-p4_stab-1)/12)+1,0)</f>
        <v/>
      </c>
      <c r="FP209" s="42">
        <f>IF(AND(p4_stab&gt;0,FP$4&gt;p4_stab),INT((FP$4-p4_stab-1)/12)+1,0)</f>
        <v/>
      </c>
      <c r="FQ209" s="42">
        <f>IF(AND(p4_stab&gt;0,FQ$4&gt;p4_stab),INT((FQ$4-p4_stab-1)/12)+1,0)</f>
        <v/>
      </c>
      <c r="FR209" s="42">
        <f>IF(AND(p4_stab&gt;0,FR$4&gt;p4_stab),INT((FR$4-p4_stab-1)/12)+1,0)</f>
        <v/>
      </c>
      <c r="FS209" s="42">
        <f>IF(AND(p4_stab&gt;0,FS$4&gt;p4_stab),INT((FS$4-p4_stab-1)/12)+1,0)</f>
        <v/>
      </c>
      <c r="FT209" s="42">
        <f>IF(AND(p4_stab&gt;0,FT$4&gt;p4_stab),INT((FT$4-p4_stab-1)/12)+1,0)</f>
        <v/>
      </c>
      <c r="FU209" s="42">
        <f>IF(AND(p4_stab&gt;0,FU$4&gt;p4_stab),INT((FU$4-p4_stab-1)/12)+1,0)</f>
        <v/>
      </c>
      <c r="FV209" s="42">
        <f>IF(AND(p4_stab&gt;0,FV$4&gt;p4_stab),INT((FV$4-p4_stab-1)/12)+1,0)</f>
        <v/>
      </c>
      <c r="FW209" s="42">
        <f>IF(AND(p4_stab&gt;0,FW$4&gt;p4_stab),INT((FW$4-p4_stab-1)/12)+1,0)</f>
        <v/>
      </c>
      <c r="FX209" s="42">
        <f>IF(AND(p4_stab&gt;0,FX$4&gt;p4_stab),INT((FX$4-p4_stab-1)/12)+1,0)</f>
        <v/>
      </c>
      <c r="FY209" s="42">
        <f>IF(AND(p4_stab&gt;0,FY$4&gt;p4_stab),INT((FY$4-p4_stab-1)/12)+1,0)</f>
        <v/>
      </c>
      <c r="FZ209" s="42">
        <f>IF(AND(p4_stab&gt;0,FZ$4&gt;p4_stab),INT((FZ$4-p4_stab-1)/12)+1,0)</f>
        <v/>
      </c>
      <c r="GA209" s="42">
        <f>IF(AND(p4_stab&gt;0,GA$4&gt;p4_stab),INT((GA$4-p4_stab-1)/12)+1,0)</f>
        <v/>
      </c>
      <c r="GB209" s="42">
        <f>IF(AND(p4_stab&gt;0,GB$4&gt;p4_stab),INT((GB$4-p4_stab-1)/12)+1,0)</f>
        <v/>
      </c>
      <c r="GC209" s="42">
        <f>IF(AND(p4_stab&gt;0,GC$4&gt;p4_stab),INT((GC$4-p4_stab-1)/12)+1,0)</f>
        <v/>
      </c>
      <c r="GD209" s="42">
        <f>IF(AND(p4_stab&gt;0,GD$4&gt;p4_stab),INT((GD$4-p4_stab-1)/12)+1,0)</f>
        <v/>
      </c>
      <c r="GE209" s="42">
        <f>IF(AND(p4_stab&gt;0,GE$4&gt;p4_stab),INT((GE$4-p4_stab-1)/12)+1,0)</f>
        <v/>
      </c>
      <c r="GF209" s="42">
        <f>IF(AND(p4_stab&gt;0,GF$4&gt;p4_stab),INT((GF$4-p4_stab-1)/12)+1,0)</f>
        <v/>
      </c>
      <c r="GG209" s="42">
        <f>IF(AND(p4_stab&gt;0,GG$4&gt;p4_stab),INT((GG$4-p4_stab-1)/12)+1,0)</f>
        <v/>
      </c>
      <c r="GH209" s="42">
        <f>IF(AND(p4_stab&gt;0,GH$4&gt;p4_stab),INT((GH$4-p4_stab-1)/12)+1,0)</f>
        <v/>
      </c>
      <c r="GI209" s="42">
        <f>IF(AND(p4_stab&gt;0,GI$4&gt;p4_stab),INT((GI$4-p4_stab-1)/12)+1,0)</f>
        <v/>
      </c>
      <c r="GJ209" s="42">
        <f>IF(AND(p4_stab&gt;0,GJ$4&gt;p4_stab),INT((GJ$4-p4_stab-1)/12)+1,0)</f>
        <v/>
      </c>
      <c r="GK209" s="42">
        <f>IF(AND(p4_stab&gt;0,GK$4&gt;p4_stab),INT((GK$4-p4_stab-1)/12)+1,0)</f>
        <v/>
      </c>
      <c r="GL209" s="42">
        <f>IF(AND(p4_stab&gt;0,GL$4&gt;p4_stab),INT((GL$4-p4_stab-1)/12)+1,0)</f>
        <v/>
      </c>
      <c r="GM209" s="42">
        <f>IF(AND(p4_stab&gt;0,GM$4&gt;p4_stab),INT((GM$4-p4_stab-1)/12)+1,0)</f>
        <v/>
      </c>
      <c r="GN209" s="42">
        <f>IF(AND(p4_stab&gt;0,GN$4&gt;p4_stab),INT((GN$4-p4_stab-1)/12)+1,0)</f>
        <v/>
      </c>
      <c r="GO209" s="42">
        <f>IF(AND(p4_stab&gt;0,GO$4&gt;p4_stab),INT((GO$4-p4_stab-1)/12)+1,0)</f>
        <v/>
      </c>
      <c r="GP209" s="42">
        <f>IF(AND(p4_stab&gt;0,GP$4&gt;p4_stab),INT((GP$4-p4_stab-1)/12)+1,0)</f>
        <v/>
      </c>
      <c r="GQ209" s="42">
        <f>IF(AND(p4_stab&gt;0,GQ$4&gt;p4_stab),INT((GQ$4-p4_stab-1)/12)+1,0)</f>
        <v/>
      </c>
      <c r="GR209" s="42">
        <f>IF(AND(p4_stab&gt;0,GR$4&gt;p4_stab),INT((GR$4-p4_stab-1)/12)+1,0)</f>
        <v/>
      </c>
      <c r="GS209" s="42">
        <f>IF(AND(p4_stab&gt;0,GS$4&gt;p4_stab),INT((GS$4-p4_stab-1)/12)+1,0)</f>
        <v/>
      </c>
      <c r="GT209" s="42">
        <f>IF(AND(p4_stab&gt;0,GT$4&gt;p4_stab),INT((GT$4-p4_stab-1)/12)+1,0)</f>
        <v/>
      </c>
      <c r="GU209" s="42">
        <f>IF(AND(p4_stab&gt;0,GU$4&gt;p4_stab),INT((GU$4-p4_stab-1)/12)+1,0)</f>
        <v/>
      </c>
      <c r="GV209" s="42">
        <f>IF(AND(p4_stab&gt;0,GV$4&gt;p4_stab),INT((GV$4-p4_stab-1)/12)+1,0)</f>
        <v/>
      </c>
      <c r="GW209" s="42">
        <f>IF(AND(p4_stab&gt;0,GW$4&gt;p4_stab),INT((GW$4-p4_stab-1)/12)+1,0)</f>
        <v/>
      </c>
      <c r="GX209" s="42">
        <f>IF(AND(p4_stab&gt;0,GX$4&gt;p4_stab),INT((GX$4-p4_stab-1)/12)+1,0)</f>
        <v/>
      </c>
      <c r="GY209" s="42">
        <f>IF(AND(p4_stab&gt;0,GY$4&gt;p4_stab),INT((GY$4-p4_stab-1)/12)+1,0)</f>
        <v/>
      </c>
      <c r="GZ209" s="42">
        <f>IF(AND(p4_stab&gt;0,GZ$4&gt;p4_stab),INT((GZ$4-p4_stab-1)/12)+1,0)</f>
        <v/>
      </c>
      <c r="HA209" s="42">
        <f>IF(AND(p4_stab&gt;0,HA$4&gt;p4_stab),INT((HA$4-p4_stab-1)/12)+1,0)</f>
        <v/>
      </c>
      <c r="HB209" s="42">
        <f>IF(AND(p4_stab&gt;0,HB$4&gt;p4_stab),INT((HB$4-p4_stab-1)/12)+1,0)</f>
        <v/>
      </c>
      <c r="HC209" s="42">
        <f>IF(AND(p4_stab&gt;0,HC$4&gt;p4_stab),INT((HC$4-p4_stab-1)/12)+1,0)</f>
        <v/>
      </c>
      <c r="HD209" s="42">
        <f>IF(AND(p4_stab&gt;0,HD$4&gt;p4_stab),INT((HD$4-p4_stab-1)/12)+1,0)</f>
        <v/>
      </c>
      <c r="HE209" s="42">
        <f>IF(AND(p4_stab&gt;0,HE$4&gt;p4_stab),INT((HE$4-p4_stab-1)/12)+1,0)</f>
        <v/>
      </c>
      <c r="HF209" s="42">
        <f>IF(AND(p4_stab&gt;0,HF$4&gt;p4_stab),INT((HF$4-p4_stab-1)/12)+1,0)</f>
        <v/>
      </c>
      <c r="HG209" s="42">
        <f>IF(AND(p4_stab&gt;0,HG$4&gt;p4_stab),INT((HG$4-p4_stab-1)/12)+1,0)</f>
        <v/>
      </c>
      <c r="HH209" s="42">
        <f>IF(AND(p4_stab&gt;0,HH$4&gt;p4_stab),INT((HH$4-p4_stab-1)/12)+1,0)</f>
        <v/>
      </c>
      <c r="HI209" s="42">
        <f>IF(AND(p4_stab&gt;0,HI$4&gt;p4_stab),INT((HI$4-p4_stab-1)/12)+1,0)</f>
        <v/>
      </c>
      <c r="HJ209" s="42">
        <f>IF(AND(p4_stab&gt;0,HJ$4&gt;p4_stab),INT((HJ$4-p4_stab-1)/12)+1,0)</f>
        <v/>
      </c>
      <c r="HK209" s="42">
        <f>IF(AND(p4_stab&gt;0,HK$4&gt;p4_stab),INT((HK$4-p4_stab-1)/12)+1,0)</f>
        <v/>
      </c>
      <c r="HL209" s="42">
        <f>IF(AND(p4_stab&gt;0,HL$4&gt;p4_stab),INT((HL$4-p4_stab-1)/12)+1,0)</f>
        <v/>
      </c>
      <c r="HM209" s="42">
        <f>IF(AND(p4_stab&gt;0,HM$4&gt;p4_stab),INT((HM$4-p4_stab-1)/12)+1,0)</f>
        <v/>
      </c>
      <c r="HN209" s="42">
        <f>IF(AND(p4_stab&gt;0,HN$4&gt;p4_stab),INT((HN$4-p4_stab-1)/12)+1,0)</f>
        <v/>
      </c>
      <c r="HO209" s="42">
        <f>IF(AND(p4_stab&gt;0,HO$4&gt;p4_stab),INT((HO$4-p4_stab-1)/12)+1,0)</f>
        <v/>
      </c>
      <c r="HP209" s="42">
        <f>IF(AND(p4_stab&gt;0,HP$4&gt;p4_stab),INT((HP$4-p4_stab-1)/12)+1,0)</f>
        <v/>
      </c>
      <c r="HQ209" s="42">
        <f>IF(AND(p4_stab&gt;0,HQ$4&gt;p4_stab),INT((HQ$4-p4_stab-1)/12)+1,0)</f>
        <v/>
      </c>
      <c r="HR209" s="42">
        <f>IF(AND(p4_stab&gt;0,HR$4&gt;p4_stab),INT((HR$4-p4_stab-1)/12)+1,0)</f>
        <v/>
      </c>
      <c r="HS209" s="42">
        <f>IF(AND(p4_stab&gt;0,HS$4&gt;p4_stab),INT((HS$4-p4_stab-1)/12)+1,0)</f>
        <v/>
      </c>
      <c r="HT209" s="42">
        <f>IF(AND(p4_stab&gt;0,HT$4&gt;p4_stab),INT((HT$4-p4_stab-1)/12)+1,0)</f>
        <v/>
      </c>
      <c r="HU209" s="42">
        <f>IF(AND(p4_stab&gt;0,HU$4&gt;p4_stab),INT((HU$4-p4_stab-1)/12)+1,0)</f>
        <v/>
      </c>
      <c r="HV209" s="42">
        <f>IF(AND(p4_stab&gt;0,HV$4&gt;p4_stab),INT((HV$4-p4_stab-1)/12)+1,0)</f>
        <v/>
      </c>
      <c r="HW209" s="42">
        <f>IF(AND(p4_stab&gt;0,HW$4&gt;p4_stab),INT((HW$4-p4_stab-1)/12)+1,0)</f>
        <v/>
      </c>
      <c r="HX209" s="42">
        <f>IF(AND(p4_stab&gt;0,HX$4&gt;p4_stab),INT((HX$4-p4_stab-1)/12)+1,0)</f>
        <v/>
      </c>
      <c r="HY209" s="42">
        <f>IF(AND(p4_stab&gt;0,HY$4&gt;p4_stab),INT((HY$4-p4_stab-1)/12)+1,0)</f>
        <v/>
      </c>
      <c r="HZ209" s="42">
        <f>IF(AND(p4_stab&gt;0,HZ$4&gt;p4_stab),INT((HZ$4-p4_stab-1)/12)+1,0)</f>
        <v/>
      </c>
      <c r="IA209" s="42">
        <f>IF(AND(p4_stab&gt;0,IA$4&gt;p4_stab),INT((IA$4-p4_stab-1)/12)+1,0)</f>
        <v/>
      </c>
      <c r="IB209" s="42">
        <f>IF(AND(p4_stab&gt;0,IB$4&gt;p4_stab),INT((IB$4-p4_stab-1)/12)+1,0)</f>
        <v/>
      </c>
      <c r="IC209" s="42">
        <f>IF(AND(p4_stab&gt;0,IC$4&gt;p4_stab),INT((IC$4-p4_stab-1)/12)+1,0)</f>
        <v/>
      </c>
      <c r="ID209" s="42">
        <f>IF(AND(p4_stab&gt;0,ID$4&gt;p4_stab),INT((ID$4-p4_stab-1)/12)+1,0)</f>
        <v/>
      </c>
      <c r="IE209" s="42">
        <f>IF(AND(p4_stab&gt;0,IE$4&gt;p4_stab),INT((IE$4-p4_stab-1)/12)+1,0)</f>
        <v/>
      </c>
      <c r="IF209" s="42">
        <f>IF(AND(p4_stab&gt;0,IF$4&gt;p4_stab),INT((IF$4-p4_stab-1)/12)+1,0)</f>
        <v/>
      </c>
      <c r="IG209" s="42">
        <f>IF(AND(p4_stab&gt;0,IG$4&gt;p4_stab),INT((IG$4-p4_stab-1)/12)+1,0)</f>
        <v/>
      </c>
      <c r="IH209" s="42">
        <f>IF(AND(p4_stab&gt;0,IH$4&gt;p4_stab),INT((IH$4-p4_stab-1)/12)+1,0)</f>
        <v/>
      </c>
      <c r="II209" s="42">
        <f>IF(AND(p4_stab&gt;0,II$4&gt;p4_stab),INT((II$4-p4_stab-1)/12)+1,0)</f>
        <v/>
      </c>
      <c r="IJ209" s="42">
        <f>IF(AND(p4_stab&gt;0,IJ$4&gt;p4_stab),INT((IJ$4-p4_stab-1)/12)+1,0)</f>
        <v/>
      </c>
      <c r="IK209" s="42">
        <f>IF(AND(p4_stab&gt;0,IK$4&gt;p4_stab),INT((IK$4-p4_stab-1)/12)+1,0)</f>
        <v/>
      </c>
      <c r="IL209" s="42">
        <f>IF(AND(p4_stab&gt;0,IL$4&gt;p4_stab),INT((IL$4-p4_stab-1)/12)+1,0)</f>
        <v/>
      </c>
      <c r="IM209" s="42">
        <f>IF(AND(p4_stab&gt;0,IM$4&gt;p4_stab),INT((IM$4-p4_stab-1)/12)+1,0)</f>
        <v/>
      </c>
      <c r="IN209" s="42">
        <f>IF(AND(p4_stab&gt;0,IN$4&gt;p4_stab),INT((IN$4-p4_stab-1)/12)+1,0)</f>
        <v/>
      </c>
      <c r="IO209" s="42">
        <f>IF(AND(p4_stab&gt;0,IO$4&gt;p4_stab),INT((IO$4-p4_stab-1)/12)+1,0)</f>
        <v/>
      </c>
      <c r="IP209" s="42">
        <f>IF(AND(p4_stab&gt;0,IP$4&gt;p4_stab),INT((IP$4-p4_stab-1)/12)+1,0)</f>
        <v/>
      </c>
      <c r="IQ209" s="42">
        <f>IF(AND(p4_stab&gt;0,IQ$4&gt;p4_stab),INT((IQ$4-p4_stab-1)/12)+1,0)</f>
        <v/>
      </c>
      <c r="IR209" s="42">
        <f>IF(AND(p4_stab&gt;0,IR$4&gt;p4_stab),INT((IR$4-p4_stab-1)/12)+1,0)</f>
        <v/>
      </c>
      <c r="IS209" s="42">
        <f>IF(AND(p4_stab&gt;0,IS$4&gt;p4_stab),INT((IS$4-p4_stab-1)/12)+1,0)</f>
        <v/>
      </c>
      <c r="IT209" s="42">
        <f>IF(AND(p4_stab&gt;0,IT$4&gt;p4_stab),INT((IT$4-p4_stab-1)/12)+1,0)</f>
        <v/>
      </c>
      <c r="IU209" s="42">
        <f>IF(AND(p4_stab&gt;0,IU$4&gt;p4_stab),INT((IU$4-p4_stab-1)/12)+1,0)</f>
        <v/>
      </c>
      <c r="IV209" s="42">
        <f>IF(AND(p4_stab&gt;0,IV$4&gt;p4_stab),INT((IV$4-p4_stab-1)/12)+1,0)</f>
        <v/>
      </c>
      <c r="IW209" s="42">
        <f>IF(AND(p4_stab&gt;0,IW$4&gt;p4_stab),INT((IW$4-p4_stab-1)/12)+1,0)</f>
        <v/>
      </c>
      <c r="IX209" s="42">
        <f>IF(AND(p4_stab&gt;0,IX$4&gt;p4_stab),INT((IX$4-p4_stab-1)/12)+1,0)</f>
        <v/>
      </c>
      <c r="IY209" s="42">
        <f>IF(AND(p4_stab&gt;0,IY$4&gt;p4_stab),INT((IY$4-p4_stab-1)/12)+1,0)</f>
        <v/>
      </c>
      <c r="IZ209" s="42">
        <f>IF(AND(p4_stab&gt;0,IZ$4&gt;p4_stab),INT((IZ$4-p4_stab-1)/12)+1,0)</f>
        <v/>
      </c>
      <c r="JA209" s="42">
        <f>IF(AND(p4_stab&gt;0,JA$4&gt;p4_stab),INT((JA$4-p4_stab-1)/12)+1,0)</f>
        <v/>
      </c>
      <c r="JB209" s="42">
        <f>IF(AND(p4_stab&gt;0,JB$4&gt;p4_stab),INT((JB$4-p4_stab-1)/12)+1,0)</f>
        <v/>
      </c>
      <c r="JC209" s="42">
        <f>IF(AND(p4_stab&gt;0,JC$4&gt;p4_stab),INT((JC$4-p4_stab-1)/12)+1,0)</f>
        <v/>
      </c>
      <c r="JD209" s="42">
        <f>IF(AND(p4_stab&gt;0,JD$4&gt;p4_stab),INT((JD$4-p4_stab-1)/12)+1,0)</f>
        <v/>
      </c>
      <c r="JE209" s="42">
        <f>IF(AND(p4_stab&gt;0,JE$4&gt;p4_stab),INT((JE$4-p4_stab-1)/12)+1,0)</f>
        <v/>
      </c>
      <c r="JF209" s="42">
        <f>IF(AND(p4_stab&gt;0,JF$4&gt;p4_stab),INT((JF$4-p4_stab-1)/12)+1,0)</f>
        <v/>
      </c>
      <c r="JG209" s="42">
        <f>IF(AND(p4_stab&gt;0,JG$4&gt;p4_stab),INT((JG$4-p4_stab-1)/12)+1,0)</f>
        <v/>
      </c>
      <c r="JH209" s="42">
        <f>IF(AND(p4_stab&gt;0,JH$4&gt;p4_stab),INT((JH$4-p4_stab-1)/12)+1,0)</f>
        <v/>
      </c>
      <c r="JI209" s="42">
        <f>IF(AND(p4_stab&gt;0,JI$4&gt;p4_stab),INT((JI$4-p4_stab-1)/12)+1,0)</f>
        <v/>
      </c>
      <c r="JJ209" s="42">
        <f>IF(AND(p4_stab&gt;0,JJ$4&gt;p4_stab),INT((JJ$4-p4_stab-1)/12)+1,0)</f>
        <v/>
      </c>
      <c r="JK209" s="42">
        <f>IF(AND(p4_stab&gt;0,JK$4&gt;p4_stab),INT((JK$4-p4_stab-1)/12)+1,0)</f>
        <v/>
      </c>
      <c r="JL209" s="42">
        <f>IF(AND(p4_stab&gt;0,JL$4&gt;p4_stab),INT((JL$4-p4_stab-1)/12)+1,0)</f>
        <v/>
      </c>
      <c r="JM209" s="42">
        <f>IF(AND(p4_stab&gt;0,JM$4&gt;p4_stab),INT((JM$4-p4_stab-1)/12)+1,0)</f>
        <v/>
      </c>
      <c r="JN209" s="42">
        <f>IF(AND(p4_stab&gt;0,JN$4&gt;p4_stab),INT((JN$4-p4_stab-1)/12)+1,0)</f>
        <v/>
      </c>
      <c r="JO209" s="42">
        <f>IF(AND(p4_stab&gt;0,JO$4&gt;p4_stab),INT((JO$4-p4_stab-1)/12)+1,0)</f>
        <v/>
      </c>
      <c r="JP209" s="42">
        <f>IF(AND(p4_stab&gt;0,JP$4&gt;p4_stab),INT((JP$4-p4_stab-1)/12)+1,0)</f>
        <v/>
      </c>
      <c r="JQ209" s="42">
        <f>IF(AND(p4_stab&gt;0,JQ$4&gt;p4_stab),INT((JQ$4-p4_stab-1)/12)+1,0)</f>
        <v/>
      </c>
      <c r="JR209" s="42">
        <f>IF(AND(p4_stab&gt;0,JR$4&gt;p4_stab),INT((JR$4-p4_stab-1)/12)+1,0)</f>
        <v/>
      </c>
      <c r="JS209" s="42">
        <f>IF(AND(p4_stab&gt;0,JS$4&gt;p4_stab),INT((JS$4-p4_stab-1)/12)+1,0)</f>
        <v/>
      </c>
      <c r="JT209" s="42">
        <f>IF(AND(p4_stab&gt;0,JT$4&gt;p4_stab),INT((JT$4-p4_stab-1)/12)+1,0)</f>
        <v/>
      </c>
      <c r="JU209" s="42">
        <f>IF(AND(p4_stab&gt;0,JU$4&gt;p4_stab),INT((JU$4-p4_stab-1)/12)+1,0)</f>
        <v/>
      </c>
      <c r="JV209" s="42">
        <f>IF(AND(p4_stab&gt;0,JV$4&gt;p4_stab),INT((JV$4-p4_stab-1)/12)+1,0)</f>
        <v/>
      </c>
      <c r="JW209" s="42">
        <f>IF(AND(p4_stab&gt;0,JW$4&gt;p4_stab),INT((JW$4-p4_stab-1)/12)+1,0)</f>
        <v/>
      </c>
      <c r="JX209" s="42">
        <f>IF(AND(p4_stab&gt;0,JX$4&gt;p4_stab),INT((JX$4-p4_stab-1)/12)+1,0)</f>
        <v/>
      </c>
      <c r="JY209" s="42">
        <f>IF(AND(p4_stab&gt;0,JY$4&gt;p4_stab),INT((JY$4-p4_stab-1)/12)+1,0)</f>
        <v/>
      </c>
      <c r="JZ209" s="42">
        <f>IF(AND(p4_stab&gt;0,JZ$4&gt;p4_stab),INT((JZ$4-p4_stab-1)/12)+1,0)</f>
        <v/>
      </c>
      <c r="KA209" s="42">
        <f>IF(AND(p4_stab&gt;0,KA$4&gt;p4_stab),INT((KA$4-p4_stab-1)/12)+1,0)</f>
        <v/>
      </c>
      <c r="KB209" s="42">
        <f>IF(AND(p4_stab&gt;0,KB$4&gt;p4_stab),INT((KB$4-p4_stab-1)/12)+1,0)</f>
        <v/>
      </c>
      <c r="KC209" s="42">
        <f>IF(AND(p4_stab&gt;0,KC$4&gt;p4_stab),INT((KC$4-p4_stab-1)/12)+1,0)</f>
        <v/>
      </c>
      <c r="KD209" s="42">
        <f>IF(AND(p4_stab&gt;0,KD$4&gt;p4_stab),INT((KD$4-p4_stab-1)/12)+1,0)</f>
        <v/>
      </c>
      <c r="KE209" s="42">
        <f>IF(AND(p4_stab&gt;0,KE$4&gt;p4_stab),INT((KE$4-p4_stab-1)/12)+1,0)</f>
        <v/>
      </c>
      <c r="KF209" s="42">
        <f>IF(AND(p4_stab&gt;0,KF$4&gt;p4_stab),INT((KF$4-p4_stab-1)/12)+1,0)</f>
        <v/>
      </c>
      <c r="KG209" s="42">
        <f>IF(AND(p4_stab&gt;0,KG$4&gt;p4_stab),INT((KG$4-p4_stab-1)/12)+1,0)</f>
        <v/>
      </c>
      <c r="KH209" s="42">
        <f>IF(AND(p4_stab&gt;0,KH$4&gt;p4_stab),INT((KH$4-p4_stab-1)/12)+1,0)</f>
        <v/>
      </c>
      <c r="KI209" s="42">
        <f>IF(AND(p4_stab&gt;0,KI$4&gt;p4_stab),INT((KI$4-p4_stab-1)/12)+1,0)</f>
        <v/>
      </c>
      <c r="KJ209" s="42">
        <f>IF(AND(p4_stab&gt;0,KJ$4&gt;p4_stab),INT((KJ$4-p4_stab-1)/12)+1,0)</f>
        <v/>
      </c>
      <c r="KK209" s="42">
        <f>IF(AND(p4_stab&gt;0,KK$4&gt;p4_stab),INT((KK$4-p4_stab-1)/12)+1,0)</f>
        <v/>
      </c>
      <c r="KL209" s="42">
        <f>IF(AND(p4_stab&gt;0,KL$4&gt;p4_stab),INT((KL$4-p4_stab-1)/12)+1,0)</f>
        <v/>
      </c>
      <c r="KM209" s="42">
        <f>IF(AND(p4_stab&gt;0,KM$4&gt;p4_stab),INT((KM$4-p4_stab-1)/12)+1,0)</f>
        <v/>
      </c>
      <c r="KN209" s="42">
        <f>IF(AND(p4_stab&gt;0,KN$4&gt;p4_stab),INT((KN$4-p4_stab-1)/12)+1,0)</f>
        <v/>
      </c>
      <c r="KO209" s="42">
        <f>IF(AND(p4_stab&gt;0,KO$4&gt;p4_stab),INT((KO$4-p4_stab-1)/12)+1,0)</f>
        <v/>
      </c>
      <c r="KP209" s="42">
        <f>IF(AND(p4_stab&gt;0,KP$4&gt;p4_stab),INT((KP$4-p4_stab-1)/12)+1,0)</f>
        <v/>
      </c>
      <c r="KQ209" s="42">
        <f>IF(AND(p4_stab&gt;0,KQ$4&gt;p4_stab),INT((KQ$4-p4_stab-1)/12)+1,0)</f>
        <v/>
      </c>
      <c r="KR209" s="42">
        <f>IF(AND(p4_stab&gt;0,KR$4&gt;p4_stab),INT((KR$4-p4_stab-1)/12)+1,0)</f>
        <v/>
      </c>
      <c r="KS209" s="42">
        <f>IF(AND(p4_stab&gt;0,KS$4&gt;p4_stab),INT((KS$4-p4_stab-1)/12)+1,0)</f>
        <v/>
      </c>
      <c r="KT209" s="42">
        <f>IF(AND(p4_stab&gt;0,KT$4&gt;p4_stab),INT((KT$4-p4_stab-1)/12)+1,0)</f>
        <v/>
      </c>
      <c r="KU209" s="42">
        <f>IF(AND(p4_stab&gt;0,KU$4&gt;p4_stab),INT((KU$4-p4_stab-1)/12)+1,0)</f>
        <v/>
      </c>
      <c r="KV209" s="42">
        <f>IF(AND(p4_stab&gt;0,KV$4&gt;p4_stab),INT((KV$4-p4_stab-1)/12)+1,0)</f>
        <v/>
      </c>
      <c r="KW209" s="42">
        <f>IF(AND(p4_stab&gt;0,KW$4&gt;p4_stab),INT((KW$4-p4_stab-1)/12)+1,0)</f>
        <v/>
      </c>
      <c r="KX209" s="42">
        <f>IF(AND(p4_stab&gt;0,KX$4&gt;p4_stab),INT((KX$4-p4_stab-1)/12)+1,0)</f>
        <v/>
      </c>
      <c r="KY209" s="42">
        <f>IF(AND(p4_stab&gt;0,KY$4&gt;p4_stab),INT((KY$4-p4_stab-1)/12)+1,0)</f>
        <v/>
      </c>
      <c r="KZ209" s="42">
        <f>IF(AND(p4_stab&gt;0,KZ$4&gt;p4_stab),INT((KZ$4-p4_stab-1)/12)+1,0)</f>
        <v/>
      </c>
      <c r="LA209" s="42">
        <f>IF(AND(p4_stab&gt;0,LA$4&gt;p4_stab),INT((LA$4-p4_stab-1)/12)+1,0)</f>
        <v/>
      </c>
      <c r="LB209" s="42">
        <f>IF(AND(p4_stab&gt;0,LB$4&gt;p4_stab),INT((LB$4-p4_stab-1)/12)+1,0)</f>
        <v/>
      </c>
      <c r="LC209" s="42">
        <f>IF(AND(p4_stab&gt;0,LC$4&gt;p4_stab),INT((LC$4-p4_stab-1)/12)+1,0)</f>
        <v/>
      </c>
      <c r="LD209" s="42">
        <f>IF(AND(p4_stab&gt;0,LD$4&gt;p4_stab),INT((LD$4-p4_stab-1)/12)+1,0)</f>
        <v/>
      </c>
      <c r="LE209" s="42">
        <f>IF(AND(p4_stab&gt;0,LE$4&gt;p4_stab),INT((LE$4-p4_stab-1)/12)+1,0)</f>
        <v/>
      </c>
      <c r="LF209" s="42">
        <f>IF(AND(p4_stab&gt;0,LF$4&gt;p4_stab),INT((LF$4-p4_stab-1)/12)+1,0)</f>
        <v/>
      </c>
      <c r="LG209" s="42">
        <f>IF(AND(p4_stab&gt;0,LG$4&gt;p4_stab),INT((LG$4-p4_stab-1)/12)+1,0)</f>
        <v/>
      </c>
      <c r="LH209" s="42">
        <f>IF(AND(p4_stab&gt;0,LH$4&gt;p4_stab),INT((LH$4-p4_stab-1)/12)+1,0)</f>
        <v/>
      </c>
      <c r="LI209" s="42">
        <f>IF(AND(p4_stab&gt;0,LI$4&gt;p4_stab),INT((LI$4-p4_stab-1)/12)+1,0)</f>
        <v/>
      </c>
      <c r="LJ209" s="42">
        <f>IF(AND(p4_stab&gt;0,LJ$4&gt;p4_stab),INT((LJ$4-p4_stab-1)/12)+1,0)</f>
        <v/>
      </c>
      <c r="LK209" s="42">
        <f>IF(AND(p4_stab&gt;0,LK$4&gt;p4_stab),INT((LK$4-p4_stab-1)/12)+1,0)</f>
        <v/>
      </c>
      <c r="LL209" s="42">
        <f>IF(AND(p4_stab&gt;0,LL$4&gt;p4_stab),INT((LL$4-p4_stab-1)/12)+1,0)</f>
        <v/>
      </c>
      <c r="LM209" s="42">
        <f>IF(AND(p4_stab&gt;0,LM$4&gt;p4_stab),INT((LM$4-p4_stab-1)/12)+1,0)</f>
        <v/>
      </c>
      <c r="LN209" s="42">
        <f>IF(AND(p4_stab&gt;0,LN$4&gt;p4_stab),INT((LN$4-p4_stab-1)/12)+1,0)</f>
        <v/>
      </c>
      <c r="LO209" s="42">
        <f>IF(AND(p4_stab&gt;0,LO$4&gt;p4_stab),INT((LO$4-p4_stab-1)/12)+1,0)</f>
        <v/>
      </c>
      <c r="LP209" s="42">
        <f>IF(AND(p4_stab&gt;0,LP$4&gt;p4_stab),INT((LP$4-p4_stab-1)/12)+1,0)</f>
        <v/>
      </c>
      <c r="LQ209" s="42">
        <f>IF(AND(p4_stab&gt;0,LQ$4&gt;p4_stab),INT((LQ$4-p4_stab-1)/12)+1,0)</f>
        <v/>
      </c>
      <c r="LR209" s="42">
        <f>IF(AND(p4_stab&gt;0,LR$4&gt;p4_stab),INT((LR$4-p4_stab-1)/12)+1,0)</f>
        <v/>
      </c>
      <c r="LS209" s="42">
        <f>IF(AND(p4_stab&gt;0,LS$4&gt;p4_stab),INT((LS$4-p4_stab-1)/12)+1,0)</f>
        <v/>
      </c>
      <c r="LT209" s="42">
        <f>IF(AND(p4_stab&gt;0,LT$4&gt;p4_stab),INT((LT$4-p4_stab-1)/12)+1,0)</f>
        <v/>
      </c>
      <c r="LU209" s="42">
        <f>IF(AND(p4_stab&gt;0,LU$4&gt;p4_stab),INT((LU$4-p4_stab-1)/12)+1,0)</f>
        <v/>
      </c>
      <c r="LV209" s="42">
        <f>IF(AND(p4_stab&gt;0,LV$4&gt;p4_stab),INT((LV$4-p4_stab-1)/12)+1,0)</f>
        <v/>
      </c>
      <c r="LW209" s="42">
        <f>IF(AND(p4_stab&gt;0,LW$4&gt;p4_stab),INT((LW$4-p4_stab-1)/12)+1,0)</f>
        <v/>
      </c>
      <c r="LX209" s="42">
        <f>IF(AND(p4_stab&gt;0,LX$4&gt;p4_stab),INT((LX$4-p4_stab-1)/12)+1,0)</f>
        <v/>
      </c>
      <c r="LY209" s="42">
        <f>IF(AND(p4_stab&gt;0,LY$4&gt;p4_stab),INT((LY$4-p4_stab-1)/12)+1,0)</f>
        <v/>
      </c>
      <c r="LZ209" s="42">
        <f>IF(AND(p4_stab&gt;0,LZ$4&gt;p4_stab),INT((LZ$4-p4_stab-1)/12)+1,0)</f>
        <v/>
      </c>
      <c r="MA209" s="42">
        <f>IF(AND(p4_stab&gt;0,MA$4&gt;p4_stab),INT((MA$4-p4_stab-1)/12)+1,0)</f>
        <v/>
      </c>
      <c r="MB209" s="42">
        <f>IF(AND(p4_stab&gt;0,MB$4&gt;p4_stab),INT((MB$4-p4_stab-1)/12)+1,0)</f>
        <v/>
      </c>
      <c r="MC209" s="42">
        <f>IF(AND(p4_stab&gt;0,MC$4&gt;p4_stab),INT((MC$4-p4_stab-1)/12)+1,0)</f>
        <v/>
      </c>
      <c r="MD209" s="42">
        <f>IF(AND(p4_stab&gt;0,MD$4&gt;p4_stab),INT((MD$4-p4_stab-1)/12)+1,0)</f>
        <v/>
      </c>
      <c r="ME209" s="42">
        <f>IF(AND(p4_stab&gt;0,ME$4&gt;p4_stab),INT((ME$4-p4_stab-1)/12)+1,0)</f>
        <v/>
      </c>
      <c r="MF209" s="42">
        <f>IF(AND(p4_stab&gt;0,MF$4&gt;p4_stab),INT((MF$4-p4_stab-1)/12)+1,0)</f>
        <v/>
      </c>
      <c r="MG209" s="42">
        <f>IF(AND(p4_stab&gt;0,MG$4&gt;p4_stab),INT((MG$4-p4_stab-1)/12)+1,0)</f>
        <v/>
      </c>
      <c r="MH209" s="42">
        <f>IF(AND(p4_stab&gt;0,MH$4&gt;p4_stab),INT((MH$4-p4_stab-1)/12)+1,0)</f>
        <v/>
      </c>
      <c r="MI209" s="42">
        <f>IF(AND(p4_stab&gt;0,MI$4&gt;p4_stab),INT((MI$4-p4_stab-1)/12)+1,0)</f>
        <v/>
      </c>
      <c r="MJ209" s="42">
        <f>IF(AND(p4_stab&gt;0,MJ$4&gt;p4_stab),INT((MJ$4-p4_stab-1)/12)+1,0)</f>
        <v/>
      </c>
      <c r="MK209" s="42">
        <f>IF(AND(p4_stab&gt;0,MK$4&gt;p4_stab),INT((MK$4-p4_stab-1)/12)+1,0)</f>
        <v/>
      </c>
      <c r="ML209" s="42">
        <f>IF(AND(p4_stab&gt;0,ML$4&gt;p4_stab),INT((ML$4-p4_stab-1)/12)+1,0)</f>
        <v/>
      </c>
      <c r="MM209" s="42">
        <f>IF(AND(p4_stab&gt;0,MM$4&gt;p4_stab),INT((MM$4-p4_stab-1)/12)+1,0)</f>
        <v/>
      </c>
      <c r="MN209" s="42">
        <f>IF(AND(p4_stab&gt;0,MN$4&gt;p4_stab),INT((MN$4-p4_stab-1)/12)+1,0)</f>
        <v/>
      </c>
      <c r="MO209" s="42">
        <f>IF(AND(p4_stab&gt;0,MO$4&gt;p4_stab),INT((MO$4-p4_stab-1)/12)+1,0)</f>
        <v/>
      </c>
      <c r="MP209" s="42">
        <f>IF(AND(p4_stab&gt;0,MP$4&gt;p4_stab),INT((MP$4-p4_stab-1)/12)+1,0)</f>
        <v/>
      </c>
      <c r="MQ209" s="42">
        <f>IF(AND(p4_stab&gt;0,MQ$4&gt;p4_stab),INT((MQ$4-p4_stab-1)/12)+1,0)</f>
        <v/>
      </c>
      <c r="MR209" s="42">
        <f>IF(AND(p4_stab&gt;0,MR$4&gt;p4_stab),INT((MR$4-p4_stab-1)/12)+1,0)</f>
        <v/>
      </c>
      <c r="MS209" s="42">
        <f>IF(AND(p4_stab&gt;0,MS$4&gt;p4_stab),INT((MS$4-p4_stab-1)/12)+1,0)</f>
        <v/>
      </c>
      <c r="MT209" s="42">
        <f>IF(AND(p4_stab&gt;0,MT$4&gt;p4_stab),INT((MT$4-p4_stab-1)/12)+1,0)</f>
        <v/>
      </c>
      <c r="MU209" s="42">
        <f>IF(AND(p4_stab&gt;0,MU$4&gt;p4_stab),INT((MU$4-p4_stab-1)/12)+1,0)</f>
        <v/>
      </c>
      <c r="MV209" s="42">
        <f>IF(AND(p4_stab&gt;0,MV$4&gt;p4_stab),INT((MV$4-p4_stab-1)/12)+1,0)</f>
        <v/>
      </c>
      <c r="MW209" s="42">
        <f>IF(AND(p4_stab&gt;0,MW$4&gt;p4_stab),INT((MW$4-p4_stab-1)/12)+1,0)</f>
        <v/>
      </c>
      <c r="MX209" s="42">
        <f>IF(AND(p4_stab&gt;0,MX$4&gt;p4_stab),INT((MX$4-p4_stab-1)/12)+1,0)</f>
        <v/>
      </c>
      <c r="MY209" s="42">
        <f>IF(AND(p4_stab&gt;0,MY$4&gt;p4_stab),INT((MY$4-p4_stab-1)/12)+1,0)</f>
        <v/>
      </c>
      <c r="MZ209" s="42">
        <f>IF(AND(p4_stab&gt;0,MZ$4&gt;p4_stab),INT((MZ$4-p4_stab-1)/12)+1,0)</f>
        <v/>
      </c>
      <c r="NA209" s="42">
        <f>IF(AND(p4_stab&gt;0,NA$4&gt;p4_stab),INT((NA$4-p4_stab-1)/12)+1,0)</f>
        <v/>
      </c>
      <c r="NB209" s="42">
        <f>IF(AND(p4_stab&gt;0,NB$4&gt;p4_stab),INT((NB$4-p4_stab-1)/12)+1,0)</f>
        <v/>
      </c>
      <c r="NC209" s="42">
        <f>IF(AND(p4_stab&gt;0,NC$4&gt;p4_stab),INT((NC$4-p4_stab-1)/12)+1,0)</f>
        <v/>
      </c>
      <c r="ND209" s="42">
        <f>IF(AND(p4_stab&gt;0,ND$4&gt;p4_stab),INT((ND$4-p4_stab-1)/12)+1,0)</f>
        <v/>
      </c>
      <c r="NE209" s="42">
        <f>IF(AND(p4_stab&gt;0,NE$4&gt;p4_stab),INT((NE$4-p4_stab-1)/12)+1,0)</f>
        <v/>
      </c>
      <c r="NF209" s="42">
        <f>IF(AND(p4_stab&gt;0,NF$4&gt;p4_stab),INT((NF$4-p4_stab-1)/12)+1,0)</f>
        <v/>
      </c>
      <c r="NG209" s="42">
        <f>IF(AND(p4_stab&gt;0,NG$4&gt;p4_stab),INT((NG$4-p4_stab-1)/12)+1,0)</f>
        <v/>
      </c>
      <c r="NH209" s="42">
        <f>IF(AND(p4_stab&gt;0,NH$4&gt;p4_stab),INT((NH$4-p4_stab-1)/12)+1,0)</f>
        <v/>
      </c>
      <c r="NI209" s="42">
        <f>IF(AND(p4_stab&gt;0,NI$4&gt;p4_stab),INT((NI$4-p4_stab-1)/12)+1,0)</f>
        <v/>
      </c>
      <c r="NJ209" s="42">
        <f>IF(AND(p4_stab&gt;0,NJ$4&gt;p4_stab),INT((NJ$4-p4_stab-1)/12)+1,0)</f>
        <v/>
      </c>
      <c r="NK209" s="42">
        <f>IF(AND(p4_stab&gt;0,NK$4&gt;p4_stab),INT((NK$4-p4_stab-1)/12)+1,0)</f>
        <v/>
      </c>
      <c r="NL209" s="42">
        <f>IF(AND(p4_stab&gt;0,NL$4&gt;p4_stab),INT((NL$4-p4_stab-1)/12)+1,0)</f>
        <v/>
      </c>
      <c r="NM209" s="42">
        <f>IF(AND(p4_stab&gt;0,NM$4&gt;p4_stab),INT((NM$4-p4_stab-1)/12)+1,0)</f>
        <v/>
      </c>
      <c r="NN209" s="42">
        <f>IF(AND(p4_stab&gt;0,NN$4&gt;p4_stab),INT((NN$4-p4_stab-1)/12)+1,0)</f>
        <v/>
      </c>
      <c r="NO209" s="42">
        <f>IF(AND(p4_stab&gt;0,NO$4&gt;p4_stab),INT((NO$4-p4_stab-1)/12)+1,0)</f>
        <v/>
      </c>
      <c r="NP209" s="42">
        <f>IF(AND(p4_stab&gt;0,NP$4&gt;p4_stab),INT((NP$4-p4_stab-1)/12)+1,0)</f>
        <v/>
      </c>
      <c r="NQ209" s="42">
        <f>IF(AND(p4_stab&gt;0,NQ$4&gt;p4_stab),INT((NQ$4-p4_stab-1)/12)+1,0)</f>
        <v/>
      </c>
      <c r="NR209" s="42">
        <f>IF(AND(p4_stab&gt;0,NR$4&gt;p4_stab),INT((NR$4-p4_stab-1)/12)+1,0)</f>
        <v/>
      </c>
      <c r="NS209" s="42">
        <f>IF(AND(p4_stab&gt;0,NS$4&gt;p4_stab),INT((NS$4-p4_stab-1)/12)+1,0)</f>
        <v/>
      </c>
      <c r="NT209" s="42">
        <f>IF(AND(p4_stab&gt;0,NT$4&gt;p4_stab),INT((NT$4-p4_stab-1)/12)+1,0)</f>
        <v/>
      </c>
      <c r="NU209" s="42">
        <f>IF(AND(p4_stab&gt;0,NU$4&gt;p4_stab),INT((NU$4-p4_stab-1)/12)+1,0)</f>
        <v/>
      </c>
      <c r="NV209" s="42">
        <f>IF(AND(p4_stab&gt;0,NV$4&gt;p4_stab),INT((NV$4-p4_stab-1)/12)+1,0)</f>
        <v/>
      </c>
      <c r="NW209" s="42">
        <f>IF(AND(p4_stab&gt;0,NW$4&gt;p4_stab),INT((NW$4-p4_stab-1)/12)+1,0)</f>
        <v/>
      </c>
      <c r="NX209" s="42">
        <f>IF(AND(p4_stab&gt;0,NX$4&gt;p4_stab),INT((NX$4-p4_stab-1)/12)+1,0)</f>
        <v/>
      </c>
      <c r="NY209" s="42">
        <f>IF(AND(p4_stab&gt;0,NY$4&gt;p4_stab),INT((NY$4-p4_stab-1)/12)+1,0)</f>
        <v/>
      </c>
      <c r="NZ209" s="42">
        <f>IF(AND(p4_stab&gt;0,NZ$4&gt;p4_stab),INT((NZ$4-p4_stab-1)/12)+1,0)</f>
        <v/>
      </c>
      <c r="OA209" s="42">
        <f>IF(AND(p4_stab&gt;0,OA$4&gt;p4_stab),INT((OA$4-p4_stab-1)/12)+1,0)</f>
        <v/>
      </c>
      <c r="OB209" s="42">
        <f>IF(AND(p4_stab&gt;0,OB$4&gt;p4_stab),INT((OB$4-p4_stab-1)/12)+1,0)</f>
        <v/>
      </c>
      <c r="OC209" s="42">
        <f>IF(AND(p4_stab&gt;0,OC$4&gt;p4_stab),INT((OC$4-p4_stab-1)/12)+1,0)</f>
        <v/>
      </c>
      <c r="OD209" s="42">
        <f>IF(AND(p4_stab&gt;0,OD$4&gt;p4_stab),INT((OD$4-p4_stab-1)/12)+1,0)</f>
        <v/>
      </c>
      <c r="OE209" s="42">
        <f>IF(AND(p4_stab&gt;0,OE$4&gt;p4_stab),INT((OE$4-p4_stab-1)/12)+1,0)</f>
        <v/>
      </c>
      <c r="OF209" s="42">
        <f>IF(AND(p4_stab&gt;0,OF$4&gt;p4_stab),INT((OF$4-p4_stab-1)/12)+1,0)</f>
        <v/>
      </c>
      <c r="OG209" s="42">
        <f>IF(AND(p4_stab&gt;0,OG$4&gt;p4_stab),INT((OG$4-p4_stab-1)/12)+1,0)</f>
        <v/>
      </c>
      <c r="OH209" s="42">
        <f>IF(AND(p4_stab&gt;0,OH$4&gt;p4_stab),INT((OH$4-p4_stab-1)/12)+1,0)</f>
        <v/>
      </c>
      <c r="OI209" s="42">
        <f>IF(AND(p4_stab&gt;0,OI$4&gt;p4_stab),INT((OI$4-p4_stab-1)/12)+1,0)</f>
        <v/>
      </c>
      <c r="OJ209" s="42">
        <f>IF(AND(p4_stab&gt;0,OJ$4&gt;p4_stab),INT((OJ$4-p4_stab-1)/12)+1,0)</f>
        <v/>
      </c>
      <c r="OK209" s="42">
        <f>IF(AND(p4_stab&gt;0,OK$4&gt;p4_stab),INT((OK$4-p4_stab-1)/12)+1,0)</f>
        <v/>
      </c>
      <c r="OL209" s="42">
        <f>IF(AND(p4_stab&gt;0,OL$4&gt;p4_stab),INT((OL$4-p4_stab-1)/12)+1,0)</f>
        <v/>
      </c>
      <c r="OM209" s="42">
        <f>IF(AND(p4_stab&gt;0,OM$4&gt;p4_stab),INT((OM$4-p4_stab-1)/12)+1,0)</f>
        <v/>
      </c>
      <c r="ON209" s="42">
        <f>IF(AND(p4_stab&gt;0,ON$4&gt;p4_stab),INT((ON$4-p4_stab-1)/12)+1,0)</f>
        <v/>
      </c>
      <c r="OO209" s="42">
        <f>IF(AND(p4_stab&gt;0,OO$4&gt;p4_stab),INT((OO$4-p4_stab-1)/12)+1,0)</f>
        <v/>
      </c>
      <c r="OP209" s="42">
        <f>IF(AND(p4_stab&gt;0,OP$4&gt;p4_stab),INT((OP$4-p4_stab-1)/12)+1,0)</f>
        <v/>
      </c>
      <c r="OQ209" s="42">
        <f>IF(AND(p4_stab&gt;0,OQ$4&gt;p4_stab),INT((OQ$4-p4_stab-1)/12)+1,0)</f>
        <v/>
      </c>
      <c r="OR209" s="42">
        <f>IF(AND(p4_stab&gt;0,OR$4&gt;p4_stab),INT((OR$4-p4_stab-1)/12)+1,0)</f>
        <v/>
      </c>
      <c r="OS209" s="42">
        <f>IF(AND(p4_stab&gt;0,OS$4&gt;p4_stab),INT((OS$4-p4_stab-1)/12)+1,0)</f>
        <v/>
      </c>
      <c r="OT209" s="42">
        <f>IF(AND(p4_stab&gt;0,OT$4&gt;p4_stab),INT((OT$4-p4_stab-1)/12)+1,0)</f>
        <v/>
      </c>
      <c r="OU209" s="42">
        <f>IF(AND(p4_stab&gt;0,OU$4&gt;p4_stab),INT((OU$4-p4_stab-1)/12)+1,0)</f>
        <v/>
      </c>
      <c r="OV209" s="42">
        <f>IF(AND(p4_stab&gt;0,OV$4&gt;p4_stab),INT((OV$4-p4_stab-1)/12)+1,0)</f>
        <v/>
      </c>
      <c r="OW209" s="42">
        <f>IF(AND(p4_stab&gt;0,OW$4&gt;p4_stab),INT((OW$4-p4_stab-1)/12)+1,0)</f>
        <v/>
      </c>
      <c r="OX209" s="42">
        <f>IF(AND(p4_stab&gt;0,OX$4&gt;p4_stab),INT((OX$4-p4_stab-1)/12)+1,0)</f>
        <v/>
      </c>
      <c r="OY209" s="42">
        <f>IF(AND(p4_stab&gt;0,OY$4&gt;p4_stab),INT((OY$4-p4_stab-1)/12)+1,0)</f>
        <v/>
      </c>
      <c r="OZ209" s="42">
        <f>IF(AND(p4_stab&gt;0,OZ$4&gt;p4_stab),INT((OZ$4-p4_stab-1)/12)+1,0)</f>
        <v/>
      </c>
      <c r="PA209" s="42">
        <f>IF(AND(p4_stab&gt;0,PA$4&gt;p4_stab),INT((PA$4-p4_stab-1)/12)+1,0)</f>
        <v/>
      </c>
      <c r="PB209" s="42">
        <f>IF(AND(p4_stab&gt;0,PB$4&gt;p4_stab),INT((PB$4-p4_stab-1)/12)+1,0)</f>
        <v/>
      </c>
      <c r="PC209" s="42">
        <f>IF(AND(p4_stab&gt;0,PC$4&gt;p4_stab),INT((PC$4-p4_stab-1)/12)+1,0)</f>
        <v/>
      </c>
      <c r="PD209" s="42">
        <f>IF(AND(p4_stab&gt;0,PD$4&gt;p4_stab),INT((PD$4-p4_stab-1)/12)+1,0)</f>
        <v/>
      </c>
      <c r="PE209" s="42">
        <f>IF(AND(p4_stab&gt;0,PE$4&gt;p4_stab),INT((PE$4-p4_stab-1)/12)+1,0)</f>
        <v/>
      </c>
      <c r="PF209" s="42">
        <f>IF(AND(p4_stab&gt;0,PF$4&gt;p4_stab),INT((PF$4-p4_stab-1)/12)+1,0)</f>
        <v/>
      </c>
      <c r="PG209" s="42">
        <f>IF(AND(p4_stab&gt;0,PG$4&gt;p4_stab),INT((PG$4-p4_stab-1)/12)+1,0)</f>
        <v/>
      </c>
      <c r="PH209" s="42">
        <f>IF(AND(p4_stab&gt;0,PH$4&gt;p4_stab),INT((PH$4-p4_stab-1)/12)+1,0)</f>
        <v/>
      </c>
      <c r="PI209" s="42">
        <f>IF(AND(p4_stab&gt;0,PI$4&gt;p4_stab),INT((PI$4-p4_stab-1)/12)+1,0)</f>
        <v/>
      </c>
      <c r="PJ209" s="42">
        <f>IF(AND(p4_stab&gt;0,PJ$4&gt;p4_stab),INT((PJ$4-p4_stab-1)/12)+1,0)</f>
        <v/>
      </c>
      <c r="PK209" s="42">
        <f>IF(AND(p4_stab&gt;0,PK$4&gt;p4_stab),INT((PK$4-p4_stab-1)/12)+1,0)</f>
        <v/>
      </c>
      <c r="PL209" s="42">
        <f>IF(AND(p4_stab&gt;0,PL$4&gt;p4_stab),INT((PL$4-p4_stab-1)/12)+1,0)</f>
        <v/>
      </c>
      <c r="PM209" s="42">
        <f>IF(AND(p4_stab&gt;0,PM$4&gt;p4_stab),INT((PM$4-p4_stab-1)/12)+1,0)</f>
        <v/>
      </c>
    </row>
    <row r="210">
      <c r="A210" s="9" t="inlineStr">
        <is>
          <t>Rent growth factor</t>
        </is>
      </c>
      <c r="B210" s="9" t="inlineStr">
        <is>
          <t>P4</t>
        </is>
      </c>
      <c r="D210" s="48">
        <f>IF(D184=1,(1+rent_growth)^INT((D$4-p4_complete-1)/12),0)</f>
        <v/>
      </c>
      <c r="E210" s="48">
        <f>IF(E184=1,(1+rent_growth)^INT((E$4-p4_complete-1)/12),0)</f>
        <v/>
      </c>
      <c r="F210" s="48">
        <f>IF(F184=1,(1+rent_growth)^INT((F$4-p4_complete-1)/12),0)</f>
        <v/>
      </c>
      <c r="G210" s="48">
        <f>IF(G184=1,(1+rent_growth)^INT((G$4-p4_complete-1)/12),0)</f>
        <v/>
      </c>
      <c r="H210" s="48">
        <f>IF(H184=1,(1+rent_growth)^INT((H$4-p4_complete-1)/12),0)</f>
        <v/>
      </c>
      <c r="I210" s="48">
        <f>IF(I184=1,(1+rent_growth)^INT((I$4-p4_complete-1)/12),0)</f>
        <v/>
      </c>
      <c r="J210" s="48">
        <f>IF(J184=1,(1+rent_growth)^INT((J$4-p4_complete-1)/12),0)</f>
        <v/>
      </c>
      <c r="K210" s="48">
        <f>IF(K184=1,(1+rent_growth)^INT((K$4-p4_complete-1)/12),0)</f>
        <v/>
      </c>
      <c r="L210" s="48">
        <f>IF(L184=1,(1+rent_growth)^INT((L$4-p4_complete-1)/12),0)</f>
        <v/>
      </c>
      <c r="M210" s="48">
        <f>IF(M184=1,(1+rent_growth)^INT((M$4-p4_complete-1)/12),0)</f>
        <v/>
      </c>
      <c r="N210" s="48">
        <f>IF(N184=1,(1+rent_growth)^INT((N$4-p4_complete-1)/12),0)</f>
        <v/>
      </c>
      <c r="O210" s="48">
        <f>IF(O184=1,(1+rent_growth)^INT((O$4-p4_complete-1)/12),0)</f>
        <v/>
      </c>
      <c r="P210" s="48">
        <f>IF(P184=1,(1+rent_growth)^INT((P$4-p4_complete-1)/12),0)</f>
        <v/>
      </c>
      <c r="Q210" s="48">
        <f>IF(Q184=1,(1+rent_growth)^INT((Q$4-p4_complete-1)/12),0)</f>
        <v/>
      </c>
      <c r="R210" s="48">
        <f>IF(R184=1,(1+rent_growth)^INT((R$4-p4_complete-1)/12),0)</f>
        <v/>
      </c>
      <c r="S210" s="48">
        <f>IF(S184=1,(1+rent_growth)^INT((S$4-p4_complete-1)/12),0)</f>
        <v/>
      </c>
      <c r="T210" s="48">
        <f>IF(T184=1,(1+rent_growth)^INT((T$4-p4_complete-1)/12),0)</f>
        <v/>
      </c>
      <c r="U210" s="48">
        <f>IF(U184=1,(1+rent_growth)^INT((U$4-p4_complete-1)/12),0)</f>
        <v/>
      </c>
      <c r="V210" s="48">
        <f>IF(V184=1,(1+rent_growth)^INT((V$4-p4_complete-1)/12),0)</f>
        <v/>
      </c>
      <c r="W210" s="48">
        <f>IF(W184=1,(1+rent_growth)^INT((W$4-p4_complete-1)/12),0)</f>
        <v/>
      </c>
      <c r="X210" s="48">
        <f>IF(X184=1,(1+rent_growth)^INT((X$4-p4_complete-1)/12),0)</f>
        <v/>
      </c>
      <c r="Y210" s="48">
        <f>IF(Y184=1,(1+rent_growth)^INT((Y$4-p4_complete-1)/12),0)</f>
        <v/>
      </c>
      <c r="Z210" s="48">
        <f>IF(Z184=1,(1+rent_growth)^INT((Z$4-p4_complete-1)/12),0)</f>
        <v/>
      </c>
      <c r="AA210" s="48">
        <f>IF(AA184=1,(1+rent_growth)^INT((AA$4-p4_complete-1)/12),0)</f>
        <v/>
      </c>
      <c r="AB210" s="48">
        <f>IF(AB184=1,(1+rent_growth)^INT((AB$4-p4_complete-1)/12),0)</f>
        <v/>
      </c>
      <c r="AC210" s="48">
        <f>IF(AC184=1,(1+rent_growth)^INT((AC$4-p4_complete-1)/12),0)</f>
        <v/>
      </c>
      <c r="AD210" s="48">
        <f>IF(AD184=1,(1+rent_growth)^INT((AD$4-p4_complete-1)/12),0)</f>
        <v/>
      </c>
      <c r="AE210" s="48">
        <f>IF(AE184=1,(1+rent_growth)^INT((AE$4-p4_complete-1)/12),0)</f>
        <v/>
      </c>
      <c r="AF210" s="48">
        <f>IF(AF184=1,(1+rent_growth)^INT((AF$4-p4_complete-1)/12),0)</f>
        <v/>
      </c>
      <c r="AG210" s="48">
        <f>IF(AG184=1,(1+rent_growth)^INT((AG$4-p4_complete-1)/12),0)</f>
        <v/>
      </c>
      <c r="AH210" s="48">
        <f>IF(AH184=1,(1+rent_growth)^INT((AH$4-p4_complete-1)/12),0)</f>
        <v/>
      </c>
      <c r="AI210" s="48">
        <f>IF(AI184=1,(1+rent_growth)^INT((AI$4-p4_complete-1)/12),0)</f>
        <v/>
      </c>
      <c r="AJ210" s="48">
        <f>IF(AJ184=1,(1+rent_growth)^INT((AJ$4-p4_complete-1)/12),0)</f>
        <v/>
      </c>
      <c r="AK210" s="48">
        <f>IF(AK184=1,(1+rent_growth)^INT((AK$4-p4_complete-1)/12),0)</f>
        <v/>
      </c>
      <c r="AL210" s="48">
        <f>IF(AL184=1,(1+rent_growth)^INT((AL$4-p4_complete-1)/12),0)</f>
        <v/>
      </c>
      <c r="AM210" s="48">
        <f>IF(AM184=1,(1+rent_growth)^INT((AM$4-p4_complete-1)/12),0)</f>
        <v/>
      </c>
      <c r="AN210" s="48">
        <f>IF(AN184=1,(1+rent_growth)^INT((AN$4-p4_complete-1)/12),0)</f>
        <v/>
      </c>
      <c r="AO210" s="48">
        <f>IF(AO184=1,(1+rent_growth)^INT((AO$4-p4_complete-1)/12),0)</f>
        <v/>
      </c>
      <c r="AP210" s="48">
        <f>IF(AP184=1,(1+rent_growth)^INT((AP$4-p4_complete-1)/12),0)</f>
        <v/>
      </c>
      <c r="AQ210" s="48">
        <f>IF(AQ184=1,(1+rent_growth)^INT((AQ$4-p4_complete-1)/12),0)</f>
        <v/>
      </c>
      <c r="AR210" s="48">
        <f>IF(AR184=1,(1+rent_growth)^INT((AR$4-p4_complete-1)/12),0)</f>
        <v/>
      </c>
      <c r="AS210" s="48">
        <f>IF(AS184=1,(1+rent_growth)^INT((AS$4-p4_complete-1)/12),0)</f>
        <v/>
      </c>
      <c r="AT210" s="48">
        <f>IF(AT184=1,(1+rent_growth)^INT((AT$4-p4_complete-1)/12),0)</f>
        <v/>
      </c>
      <c r="AU210" s="48">
        <f>IF(AU184=1,(1+rent_growth)^INT((AU$4-p4_complete-1)/12),0)</f>
        <v/>
      </c>
      <c r="AV210" s="48">
        <f>IF(AV184=1,(1+rent_growth)^INT((AV$4-p4_complete-1)/12),0)</f>
        <v/>
      </c>
      <c r="AW210" s="48">
        <f>IF(AW184=1,(1+rent_growth)^INT((AW$4-p4_complete-1)/12),0)</f>
        <v/>
      </c>
      <c r="AX210" s="48">
        <f>IF(AX184=1,(1+rent_growth)^INT((AX$4-p4_complete-1)/12),0)</f>
        <v/>
      </c>
      <c r="AY210" s="48">
        <f>IF(AY184=1,(1+rent_growth)^INT((AY$4-p4_complete-1)/12),0)</f>
        <v/>
      </c>
      <c r="AZ210" s="48">
        <f>IF(AZ184=1,(1+rent_growth)^INT((AZ$4-p4_complete-1)/12),0)</f>
        <v/>
      </c>
      <c r="BA210" s="48">
        <f>IF(BA184=1,(1+rent_growth)^INT((BA$4-p4_complete-1)/12),0)</f>
        <v/>
      </c>
      <c r="BB210" s="48">
        <f>IF(BB184=1,(1+rent_growth)^INT((BB$4-p4_complete-1)/12),0)</f>
        <v/>
      </c>
      <c r="BC210" s="48">
        <f>IF(BC184=1,(1+rent_growth)^INT((BC$4-p4_complete-1)/12),0)</f>
        <v/>
      </c>
      <c r="BD210" s="48">
        <f>IF(BD184=1,(1+rent_growth)^INT((BD$4-p4_complete-1)/12),0)</f>
        <v/>
      </c>
      <c r="BE210" s="48">
        <f>IF(BE184=1,(1+rent_growth)^INT((BE$4-p4_complete-1)/12),0)</f>
        <v/>
      </c>
      <c r="BF210" s="48">
        <f>IF(BF184=1,(1+rent_growth)^INT((BF$4-p4_complete-1)/12),0)</f>
        <v/>
      </c>
      <c r="BG210" s="48">
        <f>IF(BG184=1,(1+rent_growth)^INT((BG$4-p4_complete-1)/12),0)</f>
        <v/>
      </c>
      <c r="BH210" s="48">
        <f>IF(BH184=1,(1+rent_growth)^INT((BH$4-p4_complete-1)/12),0)</f>
        <v/>
      </c>
      <c r="BI210" s="48">
        <f>IF(BI184=1,(1+rent_growth)^INT((BI$4-p4_complete-1)/12),0)</f>
        <v/>
      </c>
      <c r="BJ210" s="48">
        <f>IF(BJ184=1,(1+rent_growth)^INT((BJ$4-p4_complete-1)/12),0)</f>
        <v/>
      </c>
      <c r="BK210" s="48">
        <f>IF(BK184=1,(1+rent_growth)^INT((BK$4-p4_complete-1)/12),0)</f>
        <v/>
      </c>
      <c r="BL210" s="48">
        <f>IF(BL184=1,(1+rent_growth)^INT((BL$4-p4_complete-1)/12),0)</f>
        <v/>
      </c>
      <c r="BM210" s="48">
        <f>IF(BM184=1,(1+rent_growth)^INT((BM$4-p4_complete-1)/12),0)</f>
        <v/>
      </c>
      <c r="BN210" s="48">
        <f>IF(BN184=1,(1+rent_growth)^INT((BN$4-p4_complete-1)/12),0)</f>
        <v/>
      </c>
      <c r="BO210" s="48">
        <f>IF(BO184=1,(1+rent_growth)^INT((BO$4-p4_complete-1)/12),0)</f>
        <v/>
      </c>
      <c r="BP210" s="48">
        <f>IF(BP184=1,(1+rent_growth)^INT((BP$4-p4_complete-1)/12),0)</f>
        <v/>
      </c>
      <c r="BQ210" s="48">
        <f>IF(BQ184=1,(1+rent_growth)^INT((BQ$4-p4_complete-1)/12),0)</f>
        <v/>
      </c>
      <c r="BR210" s="48">
        <f>IF(BR184=1,(1+rent_growth)^INT((BR$4-p4_complete-1)/12),0)</f>
        <v/>
      </c>
      <c r="BS210" s="48">
        <f>IF(BS184=1,(1+rent_growth)^INT((BS$4-p4_complete-1)/12),0)</f>
        <v/>
      </c>
      <c r="BT210" s="48">
        <f>IF(BT184=1,(1+rent_growth)^INT((BT$4-p4_complete-1)/12),0)</f>
        <v/>
      </c>
      <c r="BU210" s="48">
        <f>IF(BU184=1,(1+rent_growth)^INT((BU$4-p4_complete-1)/12),0)</f>
        <v/>
      </c>
      <c r="BV210" s="48">
        <f>IF(BV184=1,(1+rent_growth)^INT((BV$4-p4_complete-1)/12),0)</f>
        <v/>
      </c>
      <c r="BW210" s="48">
        <f>IF(BW184=1,(1+rent_growth)^INT((BW$4-p4_complete-1)/12),0)</f>
        <v/>
      </c>
      <c r="BX210" s="48">
        <f>IF(BX184=1,(1+rent_growth)^INT((BX$4-p4_complete-1)/12),0)</f>
        <v/>
      </c>
      <c r="BY210" s="48">
        <f>IF(BY184=1,(1+rent_growth)^INT((BY$4-p4_complete-1)/12),0)</f>
        <v/>
      </c>
      <c r="BZ210" s="48">
        <f>IF(BZ184=1,(1+rent_growth)^INT((BZ$4-p4_complete-1)/12),0)</f>
        <v/>
      </c>
      <c r="CA210" s="48">
        <f>IF(CA184=1,(1+rent_growth)^INT((CA$4-p4_complete-1)/12),0)</f>
        <v/>
      </c>
      <c r="CB210" s="48">
        <f>IF(CB184=1,(1+rent_growth)^INT((CB$4-p4_complete-1)/12),0)</f>
        <v/>
      </c>
      <c r="CC210" s="48">
        <f>IF(CC184=1,(1+rent_growth)^INT((CC$4-p4_complete-1)/12),0)</f>
        <v/>
      </c>
      <c r="CD210" s="48">
        <f>IF(CD184=1,(1+rent_growth)^INT((CD$4-p4_complete-1)/12),0)</f>
        <v/>
      </c>
      <c r="CE210" s="48">
        <f>IF(CE184=1,(1+rent_growth)^INT((CE$4-p4_complete-1)/12),0)</f>
        <v/>
      </c>
      <c r="CF210" s="48">
        <f>IF(CF184=1,(1+rent_growth)^INT((CF$4-p4_complete-1)/12),0)</f>
        <v/>
      </c>
      <c r="CG210" s="48">
        <f>IF(CG184=1,(1+rent_growth)^INT((CG$4-p4_complete-1)/12),0)</f>
        <v/>
      </c>
      <c r="CH210" s="48">
        <f>IF(CH184=1,(1+rent_growth)^INT((CH$4-p4_complete-1)/12),0)</f>
        <v/>
      </c>
      <c r="CI210" s="48">
        <f>IF(CI184=1,(1+rent_growth)^INT((CI$4-p4_complete-1)/12),0)</f>
        <v/>
      </c>
      <c r="CJ210" s="48">
        <f>IF(CJ184=1,(1+rent_growth)^INT((CJ$4-p4_complete-1)/12),0)</f>
        <v/>
      </c>
      <c r="CK210" s="48">
        <f>IF(CK184=1,(1+rent_growth)^INT((CK$4-p4_complete-1)/12),0)</f>
        <v/>
      </c>
      <c r="CL210" s="48">
        <f>IF(CL184=1,(1+rent_growth)^INT((CL$4-p4_complete-1)/12),0)</f>
        <v/>
      </c>
      <c r="CM210" s="48">
        <f>IF(CM184=1,(1+rent_growth)^INT((CM$4-p4_complete-1)/12),0)</f>
        <v/>
      </c>
      <c r="CN210" s="48">
        <f>IF(CN184=1,(1+rent_growth)^INT((CN$4-p4_complete-1)/12),0)</f>
        <v/>
      </c>
      <c r="CO210" s="48">
        <f>IF(CO184=1,(1+rent_growth)^INT((CO$4-p4_complete-1)/12),0)</f>
        <v/>
      </c>
      <c r="CP210" s="48">
        <f>IF(CP184=1,(1+rent_growth)^INT((CP$4-p4_complete-1)/12),0)</f>
        <v/>
      </c>
      <c r="CQ210" s="48">
        <f>IF(CQ184=1,(1+rent_growth)^INT((CQ$4-p4_complete-1)/12),0)</f>
        <v/>
      </c>
      <c r="CR210" s="48">
        <f>IF(CR184=1,(1+rent_growth)^INT((CR$4-p4_complete-1)/12),0)</f>
        <v/>
      </c>
      <c r="CS210" s="48">
        <f>IF(CS184=1,(1+rent_growth)^INT((CS$4-p4_complete-1)/12),0)</f>
        <v/>
      </c>
      <c r="CT210" s="48">
        <f>IF(CT184=1,(1+rent_growth)^INT((CT$4-p4_complete-1)/12),0)</f>
        <v/>
      </c>
      <c r="CU210" s="48">
        <f>IF(CU184=1,(1+rent_growth)^INT((CU$4-p4_complete-1)/12),0)</f>
        <v/>
      </c>
      <c r="CV210" s="48">
        <f>IF(CV184=1,(1+rent_growth)^INT((CV$4-p4_complete-1)/12),0)</f>
        <v/>
      </c>
      <c r="CW210" s="48">
        <f>IF(CW184=1,(1+rent_growth)^INT((CW$4-p4_complete-1)/12),0)</f>
        <v/>
      </c>
      <c r="CX210" s="48">
        <f>IF(CX184=1,(1+rent_growth)^INT((CX$4-p4_complete-1)/12),0)</f>
        <v/>
      </c>
      <c r="CY210" s="48">
        <f>IF(CY184=1,(1+rent_growth)^INT((CY$4-p4_complete-1)/12),0)</f>
        <v/>
      </c>
      <c r="CZ210" s="48">
        <f>IF(CZ184=1,(1+rent_growth)^INT((CZ$4-p4_complete-1)/12),0)</f>
        <v/>
      </c>
      <c r="DA210" s="48">
        <f>IF(DA184=1,(1+rent_growth)^INT((DA$4-p4_complete-1)/12),0)</f>
        <v/>
      </c>
      <c r="DB210" s="48">
        <f>IF(DB184=1,(1+rent_growth)^INT((DB$4-p4_complete-1)/12),0)</f>
        <v/>
      </c>
      <c r="DC210" s="48">
        <f>IF(DC184=1,(1+rent_growth)^INT((DC$4-p4_complete-1)/12),0)</f>
        <v/>
      </c>
      <c r="DD210" s="48">
        <f>IF(DD184=1,(1+rent_growth)^INT((DD$4-p4_complete-1)/12),0)</f>
        <v/>
      </c>
      <c r="DE210" s="48">
        <f>IF(DE184=1,(1+rent_growth)^INT((DE$4-p4_complete-1)/12),0)</f>
        <v/>
      </c>
      <c r="DF210" s="48">
        <f>IF(DF184=1,(1+rent_growth)^INT((DF$4-p4_complete-1)/12),0)</f>
        <v/>
      </c>
      <c r="DG210" s="48">
        <f>IF(DG184=1,(1+rent_growth)^INT((DG$4-p4_complete-1)/12),0)</f>
        <v/>
      </c>
      <c r="DH210" s="48">
        <f>IF(DH184=1,(1+rent_growth)^INT((DH$4-p4_complete-1)/12),0)</f>
        <v/>
      </c>
      <c r="DI210" s="48">
        <f>IF(DI184=1,(1+rent_growth)^INT((DI$4-p4_complete-1)/12),0)</f>
        <v/>
      </c>
      <c r="DJ210" s="48">
        <f>IF(DJ184=1,(1+rent_growth)^INT((DJ$4-p4_complete-1)/12),0)</f>
        <v/>
      </c>
      <c r="DK210" s="48">
        <f>IF(DK184=1,(1+rent_growth)^INT((DK$4-p4_complete-1)/12),0)</f>
        <v/>
      </c>
      <c r="DL210" s="48">
        <f>IF(DL184=1,(1+rent_growth)^INT((DL$4-p4_complete-1)/12),0)</f>
        <v/>
      </c>
      <c r="DM210" s="48">
        <f>IF(DM184=1,(1+rent_growth)^INT((DM$4-p4_complete-1)/12),0)</f>
        <v/>
      </c>
      <c r="DN210" s="48">
        <f>IF(DN184=1,(1+rent_growth)^INT((DN$4-p4_complete-1)/12),0)</f>
        <v/>
      </c>
      <c r="DO210" s="48">
        <f>IF(DO184=1,(1+rent_growth)^INT((DO$4-p4_complete-1)/12),0)</f>
        <v/>
      </c>
      <c r="DP210" s="48">
        <f>IF(DP184=1,(1+rent_growth)^INT((DP$4-p4_complete-1)/12),0)</f>
        <v/>
      </c>
      <c r="DQ210" s="48">
        <f>IF(DQ184=1,(1+rent_growth)^INT((DQ$4-p4_complete-1)/12),0)</f>
        <v/>
      </c>
      <c r="DR210" s="48">
        <f>IF(DR184=1,(1+rent_growth)^INT((DR$4-p4_complete-1)/12),0)</f>
        <v/>
      </c>
      <c r="DS210" s="48">
        <f>IF(DS184=1,(1+rent_growth)^INT((DS$4-p4_complete-1)/12),0)</f>
        <v/>
      </c>
      <c r="DT210" s="48">
        <f>IF(DT184=1,(1+rent_growth)^INT((DT$4-p4_complete-1)/12),0)</f>
        <v/>
      </c>
      <c r="DU210" s="48">
        <f>IF(DU184=1,(1+rent_growth)^INT((DU$4-p4_complete-1)/12),0)</f>
        <v/>
      </c>
      <c r="DV210" s="48">
        <f>IF(DV184=1,(1+rent_growth)^INT((DV$4-p4_complete-1)/12),0)</f>
        <v/>
      </c>
      <c r="DW210" s="48">
        <f>IF(DW184=1,(1+rent_growth)^INT((DW$4-p4_complete-1)/12),0)</f>
        <v/>
      </c>
      <c r="DX210" s="48">
        <f>IF(DX184=1,(1+rent_growth)^INT((DX$4-p4_complete-1)/12),0)</f>
        <v/>
      </c>
      <c r="DY210" s="48">
        <f>IF(DY184=1,(1+rent_growth)^INT((DY$4-p4_complete-1)/12),0)</f>
        <v/>
      </c>
      <c r="DZ210" s="48">
        <f>IF(DZ184=1,(1+rent_growth)^INT((DZ$4-p4_complete-1)/12),0)</f>
        <v/>
      </c>
      <c r="EA210" s="48">
        <f>IF(EA184=1,(1+rent_growth)^INT((EA$4-p4_complete-1)/12),0)</f>
        <v/>
      </c>
      <c r="EB210" s="48">
        <f>IF(EB184=1,(1+rent_growth)^INT((EB$4-p4_complete-1)/12),0)</f>
        <v/>
      </c>
      <c r="EC210" s="48">
        <f>IF(EC184=1,(1+rent_growth)^INT((EC$4-p4_complete-1)/12),0)</f>
        <v/>
      </c>
      <c r="ED210" s="48">
        <f>IF(ED184=1,(1+rent_growth)^INT((ED$4-p4_complete-1)/12),0)</f>
        <v/>
      </c>
      <c r="EE210" s="48">
        <f>IF(EE184=1,(1+rent_growth)^INT((EE$4-p4_complete-1)/12),0)</f>
        <v/>
      </c>
      <c r="EF210" s="48">
        <f>IF(EF184=1,(1+rent_growth)^INT((EF$4-p4_complete-1)/12),0)</f>
        <v/>
      </c>
      <c r="EG210" s="48">
        <f>IF(EG184=1,(1+rent_growth)^INT((EG$4-p4_complete-1)/12),0)</f>
        <v/>
      </c>
      <c r="EH210" s="48">
        <f>IF(EH184=1,(1+rent_growth)^INT((EH$4-p4_complete-1)/12),0)</f>
        <v/>
      </c>
      <c r="EI210" s="48">
        <f>IF(EI184=1,(1+rent_growth)^INT((EI$4-p4_complete-1)/12),0)</f>
        <v/>
      </c>
      <c r="EJ210" s="48">
        <f>IF(EJ184=1,(1+rent_growth)^INT((EJ$4-p4_complete-1)/12),0)</f>
        <v/>
      </c>
      <c r="EK210" s="48">
        <f>IF(EK184=1,(1+rent_growth)^INT((EK$4-p4_complete-1)/12),0)</f>
        <v/>
      </c>
      <c r="EL210" s="48">
        <f>IF(EL184=1,(1+rent_growth)^INT((EL$4-p4_complete-1)/12),0)</f>
        <v/>
      </c>
      <c r="EM210" s="48">
        <f>IF(EM184=1,(1+rent_growth)^INT((EM$4-p4_complete-1)/12),0)</f>
        <v/>
      </c>
      <c r="EN210" s="48">
        <f>IF(EN184=1,(1+rent_growth)^INT((EN$4-p4_complete-1)/12),0)</f>
        <v/>
      </c>
      <c r="EO210" s="48">
        <f>IF(EO184=1,(1+rent_growth)^INT((EO$4-p4_complete-1)/12),0)</f>
        <v/>
      </c>
      <c r="EP210" s="48">
        <f>IF(EP184=1,(1+rent_growth)^INT((EP$4-p4_complete-1)/12),0)</f>
        <v/>
      </c>
      <c r="EQ210" s="48">
        <f>IF(EQ184=1,(1+rent_growth)^INT((EQ$4-p4_complete-1)/12),0)</f>
        <v/>
      </c>
      <c r="ER210" s="48">
        <f>IF(ER184=1,(1+rent_growth)^INT((ER$4-p4_complete-1)/12),0)</f>
        <v/>
      </c>
      <c r="ES210" s="48">
        <f>IF(ES184=1,(1+rent_growth)^INT((ES$4-p4_complete-1)/12),0)</f>
        <v/>
      </c>
      <c r="ET210" s="48">
        <f>IF(ET184=1,(1+rent_growth)^INT((ET$4-p4_complete-1)/12),0)</f>
        <v/>
      </c>
      <c r="EU210" s="48">
        <f>IF(EU184=1,(1+rent_growth)^INT((EU$4-p4_complete-1)/12),0)</f>
        <v/>
      </c>
      <c r="EV210" s="48">
        <f>IF(EV184=1,(1+rent_growth)^INT((EV$4-p4_complete-1)/12),0)</f>
        <v/>
      </c>
      <c r="EW210" s="48">
        <f>IF(EW184=1,(1+rent_growth)^INT((EW$4-p4_complete-1)/12),0)</f>
        <v/>
      </c>
      <c r="EX210" s="48">
        <f>IF(EX184=1,(1+rent_growth)^INT((EX$4-p4_complete-1)/12),0)</f>
        <v/>
      </c>
      <c r="EY210" s="48">
        <f>IF(EY184=1,(1+rent_growth)^INT((EY$4-p4_complete-1)/12),0)</f>
        <v/>
      </c>
      <c r="EZ210" s="48">
        <f>IF(EZ184=1,(1+rent_growth)^INT((EZ$4-p4_complete-1)/12),0)</f>
        <v/>
      </c>
      <c r="FA210" s="48">
        <f>IF(FA184=1,(1+rent_growth)^INT((FA$4-p4_complete-1)/12),0)</f>
        <v/>
      </c>
      <c r="FB210" s="48">
        <f>IF(FB184=1,(1+rent_growth)^INT((FB$4-p4_complete-1)/12),0)</f>
        <v/>
      </c>
      <c r="FC210" s="48">
        <f>IF(FC184=1,(1+rent_growth)^INT((FC$4-p4_complete-1)/12),0)</f>
        <v/>
      </c>
      <c r="FD210" s="48">
        <f>IF(FD184=1,(1+rent_growth)^INT((FD$4-p4_complete-1)/12),0)</f>
        <v/>
      </c>
      <c r="FE210" s="48">
        <f>IF(FE184=1,(1+rent_growth)^INT((FE$4-p4_complete-1)/12),0)</f>
        <v/>
      </c>
      <c r="FF210" s="48">
        <f>IF(FF184=1,(1+rent_growth)^INT((FF$4-p4_complete-1)/12),0)</f>
        <v/>
      </c>
      <c r="FG210" s="48">
        <f>IF(FG184=1,(1+rent_growth)^INT((FG$4-p4_complete-1)/12),0)</f>
        <v/>
      </c>
      <c r="FH210" s="48">
        <f>IF(FH184=1,(1+rent_growth)^INT((FH$4-p4_complete-1)/12),0)</f>
        <v/>
      </c>
      <c r="FI210" s="48">
        <f>IF(FI184=1,(1+rent_growth)^INT((FI$4-p4_complete-1)/12),0)</f>
        <v/>
      </c>
      <c r="FJ210" s="48">
        <f>IF(FJ184=1,(1+rent_growth)^INT((FJ$4-p4_complete-1)/12),0)</f>
        <v/>
      </c>
      <c r="FK210" s="48">
        <f>IF(FK184=1,(1+rent_growth)^INT((FK$4-p4_complete-1)/12),0)</f>
        <v/>
      </c>
      <c r="FL210" s="48">
        <f>IF(FL184=1,(1+rent_growth)^INT((FL$4-p4_complete-1)/12),0)</f>
        <v/>
      </c>
      <c r="FM210" s="48">
        <f>IF(FM184=1,(1+rent_growth)^INT((FM$4-p4_complete-1)/12),0)</f>
        <v/>
      </c>
      <c r="FN210" s="48">
        <f>IF(FN184=1,(1+rent_growth)^INT((FN$4-p4_complete-1)/12),0)</f>
        <v/>
      </c>
      <c r="FO210" s="48">
        <f>IF(FO184=1,(1+rent_growth)^INT((FO$4-p4_complete-1)/12),0)</f>
        <v/>
      </c>
      <c r="FP210" s="48">
        <f>IF(FP184=1,(1+rent_growth)^INT((FP$4-p4_complete-1)/12),0)</f>
        <v/>
      </c>
      <c r="FQ210" s="48">
        <f>IF(FQ184=1,(1+rent_growth)^INT((FQ$4-p4_complete-1)/12),0)</f>
        <v/>
      </c>
      <c r="FR210" s="48">
        <f>IF(FR184=1,(1+rent_growth)^INT((FR$4-p4_complete-1)/12),0)</f>
        <v/>
      </c>
      <c r="FS210" s="48">
        <f>IF(FS184=1,(1+rent_growth)^INT((FS$4-p4_complete-1)/12),0)</f>
        <v/>
      </c>
      <c r="FT210" s="48">
        <f>IF(FT184=1,(1+rent_growth)^INT((FT$4-p4_complete-1)/12),0)</f>
        <v/>
      </c>
      <c r="FU210" s="48">
        <f>IF(FU184=1,(1+rent_growth)^INT((FU$4-p4_complete-1)/12),0)</f>
        <v/>
      </c>
      <c r="FV210" s="48">
        <f>IF(FV184=1,(1+rent_growth)^INT((FV$4-p4_complete-1)/12),0)</f>
        <v/>
      </c>
      <c r="FW210" s="48">
        <f>IF(FW184=1,(1+rent_growth)^INT((FW$4-p4_complete-1)/12),0)</f>
        <v/>
      </c>
      <c r="FX210" s="48">
        <f>IF(FX184=1,(1+rent_growth)^INT((FX$4-p4_complete-1)/12),0)</f>
        <v/>
      </c>
      <c r="FY210" s="48">
        <f>IF(FY184=1,(1+rent_growth)^INT((FY$4-p4_complete-1)/12),0)</f>
        <v/>
      </c>
      <c r="FZ210" s="48">
        <f>IF(FZ184=1,(1+rent_growth)^INT((FZ$4-p4_complete-1)/12),0)</f>
        <v/>
      </c>
      <c r="GA210" s="48">
        <f>IF(GA184=1,(1+rent_growth)^INT((GA$4-p4_complete-1)/12),0)</f>
        <v/>
      </c>
      <c r="GB210" s="48">
        <f>IF(GB184=1,(1+rent_growth)^INT((GB$4-p4_complete-1)/12),0)</f>
        <v/>
      </c>
      <c r="GC210" s="48">
        <f>IF(GC184=1,(1+rent_growth)^INT((GC$4-p4_complete-1)/12),0)</f>
        <v/>
      </c>
      <c r="GD210" s="48">
        <f>IF(GD184=1,(1+rent_growth)^INT((GD$4-p4_complete-1)/12),0)</f>
        <v/>
      </c>
      <c r="GE210" s="48">
        <f>IF(GE184=1,(1+rent_growth)^INT((GE$4-p4_complete-1)/12),0)</f>
        <v/>
      </c>
      <c r="GF210" s="48">
        <f>IF(GF184=1,(1+rent_growth)^INT((GF$4-p4_complete-1)/12),0)</f>
        <v/>
      </c>
      <c r="GG210" s="48">
        <f>IF(GG184=1,(1+rent_growth)^INT((GG$4-p4_complete-1)/12),0)</f>
        <v/>
      </c>
      <c r="GH210" s="48">
        <f>IF(GH184=1,(1+rent_growth)^INT((GH$4-p4_complete-1)/12),0)</f>
        <v/>
      </c>
      <c r="GI210" s="48">
        <f>IF(GI184=1,(1+rent_growth)^INT((GI$4-p4_complete-1)/12),0)</f>
        <v/>
      </c>
      <c r="GJ210" s="48">
        <f>IF(GJ184=1,(1+rent_growth)^INT((GJ$4-p4_complete-1)/12),0)</f>
        <v/>
      </c>
      <c r="GK210" s="48">
        <f>IF(GK184=1,(1+rent_growth)^INT((GK$4-p4_complete-1)/12),0)</f>
        <v/>
      </c>
      <c r="GL210" s="48">
        <f>IF(GL184=1,(1+rent_growth)^INT((GL$4-p4_complete-1)/12),0)</f>
        <v/>
      </c>
      <c r="GM210" s="48">
        <f>IF(GM184=1,(1+rent_growth)^INT((GM$4-p4_complete-1)/12),0)</f>
        <v/>
      </c>
      <c r="GN210" s="48">
        <f>IF(GN184=1,(1+rent_growth)^INT((GN$4-p4_complete-1)/12),0)</f>
        <v/>
      </c>
      <c r="GO210" s="48">
        <f>IF(GO184=1,(1+rent_growth)^INT((GO$4-p4_complete-1)/12),0)</f>
        <v/>
      </c>
      <c r="GP210" s="48">
        <f>IF(GP184=1,(1+rent_growth)^INT((GP$4-p4_complete-1)/12),0)</f>
        <v/>
      </c>
      <c r="GQ210" s="48">
        <f>IF(GQ184=1,(1+rent_growth)^INT((GQ$4-p4_complete-1)/12),0)</f>
        <v/>
      </c>
      <c r="GR210" s="48">
        <f>IF(GR184=1,(1+rent_growth)^INT((GR$4-p4_complete-1)/12),0)</f>
        <v/>
      </c>
      <c r="GS210" s="48">
        <f>IF(GS184=1,(1+rent_growth)^INT((GS$4-p4_complete-1)/12),0)</f>
        <v/>
      </c>
      <c r="GT210" s="48">
        <f>IF(GT184=1,(1+rent_growth)^INT((GT$4-p4_complete-1)/12),0)</f>
        <v/>
      </c>
      <c r="GU210" s="48">
        <f>IF(GU184=1,(1+rent_growth)^INT((GU$4-p4_complete-1)/12),0)</f>
        <v/>
      </c>
      <c r="GV210" s="48">
        <f>IF(GV184=1,(1+rent_growth)^INT((GV$4-p4_complete-1)/12),0)</f>
        <v/>
      </c>
      <c r="GW210" s="48">
        <f>IF(GW184=1,(1+rent_growth)^INT((GW$4-p4_complete-1)/12),0)</f>
        <v/>
      </c>
      <c r="GX210" s="48">
        <f>IF(GX184=1,(1+rent_growth)^INT((GX$4-p4_complete-1)/12),0)</f>
        <v/>
      </c>
      <c r="GY210" s="48">
        <f>IF(GY184=1,(1+rent_growth)^INT((GY$4-p4_complete-1)/12),0)</f>
        <v/>
      </c>
      <c r="GZ210" s="48">
        <f>IF(GZ184=1,(1+rent_growth)^INT((GZ$4-p4_complete-1)/12),0)</f>
        <v/>
      </c>
      <c r="HA210" s="48">
        <f>IF(HA184=1,(1+rent_growth)^INT((HA$4-p4_complete-1)/12),0)</f>
        <v/>
      </c>
      <c r="HB210" s="48">
        <f>IF(HB184=1,(1+rent_growth)^INT((HB$4-p4_complete-1)/12),0)</f>
        <v/>
      </c>
      <c r="HC210" s="48">
        <f>IF(HC184=1,(1+rent_growth)^INT((HC$4-p4_complete-1)/12),0)</f>
        <v/>
      </c>
      <c r="HD210" s="48">
        <f>IF(HD184=1,(1+rent_growth)^INT((HD$4-p4_complete-1)/12),0)</f>
        <v/>
      </c>
      <c r="HE210" s="48">
        <f>IF(HE184=1,(1+rent_growth)^INT((HE$4-p4_complete-1)/12),0)</f>
        <v/>
      </c>
      <c r="HF210" s="48">
        <f>IF(HF184=1,(1+rent_growth)^INT((HF$4-p4_complete-1)/12),0)</f>
        <v/>
      </c>
      <c r="HG210" s="48">
        <f>IF(HG184=1,(1+rent_growth)^INT((HG$4-p4_complete-1)/12),0)</f>
        <v/>
      </c>
      <c r="HH210" s="48">
        <f>IF(HH184=1,(1+rent_growth)^INT((HH$4-p4_complete-1)/12),0)</f>
        <v/>
      </c>
      <c r="HI210" s="48">
        <f>IF(HI184=1,(1+rent_growth)^INT((HI$4-p4_complete-1)/12),0)</f>
        <v/>
      </c>
      <c r="HJ210" s="48">
        <f>IF(HJ184=1,(1+rent_growth)^INT((HJ$4-p4_complete-1)/12),0)</f>
        <v/>
      </c>
      <c r="HK210" s="48">
        <f>IF(HK184=1,(1+rent_growth)^INT((HK$4-p4_complete-1)/12),0)</f>
        <v/>
      </c>
      <c r="HL210" s="48">
        <f>IF(HL184=1,(1+rent_growth)^INT((HL$4-p4_complete-1)/12),0)</f>
        <v/>
      </c>
      <c r="HM210" s="48">
        <f>IF(HM184=1,(1+rent_growth)^INT((HM$4-p4_complete-1)/12),0)</f>
        <v/>
      </c>
      <c r="HN210" s="48">
        <f>IF(HN184=1,(1+rent_growth)^INT((HN$4-p4_complete-1)/12),0)</f>
        <v/>
      </c>
      <c r="HO210" s="48">
        <f>IF(HO184=1,(1+rent_growth)^INT((HO$4-p4_complete-1)/12),0)</f>
        <v/>
      </c>
      <c r="HP210" s="48">
        <f>IF(HP184=1,(1+rent_growth)^INT((HP$4-p4_complete-1)/12),0)</f>
        <v/>
      </c>
      <c r="HQ210" s="48">
        <f>IF(HQ184=1,(1+rent_growth)^INT((HQ$4-p4_complete-1)/12),0)</f>
        <v/>
      </c>
      <c r="HR210" s="48">
        <f>IF(HR184=1,(1+rent_growth)^INT((HR$4-p4_complete-1)/12),0)</f>
        <v/>
      </c>
      <c r="HS210" s="48">
        <f>IF(HS184=1,(1+rent_growth)^INT((HS$4-p4_complete-1)/12),0)</f>
        <v/>
      </c>
      <c r="HT210" s="48">
        <f>IF(HT184=1,(1+rent_growth)^INT((HT$4-p4_complete-1)/12),0)</f>
        <v/>
      </c>
      <c r="HU210" s="48">
        <f>IF(HU184=1,(1+rent_growth)^INT((HU$4-p4_complete-1)/12),0)</f>
        <v/>
      </c>
      <c r="HV210" s="48">
        <f>IF(HV184=1,(1+rent_growth)^INT((HV$4-p4_complete-1)/12),0)</f>
        <v/>
      </c>
      <c r="HW210" s="48">
        <f>IF(HW184=1,(1+rent_growth)^INT((HW$4-p4_complete-1)/12),0)</f>
        <v/>
      </c>
      <c r="HX210" s="48">
        <f>IF(HX184=1,(1+rent_growth)^INT((HX$4-p4_complete-1)/12),0)</f>
        <v/>
      </c>
      <c r="HY210" s="48">
        <f>IF(HY184=1,(1+rent_growth)^INT((HY$4-p4_complete-1)/12),0)</f>
        <v/>
      </c>
      <c r="HZ210" s="48">
        <f>IF(HZ184=1,(1+rent_growth)^INT((HZ$4-p4_complete-1)/12),0)</f>
        <v/>
      </c>
      <c r="IA210" s="48">
        <f>IF(IA184=1,(1+rent_growth)^INT((IA$4-p4_complete-1)/12),0)</f>
        <v/>
      </c>
      <c r="IB210" s="48">
        <f>IF(IB184=1,(1+rent_growth)^INT((IB$4-p4_complete-1)/12),0)</f>
        <v/>
      </c>
      <c r="IC210" s="48">
        <f>IF(IC184=1,(1+rent_growth)^INT((IC$4-p4_complete-1)/12),0)</f>
        <v/>
      </c>
      <c r="ID210" s="48">
        <f>IF(ID184=1,(1+rent_growth)^INT((ID$4-p4_complete-1)/12),0)</f>
        <v/>
      </c>
      <c r="IE210" s="48">
        <f>IF(IE184=1,(1+rent_growth)^INT((IE$4-p4_complete-1)/12),0)</f>
        <v/>
      </c>
      <c r="IF210" s="48">
        <f>IF(IF184=1,(1+rent_growth)^INT((IF$4-p4_complete-1)/12),0)</f>
        <v/>
      </c>
      <c r="IG210" s="48">
        <f>IF(IG184=1,(1+rent_growth)^INT((IG$4-p4_complete-1)/12),0)</f>
        <v/>
      </c>
      <c r="IH210" s="48">
        <f>IF(IH184=1,(1+rent_growth)^INT((IH$4-p4_complete-1)/12),0)</f>
        <v/>
      </c>
      <c r="II210" s="48">
        <f>IF(II184=1,(1+rent_growth)^INT((II$4-p4_complete-1)/12),0)</f>
        <v/>
      </c>
      <c r="IJ210" s="48">
        <f>IF(IJ184=1,(1+rent_growth)^INT((IJ$4-p4_complete-1)/12),0)</f>
        <v/>
      </c>
      <c r="IK210" s="48">
        <f>IF(IK184=1,(1+rent_growth)^INT((IK$4-p4_complete-1)/12),0)</f>
        <v/>
      </c>
      <c r="IL210" s="48">
        <f>IF(IL184=1,(1+rent_growth)^INT((IL$4-p4_complete-1)/12),0)</f>
        <v/>
      </c>
      <c r="IM210" s="48">
        <f>IF(IM184=1,(1+rent_growth)^INT((IM$4-p4_complete-1)/12),0)</f>
        <v/>
      </c>
      <c r="IN210" s="48">
        <f>IF(IN184=1,(1+rent_growth)^INT((IN$4-p4_complete-1)/12),0)</f>
        <v/>
      </c>
      <c r="IO210" s="48">
        <f>IF(IO184=1,(1+rent_growth)^INT((IO$4-p4_complete-1)/12),0)</f>
        <v/>
      </c>
      <c r="IP210" s="48">
        <f>IF(IP184=1,(1+rent_growth)^INT((IP$4-p4_complete-1)/12),0)</f>
        <v/>
      </c>
      <c r="IQ210" s="48">
        <f>IF(IQ184=1,(1+rent_growth)^INT((IQ$4-p4_complete-1)/12),0)</f>
        <v/>
      </c>
      <c r="IR210" s="48">
        <f>IF(IR184=1,(1+rent_growth)^INT((IR$4-p4_complete-1)/12),0)</f>
        <v/>
      </c>
      <c r="IS210" s="48">
        <f>IF(IS184=1,(1+rent_growth)^INT((IS$4-p4_complete-1)/12),0)</f>
        <v/>
      </c>
      <c r="IT210" s="48">
        <f>IF(IT184=1,(1+rent_growth)^INT((IT$4-p4_complete-1)/12),0)</f>
        <v/>
      </c>
      <c r="IU210" s="48">
        <f>IF(IU184=1,(1+rent_growth)^INT((IU$4-p4_complete-1)/12),0)</f>
        <v/>
      </c>
      <c r="IV210" s="48">
        <f>IF(IV184=1,(1+rent_growth)^INT((IV$4-p4_complete-1)/12),0)</f>
        <v/>
      </c>
      <c r="IW210" s="48">
        <f>IF(IW184=1,(1+rent_growth)^INT((IW$4-p4_complete-1)/12),0)</f>
        <v/>
      </c>
      <c r="IX210" s="48">
        <f>IF(IX184=1,(1+rent_growth)^INT((IX$4-p4_complete-1)/12),0)</f>
        <v/>
      </c>
      <c r="IY210" s="48">
        <f>IF(IY184=1,(1+rent_growth)^INT((IY$4-p4_complete-1)/12),0)</f>
        <v/>
      </c>
      <c r="IZ210" s="48">
        <f>IF(IZ184=1,(1+rent_growth)^INT((IZ$4-p4_complete-1)/12),0)</f>
        <v/>
      </c>
      <c r="JA210" s="48">
        <f>IF(JA184=1,(1+rent_growth)^INT((JA$4-p4_complete-1)/12),0)</f>
        <v/>
      </c>
      <c r="JB210" s="48">
        <f>IF(JB184=1,(1+rent_growth)^INT((JB$4-p4_complete-1)/12),0)</f>
        <v/>
      </c>
      <c r="JC210" s="48">
        <f>IF(JC184=1,(1+rent_growth)^INT((JC$4-p4_complete-1)/12),0)</f>
        <v/>
      </c>
      <c r="JD210" s="48">
        <f>IF(JD184=1,(1+rent_growth)^INT((JD$4-p4_complete-1)/12),0)</f>
        <v/>
      </c>
      <c r="JE210" s="48">
        <f>IF(JE184=1,(1+rent_growth)^INT((JE$4-p4_complete-1)/12),0)</f>
        <v/>
      </c>
      <c r="JF210" s="48">
        <f>IF(JF184=1,(1+rent_growth)^INT((JF$4-p4_complete-1)/12),0)</f>
        <v/>
      </c>
      <c r="JG210" s="48">
        <f>IF(JG184=1,(1+rent_growth)^INT((JG$4-p4_complete-1)/12),0)</f>
        <v/>
      </c>
      <c r="JH210" s="48">
        <f>IF(JH184=1,(1+rent_growth)^INT((JH$4-p4_complete-1)/12),0)</f>
        <v/>
      </c>
      <c r="JI210" s="48">
        <f>IF(JI184=1,(1+rent_growth)^INT((JI$4-p4_complete-1)/12),0)</f>
        <v/>
      </c>
      <c r="JJ210" s="48">
        <f>IF(JJ184=1,(1+rent_growth)^INT((JJ$4-p4_complete-1)/12),0)</f>
        <v/>
      </c>
      <c r="JK210" s="48">
        <f>IF(JK184=1,(1+rent_growth)^INT((JK$4-p4_complete-1)/12),0)</f>
        <v/>
      </c>
      <c r="JL210" s="48">
        <f>IF(JL184=1,(1+rent_growth)^INT((JL$4-p4_complete-1)/12),0)</f>
        <v/>
      </c>
      <c r="JM210" s="48">
        <f>IF(JM184=1,(1+rent_growth)^INT((JM$4-p4_complete-1)/12),0)</f>
        <v/>
      </c>
      <c r="JN210" s="48">
        <f>IF(JN184=1,(1+rent_growth)^INT((JN$4-p4_complete-1)/12),0)</f>
        <v/>
      </c>
      <c r="JO210" s="48">
        <f>IF(JO184=1,(1+rent_growth)^INT((JO$4-p4_complete-1)/12),0)</f>
        <v/>
      </c>
      <c r="JP210" s="48">
        <f>IF(JP184=1,(1+rent_growth)^INT((JP$4-p4_complete-1)/12),0)</f>
        <v/>
      </c>
      <c r="JQ210" s="48">
        <f>IF(JQ184=1,(1+rent_growth)^INT((JQ$4-p4_complete-1)/12),0)</f>
        <v/>
      </c>
      <c r="JR210" s="48">
        <f>IF(JR184=1,(1+rent_growth)^INT((JR$4-p4_complete-1)/12),0)</f>
        <v/>
      </c>
      <c r="JS210" s="48">
        <f>IF(JS184=1,(1+rent_growth)^INT((JS$4-p4_complete-1)/12),0)</f>
        <v/>
      </c>
      <c r="JT210" s="48">
        <f>IF(JT184=1,(1+rent_growth)^INT((JT$4-p4_complete-1)/12),0)</f>
        <v/>
      </c>
      <c r="JU210" s="48">
        <f>IF(JU184=1,(1+rent_growth)^INT((JU$4-p4_complete-1)/12),0)</f>
        <v/>
      </c>
      <c r="JV210" s="48">
        <f>IF(JV184=1,(1+rent_growth)^INT((JV$4-p4_complete-1)/12),0)</f>
        <v/>
      </c>
      <c r="JW210" s="48">
        <f>IF(JW184=1,(1+rent_growth)^INT((JW$4-p4_complete-1)/12),0)</f>
        <v/>
      </c>
      <c r="JX210" s="48">
        <f>IF(JX184=1,(1+rent_growth)^INT((JX$4-p4_complete-1)/12),0)</f>
        <v/>
      </c>
      <c r="JY210" s="48">
        <f>IF(JY184=1,(1+rent_growth)^INT((JY$4-p4_complete-1)/12),0)</f>
        <v/>
      </c>
      <c r="JZ210" s="48">
        <f>IF(JZ184=1,(1+rent_growth)^INT((JZ$4-p4_complete-1)/12),0)</f>
        <v/>
      </c>
      <c r="KA210" s="48">
        <f>IF(KA184=1,(1+rent_growth)^INT((KA$4-p4_complete-1)/12),0)</f>
        <v/>
      </c>
      <c r="KB210" s="48">
        <f>IF(KB184=1,(1+rent_growth)^INT((KB$4-p4_complete-1)/12),0)</f>
        <v/>
      </c>
      <c r="KC210" s="48">
        <f>IF(KC184=1,(1+rent_growth)^INT((KC$4-p4_complete-1)/12),0)</f>
        <v/>
      </c>
      <c r="KD210" s="48">
        <f>IF(KD184=1,(1+rent_growth)^INT((KD$4-p4_complete-1)/12),0)</f>
        <v/>
      </c>
      <c r="KE210" s="48">
        <f>IF(KE184=1,(1+rent_growth)^INT((KE$4-p4_complete-1)/12),0)</f>
        <v/>
      </c>
      <c r="KF210" s="48">
        <f>IF(KF184=1,(1+rent_growth)^INT((KF$4-p4_complete-1)/12),0)</f>
        <v/>
      </c>
      <c r="KG210" s="48">
        <f>IF(KG184=1,(1+rent_growth)^INT((KG$4-p4_complete-1)/12),0)</f>
        <v/>
      </c>
      <c r="KH210" s="48">
        <f>IF(KH184=1,(1+rent_growth)^INT((KH$4-p4_complete-1)/12),0)</f>
        <v/>
      </c>
      <c r="KI210" s="48">
        <f>IF(KI184=1,(1+rent_growth)^INT((KI$4-p4_complete-1)/12),0)</f>
        <v/>
      </c>
      <c r="KJ210" s="48">
        <f>IF(KJ184=1,(1+rent_growth)^INT((KJ$4-p4_complete-1)/12),0)</f>
        <v/>
      </c>
      <c r="KK210" s="48">
        <f>IF(KK184=1,(1+rent_growth)^INT((KK$4-p4_complete-1)/12),0)</f>
        <v/>
      </c>
      <c r="KL210" s="48">
        <f>IF(KL184=1,(1+rent_growth)^INT((KL$4-p4_complete-1)/12),0)</f>
        <v/>
      </c>
      <c r="KM210" s="48">
        <f>IF(KM184=1,(1+rent_growth)^INT((KM$4-p4_complete-1)/12),0)</f>
        <v/>
      </c>
      <c r="KN210" s="48">
        <f>IF(KN184=1,(1+rent_growth)^INT((KN$4-p4_complete-1)/12),0)</f>
        <v/>
      </c>
      <c r="KO210" s="48">
        <f>IF(KO184=1,(1+rent_growth)^INT((KO$4-p4_complete-1)/12),0)</f>
        <v/>
      </c>
      <c r="KP210" s="48">
        <f>IF(KP184=1,(1+rent_growth)^INT((KP$4-p4_complete-1)/12),0)</f>
        <v/>
      </c>
      <c r="KQ210" s="48">
        <f>IF(KQ184=1,(1+rent_growth)^INT((KQ$4-p4_complete-1)/12),0)</f>
        <v/>
      </c>
      <c r="KR210" s="48">
        <f>IF(KR184=1,(1+rent_growth)^INT((KR$4-p4_complete-1)/12),0)</f>
        <v/>
      </c>
      <c r="KS210" s="48">
        <f>IF(KS184=1,(1+rent_growth)^INT((KS$4-p4_complete-1)/12),0)</f>
        <v/>
      </c>
      <c r="KT210" s="48">
        <f>IF(KT184=1,(1+rent_growth)^INT((KT$4-p4_complete-1)/12),0)</f>
        <v/>
      </c>
      <c r="KU210" s="48">
        <f>IF(KU184=1,(1+rent_growth)^INT((KU$4-p4_complete-1)/12),0)</f>
        <v/>
      </c>
      <c r="KV210" s="48">
        <f>IF(KV184=1,(1+rent_growth)^INT((KV$4-p4_complete-1)/12),0)</f>
        <v/>
      </c>
      <c r="KW210" s="48">
        <f>IF(KW184=1,(1+rent_growth)^INT((KW$4-p4_complete-1)/12),0)</f>
        <v/>
      </c>
      <c r="KX210" s="48">
        <f>IF(KX184=1,(1+rent_growth)^INT((KX$4-p4_complete-1)/12),0)</f>
        <v/>
      </c>
      <c r="KY210" s="48">
        <f>IF(KY184=1,(1+rent_growth)^INT((KY$4-p4_complete-1)/12),0)</f>
        <v/>
      </c>
      <c r="KZ210" s="48">
        <f>IF(KZ184=1,(1+rent_growth)^INT((KZ$4-p4_complete-1)/12),0)</f>
        <v/>
      </c>
      <c r="LA210" s="48">
        <f>IF(LA184=1,(1+rent_growth)^INT((LA$4-p4_complete-1)/12),0)</f>
        <v/>
      </c>
      <c r="LB210" s="48">
        <f>IF(LB184=1,(1+rent_growth)^INT((LB$4-p4_complete-1)/12),0)</f>
        <v/>
      </c>
      <c r="LC210" s="48">
        <f>IF(LC184=1,(1+rent_growth)^INT((LC$4-p4_complete-1)/12),0)</f>
        <v/>
      </c>
      <c r="LD210" s="48">
        <f>IF(LD184=1,(1+rent_growth)^INT((LD$4-p4_complete-1)/12),0)</f>
        <v/>
      </c>
      <c r="LE210" s="48">
        <f>IF(LE184=1,(1+rent_growth)^INT((LE$4-p4_complete-1)/12),0)</f>
        <v/>
      </c>
      <c r="LF210" s="48">
        <f>IF(LF184=1,(1+rent_growth)^INT((LF$4-p4_complete-1)/12),0)</f>
        <v/>
      </c>
      <c r="LG210" s="48">
        <f>IF(LG184=1,(1+rent_growth)^INT((LG$4-p4_complete-1)/12),0)</f>
        <v/>
      </c>
      <c r="LH210" s="48">
        <f>IF(LH184=1,(1+rent_growth)^INT((LH$4-p4_complete-1)/12),0)</f>
        <v/>
      </c>
      <c r="LI210" s="48">
        <f>IF(LI184=1,(1+rent_growth)^INT((LI$4-p4_complete-1)/12),0)</f>
        <v/>
      </c>
      <c r="LJ210" s="48">
        <f>IF(LJ184=1,(1+rent_growth)^INT((LJ$4-p4_complete-1)/12),0)</f>
        <v/>
      </c>
      <c r="LK210" s="48">
        <f>IF(LK184=1,(1+rent_growth)^INT((LK$4-p4_complete-1)/12),0)</f>
        <v/>
      </c>
      <c r="LL210" s="48">
        <f>IF(LL184=1,(1+rent_growth)^INT((LL$4-p4_complete-1)/12),0)</f>
        <v/>
      </c>
      <c r="LM210" s="48">
        <f>IF(LM184=1,(1+rent_growth)^INT((LM$4-p4_complete-1)/12),0)</f>
        <v/>
      </c>
      <c r="LN210" s="48">
        <f>IF(LN184=1,(1+rent_growth)^INT((LN$4-p4_complete-1)/12),0)</f>
        <v/>
      </c>
      <c r="LO210" s="48">
        <f>IF(LO184=1,(1+rent_growth)^INT((LO$4-p4_complete-1)/12),0)</f>
        <v/>
      </c>
      <c r="LP210" s="48">
        <f>IF(LP184=1,(1+rent_growth)^INT((LP$4-p4_complete-1)/12),0)</f>
        <v/>
      </c>
      <c r="LQ210" s="48">
        <f>IF(LQ184=1,(1+rent_growth)^INT((LQ$4-p4_complete-1)/12),0)</f>
        <v/>
      </c>
      <c r="LR210" s="48">
        <f>IF(LR184=1,(1+rent_growth)^INT((LR$4-p4_complete-1)/12),0)</f>
        <v/>
      </c>
      <c r="LS210" s="48">
        <f>IF(LS184=1,(1+rent_growth)^INT((LS$4-p4_complete-1)/12),0)</f>
        <v/>
      </c>
      <c r="LT210" s="48">
        <f>IF(LT184=1,(1+rent_growth)^INT((LT$4-p4_complete-1)/12),0)</f>
        <v/>
      </c>
      <c r="LU210" s="48">
        <f>IF(LU184=1,(1+rent_growth)^INT((LU$4-p4_complete-1)/12),0)</f>
        <v/>
      </c>
      <c r="LV210" s="48">
        <f>IF(LV184=1,(1+rent_growth)^INT((LV$4-p4_complete-1)/12),0)</f>
        <v/>
      </c>
      <c r="LW210" s="48">
        <f>IF(LW184=1,(1+rent_growth)^INT((LW$4-p4_complete-1)/12),0)</f>
        <v/>
      </c>
      <c r="LX210" s="48">
        <f>IF(LX184=1,(1+rent_growth)^INT((LX$4-p4_complete-1)/12),0)</f>
        <v/>
      </c>
      <c r="LY210" s="48">
        <f>IF(LY184=1,(1+rent_growth)^INT((LY$4-p4_complete-1)/12),0)</f>
        <v/>
      </c>
      <c r="LZ210" s="48">
        <f>IF(LZ184=1,(1+rent_growth)^INT((LZ$4-p4_complete-1)/12),0)</f>
        <v/>
      </c>
      <c r="MA210" s="48">
        <f>IF(MA184=1,(1+rent_growth)^INT((MA$4-p4_complete-1)/12),0)</f>
        <v/>
      </c>
      <c r="MB210" s="48">
        <f>IF(MB184=1,(1+rent_growth)^INT((MB$4-p4_complete-1)/12),0)</f>
        <v/>
      </c>
      <c r="MC210" s="48">
        <f>IF(MC184=1,(1+rent_growth)^INT((MC$4-p4_complete-1)/12),0)</f>
        <v/>
      </c>
      <c r="MD210" s="48">
        <f>IF(MD184=1,(1+rent_growth)^INT((MD$4-p4_complete-1)/12),0)</f>
        <v/>
      </c>
      <c r="ME210" s="48">
        <f>IF(ME184=1,(1+rent_growth)^INT((ME$4-p4_complete-1)/12),0)</f>
        <v/>
      </c>
      <c r="MF210" s="48">
        <f>IF(MF184=1,(1+rent_growth)^INT((MF$4-p4_complete-1)/12),0)</f>
        <v/>
      </c>
      <c r="MG210" s="48">
        <f>IF(MG184=1,(1+rent_growth)^INT((MG$4-p4_complete-1)/12),0)</f>
        <v/>
      </c>
      <c r="MH210" s="48">
        <f>IF(MH184=1,(1+rent_growth)^INT((MH$4-p4_complete-1)/12),0)</f>
        <v/>
      </c>
      <c r="MI210" s="48">
        <f>IF(MI184=1,(1+rent_growth)^INT((MI$4-p4_complete-1)/12),0)</f>
        <v/>
      </c>
      <c r="MJ210" s="48">
        <f>IF(MJ184=1,(1+rent_growth)^INT((MJ$4-p4_complete-1)/12),0)</f>
        <v/>
      </c>
      <c r="MK210" s="48">
        <f>IF(MK184=1,(1+rent_growth)^INT((MK$4-p4_complete-1)/12),0)</f>
        <v/>
      </c>
      <c r="ML210" s="48">
        <f>IF(ML184=1,(1+rent_growth)^INT((ML$4-p4_complete-1)/12),0)</f>
        <v/>
      </c>
      <c r="MM210" s="48">
        <f>IF(MM184=1,(1+rent_growth)^INT((MM$4-p4_complete-1)/12),0)</f>
        <v/>
      </c>
      <c r="MN210" s="48">
        <f>IF(MN184=1,(1+rent_growth)^INT((MN$4-p4_complete-1)/12),0)</f>
        <v/>
      </c>
      <c r="MO210" s="48">
        <f>IF(MO184=1,(1+rent_growth)^INT((MO$4-p4_complete-1)/12),0)</f>
        <v/>
      </c>
      <c r="MP210" s="48">
        <f>IF(MP184=1,(1+rent_growth)^INT((MP$4-p4_complete-1)/12),0)</f>
        <v/>
      </c>
      <c r="MQ210" s="48">
        <f>IF(MQ184=1,(1+rent_growth)^INT((MQ$4-p4_complete-1)/12),0)</f>
        <v/>
      </c>
      <c r="MR210" s="48">
        <f>IF(MR184=1,(1+rent_growth)^INT((MR$4-p4_complete-1)/12),0)</f>
        <v/>
      </c>
      <c r="MS210" s="48">
        <f>IF(MS184=1,(1+rent_growth)^INT((MS$4-p4_complete-1)/12),0)</f>
        <v/>
      </c>
      <c r="MT210" s="48">
        <f>IF(MT184=1,(1+rent_growth)^INT((MT$4-p4_complete-1)/12),0)</f>
        <v/>
      </c>
      <c r="MU210" s="48">
        <f>IF(MU184=1,(1+rent_growth)^INT((MU$4-p4_complete-1)/12),0)</f>
        <v/>
      </c>
      <c r="MV210" s="48">
        <f>IF(MV184=1,(1+rent_growth)^INT((MV$4-p4_complete-1)/12),0)</f>
        <v/>
      </c>
      <c r="MW210" s="48">
        <f>IF(MW184=1,(1+rent_growth)^INT((MW$4-p4_complete-1)/12),0)</f>
        <v/>
      </c>
      <c r="MX210" s="48">
        <f>IF(MX184=1,(1+rent_growth)^INT((MX$4-p4_complete-1)/12),0)</f>
        <v/>
      </c>
      <c r="MY210" s="48">
        <f>IF(MY184=1,(1+rent_growth)^INT((MY$4-p4_complete-1)/12),0)</f>
        <v/>
      </c>
      <c r="MZ210" s="48">
        <f>IF(MZ184=1,(1+rent_growth)^INT((MZ$4-p4_complete-1)/12),0)</f>
        <v/>
      </c>
      <c r="NA210" s="48">
        <f>IF(NA184=1,(1+rent_growth)^INT((NA$4-p4_complete-1)/12),0)</f>
        <v/>
      </c>
      <c r="NB210" s="48">
        <f>IF(NB184=1,(1+rent_growth)^INT((NB$4-p4_complete-1)/12),0)</f>
        <v/>
      </c>
      <c r="NC210" s="48">
        <f>IF(NC184=1,(1+rent_growth)^INT((NC$4-p4_complete-1)/12),0)</f>
        <v/>
      </c>
      <c r="ND210" s="48">
        <f>IF(ND184=1,(1+rent_growth)^INT((ND$4-p4_complete-1)/12),0)</f>
        <v/>
      </c>
      <c r="NE210" s="48">
        <f>IF(NE184=1,(1+rent_growth)^INT((NE$4-p4_complete-1)/12),0)</f>
        <v/>
      </c>
      <c r="NF210" s="48">
        <f>IF(NF184=1,(1+rent_growth)^INT((NF$4-p4_complete-1)/12),0)</f>
        <v/>
      </c>
      <c r="NG210" s="48">
        <f>IF(NG184=1,(1+rent_growth)^INT((NG$4-p4_complete-1)/12),0)</f>
        <v/>
      </c>
      <c r="NH210" s="48">
        <f>IF(NH184=1,(1+rent_growth)^INT((NH$4-p4_complete-1)/12),0)</f>
        <v/>
      </c>
      <c r="NI210" s="48">
        <f>IF(NI184=1,(1+rent_growth)^INT((NI$4-p4_complete-1)/12),0)</f>
        <v/>
      </c>
      <c r="NJ210" s="48">
        <f>IF(NJ184=1,(1+rent_growth)^INT((NJ$4-p4_complete-1)/12),0)</f>
        <v/>
      </c>
      <c r="NK210" s="48">
        <f>IF(NK184=1,(1+rent_growth)^INT((NK$4-p4_complete-1)/12),0)</f>
        <v/>
      </c>
      <c r="NL210" s="48">
        <f>IF(NL184=1,(1+rent_growth)^INT((NL$4-p4_complete-1)/12),0)</f>
        <v/>
      </c>
      <c r="NM210" s="48">
        <f>IF(NM184=1,(1+rent_growth)^INT((NM$4-p4_complete-1)/12),0)</f>
        <v/>
      </c>
      <c r="NN210" s="48">
        <f>IF(NN184=1,(1+rent_growth)^INT((NN$4-p4_complete-1)/12),0)</f>
        <v/>
      </c>
      <c r="NO210" s="48">
        <f>IF(NO184=1,(1+rent_growth)^INT((NO$4-p4_complete-1)/12),0)</f>
        <v/>
      </c>
      <c r="NP210" s="48">
        <f>IF(NP184=1,(1+rent_growth)^INT((NP$4-p4_complete-1)/12),0)</f>
        <v/>
      </c>
      <c r="NQ210" s="48">
        <f>IF(NQ184=1,(1+rent_growth)^INT((NQ$4-p4_complete-1)/12),0)</f>
        <v/>
      </c>
      <c r="NR210" s="48">
        <f>IF(NR184=1,(1+rent_growth)^INT((NR$4-p4_complete-1)/12),0)</f>
        <v/>
      </c>
      <c r="NS210" s="48">
        <f>IF(NS184=1,(1+rent_growth)^INT((NS$4-p4_complete-1)/12),0)</f>
        <v/>
      </c>
      <c r="NT210" s="48">
        <f>IF(NT184=1,(1+rent_growth)^INT((NT$4-p4_complete-1)/12),0)</f>
        <v/>
      </c>
      <c r="NU210" s="48">
        <f>IF(NU184=1,(1+rent_growth)^INT((NU$4-p4_complete-1)/12),0)</f>
        <v/>
      </c>
      <c r="NV210" s="48">
        <f>IF(NV184=1,(1+rent_growth)^INT((NV$4-p4_complete-1)/12),0)</f>
        <v/>
      </c>
      <c r="NW210" s="48">
        <f>IF(NW184=1,(1+rent_growth)^INT((NW$4-p4_complete-1)/12),0)</f>
        <v/>
      </c>
      <c r="NX210" s="48">
        <f>IF(NX184=1,(1+rent_growth)^INT((NX$4-p4_complete-1)/12),0)</f>
        <v/>
      </c>
      <c r="NY210" s="48">
        <f>IF(NY184=1,(1+rent_growth)^INT((NY$4-p4_complete-1)/12),0)</f>
        <v/>
      </c>
      <c r="NZ210" s="48">
        <f>IF(NZ184=1,(1+rent_growth)^INT((NZ$4-p4_complete-1)/12),0)</f>
        <v/>
      </c>
      <c r="OA210" s="48">
        <f>IF(OA184=1,(1+rent_growth)^INT((OA$4-p4_complete-1)/12),0)</f>
        <v/>
      </c>
      <c r="OB210" s="48">
        <f>IF(OB184=1,(1+rent_growth)^INT((OB$4-p4_complete-1)/12),0)</f>
        <v/>
      </c>
      <c r="OC210" s="48">
        <f>IF(OC184=1,(1+rent_growth)^INT((OC$4-p4_complete-1)/12),0)</f>
        <v/>
      </c>
      <c r="OD210" s="48">
        <f>IF(OD184=1,(1+rent_growth)^INT((OD$4-p4_complete-1)/12),0)</f>
        <v/>
      </c>
      <c r="OE210" s="48">
        <f>IF(OE184=1,(1+rent_growth)^INT((OE$4-p4_complete-1)/12),0)</f>
        <v/>
      </c>
      <c r="OF210" s="48">
        <f>IF(OF184=1,(1+rent_growth)^INT((OF$4-p4_complete-1)/12),0)</f>
        <v/>
      </c>
      <c r="OG210" s="48">
        <f>IF(OG184=1,(1+rent_growth)^INT((OG$4-p4_complete-1)/12),0)</f>
        <v/>
      </c>
      <c r="OH210" s="48">
        <f>IF(OH184=1,(1+rent_growth)^INT((OH$4-p4_complete-1)/12),0)</f>
        <v/>
      </c>
      <c r="OI210" s="48">
        <f>IF(OI184=1,(1+rent_growth)^INT((OI$4-p4_complete-1)/12),0)</f>
        <v/>
      </c>
      <c r="OJ210" s="48">
        <f>IF(OJ184=1,(1+rent_growth)^INT((OJ$4-p4_complete-1)/12),0)</f>
        <v/>
      </c>
      <c r="OK210" s="48">
        <f>IF(OK184=1,(1+rent_growth)^INT((OK$4-p4_complete-1)/12),0)</f>
        <v/>
      </c>
      <c r="OL210" s="48">
        <f>IF(OL184=1,(1+rent_growth)^INT((OL$4-p4_complete-1)/12),0)</f>
        <v/>
      </c>
      <c r="OM210" s="48">
        <f>IF(OM184=1,(1+rent_growth)^INT((OM$4-p4_complete-1)/12),0)</f>
        <v/>
      </c>
      <c r="ON210" s="48">
        <f>IF(ON184=1,(1+rent_growth)^INT((ON$4-p4_complete-1)/12),0)</f>
        <v/>
      </c>
      <c r="OO210" s="48">
        <f>IF(OO184=1,(1+rent_growth)^INT((OO$4-p4_complete-1)/12),0)</f>
        <v/>
      </c>
      <c r="OP210" s="48">
        <f>IF(OP184=1,(1+rent_growth)^INT((OP$4-p4_complete-1)/12),0)</f>
        <v/>
      </c>
      <c r="OQ210" s="48">
        <f>IF(OQ184=1,(1+rent_growth)^INT((OQ$4-p4_complete-1)/12),0)</f>
        <v/>
      </c>
      <c r="OR210" s="48">
        <f>IF(OR184=1,(1+rent_growth)^INT((OR$4-p4_complete-1)/12),0)</f>
        <v/>
      </c>
      <c r="OS210" s="48">
        <f>IF(OS184=1,(1+rent_growth)^INT((OS$4-p4_complete-1)/12),0)</f>
        <v/>
      </c>
      <c r="OT210" s="48">
        <f>IF(OT184=1,(1+rent_growth)^INT((OT$4-p4_complete-1)/12),0)</f>
        <v/>
      </c>
      <c r="OU210" s="48">
        <f>IF(OU184=1,(1+rent_growth)^INT((OU$4-p4_complete-1)/12),0)</f>
        <v/>
      </c>
      <c r="OV210" s="48">
        <f>IF(OV184=1,(1+rent_growth)^INT((OV$4-p4_complete-1)/12),0)</f>
        <v/>
      </c>
      <c r="OW210" s="48">
        <f>IF(OW184=1,(1+rent_growth)^INT((OW$4-p4_complete-1)/12),0)</f>
        <v/>
      </c>
      <c r="OX210" s="48">
        <f>IF(OX184=1,(1+rent_growth)^INT((OX$4-p4_complete-1)/12),0)</f>
        <v/>
      </c>
      <c r="OY210" s="48">
        <f>IF(OY184=1,(1+rent_growth)^INT((OY$4-p4_complete-1)/12),0)</f>
        <v/>
      </c>
      <c r="OZ210" s="48">
        <f>IF(OZ184=1,(1+rent_growth)^INT((OZ$4-p4_complete-1)/12),0)</f>
        <v/>
      </c>
      <c r="PA210" s="48">
        <f>IF(PA184=1,(1+rent_growth)^INT((PA$4-p4_complete-1)/12),0)</f>
        <v/>
      </c>
      <c r="PB210" s="48">
        <f>IF(PB184=1,(1+rent_growth)^INT((PB$4-p4_complete-1)/12),0)</f>
        <v/>
      </c>
      <c r="PC210" s="48">
        <f>IF(PC184=1,(1+rent_growth)^INT((PC$4-p4_complete-1)/12),0)</f>
        <v/>
      </c>
      <c r="PD210" s="48">
        <f>IF(PD184=1,(1+rent_growth)^INT((PD$4-p4_complete-1)/12),0)</f>
        <v/>
      </c>
      <c r="PE210" s="48">
        <f>IF(PE184=1,(1+rent_growth)^INT((PE$4-p4_complete-1)/12),0)</f>
        <v/>
      </c>
      <c r="PF210" s="48">
        <f>IF(PF184=1,(1+rent_growth)^INT((PF$4-p4_complete-1)/12),0)</f>
        <v/>
      </c>
      <c r="PG210" s="48">
        <f>IF(PG184=1,(1+rent_growth)^INT((PG$4-p4_complete-1)/12),0)</f>
        <v/>
      </c>
      <c r="PH210" s="48">
        <f>IF(PH184=1,(1+rent_growth)^INT((PH$4-p4_complete-1)/12),0)</f>
        <v/>
      </c>
      <c r="PI210" s="48">
        <f>IF(PI184=1,(1+rent_growth)^INT((PI$4-p4_complete-1)/12),0)</f>
        <v/>
      </c>
      <c r="PJ210" s="48">
        <f>IF(PJ184=1,(1+rent_growth)^INT((PJ$4-p4_complete-1)/12),0)</f>
        <v/>
      </c>
      <c r="PK210" s="48">
        <f>IF(PK184=1,(1+rent_growth)^INT((PK$4-p4_complete-1)/12),0)</f>
        <v/>
      </c>
      <c r="PL210" s="48">
        <f>IF(PL184=1,(1+rent_growth)^INT((PL$4-p4_complete-1)/12),0)</f>
        <v/>
      </c>
      <c r="PM210" s="48">
        <f>IF(PM184=1,(1+rent_growth)^INT((PM$4-p4_complete-1)/12),0)</f>
        <v/>
      </c>
    </row>
    <row r="211">
      <c r="A211" s="9" t="inlineStr">
        <is>
          <t>Opex growth factor</t>
        </is>
      </c>
      <c r="B211" s="9" t="inlineStr">
        <is>
          <t>P4</t>
        </is>
      </c>
      <c r="D211" s="48">
        <f>IF(D184=1,(1+opex_growth)^INT((D$4-p4_complete-1)/12),0)</f>
        <v/>
      </c>
      <c r="E211" s="48">
        <f>IF(E184=1,(1+opex_growth)^INT((E$4-p4_complete-1)/12),0)</f>
        <v/>
      </c>
      <c r="F211" s="48">
        <f>IF(F184=1,(1+opex_growth)^INT((F$4-p4_complete-1)/12),0)</f>
        <v/>
      </c>
      <c r="G211" s="48">
        <f>IF(G184=1,(1+opex_growth)^INT((G$4-p4_complete-1)/12),0)</f>
        <v/>
      </c>
      <c r="H211" s="48">
        <f>IF(H184=1,(1+opex_growth)^INT((H$4-p4_complete-1)/12),0)</f>
        <v/>
      </c>
      <c r="I211" s="48">
        <f>IF(I184=1,(1+opex_growth)^INT((I$4-p4_complete-1)/12),0)</f>
        <v/>
      </c>
      <c r="J211" s="48">
        <f>IF(J184=1,(1+opex_growth)^INT((J$4-p4_complete-1)/12),0)</f>
        <v/>
      </c>
      <c r="K211" s="48">
        <f>IF(K184=1,(1+opex_growth)^INT((K$4-p4_complete-1)/12),0)</f>
        <v/>
      </c>
      <c r="L211" s="48">
        <f>IF(L184=1,(1+opex_growth)^INT((L$4-p4_complete-1)/12),0)</f>
        <v/>
      </c>
      <c r="M211" s="48">
        <f>IF(M184=1,(1+opex_growth)^INT((M$4-p4_complete-1)/12),0)</f>
        <v/>
      </c>
      <c r="N211" s="48">
        <f>IF(N184=1,(1+opex_growth)^INT((N$4-p4_complete-1)/12),0)</f>
        <v/>
      </c>
      <c r="O211" s="48">
        <f>IF(O184=1,(1+opex_growth)^INT((O$4-p4_complete-1)/12),0)</f>
        <v/>
      </c>
      <c r="P211" s="48">
        <f>IF(P184=1,(1+opex_growth)^INT((P$4-p4_complete-1)/12),0)</f>
        <v/>
      </c>
      <c r="Q211" s="48">
        <f>IF(Q184=1,(1+opex_growth)^INT((Q$4-p4_complete-1)/12),0)</f>
        <v/>
      </c>
      <c r="R211" s="48">
        <f>IF(R184=1,(1+opex_growth)^INT((R$4-p4_complete-1)/12),0)</f>
        <v/>
      </c>
      <c r="S211" s="48">
        <f>IF(S184=1,(1+opex_growth)^INT((S$4-p4_complete-1)/12),0)</f>
        <v/>
      </c>
      <c r="T211" s="48">
        <f>IF(T184=1,(1+opex_growth)^INT((T$4-p4_complete-1)/12),0)</f>
        <v/>
      </c>
      <c r="U211" s="48">
        <f>IF(U184=1,(1+opex_growth)^INT((U$4-p4_complete-1)/12),0)</f>
        <v/>
      </c>
      <c r="V211" s="48">
        <f>IF(V184=1,(1+opex_growth)^INT((V$4-p4_complete-1)/12),0)</f>
        <v/>
      </c>
      <c r="W211" s="48">
        <f>IF(W184=1,(1+opex_growth)^INT((W$4-p4_complete-1)/12),0)</f>
        <v/>
      </c>
      <c r="X211" s="48">
        <f>IF(X184=1,(1+opex_growth)^INT((X$4-p4_complete-1)/12),0)</f>
        <v/>
      </c>
      <c r="Y211" s="48">
        <f>IF(Y184=1,(1+opex_growth)^INT((Y$4-p4_complete-1)/12),0)</f>
        <v/>
      </c>
      <c r="Z211" s="48">
        <f>IF(Z184=1,(1+opex_growth)^INT((Z$4-p4_complete-1)/12),0)</f>
        <v/>
      </c>
      <c r="AA211" s="48">
        <f>IF(AA184=1,(1+opex_growth)^INT((AA$4-p4_complete-1)/12),0)</f>
        <v/>
      </c>
      <c r="AB211" s="48">
        <f>IF(AB184=1,(1+opex_growth)^INT((AB$4-p4_complete-1)/12),0)</f>
        <v/>
      </c>
      <c r="AC211" s="48">
        <f>IF(AC184=1,(1+opex_growth)^INT((AC$4-p4_complete-1)/12),0)</f>
        <v/>
      </c>
      <c r="AD211" s="48">
        <f>IF(AD184=1,(1+opex_growth)^INT((AD$4-p4_complete-1)/12),0)</f>
        <v/>
      </c>
      <c r="AE211" s="48">
        <f>IF(AE184=1,(1+opex_growth)^INT((AE$4-p4_complete-1)/12),0)</f>
        <v/>
      </c>
      <c r="AF211" s="48">
        <f>IF(AF184=1,(1+opex_growth)^INT((AF$4-p4_complete-1)/12),0)</f>
        <v/>
      </c>
      <c r="AG211" s="48">
        <f>IF(AG184=1,(1+opex_growth)^INT((AG$4-p4_complete-1)/12),0)</f>
        <v/>
      </c>
      <c r="AH211" s="48">
        <f>IF(AH184=1,(1+opex_growth)^INT((AH$4-p4_complete-1)/12),0)</f>
        <v/>
      </c>
      <c r="AI211" s="48">
        <f>IF(AI184=1,(1+opex_growth)^INT((AI$4-p4_complete-1)/12),0)</f>
        <v/>
      </c>
      <c r="AJ211" s="48">
        <f>IF(AJ184=1,(1+opex_growth)^INT((AJ$4-p4_complete-1)/12),0)</f>
        <v/>
      </c>
      <c r="AK211" s="48">
        <f>IF(AK184=1,(1+opex_growth)^INT((AK$4-p4_complete-1)/12),0)</f>
        <v/>
      </c>
      <c r="AL211" s="48">
        <f>IF(AL184=1,(1+opex_growth)^INT((AL$4-p4_complete-1)/12),0)</f>
        <v/>
      </c>
      <c r="AM211" s="48">
        <f>IF(AM184=1,(1+opex_growth)^INT((AM$4-p4_complete-1)/12),0)</f>
        <v/>
      </c>
      <c r="AN211" s="48">
        <f>IF(AN184=1,(1+opex_growth)^INT((AN$4-p4_complete-1)/12),0)</f>
        <v/>
      </c>
      <c r="AO211" s="48">
        <f>IF(AO184=1,(1+opex_growth)^INT((AO$4-p4_complete-1)/12),0)</f>
        <v/>
      </c>
      <c r="AP211" s="48">
        <f>IF(AP184=1,(1+opex_growth)^INT((AP$4-p4_complete-1)/12),0)</f>
        <v/>
      </c>
      <c r="AQ211" s="48">
        <f>IF(AQ184=1,(1+opex_growth)^INT((AQ$4-p4_complete-1)/12),0)</f>
        <v/>
      </c>
      <c r="AR211" s="48">
        <f>IF(AR184=1,(1+opex_growth)^INT((AR$4-p4_complete-1)/12),0)</f>
        <v/>
      </c>
      <c r="AS211" s="48">
        <f>IF(AS184=1,(1+opex_growth)^INT((AS$4-p4_complete-1)/12),0)</f>
        <v/>
      </c>
      <c r="AT211" s="48">
        <f>IF(AT184=1,(1+opex_growth)^INT((AT$4-p4_complete-1)/12),0)</f>
        <v/>
      </c>
      <c r="AU211" s="48">
        <f>IF(AU184=1,(1+opex_growth)^INT((AU$4-p4_complete-1)/12),0)</f>
        <v/>
      </c>
      <c r="AV211" s="48">
        <f>IF(AV184=1,(1+opex_growth)^INT((AV$4-p4_complete-1)/12),0)</f>
        <v/>
      </c>
      <c r="AW211" s="48">
        <f>IF(AW184=1,(1+opex_growth)^INT((AW$4-p4_complete-1)/12),0)</f>
        <v/>
      </c>
      <c r="AX211" s="48">
        <f>IF(AX184=1,(1+opex_growth)^INT((AX$4-p4_complete-1)/12),0)</f>
        <v/>
      </c>
      <c r="AY211" s="48">
        <f>IF(AY184=1,(1+opex_growth)^INT((AY$4-p4_complete-1)/12),0)</f>
        <v/>
      </c>
      <c r="AZ211" s="48">
        <f>IF(AZ184=1,(1+opex_growth)^INT((AZ$4-p4_complete-1)/12),0)</f>
        <v/>
      </c>
      <c r="BA211" s="48">
        <f>IF(BA184=1,(1+opex_growth)^INT((BA$4-p4_complete-1)/12),0)</f>
        <v/>
      </c>
      <c r="BB211" s="48">
        <f>IF(BB184=1,(1+opex_growth)^INT((BB$4-p4_complete-1)/12),0)</f>
        <v/>
      </c>
      <c r="BC211" s="48">
        <f>IF(BC184=1,(1+opex_growth)^INT((BC$4-p4_complete-1)/12),0)</f>
        <v/>
      </c>
      <c r="BD211" s="48">
        <f>IF(BD184=1,(1+opex_growth)^INT((BD$4-p4_complete-1)/12),0)</f>
        <v/>
      </c>
      <c r="BE211" s="48">
        <f>IF(BE184=1,(1+opex_growth)^INT((BE$4-p4_complete-1)/12),0)</f>
        <v/>
      </c>
      <c r="BF211" s="48">
        <f>IF(BF184=1,(1+opex_growth)^INT((BF$4-p4_complete-1)/12),0)</f>
        <v/>
      </c>
      <c r="BG211" s="48">
        <f>IF(BG184=1,(1+opex_growth)^INT((BG$4-p4_complete-1)/12),0)</f>
        <v/>
      </c>
      <c r="BH211" s="48">
        <f>IF(BH184=1,(1+opex_growth)^INT((BH$4-p4_complete-1)/12),0)</f>
        <v/>
      </c>
      <c r="BI211" s="48">
        <f>IF(BI184=1,(1+opex_growth)^INT((BI$4-p4_complete-1)/12),0)</f>
        <v/>
      </c>
      <c r="BJ211" s="48">
        <f>IF(BJ184=1,(1+opex_growth)^INT((BJ$4-p4_complete-1)/12),0)</f>
        <v/>
      </c>
      <c r="BK211" s="48">
        <f>IF(BK184=1,(1+opex_growth)^INT((BK$4-p4_complete-1)/12),0)</f>
        <v/>
      </c>
      <c r="BL211" s="48">
        <f>IF(BL184=1,(1+opex_growth)^INT((BL$4-p4_complete-1)/12),0)</f>
        <v/>
      </c>
      <c r="BM211" s="48">
        <f>IF(BM184=1,(1+opex_growth)^INT((BM$4-p4_complete-1)/12),0)</f>
        <v/>
      </c>
      <c r="BN211" s="48">
        <f>IF(BN184=1,(1+opex_growth)^INT((BN$4-p4_complete-1)/12),0)</f>
        <v/>
      </c>
      <c r="BO211" s="48">
        <f>IF(BO184=1,(1+opex_growth)^INT((BO$4-p4_complete-1)/12),0)</f>
        <v/>
      </c>
      <c r="BP211" s="48">
        <f>IF(BP184=1,(1+opex_growth)^INT((BP$4-p4_complete-1)/12),0)</f>
        <v/>
      </c>
      <c r="BQ211" s="48">
        <f>IF(BQ184=1,(1+opex_growth)^INT((BQ$4-p4_complete-1)/12),0)</f>
        <v/>
      </c>
      <c r="BR211" s="48">
        <f>IF(BR184=1,(1+opex_growth)^INT((BR$4-p4_complete-1)/12),0)</f>
        <v/>
      </c>
      <c r="BS211" s="48">
        <f>IF(BS184=1,(1+opex_growth)^INT((BS$4-p4_complete-1)/12),0)</f>
        <v/>
      </c>
      <c r="BT211" s="48">
        <f>IF(BT184=1,(1+opex_growth)^INT((BT$4-p4_complete-1)/12),0)</f>
        <v/>
      </c>
      <c r="BU211" s="48">
        <f>IF(BU184=1,(1+opex_growth)^INT((BU$4-p4_complete-1)/12),0)</f>
        <v/>
      </c>
      <c r="BV211" s="48">
        <f>IF(BV184=1,(1+opex_growth)^INT((BV$4-p4_complete-1)/12),0)</f>
        <v/>
      </c>
      <c r="BW211" s="48">
        <f>IF(BW184=1,(1+opex_growth)^INT((BW$4-p4_complete-1)/12),0)</f>
        <v/>
      </c>
      <c r="BX211" s="48">
        <f>IF(BX184=1,(1+opex_growth)^INT((BX$4-p4_complete-1)/12),0)</f>
        <v/>
      </c>
      <c r="BY211" s="48">
        <f>IF(BY184=1,(1+opex_growth)^INT((BY$4-p4_complete-1)/12),0)</f>
        <v/>
      </c>
      <c r="BZ211" s="48">
        <f>IF(BZ184=1,(1+opex_growth)^INT((BZ$4-p4_complete-1)/12),0)</f>
        <v/>
      </c>
      <c r="CA211" s="48">
        <f>IF(CA184=1,(1+opex_growth)^INT((CA$4-p4_complete-1)/12),0)</f>
        <v/>
      </c>
      <c r="CB211" s="48">
        <f>IF(CB184=1,(1+opex_growth)^INT((CB$4-p4_complete-1)/12),0)</f>
        <v/>
      </c>
      <c r="CC211" s="48">
        <f>IF(CC184=1,(1+opex_growth)^INT((CC$4-p4_complete-1)/12),0)</f>
        <v/>
      </c>
      <c r="CD211" s="48">
        <f>IF(CD184=1,(1+opex_growth)^INT((CD$4-p4_complete-1)/12),0)</f>
        <v/>
      </c>
      <c r="CE211" s="48">
        <f>IF(CE184=1,(1+opex_growth)^INT((CE$4-p4_complete-1)/12),0)</f>
        <v/>
      </c>
      <c r="CF211" s="48">
        <f>IF(CF184=1,(1+opex_growth)^INT((CF$4-p4_complete-1)/12),0)</f>
        <v/>
      </c>
      <c r="CG211" s="48">
        <f>IF(CG184=1,(1+opex_growth)^INT((CG$4-p4_complete-1)/12),0)</f>
        <v/>
      </c>
      <c r="CH211" s="48">
        <f>IF(CH184=1,(1+opex_growth)^INT((CH$4-p4_complete-1)/12),0)</f>
        <v/>
      </c>
      <c r="CI211" s="48">
        <f>IF(CI184=1,(1+opex_growth)^INT((CI$4-p4_complete-1)/12),0)</f>
        <v/>
      </c>
      <c r="CJ211" s="48">
        <f>IF(CJ184=1,(1+opex_growth)^INT((CJ$4-p4_complete-1)/12),0)</f>
        <v/>
      </c>
      <c r="CK211" s="48">
        <f>IF(CK184=1,(1+opex_growth)^INT((CK$4-p4_complete-1)/12),0)</f>
        <v/>
      </c>
      <c r="CL211" s="48">
        <f>IF(CL184=1,(1+opex_growth)^INT((CL$4-p4_complete-1)/12),0)</f>
        <v/>
      </c>
      <c r="CM211" s="48">
        <f>IF(CM184=1,(1+opex_growth)^INT((CM$4-p4_complete-1)/12),0)</f>
        <v/>
      </c>
      <c r="CN211" s="48">
        <f>IF(CN184=1,(1+opex_growth)^INT((CN$4-p4_complete-1)/12),0)</f>
        <v/>
      </c>
      <c r="CO211" s="48">
        <f>IF(CO184=1,(1+opex_growth)^INT((CO$4-p4_complete-1)/12),0)</f>
        <v/>
      </c>
      <c r="CP211" s="48">
        <f>IF(CP184=1,(1+opex_growth)^INT((CP$4-p4_complete-1)/12),0)</f>
        <v/>
      </c>
      <c r="CQ211" s="48">
        <f>IF(CQ184=1,(1+opex_growth)^INT((CQ$4-p4_complete-1)/12),0)</f>
        <v/>
      </c>
      <c r="CR211" s="48">
        <f>IF(CR184=1,(1+opex_growth)^INT((CR$4-p4_complete-1)/12),0)</f>
        <v/>
      </c>
      <c r="CS211" s="48">
        <f>IF(CS184=1,(1+opex_growth)^INT((CS$4-p4_complete-1)/12),0)</f>
        <v/>
      </c>
      <c r="CT211" s="48">
        <f>IF(CT184=1,(1+opex_growth)^INT((CT$4-p4_complete-1)/12),0)</f>
        <v/>
      </c>
      <c r="CU211" s="48">
        <f>IF(CU184=1,(1+opex_growth)^INT((CU$4-p4_complete-1)/12),0)</f>
        <v/>
      </c>
      <c r="CV211" s="48">
        <f>IF(CV184=1,(1+opex_growth)^INT((CV$4-p4_complete-1)/12),0)</f>
        <v/>
      </c>
      <c r="CW211" s="48">
        <f>IF(CW184=1,(1+opex_growth)^INT((CW$4-p4_complete-1)/12),0)</f>
        <v/>
      </c>
      <c r="CX211" s="48">
        <f>IF(CX184=1,(1+opex_growth)^INT((CX$4-p4_complete-1)/12),0)</f>
        <v/>
      </c>
      <c r="CY211" s="48">
        <f>IF(CY184=1,(1+opex_growth)^INT((CY$4-p4_complete-1)/12),0)</f>
        <v/>
      </c>
      <c r="CZ211" s="48">
        <f>IF(CZ184=1,(1+opex_growth)^INT((CZ$4-p4_complete-1)/12),0)</f>
        <v/>
      </c>
      <c r="DA211" s="48">
        <f>IF(DA184=1,(1+opex_growth)^INT((DA$4-p4_complete-1)/12),0)</f>
        <v/>
      </c>
      <c r="DB211" s="48">
        <f>IF(DB184=1,(1+opex_growth)^INT((DB$4-p4_complete-1)/12),0)</f>
        <v/>
      </c>
      <c r="DC211" s="48">
        <f>IF(DC184=1,(1+opex_growth)^INT((DC$4-p4_complete-1)/12),0)</f>
        <v/>
      </c>
      <c r="DD211" s="48">
        <f>IF(DD184=1,(1+opex_growth)^INT((DD$4-p4_complete-1)/12),0)</f>
        <v/>
      </c>
      <c r="DE211" s="48">
        <f>IF(DE184=1,(1+opex_growth)^INT((DE$4-p4_complete-1)/12),0)</f>
        <v/>
      </c>
      <c r="DF211" s="48">
        <f>IF(DF184=1,(1+opex_growth)^INT((DF$4-p4_complete-1)/12),0)</f>
        <v/>
      </c>
      <c r="DG211" s="48">
        <f>IF(DG184=1,(1+opex_growth)^INT((DG$4-p4_complete-1)/12),0)</f>
        <v/>
      </c>
      <c r="DH211" s="48">
        <f>IF(DH184=1,(1+opex_growth)^INT((DH$4-p4_complete-1)/12),0)</f>
        <v/>
      </c>
      <c r="DI211" s="48">
        <f>IF(DI184=1,(1+opex_growth)^INT((DI$4-p4_complete-1)/12),0)</f>
        <v/>
      </c>
      <c r="DJ211" s="48">
        <f>IF(DJ184=1,(1+opex_growth)^INT((DJ$4-p4_complete-1)/12),0)</f>
        <v/>
      </c>
      <c r="DK211" s="48">
        <f>IF(DK184=1,(1+opex_growth)^INT((DK$4-p4_complete-1)/12),0)</f>
        <v/>
      </c>
      <c r="DL211" s="48">
        <f>IF(DL184=1,(1+opex_growth)^INT((DL$4-p4_complete-1)/12),0)</f>
        <v/>
      </c>
      <c r="DM211" s="48">
        <f>IF(DM184=1,(1+opex_growth)^INT((DM$4-p4_complete-1)/12),0)</f>
        <v/>
      </c>
      <c r="DN211" s="48">
        <f>IF(DN184=1,(1+opex_growth)^INT((DN$4-p4_complete-1)/12),0)</f>
        <v/>
      </c>
      <c r="DO211" s="48">
        <f>IF(DO184=1,(1+opex_growth)^INT((DO$4-p4_complete-1)/12),0)</f>
        <v/>
      </c>
      <c r="DP211" s="48">
        <f>IF(DP184=1,(1+opex_growth)^INT((DP$4-p4_complete-1)/12),0)</f>
        <v/>
      </c>
      <c r="DQ211" s="48">
        <f>IF(DQ184=1,(1+opex_growth)^INT((DQ$4-p4_complete-1)/12),0)</f>
        <v/>
      </c>
      <c r="DR211" s="48">
        <f>IF(DR184=1,(1+opex_growth)^INT((DR$4-p4_complete-1)/12),0)</f>
        <v/>
      </c>
      <c r="DS211" s="48">
        <f>IF(DS184=1,(1+opex_growth)^INT((DS$4-p4_complete-1)/12),0)</f>
        <v/>
      </c>
      <c r="DT211" s="48">
        <f>IF(DT184=1,(1+opex_growth)^INT((DT$4-p4_complete-1)/12),0)</f>
        <v/>
      </c>
      <c r="DU211" s="48">
        <f>IF(DU184=1,(1+opex_growth)^INT((DU$4-p4_complete-1)/12),0)</f>
        <v/>
      </c>
      <c r="DV211" s="48">
        <f>IF(DV184=1,(1+opex_growth)^INT((DV$4-p4_complete-1)/12),0)</f>
        <v/>
      </c>
      <c r="DW211" s="48">
        <f>IF(DW184=1,(1+opex_growth)^INT((DW$4-p4_complete-1)/12),0)</f>
        <v/>
      </c>
      <c r="DX211" s="48">
        <f>IF(DX184=1,(1+opex_growth)^INT((DX$4-p4_complete-1)/12),0)</f>
        <v/>
      </c>
      <c r="DY211" s="48">
        <f>IF(DY184=1,(1+opex_growth)^INT((DY$4-p4_complete-1)/12),0)</f>
        <v/>
      </c>
      <c r="DZ211" s="48">
        <f>IF(DZ184=1,(1+opex_growth)^INT((DZ$4-p4_complete-1)/12),0)</f>
        <v/>
      </c>
      <c r="EA211" s="48">
        <f>IF(EA184=1,(1+opex_growth)^INT((EA$4-p4_complete-1)/12),0)</f>
        <v/>
      </c>
      <c r="EB211" s="48">
        <f>IF(EB184=1,(1+opex_growth)^INT((EB$4-p4_complete-1)/12),0)</f>
        <v/>
      </c>
      <c r="EC211" s="48">
        <f>IF(EC184=1,(1+opex_growth)^INT((EC$4-p4_complete-1)/12),0)</f>
        <v/>
      </c>
      <c r="ED211" s="48">
        <f>IF(ED184=1,(1+opex_growth)^INT((ED$4-p4_complete-1)/12),0)</f>
        <v/>
      </c>
      <c r="EE211" s="48">
        <f>IF(EE184=1,(1+opex_growth)^INT((EE$4-p4_complete-1)/12),0)</f>
        <v/>
      </c>
      <c r="EF211" s="48">
        <f>IF(EF184=1,(1+opex_growth)^INT((EF$4-p4_complete-1)/12),0)</f>
        <v/>
      </c>
      <c r="EG211" s="48">
        <f>IF(EG184=1,(1+opex_growth)^INT((EG$4-p4_complete-1)/12),0)</f>
        <v/>
      </c>
      <c r="EH211" s="48">
        <f>IF(EH184=1,(1+opex_growth)^INT((EH$4-p4_complete-1)/12),0)</f>
        <v/>
      </c>
      <c r="EI211" s="48">
        <f>IF(EI184=1,(1+opex_growth)^INT((EI$4-p4_complete-1)/12),0)</f>
        <v/>
      </c>
      <c r="EJ211" s="48">
        <f>IF(EJ184=1,(1+opex_growth)^INT((EJ$4-p4_complete-1)/12),0)</f>
        <v/>
      </c>
      <c r="EK211" s="48">
        <f>IF(EK184=1,(1+opex_growth)^INT((EK$4-p4_complete-1)/12),0)</f>
        <v/>
      </c>
      <c r="EL211" s="48">
        <f>IF(EL184=1,(1+opex_growth)^INT((EL$4-p4_complete-1)/12),0)</f>
        <v/>
      </c>
      <c r="EM211" s="48">
        <f>IF(EM184=1,(1+opex_growth)^INT((EM$4-p4_complete-1)/12),0)</f>
        <v/>
      </c>
      <c r="EN211" s="48">
        <f>IF(EN184=1,(1+opex_growth)^INT((EN$4-p4_complete-1)/12),0)</f>
        <v/>
      </c>
      <c r="EO211" s="48">
        <f>IF(EO184=1,(1+opex_growth)^INT((EO$4-p4_complete-1)/12),0)</f>
        <v/>
      </c>
      <c r="EP211" s="48">
        <f>IF(EP184=1,(1+opex_growth)^INT((EP$4-p4_complete-1)/12),0)</f>
        <v/>
      </c>
      <c r="EQ211" s="48">
        <f>IF(EQ184=1,(1+opex_growth)^INT((EQ$4-p4_complete-1)/12),0)</f>
        <v/>
      </c>
      <c r="ER211" s="48">
        <f>IF(ER184=1,(1+opex_growth)^INT((ER$4-p4_complete-1)/12),0)</f>
        <v/>
      </c>
      <c r="ES211" s="48">
        <f>IF(ES184=1,(1+opex_growth)^INT((ES$4-p4_complete-1)/12),0)</f>
        <v/>
      </c>
      <c r="ET211" s="48">
        <f>IF(ET184=1,(1+opex_growth)^INT((ET$4-p4_complete-1)/12),0)</f>
        <v/>
      </c>
      <c r="EU211" s="48">
        <f>IF(EU184=1,(1+opex_growth)^INT((EU$4-p4_complete-1)/12),0)</f>
        <v/>
      </c>
      <c r="EV211" s="48">
        <f>IF(EV184=1,(1+opex_growth)^INT((EV$4-p4_complete-1)/12),0)</f>
        <v/>
      </c>
      <c r="EW211" s="48">
        <f>IF(EW184=1,(1+opex_growth)^INT((EW$4-p4_complete-1)/12),0)</f>
        <v/>
      </c>
      <c r="EX211" s="48">
        <f>IF(EX184=1,(1+opex_growth)^INT((EX$4-p4_complete-1)/12),0)</f>
        <v/>
      </c>
      <c r="EY211" s="48">
        <f>IF(EY184=1,(1+opex_growth)^INT((EY$4-p4_complete-1)/12),0)</f>
        <v/>
      </c>
      <c r="EZ211" s="48">
        <f>IF(EZ184=1,(1+opex_growth)^INT((EZ$4-p4_complete-1)/12),0)</f>
        <v/>
      </c>
      <c r="FA211" s="48">
        <f>IF(FA184=1,(1+opex_growth)^INT((FA$4-p4_complete-1)/12),0)</f>
        <v/>
      </c>
      <c r="FB211" s="48">
        <f>IF(FB184=1,(1+opex_growth)^INT((FB$4-p4_complete-1)/12),0)</f>
        <v/>
      </c>
      <c r="FC211" s="48">
        <f>IF(FC184=1,(1+opex_growth)^INT((FC$4-p4_complete-1)/12),0)</f>
        <v/>
      </c>
      <c r="FD211" s="48">
        <f>IF(FD184=1,(1+opex_growth)^INT((FD$4-p4_complete-1)/12),0)</f>
        <v/>
      </c>
      <c r="FE211" s="48">
        <f>IF(FE184=1,(1+opex_growth)^INT((FE$4-p4_complete-1)/12),0)</f>
        <v/>
      </c>
      <c r="FF211" s="48">
        <f>IF(FF184=1,(1+opex_growth)^INT((FF$4-p4_complete-1)/12),0)</f>
        <v/>
      </c>
      <c r="FG211" s="48">
        <f>IF(FG184=1,(1+opex_growth)^INT((FG$4-p4_complete-1)/12),0)</f>
        <v/>
      </c>
      <c r="FH211" s="48">
        <f>IF(FH184=1,(1+opex_growth)^INT((FH$4-p4_complete-1)/12),0)</f>
        <v/>
      </c>
      <c r="FI211" s="48">
        <f>IF(FI184=1,(1+opex_growth)^INT((FI$4-p4_complete-1)/12),0)</f>
        <v/>
      </c>
      <c r="FJ211" s="48">
        <f>IF(FJ184=1,(1+opex_growth)^INT((FJ$4-p4_complete-1)/12),0)</f>
        <v/>
      </c>
      <c r="FK211" s="48">
        <f>IF(FK184=1,(1+opex_growth)^INT((FK$4-p4_complete-1)/12),0)</f>
        <v/>
      </c>
      <c r="FL211" s="48">
        <f>IF(FL184=1,(1+opex_growth)^INT((FL$4-p4_complete-1)/12),0)</f>
        <v/>
      </c>
      <c r="FM211" s="48">
        <f>IF(FM184=1,(1+opex_growth)^INT((FM$4-p4_complete-1)/12),0)</f>
        <v/>
      </c>
      <c r="FN211" s="48">
        <f>IF(FN184=1,(1+opex_growth)^INT((FN$4-p4_complete-1)/12),0)</f>
        <v/>
      </c>
      <c r="FO211" s="48">
        <f>IF(FO184=1,(1+opex_growth)^INT((FO$4-p4_complete-1)/12),0)</f>
        <v/>
      </c>
      <c r="FP211" s="48">
        <f>IF(FP184=1,(1+opex_growth)^INT((FP$4-p4_complete-1)/12),0)</f>
        <v/>
      </c>
      <c r="FQ211" s="48">
        <f>IF(FQ184=1,(1+opex_growth)^INT((FQ$4-p4_complete-1)/12),0)</f>
        <v/>
      </c>
      <c r="FR211" s="48">
        <f>IF(FR184=1,(1+opex_growth)^INT((FR$4-p4_complete-1)/12),0)</f>
        <v/>
      </c>
      <c r="FS211" s="48">
        <f>IF(FS184=1,(1+opex_growth)^INT((FS$4-p4_complete-1)/12),0)</f>
        <v/>
      </c>
      <c r="FT211" s="48">
        <f>IF(FT184=1,(1+opex_growth)^INT((FT$4-p4_complete-1)/12),0)</f>
        <v/>
      </c>
      <c r="FU211" s="48">
        <f>IF(FU184=1,(1+opex_growth)^INT((FU$4-p4_complete-1)/12),0)</f>
        <v/>
      </c>
      <c r="FV211" s="48">
        <f>IF(FV184=1,(1+opex_growth)^INT((FV$4-p4_complete-1)/12),0)</f>
        <v/>
      </c>
      <c r="FW211" s="48">
        <f>IF(FW184=1,(1+opex_growth)^INT((FW$4-p4_complete-1)/12),0)</f>
        <v/>
      </c>
      <c r="FX211" s="48">
        <f>IF(FX184=1,(1+opex_growth)^INT((FX$4-p4_complete-1)/12),0)</f>
        <v/>
      </c>
      <c r="FY211" s="48">
        <f>IF(FY184=1,(1+opex_growth)^INT((FY$4-p4_complete-1)/12),0)</f>
        <v/>
      </c>
      <c r="FZ211" s="48">
        <f>IF(FZ184=1,(1+opex_growth)^INT((FZ$4-p4_complete-1)/12),0)</f>
        <v/>
      </c>
      <c r="GA211" s="48">
        <f>IF(GA184=1,(1+opex_growth)^INT((GA$4-p4_complete-1)/12),0)</f>
        <v/>
      </c>
      <c r="GB211" s="48">
        <f>IF(GB184=1,(1+opex_growth)^INT((GB$4-p4_complete-1)/12),0)</f>
        <v/>
      </c>
      <c r="GC211" s="48">
        <f>IF(GC184=1,(1+opex_growth)^INT((GC$4-p4_complete-1)/12),0)</f>
        <v/>
      </c>
      <c r="GD211" s="48">
        <f>IF(GD184=1,(1+opex_growth)^INT((GD$4-p4_complete-1)/12),0)</f>
        <v/>
      </c>
      <c r="GE211" s="48">
        <f>IF(GE184=1,(1+opex_growth)^INT((GE$4-p4_complete-1)/12),0)</f>
        <v/>
      </c>
      <c r="GF211" s="48">
        <f>IF(GF184=1,(1+opex_growth)^INT((GF$4-p4_complete-1)/12),0)</f>
        <v/>
      </c>
      <c r="GG211" s="48">
        <f>IF(GG184=1,(1+opex_growth)^INT((GG$4-p4_complete-1)/12),0)</f>
        <v/>
      </c>
      <c r="GH211" s="48">
        <f>IF(GH184=1,(1+opex_growth)^INT((GH$4-p4_complete-1)/12),0)</f>
        <v/>
      </c>
      <c r="GI211" s="48">
        <f>IF(GI184=1,(1+opex_growth)^INT((GI$4-p4_complete-1)/12),0)</f>
        <v/>
      </c>
      <c r="GJ211" s="48">
        <f>IF(GJ184=1,(1+opex_growth)^INT((GJ$4-p4_complete-1)/12),0)</f>
        <v/>
      </c>
      <c r="GK211" s="48">
        <f>IF(GK184=1,(1+opex_growth)^INT((GK$4-p4_complete-1)/12),0)</f>
        <v/>
      </c>
      <c r="GL211" s="48">
        <f>IF(GL184=1,(1+opex_growth)^INT((GL$4-p4_complete-1)/12),0)</f>
        <v/>
      </c>
      <c r="GM211" s="48">
        <f>IF(GM184=1,(1+opex_growth)^INT((GM$4-p4_complete-1)/12),0)</f>
        <v/>
      </c>
      <c r="GN211" s="48">
        <f>IF(GN184=1,(1+opex_growth)^INT((GN$4-p4_complete-1)/12),0)</f>
        <v/>
      </c>
      <c r="GO211" s="48">
        <f>IF(GO184=1,(1+opex_growth)^INT((GO$4-p4_complete-1)/12),0)</f>
        <v/>
      </c>
      <c r="GP211" s="48">
        <f>IF(GP184=1,(1+opex_growth)^INT((GP$4-p4_complete-1)/12),0)</f>
        <v/>
      </c>
      <c r="GQ211" s="48">
        <f>IF(GQ184=1,(1+opex_growth)^INT((GQ$4-p4_complete-1)/12),0)</f>
        <v/>
      </c>
      <c r="GR211" s="48">
        <f>IF(GR184=1,(1+opex_growth)^INT((GR$4-p4_complete-1)/12),0)</f>
        <v/>
      </c>
      <c r="GS211" s="48">
        <f>IF(GS184=1,(1+opex_growth)^INT((GS$4-p4_complete-1)/12),0)</f>
        <v/>
      </c>
      <c r="GT211" s="48">
        <f>IF(GT184=1,(1+opex_growth)^INT((GT$4-p4_complete-1)/12),0)</f>
        <v/>
      </c>
      <c r="GU211" s="48">
        <f>IF(GU184=1,(1+opex_growth)^INT((GU$4-p4_complete-1)/12),0)</f>
        <v/>
      </c>
      <c r="GV211" s="48">
        <f>IF(GV184=1,(1+opex_growth)^INT((GV$4-p4_complete-1)/12),0)</f>
        <v/>
      </c>
      <c r="GW211" s="48">
        <f>IF(GW184=1,(1+opex_growth)^INT((GW$4-p4_complete-1)/12),0)</f>
        <v/>
      </c>
      <c r="GX211" s="48">
        <f>IF(GX184=1,(1+opex_growth)^INT((GX$4-p4_complete-1)/12),0)</f>
        <v/>
      </c>
      <c r="GY211" s="48">
        <f>IF(GY184=1,(1+opex_growth)^INT((GY$4-p4_complete-1)/12),0)</f>
        <v/>
      </c>
      <c r="GZ211" s="48">
        <f>IF(GZ184=1,(1+opex_growth)^INT((GZ$4-p4_complete-1)/12),0)</f>
        <v/>
      </c>
      <c r="HA211" s="48">
        <f>IF(HA184=1,(1+opex_growth)^INT((HA$4-p4_complete-1)/12),0)</f>
        <v/>
      </c>
      <c r="HB211" s="48">
        <f>IF(HB184=1,(1+opex_growth)^INT((HB$4-p4_complete-1)/12),0)</f>
        <v/>
      </c>
      <c r="HC211" s="48">
        <f>IF(HC184=1,(1+opex_growth)^INT((HC$4-p4_complete-1)/12),0)</f>
        <v/>
      </c>
      <c r="HD211" s="48">
        <f>IF(HD184=1,(1+opex_growth)^INT((HD$4-p4_complete-1)/12),0)</f>
        <v/>
      </c>
      <c r="HE211" s="48">
        <f>IF(HE184=1,(1+opex_growth)^INT((HE$4-p4_complete-1)/12),0)</f>
        <v/>
      </c>
      <c r="HF211" s="48">
        <f>IF(HF184=1,(1+opex_growth)^INT((HF$4-p4_complete-1)/12),0)</f>
        <v/>
      </c>
      <c r="HG211" s="48">
        <f>IF(HG184=1,(1+opex_growth)^INT((HG$4-p4_complete-1)/12),0)</f>
        <v/>
      </c>
      <c r="HH211" s="48">
        <f>IF(HH184=1,(1+opex_growth)^INT((HH$4-p4_complete-1)/12),0)</f>
        <v/>
      </c>
      <c r="HI211" s="48">
        <f>IF(HI184=1,(1+opex_growth)^INT((HI$4-p4_complete-1)/12),0)</f>
        <v/>
      </c>
      <c r="HJ211" s="48">
        <f>IF(HJ184=1,(1+opex_growth)^INT((HJ$4-p4_complete-1)/12),0)</f>
        <v/>
      </c>
      <c r="HK211" s="48">
        <f>IF(HK184=1,(1+opex_growth)^INT((HK$4-p4_complete-1)/12),0)</f>
        <v/>
      </c>
      <c r="HL211" s="48">
        <f>IF(HL184=1,(1+opex_growth)^INT((HL$4-p4_complete-1)/12),0)</f>
        <v/>
      </c>
      <c r="HM211" s="48">
        <f>IF(HM184=1,(1+opex_growth)^INT((HM$4-p4_complete-1)/12),0)</f>
        <v/>
      </c>
      <c r="HN211" s="48">
        <f>IF(HN184=1,(1+opex_growth)^INT((HN$4-p4_complete-1)/12),0)</f>
        <v/>
      </c>
      <c r="HO211" s="48">
        <f>IF(HO184=1,(1+opex_growth)^INT((HO$4-p4_complete-1)/12),0)</f>
        <v/>
      </c>
      <c r="HP211" s="48">
        <f>IF(HP184=1,(1+opex_growth)^INT((HP$4-p4_complete-1)/12),0)</f>
        <v/>
      </c>
      <c r="HQ211" s="48">
        <f>IF(HQ184=1,(1+opex_growth)^INT((HQ$4-p4_complete-1)/12),0)</f>
        <v/>
      </c>
      <c r="HR211" s="48">
        <f>IF(HR184=1,(1+opex_growth)^INT((HR$4-p4_complete-1)/12),0)</f>
        <v/>
      </c>
      <c r="HS211" s="48">
        <f>IF(HS184=1,(1+opex_growth)^INT((HS$4-p4_complete-1)/12),0)</f>
        <v/>
      </c>
      <c r="HT211" s="48">
        <f>IF(HT184=1,(1+opex_growth)^INT((HT$4-p4_complete-1)/12),0)</f>
        <v/>
      </c>
      <c r="HU211" s="48">
        <f>IF(HU184=1,(1+opex_growth)^INT((HU$4-p4_complete-1)/12),0)</f>
        <v/>
      </c>
      <c r="HV211" s="48">
        <f>IF(HV184=1,(1+opex_growth)^INT((HV$4-p4_complete-1)/12),0)</f>
        <v/>
      </c>
      <c r="HW211" s="48">
        <f>IF(HW184=1,(1+opex_growth)^INT((HW$4-p4_complete-1)/12),0)</f>
        <v/>
      </c>
      <c r="HX211" s="48">
        <f>IF(HX184=1,(1+opex_growth)^INT((HX$4-p4_complete-1)/12),0)</f>
        <v/>
      </c>
      <c r="HY211" s="48">
        <f>IF(HY184=1,(1+opex_growth)^INT((HY$4-p4_complete-1)/12),0)</f>
        <v/>
      </c>
      <c r="HZ211" s="48">
        <f>IF(HZ184=1,(1+opex_growth)^INT((HZ$4-p4_complete-1)/12),0)</f>
        <v/>
      </c>
      <c r="IA211" s="48">
        <f>IF(IA184=1,(1+opex_growth)^INT((IA$4-p4_complete-1)/12),0)</f>
        <v/>
      </c>
      <c r="IB211" s="48">
        <f>IF(IB184=1,(1+opex_growth)^INT((IB$4-p4_complete-1)/12),0)</f>
        <v/>
      </c>
      <c r="IC211" s="48">
        <f>IF(IC184=1,(1+opex_growth)^INT((IC$4-p4_complete-1)/12),0)</f>
        <v/>
      </c>
      <c r="ID211" s="48">
        <f>IF(ID184=1,(1+opex_growth)^INT((ID$4-p4_complete-1)/12),0)</f>
        <v/>
      </c>
      <c r="IE211" s="48">
        <f>IF(IE184=1,(1+opex_growth)^INT((IE$4-p4_complete-1)/12),0)</f>
        <v/>
      </c>
      <c r="IF211" s="48">
        <f>IF(IF184=1,(1+opex_growth)^INT((IF$4-p4_complete-1)/12),0)</f>
        <v/>
      </c>
      <c r="IG211" s="48">
        <f>IF(IG184=1,(1+opex_growth)^INT((IG$4-p4_complete-1)/12),0)</f>
        <v/>
      </c>
      <c r="IH211" s="48">
        <f>IF(IH184=1,(1+opex_growth)^INT((IH$4-p4_complete-1)/12),0)</f>
        <v/>
      </c>
      <c r="II211" s="48">
        <f>IF(II184=1,(1+opex_growth)^INT((II$4-p4_complete-1)/12),0)</f>
        <v/>
      </c>
      <c r="IJ211" s="48">
        <f>IF(IJ184=1,(1+opex_growth)^INT((IJ$4-p4_complete-1)/12),0)</f>
        <v/>
      </c>
      <c r="IK211" s="48">
        <f>IF(IK184=1,(1+opex_growth)^INT((IK$4-p4_complete-1)/12),0)</f>
        <v/>
      </c>
      <c r="IL211" s="48">
        <f>IF(IL184=1,(1+opex_growth)^INT((IL$4-p4_complete-1)/12),0)</f>
        <v/>
      </c>
      <c r="IM211" s="48">
        <f>IF(IM184=1,(1+opex_growth)^INT((IM$4-p4_complete-1)/12),0)</f>
        <v/>
      </c>
      <c r="IN211" s="48">
        <f>IF(IN184=1,(1+opex_growth)^INT((IN$4-p4_complete-1)/12),0)</f>
        <v/>
      </c>
      <c r="IO211" s="48">
        <f>IF(IO184=1,(1+opex_growth)^INT((IO$4-p4_complete-1)/12),0)</f>
        <v/>
      </c>
      <c r="IP211" s="48">
        <f>IF(IP184=1,(1+opex_growth)^INT((IP$4-p4_complete-1)/12),0)</f>
        <v/>
      </c>
      <c r="IQ211" s="48">
        <f>IF(IQ184=1,(1+opex_growth)^INT((IQ$4-p4_complete-1)/12),0)</f>
        <v/>
      </c>
      <c r="IR211" s="48">
        <f>IF(IR184=1,(1+opex_growth)^INT((IR$4-p4_complete-1)/12),0)</f>
        <v/>
      </c>
      <c r="IS211" s="48">
        <f>IF(IS184=1,(1+opex_growth)^INT((IS$4-p4_complete-1)/12),0)</f>
        <v/>
      </c>
      <c r="IT211" s="48">
        <f>IF(IT184=1,(1+opex_growth)^INT((IT$4-p4_complete-1)/12),0)</f>
        <v/>
      </c>
      <c r="IU211" s="48">
        <f>IF(IU184=1,(1+opex_growth)^INT((IU$4-p4_complete-1)/12),0)</f>
        <v/>
      </c>
      <c r="IV211" s="48">
        <f>IF(IV184=1,(1+opex_growth)^INT((IV$4-p4_complete-1)/12),0)</f>
        <v/>
      </c>
      <c r="IW211" s="48">
        <f>IF(IW184=1,(1+opex_growth)^INT((IW$4-p4_complete-1)/12),0)</f>
        <v/>
      </c>
      <c r="IX211" s="48">
        <f>IF(IX184=1,(1+opex_growth)^INT((IX$4-p4_complete-1)/12),0)</f>
        <v/>
      </c>
      <c r="IY211" s="48">
        <f>IF(IY184=1,(1+opex_growth)^INT((IY$4-p4_complete-1)/12),0)</f>
        <v/>
      </c>
      <c r="IZ211" s="48">
        <f>IF(IZ184=1,(1+opex_growth)^INT((IZ$4-p4_complete-1)/12),0)</f>
        <v/>
      </c>
      <c r="JA211" s="48">
        <f>IF(JA184=1,(1+opex_growth)^INT((JA$4-p4_complete-1)/12),0)</f>
        <v/>
      </c>
      <c r="JB211" s="48">
        <f>IF(JB184=1,(1+opex_growth)^INT((JB$4-p4_complete-1)/12),0)</f>
        <v/>
      </c>
      <c r="JC211" s="48">
        <f>IF(JC184=1,(1+opex_growth)^INT((JC$4-p4_complete-1)/12),0)</f>
        <v/>
      </c>
      <c r="JD211" s="48">
        <f>IF(JD184=1,(1+opex_growth)^INT((JD$4-p4_complete-1)/12),0)</f>
        <v/>
      </c>
      <c r="JE211" s="48">
        <f>IF(JE184=1,(1+opex_growth)^INT((JE$4-p4_complete-1)/12),0)</f>
        <v/>
      </c>
      <c r="JF211" s="48">
        <f>IF(JF184=1,(1+opex_growth)^INT((JF$4-p4_complete-1)/12),0)</f>
        <v/>
      </c>
      <c r="JG211" s="48">
        <f>IF(JG184=1,(1+opex_growth)^INT((JG$4-p4_complete-1)/12),0)</f>
        <v/>
      </c>
      <c r="JH211" s="48">
        <f>IF(JH184=1,(1+opex_growth)^INT((JH$4-p4_complete-1)/12),0)</f>
        <v/>
      </c>
      <c r="JI211" s="48">
        <f>IF(JI184=1,(1+opex_growth)^INT((JI$4-p4_complete-1)/12),0)</f>
        <v/>
      </c>
      <c r="JJ211" s="48">
        <f>IF(JJ184=1,(1+opex_growth)^INT((JJ$4-p4_complete-1)/12),0)</f>
        <v/>
      </c>
      <c r="JK211" s="48">
        <f>IF(JK184=1,(1+opex_growth)^INT((JK$4-p4_complete-1)/12),0)</f>
        <v/>
      </c>
      <c r="JL211" s="48">
        <f>IF(JL184=1,(1+opex_growth)^INT((JL$4-p4_complete-1)/12),0)</f>
        <v/>
      </c>
      <c r="JM211" s="48">
        <f>IF(JM184=1,(1+opex_growth)^INT((JM$4-p4_complete-1)/12),0)</f>
        <v/>
      </c>
      <c r="JN211" s="48">
        <f>IF(JN184=1,(1+opex_growth)^INT((JN$4-p4_complete-1)/12),0)</f>
        <v/>
      </c>
      <c r="JO211" s="48">
        <f>IF(JO184=1,(1+opex_growth)^INT((JO$4-p4_complete-1)/12),0)</f>
        <v/>
      </c>
      <c r="JP211" s="48">
        <f>IF(JP184=1,(1+opex_growth)^INT((JP$4-p4_complete-1)/12),0)</f>
        <v/>
      </c>
      <c r="JQ211" s="48">
        <f>IF(JQ184=1,(1+opex_growth)^INT((JQ$4-p4_complete-1)/12),0)</f>
        <v/>
      </c>
      <c r="JR211" s="48">
        <f>IF(JR184=1,(1+opex_growth)^INT((JR$4-p4_complete-1)/12),0)</f>
        <v/>
      </c>
      <c r="JS211" s="48">
        <f>IF(JS184=1,(1+opex_growth)^INT((JS$4-p4_complete-1)/12),0)</f>
        <v/>
      </c>
      <c r="JT211" s="48">
        <f>IF(JT184=1,(1+opex_growth)^INT((JT$4-p4_complete-1)/12),0)</f>
        <v/>
      </c>
      <c r="JU211" s="48">
        <f>IF(JU184=1,(1+opex_growth)^INT((JU$4-p4_complete-1)/12),0)</f>
        <v/>
      </c>
      <c r="JV211" s="48">
        <f>IF(JV184=1,(1+opex_growth)^INT((JV$4-p4_complete-1)/12),0)</f>
        <v/>
      </c>
      <c r="JW211" s="48">
        <f>IF(JW184=1,(1+opex_growth)^INT((JW$4-p4_complete-1)/12),0)</f>
        <v/>
      </c>
      <c r="JX211" s="48">
        <f>IF(JX184=1,(1+opex_growth)^INT((JX$4-p4_complete-1)/12),0)</f>
        <v/>
      </c>
      <c r="JY211" s="48">
        <f>IF(JY184=1,(1+opex_growth)^INT((JY$4-p4_complete-1)/12),0)</f>
        <v/>
      </c>
      <c r="JZ211" s="48">
        <f>IF(JZ184=1,(1+opex_growth)^INT((JZ$4-p4_complete-1)/12),0)</f>
        <v/>
      </c>
      <c r="KA211" s="48">
        <f>IF(KA184=1,(1+opex_growth)^INT((KA$4-p4_complete-1)/12),0)</f>
        <v/>
      </c>
      <c r="KB211" s="48">
        <f>IF(KB184=1,(1+opex_growth)^INT((KB$4-p4_complete-1)/12),0)</f>
        <v/>
      </c>
      <c r="KC211" s="48">
        <f>IF(KC184=1,(1+opex_growth)^INT((KC$4-p4_complete-1)/12),0)</f>
        <v/>
      </c>
      <c r="KD211" s="48">
        <f>IF(KD184=1,(1+opex_growth)^INT((KD$4-p4_complete-1)/12),0)</f>
        <v/>
      </c>
      <c r="KE211" s="48">
        <f>IF(KE184=1,(1+opex_growth)^INT((KE$4-p4_complete-1)/12),0)</f>
        <v/>
      </c>
      <c r="KF211" s="48">
        <f>IF(KF184=1,(1+opex_growth)^INT((KF$4-p4_complete-1)/12),0)</f>
        <v/>
      </c>
      <c r="KG211" s="48">
        <f>IF(KG184=1,(1+opex_growth)^INT((KG$4-p4_complete-1)/12),0)</f>
        <v/>
      </c>
      <c r="KH211" s="48">
        <f>IF(KH184=1,(1+opex_growth)^INT((KH$4-p4_complete-1)/12),0)</f>
        <v/>
      </c>
      <c r="KI211" s="48">
        <f>IF(KI184=1,(1+opex_growth)^INT((KI$4-p4_complete-1)/12),0)</f>
        <v/>
      </c>
      <c r="KJ211" s="48">
        <f>IF(KJ184=1,(1+opex_growth)^INT((KJ$4-p4_complete-1)/12),0)</f>
        <v/>
      </c>
      <c r="KK211" s="48">
        <f>IF(KK184=1,(1+opex_growth)^INT((KK$4-p4_complete-1)/12),0)</f>
        <v/>
      </c>
      <c r="KL211" s="48">
        <f>IF(KL184=1,(1+opex_growth)^INT((KL$4-p4_complete-1)/12),0)</f>
        <v/>
      </c>
      <c r="KM211" s="48">
        <f>IF(KM184=1,(1+opex_growth)^INT((KM$4-p4_complete-1)/12),0)</f>
        <v/>
      </c>
      <c r="KN211" s="48">
        <f>IF(KN184=1,(1+opex_growth)^INT((KN$4-p4_complete-1)/12),0)</f>
        <v/>
      </c>
      <c r="KO211" s="48">
        <f>IF(KO184=1,(1+opex_growth)^INT((KO$4-p4_complete-1)/12),0)</f>
        <v/>
      </c>
      <c r="KP211" s="48">
        <f>IF(KP184=1,(1+opex_growth)^INT((KP$4-p4_complete-1)/12),0)</f>
        <v/>
      </c>
      <c r="KQ211" s="48">
        <f>IF(KQ184=1,(1+opex_growth)^INT((KQ$4-p4_complete-1)/12),0)</f>
        <v/>
      </c>
      <c r="KR211" s="48">
        <f>IF(KR184=1,(1+opex_growth)^INT((KR$4-p4_complete-1)/12),0)</f>
        <v/>
      </c>
      <c r="KS211" s="48">
        <f>IF(KS184=1,(1+opex_growth)^INT((KS$4-p4_complete-1)/12),0)</f>
        <v/>
      </c>
      <c r="KT211" s="48">
        <f>IF(KT184=1,(1+opex_growth)^INT((KT$4-p4_complete-1)/12),0)</f>
        <v/>
      </c>
      <c r="KU211" s="48">
        <f>IF(KU184=1,(1+opex_growth)^INT((KU$4-p4_complete-1)/12),0)</f>
        <v/>
      </c>
      <c r="KV211" s="48">
        <f>IF(KV184=1,(1+opex_growth)^INT((KV$4-p4_complete-1)/12),0)</f>
        <v/>
      </c>
      <c r="KW211" s="48">
        <f>IF(KW184=1,(1+opex_growth)^INT((KW$4-p4_complete-1)/12),0)</f>
        <v/>
      </c>
      <c r="KX211" s="48">
        <f>IF(KX184=1,(1+opex_growth)^INT((KX$4-p4_complete-1)/12),0)</f>
        <v/>
      </c>
      <c r="KY211" s="48">
        <f>IF(KY184=1,(1+opex_growth)^INT((KY$4-p4_complete-1)/12),0)</f>
        <v/>
      </c>
      <c r="KZ211" s="48">
        <f>IF(KZ184=1,(1+opex_growth)^INT((KZ$4-p4_complete-1)/12),0)</f>
        <v/>
      </c>
      <c r="LA211" s="48">
        <f>IF(LA184=1,(1+opex_growth)^INT((LA$4-p4_complete-1)/12),0)</f>
        <v/>
      </c>
      <c r="LB211" s="48">
        <f>IF(LB184=1,(1+opex_growth)^INT((LB$4-p4_complete-1)/12),0)</f>
        <v/>
      </c>
      <c r="LC211" s="48">
        <f>IF(LC184=1,(1+opex_growth)^INT((LC$4-p4_complete-1)/12),0)</f>
        <v/>
      </c>
      <c r="LD211" s="48">
        <f>IF(LD184=1,(1+opex_growth)^INT((LD$4-p4_complete-1)/12),0)</f>
        <v/>
      </c>
      <c r="LE211" s="48">
        <f>IF(LE184=1,(1+opex_growth)^INT((LE$4-p4_complete-1)/12),0)</f>
        <v/>
      </c>
      <c r="LF211" s="48">
        <f>IF(LF184=1,(1+opex_growth)^INT((LF$4-p4_complete-1)/12),0)</f>
        <v/>
      </c>
      <c r="LG211" s="48">
        <f>IF(LG184=1,(1+opex_growth)^INT((LG$4-p4_complete-1)/12),0)</f>
        <v/>
      </c>
      <c r="LH211" s="48">
        <f>IF(LH184=1,(1+opex_growth)^INT((LH$4-p4_complete-1)/12),0)</f>
        <v/>
      </c>
      <c r="LI211" s="48">
        <f>IF(LI184=1,(1+opex_growth)^INT((LI$4-p4_complete-1)/12),0)</f>
        <v/>
      </c>
      <c r="LJ211" s="48">
        <f>IF(LJ184=1,(1+opex_growth)^INT((LJ$4-p4_complete-1)/12),0)</f>
        <v/>
      </c>
      <c r="LK211" s="48">
        <f>IF(LK184=1,(1+opex_growth)^INT((LK$4-p4_complete-1)/12),0)</f>
        <v/>
      </c>
      <c r="LL211" s="48">
        <f>IF(LL184=1,(1+opex_growth)^INT((LL$4-p4_complete-1)/12),0)</f>
        <v/>
      </c>
      <c r="LM211" s="48">
        <f>IF(LM184=1,(1+opex_growth)^INT((LM$4-p4_complete-1)/12),0)</f>
        <v/>
      </c>
      <c r="LN211" s="48">
        <f>IF(LN184=1,(1+opex_growth)^INT((LN$4-p4_complete-1)/12),0)</f>
        <v/>
      </c>
      <c r="LO211" s="48">
        <f>IF(LO184=1,(1+opex_growth)^INT((LO$4-p4_complete-1)/12),0)</f>
        <v/>
      </c>
      <c r="LP211" s="48">
        <f>IF(LP184=1,(1+opex_growth)^INT((LP$4-p4_complete-1)/12),0)</f>
        <v/>
      </c>
      <c r="LQ211" s="48">
        <f>IF(LQ184=1,(1+opex_growth)^INT((LQ$4-p4_complete-1)/12),0)</f>
        <v/>
      </c>
      <c r="LR211" s="48">
        <f>IF(LR184=1,(1+opex_growth)^INT((LR$4-p4_complete-1)/12),0)</f>
        <v/>
      </c>
      <c r="LS211" s="48">
        <f>IF(LS184=1,(1+opex_growth)^INT((LS$4-p4_complete-1)/12),0)</f>
        <v/>
      </c>
      <c r="LT211" s="48">
        <f>IF(LT184=1,(1+opex_growth)^INT((LT$4-p4_complete-1)/12),0)</f>
        <v/>
      </c>
      <c r="LU211" s="48">
        <f>IF(LU184=1,(1+opex_growth)^INT((LU$4-p4_complete-1)/12),0)</f>
        <v/>
      </c>
      <c r="LV211" s="48">
        <f>IF(LV184=1,(1+opex_growth)^INT((LV$4-p4_complete-1)/12),0)</f>
        <v/>
      </c>
      <c r="LW211" s="48">
        <f>IF(LW184=1,(1+opex_growth)^INT((LW$4-p4_complete-1)/12),0)</f>
        <v/>
      </c>
      <c r="LX211" s="48">
        <f>IF(LX184=1,(1+opex_growth)^INT((LX$4-p4_complete-1)/12),0)</f>
        <v/>
      </c>
      <c r="LY211" s="48">
        <f>IF(LY184=1,(1+opex_growth)^INT((LY$4-p4_complete-1)/12),0)</f>
        <v/>
      </c>
      <c r="LZ211" s="48">
        <f>IF(LZ184=1,(1+opex_growth)^INT((LZ$4-p4_complete-1)/12),0)</f>
        <v/>
      </c>
      <c r="MA211" s="48">
        <f>IF(MA184=1,(1+opex_growth)^INT((MA$4-p4_complete-1)/12),0)</f>
        <v/>
      </c>
      <c r="MB211" s="48">
        <f>IF(MB184=1,(1+opex_growth)^INT((MB$4-p4_complete-1)/12),0)</f>
        <v/>
      </c>
      <c r="MC211" s="48">
        <f>IF(MC184=1,(1+opex_growth)^INT((MC$4-p4_complete-1)/12),0)</f>
        <v/>
      </c>
      <c r="MD211" s="48">
        <f>IF(MD184=1,(1+opex_growth)^INT((MD$4-p4_complete-1)/12),0)</f>
        <v/>
      </c>
      <c r="ME211" s="48">
        <f>IF(ME184=1,(1+opex_growth)^INT((ME$4-p4_complete-1)/12),0)</f>
        <v/>
      </c>
      <c r="MF211" s="48">
        <f>IF(MF184=1,(1+opex_growth)^INT((MF$4-p4_complete-1)/12),0)</f>
        <v/>
      </c>
      <c r="MG211" s="48">
        <f>IF(MG184=1,(1+opex_growth)^INT((MG$4-p4_complete-1)/12),0)</f>
        <v/>
      </c>
      <c r="MH211" s="48">
        <f>IF(MH184=1,(1+opex_growth)^INT((MH$4-p4_complete-1)/12),0)</f>
        <v/>
      </c>
      <c r="MI211" s="48">
        <f>IF(MI184=1,(1+opex_growth)^INT((MI$4-p4_complete-1)/12),0)</f>
        <v/>
      </c>
      <c r="MJ211" s="48">
        <f>IF(MJ184=1,(1+opex_growth)^INT((MJ$4-p4_complete-1)/12),0)</f>
        <v/>
      </c>
      <c r="MK211" s="48">
        <f>IF(MK184=1,(1+opex_growth)^INT((MK$4-p4_complete-1)/12),0)</f>
        <v/>
      </c>
      <c r="ML211" s="48">
        <f>IF(ML184=1,(1+opex_growth)^INT((ML$4-p4_complete-1)/12),0)</f>
        <v/>
      </c>
      <c r="MM211" s="48">
        <f>IF(MM184=1,(1+opex_growth)^INT((MM$4-p4_complete-1)/12),0)</f>
        <v/>
      </c>
      <c r="MN211" s="48">
        <f>IF(MN184=1,(1+opex_growth)^INT((MN$4-p4_complete-1)/12),0)</f>
        <v/>
      </c>
      <c r="MO211" s="48">
        <f>IF(MO184=1,(1+opex_growth)^INT((MO$4-p4_complete-1)/12),0)</f>
        <v/>
      </c>
      <c r="MP211" s="48">
        <f>IF(MP184=1,(1+opex_growth)^INT((MP$4-p4_complete-1)/12),0)</f>
        <v/>
      </c>
      <c r="MQ211" s="48">
        <f>IF(MQ184=1,(1+opex_growth)^INT((MQ$4-p4_complete-1)/12),0)</f>
        <v/>
      </c>
      <c r="MR211" s="48">
        <f>IF(MR184=1,(1+opex_growth)^INT((MR$4-p4_complete-1)/12),0)</f>
        <v/>
      </c>
      <c r="MS211" s="48">
        <f>IF(MS184=1,(1+opex_growth)^INT((MS$4-p4_complete-1)/12),0)</f>
        <v/>
      </c>
      <c r="MT211" s="48">
        <f>IF(MT184=1,(1+opex_growth)^INT((MT$4-p4_complete-1)/12),0)</f>
        <v/>
      </c>
      <c r="MU211" s="48">
        <f>IF(MU184=1,(1+opex_growth)^INT((MU$4-p4_complete-1)/12),0)</f>
        <v/>
      </c>
      <c r="MV211" s="48">
        <f>IF(MV184=1,(1+opex_growth)^INT((MV$4-p4_complete-1)/12),0)</f>
        <v/>
      </c>
      <c r="MW211" s="48">
        <f>IF(MW184=1,(1+opex_growth)^INT((MW$4-p4_complete-1)/12),0)</f>
        <v/>
      </c>
      <c r="MX211" s="48">
        <f>IF(MX184=1,(1+opex_growth)^INT((MX$4-p4_complete-1)/12),0)</f>
        <v/>
      </c>
      <c r="MY211" s="48">
        <f>IF(MY184=1,(1+opex_growth)^INT((MY$4-p4_complete-1)/12),0)</f>
        <v/>
      </c>
      <c r="MZ211" s="48">
        <f>IF(MZ184=1,(1+opex_growth)^INT((MZ$4-p4_complete-1)/12),0)</f>
        <v/>
      </c>
      <c r="NA211" s="48">
        <f>IF(NA184=1,(1+opex_growth)^INT((NA$4-p4_complete-1)/12),0)</f>
        <v/>
      </c>
      <c r="NB211" s="48">
        <f>IF(NB184=1,(1+opex_growth)^INT((NB$4-p4_complete-1)/12),0)</f>
        <v/>
      </c>
      <c r="NC211" s="48">
        <f>IF(NC184=1,(1+opex_growth)^INT((NC$4-p4_complete-1)/12),0)</f>
        <v/>
      </c>
      <c r="ND211" s="48">
        <f>IF(ND184=1,(1+opex_growth)^INT((ND$4-p4_complete-1)/12),0)</f>
        <v/>
      </c>
      <c r="NE211" s="48">
        <f>IF(NE184=1,(1+opex_growth)^INT((NE$4-p4_complete-1)/12),0)</f>
        <v/>
      </c>
      <c r="NF211" s="48">
        <f>IF(NF184=1,(1+opex_growth)^INT((NF$4-p4_complete-1)/12),0)</f>
        <v/>
      </c>
      <c r="NG211" s="48">
        <f>IF(NG184=1,(1+opex_growth)^INT((NG$4-p4_complete-1)/12),0)</f>
        <v/>
      </c>
      <c r="NH211" s="48">
        <f>IF(NH184=1,(1+opex_growth)^INT((NH$4-p4_complete-1)/12),0)</f>
        <v/>
      </c>
      <c r="NI211" s="48">
        <f>IF(NI184=1,(1+opex_growth)^INT((NI$4-p4_complete-1)/12),0)</f>
        <v/>
      </c>
      <c r="NJ211" s="48">
        <f>IF(NJ184=1,(1+opex_growth)^INT((NJ$4-p4_complete-1)/12),0)</f>
        <v/>
      </c>
      <c r="NK211" s="48">
        <f>IF(NK184=1,(1+opex_growth)^INT((NK$4-p4_complete-1)/12),0)</f>
        <v/>
      </c>
      <c r="NL211" s="48">
        <f>IF(NL184=1,(1+opex_growth)^INT((NL$4-p4_complete-1)/12),0)</f>
        <v/>
      </c>
      <c r="NM211" s="48">
        <f>IF(NM184=1,(1+opex_growth)^INT((NM$4-p4_complete-1)/12),0)</f>
        <v/>
      </c>
      <c r="NN211" s="48">
        <f>IF(NN184=1,(1+opex_growth)^INT((NN$4-p4_complete-1)/12),0)</f>
        <v/>
      </c>
      <c r="NO211" s="48">
        <f>IF(NO184=1,(1+opex_growth)^INT((NO$4-p4_complete-1)/12),0)</f>
        <v/>
      </c>
      <c r="NP211" s="48">
        <f>IF(NP184=1,(1+opex_growth)^INT((NP$4-p4_complete-1)/12),0)</f>
        <v/>
      </c>
      <c r="NQ211" s="48">
        <f>IF(NQ184=1,(1+opex_growth)^INT((NQ$4-p4_complete-1)/12),0)</f>
        <v/>
      </c>
      <c r="NR211" s="48">
        <f>IF(NR184=1,(1+opex_growth)^INT((NR$4-p4_complete-1)/12),0)</f>
        <v/>
      </c>
      <c r="NS211" s="48">
        <f>IF(NS184=1,(1+opex_growth)^INT((NS$4-p4_complete-1)/12),0)</f>
        <v/>
      </c>
      <c r="NT211" s="48">
        <f>IF(NT184=1,(1+opex_growth)^INT((NT$4-p4_complete-1)/12),0)</f>
        <v/>
      </c>
      <c r="NU211" s="48">
        <f>IF(NU184=1,(1+opex_growth)^INT((NU$4-p4_complete-1)/12),0)</f>
        <v/>
      </c>
      <c r="NV211" s="48">
        <f>IF(NV184=1,(1+opex_growth)^INT((NV$4-p4_complete-1)/12),0)</f>
        <v/>
      </c>
      <c r="NW211" s="48">
        <f>IF(NW184=1,(1+opex_growth)^INT((NW$4-p4_complete-1)/12),0)</f>
        <v/>
      </c>
      <c r="NX211" s="48">
        <f>IF(NX184=1,(1+opex_growth)^INT((NX$4-p4_complete-1)/12),0)</f>
        <v/>
      </c>
      <c r="NY211" s="48">
        <f>IF(NY184=1,(1+opex_growth)^INT((NY$4-p4_complete-1)/12),0)</f>
        <v/>
      </c>
      <c r="NZ211" s="48">
        <f>IF(NZ184=1,(1+opex_growth)^INT((NZ$4-p4_complete-1)/12),0)</f>
        <v/>
      </c>
      <c r="OA211" s="48">
        <f>IF(OA184=1,(1+opex_growth)^INT((OA$4-p4_complete-1)/12),0)</f>
        <v/>
      </c>
      <c r="OB211" s="48">
        <f>IF(OB184=1,(1+opex_growth)^INT((OB$4-p4_complete-1)/12),0)</f>
        <v/>
      </c>
      <c r="OC211" s="48">
        <f>IF(OC184=1,(1+opex_growth)^INT((OC$4-p4_complete-1)/12),0)</f>
        <v/>
      </c>
      <c r="OD211" s="48">
        <f>IF(OD184=1,(1+opex_growth)^INT((OD$4-p4_complete-1)/12),0)</f>
        <v/>
      </c>
      <c r="OE211" s="48">
        <f>IF(OE184=1,(1+opex_growth)^INT((OE$4-p4_complete-1)/12),0)</f>
        <v/>
      </c>
      <c r="OF211" s="48">
        <f>IF(OF184=1,(1+opex_growth)^INT((OF$4-p4_complete-1)/12),0)</f>
        <v/>
      </c>
      <c r="OG211" s="48">
        <f>IF(OG184=1,(1+opex_growth)^INT((OG$4-p4_complete-1)/12),0)</f>
        <v/>
      </c>
      <c r="OH211" s="48">
        <f>IF(OH184=1,(1+opex_growth)^INT((OH$4-p4_complete-1)/12),0)</f>
        <v/>
      </c>
      <c r="OI211" s="48">
        <f>IF(OI184=1,(1+opex_growth)^INT((OI$4-p4_complete-1)/12),0)</f>
        <v/>
      </c>
      <c r="OJ211" s="48">
        <f>IF(OJ184=1,(1+opex_growth)^INT((OJ$4-p4_complete-1)/12),0)</f>
        <v/>
      </c>
      <c r="OK211" s="48">
        <f>IF(OK184=1,(1+opex_growth)^INT((OK$4-p4_complete-1)/12),0)</f>
        <v/>
      </c>
      <c r="OL211" s="48">
        <f>IF(OL184=1,(1+opex_growth)^INT((OL$4-p4_complete-1)/12),0)</f>
        <v/>
      </c>
      <c r="OM211" s="48">
        <f>IF(OM184=1,(1+opex_growth)^INT((OM$4-p4_complete-1)/12),0)</f>
        <v/>
      </c>
      <c r="ON211" s="48">
        <f>IF(ON184=1,(1+opex_growth)^INT((ON$4-p4_complete-1)/12),0)</f>
        <v/>
      </c>
      <c r="OO211" s="48">
        <f>IF(OO184=1,(1+opex_growth)^INT((OO$4-p4_complete-1)/12),0)</f>
        <v/>
      </c>
      <c r="OP211" s="48">
        <f>IF(OP184=1,(1+opex_growth)^INT((OP$4-p4_complete-1)/12),0)</f>
        <v/>
      </c>
      <c r="OQ211" s="48">
        <f>IF(OQ184=1,(1+opex_growth)^INT((OQ$4-p4_complete-1)/12),0)</f>
        <v/>
      </c>
      <c r="OR211" s="48">
        <f>IF(OR184=1,(1+opex_growth)^INT((OR$4-p4_complete-1)/12),0)</f>
        <v/>
      </c>
      <c r="OS211" s="48">
        <f>IF(OS184=1,(1+opex_growth)^INT((OS$4-p4_complete-1)/12),0)</f>
        <v/>
      </c>
      <c r="OT211" s="48">
        <f>IF(OT184=1,(1+opex_growth)^INT((OT$4-p4_complete-1)/12),0)</f>
        <v/>
      </c>
      <c r="OU211" s="48">
        <f>IF(OU184=1,(1+opex_growth)^INT((OU$4-p4_complete-1)/12),0)</f>
        <v/>
      </c>
      <c r="OV211" s="48">
        <f>IF(OV184=1,(1+opex_growth)^INT((OV$4-p4_complete-1)/12),0)</f>
        <v/>
      </c>
      <c r="OW211" s="48">
        <f>IF(OW184=1,(1+opex_growth)^INT((OW$4-p4_complete-1)/12),0)</f>
        <v/>
      </c>
      <c r="OX211" s="48">
        <f>IF(OX184=1,(1+opex_growth)^INT((OX$4-p4_complete-1)/12),0)</f>
        <v/>
      </c>
      <c r="OY211" s="48">
        <f>IF(OY184=1,(1+opex_growth)^INT((OY$4-p4_complete-1)/12),0)</f>
        <v/>
      </c>
      <c r="OZ211" s="48">
        <f>IF(OZ184=1,(1+opex_growth)^INT((OZ$4-p4_complete-1)/12),0)</f>
        <v/>
      </c>
      <c r="PA211" s="48">
        <f>IF(PA184=1,(1+opex_growth)^INT((PA$4-p4_complete-1)/12),0)</f>
        <v/>
      </c>
      <c r="PB211" s="48">
        <f>IF(PB184=1,(1+opex_growth)^INT((PB$4-p4_complete-1)/12),0)</f>
        <v/>
      </c>
      <c r="PC211" s="48">
        <f>IF(PC184=1,(1+opex_growth)^INT((PC$4-p4_complete-1)/12),0)</f>
        <v/>
      </c>
      <c r="PD211" s="48">
        <f>IF(PD184=1,(1+opex_growth)^INT((PD$4-p4_complete-1)/12),0)</f>
        <v/>
      </c>
      <c r="PE211" s="48">
        <f>IF(PE184=1,(1+opex_growth)^INT((PE$4-p4_complete-1)/12),0)</f>
        <v/>
      </c>
      <c r="PF211" s="48">
        <f>IF(PF184=1,(1+opex_growth)^INT((PF$4-p4_complete-1)/12),0)</f>
        <v/>
      </c>
      <c r="PG211" s="48">
        <f>IF(PG184=1,(1+opex_growth)^INT((PG$4-p4_complete-1)/12),0)</f>
        <v/>
      </c>
      <c r="PH211" s="48">
        <f>IF(PH184=1,(1+opex_growth)^INT((PH$4-p4_complete-1)/12),0)</f>
        <v/>
      </c>
      <c r="PI211" s="48">
        <f>IF(PI184=1,(1+opex_growth)^INT((PI$4-p4_complete-1)/12),0)</f>
        <v/>
      </c>
      <c r="PJ211" s="48">
        <f>IF(PJ184=1,(1+opex_growth)^INT((PJ$4-p4_complete-1)/12),0)</f>
        <v/>
      </c>
      <c r="PK211" s="48">
        <f>IF(PK184=1,(1+opex_growth)^INT((PK$4-p4_complete-1)/12),0)</f>
        <v/>
      </c>
      <c r="PL211" s="48">
        <f>IF(PL184=1,(1+opex_growth)^INT((PL$4-p4_complete-1)/12),0)</f>
        <v/>
      </c>
      <c r="PM211" s="48">
        <f>IF(PM184=1,(1+opex_growth)^INT((PM$4-p4_complete-1)/12),0)</f>
        <v/>
      </c>
    </row>
    <row r="212">
      <c r="A212" s="9" t="inlineStr">
        <is>
          <t>Market rent</t>
        </is>
      </c>
      <c r="B212" s="9" t="inlineStr">
        <is>
          <t>P4</t>
        </is>
      </c>
      <c r="C212" s="43">
        <f>SUM(D212:PM212)</f>
        <v/>
      </c>
      <c r="D212" s="44">
        <f>p4_gpr_mkt/12*D206/p4_homes*D210</f>
        <v/>
      </c>
      <c r="E212" s="44">
        <f>p4_gpr_mkt/12*E206/p4_homes*E210</f>
        <v/>
      </c>
      <c r="F212" s="44">
        <f>p4_gpr_mkt/12*F206/p4_homes*F210</f>
        <v/>
      </c>
      <c r="G212" s="44">
        <f>p4_gpr_mkt/12*G206/p4_homes*G210</f>
        <v/>
      </c>
      <c r="H212" s="44">
        <f>p4_gpr_mkt/12*H206/p4_homes*H210</f>
        <v/>
      </c>
      <c r="I212" s="44">
        <f>p4_gpr_mkt/12*I206/p4_homes*I210</f>
        <v/>
      </c>
      <c r="J212" s="44">
        <f>p4_gpr_mkt/12*J206/p4_homes*J210</f>
        <v/>
      </c>
      <c r="K212" s="44">
        <f>p4_gpr_mkt/12*K206/p4_homes*K210</f>
        <v/>
      </c>
      <c r="L212" s="44">
        <f>p4_gpr_mkt/12*L206/p4_homes*L210</f>
        <v/>
      </c>
      <c r="M212" s="44">
        <f>p4_gpr_mkt/12*M206/p4_homes*M210</f>
        <v/>
      </c>
      <c r="N212" s="44">
        <f>p4_gpr_mkt/12*N206/p4_homes*N210</f>
        <v/>
      </c>
      <c r="O212" s="44">
        <f>p4_gpr_mkt/12*O206/p4_homes*O210</f>
        <v/>
      </c>
      <c r="P212" s="44">
        <f>p4_gpr_mkt/12*P206/p4_homes*P210</f>
        <v/>
      </c>
      <c r="Q212" s="44">
        <f>p4_gpr_mkt/12*Q206/p4_homes*Q210</f>
        <v/>
      </c>
      <c r="R212" s="44">
        <f>p4_gpr_mkt/12*R206/p4_homes*R210</f>
        <v/>
      </c>
      <c r="S212" s="44">
        <f>p4_gpr_mkt/12*S206/p4_homes*S210</f>
        <v/>
      </c>
      <c r="T212" s="44">
        <f>p4_gpr_mkt/12*T206/p4_homes*T210</f>
        <v/>
      </c>
      <c r="U212" s="44">
        <f>p4_gpr_mkt/12*U206/p4_homes*U210</f>
        <v/>
      </c>
      <c r="V212" s="44">
        <f>p4_gpr_mkt/12*V206/p4_homes*V210</f>
        <v/>
      </c>
      <c r="W212" s="44">
        <f>p4_gpr_mkt/12*W206/p4_homes*W210</f>
        <v/>
      </c>
      <c r="X212" s="44">
        <f>p4_gpr_mkt/12*X206/p4_homes*X210</f>
        <v/>
      </c>
      <c r="Y212" s="44">
        <f>p4_gpr_mkt/12*Y206/p4_homes*Y210</f>
        <v/>
      </c>
      <c r="Z212" s="44">
        <f>p4_gpr_mkt/12*Z206/p4_homes*Z210</f>
        <v/>
      </c>
      <c r="AA212" s="44">
        <f>p4_gpr_mkt/12*AA206/p4_homes*AA210</f>
        <v/>
      </c>
      <c r="AB212" s="44">
        <f>p4_gpr_mkt/12*AB206/p4_homes*AB210</f>
        <v/>
      </c>
      <c r="AC212" s="44">
        <f>p4_gpr_mkt/12*AC206/p4_homes*AC210</f>
        <v/>
      </c>
      <c r="AD212" s="44">
        <f>p4_gpr_mkt/12*AD206/p4_homes*AD210</f>
        <v/>
      </c>
      <c r="AE212" s="44">
        <f>p4_gpr_mkt/12*AE206/p4_homes*AE210</f>
        <v/>
      </c>
      <c r="AF212" s="44">
        <f>p4_gpr_mkt/12*AF206/p4_homes*AF210</f>
        <v/>
      </c>
      <c r="AG212" s="44">
        <f>p4_gpr_mkt/12*AG206/p4_homes*AG210</f>
        <v/>
      </c>
      <c r="AH212" s="44">
        <f>p4_gpr_mkt/12*AH206/p4_homes*AH210</f>
        <v/>
      </c>
      <c r="AI212" s="44">
        <f>p4_gpr_mkt/12*AI206/p4_homes*AI210</f>
        <v/>
      </c>
      <c r="AJ212" s="44">
        <f>p4_gpr_mkt/12*AJ206/p4_homes*AJ210</f>
        <v/>
      </c>
      <c r="AK212" s="44">
        <f>p4_gpr_mkt/12*AK206/p4_homes*AK210</f>
        <v/>
      </c>
      <c r="AL212" s="44">
        <f>p4_gpr_mkt/12*AL206/p4_homes*AL210</f>
        <v/>
      </c>
      <c r="AM212" s="44">
        <f>p4_gpr_mkt/12*AM206/p4_homes*AM210</f>
        <v/>
      </c>
      <c r="AN212" s="44">
        <f>p4_gpr_mkt/12*AN206/p4_homes*AN210</f>
        <v/>
      </c>
      <c r="AO212" s="44">
        <f>p4_gpr_mkt/12*AO206/p4_homes*AO210</f>
        <v/>
      </c>
      <c r="AP212" s="44">
        <f>p4_gpr_mkt/12*AP206/p4_homes*AP210</f>
        <v/>
      </c>
      <c r="AQ212" s="44">
        <f>p4_gpr_mkt/12*AQ206/p4_homes*AQ210</f>
        <v/>
      </c>
      <c r="AR212" s="44">
        <f>p4_gpr_mkt/12*AR206/p4_homes*AR210</f>
        <v/>
      </c>
      <c r="AS212" s="44">
        <f>p4_gpr_mkt/12*AS206/p4_homes*AS210</f>
        <v/>
      </c>
      <c r="AT212" s="44">
        <f>p4_gpr_mkt/12*AT206/p4_homes*AT210</f>
        <v/>
      </c>
      <c r="AU212" s="44">
        <f>p4_gpr_mkt/12*AU206/p4_homes*AU210</f>
        <v/>
      </c>
      <c r="AV212" s="44">
        <f>p4_gpr_mkt/12*AV206/p4_homes*AV210</f>
        <v/>
      </c>
      <c r="AW212" s="44">
        <f>p4_gpr_mkt/12*AW206/p4_homes*AW210</f>
        <v/>
      </c>
      <c r="AX212" s="44">
        <f>p4_gpr_mkt/12*AX206/p4_homes*AX210</f>
        <v/>
      </c>
      <c r="AY212" s="44">
        <f>p4_gpr_mkt/12*AY206/p4_homes*AY210</f>
        <v/>
      </c>
      <c r="AZ212" s="44">
        <f>p4_gpr_mkt/12*AZ206/p4_homes*AZ210</f>
        <v/>
      </c>
      <c r="BA212" s="44">
        <f>p4_gpr_mkt/12*BA206/p4_homes*BA210</f>
        <v/>
      </c>
      <c r="BB212" s="44">
        <f>p4_gpr_mkt/12*BB206/p4_homes*BB210</f>
        <v/>
      </c>
      <c r="BC212" s="44">
        <f>p4_gpr_mkt/12*BC206/p4_homes*BC210</f>
        <v/>
      </c>
      <c r="BD212" s="44">
        <f>p4_gpr_mkt/12*BD206/p4_homes*BD210</f>
        <v/>
      </c>
      <c r="BE212" s="44">
        <f>p4_gpr_mkt/12*BE206/p4_homes*BE210</f>
        <v/>
      </c>
      <c r="BF212" s="44">
        <f>p4_gpr_mkt/12*BF206/p4_homes*BF210</f>
        <v/>
      </c>
      <c r="BG212" s="44">
        <f>p4_gpr_mkt/12*BG206/p4_homes*BG210</f>
        <v/>
      </c>
      <c r="BH212" s="44">
        <f>p4_gpr_mkt/12*BH206/p4_homes*BH210</f>
        <v/>
      </c>
      <c r="BI212" s="44">
        <f>p4_gpr_mkt/12*BI206/p4_homes*BI210</f>
        <v/>
      </c>
      <c r="BJ212" s="44">
        <f>p4_gpr_mkt/12*BJ206/p4_homes*BJ210</f>
        <v/>
      </c>
      <c r="BK212" s="44">
        <f>p4_gpr_mkt/12*BK206/p4_homes*BK210</f>
        <v/>
      </c>
      <c r="BL212" s="44">
        <f>p4_gpr_mkt/12*BL206/p4_homes*BL210</f>
        <v/>
      </c>
      <c r="BM212" s="44">
        <f>p4_gpr_mkt/12*BM206/p4_homes*BM210</f>
        <v/>
      </c>
      <c r="BN212" s="44">
        <f>p4_gpr_mkt/12*BN206/p4_homes*BN210</f>
        <v/>
      </c>
      <c r="BO212" s="44">
        <f>p4_gpr_mkt/12*BO206/p4_homes*BO210</f>
        <v/>
      </c>
      <c r="BP212" s="44">
        <f>p4_gpr_mkt/12*BP206/p4_homes*BP210</f>
        <v/>
      </c>
      <c r="BQ212" s="44">
        <f>p4_gpr_mkt/12*BQ206/p4_homes*BQ210</f>
        <v/>
      </c>
      <c r="BR212" s="44">
        <f>p4_gpr_mkt/12*BR206/p4_homes*BR210</f>
        <v/>
      </c>
      <c r="BS212" s="44">
        <f>p4_gpr_mkt/12*BS206/p4_homes*BS210</f>
        <v/>
      </c>
      <c r="BT212" s="44">
        <f>p4_gpr_mkt/12*BT206/p4_homes*BT210</f>
        <v/>
      </c>
      <c r="BU212" s="44">
        <f>p4_gpr_mkt/12*BU206/p4_homes*BU210</f>
        <v/>
      </c>
      <c r="BV212" s="44">
        <f>p4_gpr_mkt/12*BV206/p4_homes*BV210</f>
        <v/>
      </c>
      <c r="BW212" s="44">
        <f>p4_gpr_mkt/12*BW206/p4_homes*BW210</f>
        <v/>
      </c>
      <c r="BX212" s="44">
        <f>p4_gpr_mkt/12*BX206/p4_homes*BX210</f>
        <v/>
      </c>
      <c r="BY212" s="44">
        <f>p4_gpr_mkt/12*BY206/p4_homes*BY210</f>
        <v/>
      </c>
      <c r="BZ212" s="44">
        <f>p4_gpr_mkt/12*BZ206/p4_homes*BZ210</f>
        <v/>
      </c>
      <c r="CA212" s="44">
        <f>p4_gpr_mkt/12*CA206/p4_homes*CA210</f>
        <v/>
      </c>
      <c r="CB212" s="44">
        <f>p4_gpr_mkt/12*CB206/p4_homes*CB210</f>
        <v/>
      </c>
      <c r="CC212" s="44">
        <f>p4_gpr_mkt/12*CC206/p4_homes*CC210</f>
        <v/>
      </c>
      <c r="CD212" s="44">
        <f>p4_gpr_mkt/12*CD206/p4_homes*CD210</f>
        <v/>
      </c>
      <c r="CE212" s="44">
        <f>p4_gpr_mkt/12*CE206/p4_homes*CE210</f>
        <v/>
      </c>
      <c r="CF212" s="44">
        <f>p4_gpr_mkt/12*CF206/p4_homes*CF210</f>
        <v/>
      </c>
      <c r="CG212" s="44">
        <f>p4_gpr_mkt/12*CG206/p4_homes*CG210</f>
        <v/>
      </c>
      <c r="CH212" s="44">
        <f>p4_gpr_mkt/12*CH206/p4_homes*CH210</f>
        <v/>
      </c>
      <c r="CI212" s="44">
        <f>p4_gpr_mkt/12*CI206/p4_homes*CI210</f>
        <v/>
      </c>
      <c r="CJ212" s="44">
        <f>p4_gpr_mkt/12*CJ206/p4_homes*CJ210</f>
        <v/>
      </c>
      <c r="CK212" s="44">
        <f>p4_gpr_mkt/12*CK206/p4_homes*CK210</f>
        <v/>
      </c>
      <c r="CL212" s="44">
        <f>p4_gpr_mkt/12*CL206/p4_homes*CL210</f>
        <v/>
      </c>
      <c r="CM212" s="44">
        <f>p4_gpr_mkt/12*CM206/p4_homes*CM210</f>
        <v/>
      </c>
      <c r="CN212" s="44">
        <f>p4_gpr_mkt/12*CN206/p4_homes*CN210</f>
        <v/>
      </c>
      <c r="CO212" s="44">
        <f>p4_gpr_mkt/12*CO206/p4_homes*CO210</f>
        <v/>
      </c>
      <c r="CP212" s="44">
        <f>p4_gpr_mkt/12*CP206/p4_homes*CP210</f>
        <v/>
      </c>
      <c r="CQ212" s="44">
        <f>p4_gpr_mkt/12*CQ206/p4_homes*CQ210</f>
        <v/>
      </c>
      <c r="CR212" s="44">
        <f>p4_gpr_mkt/12*CR206/p4_homes*CR210</f>
        <v/>
      </c>
      <c r="CS212" s="44">
        <f>p4_gpr_mkt/12*CS206/p4_homes*CS210</f>
        <v/>
      </c>
      <c r="CT212" s="44">
        <f>p4_gpr_mkt/12*CT206/p4_homes*CT210</f>
        <v/>
      </c>
      <c r="CU212" s="44">
        <f>p4_gpr_mkt/12*CU206/p4_homes*CU210</f>
        <v/>
      </c>
      <c r="CV212" s="44">
        <f>p4_gpr_mkt/12*CV206/p4_homes*CV210</f>
        <v/>
      </c>
      <c r="CW212" s="44">
        <f>p4_gpr_mkt/12*CW206/p4_homes*CW210</f>
        <v/>
      </c>
      <c r="CX212" s="44">
        <f>p4_gpr_mkt/12*CX206/p4_homes*CX210</f>
        <v/>
      </c>
      <c r="CY212" s="44">
        <f>p4_gpr_mkt/12*CY206/p4_homes*CY210</f>
        <v/>
      </c>
      <c r="CZ212" s="44">
        <f>p4_gpr_mkt/12*CZ206/p4_homes*CZ210</f>
        <v/>
      </c>
      <c r="DA212" s="44">
        <f>p4_gpr_mkt/12*DA206/p4_homes*DA210</f>
        <v/>
      </c>
      <c r="DB212" s="44">
        <f>p4_gpr_mkt/12*DB206/p4_homes*DB210</f>
        <v/>
      </c>
      <c r="DC212" s="44">
        <f>p4_gpr_mkt/12*DC206/p4_homes*DC210</f>
        <v/>
      </c>
      <c r="DD212" s="44">
        <f>p4_gpr_mkt/12*DD206/p4_homes*DD210</f>
        <v/>
      </c>
      <c r="DE212" s="44">
        <f>p4_gpr_mkt/12*DE206/p4_homes*DE210</f>
        <v/>
      </c>
      <c r="DF212" s="44">
        <f>p4_gpr_mkt/12*DF206/p4_homes*DF210</f>
        <v/>
      </c>
      <c r="DG212" s="44">
        <f>p4_gpr_mkt/12*DG206/p4_homes*DG210</f>
        <v/>
      </c>
      <c r="DH212" s="44">
        <f>p4_gpr_mkt/12*DH206/p4_homes*DH210</f>
        <v/>
      </c>
      <c r="DI212" s="44">
        <f>p4_gpr_mkt/12*DI206/p4_homes*DI210</f>
        <v/>
      </c>
      <c r="DJ212" s="44">
        <f>p4_gpr_mkt/12*DJ206/p4_homes*DJ210</f>
        <v/>
      </c>
      <c r="DK212" s="44">
        <f>p4_gpr_mkt/12*DK206/p4_homes*DK210</f>
        <v/>
      </c>
      <c r="DL212" s="44">
        <f>p4_gpr_mkt/12*DL206/p4_homes*DL210</f>
        <v/>
      </c>
      <c r="DM212" s="44">
        <f>p4_gpr_mkt/12*DM206/p4_homes*DM210</f>
        <v/>
      </c>
      <c r="DN212" s="44">
        <f>p4_gpr_mkt/12*DN206/p4_homes*DN210</f>
        <v/>
      </c>
      <c r="DO212" s="44">
        <f>p4_gpr_mkt/12*DO206/p4_homes*DO210</f>
        <v/>
      </c>
      <c r="DP212" s="44">
        <f>p4_gpr_mkt/12*DP206/p4_homes*DP210</f>
        <v/>
      </c>
      <c r="DQ212" s="44">
        <f>p4_gpr_mkt/12*DQ206/p4_homes*DQ210</f>
        <v/>
      </c>
      <c r="DR212" s="44">
        <f>p4_gpr_mkt/12*DR206/p4_homes*DR210</f>
        <v/>
      </c>
      <c r="DS212" s="44">
        <f>p4_gpr_mkt/12*DS206/p4_homes*DS210</f>
        <v/>
      </c>
      <c r="DT212" s="44">
        <f>p4_gpr_mkt/12*DT206/p4_homes*DT210</f>
        <v/>
      </c>
      <c r="DU212" s="44">
        <f>p4_gpr_mkt/12*DU206/p4_homes*DU210</f>
        <v/>
      </c>
      <c r="DV212" s="44">
        <f>p4_gpr_mkt/12*DV206/p4_homes*DV210</f>
        <v/>
      </c>
      <c r="DW212" s="44">
        <f>p4_gpr_mkt/12*DW206/p4_homes*DW210</f>
        <v/>
      </c>
      <c r="DX212" s="44">
        <f>p4_gpr_mkt/12*DX206/p4_homes*DX210</f>
        <v/>
      </c>
      <c r="DY212" s="44">
        <f>p4_gpr_mkt/12*DY206/p4_homes*DY210</f>
        <v/>
      </c>
      <c r="DZ212" s="44">
        <f>p4_gpr_mkt/12*DZ206/p4_homes*DZ210</f>
        <v/>
      </c>
      <c r="EA212" s="44">
        <f>p4_gpr_mkt/12*EA206/p4_homes*EA210</f>
        <v/>
      </c>
      <c r="EB212" s="44">
        <f>p4_gpr_mkt/12*EB206/p4_homes*EB210</f>
        <v/>
      </c>
      <c r="EC212" s="44">
        <f>p4_gpr_mkt/12*EC206/p4_homes*EC210</f>
        <v/>
      </c>
      <c r="ED212" s="44">
        <f>p4_gpr_mkt/12*ED206/p4_homes*ED210</f>
        <v/>
      </c>
      <c r="EE212" s="44">
        <f>p4_gpr_mkt/12*EE206/p4_homes*EE210</f>
        <v/>
      </c>
      <c r="EF212" s="44">
        <f>p4_gpr_mkt/12*EF206/p4_homes*EF210</f>
        <v/>
      </c>
      <c r="EG212" s="44">
        <f>p4_gpr_mkt/12*EG206/p4_homes*EG210</f>
        <v/>
      </c>
      <c r="EH212" s="44">
        <f>p4_gpr_mkt/12*EH206/p4_homes*EH210</f>
        <v/>
      </c>
      <c r="EI212" s="44">
        <f>p4_gpr_mkt/12*EI206/p4_homes*EI210</f>
        <v/>
      </c>
      <c r="EJ212" s="44">
        <f>p4_gpr_mkt/12*EJ206/p4_homes*EJ210</f>
        <v/>
      </c>
      <c r="EK212" s="44">
        <f>p4_gpr_mkt/12*EK206/p4_homes*EK210</f>
        <v/>
      </c>
      <c r="EL212" s="44">
        <f>p4_gpr_mkt/12*EL206/p4_homes*EL210</f>
        <v/>
      </c>
      <c r="EM212" s="44">
        <f>p4_gpr_mkt/12*EM206/p4_homes*EM210</f>
        <v/>
      </c>
      <c r="EN212" s="44">
        <f>p4_gpr_mkt/12*EN206/p4_homes*EN210</f>
        <v/>
      </c>
      <c r="EO212" s="44">
        <f>p4_gpr_mkt/12*EO206/p4_homes*EO210</f>
        <v/>
      </c>
      <c r="EP212" s="44">
        <f>p4_gpr_mkt/12*EP206/p4_homes*EP210</f>
        <v/>
      </c>
      <c r="EQ212" s="44">
        <f>p4_gpr_mkt/12*EQ206/p4_homes*EQ210</f>
        <v/>
      </c>
      <c r="ER212" s="44">
        <f>p4_gpr_mkt/12*ER206/p4_homes*ER210</f>
        <v/>
      </c>
      <c r="ES212" s="44">
        <f>p4_gpr_mkt/12*ES206/p4_homes*ES210</f>
        <v/>
      </c>
      <c r="ET212" s="44">
        <f>p4_gpr_mkt/12*ET206/p4_homes*ET210</f>
        <v/>
      </c>
      <c r="EU212" s="44">
        <f>p4_gpr_mkt/12*EU206/p4_homes*EU210</f>
        <v/>
      </c>
      <c r="EV212" s="44">
        <f>p4_gpr_mkt/12*EV206/p4_homes*EV210</f>
        <v/>
      </c>
      <c r="EW212" s="44">
        <f>p4_gpr_mkt/12*EW206/p4_homes*EW210</f>
        <v/>
      </c>
      <c r="EX212" s="44">
        <f>p4_gpr_mkt/12*EX206/p4_homes*EX210</f>
        <v/>
      </c>
      <c r="EY212" s="44">
        <f>p4_gpr_mkt/12*EY206/p4_homes*EY210</f>
        <v/>
      </c>
      <c r="EZ212" s="44">
        <f>p4_gpr_mkt/12*EZ206/p4_homes*EZ210</f>
        <v/>
      </c>
      <c r="FA212" s="44">
        <f>p4_gpr_mkt/12*FA206/p4_homes*FA210</f>
        <v/>
      </c>
      <c r="FB212" s="44">
        <f>p4_gpr_mkt/12*FB206/p4_homes*FB210</f>
        <v/>
      </c>
      <c r="FC212" s="44">
        <f>p4_gpr_mkt/12*FC206/p4_homes*FC210</f>
        <v/>
      </c>
      <c r="FD212" s="44">
        <f>p4_gpr_mkt/12*FD206/p4_homes*FD210</f>
        <v/>
      </c>
      <c r="FE212" s="44">
        <f>p4_gpr_mkt/12*FE206/p4_homes*FE210</f>
        <v/>
      </c>
      <c r="FF212" s="44">
        <f>p4_gpr_mkt/12*FF206/p4_homes*FF210</f>
        <v/>
      </c>
      <c r="FG212" s="44">
        <f>p4_gpr_mkt/12*FG206/p4_homes*FG210</f>
        <v/>
      </c>
      <c r="FH212" s="44">
        <f>p4_gpr_mkt/12*FH206/p4_homes*FH210</f>
        <v/>
      </c>
      <c r="FI212" s="44">
        <f>p4_gpr_mkt/12*FI206/p4_homes*FI210</f>
        <v/>
      </c>
      <c r="FJ212" s="44">
        <f>p4_gpr_mkt/12*FJ206/p4_homes*FJ210</f>
        <v/>
      </c>
      <c r="FK212" s="44">
        <f>p4_gpr_mkt/12*FK206/p4_homes*FK210</f>
        <v/>
      </c>
      <c r="FL212" s="44">
        <f>p4_gpr_mkt/12*FL206/p4_homes*FL210</f>
        <v/>
      </c>
      <c r="FM212" s="44">
        <f>p4_gpr_mkt/12*FM206/p4_homes*FM210</f>
        <v/>
      </c>
      <c r="FN212" s="44">
        <f>p4_gpr_mkt/12*FN206/p4_homes*FN210</f>
        <v/>
      </c>
      <c r="FO212" s="44">
        <f>p4_gpr_mkt/12*FO206/p4_homes*FO210</f>
        <v/>
      </c>
      <c r="FP212" s="44">
        <f>p4_gpr_mkt/12*FP206/p4_homes*FP210</f>
        <v/>
      </c>
      <c r="FQ212" s="44">
        <f>p4_gpr_mkt/12*FQ206/p4_homes*FQ210</f>
        <v/>
      </c>
      <c r="FR212" s="44">
        <f>p4_gpr_mkt/12*FR206/p4_homes*FR210</f>
        <v/>
      </c>
      <c r="FS212" s="44">
        <f>p4_gpr_mkt/12*FS206/p4_homes*FS210</f>
        <v/>
      </c>
      <c r="FT212" s="44">
        <f>p4_gpr_mkt/12*FT206/p4_homes*FT210</f>
        <v/>
      </c>
      <c r="FU212" s="44">
        <f>p4_gpr_mkt/12*FU206/p4_homes*FU210</f>
        <v/>
      </c>
      <c r="FV212" s="44">
        <f>p4_gpr_mkt/12*FV206/p4_homes*FV210</f>
        <v/>
      </c>
      <c r="FW212" s="44">
        <f>p4_gpr_mkt/12*FW206/p4_homes*FW210</f>
        <v/>
      </c>
      <c r="FX212" s="44">
        <f>p4_gpr_mkt/12*FX206/p4_homes*FX210</f>
        <v/>
      </c>
      <c r="FY212" s="44">
        <f>p4_gpr_mkt/12*FY206/p4_homes*FY210</f>
        <v/>
      </c>
      <c r="FZ212" s="44">
        <f>p4_gpr_mkt/12*FZ206/p4_homes*FZ210</f>
        <v/>
      </c>
      <c r="GA212" s="44">
        <f>p4_gpr_mkt/12*GA206/p4_homes*GA210</f>
        <v/>
      </c>
      <c r="GB212" s="44">
        <f>p4_gpr_mkt/12*GB206/p4_homes*GB210</f>
        <v/>
      </c>
      <c r="GC212" s="44">
        <f>p4_gpr_mkt/12*GC206/p4_homes*GC210</f>
        <v/>
      </c>
      <c r="GD212" s="44">
        <f>p4_gpr_mkt/12*GD206/p4_homes*GD210</f>
        <v/>
      </c>
      <c r="GE212" s="44">
        <f>p4_gpr_mkt/12*GE206/p4_homes*GE210</f>
        <v/>
      </c>
      <c r="GF212" s="44">
        <f>p4_gpr_mkt/12*GF206/p4_homes*GF210</f>
        <v/>
      </c>
      <c r="GG212" s="44">
        <f>p4_gpr_mkt/12*GG206/p4_homes*GG210</f>
        <v/>
      </c>
      <c r="GH212" s="44">
        <f>p4_gpr_mkt/12*GH206/p4_homes*GH210</f>
        <v/>
      </c>
      <c r="GI212" s="44">
        <f>p4_gpr_mkt/12*GI206/p4_homes*GI210</f>
        <v/>
      </c>
      <c r="GJ212" s="44">
        <f>p4_gpr_mkt/12*GJ206/p4_homes*GJ210</f>
        <v/>
      </c>
      <c r="GK212" s="44">
        <f>p4_gpr_mkt/12*GK206/p4_homes*GK210</f>
        <v/>
      </c>
      <c r="GL212" s="44">
        <f>p4_gpr_mkt/12*GL206/p4_homes*GL210</f>
        <v/>
      </c>
      <c r="GM212" s="44">
        <f>p4_gpr_mkt/12*GM206/p4_homes*GM210</f>
        <v/>
      </c>
      <c r="GN212" s="44">
        <f>p4_gpr_mkt/12*GN206/p4_homes*GN210</f>
        <v/>
      </c>
      <c r="GO212" s="44">
        <f>p4_gpr_mkt/12*GO206/p4_homes*GO210</f>
        <v/>
      </c>
      <c r="GP212" s="44">
        <f>p4_gpr_mkt/12*GP206/p4_homes*GP210</f>
        <v/>
      </c>
      <c r="GQ212" s="44">
        <f>p4_gpr_mkt/12*GQ206/p4_homes*GQ210</f>
        <v/>
      </c>
      <c r="GR212" s="44">
        <f>p4_gpr_mkt/12*GR206/p4_homes*GR210</f>
        <v/>
      </c>
      <c r="GS212" s="44">
        <f>p4_gpr_mkt/12*GS206/p4_homes*GS210</f>
        <v/>
      </c>
      <c r="GT212" s="44">
        <f>p4_gpr_mkt/12*GT206/p4_homes*GT210</f>
        <v/>
      </c>
      <c r="GU212" s="44">
        <f>p4_gpr_mkt/12*GU206/p4_homes*GU210</f>
        <v/>
      </c>
      <c r="GV212" s="44">
        <f>p4_gpr_mkt/12*GV206/p4_homes*GV210</f>
        <v/>
      </c>
      <c r="GW212" s="44">
        <f>p4_gpr_mkt/12*GW206/p4_homes*GW210</f>
        <v/>
      </c>
      <c r="GX212" s="44">
        <f>p4_gpr_mkt/12*GX206/p4_homes*GX210</f>
        <v/>
      </c>
      <c r="GY212" s="44">
        <f>p4_gpr_mkt/12*GY206/p4_homes*GY210</f>
        <v/>
      </c>
      <c r="GZ212" s="44">
        <f>p4_gpr_mkt/12*GZ206/p4_homes*GZ210</f>
        <v/>
      </c>
      <c r="HA212" s="44">
        <f>p4_gpr_mkt/12*HA206/p4_homes*HA210</f>
        <v/>
      </c>
      <c r="HB212" s="44">
        <f>p4_gpr_mkt/12*HB206/p4_homes*HB210</f>
        <v/>
      </c>
      <c r="HC212" s="44">
        <f>p4_gpr_mkt/12*HC206/p4_homes*HC210</f>
        <v/>
      </c>
      <c r="HD212" s="44">
        <f>p4_gpr_mkt/12*HD206/p4_homes*HD210</f>
        <v/>
      </c>
      <c r="HE212" s="44">
        <f>p4_gpr_mkt/12*HE206/p4_homes*HE210</f>
        <v/>
      </c>
      <c r="HF212" s="44">
        <f>p4_gpr_mkt/12*HF206/p4_homes*HF210</f>
        <v/>
      </c>
      <c r="HG212" s="44">
        <f>p4_gpr_mkt/12*HG206/p4_homes*HG210</f>
        <v/>
      </c>
      <c r="HH212" s="44">
        <f>p4_gpr_mkt/12*HH206/p4_homes*HH210</f>
        <v/>
      </c>
      <c r="HI212" s="44">
        <f>p4_gpr_mkt/12*HI206/p4_homes*HI210</f>
        <v/>
      </c>
      <c r="HJ212" s="44">
        <f>p4_gpr_mkt/12*HJ206/p4_homes*HJ210</f>
        <v/>
      </c>
      <c r="HK212" s="44">
        <f>p4_gpr_mkt/12*HK206/p4_homes*HK210</f>
        <v/>
      </c>
      <c r="HL212" s="44">
        <f>p4_gpr_mkt/12*HL206/p4_homes*HL210</f>
        <v/>
      </c>
      <c r="HM212" s="44">
        <f>p4_gpr_mkt/12*HM206/p4_homes*HM210</f>
        <v/>
      </c>
      <c r="HN212" s="44">
        <f>p4_gpr_mkt/12*HN206/p4_homes*HN210</f>
        <v/>
      </c>
      <c r="HO212" s="44">
        <f>p4_gpr_mkt/12*HO206/p4_homes*HO210</f>
        <v/>
      </c>
      <c r="HP212" s="44">
        <f>p4_gpr_mkt/12*HP206/p4_homes*HP210</f>
        <v/>
      </c>
      <c r="HQ212" s="44">
        <f>p4_gpr_mkt/12*HQ206/p4_homes*HQ210</f>
        <v/>
      </c>
      <c r="HR212" s="44">
        <f>p4_gpr_mkt/12*HR206/p4_homes*HR210</f>
        <v/>
      </c>
      <c r="HS212" s="44">
        <f>p4_gpr_mkt/12*HS206/p4_homes*HS210</f>
        <v/>
      </c>
      <c r="HT212" s="44">
        <f>p4_gpr_mkt/12*HT206/p4_homes*HT210</f>
        <v/>
      </c>
      <c r="HU212" s="44">
        <f>p4_gpr_mkt/12*HU206/p4_homes*HU210</f>
        <v/>
      </c>
      <c r="HV212" s="44">
        <f>p4_gpr_mkt/12*HV206/p4_homes*HV210</f>
        <v/>
      </c>
      <c r="HW212" s="44">
        <f>p4_gpr_mkt/12*HW206/p4_homes*HW210</f>
        <v/>
      </c>
      <c r="HX212" s="44">
        <f>p4_gpr_mkt/12*HX206/p4_homes*HX210</f>
        <v/>
      </c>
      <c r="HY212" s="44">
        <f>p4_gpr_mkt/12*HY206/p4_homes*HY210</f>
        <v/>
      </c>
      <c r="HZ212" s="44">
        <f>p4_gpr_mkt/12*HZ206/p4_homes*HZ210</f>
        <v/>
      </c>
      <c r="IA212" s="44">
        <f>p4_gpr_mkt/12*IA206/p4_homes*IA210</f>
        <v/>
      </c>
      <c r="IB212" s="44">
        <f>p4_gpr_mkt/12*IB206/p4_homes*IB210</f>
        <v/>
      </c>
      <c r="IC212" s="44">
        <f>p4_gpr_mkt/12*IC206/p4_homes*IC210</f>
        <v/>
      </c>
      <c r="ID212" s="44">
        <f>p4_gpr_mkt/12*ID206/p4_homes*ID210</f>
        <v/>
      </c>
      <c r="IE212" s="44">
        <f>p4_gpr_mkt/12*IE206/p4_homes*IE210</f>
        <v/>
      </c>
      <c r="IF212" s="44">
        <f>p4_gpr_mkt/12*IF206/p4_homes*IF210</f>
        <v/>
      </c>
      <c r="IG212" s="44">
        <f>p4_gpr_mkt/12*IG206/p4_homes*IG210</f>
        <v/>
      </c>
      <c r="IH212" s="44">
        <f>p4_gpr_mkt/12*IH206/p4_homes*IH210</f>
        <v/>
      </c>
      <c r="II212" s="44">
        <f>p4_gpr_mkt/12*II206/p4_homes*II210</f>
        <v/>
      </c>
      <c r="IJ212" s="44">
        <f>p4_gpr_mkt/12*IJ206/p4_homes*IJ210</f>
        <v/>
      </c>
      <c r="IK212" s="44">
        <f>p4_gpr_mkt/12*IK206/p4_homes*IK210</f>
        <v/>
      </c>
      <c r="IL212" s="44">
        <f>p4_gpr_mkt/12*IL206/p4_homes*IL210</f>
        <v/>
      </c>
      <c r="IM212" s="44">
        <f>p4_gpr_mkt/12*IM206/p4_homes*IM210</f>
        <v/>
      </c>
      <c r="IN212" s="44">
        <f>p4_gpr_mkt/12*IN206/p4_homes*IN210</f>
        <v/>
      </c>
      <c r="IO212" s="44">
        <f>p4_gpr_mkt/12*IO206/p4_homes*IO210</f>
        <v/>
      </c>
      <c r="IP212" s="44">
        <f>p4_gpr_mkt/12*IP206/p4_homes*IP210</f>
        <v/>
      </c>
      <c r="IQ212" s="44">
        <f>p4_gpr_mkt/12*IQ206/p4_homes*IQ210</f>
        <v/>
      </c>
      <c r="IR212" s="44">
        <f>p4_gpr_mkt/12*IR206/p4_homes*IR210</f>
        <v/>
      </c>
      <c r="IS212" s="44">
        <f>p4_gpr_mkt/12*IS206/p4_homes*IS210</f>
        <v/>
      </c>
      <c r="IT212" s="44">
        <f>p4_gpr_mkt/12*IT206/p4_homes*IT210</f>
        <v/>
      </c>
      <c r="IU212" s="44">
        <f>p4_gpr_mkt/12*IU206/p4_homes*IU210</f>
        <v/>
      </c>
      <c r="IV212" s="44">
        <f>p4_gpr_mkt/12*IV206/p4_homes*IV210</f>
        <v/>
      </c>
      <c r="IW212" s="44">
        <f>p4_gpr_mkt/12*IW206/p4_homes*IW210</f>
        <v/>
      </c>
      <c r="IX212" s="44">
        <f>p4_gpr_mkt/12*IX206/p4_homes*IX210</f>
        <v/>
      </c>
      <c r="IY212" s="44">
        <f>p4_gpr_mkt/12*IY206/p4_homes*IY210</f>
        <v/>
      </c>
      <c r="IZ212" s="44">
        <f>p4_gpr_mkt/12*IZ206/p4_homes*IZ210</f>
        <v/>
      </c>
      <c r="JA212" s="44">
        <f>p4_gpr_mkt/12*JA206/p4_homes*JA210</f>
        <v/>
      </c>
      <c r="JB212" s="44">
        <f>p4_gpr_mkt/12*JB206/p4_homes*JB210</f>
        <v/>
      </c>
      <c r="JC212" s="44">
        <f>p4_gpr_mkt/12*JC206/p4_homes*JC210</f>
        <v/>
      </c>
      <c r="JD212" s="44">
        <f>p4_gpr_mkt/12*JD206/p4_homes*JD210</f>
        <v/>
      </c>
      <c r="JE212" s="44">
        <f>p4_gpr_mkt/12*JE206/p4_homes*JE210</f>
        <v/>
      </c>
      <c r="JF212" s="44">
        <f>p4_gpr_mkt/12*JF206/p4_homes*JF210</f>
        <v/>
      </c>
      <c r="JG212" s="44">
        <f>p4_gpr_mkt/12*JG206/p4_homes*JG210</f>
        <v/>
      </c>
      <c r="JH212" s="44">
        <f>p4_gpr_mkt/12*JH206/p4_homes*JH210</f>
        <v/>
      </c>
      <c r="JI212" s="44">
        <f>p4_gpr_mkt/12*JI206/p4_homes*JI210</f>
        <v/>
      </c>
      <c r="JJ212" s="44">
        <f>p4_gpr_mkt/12*JJ206/p4_homes*JJ210</f>
        <v/>
      </c>
      <c r="JK212" s="44">
        <f>p4_gpr_mkt/12*JK206/p4_homes*JK210</f>
        <v/>
      </c>
      <c r="JL212" s="44">
        <f>p4_gpr_mkt/12*JL206/p4_homes*JL210</f>
        <v/>
      </c>
      <c r="JM212" s="44">
        <f>p4_gpr_mkt/12*JM206/p4_homes*JM210</f>
        <v/>
      </c>
      <c r="JN212" s="44">
        <f>p4_gpr_mkt/12*JN206/p4_homes*JN210</f>
        <v/>
      </c>
      <c r="JO212" s="44">
        <f>p4_gpr_mkt/12*JO206/p4_homes*JO210</f>
        <v/>
      </c>
      <c r="JP212" s="44">
        <f>p4_gpr_mkt/12*JP206/p4_homes*JP210</f>
        <v/>
      </c>
      <c r="JQ212" s="44">
        <f>p4_gpr_mkt/12*JQ206/p4_homes*JQ210</f>
        <v/>
      </c>
      <c r="JR212" s="44">
        <f>p4_gpr_mkt/12*JR206/p4_homes*JR210</f>
        <v/>
      </c>
      <c r="JS212" s="44">
        <f>p4_gpr_mkt/12*JS206/p4_homes*JS210</f>
        <v/>
      </c>
      <c r="JT212" s="44">
        <f>p4_gpr_mkt/12*JT206/p4_homes*JT210</f>
        <v/>
      </c>
      <c r="JU212" s="44">
        <f>p4_gpr_mkt/12*JU206/p4_homes*JU210</f>
        <v/>
      </c>
      <c r="JV212" s="44">
        <f>p4_gpr_mkt/12*JV206/p4_homes*JV210</f>
        <v/>
      </c>
      <c r="JW212" s="44">
        <f>p4_gpr_mkt/12*JW206/p4_homes*JW210</f>
        <v/>
      </c>
      <c r="JX212" s="44">
        <f>p4_gpr_mkt/12*JX206/p4_homes*JX210</f>
        <v/>
      </c>
      <c r="JY212" s="44">
        <f>p4_gpr_mkt/12*JY206/p4_homes*JY210</f>
        <v/>
      </c>
      <c r="JZ212" s="44">
        <f>p4_gpr_mkt/12*JZ206/p4_homes*JZ210</f>
        <v/>
      </c>
      <c r="KA212" s="44">
        <f>p4_gpr_mkt/12*KA206/p4_homes*KA210</f>
        <v/>
      </c>
      <c r="KB212" s="44">
        <f>p4_gpr_mkt/12*KB206/p4_homes*KB210</f>
        <v/>
      </c>
      <c r="KC212" s="44">
        <f>p4_gpr_mkt/12*KC206/p4_homes*KC210</f>
        <v/>
      </c>
      <c r="KD212" s="44">
        <f>p4_gpr_mkt/12*KD206/p4_homes*KD210</f>
        <v/>
      </c>
      <c r="KE212" s="44">
        <f>p4_gpr_mkt/12*KE206/p4_homes*KE210</f>
        <v/>
      </c>
      <c r="KF212" s="44">
        <f>p4_gpr_mkt/12*KF206/p4_homes*KF210</f>
        <v/>
      </c>
      <c r="KG212" s="44">
        <f>p4_gpr_mkt/12*KG206/p4_homes*KG210</f>
        <v/>
      </c>
      <c r="KH212" s="44">
        <f>p4_gpr_mkt/12*KH206/p4_homes*KH210</f>
        <v/>
      </c>
      <c r="KI212" s="44">
        <f>p4_gpr_mkt/12*KI206/p4_homes*KI210</f>
        <v/>
      </c>
      <c r="KJ212" s="44">
        <f>p4_gpr_mkt/12*KJ206/p4_homes*KJ210</f>
        <v/>
      </c>
      <c r="KK212" s="44">
        <f>p4_gpr_mkt/12*KK206/p4_homes*KK210</f>
        <v/>
      </c>
      <c r="KL212" s="44">
        <f>p4_gpr_mkt/12*KL206/p4_homes*KL210</f>
        <v/>
      </c>
      <c r="KM212" s="44">
        <f>p4_gpr_mkt/12*KM206/p4_homes*KM210</f>
        <v/>
      </c>
      <c r="KN212" s="44">
        <f>p4_gpr_mkt/12*KN206/p4_homes*KN210</f>
        <v/>
      </c>
      <c r="KO212" s="44">
        <f>p4_gpr_mkt/12*KO206/p4_homes*KO210</f>
        <v/>
      </c>
      <c r="KP212" s="44">
        <f>p4_gpr_mkt/12*KP206/p4_homes*KP210</f>
        <v/>
      </c>
      <c r="KQ212" s="44">
        <f>p4_gpr_mkt/12*KQ206/p4_homes*KQ210</f>
        <v/>
      </c>
      <c r="KR212" s="44">
        <f>p4_gpr_mkt/12*KR206/p4_homes*KR210</f>
        <v/>
      </c>
      <c r="KS212" s="44">
        <f>p4_gpr_mkt/12*KS206/p4_homes*KS210</f>
        <v/>
      </c>
      <c r="KT212" s="44">
        <f>p4_gpr_mkt/12*KT206/p4_homes*KT210</f>
        <v/>
      </c>
      <c r="KU212" s="44">
        <f>p4_gpr_mkt/12*KU206/p4_homes*KU210</f>
        <v/>
      </c>
      <c r="KV212" s="44">
        <f>p4_gpr_mkt/12*KV206/p4_homes*KV210</f>
        <v/>
      </c>
      <c r="KW212" s="44">
        <f>p4_gpr_mkt/12*KW206/p4_homes*KW210</f>
        <v/>
      </c>
      <c r="KX212" s="44">
        <f>p4_gpr_mkt/12*KX206/p4_homes*KX210</f>
        <v/>
      </c>
      <c r="KY212" s="44">
        <f>p4_gpr_mkt/12*KY206/p4_homes*KY210</f>
        <v/>
      </c>
      <c r="KZ212" s="44">
        <f>p4_gpr_mkt/12*KZ206/p4_homes*KZ210</f>
        <v/>
      </c>
      <c r="LA212" s="44">
        <f>p4_gpr_mkt/12*LA206/p4_homes*LA210</f>
        <v/>
      </c>
      <c r="LB212" s="44">
        <f>p4_gpr_mkt/12*LB206/p4_homes*LB210</f>
        <v/>
      </c>
      <c r="LC212" s="44">
        <f>p4_gpr_mkt/12*LC206/p4_homes*LC210</f>
        <v/>
      </c>
      <c r="LD212" s="44">
        <f>p4_gpr_mkt/12*LD206/p4_homes*LD210</f>
        <v/>
      </c>
      <c r="LE212" s="44">
        <f>p4_gpr_mkt/12*LE206/p4_homes*LE210</f>
        <v/>
      </c>
      <c r="LF212" s="44">
        <f>p4_gpr_mkt/12*LF206/p4_homes*LF210</f>
        <v/>
      </c>
      <c r="LG212" s="44">
        <f>p4_gpr_mkt/12*LG206/p4_homes*LG210</f>
        <v/>
      </c>
      <c r="LH212" s="44">
        <f>p4_gpr_mkt/12*LH206/p4_homes*LH210</f>
        <v/>
      </c>
      <c r="LI212" s="44">
        <f>p4_gpr_mkt/12*LI206/p4_homes*LI210</f>
        <v/>
      </c>
      <c r="LJ212" s="44">
        <f>p4_gpr_mkt/12*LJ206/p4_homes*LJ210</f>
        <v/>
      </c>
      <c r="LK212" s="44">
        <f>p4_gpr_mkt/12*LK206/p4_homes*LK210</f>
        <v/>
      </c>
      <c r="LL212" s="44">
        <f>p4_gpr_mkt/12*LL206/p4_homes*LL210</f>
        <v/>
      </c>
      <c r="LM212" s="44">
        <f>p4_gpr_mkt/12*LM206/p4_homes*LM210</f>
        <v/>
      </c>
      <c r="LN212" s="44">
        <f>p4_gpr_mkt/12*LN206/p4_homes*LN210</f>
        <v/>
      </c>
      <c r="LO212" s="44">
        <f>p4_gpr_mkt/12*LO206/p4_homes*LO210</f>
        <v/>
      </c>
      <c r="LP212" s="44">
        <f>p4_gpr_mkt/12*LP206/p4_homes*LP210</f>
        <v/>
      </c>
      <c r="LQ212" s="44">
        <f>p4_gpr_mkt/12*LQ206/p4_homes*LQ210</f>
        <v/>
      </c>
      <c r="LR212" s="44">
        <f>p4_gpr_mkt/12*LR206/p4_homes*LR210</f>
        <v/>
      </c>
      <c r="LS212" s="44">
        <f>p4_gpr_mkt/12*LS206/p4_homes*LS210</f>
        <v/>
      </c>
      <c r="LT212" s="44">
        <f>p4_gpr_mkt/12*LT206/p4_homes*LT210</f>
        <v/>
      </c>
      <c r="LU212" s="44">
        <f>p4_gpr_mkt/12*LU206/p4_homes*LU210</f>
        <v/>
      </c>
      <c r="LV212" s="44">
        <f>p4_gpr_mkt/12*LV206/p4_homes*LV210</f>
        <v/>
      </c>
      <c r="LW212" s="44">
        <f>p4_gpr_mkt/12*LW206/p4_homes*LW210</f>
        <v/>
      </c>
      <c r="LX212" s="44">
        <f>p4_gpr_mkt/12*LX206/p4_homes*LX210</f>
        <v/>
      </c>
      <c r="LY212" s="44">
        <f>p4_gpr_mkt/12*LY206/p4_homes*LY210</f>
        <v/>
      </c>
      <c r="LZ212" s="44">
        <f>p4_gpr_mkt/12*LZ206/p4_homes*LZ210</f>
        <v/>
      </c>
      <c r="MA212" s="44">
        <f>p4_gpr_mkt/12*MA206/p4_homes*MA210</f>
        <v/>
      </c>
      <c r="MB212" s="44">
        <f>p4_gpr_mkt/12*MB206/p4_homes*MB210</f>
        <v/>
      </c>
      <c r="MC212" s="44">
        <f>p4_gpr_mkt/12*MC206/p4_homes*MC210</f>
        <v/>
      </c>
      <c r="MD212" s="44">
        <f>p4_gpr_mkt/12*MD206/p4_homes*MD210</f>
        <v/>
      </c>
      <c r="ME212" s="44">
        <f>p4_gpr_mkt/12*ME206/p4_homes*ME210</f>
        <v/>
      </c>
      <c r="MF212" s="44">
        <f>p4_gpr_mkt/12*MF206/p4_homes*MF210</f>
        <v/>
      </c>
      <c r="MG212" s="44">
        <f>p4_gpr_mkt/12*MG206/p4_homes*MG210</f>
        <v/>
      </c>
      <c r="MH212" s="44">
        <f>p4_gpr_mkt/12*MH206/p4_homes*MH210</f>
        <v/>
      </c>
      <c r="MI212" s="44">
        <f>p4_gpr_mkt/12*MI206/p4_homes*MI210</f>
        <v/>
      </c>
      <c r="MJ212" s="44">
        <f>p4_gpr_mkt/12*MJ206/p4_homes*MJ210</f>
        <v/>
      </c>
      <c r="MK212" s="44">
        <f>p4_gpr_mkt/12*MK206/p4_homes*MK210</f>
        <v/>
      </c>
      <c r="ML212" s="44">
        <f>p4_gpr_mkt/12*ML206/p4_homes*ML210</f>
        <v/>
      </c>
      <c r="MM212" s="44">
        <f>p4_gpr_mkt/12*MM206/p4_homes*MM210</f>
        <v/>
      </c>
      <c r="MN212" s="44">
        <f>p4_gpr_mkt/12*MN206/p4_homes*MN210</f>
        <v/>
      </c>
      <c r="MO212" s="44">
        <f>p4_gpr_mkt/12*MO206/p4_homes*MO210</f>
        <v/>
      </c>
      <c r="MP212" s="44">
        <f>p4_gpr_mkt/12*MP206/p4_homes*MP210</f>
        <v/>
      </c>
      <c r="MQ212" s="44">
        <f>p4_gpr_mkt/12*MQ206/p4_homes*MQ210</f>
        <v/>
      </c>
      <c r="MR212" s="44">
        <f>p4_gpr_mkt/12*MR206/p4_homes*MR210</f>
        <v/>
      </c>
      <c r="MS212" s="44">
        <f>p4_gpr_mkt/12*MS206/p4_homes*MS210</f>
        <v/>
      </c>
      <c r="MT212" s="44">
        <f>p4_gpr_mkt/12*MT206/p4_homes*MT210</f>
        <v/>
      </c>
      <c r="MU212" s="44">
        <f>p4_gpr_mkt/12*MU206/p4_homes*MU210</f>
        <v/>
      </c>
      <c r="MV212" s="44">
        <f>p4_gpr_mkt/12*MV206/p4_homes*MV210</f>
        <v/>
      </c>
      <c r="MW212" s="44">
        <f>p4_gpr_mkt/12*MW206/p4_homes*MW210</f>
        <v/>
      </c>
      <c r="MX212" s="44">
        <f>p4_gpr_mkt/12*MX206/p4_homes*MX210</f>
        <v/>
      </c>
      <c r="MY212" s="44">
        <f>p4_gpr_mkt/12*MY206/p4_homes*MY210</f>
        <v/>
      </c>
      <c r="MZ212" s="44">
        <f>p4_gpr_mkt/12*MZ206/p4_homes*MZ210</f>
        <v/>
      </c>
      <c r="NA212" s="44">
        <f>p4_gpr_mkt/12*NA206/p4_homes*NA210</f>
        <v/>
      </c>
      <c r="NB212" s="44">
        <f>p4_gpr_mkt/12*NB206/p4_homes*NB210</f>
        <v/>
      </c>
      <c r="NC212" s="44">
        <f>p4_gpr_mkt/12*NC206/p4_homes*NC210</f>
        <v/>
      </c>
      <c r="ND212" s="44">
        <f>p4_gpr_mkt/12*ND206/p4_homes*ND210</f>
        <v/>
      </c>
      <c r="NE212" s="44">
        <f>p4_gpr_mkt/12*NE206/p4_homes*NE210</f>
        <v/>
      </c>
      <c r="NF212" s="44">
        <f>p4_gpr_mkt/12*NF206/p4_homes*NF210</f>
        <v/>
      </c>
      <c r="NG212" s="44">
        <f>p4_gpr_mkt/12*NG206/p4_homes*NG210</f>
        <v/>
      </c>
      <c r="NH212" s="44">
        <f>p4_gpr_mkt/12*NH206/p4_homes*NH210</f>
        <v/>
      </c>
      <c r="NI212" s="44">
        <f>p4_gpr_mkt/12*NI206/p4_homes*NI210</f>
        <v/>
      </c>
      <c r="NJ212" s="44">
        <f>p4_gpr_mkt/12*NJ206/p4_homes*NJ210</f>
        <v/>
      </c>
      <c r="NK212" s="44">
        <f>p4_gpr_mkt/12*NK206/p4_homes*NK210</f>
        <v/>
      </c>
      <c r="NL212" s="44">
        <f>p4_gpr_mkt/12*NL206/p4_homes*NL210</f>
        <v/>
      </c>
      <c r="NM212" s="44">
        <f>p4_gpr_mkt/12*NM206/p4_homes*NM210</f>
        <v/>
      </c>
      <c r="NN212" s="44">
        <f>p4_gpr_mkt/12*NN206/p4_homes*NN210</f>
        <v/>
      </c>
      <c r="NO212" s="44">
        <f>p4_gpr_mkt/12*NO206/p4_homes*NO210</f>
        <v/>
      </c>
      <c r="NP212" s="44">
        <f>p4_gpr_mkt/12*NP206/p4_homes*NP210</f>
        <v/>
      </c>
      <c r="NQ212" s="44">
        <f>p4_gpr_mkt/12*NQ206/p4_homes*NQ210</f>
        <v/>
      </c>
      <c r="NR212" s="44">
        <f>p4_gpr_mkt/12*NR206/p4_homes*NR210</f>
        <v/>
      </c>
      <c r="NS212" s="44">
        <f>p4_gpr_mkt/12*NS206/p4_homes*NS210</f>
        <v/>
      </c>
      <c r="NT212" s="44">
        <f>p4_gpr_mkt/12*NT206/p4_homes*NT210</f>
        <v/>
      </c>
      <c r="NU212" s="44">
        <f>p4_gpr_mkt/12*NU206/p4_homes*NU210</f>
        <v/>
      </c>
      <c r="NV212" s="44">
        <f>p4_gpr_mkt/12*NV206/p4_homes*NV210</f>
        <v/>
      </c>
      <c r="NW212" s="44">
        <f>p4_gpr_mkt/12*NW206/p4_homes*NW210</f>
        <v/>
      </c>
      <c r="NX212" s="44">
        <f>p4_gpr_mkt/12*NX206/p4_homes*NX210</f>
        <v/>
      </c>
      <c r="NY212" s="44">
        <f>p4_gpr_mkt/12*NY206/p4_homes*NY210</f>
        <v/>
      </c>
      <c r="NZ212" s="44">
        <f>p4_gpr_mkt/12*NZ206/p4_homes*NZ210</f>
        <v/>
      </c>
      <c r="OA212" s="44">
        <f>p4_gpr_mkt/12*OA206/p4_homes*OA210</f>
        <v/>
      </c>
      <c r="OB212" s="44">
        <f>p4_gpr_mkt/12*OB206/p4_homes*OB210</f>
        <v/>
      </c>
      <c r="OC212" s="44">
        <f>p4_gpr_mkt/12*OC206/p4_homes*OC210</f>
        <v/>
      </c>
      <c r="OD212" s="44">
        <f>p4_gpr_mkt/12*OD206/p4_homes*OD210</f>
        <v/>
      </c>
      <c r="OE212" s="44">
        <f>p4_gpr_mkt/12*OE206/p4_homes*OE210</f>
        <v/>
      </c>
      <c r="OF212" s="44">
        <f>p4_gpr_mkt/12*OF206/p4_homes*OF210</f>
        <v/>
      </c>
      <c r="OG212" s="44">
        <f>p4_gpr_mkt/12*OG206/p4_homes*OG210</f>
        <v/>
      </c>
      <c r="OH212" s="44">
        <f>p4_gpr_mkt/12*OH206/p4_homes*OH210</f>
        <v/>
      </c>
      <c r="OI212" s="44">
        <f>p4_gpr_mkt/12*OI206/p4_homes*OI210</f>
        <v/>
      </c>
      <c r="OJ212" s="44">
        <f>p4_gpr_mkt/12*OJ206/p4_homes*OJ210</f>
        <v/>
      </c>
      <c r="OK212" s="44">
        <f>p4_gpr_mkt/12*OK206/p4_homes*OK210</f>
        <v/>
      </c>
      <c r="OL212" s="44">
        <f>p4_gpr_mkt/12*OL206/p4_homes*OL210</f>
        <v/>
      </c>
      <c r="OM212" s="44">
        <f>p4_gpr_mkt/12*OM206/p4_homes*OM210</f>
        <v/>
      </c>
      <c r="ON212" s="44">
        <f>p4_gpr_mkt/12*ON206/p4_homes*ON210</f>
        <v/>
      </c>
      <c r="OO212" s="44">
        <f>p4_gpr_mkt/12*OO206/p4_homes*OO210</f>
        <v/>
      </c>
      <c r="OP212" s="44">
        <f>p4_gpr_mkt/12*OP206/p4_homes*OP210</f>
        <v/>
      </c>
      <c r="OQ212" s="44">
        <f>p4_gpr_mkt/12*OQ206/p4_homes*OQ210</f>
        <v/>
      </c>
      <c r="OR212" s="44">
        <f>p4_gpr_mkt/12*OR206/p4_homes*OR210</f>
        <v/>
      </c>
      <c r="OS212" s="44">
        <f>p4_gpr_mkt/12*OS206/p4_homes*OS210</f>
        <v/>
      </c>
      <c r="OT212" s="44">
        <f>p4_gpr_mkt/12*OT206/p4_homes*OT210</f>
        <v/>
      </c>
      <c r="OU212" s="44">
        <f>p4_gpr_mkt/12*OU206/p4_homes*OU210</f>
        <v/>
      </c>
      <c r="OV212" s="44">
        <f>p4_gpr_mkt/12*OV206/p4_homes*OV210</f>
        <v/>
      </c>
      <c r="OW212" s="44">
        <f>p4_gpr_mkt/12*OW206/p4_homes*OW210</f>
        <v/>
      </c>
      <c r="OX212" s="44">
        <f>p4_gpr_mkt/12*OX206/p4_homes*OX210</f>
        <v/>
      </c>
      <c r="OY212" s="44">
        <f>p4_gpr_mkt/12*OY206/p4_homes*OY210</f>
        <v/>
      </c>
      <c r="OZ212" s="44">
        <f>p4_gpr_mkt/12*OZ206/p4_homes*OZ210</f>
        <v/>
      </c>
      <c r="PA212" s="44">
        <f>p4_gpr_mkt/12*PA206/p4_homes*PA210</f>
        <v/>
      </c>
      <c r="PB212" s="44">
        <f>p4_gpr_mkt/12*PB206/p4_homes*PB210</f>
        <v/>
      </c>
      <c r="PC212" s="44">
        <f>p4_gpr_mkt/12*PC206/p4_homes*PC210</f>
        <v/>
      </c>
      <c r="PD212" s="44">
        <f>p4_gpr_mkt/12*PD206/p4_homes*PD210</f>
        <v/>
      </c>
      <c r="PE212" s="44">
        <f>p4_gpr_mkt/12*PE206/p4_homes*PE210</f>
        <v/>
      </c>
      <c r="PF212" s="44">
        <f>p4_gpr_mkt/12*PF206/p4_homes*PF210</f>
        <v/>
      </c>
      <c r="PG212" s="44">
        <f>p4_gpr_mkt/12*PG206/p4_homes*PG210</f>
        <v/>
      </c>
      <c r="PH212" s="44">
        <f>p4_gpr_mkt/12*PH206/p4_homes*PH210</f>
        <v/>
      </c>
      <c r="PI212" s="44">
        <f>p4_gpr_mkt/12*PI206/p4_homes*PI210</f>
        <v/>
      </c>
      <c r="PJ212" s="44">
        <f>p4_gpr_mkt/12*PJ206/p4_homes*PJ210</f>
        <v/>
      </c>
      <c r="PK212" s="44">
        <f>p4_gpr_mkt/12*PK206/p4_homes*PK210</f>
        <v/>
      </c>
      <c r="PL212" s="44">
        <f>p4_gpr_mkt/12*PL206/p4_homes*PL210</f>
        <v/>
      </c>
      <c r="PM212" s="44">
        <f>p4_gpr_mkt/12*PM206/p4_homes*PM210</f>
        <v/>
      </c>
    </row>
    <row r="213">
      <c r="A213" s="9" t="inlineStr">
        <is>
          <t>Affordable rent</t>
        </is>
      </c>
      <c r="B213" s="9" t="inlineStr">
        <is>
          <t>P4</t>
        </is>
      </c>
      <c r="C213" s="43">
        <f>SUM(D213:PM213)</f>
        <v/>
      </c>
      <c r="D213" s="44">
        <f>p4_gpr_aff/12*D206/p4_homes*D210</f>
        <v/>
      </c>
      <c r="E213" s="44">
        <f>p4_gpr_aff/12*E206/p4_homes*E210</f>
        <v/>
      </c>
      <c r="F213" s="44">
        <f>p4_gpr_aff/12*F206/p4_homes*F210</f>
        <v/>
      </c>
      <c r="G213" s="44">
        <f>p4_gpr_aff/12*G206/p4_homes*G210</f>
        <v/>
      </c>
      <c r="H213" s="44">
        <f>p4_gpr_aff/12*H206/p4_homes*H210</f>
        <v/>
      </c>
      <c r="I213" s="44">
        <f>p4_gpr_aff/12*I206/p4_homes*I210</f>
        <v/>
      </c>
      <c r="J213" s="44">
        <f>p4_gpr_aff/12*J206/p4_homes*J210</f>
        <v/>
      </c>
      <c r="K213" s="44">
        <f>p4_gpr_aff/12*K206/p4_homes*K210</f>
        <v/>
      </c>
      <c r="L213" s="44">
        <f>p4_gpr_aff/12*L206/p4_homes*L210</f>
        <v/>
      </c>
      <c r="M213" s="44">
        <f>p4_gpr_aff/12*M206/p4_homes*M210</f>
        <v/>
      </c>
      <c r="N213" s="44">
        <f>p4_gpr_aff/12*N206/p4_homes*N210</f>
        <v/>
      </c>
      <c r="O213" s="44">
        <f>p4_gpr_aff/12*O206/p4_homes*O210</f>
        <v/>
      </c>
      <c r="P213" s="44">
        <f>p4_gpr_aff/12*P206/p4_homes*P210</f>
        <v/>
      </c>
      <c r="Q213" s="44">
        <f>p4_gpr_aff/12*Q206/p4_homes*Q210</f>
        <v/>
      </c>
      <c r="R213" s="44">
        <f>p4_gpr_aff/12*R206/p4_homes*R210</f>
        <v/>
      </c>
      <c r="S213" s="44">
        <f>p4_gpr_aff/12*S206/p4_homes*S210</f>
        <v/>
      </c>
      <c r="T213" s="44">
        <f>p4_gpr_aff/12*T206/p4_homes*T210</f>
        <v/>
      </c>
      <c r="U213" s="44">
        <f>p4_gpr_aff/12*U206/p4_homes*U210</f>
        <v/>
      </c>
      <c r="V213" s="44">
        <f>p4_gpr_aff/12*V206/p4_homes*V210</f>
        <v/>
      </c>
      <c r="W213" s="44">
        <f>p4_gpr_aff/12*W206/p4_homes*W210</f>
        <v/>
      </c>
      <c r="X213" s="44">
        <f>p4_gpr_aff/12*X206/p4_homes*X210</f>
        <v/>
      </c>
      <c r="Y213" s="44">
        <f>p4_gpr_aff/12*Y206/p4_homes*Y210</f>
        <v/>
      </c>
      <c r="Z213" s="44">
        <f>p4_gpr_aff/12*Z206/p4_homes*Z210</f>
        <v/>
      </c>
      <c r="AA213" s="44">
        <f>p4_gpr_aff/12*AA206/p4_homes*AA210</f>
        <v/>
      </c>
      <c r="AB213" s="44">
        <f>p4_gpr_aff/12*AB206/p4_homes*AB210</f>
        <v/>
      </c>
      <c r="AC213" s="44">
        <f>p4_gpr_aff/12*AC206/p4_homes*AC210</f>
        <v/>
      </c>
      <c r="AD213" s="44">
        <f>p4_gpr_aff/12*AD206/p4_homes*AD210</f>
        <v/>
      </c>
      <c r="AE213" s="44">
        <f>p4_gpr_aff/12*AE206/p4_homes*AE210</f>
        <v/>
      </c>
      <c r="AF213" s="44">
        <f>p4_gpr_aff/12*AF206/p4_homes*AF210</f>
        <v/>
      </c>
      <c r="AG213" s="44">
        <f>p4_gpr_aff/12*AG206/p4_homes*AG210</f>
        <v/>
      </c>
      <c r="AH213" s="44">
        <f>p4_gpr_aff/12*AH206/p4_homes*AH210</f>
        <v/>
      </c>
      <c r="AI213" s="44">
        <f>p4_gpr_aff/12*AI206/p4_homes*AI210</f>
        <v/>
      </c>
      <c r="AJ213" s="44">
        <f>p4_gpr_aff/12*AJ206/p4_homes*AJ210</f>
        <v/>
      </c>
      <c r="AK213" s="44">
        <f>p4_gpr_aff/12*AK206/p4_homes*AK210</f>
        <v/>
      </c>
      <c r="AL213" s="44">
        <f>p4_gpr_aff/12*AL206/p4_homes*AL210</f>
        <v/>
      </c>
      <c r="AM213" s="44">
        <f>p4_gpr_aff/12*AM206/p4_homes*AM210</f>
        <v/>
      </c>
      <c r="AN213" s="44">
        <f>p4_gpr_aff/12*AN206/p4_homes*AN210</f>
        <v/>
      </c>
      <c r="AO213" s="44">
        <f>p4_gpr_aff/12*AO206/p4_homes*AO210</f>
        <v/>
      </c>
      <c r="AP213" s="44">
        <f>p4_gpr_aff/12*AP206/p4_homes*AP210</f>
        <v/>
      </c>
      <c r="AQ213" s="44">
        <f>p4_gpr_aff/12*AQ206/p4_homes*AQ210</f>
        <v/>
      </c>
      <c r="AR213" s="44">
        <f>p4_gpr_aff/12*AR206/p4_homes*AR210</f>
        <v/>
      </c>
      <c r="AS213" s="44">
        <f>p4_gpr_aff/12*AS206/p4_homes*AS210</f>
        <v/>
      </c>
      <c r="AT213" s="44">
        <f>p4_gpr_aff/12*AT206/p4_homes*AT210</f>
        <v/>
      </c>
      <c r="AU213" s="44">
        <f>p4_gpr_aff/12*AU206/p4_homes*AU210</f>
        <v/>
      </c>
      <c r="AV213" s="44">
        <f>p4_gpr_aff/12*AV206/p4_homes*AV210</f>
        <v/>
      </c>
      <c r="AW213" s="44">
        <f>p4_gpr_aff/12*AW206/p4_homes*AW210</f>
        <v/>
      </c>
      <c r="AX213" s="44">
        <f>p4_gpr_aff/12*AX206/p4_homes*AX210</f>
        <v/>
      </c>
      <c r="AY213" s="44">
        <f>p4_gpr_aff/12*AY206/p4_homes*AY210</f>
        <v/>
      </c>
      <c r="AZ213" s="44">
        <f>p4_gpr_aff/12*AZ206/p4_homes*AZ210</f>
        <v/>
      </c>
      <c r="BA213" s="44">
        <f>p4_gpr_aff/12*BA206/p4_homes*BA210</f>
        <v/>
      </c>
      <c r="BB213" s="44">
        <f>p4_gpr_aff/12*BB206/p4_homes*BB210</f>
        <v/>
      </c>
      <c r="BC213" s="44">
        <f>p4_gpr_aff/12*BC206/p4_homes*BC210</f>
        <v/>
      </c>
      <c r="BD213" s="44">
        <f>p4_gpr_aff/12*BD206/p4_homes*BD210</f>
        <v/>
      </c>
      <c r="BE213" s="44">
        <f>p4_gpr_aff/12*BE206/p4_homes*BE210</f>
        <v/>
      </c>
      <c r="BF213" s="44">
        <f>p4_gpr_aff/12*BF206/p4_homes*BF210</f>
        <v/>
      </c>
      <c r="BG213" s="44">
        <f>p4_gpr_aff/12*BG206/p4_homes*BG210</f>
        <v/>
      </c>
      <c r="BH213" s="44">
        <f>p4_gpr_aff/12*BH206/p4_homes*BH210</f>
        <v/>
      </c>
      <c r="BI213" s="44">
        <f>p4_gpr_aff/12*BI206/p4_homes*BI210</f>
        <v/>
      </c>
      <c r="BJ213" s="44">
        <f>p4_gpr_aff/12*BJ206/p4_homes*BJ210</f>
        <v/>
      </c>
      <c r="BK213" s="44">
        <f>p4_gpr_aff/12*BK206/p4_homes*BK210</f>
        <v/>
      </c>
      <c r="BL213" s="44">
        <f>p4_gpr_aff/12*BL206/p4_homes*BL210</f>
        <v/>
      </c>
      <c r="BM213" s="44">
        <f>p4_gpr_aff/12*BM206/p4_homes*BM210</f>
        <v/>
      </c>
      <c r="BN213" s="44">
        <f>p4_gpr_aff/12*BN206/p4_homes*BN210</f>
        <v/>
      </c>
      <c r="BO213" s="44">
        <f>p4_gpr_aff/12*BO206/p4_homes*BO210</f>
        <v/>
      </c>
      <c r="BP213" s="44">
        <f>p4_gpr_aff/12*BP206/p4_homes*BP210</f>
        <v/>
      </c>
      <c r="BQ213" s="44">
        <f>p4_gpr_aff/12*BQ206/p4_homes*BQ210</f>
        <v/>
      </c>
      <c r="BR213" s="44">
        <f>p4_gpr_aff/12*BR206/p4_homes*BR210</f>
        <v/>
      </c>
      <c r="BS213" s="44">
        <f>p4_gpr_aff/12*BS206/p4_homes*BS210</f>
        <v/>
      </c>
      <c r="BT213" s="44">
        <f>p4_gpr_aff/12*BT206/p4_homes*BT210</f>
        <v/>
      </c>
      <c r="BU213" s="44">
        <f>p4_gpr_aff/12*BU206/p4_homes*BU210</f>
        <v/>
      </c>
      <c r="BV213" s="44">
        <f>p4_gpr_aff/12*BV206/p4_homes*BV210</f>
        <v/>
      </c>
      <c r="BW213" s="44">
        <f>p4_gpr_aff/12*BW206/p4_homes*BW210</f>
        <v/>
      </c>
      <c r="BX213" s="44">
        <f>p4_gpr_aff/12*BX206/p4_homes*BX210</f>
        <v/>
      </c>
      <c r="BY213" s="44">
        <f>p4_gpr_aff/12*BY206/p4_homes*BY210</f>
        <v/>
      </c>
      <c r="BZ213" s="44">
        <f>p4_gpr_aff/12*BZ206/p4_homes*BZ210</f>
        <v/>
      </c>
      <c r="CA213" s="44">
        <f>p4_gpr_aff/12*CA206/p4_homes*CA210</f>
        <v/>
      </c>
      <c r="CB213" s="44">
        <f>p4_gpr_aff/12*CB206/p4_homes*CB210</f>
        <v/>
      </c>
      <c r="CC213" s="44">
        <f>p4_gpr_aff/12*CC206/p4_homes*CC210</f>
        <v/>
      </c>
      <c r="CD213" s="44">
        <f>p4_gpr_aff/12*CD206/p4_homes*CD210</f>
        <v/>
      </c>
      <c r="CE213" s="44">
        <f>p4_gpr_aff/12*CE206/p4_homes*CE210</f>
        <v/>
      </c>
      <c r="CF213" s="44">
        <f>p4_gpr_aff/12*CF206/p4_homes*CF210</f>
        <v/>
      </c>
      <c r="CG213" s="44">
        <f>p4_gpr_aff/12*CG206/p4_homes*CG210</f>
        <v/>
      </c>
      <c r="CH213" s="44">
        <f>p4_gpr_aff/12*CH206/p4_homes*CH210</f>
        <v/>
      </c>
      <c r="CI213" s="44">
        <f>p4_gpr_aff/12*CI206/p4_homes*CI210</f>
        <v/>
      </c>
      <c r="CJ213" s="44">
        <f>p4_gpr_aff/12*CJ206/p4_homes*CJ210</f>
        <v/>
      </c>
      <c r="CK213" s="44">
        <f>p4_gpr_aff/12*CK206/p4_homes*CK210</f>
        <v/>
      </c>
      <c r="CL213" s="44">
        <f>p4_gpr_aff/12*CL206/p4_homes*CL210</f>
        <v/>
      </c>
      <c r="CM213" s="44">
        <f>p4_gpr_aff/12*CM206/p4_homes*CM210</f>
        <v/>
      </c>
      <c r="CN213" s="44">
        <f>p4_gpr_aff/12*CN206/p4_homes*CN210</f>
        <v/>
      </c>
      <c r="CO213" s="44">
        <f>p4_gpr_aff/12*CO206/p4_homes*CO210</f>
        <v/>
      </c>
      <c r="CP213" s="44">
        <f>p4_gpr_aff/12*CP206/p4_homes*CP210</f>
        <v/>
      </c>
      <c r="CQ213" s="44">
        <f>p4_gpr_aff/12*CQ206/p4_homes*CQ210</f>
        <v/>
      </c>
      <c r="CR213" s="44">
        <f>p4_gpr_aff/12*CR206/p4_homes*CR210</f>
        <v/>
      </c>
      <c r="CS213" s="44">
        <f>p4_gpr_aff/12*CS206/p4_homes*CS210</f>
        <v/>
      </c>
      <c r="CT213" s="44">
        <f>p4_gpr_aff/12*CT206/p4_homes*CT210</f>
        <v/>
      </c>
      <c r="CU213" s="44">
        <f>p4_gpr_aff/12*CU206/p4_homes*CU210</f>
        <v/>
      </c>
      <c r="CV213" s="44">
        <f>p4_gpr_aff/12*CV206/p4_homes*CV210</f>
        <v/>
      </c>
      <c r="CW213" s="44">
        <f>p4_gpr_aff/12*CW206/p4_homes*CW210</f>
        <v/>
      </c>
      <c r="CX213" s="44">
        <f>p4_gpr_aff/12*CX206/p4_homes*CX210</f>
        <v/>
      </c>
      <c r="CY213" s="44">
        <f>p4_gpr_aff/12*CY206/p4_homes*CY210</f>
        <v/>
      </c>
      <c r="CZ213" s="44">
        <f>p4_gpr_aff/12*CZ206/p4_homes*CZ210</f>
        <v/>
      </c>
      <c r="DA213" s="44">
        <f>p4_gpr_aff/12*DA206/p4_homes*DA210</f>
        <v/>
      </c>
      <c r="DB213" s="44">
        <f>p4_gpr_aff/12*DB206/p4_homes*DB210</f>
        <v/>
      </c>
      <c r="DC213" s="44">
        <f>p4_gpr_aff/12*DC206/p4_homes*DC210</f>
        <v/>
      </c>
      <c r="DD213" s="44">
        <f>p4_gpr_aff/12*DD206/p4_homes*DD210</f>
        <v/>
      </c>
      <c r="DE213" s="44">
        <f>p4_gpr_aff/12*DE206/p4_homes*DE210</f>
        <v/>
      </c>
      <c r="DF213" s="44">
        <f>p4_gpr_aff/12*DF206/p4_homes*DF210</f>
        <v/>
      </c>
      <c r="DG213" s="44">
        <f>p4_gpr_aff/12*DG206/p4_homes*DG210</f>
        <v/>
      </c>
      <c r="DH213" s="44">
        <f>p4_gpr_aff/12*DH206/p4_homes*DH210</f>
        <v/>
      </c>
      <c r="DI213" s="44">
        <f>p4_gpr_aff/12*DI206/p4_homes*DI210</f>
        <v/>
      </c>
      <c r="DJ213" s="44">
        <f>p4_gpr_aff/12*DJ206/p4_homes*DJ210</f>
        <v/>
      </c>
      <c r="DK213" s="44">
        <f>p4_gpr_aff/12*DK206/p4_homes*DK210</f>
        <v/>
      </c>
      <c r="DL213" s="44">
        <f>p4_gpr_aff/12*DL206/p4_homes*DL210</f>
        <v/>
      </c>
      <c r="DM213" s="44">
        <f>p4_gpr_aff/12*DM206/p4_homes*DM210</f>
        <v/>
      </c>
      <c r="DN213" s="44">
        <f>p4_gpr_aff/12*DN206/p4_homes*DN210</f>
        <v/>
      </c>
      <c r="DO213" s="44">
        <f>p4_gpr_aff/12*DO206/p4_homes*DO210</f>
        <v/>
      </c>
      <c r="DP213" s="44">
        <f>p4_gpr_aff/12*DP206/p4_homes*DP210</f>
        <v/>
      </c>
      <c r="DQ213" s="44">
        <f>p4_gpr_aff/12*DQ206/p4_homes*DQ210</f>
        <v/>
      </c>
      <c r="DR213" s="44">
        <f>p4_gpr_aff/12*DR206/p4_homes*DR210</f>
        <v/>
      </c>
      <c r="DS213" s="44">
        <f>p4_gpr_aff/12*DS206/p4_homes*DS210</f>
        <v/>
      </c>
      <c r="DT213" s="44">
        <f>p4_gpr_aff/12*DT206/p4_homes*DT210</f>
        <v/>
      </c>
      <c r="DU213" s="44">
        <f>p4_gpr_aff/12*DU206/p4_homes*DU210</f>
        <v/>
      </c>
      <c r="DV213" s="44">
        <f>p4_gpr_aff/12*DV206/p4_homes*DV210</f>
        <v/>
      </c>
      <c r="DW213" s="44">
        <f>p4_gpr_aff/12*DW206/p4_homes*DW210</f>
        <v/>
      </c>
      <c r="DX213" s="44">
        <f>p4_gpr_aff/12*DX206/p4_homes*DX210</f>
        <v/>
      </c>
      <c r="DY213" s="44">
        <f>p4_gpr_aff/12*DY206/p4_homes*DY210</f>
        <v/>
      </c>
      <c r="DZ213" s="44">
        <f>p4_gpr_aff/12*DZ206/p4_homes*DZ210</f>
        <v/>
      </c>
      <c r="EA213" s="44">
        <f>p4_gpr_aff/12*EA206/p4_homes*EA210</f>
        <v/>
      </c>
      <c r="EB213" s="44">
        <f>p4_gpr_aff/12*EB206/p4_homes*EB210</f>
        <v/>
      </c>
      <c r="EC213" s="44">
        <f>p4_gpr_aff/12*EC206/p4_homes*EC210</f>
        <v/>
      </c>
      <c r="ED213" s="44">
        <f>p4_gpr_aff/12*ED206/p4_homes*ED210</f>
        <v/>
      </c>
      <c r="EE213" s="44">
        <f>p4_gpr_aff/12*EE206/p4_homes*EE210</f>
        <v/>
      </c>
      <c r="EF213" s="44">
        <f>p4_gpr_aff/12*EF206/p4_homes*EF210</f>
        <v/>
      </c>
      <c r="EG213" s="44">
        <f>p4_gpr_aff/12*EG206/p4_homes*EG210</f>
        <v/>
      </c>
      <c r="EH213" s="44">
        <f>p4_gpr_aff/12*EH206/p4_homes*EH210</f>
        <v/>
      </c>
      <c r="EI213" s="44">
        <f>p4_gpr_aff/12*EI206/p4_homes*EI210</f>
        <v/>
      </c>
      <c r="EJ213" s="44">
        <f>p4_gpr_aff/12*EJ206/p4_homes*EJ210</f>
        <v/>
      </c>
      <c r="EK213" s="44">
        <f>p4_gpr_aff/12*EK206/p4_homes*EK210</f>
        <v/>
      </c>
      <c r="EL213" s="44">
        <f>p4_gpr_aff/12*EL206/p4_homes*EL210</f>
        <v/>
      </c>
      <c r="EM213" s="44">
        <f>p4_gpr_aff/12*EM206/p4_homes*EM210</f>
        <v/>
      </c>
      <c r="EN213" s="44">
        <f>p4_gpr_aff/12*EN206/p4_homes*EN210</f>
        <v/>
      </c>
      <c r="EO213" s="44">
        <f>p4_gpr_aff/12*EO206/p4_homes*EO210</f>
        <v/>
      </c>
      <c r="EP213" s="44">
        <f>p4_gpr_aff/12*EP206/p4_homes*EP210</f>
        <v/>
      </c>
      <c r="EQ213" s="44">
        <f>p4_gpr_aff/12*EQ206/p4_homes*EQ210</f>
        <v/>
      </c>
      <c r="ER213" s="44">
        <f>p4_gpr_aff/12*ER206/p4_homes*ER210</f>
        <v/>
      </c>
      <c r="ES213" s="44">
        <f>p4_gpr_aff/12*ES206/p4_homes*ES210</f>
        <v/>
      </c>
      <c r="ET213" s="44">
        <f>p4_gpr_aff/12*ET206/p4_homes*ET210</f>
        <v/>
      </c>
      <c r="EU213" s="44">
        <f>p4_gpr_aff/12*EU206/p4_homes*EU210</f>
        <v/>
      </c>
      <c r="EV213" s="44">
        <f>p4_gpr_aff/12*EV206/p4_homes*EV210</f>
        <v/>
      </c>
      <c r="EW213" s="44">
        <f>p4_gpr_aff/12*EW206/p4_homes*EW210</f>
        <v/>
      </c>
      <c r="EX213" s="44">
        <f>p4_gpr_aff/12*EX206/p4_homes*EX210</f>
        <v/>
      </c>
      <c r="EY213" s="44">
        <f>p4_gpr_aff/12*EY206/p4_homes*EY210</f>
        <v/>
      </c>
      <c r="EZ213" s="44">
        <f>p4_gpr_aff/12*EZ206/p4_homes*EZ210</f>
        <v/>
      </c>
      <c r="FA213" s="44">
        <f>p4_gpr_aff/12*FA206/p4_homes*FA210</f>
        <v/>
      </c>
      <c r="FB213" s="44">
        <f>p4_gpr_aff/12*FB206/p4_homes*FB210</f>
        <v/>
      </c>
      <c r="FC213" s="44">
        <f>p4_gpr_aff/12*FC206/p4_homes*FC210</f>
        <v/>
      </c>
      <c r="FD213" s="44">
        <f>p4_gpr_aff/12*FD206/p4_homes*FD210</f>
        <v/>
      </c>
      <c r="FE213" s="44">
        <f>p4_gpr_aff/12*FE206/p4_homes*FE210</f>
        <v/>
      </c>
      <c r="FF213" s="44">
        <f>p4_gpr_aff/12*FF206/p4_homes*FF210</f>
        <v/>
      </c>
      <c r="FG213" s="44">
        <f>p4_gpr_aff/12*FG206/p4_homes*FG210</f>
        <v/>
      </c>
      <c r="FH213" s="44">
        <f>p4_gpr_aff/12*FH206/p4_homes*FH210</f>
        <v/>
      </c>
      <c r="FI213" s="44">
        <f>p4_gpr_aff/12*FI206/p4_homes*FI210</f>
        <v/>
      </c>
      <c r="FJ213" s="44">
        <f>p4_gpr_aff/12*FJ206/p4_homes*FJ210</f>
        <v/>
      </c>
      <c r="FK213" s="44">
        <f>p4_gpr_aff/12*FK206/p4_homes*FK210</f>
        <v/>
      </c>
      <c r="FL213" s="44">
        <f>p4_gpr_aff/12*FL206/p4_homes*FL210</f>
        <v/>
      </c>
      <c r="FM213" s="44">
        <f>p4_gpr_aff/12*FM206/p4_homes*FM210</f>
        <v/>
      </c>
      <c r="FN213" s="44">
        <f>p4_gpr_aff/12*FN206/p4_homes*FN210</f>
        <v/>
      </c>
      <c r="FO213" s="44">
        <f>p4_gpr_aff/12*FO206/p4_homes*FO210</f>
        <v/>
      </c>
      <c r="FP213" s="44">
        <f>p4_gpr_aff/12*FP206/p4_homes*FP210</f>
        <v/>
      </c>
      <c r="FQ213" s="44">
        <f>p4_gpr_aff/12*FQ206/p4_homes*FQ210</f>
        <v/>
      </c>
      <c r="FR213" s="44">
        <f>p4_gpr_aff/12*FR206/p4_homes*FR210</f>
        <v/>
      </c>
      <c r="FS213" s="44">
        <f>p4_gpr_aff/12*FS206/p4_homes*FS210</f>
        <v/>
      </c>
      <c r="FT213" s="44">
        <f>p4_gpr_aff/12*FT206/p4_homes*FT210</f>
        <v/>
      </c>
      <c r="FU213" s="44">
        <f>p4_gpr_aff/12*FU206/p4_homes*FU210</f>
        <v/>
      </c>
      <c r="FV213" s="44">
        <f>p4_gpr_aff/12*FV206/p4_homes*FV210</f>
        <v/>
      </c>
      <c r="FW213" s="44">
        <f>p4_gpr_aff/12*FW206/p4_homes*FW210</f>
        <v/>
      </c>
      <c r="FX213" s="44">
        <f>p4_gpr_aff/12*FX206/p4_homes*FX210</f>
        <v/>
      </c>
      <c r="FY213" s="44">
        <f>p4_gpr_aff/12*FY206/p4_homes*FY210</f>
        <v/>
      </c>
      <c r="FZ213" s="44">
        <f>p4_gpr_aff/12*FZ206/p4_homes*FZ210</f>
        <v/>
      </c>
      <c r="GA213" s="44">
        <f>p4_gpr_aff/12*GA206/p4_homes*GA210</f>
        <v/>
      </c>
      <c r="GB213" s="44">
        <f>p4_gpr_aff/12*GB206/p4_homes*GB210</f>
        <v/>
      </c>
      <c r="GC213" s="44">
        <f>p4_gpr_aff/12*GC206/p4_homes*GC210</f>
        <v/>
      </c>
      <c r="GD213" s="44">
        <f>p4_gpr_aff/12*GD206/p4_homes*GD210</f>
        <v/>
      </c>
      <c r="GE213" s="44">
        <f>p4_gpr_aff/12*GE206/p4_homes*GE210</f>
        <v/>
      </c>
      <c r="GF213" s="44">
        <f>p4_gpr_aff/12*GF206/p4_homes*GF210</f>
        <v/>
      </c>
      <c r="GG213" s="44">
        <f>p4_gpr_aff/12*GG206/p4_homes*GG210</f>
        <v/>
      </c>
      <c r="GH213" s="44">
        <f>p4_gpr_aff/12*GH206/p4_homes*GH210</f>
        <v/>
      </c>
      <c r="GI213" s="44">
        <f>p4_gpr_aff/12*GI206/p4_homes*GI210</f>
        <v/>
      </c>
      <c r="GJ213" s="44">
        <f>p4_gpr_aff/12*GJ206/p4_homes*GJ210</f>
        <v/>
      </c>
      <c r="GK213" s="44">
        <f>p4_gpr_aff/12*GK206/p4_homes*GK210</f>
        <v/>
      </c>
      <c r="GL213" s="44">
        <f>p4_gpr_aff/12*GL206/p4_homes*GL210</f>
        <v/>
      </c>
      <c r="GM213" s="44">
        <f>p4_gpr_aff/12*GM206/p4_homes*GM210</f>
        <v/>
      </c>
      <c r="GN213" s="44">
        <f>p4_gpr_aff/12*GN206/p4_homes*GN210</f>
        <v/>
      </c>
      <c r="GO213" s="44">
        <f>p4_gpr_aff/12*GO206/p4_homes*GO210</f>
        <v/>
      </c>
      <c r="GP213" s="44">
        <f>p4_gpr_aff/12*GP206/p4_homes*GP210</f>
        <v/>
      </c>
      <c r="GQ213" s="44">
        <f>p4_gpr_aff/12*GQ206/p4_homes*GQ210</f>
        <v/>
      </c>
      <c r="GR213" s="44">
        <f>p4_gpr_aff/12*GR206/p4_homes*GR210</f>
        <v/>
      </c>
      <c r="GS213" s="44">
        <f>p4_gpr_aff/12*GS206/p4_homes*GS210</f>
        <v/>
      </c>
      <c r="GT213" s="44">
        <f>p4_gpr_aff/12*GT206/p4_homes*GT210</f>
        <v/>
      </c>
      <c r="GU213" s="44">
        <f>p4_gpr_aff/12*GU206/p4_homes*GU210</f>
        <v/>
      </c>
      <c r="GV213" s="44">
        <f>p4_gpr_aff/12*GV206/p4_homes*GV210</f>
        <v/>
      </c>
      <c r="GW213" s="44">
        <f>p4_gpr_aff/12*GW206/p4_homes*GW210</f>
        <v/>
      </c>
      <c r="GX213" s="44">
        <f>p4_gpr_aff/12*GX206/p4_homes*GX210</f>
        <v/>
      </c>
      <c r="GY213" s="44">
        <f>p4_gpr_aff/12*GY206/p4_homes*GY210</f>
        <v/>
      </c>
      <c r="GZ213" s="44">
        <f>p4_gpr_aff/12*GZ206/p4_homes*GZ210</f>
        <v/>
      </c>
      <c r="HA213" s="44">
        <f>p4_gpr_aff/12*HA206/p4_homes*HA210</f>
        <v/>
      </c>
      <c r="HB213" s="44">
        <f>p4_gpr_aff/12*HB206/p4_homes*HB210</f>
        <v/>
      </c>
      <c r="HC213" s="44">
        <f>p4_gpr_aff/12*HC206/p4_homes*HC210</f>
        <v/>
      </c>
      <c r="HD213" s="44">
        <f>p4_gpr_aff/12*HD206/p4_homes*HD210</f>
        <v/>
      </c>
      <c r="HE213" s="44">
        <f>p4_gpr_aff/12*HE206/p4_homes*HE210</f>
        <v/>
      </c>
      <c r="HF213" s="44">
        <f>p4_gpr_aff/12*HF206/p4_homes*HF210</f>
        <v/>
      </c>
      <c r="HG213" s="44">
        <f>p4_gpr_aff/12*HG206/p4_homes*HG210</f>
        <v/>
      </c>
      <c r="HH213" s="44">
        <f>p4_gpr_aff/12*HH206/p4_homes*HH210</f>
        <v/>
      </c>
      <c r="HI213" s="44">
        <f>p4_gpr_aff/12*HI206/p4_homes*HI210</f>
        <v/>
      </c>
      <c r="HJ213" s="44">
        <f>p4_gpr_aff/12*HJ206/p4_homes*HJ210</f>
        <v/>
      </c>
      <c r="HK213" s="44">
        <f>p4_gpr_aff/12*HK206/p4_homes*HK210</f>
        <v/>
      </c>
      <c r="HL213" s="44">
        <f>p4_gpr_aff/12*HL206/p4_homes*HL210</f>
        <v/>
      </c>
      <c r="HM213" s="44">
        <f>p4_gpr_aff/12*HM206/p4_homes*HM210</f>
        <v/>
      </c>
      <c r="HN213" s="44">
        <f>p4_gpr_aff/12*HN206/p4_homes*HN210</f>
        <v/>
      </c>
      <c r="HO213" s="44">
        <f>p4_gpr_aff/12*HO206/p4_homes*HO210</f>
        <v/>
      </c>
      <c r="HP213" s="44">
        <f>p4_gpr_aff/12*HP206/p4_homes*HP210</f>
        <v/>
      </c>
      <c r="HQ213" s="44">
        <f>p4_gpr_aff/12*HQ206/p4_homes*HQ210</f>
        <v/>
      </c>
      <c r="HR213" s="44">
        <f>p4_gpr_aff/12*HR206/p4_homes*HR210</f>
        <v/>
      </c>
      <c r="HS213" s="44">
        <f>p4_gpr_aff/12*HS206/p4_homes*HS210</f>
        <v/>
      </c>
      <c r="HT213" s="44">
        <f>p4_gpr_aff/12*HT206/p4_homes*HT210</f>
        <v/>
      </c>
      <c r="HU213" s="44">
        <f>p4_gpr_aff/12*HU206/p4_homes*HU210</f>
        <v/>
      </c>
      <c r="HV213" s="44">
        <f>p4_gpr_aff/12*HV206/p4_homes*HV210</f>
        <v/>
      </c>
      <c r="HW213" s="44">
        <f>p4_gpr_aff/12*HW206/p4_homes*HW210</f>
        <v/>
      </c>
      <c r="HX213" s="44">
        <f>p4_gpr_aff/12*HX206/p4_homes*HX210</f>
        <v/>
      </c>
      <c r="HY213" s="44">
        <f>p4_gpr_aff/12*HY206/p4_homes*HY210</f>
        <v/>
      </c>
      <c r="HZ213" s="44">
        <f>p4_gpr_aff/12*HZ206/p4_homes*HZ210</f>
        <v/>
      </c>
      <c r="IA213" s="44">
        <f>p4_gpr_aff/12*IA206/p4_homes*IA210</f>
        <v/>
      </c>
      <c r="IB213" s="44">
        <f>p4_gpr_aff/12*IB206/p4_homes*IB210</f>
        <v/>
      </c>
      <c r="IC213" s="44">
        <f>p4_gpr_aff/12*IC206/p4_homes*IC210</f>
        <v/>
      </c>
      <c r="ID213" s="44">
        <f>p4_gpr_aff/12*ID206/p4_homes*ID210</f>
        <v/>
      </c>
      <c r="IE213" s="44">
        <f>p4_gpr_aff/12*IE206/p4_homes*IE210</f>
        <v/>
      </c>
      <c r="IF213" s="44">
        <f>p4_gpr_aff/12*IF206/p4_homes*IF210</f>
        <v/>
      </c>
      <c r="IG213" s="44">
        <f>p4_gpr_aff/12*IG206/p4_homes*IG210</f>
        <v/>
      </c>
      <c r="IH213" s="44">
        <f>p4_gpr_aff/12*IH206/p4_homes*IH210</f>
        <v/>
      </c>
      <c r="II213" s="44">
        <f>p4_gpr_aff/12*II206/p4_homes*II210</f>
        <v/>
      </c>
      <c r="IJ213" s="44">
        <f>p4_gpr_aff/12*IJ206/p4_homes*IJ210</f>
        <v/>
      </c>
      <c r="IK213" s="44">
        <f>p4_gpr_aff/12*IK206/p4_homes*IK210</f>
        <v/>
      </c>
      <c r="IL213" s="44">
        <f>p4_gpr_aff/12*IL206/p4_homes*IL210</f>
        <v/>
      </c>
      <c r="IM213" s="44">
        <f>p4_gpr_aff/12*IM206/p4_homes*IM210</f>
        <v/>
      </c>
      <c r="IN213" s="44">
        <f>p4_gpr_aff/12*IN206/p4_homes*IN210</f>
        <v/>
      </c>
      <c r="IO213" s="44">
        <f>p4_gpr_aff/12*IO206/p4_homes*IO210</f>
        <v/>
      </c>
      <c r="IP213" s="44">
        <f>p4_gpr_aff/12*IP206/p4_homes*IP210</f>
        <v/>
      </c>
      <c r="IQ213" s="44">
        <f>p4_gpr_aff/12*IQ206/p4_homes*IQ210</f>
        <v/>
      </c>
      <c r="IR213" s="44">
        <f>p4_gpr_aff/12*IR206/p4_homes*IR210</f>
        <v/>
      </c>
      <c r="IS213" s="44">
        <f>p4_gpr_aff/12*IS206/p4_homes*IS210</f>
        <v/>
      </c>
      <c r="IT213" s="44">
        <f>p4_gpr_aff/12*IT206/p4_homes*IT210</f>
        <v/>
      </c>
      <c r="IU213" s="44">
        <f>p4_gpr_aff/12*IU206/p4_homes*IU210</f>
        <v/>
      </c>
      <c r="IV213" s="44">
        <f>p4_gpr_aff/12*IV206/p4_homes*IV210</f>
        <v/>
      </c>
      <c r="IW213" s="44">
        <f>p4_gpr_aff/12*IW206/p4_homes*IW210</f>
        <v/>
      </c>
      <c r="IX213" s="44">
        <f>p4_gpr_aff/12*IX206/p4_homes*IX210</f>
        <v/>
      </c>
      <c r="IY213" s="44">
        <f>p4_gpr_aff/12*IY206/p4_homes*IY210</f>
        <v/>
      </c>
      <c r="IZ213" s="44">
        <f>p4_gpr_aff/12*IZ206/p4_homes*IZ210</f>
        <v/>
      </c>
      <c r="JA213" s="44">
        <f>p4_gpr_aff/12*JA206/p4_homes*JA210</f>
        <v/>
      </c>
      <c r="JB213" s="44">
        <f>p4_gpr_aff/12*JB206/p4_homes*JB210</f>
        <v/>
      </c>
      <c r="JC213" s="44">
        <f>p4_gpr_aff/12*JC206/p4_homes*JC210</f>
        <v/>
      </c>
      <c r="JD213" s="44">
        <f>p4_gpr_aff/12*JD206/p4_homes*JD210</f>
        <v/>
      </c>
      <c r="JE213" s="44">
        <f>p4_gpr_aff/12*JE206/p4_homes*JE210</f>
        <v/>
      </c>
      <c r="JF213" s="44">
        <f>p4_gpr_aff/12*JF206/p4_homes*JF210</f>
        <v/>
      </c>
      <c r="JG213" s="44">
        <f>p4_gpr_aff/12*JG206/p4_homes*JG210</f>
        <v/>
      </c>
      <c r="JH213" s="44">
        <f>p4_gpr_aff/12*JH206/p4_homes*JH210</f>
        <v/>
      </c>
      <c r="JI213" s="44">
        <f>p4_gpr_aff/12*JI206/p4_homes*JI210</f>
        <v/>
      </c>
      <c r="JJ213" s="44">
        <f>p4_gpr_aff/12*JJ206/p4_homes*JJ210</f>
        <v/>
      </c>
      <c r="JK213" s="44">
        <f>p4_gpr_aff/12*JK206/p4_homes*JK210</f>
        <v/>
      </c>
      <c r="JL213" s="44">
        <f>p4_gpr_aff/12*JL206/p4_homes*JL210</f>
        <v/>
      </c>
      <c r="JM213" s="44">
        <f>p4_gpr_aff/12*JM206/p4_homes*JM210</f>
        <v/>
      </c>
      <c r="JN213" s="44">
        <f>p4_gpr_aff/12*JN206/p4_homes*JN210</f>
        <v/>
      </c>
      <c r="JO213" s="44">
        <f>p4_gpr_aff/12*JO206/p4_homes*JO210</f>
        <v/>
      </c>
      <c r="JP213" s="44">
        <f>p4_gpr_aff/12*JP206/p4_homes*JP210</f>
        <v/>
      </c>
      <c r="JQ213" s="44">
        <f>p4_gpr_aff/12*JQ206/p4_homes*JQ210</f>
        <v/>
      </c>
      <c r="JR213" s="44">
        <f>p4_gpr_aff/12*JR206/p4_homes*JR210</f>
        <v/>
      </c>
      <c r="JS213" s="44">
        <f>p4_gpr_aff/12*JS206/p4_homes*JS210</f>
        <v/>
      </c>
      <c r="JT213" s="44">
        <f>p4_gpr_aff/12*JT206/p4_homes*JT210</f>
        <v/>
      </c>
      <c r="JU213" s="44">
        <f>p4_gpr_aff/12*JU206/p4_homes*JU210</f>
        <v/>
      </c>
      <c r="JV213" s="44">
        <f>p4_gpr_aff/12*JV206/p4_homes*JV210</f>
        <v/>
      </c>
      <c r="JW213" s="44">
        <f>p4_gpr_aff/12*JW206/p4_homes*JW210</f>
        <v/>
      </c>
      <c r="JX213" s="44">
        <f>p4_gpr_aff/12*JX206/p4_homes*JX210</f>
        <v/>
      </c>
      <c r="JY213" s="44">
        <f>p4_gpr_aff/12*JY206/p4_homes*JY210</f>
        <v/>
      </c>
      <c r="JZ213" s="44">
        <f>p4_gpr_aff/12*JZ206/p4_homes*JZ210</f>
        <v/>
      </c>
      <c r="KA213" s="44">
        <f>p4_gpr_aff/12*KA206/p4_homes*KA210</f>
        <v/>
      </c>
      <c r="KB213" s="44">
        <f>p4_gpr_aff/12*KB206/p4_homes*KB210</f>
        <v/>
      </c>
      <c r="KC213" s="44">
        <f>p4_gpr_aff/12*KC206/p4_homes*KC210</f>
        <v/>
      </c>
      <c r="KD213" s="44">
        <f>p4_gpr_aff/12*KD206/p4_homes*KD210</f>
        <v/>
      </c>
      <c r="KE213" s="44">
        <f>p4_gpr_aff/12*KE206/p4_homes*KE210</f>
        <v/>
      </c>
      <c r="KF213" s="44">
        <f>p4_gpr_aff/12*KF206/p4_homes*KF210</f>
        <v/>
      </c>
      <c r="KG213" s="44">
        <f>p4_gpr_aff/12*KG206/p4_homes*KG210</f>
        <v/>
      </c>
      <c r="KH213" s="44">
        <f>p4_gpr_aff/12*KH206/p4_homes*KH210</f>
        <v/>
      </c>
      <c r="KI213" s="44">
        <f>p4_gpr_aff/12*KI206/p4_homes*KI210</f>
        <v/>
      </c>
      <c r="KJ213" s="44">
        <f>p4_gpr_aff/12*KJ206/p4_homes*KJ210</f>
        <v/>
      </c>
      <c r="KK213" s="44">
        <f>p4_gpr_aff/12*KK206/p4_homes*KK210</f>
        <v/>
      </c>
      <c r="KL213" s="44">
        <f>p4_gpr_aff/12*KL206/p4_homes*KL210</f>
        <v/>
      </c>
      <c r="KM213" s="44">
        <f>p4_gpr_aff/12*KM206/p4_homes*KM210</f>
        <v/>
      </c>
      <c r="KN213" s="44">
        <f>p4_gpr_aff/12*KN206/p4_homes*KN210</f>
        <v/>
      </c>
      <c r="KO213" s="44">
        <f>p4_gpr_aff/12*KO206/p4_homes*KO210</f>
        <v/>
      </c>
      <c r="KP213" s="44">
        <f>p4_gpr_aff/12*KP206/p4_homes*KP210</f>
        <v/>
      </c>
      <c r="KQ213" s="44">
        <f>p4_gpr_aff/12*KQ206/p4_homes*KQ210</f>
        <v/>
      </c>
      <c r="KR213" s="44">
        <f>p4_gpr_aff/12*KR206/p4_homes*KR210</f>
        <v/>
      </c>
      <c r="KS213" s="44">
        <f>p4_gpr_aff/12*KS206/p4_homes*KS210</f>
        <v/>
      </c>
      <c r="KT213" s="44">
        <f>p4_gpr_aff/12*KT206/p4_homes*KT210</f>
        <v/>
      </c>
      <c r="KU213" s="44">
        <f>p4_gpr_aff/12*KU206/p4_homes*KU210</f>
        <v/>
      </c>
      <c r="KV213" s="44">
        <f>p4_gpr_aff/12*KV206/p4_homes*KV210</f>
        <v/>
      </c>
      <c r="KW213" s="44">
        <f>p4_gpr_aff/12*KW206/p4_homes*KW210</f>
        <v/>
      </c>
      <c r="KX213" s="44">
        <f>p4_gpr_aff/12*KX206/p4_homes*KX210</f>
        <v/>
      </c>
      <c r="KY213" s="44">
        <f>p4_gpr_aff/12*KY206/p4_homes*KY210</f>
        <v/>
      </c>
      <c r="KZ213" s="44">
        <f>p4_gpr_aff/12*KZ206/p4_homes*KZ210</f>
        <v/>
      </c>
      <c r="LA213" s="44">
        <f>p4_gpr_aff/12*LA206/p4_homes*LA210</f>
        <v/>
      </c>
      <c r="LB213" s="44">
        <f>p4_gpr_aff/12*LB206/p4_homes*LB210</f>
        <v/>
      </c>
      <c r="LC213" s="44">
        <f>p4_gpr_aff/12*LC206/p4_homes*LC210</f>
        <v/>
      </c>
      <c r="LD213" s="44">
        <f>p4_gpr_aff/12*LD206/p4_homes*LD210</f>
        <v/>
      </c>
      <c r="LE213" s="44">
        <f>p4_gpr_aff/12*LE206/p4_homes*LE210</f>
        <v/>
      </c>
      <c r="LF213" s="44">
        <f>p4_gpr_aff/12*LF206/p4_homes*LF210</f>
        <v/>
      </c>
      <c r="LG213" s="44">
        <f>p4_gpr_aff/12*LG206/p4_homes*LG210</f>
        <v/>
      </c>
      <c r="LH213" s="44">
        <f>p4_gpr_aff/12*LH206/p4_homes*LH210</f>
        <v/>
      </c>
      <c r="LI213" s="44">
        <f>p4_gpr_aff/12*LI206/p4_homes*LI210</f>
        <v/>
      </c>
      <c r="LJ213" s="44">
        <f>p4_gpr_aff/12*LJ206/p4_homes*LJ210</f>
        <v/>
      </c>
      <c r="LK213" s="44">
        <f>p4_gpr_aff/12*LK206/p4_homes*LK210</f>
        <v/>
      </c>
      <c r="LL213" s="44">
        <f>p4_gpr_aff/12*LL206/p4_homes*LL210</f>
        <v/>
      </c>
      <c r="LM213" s="44">
        <f>p4_gpr_aff/12*LM206/p4_homes*LM210</f>
        <v/>
      </c>
      <c r="LN213" s="44">
        <f>p4_gpr_aff/12*LN206/p4_homes*LN210</f>
        <v/>
      </c>
      <c r="LO213" s="44">
        <f>p4_gpr_aff/12*LO206/p4_homes*LO210</f>
        <v/>
      </c>
      <c r="LP213" s="44">
        <f>p4_gpr_aff/12*LP206/p4_homes*LP210</f>
        <v/>
      </c>
      <c r="LQ213" s="44">
        <f>p4_gpr_aff/12*LQ206/p4_homes*LQ210</f>
        <v/>
      </c>
      <c r="LR213" s="44">
        <f>p4_gpr_aff/12*LR206/p4_homes*LR210</f>
        <v/>
      </c>
      <c r="LS213" s="44">
        <f>p4_gpr_aff/12*LS206/p4_homes*LS210</f>
        <v/>
      </c>
      <c r="LT213" s="44">
        <f>p4_gpr_aff/12*LT206/p4_homes*LT210</f>
        <v/>
      </c>
      <c r="LU213" s="44">
        <f>p4_gpr_aff/12*LU206/p4_homes*LU210</f>
        <v/>
      </c>
      <c r="LV213" s="44">
        <f>p4_gpr_aff/12*LV206/p4_homes*LV210</f>
        <v/>
      </c>
      <c r="LW213" s="44">
        <f>p4_gpr_aff/12*LW206/p4_homes*LW210</f>
        <v/>
      </c>
      <c r="LX213" s="44">
        <f>p4_gpr_aff/12*LX206/p4_homes*LX210</f>
        <v/>
      </c>
      <c r="LY213" s="44">
        <f>p4_gpr_aff/12*LY206/p4_homes*LY210</f>
        <v/>
      </c>
      <c r="LZ213" s="44">
        <f>p4_gpr_aff/12*LZ206/p4_homes*LZ210</f>
        <v/>
      </c>
      <c r="MA213" s="44">
        <f>p4_gpr_aff/12*MA206/p4_homes*MA210</f>
        <v/>
      </c>
      <c r="MB213" s="44">
        <f>p4_gpr_aff/12*MB206/p4_homes*MB210</f>
        <v/>
      </c>
      <c r="MC213" s="44">
        <f>p4_gpr_aff/12*MC206/p4_homes*MC210</f>
        <v/>
      </c>
      <c r="MD213" s="44">
        <f>p4_gpr_aff/12*MD206/p4_homes*MD210</f>
        <v/>
      </c>
      <c r="ME213" s="44">
        <f>p4_gpr_aff/12*ME206/p4_homes*ME210</f>
        <v/>
      </c>
      <c r="MF213" s="44">
        <f>p4_gpr_aff/12*MF206/p4_homes*MF210</f>
        <v/>
      </c>
      <c r="MG213" s="44">
        <f>p4_gpr_aff/12*MG206/p4_homes*MG210</f>
        <v/>
      </c>
      <c r="MH213" s="44">
        <f>p4_gpr_aff/12*MH206/p4_homes*MH210</f>
        <v/>
      </c>
      <c r="MI213" s="44">
        <f>p4_gpr_aff/12*MI206/p4_homes*MI210</f>
        <v/>
      </c>
      <c r="MJ213" s="44">
        <f>p4_gpr_aff/12*MJ206/p4_homes*MJ210</f>
        <v/>
      </c>
      <c r="MK213" s="44">
        <f>p4_gpr_aff/12*MK206/p4_homes*MK210</f>
        <v/>
      </c>
      <c r="ML213" s="44">
        <f>p4_gpr_aff/12*ML206/p4_homes*ML210</f>
        <v/>
      </c>
      <c r="MM213" s="44">
        <f>p4_gpr_aff/12*MM206/p4_homes*MM210</f>
        <v/>
      </c>
      <c r="MN213" s="44">
        <f>p4_gpr_aff/12*MN206/p4_homes*MN210</f>
        <v/>
      </c>
      <c r="MO213" s="44">
        <f>p4_gpr_aff/12*MO206/p4_homes*MO210</f>
        <v/>
      </c>
      <c r="MP213" s="44">
        <f>p4_gpr_aff/12*MP206/p4_homes*MP210</f>
        <v/>
      </c>
      <c r="MQ213" s="44">
        <f>p4_gpr_aff/12*MQ206/p4_homes*MQ210</f>
        <v/>
      </c>
      <c r="MR213" s="44">
        <f>p4_gpr_aff/12*MR206/p4_homes*MR210</f>
        <v/>
      </c>
      <c r="MS213" s="44">
        <f>p4_gpr_aff/12*MS206/p4_homes*MS210</f>
        <v/>
      </c>
      <c r="MT213" s="44">
        <f>p4_gpr_aff/12*MT206/p4_homes*MT210</f>
        <v/>
      </c>
      <c r="MU213" s="44">
        <f>p4_gpr_aff/12*MU206/p4_homes*MU210</f>
        <v/>
      </c>
      <c r="MV213" s="44">
        <f>p4_gpr_aff/12*MV206/p4_homes*MV210</f>
        <v/>
      </c>
      <c r="MW213" s="44">
        <f>p4_gpr_aff/12*MW206/p4_homes*MW210</f>
        <v/>
      </c>
      <c r="MX213" s="44">
        <f>p4_gpr_aff/12*MX206/p4_homes*MX210</f>
        <v/>
      </c>
      <c r="MY213" s="44">
        <f>p4_gpr_aff/12*MY206/p4_homes*MY210</f>
        <v/>
      </c>
      <c r="MZ213" s="44">
        <f>p4_gpr_aff/12*MZ206/p4_homes*MZ210</f>
        <v/>
      </c>
      <c r="NA213" s="44">
        <f>p4_gpr_aff/12*NA206/p4_homes*NA210</f>
        <v/>
      </c>
      <c r="NB213" s="44">
        <f>p4_gpr_aff/12*NB206/p4_homes*NB210</f>
        <v/>
      </c>
      <c r="NC213" s="44">
        <f>p4_gpr_aff/12*NC206/p4_homes*NC210</f>
        <v/>
      </c>
      <c r="ND213" s="44">
        <f>p4_gpr_aff/12*ND206/p4_homes*ND210</f>
        <v/>
      </c>
      <c r="NE213" s="44">
        <f>p4_gpr_aff/12*NE206/p4_homes*NE210</f>
        <v/>
      </c>
      <c r="NF213" s="44">
        <f>p4_gpr_aff/12*NF206/p4_homes*NF210</f>
        <v/>
      </c>
      <c r="NG213" s="44">
        <f>p4_gpr_aff/12*NG206/p4_homes*NG210</f>
        <v/>
      </c>
      <c r="NH213" s="44">
        <f>p4_gpr_aff/12*NH206/p4_homes*NH210</f>
        <v/>
      </c>
      <c r="NI213" s="44">
        <f>p4_gpr_aff/12*NI206/p4_homes*NI210</f>
        <v/>
      </c>
      <c r="NJ213" s="44">
        <f>p4_gpr_aff/12*NJ206/p4_homes*NJ210</f>
        <v/>
      </c>
      <c r="NK213" s="44">
        <f>p4_gpr_aff/12*NK206/p4_homes*NK210</f>
        <v/>
      </c>
      <c r="NL213" s="44">
        <f>p4_gpr_aff/12*NL206/p4_homes*NL210</f>
        <v/>
      </c>
      <c r="NM213" s="44">
        <f>p4_gpr_aff/12*NM206/p4_homes*NM210</f>
        <v/>
      </c>
      <c r="NN213" s="44">
        <f>p4_gpr_aff/12*NN206/p4_homes*NN210</f>
        <v/>
      </c>
      <c r="NO213" s="44">
        <f>p4_gpr_aff/12*NO206/p4_homes*NO210</f>
        <v/>
      </c>
      <c r="NP213" s="44">
        <f>p4_gpr_aff/12*NP206/p4_homes*NP210</f>
        <v/>
      </c>
      <c r="NQ213" s="44">
        <f>p4_gpr_aff/12*NQ206/p4_homes*NQ210</f>
        <v/>
      </c>
      <c r="NR213" s="44">
        <f>p4_gpr_aff/12*NR206/p4_homes*NR210</f>
        <v/>
      </c>
      <c r="NS213" s="44">
        <f>p4_gpr_aff/12*NS206/p4_homes*NS210</f>
        <v/>
      </c>
      <c r="NT213" s="44">
        <f>p4_gpr_aff/12*NT206/p4_homes*NT210</f>
        <v/>
      </c>
      <c r="NU213" s="44">
        <f>p4_gpr_aff/12*NU206/p4_homes*NU210</f>
        <v/>
      </c>
      <c r="NV213" s="44">
        <f>p4_gpr_aff/12*NV206/p4_homes*NV210</f>
        <v/>
      </c>
      <c r="NW213" s="44">
        <f>p4_gpr_aff/12*NW206/p4_homes*NW210</f>
        <v/>
      </c>
      <c r="NX213" s="44">
        <f>p4_gpr_aff/12*NX206/p4_homes*NX210</f>
        <v/>
      </c>
      <c r="NY213" s="44">
        <f>p4_gpr_aff/12*NY206/p4_homes*NY210</f>
        <v/>
      </c>
      <c r="NZ213" s="44">
        <f>p4_gpr_aff/12*NZ206/p4_homes*NZ210</f>
        <v/>
      </c>
      <c r="OA213" s="44">
        <f>p4_gpr_aff/12*OA206/p4_homes*OA210</f>
        <v/>
      </c>
      <c r="OB213" s="44">
        <f>p4_gpr_aff/12*OB206/p4_homes*OB210</f>
        <v/>
      </c>
      <c r="OC213" s="44">
        <f>p4_gpr_aff/12*OC206/p4_homes*OC210</f>
        <v/>
      </c>
      <c r="OD213" s="44">
        <f>p4_gpr_aff/12*OD206/p4_homes*OD210</f>
        <v/>
      </c>
      <c r="OE213" s="44">
        <f>p4_gpr_aff/12*OE206/p4_homes*OE210</f>
        <v/>
      </c>
      <c r="OF213" s="44">
        <f>p4_gpr_aff/12*OF206/p4_homes*OF210</f>
        <v/>
      </c>
      <c r="OG213" s="44">
        <f>p4_gpr_aff/12*OG206/p4_homes*OG210</f>
        <v/>
      </c>
      <c r="OH213" s="44">
        <f>p4_gpr_aff/12*OH206/p4_homes*OH210</f>
        <v/>
      </c>
      <c r="OI213" s="44">
        <f>p4_gpr_aff/12*OI206/p4_homes*OI210</f>
        <v/>
      </c>
      <c r="OJ213" s="44">
        <f>p4_gpr_aff/12*OJ206/p4_homes*OJ210</f>
        <v/>
      </c>
      <c r="OK213" s="44">
        <f>p4_gpr_aff/12*OK206/p4_homes*OK210</f>
        <v/>
      </c>
      <c r="OL213" s="44">
        <f>p4_gpr_aff/12*OL206/p4_homes*OL210</f>
        <v/>
      </c>
      <c r="OM213" s="44">
        <f>p4_gpr_aff/12*OM206/p4_homes*OM210</f>
        <v/>
      </c>
      <c r="ON213" s="44">
        <f>p4_gpr_aff/12*ON206/p4_homes*ON210</f>
        <v/>
      </c>
      <c r="OO213" s="44">
        <f>p4_gpr_aff/12*OO206/p4_homes*OO210</f>
        <v/>
      </c>
      <c r="OP213" s="44">
        <f>p4_gpr_aff/12*OP206/p4_homes*OP210</f>
        <v/>
      </c>
      <c r="OQ213" s="44">
        <f>p4_gpr_aff/12*OQ206/p4_homes*OQ210</f>
        <v/>
      </c>
      <c r="OR213" s="44">
        <f>p4_gpr_aff/12*OR206/p4_homes*OR210</f>
        <v/>
      </c>
      <c r="OS213" s="44">
        <f>p4_gpr_aff/12*OS206/p4_homes*OS210</f>
        <v/>
      </c>
      <c r="OT213" s="44">
        <f>p4_gpr_aff/12*OT206/p4_homes*OT210</f>
        <v/>
      </c>
      <c r="OU213" s="44">
        <f>p4_gpr_aff/12*OU206/p4_homes*OU210</f>
        <v/>
      </c>
      <c r="OV213" s="44">
        <f>p4_gpr_aff/12*OV206/p4_homes*OV210</f>
        <v/>
      </c>
      <c r="OW213" s="44">
        <f>p4_gpr_aff/12*OW206/p4_homes*OW210</f>
        <v/>
      </c>
      <c r="OX213" s="44">
        <f>p4_gpr_aff/12*OX206/p4_homes*OX210</f>
        <v/>
      </c>
      <c r="OY213" s="44">
        <f>p4_gpr_aff/12*OY206/p4_homes*OY210</f>
        <v/>
      </c>
      <c r="OZ213" s="44">
        <f>p4_gpr_aff/12*OZ206/p4_homes*OZ210</f>
        <v/>
      </c>
      <c r="PA213" s="44">
        <f>p4_gpr_aff/12*PA206/p4_homes*PA210</f>
        <v/>
      </c>
      <c r="PB213" s="44">
        <f>p4_gpr_aff/12*PB206/p4_homes*PB210</f>
        <v/>
      </c>
      <c r="PC213" s="44">
        <f>p4_gpr_aff/12*PC206/p4_homes*PC210</f>
        <v/>
      </c>
      <c r="PD213" s="44">
        <f>p4_gpr_aff/12*PD206/p4_homes*PD210</f>
        <v/>
      </c>
      <c r="PE213" s="44">
        <f>p4_gpr_aff/12*PE206/p4_homes*PE210</f>
        <v/>
      </c>
      <c r="PF213" s="44">
        <f>p4_gpr_aff/12*PF206/p4_homes*PF210</f>
        <v/>
      </c>
      <c r="PG213" s="44">
        <f>p4_gpr_aff/12*PG206/p4_homes*PG210</f>
        <v/>
      </c>
      <c r="PH213" s="44">
        <f>p4_gpr_aff/12*PH206/p4_homes*PH210</f>
        <v/>
      </c>
      <c r="PI213" s="44">
        <f>p4_gpr_aff/12*PI206/p4_homes*PI210</f>
        <v/>
      </c>
      <c r="PJ213" s="44">
        <f>p4_gpr_aff/12*PJ206/p4_homes*PJ210</f>
        <v/>
      </c>
      <c r="PK213" s="44">
        <f>p4_gpr_aff/12*PK206/p4_homes*PK210</f>
        <v/>
      </c>
      <c r="PL213" s="44">
        <f>p4_gpr_aff/12*PL206/p4_homes*PL210</f>
        <v/>
      </c>
      <c r="PM213" s="44">
        <f>p4_gpr_aff/12*PM206/p4_homes*PM210</f>
        <v/>
      </c>
    </row>
    <row r="214">
      <c r="A214" s="9" t="inlineStr">
        <is>
          <t>Retail net rent</t>
        </is>
      </c>
      <c r="B214" s="9" t="inlineStr">
        <is>
          <t>P4</t>
        </is>
      </c>
      <c r="C214" s="43">
        <f>SUM(D214:PM214)</f>
        <v/>
      </c>
      <c r="D214" s="44">
        <f>IF(D$4&gt;p4_complete+retail_delay,p4_retail_m*D210,0)</f>
        <v/>
      </c>
      <c r="E214" s="44">
        <f>IF(E$4&gt;p4_complete+retail_delay,p4_retail_m*E210,0)</f>
        <v/>
      </c>
      <c r="F214" s="44">
        <f>IF(F$4&gt;p4_complete+retail_delay,p4_retail_m*F210,0)</f>
        <v/>
      </c>
      <c r="G214" s="44">
        <f>IF(G$4&gt;p4_complete+retail_delay,p4_retail_m*G210,0)</f>
        <v/>
      </c>
      <c r="H214" s="44">
        <f>IF(H$4&gt;p4_complete+retail_delay,p4_retail_m*H210,0)</f>
        <v/>
      </c>
      <c r="I214" s="44">
        <f>IF(I$4&gt;p4_complete+retail_delay,p4_retail_m*I210,0)</f>
        <v/>
      </c>
      <c r="J214" s="44">
        <f>IF(J$4&gt;p4_complete+retail_delay,p4_retail_m*J210,0)</f>
        <v/>
      </c>
      <c r="K214" s="44">
        <f>IF(K$4&gt;p4_complete+retail_delay,p4_retail_m*K210,0)</f>
        <v/>
      </c>
      <c r="L214" s="44">
        <f>IF(L$4&gt;p4_complete+retail_delay,p4_retail_m*L210,0)</f>
        <v/>
      </c>
      <c r="M214" s="44">
        <f>IF(M$4&gt;p4_complete+retail_delay,p4_retail_m*M210,0)</f>
        <v/>
      </c>
      <c r="N214" s="44">
        <f>IF(N$4&gt;p4_complete+retail_delay,p4_retail_m*N210,0)</f>
        <v/>
      </c>
      <c r="O214" s="44">
        <f>IF(O$4&gt;p4_complete+retail_delay,p4_retail_m*O210,0)</f>
        <v/>
      </c>
      <c r="P214" s="44">
        <f>IF(P$4&gt;p4_complete+retail_delay,p4_retail_m*P210,0)</f>
        <v/>
      </c>
      <c r="Q214" s="44">
        <f>IF(Q$4&gt;p4_complete+retail_delay,p4_retail_m*Q210,0)</f>
        <v/>
      </c>
      <c r="R214" s="44">
        <f>IF(R$4&gt;p4_complete+retail_delay,p4_retail_m*R210,0)</f>
        <v/>
      </c>
      <c r="S214" s="44">
        <f>IF(S$4&gt;p4_complete+retail_delay,p4_retail_m*S210,0)</f>
        <v/>
      </c>
      <c r="T214" s="44">
        <f>IF(T$4&gt;p4_complete+retail_delay,p4_retail_m*T210,0)</f>
        <v/>
      </c>
      <c r="U214" s="44">
        <f>IF(U$4&gt;p4_complete+retail_delay,p4_retail_m*U210,0)</f>
        <v/>
      </c>
      <c r="V214" s="44">
        <f>IF(V$4&gt;p4_complete+retail_delay,p4_retail_m*V210,0)</f>
        <v/>
      </c>
      <c r="W214" s="44">
        <f>IF(W$4&gt;p4_complete+retail_delay,p4_retail_m*W210,0)</f>
        <v/>
      </c>
      <c r="X214" s="44">
        <f>IF(X$4&gt;p4_complete+retail_delay,p4_retail_m*X210,0)</f>
        <v/>
      </c>
      <c r="Y214" s="44">
        <f>IF(Y$4&gt;p4_complete+retail_delay,p4_retail_m*Y210,0)</f>
        <v/>
      </c>
      <c r="Z214" s="44">
        <f>IF(Z$4&gt;p4_complete+retail_delay,p4_retail_m*Z210,0)</f>
        <v/>
      </c>
      <c r="AA214" s="44">
        <f>IF(AA$4&gt;p4_complete+retail_delay,p4_retail_m*AA210,0)</f>
        <v/>
      </c>
      <c r="AB214" s="44">
        <f>IF(AB$4&gt;p4_complete+retail_delay,p4_retail_m*AB210,0)</f>
        <v/>
      </c>
      <c r="AC214" s="44">
        <f>IF(AC$4&gt;p4_complete+retail_delay,p4_retail_m*AC210,0)</f>
        <v/>
      </c>
      <c r="AD214" s="44">
        <f>IF(AD$4&gt;p4_complete+retail_delay,p4_retail_m*AD210,0)</f>
        <v/>
      </c>
      <c r="AE214" s="44">
        <f>IF(AE$4&gt;p4_complete+retail_delay,p4_retail_m*AE210,0)</f>
        <v/>
      </c>
      <c r="AF214" s="44">
        <f>IF(AF$4&gt;p4_complete+retail_delay,p4_retail_m*AF210,0)</f>
        <v/>
      </c>
      <c r="AG214" s="44">
        <f>IF(AG$4&gt;p4_complete+retail_delay,p4_retail_m*AG210,0)</f>
        <v/>
      </c>
      <c r="AH214" s="44">
        <f>IF(AH$4&gt;p4_complete+retail_delay,p4_retail_m*AH210,0)</f>
        <v/>
      </c>
      <c r="AI214" s="44">
        <f>IF(AI$4&gt;p4_complete+retail_delay,p4_retail_m*AI210,0)</f>
        <v/>
      </c>
      <c r="AJ214" s="44">
        <f>IF(AJ$4&gt;p4_complete+retail_delay,p4_retail_m*AJ210,0)</f>
        <v/>
      </c>
      <c r="AK214" s="44">
        <f>IF(AK$4&gt;p4_complete+retail_delay,p4_retail_m*AK210,0)</f>
        <v/>
      </c>
      <c r="AL214" s="44">
        <f>IF(AL$4&gt;p4_complete+retail_delay,p4_retail_m*AL210,0)</f>
        <v/>
      </c>
      <c r="AM214" s="44">
        <f>IF(AM$4&gt;p4_complete+retail_delay,p4_retail_m*AM210,0)</f>
        <v/>
      </c>
      <c r="AN214" s="44">
        <f>IF(AN$4&gt;p4_complete+retail_delay,p4_retail_m*AN210,0)</f>
        <v/>
      </c>
      <c r="AO214" s="44">
        <f>IF(AO$4&gt;p4_complete+retail_delay,p4_retail_m*AO210,0)</f>
        <v/>
      </c>
      <c r="AP214" s="44">
        <f>IF(AP$4&gt;p4_complete+retail_delay,p4_retail_m*AP210,0)</f>
        <v/>
      </c>
      <c r="AQ214" s="44">
        <f>IF(AQ$4&gt;p4_complete+retail_delay,p4_retail_m*AQ210,0)</f>
        <v/>
      </c>
      <c r="AR214" s="44">
        <f>IF(AR$4&gt;p4_complete+retail_delay,p4_retail_m*AR210,0)</f>
        <v/>
      </c>
      <c r="AS214" s="44">
        <f>IF(AS$4&gt;p4_complete+retail_delay,p4_retail_m*AS210,0)</f>
        <v/>
      </c>
      <c r="AT214" s="44">
        <f>IF(AT$4&gt;p4_complete+retail_delay,p4_retail_m*AT210,0)</f>
        <v/>
      </c>
      <c r="AU214" s="44">
        <f>IF(AU$4&gt;p4_complete+retail_delay,p4_retail_m*AU210,0)</f>
        <v/>
      </c>
      <c r="AV214" s="44">
        <f>IF(AV$4&gt;p4_complete+retail_delay,p4_retail_m*AV210,0)</f>
        <v/>
      </c>
      <c r="AW214" s="44">
        <f>IF(AW$4&gt;p4_complete+retail_delay,p4_retail_m*AW210,0)</f>
        <v/>
      </c>
      <c r="AX214" s="44">
        <f>IF(AX$4&gt;p4_complete+retail_delay,p4_retail_m*AX210,0)</f>
        <v/>
      </c>
      <c r="AY214" s="44">
        <f>IF(AY$4&gt;p4_complete+retail_delay,p4_retail_m*AY210,0)</f>
        <v/>
      </c>
      <c r="AZ214" s="44">
        <f>IF(AZ$4&gt;p4_complete+retail_delay,p4_retail_m*AZ210,0)</f>
        <v/>
      </c>
      <c r="BA214" s="44">
        <f>IF(BA$4&gt;p4_complete+retail_delay,p4_retail_m*BA210,0)</f>
        <v/>
      </c>
      <c r="BB214" s="44">
        <f>IF(BB$4&gt;p4_complete+retail_delay,p4_retail_m*BB210,0)</f>
        <v/>
      </c>
      <c r="BC214" s="44">
        <f>IF(BC$4&gt;p4_complete+retail_delay,p4_retail_m*BC210,0)</f>
        <v/>
      </c>
      <c r="BD214" s="44">
        <f>IF(BD$4&gt;p4_complete+retail_delay,p4_retail_m*BD210,0)</f>
        <v/>
      </c>
      <c r="BE214" s="44">
        <f>IF(BE$4&gt;p4_complete+retail_delay,p4_retail_m*BE210,0)</f>
        <v/>
      </c>
      <c r="BF214" s="44">
        <f>IF(BF$4&gt;p4_complete+retail_delay,p4_retail_m*BF210,0)</f>
        <v/>
      </c>
      <c r="BG214" s="44">
        <f>IF(BG$4&gt;p4_complete+retail_delay,p4_retail_m*BG210,0)</f>
        <v/>
      </c>
      <c r="BH214" s="44">
        <f>IF(BH$4&gt;p4_complete+retail_delay,p4_retail_m*BH210,0)</f>
        <v/>
      </c>
      <c r="BI214" s="44">
        <f>IF(BI$4&gt;p4_complete+retail_delay,p4_retail_m*BI210,0)</f>
        <v/>
      </c>
      <c r="BJ214" s="44">
        <f>IF(BJ$4&gt;p4_complete+retail_delay,p4_retail_m*BJ210,0)</f>
        <v/>
      </c>
      <c r="BK214" s="44">
        <f>IF(BK$4&gt;p4_complete+retail_delay,p4_retail_m*BK210,0)</f>
        <v/>
      </c>
      <c r="BL214" s="44">
        <f>IF(BL$4&gt;p4_complete+retail_delay,p4_retail_m*BL210,0)</f>
        <v/>
      </c>
      <c r="BM214" s="44">
        <f>IF(BM$4&gt;p4_complete+retail_delay,p4_retail_m*BM210,0)</f>
        <v/>
      </c>
      <c r="BN214" s="44">
        <f>IF(BN$4&gt;p4_complete+retail_delay,p4_retail_m*BN210,0)</f>
        <v/>
      </c>
      <c r="BO214" s="44">
        <f>IF(BO$4&gt;p4_complete+retail_delay,p4_retail_m*BO210,0)</f>
        <v/>
      </c>
      <c r="BP214" s="44">
        <f>IF(BP$4&gt;p4_complete+retail_delay,p4_retail_m*BP210,0)</f>
        <v/>
      </c>
      <c r="BQ214" s="44">
        <f>IF(BQ$4&gt;p4_complete+retail_delay,p4_retail_m*BQ210,0)</f>
        <v/>
      </c>
      <c r="BR214" s="44">
        <f>IF(BR$4&gt;p4_complete+retail_delay,p4_retail_m*BR210,0)</f>
        <v/>
      </c>
      <c r="BS214" s="44">
        <f>IF(BS$4&gt;p4_complete+retail_delay,p4_retail_m*BS210,0)</f>
        <v/>
      </c>
      <c r="BT214" s="44">
        <f>IF(BT$4&gt;p4_complete+retail_delay,p4_retail_m*BT210,0)</f>
        <v/>
      </c>
      <c r="BU214" s="44">
        <f>IF(BU$4&gt;p4_complete+retail_delay,p4_retail_m*BU210,0)</f>
        <v/>
      </c>
      <c r="BV214" s="44">
        <f>IF(BV$4&gt;p4_complete+retail_delay,p4_retail_m*BV210,0)</f>
        <v/>
      </c>
      <c r="BW214" s="44">
        <f>IF(BW$4&gt;p4_complete+retail_delay,p4_retail_m*BW210,0)</f>
        <v/>
      </c>
      <c r="BX214" s="44">
        <f>IF(BX$4&gt;p4_complete+retail_delay,p4_retail_m*BX210,0)</f>
        <v/>
      </c>
      <c r="BY214" s="44">
        <f>IF(BY$4&gt;p4_complete+retail_delay,p4_retail_m*BY210,0)</f>
        <v/>
      </c>
      <c r="BZ214" s="44">
        <f>IF(BZ$4&gt;p4_complete+retail_delay,p4_retail_m*BZ210,0)</f>
        <v/>
      </c>
      <c r="CA214" s="44">
        <f>IF(CA$4&gt;p4_complete+retail_delay,p4_retail_m*CA210,0)</f>
        <v/>
      </c>
      <c r="CB214" s="44">
        <f>IF(CB$4&gt;p4_complete+retail_delay,p4_retail_m*CB210,0)</f>
        <v/>
      </c>
      <c r="CC214" s="44">
        <f>IF(CC$4&gt;p4_complete+retail_delay,p4_retail_m*CC210,0)</f>
        <v/>
      </c>
      <c r="CD214" s="44">
        <f>IF(CD$4&gt;p4_complete+retail_delay,p4_retail_m*CD210,0)</f>
        <v/>
      </c>
      <c r="CE214" s="44">
        <f>IF(CE$4&gt;p4_complete+retail_delay,p4_retail_m*CE210,0)</f>
        <v/>
      </c>
      <c r="CF214" s="44">
        <f>IF(CF$4&gt;p4_complete+retail_delay,p4_retail_m*CF210,0)</f>
        <v/>
      </c>
      <c r="CG214" s="44">
        <f>IF(CG$4&gt;p4_complete+retail_delay,p4_retail_m*CG210,0)</f>
        <v/>
      </c>
      <c r="CH214" s="44">
        <f>IF(CH$4&gt;p4_complete+retail_delay,p4_retail_m*CH210,0)</f>
        <v/>
      </c>
      <c r="CI214" s="44">
        <f>IF(CI$4&gt;p4_complete+retail_delay,p4_retail_m*CI210,0)</f>
        <v/>
      </c>
      <c r="CJ214" s="44">
        <f>IF(CJ$4&gt;p4_complete+retail_delay,p4_retail_m*CJ210,0)</f>
        <v/>
      </c>
      <c r="CK214" s="44">
        <f>IF(CK$4&gt;p4_complete+retail_delay,p4_retail_m*CK210,0)</f>
        <v/>
      </c>
      <c r="CL214" s="44">
        <f>IF(CL$4&gt;p4_complete+retail_delay,p4_retail_m*CL210,0)</f>
        <v/>
      </c>
      <c r="CM214" s="44">
        <f>IF(CM$4&gt;p4_complete+retail_delay,p4_retail_m*CM210,0)</f>
        <v/>
      </c>
      <c r="CN214" s="44">
        <f>IF(CN$4&gt;p4_complete+retail_delay,p4_retail_m*CN210,0)</f>
        <v/>
      </c>
      <c r="CO214" s="44">
        <f>IF(CO$4&gt;p4_complete+retail_delay,p4_retail_m*CO210,0)</f>
        <v/>
      </c>
      <c r="CP214" s="44">
        <f>IF(CP$4&gt;p4_complete+retail_delay,p4_retail_m*CP210,0)</f>
        <v/>
      </c>
      <c r="CQ214" s="44">
        <f>IF(CQ$4&gt;p4_complete+retail_delay,p4_retail_m*CQ210,0)</f>
        <v/>
      </c>
      <c r="CR214" s="44">
        <f>IF(CR$4&gt;p4_complete+retail_delay,p4_retail_m*CR210,0)</f>
        <v/>
      </c>
      <c r="CS214" s="44">
        <f>IF(CS$4&gt;p4_complete+retail_delay,p4_retail_m*CS210,0)</f>
        <v/>
      </c>
      <c r="CT214" s="44">
        <f>IF(CT$4&gt;p4_complete+retail_delay,p4_retail_m*CT210,0)</f>
        <v/>
      </c>
      <c r="CU214" s="44">
        <f>IF(CU$4&gt;p4_complete+retail_delay,p4_retail_m*CU210,0)</f>
        <v/>
      </c>
      <c r="CV214" s="44">
        <f>IF(CV$4&gt;p4_complete+retail_delay,p4_retail_m*CV210,0)</f>
        <v/>
      </c>
      <c r="CW214" s="44">
        <f>IF(CW$4&gt;p4_complete+retail_delay,p4_retail_m*CW210,0)</f>
        <v/>
      </c>
      <c r="CX214" s="44">
        <f>IF(CX$4&gt;p4_complete+retail_delay,p4_retail_m*CX210,0)</f>
        <v/>
      </c>
      <c r="CY214" s="44">
        <f>IF(CY$4&gt;p4_complete+retail_delay,p4_retail_m*CY210,0)</f>
        <v/>
      </c>
      <c r="CZ214" s="44">
        <f>IF(CZ$4&gt;p4_complete+retail_delay,p4_retail_m*CZ210,0)</f>
        <v/>
      </c>
      <c r="DA214" s="44">
        <f>IF(DA$4&gt;p4_complete+retail_delay,p4_retail_m*DA210,0)</f>
        <v/>
      </c>
      <c r="DB214" s="44">
        <f>IF(DB$4&gt;p4_complete+retail_delay,p4_retail_m*DB210,0)</f>
        <v/>
      </c>
      <c r="DC214" s="44">
        <f>IF(DC$4&gt;p4_complete+retail_delay,p4_retail_m*DC210,0)</f>
        <v/>
      </c>
      <c r="DD214" s="44">
        <f>IF(DD$4&gt;p4_complete+retail_delay,p4_retail_m*DD210,0)</f>
        <v/>
      </c>
      <c r="DE214" s="44">
        <f>IF(DE$4&gt;p4_complete+retail_delay,p4_retail_m*DE210,0)</f>
        <v/>
      </c>
      <c r="DF214" s="44">
        <f>IF(DF$4&gt;p4_complete+retail_delay,p4_retail_m*DF210,0)</f>
        <v/>
      </c>
      <c r="DG214" s="44">
        <f>IF(DG$4&gt;p4_complete+retail_delay,p4_retail_m*DG210,0)</f>
        <v/>
      </c>
      <c r="DH214" s="44">
        <f>IF(DH$4&gt;p4_complete+retail_delay,p4_retail_m*DH210,0)</f>
        <v/>
      </c>
      <c r="DI214" s="44">
        <f>IF(DI$4&gt;p4_complete+retail_delay,p4_retail_m*DI210,0)</f>
        <v/>
      </c>
      <c r="DJ214" s="44">
        <f>IF(DJ$4&gt;p4_complete+retail_delay,p4_retail_m*DJ210,0)</f>
        <v/>
      </c>
      <c r="DK214" s="44">
        <f>IF(DK$4&gt;p4_complete+retail_delay,p4_retail_m*DK210,0)</f>
        <v/>
      </c>
      <c r="DL214" s="44">
        <f>IF(DL$4&gt;p4_complete+retail_delay,p4_retail_m*DL210,0)</f>
        <v/>
      </c>
      <c r="DM214" s="44">
        <f>IF(DM$4&gt;p4_complete+retail_delay,p4_retail_m*DM210,0)</f>
        <v/>
      </c>
      <c r="DN214" s="44">
        <f>IF(DN$4&gt;p4_complete+retail_delay,p4_retail_m*DN210,0)</f>
        <v/>
      </c>
      <c r="DO214" s="44">
        <f>IF(DO$4&gt;p4_complete+retail_delay,p4_retail_m*DO210,0)</f>
        <v/>
      </c>
      <c r="DP214" s="44">
        <f>IF(DP$4&gt;p4_complete+retail_delay,p4_retail_m*DP210,0)</f>
        <v/>
      </c>
      <c r="DQ214" s="44">
        <f>IF(DQ$4&gt;p4_complete+retail_delay,p4_retail_m*DQ210,0)</f>
        <v/>
      </c>
      <c r="DR214" s="44">
        <f>IF(DR$4&gt;p4_complete+retail_delay,p4_retail_m*DR210,0)</f>
        <v/>
      </c>
      <c r="DS214" s="44">
        <f>IF(DS$4&gt;p4_complete+retail_delay,p4_retail_m*DS210,0)</f>
        <v/>
      </c>
      <c r="DT214" s="44">
        <f>IF(DT$4&gt;p4_complete+retail_delay,p4_retail_m*DT210,0)</f>
        <v/>
      </c>
      <c r="DU214" s="44">
        <f>IF(DU$4&gt;p4_complete+retail_delay,p4_retail_m*DU210,0)</f>
        <v/>
      </c>
      <c r="DV214" s="44">
        <f>IF(DV$4&gt;p4_complete+retail_delay,p4_retail_m*DV210,0)</f>
        <v/>
      </c>
      <c r="DW214" s="44">
        <f>IF(DW$4&gt;p4_complete+retail_delay,p4_retail_m*DW210,0)</f>
        <v/>
      </c>
      <c r="DX214" s="44">
        <f>IF(DX$4&gt;p4_complete+retail_delay,p4_retail_m*DX210,0)</f>
        <v/>
      </c>
      <c r="DY214" s="44">
        <f>IF(DY$4&gt;p4_complete+retail_delay,p4_retail_m*DY210,0)</f>
        <v/>
      </c>
      <c r="DZ214" s="44">
        <f>IF(DZ$4&gt;p4_complete+retail_delay,p4_retail_m*DZ210,0)</f>
        <v/>
      </c>
      <c r="EA214" s="44">
        <f>IF(EA$4&gt;p4_complete+retail_delay,p4_retail_m*EA210,0)</f>
        <v/>
      </c>
      <c r="EB214" s="44">
        <f>IF(EB$4&gt;p4_complete+retail_delay,p4_retail_m*EB210,0)</f>
        <v/>
      </c>
      <c r="EC214" s="44">
        <f>IF(EC$4&gt;p4_complete+retail_delay,p4_retail_m*EC210,0)</f>
        <v/>
      </c>
      <c r="ED214" s="44">
        <f>IF(ED$4&gt;p4_complete+retail_delay,p4_retail_m*ED210,0)</f>
        <v/>
      </c>
      <c r="EE214" s="44">
        <f>IF(EE$4&gt;p4_complete+retail_delay,p4_retail_m*EE210,0)</f>
        <v/>
      </c>
      <c r="EF214" s="44">
        <f>IF(EF$4&gt;p4_complete+retail_delay,p4_retail_m*EF210,0)</f>
        <v/>
      </c>
      <c r="EG214" s="44">
        <f>IF(EG$4&gt;p4_complete+retail_delay,p4_retail_m*EG210,0)</f>
        <v/>
      </c>
      <c r="EH214" s="44">
        <f>IF(EH$4&gt;p4_complete+retail_delay,p4_retail_m*EH210,0)</f>
        <v/>
      </c>
      <c r="EI214" s="44">
        <f>IF(EI$4&gt;p4_complete+retail_delay,p4_retail_m*EI210,0)</f>
        <v/>
      </c>
      <c r="EJ214" s="44">
        <f>IF(EJ$4&gt;p4_complete+retail_delay,p4_retail_m*EJ210,0)</f>
        <v/>
      </c>
      <c r="EK214" s="44">
        <f>IF(EK$4&gt;p4_complete+retail_delay,p4_retail_m*EK210,0)</f>
        <v/>
      </c>
      <c r="EL214" s="44">
        <f>IF(EL$4&gt;p4_complete+retail_delay,p4_retail_m*EL210,0)</f>
        <v/>
      </c>
      <c r="EM214" s="44">
        <f>IF(EM$4&gt;p4_complete+retail_delay,p4_retail_m*EM210,0)</f>
        <v/>
      </c>
      <c r="EN214" s="44">
        <f>IF(EN$4&gt;p4_complete+retail_delay,p4_retail_m*EN210,0)</f>
        <v/>
      </c>
      <c r="EO214" s="44">
        <f>IF(EO$4&gt;p4_complete+retail_delay,p4_retail_m*EO210,0)</f>
        <v/>
      </c>
      <c r="EP214" s="44">
        <f>IF(EP$4&gt;p4_complete+retail_delay,p4_retail_m*EP210,0)</f>
        <v/>
      </c>
      <c r="EQ214" s="44">
        <f>IF(EQ$4&gt;p4_complete+retail_delay,p4_retail_m*EQ210,0)</f>
        <v/>
      </c>
      <c r="ER214" s="44">
        <f>IF(ER$4&gt;p4_complete+retail_delay,p4_retail_m*ER210,0)</f>
        <v/>
      </c>
      <c r="ES214" s="44">
        <f>IF(ES$4&gt;p4_complete+retail_delay,p4_retail_m*ES210,0)</f>
        <v/>
      </c>
      <c r="ET214" s="44">
        <f>IF(ET$4&gt;p4_complete+retail_delay,p4_retail_m*ET210,0)</f>
        <v/>
      </c>
      <c r="EU214" s="44">
        <f>IF(EU$4&gt;p4_complete+retail_delay,p4_retail_m*EU210,0)</f>
        <v/>
      </c>
      <c r="EV214" s="44">
        <f>IF(EV$4&gt;p4_complete+retail_delay,p4_retail_m*EV210,0)</f>
        <v/>
      </c>
      <c r="EW214" s="44">
        <f>IF(EW$4&gt;p4_complete+retail_delay,p4_retail_m*EW210,0)</f>
        <v/>
      </c>
      <c r="EX214" s="44">
        <f>IF(EX$4&gt;p4_complete+retail_delay,p4_retail_m*EX210,0)</f>
        <v/>
      </c>
      <c r="EY214" s="44">
        <f>IF(EY$4&gt;p4_complete+retail_delay,p4_retail_m*EY210,0)</f>
        <v/>
      </c>
      <c r="EZ214" s="44">
        <f>IF(EZ$4&gt;p4_complete+retail_delay,p4_retail_m*EZ210,0)</f>
        <v/>
      </c>
      <c r="FA214" s="44">
        <f>IF(FA$4&gt;p4_complete+retail_delay,p4_retail_m*FA210,0)</f>
        <v/>
      </c>
      <c r="FB214" s="44">
        <f>IF(FB$4&gt;p4_complete+retail_delay,p4_retail_m*FB210,0)</f>
        <v/>
      </c>
      <c r="FC214" s="44">
        <f>IF(FC$4&gt;p4_complete+retail_delay,p4_retail_m*FC210,0)</f>
        <v/>
      </c>
      <c r="FD214" s="44">
        <f>IF(FD$4&gt;p4_complete+retail_delay,p4_retail_m*FD210,0)</f>
        <v/>
      </c>
      <c r="FE214" s="44">
        <f>IF(FE$4&gt;p4_complete+retail_delay,p4_retail_m*FE210,0)</f>
        <v/>
      </c>
      <c r="FF214" s="44">
        <f>IF(FF$4&gt;p4_complete+retail_delay,p4_retail_m*FF210,0)</f>
        <v/>
      </c>
      <c r="FG214" s="44">
        <f>IF(FG$4&gt;p4_complete+retail_delay,p4_retail_m*FG210,0)</f>
        <v/>
      </c>
      <c r="FH214" s="44">
        <f>IF(FH$4&gt;p4_complete+retail_delay,p4_retail_m*FH210,0)</f>
        <v/>
      </c>
      <c r="FI214" s="44">
        <f>IF(FI$4&gt;p4_complete+retail_delay,p4_retail_m*FI210,0)</f>
        <v/>
      </c>
      <c r="FJ214" s="44">
        <f>IF(FJ$4&gt;p4_complete+retail_delay,p4_retail_m*FJ210,0)</f>
        <v/>
      </c>
      <c r="FK214" s="44">
        <f>IF(FK$4&gt;p4_complete+retail_delay,p4_retail_m*FK210,0)</f>
        <v/>
      </c>
      <c r="FL214" s="44">
        <f>IF(FL$4&gt;p4_complete+retail_delay,p4_retail_m*FL210,0)</f>
        <v/>
      </c>
      <c r="FM214" s="44">
        <f>IF(FM$4&gt;p4_complete+retail_delay,p4_retail_m*FM210,0)</f>
        <v/>
      </c>
      <c r="FN214" s="44">
        <f>IF(FN$4&gt;p4_complete+retail_delay,p4_retail_m*FN210,0)</f>
        <v/>
      </c>
      <c r="FO214" s="44">
        <f>IF(FO$4&gt;p4_complete+retail_delay,p4_retail_m*FO210,0)</f>
        <v/>
      </c>
      <c r="FP214" s="44">
        <f>IF(FP$4&gt;p4_complete+retail_delay,p4_retail_m*FP210,0)</f>
        <v/>
      </c>
      <c r="FQ214" s="44">
        <f>IF(FQ$4&gt;p4_complete+retail_delay,p4_retail_m*FQ210,0)</f>
        <v/>
      </c>
      <c r="FR214" s="44">
        <f>IF(FR$4&gt;p4_complete+retail_delay,p4_retail_m*FR210,0)</f>
        <v/>
      </c>
      <c r="FS214" s="44">
        <f>IF(FS$4&gt;p4_complete+retail_delay,p4_retail_m*FS210,0)</f>
        <v/>
      </c>
      <c r="FT214" s="44">
        <f>IF(FT$4&gt;p4_complete+retail_delay,p4_retail_m*FT210,0)</f>
        <v/>
      </c>
      <c r="FU214" s="44">
        <f>IF(FU$4&gt;p4_complete+retail_delay,p4_retail_m*FU210,0)</f>
        <v/>
      </c>
      <c r="FV214" s="44">
        <f>IF(FV$4&gt;p4_complete+retail_delay,p4_retail_m*FV210,0)</f>
        <v/>
      </c>
      <c r="FW214" s="44">
        <f>IF(FW$4&gt;p4_complete+retail_delay,p4_retail_m*FW210,0)</f>
        <v/>
      </c>
      <c r="FX214" s="44">
        <f>IF(FX$4&gt;p4_complete+retail_delay,p4_retail_m*FX210,0)</f>
        <v/>
      </c>
      <c r="FY214" s="44">
        <f>IF(FY$4&gt;p4_complete+retail_delay,p4_retail_m*FY210,0)</f>
        <v/>
      </c>
      <c r="FZ214" s="44">
        <f>IF(FZ$4&gt;p4_complete+retail_delay,p4_retail_m*FZ210,0)</f>
        <v/>
      </c>
      <c r="GA214" s="44">
        <f>IF(GA$4&gt;p4_complete+retail_delay,p4_retail_m*GA210,0)</f>
        <v/>
      </c>
      <c r="GB214" s="44">
        <f>IF(GB$4&gt;p4_complete+retail_delay,p4_retail_m*GB210,0)</f>
        <v/>
      </c>
      <c r="GC214" s="44">
        <f>IF(GC$4&gt;p4_complete+retail_delay,p4_retail_m*GC210,0)</f>
        <v/>
      </c>
      <c r="GD214" s="44">
        <f>IF(GD$4&gt;p4_complete+retail_delay,p4_retail_m*GD210,0)</f>
        <v/>
      </c>
      <c r="GE214" s="44">
        <f>IF(GE$4&gt;p4_complete+retail_delay,p4_retail_m*GE210,0)</f>
        <v/>
      </c>
      <c r="GF214" s="44">
        <f>IF(GF$4&gt;p4_complete+retail_delay,p4_retail_m*GF210,0)</f>
        <v/>
      </c>
      <c r="GG214" s="44">
        <f>IF(GG$4&gt;p4_complete+retail_delay,p4_retail_m*GG210,0)</f>
        <v/>
      </c>
      <c r="GH214" s="44">
        <f>IF(GH$4&gt;p4_complete+retail_delay,p4_retail_m*GH210,0)</f>
        <v/>
      </c>
      <c r="GI214" s="44">
        <f>IF(GI$4&gt;p4_complete+retail_delay,p4_retail_m*GI210,0)</f>
        <v/>
      </c>
      <c r="GJ214" s="44">
        <f>IF(GJ$4&gt;p4_complete+retail_delay,p4_retail_m*GJ210,0)</f>
        <v/>
      </c>
      <c r="GK214" s="44">
        <f>IF(GK$4&gt;p4_complete+retail_delay,p4_retail_m*GK210,0)</f>
        <v/>
      </c>
      <c r="GL214" s="44">
        <f>IF(GL$4&gt;p4_complete+retail_delay,p4_retail_m*GL210,0)</f>
        <v/>
      </c>
      <c r="GM214" s="44">
        <f>IF(GM$4&gt;p4_complete+retail_delay,p4_retail_m*GM210,0)</f>
        <v/>
      </c>
      <c r="GN214" s="44">
        <f>IF(GN$4&gt;p4_complete+retail_delay,p4_retail_m*GN210,0)</f>
        <v/>
      </c>
      <c r="GO214" s="44">
        <f>IF(GO$4&gt;p4_complete+retail_delay,p4_retail_m*GO210,0)</f>
        <v/>
      </c>
      <c r="GP214" s="44">
        <f>IF(GP$4&gt;p4_complete+retail_delay,p4_retail_m*GP210,0)</f>
        <v/>
      </c>
      <c r="GQ214" s="44">
        <f>IF(GQ$4&gt;p4_complete+retail_delay,p4_retail_m*GQ210,0)</f>
        <v/>
      </c>
      <c r="GR214" s="44">
        <f>IF(GR$4&gt;p4_complete+retail_delay,p4_retail_m*GR210,0)</f>
        <v/>
      </c>
      <c r="GS214" s="44">
        <f>IF(GS$4&gt;p4_complete+retail_delay,p4_retail_m*GS210,0)</f>
        <v/>
      </c>
      <c r="GT214" s="44">
        <f>IF(GT$4&gt;p4_complete+retail_delay,p4_retail_m*GT210,0)</f>
        <v/>
      </c>
      <c r="GU214" s="44">
        <f>IF(GU$4&gt;p4_complete+retail_delay,p4_retail_m*GU210,0)</f>
        <v/>
      </c>
      <c r="GV214" s="44">
        <f>IF(GV$4&gt;p4_complete+retail_delay,p4_retail_m*GV210,0)</f>
        <v/>
      </c>
      <c r="GW214" s="44">
        <f>IF(GW$4&gt;p4_complete+retail_delay,p4_retail_m*GW210,0)</f>
        <v/>
      </c>
      <c r="GX214" s="44">
        <f>IF(GX$4&gt;p4_complete+retail_delay,p4_retail_m*GX210,0)</f>
        <v/>
      </c>
      <c r="GY214" s="44">
        <f>IF(GY$4&gt;p4_complete+retail_delay,p4_retail_m*GY210,0)</f>
        <v/>
      </c>
      <c r="GZ214" s="44">
        <f>IF(GZ$4&gt;p4_complete+retail_delay,p4_retail_m*GZ210,0)</f>
        <v/>
      </c>
      <c r="HA214" s="44">
        <f>IF(HA$4&gt;p4_complete+retail_delay,p4_retail_m*HA210,0)</f>
        <v/>
      </c>
      <c r="HB214" s="44">
        <f>IF(HB$4&gt;p4_complete+retail_delay,p4_retail_m*HB210,0)</f>
        <v/>
      </c>
      <c r="HC214" s="44">
        <f>IF(HC$4&gt;p4_complete+retail_delay,p4_retail_m*HC210,0)</f>
        <v/>
      </c>
      <c r="HD214" s="44">
        <f>IF(HD$4&gt;p4_complete+retail_delay,p4_retail_m*HD210,0)</f>
        <v/>
      </c>
      <c r="HE214" s="44">
        <f>IF(HE$4&gt;p4_complete+retail_delay,p4_retail_m*HE210,0)</f>
        <v/>
      </c>
      <c r="HF214" s="44">
        <f>IF(HF$4&gt;p4_complete+retail_delay,p4_retail_m*HF210,0)</f>
        <v/>
      </c>
      <c r="HG214" s="44">
        <f>IF(HG$4&gt;p4_complete+retail_delay,p4_retail_m*HG210,0)</f>
        <v/>
      </c>
      <c r="HH214" s="44">
        <f>IF(HH$4&gt;p4_complete+retail_delay,p4_retail_m*HH210,0)</f>
        <v/>
      </c>
      <c r="HI214" s="44">
        <f>IF(HI$4&gt;p4_complete+retail_delay,p4_retail_m*HI210,0)</f>
        <v/>
      </c>
      <c r="HJ214" s="44">
        <f>IF(HJ$4&gt;p4_complete+retail_delay,p4_retail_m*HJ210,0)</f>
        <v/>
      </c>
      <c r="HK214" s="44">
        <f>IF(HK$4&gt;p4_complete+retail_delay,p4_retail_m*HK210,0)</f>
        <v/>
      </c>
      <c r="HL214" s="44">
        <f>IF(HL$4&gt;p4_complete+retail_delay,p4_retail_m*HL210,0)</f>
        <v/>
      </c>
      <c r="HM214" s="44">
        <f>IF(HM$4&gt;p4_complete+retail_delay,p4_retail_m*HM210,0)</f>
        <v/>
      </c>
      <c r="HN214" s="44">
        <f>IF(HN$4&gt;p4_complete+retail_delay,p4_retail_m*HN210,0)</f>
        <v/>
      </c>
      <c r="HO214" s="44">
        <f>IF(HO$4&gt;p4_complete+retail_delay,p4_retail_m*HO210,0)</f>
        <v/>
      </c>
      <c r="HP214" s="44">
        <f>IF(HP$4&gt;p4_complete+retail_delay,p4_retail_m*HP210,0)</f>
        <v/>
      </c>
      <c r="HQ214" s="44">
        <f>IF(HQ$4&gt;p4_complete+retail_delay,p4_retail_m*HQ210,0)</f>
        <v/>
      </c>
      <c r="HR214" s="44">
        <f>IF(HR$4&gt;p4_complete+retail_delay,p4_retail_m*HR210,0)</f>
        <v/>
      </c>
      <c r="HS214" s="44">
        <f>IF(HS$4&gt;p4_complete+retail_delay,p4_retail_m*HS210,0)</f>
        <v/>
      </c>
      <c r="HT214" s="44">
        <f>IF(HT$4&gt;p4_complete+retail_delay,p4_retail_m*HT210,0)</f>
        <v/>
      </c>
      <c r="HU214" s="44">
        <f>IF(HU$4&gt;p4_complete+retail_delay,p4_retail_m*HU210,0)</f>
        <v/>
      </c>
      <c r="HV214" s="44">
        <f>IF(HV$4&gt;p4_complete+retail_delay,p4_retail_m*HV210,0)</f>
        <v/>
      </c>
      <c r="HW214" s="44">
        <f>IF(HW$4&gt;p4_complete+retail_delay,p4_retail_m*HW210,0)</f>
        <v/>
      </c>
      <c r="HX214" s="44">
        <f>IF(HX$4&gt;p4_complete+retail_delay,p4_retail_m*HX210,0)</f>
        <v/>
      </c>
      <c r="HY214" s="44">
        <f>IF(HY$4&gt;p4_complete+retail_delay,p4_retail_m*HY210,0)</f>
        <v/>
      </c>
      <c r="HZ214" s="44">
        <f>IF(HZ$4&gt;p4_complete+retail_delay,p4_retail_m*HZ210,0)</f>
        <v/>
      </c>
      <c r="IA214" s="44">
        <f>IF(IA$4&gt;p4_complete+retail_delay,p4_retail_m*IA210,0)</f>
        <v/>
      </c>
      <c r="IB214" s="44">
        <f>IF(IB$4&gt;p4_complete+retail_delay,p4_retail_m*IB210,0)</f>
        <v/>
      </c>
      <c r="IC214" s="44">
        <f>IF(IC$4&gt;p4_complete+retail_delay,p4_retail_m*IC210,0)</f>
        <v/>
      </c>
      <c r="ID214" s="44">
        <f>IF(ID$4&gt;p4_complete+retail_delay,p4_retail_m*ID210,0)</f>
        <v/>
      </c>
      <c r="IE214" s="44">
        <f>IF(IE$4&gt;p4_complete+retail_delay,p4_retail_m*IE210,0)</f>
        <v/>
      </c>
      <c r="IF214" s="44">
        <f>IF(IF$4&gt;p4_complete+retail_delay,p4_retail_m*IF210,0)</f>
        <v/>
      </c>
      <c r="IG214" s="44">
        <f>IF(IG$4&gt;p4_complete+retail_delay,p4_retail_m*IG210,0)</f>
        <v/>
      </c>
      <c r="IH214" s="44">
        <f>IF(IH$4&gt;p4_complete+retail_delay,p4_retail_m*IH210,0)</f>
        <v/>
      </c>
      <c r="II214" s="44">
        <f>IF(II$4&gt;p4_complete+retail_delay,p4_retail_m*II210,0)</f>
        <v/>
      </c>
      <c r="IJ214" s="44">
        <f>IF(IJ$4&gt;p4_complete+retail_delay,p4_retail_m*IJ210,0)</f>
        <v/>
      </c>
      <c r="IK214" s="44">
        <f>IF(IK$4&gt;p4_complete+retail_delay,p4_retail_m*IK210,0)</f>
        <v/>
      </c>
      <c r="IL214" s="44">
        <f>IF(IL$4&gt;p4_complete+retail_delay,p4_retail_m*IL210,0)</f>
        <v/>
      </c>
      <c r="IM214" s="44">
        <f>IF(IM$4&gt;p4_complete+retail_delay,p4_retail_m*IM210,0)</f>
        <v/>
      </c>
      <c r="IN214" s="44">
        <f>IF(IN$4&gt;p4_complete+retail_delay,p4_retail_m*IN210,0)</f>
        <v/>
      </c>
      <c r="IO214" s="44">
        <f>IF(IO$4&gt;p4_complete+retail_delay,p4_retail_m*IO210,0)</f>
        <v/>
      </c>
      <c r="IP214" s="44">
        <f>IF(IP$4&gt;p4_complete+retail_delay,p4_retail_m*IP210,0)</f>
        <v/>
      </c>
      <c r="IQ214" s="44">
        <f>IF(IQ$4&gt;p4_complete+retail_delay,p4_retail_m*IQ210,0)</f>
        <v/>
      </c>
      <c r="IR214" s="44">
        <f>IF(IR$4&gt;p4_complete+retail_delay,p4_retail_m*IR210,0)</f>
        <v/>
      </c>
      <c r="IS214" s="44">
        <f>IF(IS$4&gt;p4_complete+retail_delay,p4_retail_m*IS210,0)</f>
        <v/>
      </c>
      <c r="IT214" s="44">
        <f>IF(IT$4&gt;p4_complete+retail_delay,p4_retail_m*IT210,0)</f>
        <v/>
      </c>
      <c r="IU214" s="44">
        <f>IF(IU$4&gt;p4_complete+retail_delay,p4_retail_m*IU210,0)</f>
        <v/>
      </c>
      <c r="IV214" s="44">
        <f>IF(IV$4&gt;p4_complete+retail_delay,p4_retail_m*IV210,0)</f>
        <v/>
      </c>
      <c r="IW214" s="44">
        <f>IF(IW$4&gt;p4_complete+retail_delay,p4_retail_m*IW210,0)</f>
        <v/>
      </c>
      <c r="IX214" s="44">
        <f>IF(IX$4&gt;p4_complete+retail_delay,p4_retail_m*IX210,0)</f>
        <v/>
      </c>
      <c r="IY214" s="44">
        <f>IF(IY$4&gt;p4_complete+retail_delay,p4_retail_m*IY210,0)</f>
        <v/>
      </c>
      <c r="IZ214" s="44">
        <f>IF(IZ$4&gt;p4_complete+retail_delay,p4_retail_m*IZ210,0)</f>
        <v/>
      </c>
      <c r="JA214" s="44">
        <f>IF(JA$4&gt;p4_complete+retail_delay,p4_retail_m*JA210,0)</f>
        <v/>
      </c>
      <c r="JB214" s="44">
        <f>IF(JB$4&gt;p4_complete+retail_delay,p4_retail_m*JB210,0)</f>
        <v/>
      </c>
      <c r="JC214" s="44">
        <f>IF(JC$4&gt;p4_complete+retail_delay,p4_retail_m*JC210,0)</f>
        <v/>
      </c>
      <c r="JD214" s="44">
        <f>IF(JD$4&gt;p4_complete+retail_delay,p4_retail_m*JD210,0)</f>
        <v/>
      </c>
      <c r="JE214" s="44">
        <f>IF(JE$4&gt;p4_complete+retail_delay,p4_retail_m*JE210,0)</f>
        <v/>
      </c>
      <c r="JF214" s="44">
        <f>IF(JF$4&gt;p4_complete+retail_delay,p4_retail_m*JF210,0)</f>
        <v/>
      </c>
      <c r="JG214" s="44">
        <f>IF(JG$4&gt;p4_complete+retail_delay,p4_retail_m*JG210,0)</f>
        <v/>
      </c>
      <c r="JH214" s="44">
        <f>IF(JH$4&gt;p4_complete+retail_delay,p4_retail_m*JH210,0)</f>
        <v/>
      </c>
      <c r="JI214" s="44">
        <f>IF(JI$4&gt;p4_complete+retail_delay,p4_retail_m*JI210,0)</f>
        <v/>
      </c>
      <c r="JJ214" s="44">
        <f>IF(JJ$4&gt;p4_complete+retail_delay,p4_retail_m*JJ210,0)</f>
        <v/>
      </c>
      <c r="JK214" s="44">
        <f>IF(JK$4&gt;p4_complete+retail_delay,p4_retail_m*JK210,0)</f>
        <v/>
      </c>
      <c r="JL214" s="44">
        <f>IF(JL$4&gt;p4_complete+retail_delay,p4_retail_m*JL210,0)</f>
        <v/>
      </c>
      <c r="JM214" s="44">
        <f>IF(JM$4&gt;p4_complete+retail_delay,p4_retail_m*JM210,0)</f>
        <v/>
      </c>
      <c r="JN214" s="44">
        <f>IF(JN$4&gt;p4_complete+retail_delay,p4_retail_m*JN210,0)</f>
        <v/>
      </c>
      <c r="JO214" s="44">
        <f>IF(JO$4&gt;p4_complete+retail_delay,p4_retail_m*JO210,0)</f>
        <v/>
      </c>
      <c r="JP214" s="44">
        <f>IF(JP$4&gt;p4_complete+retail_delay,p4_retail_m*JP210,0)</f>
        <v/>
      </c>
      <c r="JQ214" s="44">
        <f>IF(JQ$4&gt;p4_complete+retail_delay,p4_retail_m*JQ210,0)</f>
        <v/>
      </c>
      <c r="JR214" s="44">
        <f>IF(JR$4&gt;p4_complete+retail_delay,p4_retail_m*JR210,0)</f>
        <v/>
      </c>
      <c r="JS214" s="44">
        <f>IF(JS$4&gt;p4_complete+retail_delay,p4_retail_m*JS210,0)</f>
        <v/>
      </c>
      <c r="JT214" s="44">
        <f>IF(JT$4&gt;p4_complete+retail_delay,p4_retail_m*JT210,0)</f>
        <v/>
      </c>
      <c r="JU214" s="44">
        <f>IF(JU$4&gt;p4_complete+retail_delay,p4_retail_m*JU210,0)</f>
        <v/>
      </c>
      <c r="JV214" s="44">
        <f>IF(JV$4&gt;p4_complete+retail_delay,p4_retail_m*JV210,0)</f>
        <v/>
      </c>
      <c r="JW214" s="44">
        <f>IF(JW$4&gt;p4_complete+retail_delay,p4_retail_m*JW210,0)</f>
        <v/>
      </c>
      <c r="JX214" s="44">
        <f>IF(JX$4&gt;p4_complete+retail_delay,p4_retail_m*JX210,0)</f>
        <v/>
      </c>
      <c r="JY214" s="44">
        <f>IF(JY$4&gt;p4_complete+retail_delay,p4_retail_m*JY210,0)</f>
        <v/>
      </c>
      <c r="JZ214" s="44">
        <f>IF(JZ$4&gt;p4_complete+retail_delay,p4_retail_m*JZ210,0)</f>
        <v/>
      </c>
      <c r="KA214" s="44">
        <f>IF(KA$4&gt;p4_complete+retail_delay,p4_retail_m*KA210,0)</f>
        <v/>
      </c>
      <c r="KB214" s="44">
        <f>IF(KB$4&gt;p4_complete+retail_delay,p4_retail_m*KB210,0)</f>
        <v/>
      </c>
      <c r="KC214" s="44">
        <f>IF(KC$4&gt;p4_complete+retail_delay,p4_retail_m*KC210,0)</f>
        <v/>
      </c>
      <c r="KD214" s="44">
        <f>IF(KD$4&gt;p4_complete+retail_delay,p4_retail_m*KD210,0)</f>
        <v/>
      </c>
      <c r="KE214" s="44">
        <f>IF(KE$4&gt;p4_complete+retail_delay,p4_retail_m*KE210,0)</f>
        <v/>
      </c>
      <c r="KF214" s="44">
        <f>IF(KF$4&gt;p4_complete+retail_delay,p4_retail_m*KF210,0)</f>
        <v/>
      </c>
      <c r="KG214" s="44">
        <f>IF(KG$4&gt;p4_complete+retail_delay,p4_retail_m*KG210,0)</f>
        <v/>
      </c>
      <c r="KH214" s="44">
        <f>IF(KH$4&gt;p4_complete+retail_delay,p4_retail_m*KH210,0)</f>
        <v/>
      </c>
      <c r="KI214" s="44">
        <f>IF(KI$4&gt;p4_complete+retail_delay,p4_retail_m*KI210,0)</f>
        <v/>
      </c>
      <c r="KJ214" s="44">
        <f>IF(KJ$4&gt;p4_complete+retail_delay,p4_retail_m*KJ210,0)</f>
        <v/>
      </c>
      <c r="KK214" s="44">
        <f>IF(KK$4&gt;p4_complete+retail_delay,p4_retail_m*KK210,0)</f>
        <v/>
      </c>
      <c r="KL214" s="44">
        <f>IF(KL$4&gt;p4_complete+retail_delay,p4_retail_m*KL210,0)</f>
        <v/>
      </c>
      <c r="KM214" s="44">
        <f>IF(KM$4&gt;p4_complete+retail_delay,p4_retail_m*KM210,0)</f>
        <v/>
      </c>
      <c r="KN214" s="44">
        <f>IF(KN$4&gt;p4_complete+retail_delay,p4_retail_m*KN210,0)</f>
        <v/>
      </c>
      <c r="KO214" s="44">
        <f>IF(KO$4&gt;p4_complete+retail_delay,p4_retail_m*KO210,0)</f>
        <v/>
      </c>
      <c r="KP214" s="44">
        <f>IF(KP$4&gt;p4_complete+retail_delay,p4_retail_m*KP210,0)</f>
        <v/>
      </c>
      <c r="KQ214" s="44">
        <f>IF(KQ$4&gt;p4_complete+retail_delay,p4_retail_m*KQ210,0)</f>
        <v/>
      </c>
      <c r="KR214" s="44">
        <f>IF(KR$4&gt;p4_complete+retail_delay,p4_retail_m*KR210,0)</f>
        <v/>
      </c>
      <c r="KS214" s="44">
        <f>IF(KS$4&gt;p4_complete+retail_delay,p4_retail_m*KS210,0)</f>
        <v/>
      </c>
      <c r="KT214" s="44">
        <f>IF(KT$4&gt;p4_complete+retail_delay,p4_retail_m*KT210,0)</f>
        <v/>
      </c>
      <c r="KU214" s="44">
        <f>IF(KU$4&gt;p4_complete+retail_delay,p4_retail_m*KU210,0)</f>
        <v/>
      </c>
      <c r="KV214" s="44">
        <f>IF(KV$4&gt;p4_complete+retail_delay,p4_retail_m*KV210,0)</f>
        <v/>
      </c>
      <c r="KW214" s="44">
        <f>IF(KW$4&gt;p4_complete+retail_delay,p4_retail_m*KW210,0)</f>
        <v/>
      </c>
      <c r="KX214" s="44">
        <f>IF(KX$4&gt;p4_complete+retail_delay,p4_retail_m*KX210,0)</f>
        <v/>
      </c>
      <c r="KY214" s="44">
        <f>IF(KY$4&gt;p4_complete+retail_delay,p4_retail_m*KY210,0)</f>
        <v/>
      </c>
      <c r="KZ214" s="44">
        <f>IF(KZ$4&gt;p4_complete+retail_delay,p4_retail_m*KZ210,0)</f>
        <v/>
      </c>
      <c r="LA214" s="44">
        <f>IF(LA$4&gt;p4_complete+retail_delay,p4_retail_m*LA210,0)</f>
        <v/>
      </c>
      <c r="LB214" s="44">
        <f>IF(LB$4&gt;p4_complete+retail_delay,p4_retail_m*LB210,0)</f>
        <v/>
      </c>
      <c r="LC214" s="44">
        <f>IF(LC$4&gt;p4_complete+retail_delay,p4_retail_m*LC210,0)</f>
        <v/>
      </c>
      <c r="LD214" s="44">
        <f>IF(LD$4&gt;p4_complete+retail_delay,p4_retail_m*LD210,0)</f>
        <v/>
      </c>
      <c r="LE214" s="44">
        <f>IF(LE$4&gt;p4_complete+retail_delay,p4_retail_m*LE210,0)</f>
        <v/>
      </c>
      <c r="LF214" s="44">
        <f>IF(LF$4&gt;p4_complete+retail_delay,p4_retail_m*LF210,0)</f>
        <v/>
      </c>
      <c r="LG214" s="44">
        <f>IF(LG$4&gt;p4_complete+retail_delay,p4_retail_m*LG210,0)</f>
        <v/>
      </c>
      <c r="LH214" s="44">
        <f>IF(LH$4&gt;p4_complete+retail_delay,p4_retail_m*LH210,0)</f>
        <v/>
      </c>
      <c r="LI214" s="44">
        <f>IF(LI$4&gt;p4_complete+retail_delay,p4_retail_m*LI210,0)</f>
        <v/>
      </c>
      <c r="LJ214" s="44">
        <f>IF(LJ$4&gt;p4_complete+retail_delay,p4_retail_m*LJ210,0)</f>
        <v/>
      </c>
      <c r="LK214" s="44">
        <f>IF(LK$4&gt;p4_complete+retail_delay,p4_retail_m*LK210,0)</f>
        <v/>
      </c>
      <c r="LL214" s="44">
        <f>IF(LL$4&gt;p4_complete+retail_delay,p4_retail_m*LL210,0)</f>
        <v/>
      </c>
      <c r="LM214" s="44">
        <f>IF(LM$4&gt;p4_complete+retail_delay,p4_retail_m*LM210,0)</f>
        <v/>
      </c>
      <c r="LN214" s="44">
        <f>IF(LN$4&gt;p4_complete+retail_delay,p4_retail_m*LN210,0)</f>
        <v/>
      </c>
      <c r="LO214" s="44">
        <f>IF(LO$4&gt;p4_complete+retail_delay,p4_retail_m*LO210,0)</f>
        <v/>
      </c>
      <c r="LP214" s="44">
        <f>IF(LP$4&gt;p4_complete+retail_delay,p4_retail_m*LP210,0)</f>
        <v/>
      </c>
      <c r="LQ214" s="44">
        <f>IF(LQ$4&gt;p4_complete+retail_delay,p4_retail_m*LQ210,0)</f>
        <v/>
      </c>
      <c r="LR214" s="44">
        <f>IF(LR$4&gt;p4_complete+retail_delay,p4_retail_m*LR210,0)</f>
        <v/>
      </c>
      <c r="LS214" s="44">
        <f>IF(LS$4&gt;p4_complete+retail_delay,p4_retail_m*LS210,0)</f>
        <v/>
      </c>
      <c r="LT214" s="44">
        <f>IF(LT$4&gt;p4_complete+retail_delay,p4_retail_m*LT210,0)</f>
        <v/>
      </c>
      <c r="LU214" s="44">
        <f>IF(LU$4&gt;p4_complete+retail_delay,p4_retail_m*LU210,0)</f>
        <v/>
      </c>
      <c r="LV214" s="44">
        <f>IF(LV$4&gt;p4_complete+retail_delay,p4_retail_m*LV210,0)</f>
        <v/>
      </c>
      <c r="LW214" s="44">
        <f>IF(LW$4&gt;p4_complete+retail_delay,p4_retail_m*LW210,0)</f>
        <v/>
      </c>
      <c r="LX214" s="44">
        <f>IF(LX$4&gt;p4_complete+retail_delay,p4_retail_m*LX210,0)</f>
        <v/>
      </c>
      <c r="LY214" s="44">
        <f>IF(LY$4&gt;p4_complete+retail_delay,p4_retail_m*LY210,0)</f>
        <v/>
      </c>
      <c r="LZ214" s="44">
        <f>IF(LZ$4&gt;p4_complete+retail_delay,p4_retail_m*LZ210,0)</f>
        <v/>
      </c>
      <c r="MA214" s="44">
        <f>IF(MA$4&gt;p4_complete+retail_delay,p4_retail_m*MA210,0)</f>
        <v/>
      </c>
      <c r="MB214" s="44">
        <f>IF(MB$4&gt;p4_complete+retail_delay,p4_retail_m*MB210,0)</f>
        <v/>
      </c>
      <c r="MC214" s="44">
        <f>IF(MC$4&gt;p4_complete+retail_delay,p4_retail_m*MC210,0)</f>
        <v/>
      </c>
      <c r="MD214" s="44">
        <f>IF(MD$4&gt;p4_complete+retail_delay,p4_retail_m*MD210,0)</f>
        <v/>
      </c>
      <c r="ME214" s="44">
        <f>IF(ME$4&gt;p4_complete+retail_delay,p4_retail_m*ME210,0)</f>
        <v/>
      </c>
      <c r="MF214" s="44">
        <f>IF(MF$4&gt;p4_complete+retail_delay,p4_retail_m*MF210,0)</f>
        <v/>
      </c>
      <c r="MG214" s="44">
        <f>IF(MG$4&gt;p4_complete+retail_delay,p4_retail_m*MG210,0)</f>
        <v/>
      </c>
      <c r="MH214" s="44">
        <f>IF(MH$4&gt;p4_complete+retail_delay,p4_retail_m*MH210,0)</f>
        <v/>
      </c>
      <c r="MI214" s="44">
        <f>IF(MI$4&gt;p4_complete+retail_delay,p4_retail_m*MI210,0)</f>
        <v/>
      </c>
      <c r="MJ214" s="44">
        <f>IF(MJ$4&gt;p4_complete+retail_delay,p4_retail_m*MJ210,0)</f>
        <v/>
      </c>
      <c r="MK214" s="44">
        <f>IF(MK$4&gt;p4_complete+retail_delay,p4_retail_m*MK210,0)</f>
        <v/>
      </c>
      <c r="ML214" s="44">
        <f>IF(ML$4&gt;p4_complete+retail_delay,p4_retail_m*ML210,0)</f>
        <v/>
      </c>
      <c r="MM214" s="44">
        <f>IF(MM$4&gt;p4_complete+retail_delay,p4_retail_m*MM210,0)</f>
        <v/>
      </c>
      <c r="MN214" s="44">
        <f>IF(MN$4&gt;p4_complete+retail_delay,p4_retail_m*MN210,0)</f>
        <v/>
      </c>
      <c r="MO214" s="44">
        <f>IF(MO$4&gt;p4_complete+retail_delay,p4_retail_m*MO210,0)</f>
        <v/>
      </c>
      <c r="MP214" s="44">
        <f>IF(MP$4&gt;p4_complete+retail_delay,p4_retail_m*MP210,0)</f>
        <v/>
      </c>
      <c r="MQ214" s="44">
        <f>IF(MQ$4&gt;p4_complete+retail_delay,p4_retail_m*MQ210,0)</f>
        <v/>
      </c>
      <c r="MR214" s="44">
        <f>IF(MR$4&gt;p4_complete+retail_delay,p4_retail_m*MR210,0)</f>
        <v/>
      </c>
      <c r="MS214" s="44">
        <f>IF(MS$4&gt;p4_complete+retail_delay,p4_retail_m*MS210,0)</f>
        <v/>
      </c>
      <c r="MT214" s="44">
        <f>IF(MT$4&gt;p4_complete+retail_delay,p4_retail_m*MT210,0)</f>
        <v/>
      </c>
      <c r="MU214" s="44">
        <f>IF(MU$4&gt;p4_complete+retail_delay,p4_retail_m*MU210,0)</f>
        <v/>
      </c>
      <c r="MV214" s="44">
        <f>IF(MV$4&gt;p4_complete+retail_delay,p4_retail_m*MV210,0)</f>
        <v/>
      </c>
      <c r="MW214" s="44">
        <f>IF(MW$4&gt;p4_complete+retail_delay,p4_retail_m*MW210,0)</f>
        <v/>
      </c>
      <c r="MX214" s="44">
        <f>IF(MX$4&gt;p4_complete+retail_delay,p4_retail_m*MX210,0)</f>
        <v/>
      </c>
      <c r="MY214" s="44">
        <f>IF(MY$4&gt;p4_complete+retail_delay,p4_retail_m*MY210,0)</f>
        <v/>
      </c>
      <c r="MZ214" s="44">
        <f>IF(MZ$4&gt;p4_complete+retail_delay,p4_retail_m*MZ210,0)</f>
        <v/>
      </c>
      <c r="NA214" s="44">
        <f>IF(NA$4&gt;p4_complete+retail_delay,p4_retail_m*NA210,0)</f>
        <v/>
      </c>
      <c r="NB214" s="44">
        <f>IF(NB$4&gt;p4_complete+retail_delay,p4_retail_m*NB210,0)</f>
        <v/>
      </c>
      <c r="NC214" s="44">
        <f>IF(NC$4&gt;p4_complete+retail_delay,p4_retail_m*NC210,0)</f>
        <v/>
      </c>
      <c r="ND214" s="44">
        <f>IF(ND$4&gt;p4_complete+retail_delay,p4_retail_m*ND210,0)</f>
        <v/>
      </c>
      <c r="NE214" s="44">
        <f>IF(NE$4&gt;p4_complete+retail_delay,p4_retail_m*NE210,0)</f>
        <v/>
      </c>
      <c r="NF214" s="44">
        <f>IF(NF$4&gt;p4_complete+retail_delay,p4_retail_m*NF210,0)</f>
        <v/>
      </c>
      <c r="NG214" s="44">
        <f>IF(NG$4&gt;p4_complete+retail_delay,p4_retail_m*NG210,0)</f>
        <v/>
      </c>
      <c r="NH214" s="44">
        <f>IF(NH$4&gt;p4_complete+retail_delay,p4_retail_m*NH210,0)</f>
        <v/>
      </c>
      <c r="NI214" s="44">
        <f>IF(NI$4&gt;p4_complete+retail_delay,p4_retail_m*NI210,0)</f>
        <v/>
      </c>
      <c r="NJ214" s="44">
        <f>IF(NJ$4&gt;p4_complete+retail_delay,p4_retail_m*NJ210,0)</f>
        <v/>
      </c>
      <c r="NK214" s="44">
        <f>IF(NK$4&gt;p4_complete+retail_delay,p4_retail_m*NK210,0)</f>
        <v/>
      </c>
      <c r="NL214" s="44">
        <f>IF(NL$4&gt;p4_complete+retail_delay,p4_retail_m*NL210,0)</f>
        <v/>
      </c>
      <c r="NM214" s="44">
        <f>IF(NM$4&gt;p4_complete+retail_delay,p4_retail_m*NM210,0)</f>
        <v/>
      </c>
      <c r="NN214" s="44">
        <f>IF(NN$4&gt;p4_complete+retail_delay,p4_retail_m*NN210,0)</f>
        <v/>
      </c>
      <c r="NO214" s="44">
        <f>IF(NO$4&gt;p4_complete+retail_delay,p4_retail_m*NO210,0)</f>
        <v/>
      </c>
      <c r="NP214" s="44">
        <f>IF(NP$4&gt;p4_complete+retail_delay,p4_retail_m*NP210,0)</f>
        <v/>
      </c>
      <c r="NQ214" s="44">
        <f>IF(NQ$4&gt;p4_complete+retail_delay,p4_retail_m*NQ210,0)</f>
        <v/>
      </c>
      <c r="NR214" s="44">
        <f>IF(NR$4&gt;p4_complete+retail_delay,p4_retail_m*NR210,0)</f>
        <v/>
      </c>
      <c r="NS214" s="44">
        <f>IF(NS$4&gt;p4_complete+retail_delay,p4_retail_m*NS210,0)</f>
        <v/>
      </c>
      <c r="NT214" s="44">
        <f>IF(NT$4&gt;p4_complete+retail_delay,p4_retail_m*NT210,0)</f>
        <v/>
      </c>
      <c r="NU214" s="44">
        <f>IF(NU$4&gt;p4_complete+retail_delay,p4_retail_m*NU210,0)</f>
        <v/>
      </c>
      <c r="NV214" s="44">
        <f>IF(NV$4&gt;p4_complete+retail_delay,p4_retail_m*NV210,0)</f>
        <v/>
      </c>
      <c r="NW214" s="44">
        <f>IF(NW$4&gt;p4_complete+retail_delay,p4_retail_m*NW210,0)</f>
        <v/>
      </c>
      <c r="NX214" s="44">
        <f>IF(NX$4&gt;p4_complete+retail_delay,p4_retail_m*NX210,0)</f>
        <v/>
      </c>
      <c r="NY214" s="44">
        <f>IF(NY$4&gt;p4_complete+retail_delay,p4_retail_m*NY210,0)</f>
        <v/>
      </c>
      <c r="NZ214" s="44">
        <f>IF(NZ$4&gt;p4_complete+retail_delay,p4_retail_m*NZ210,0)</f>
        <v/>
      </c>
      <c r="OA214" s="44">
        <f>IF(OA$4&gt;p4_complete+retail_delay,p4_retail_m*OA210,0)</f>
        <v/>
      </c>
      <c r="OB214" s="44">
        <f>IF(OB$4&gt;p4_complete+retail_delay,p4_retail_m*OB210,0)</f>
        <v/>
      </c>
      <c r="OC214" s="44">
        <f>IF(OC$4&gt;p4_complete+retail_delay,p4_retail_m*OC210,0)</f>
        <v/>
      </c>
      <c r="OD214" s="44">
        <f>IF(OD$4&gt;p4_complete+retail_delay,p4_retail_m*OD210,0)</f>
        <v/>
      </c>
      <c r="OE214" s="44">
        <f>IF(OE$4&gt;p4_complete+retail_delay,p4_retail_m*OE210,0)</f>
        <v/>
      </c>
      <c r="OF214" s="44">
        <f>IF(OF$4&gt;p4_complete+retail_delay,p4_retail_m*OF210,0)</f>
        <v/>
      </c>
      <c r="OG214" s="44">
        <f>IF(OG$4&gt;p4_complete+retail_delay,p4_retail_m*OG210,0)</f>
        <v/>
      </c>
      <c r="OH214" s="44">
        <f>IF(OH$4&gt;p4_complete+retail_delay,p4_retail_m*OH210,0)</f>
        <v/>
      </c>
      <c r="OI214" s="44">
        <f>IF(OI$4&gt;p4_complete+retail_delay,p4_retail_m*OI210,0)</f>
        <v/>
      </c>
      <c r="OJ214" s="44">
        <f>IF(OJ$4&gt;p4_complete+retail_delay,p4_retail_m*OJ210,0)</f>
        <v/>
      </c>
      <c r="OK214" s="44">
        <f>IF(OK$4&gt;p4_complete+retail_delay,p4_retail_m*OK210,0)</f>
        <v/>
      </c>
      <c r="OL214" s="44">
        <f>IF(OL$4&gt;p4_complete+retail_delay,p4_retail_m*OL210,0)</f>
        <v/>
      </c>
      <c r="OM214" s="44">
        <f>IF(OM$4&gt;p4_complete+retail_delay,p4_retail_m*OM210,0)</f>
        <v/>
      </c>
      <c r="ON214" s="44">
        <f>IF(ON$4&gt;p4_complete+retail_delay,p4_retail_m*ON210,0)</f>
        <v/>
      </c>
      <c r="OO214" s="44">
        <f>IF(OO$4&gt;p4_complete+retail_delay,p4_retail_m*OO210,0)</f>
        <v/>
      </c>
      <c r="OP214" s="44">
        <f>IF(OP$4&gt;p4_complete+retail_delay,p4_retail_m*OP210,0)</f>
        <v/>
      </c>
      <c r="OQ214" s="44">
        <f>IF(OQ$4&gt;p4_complete+retail_delay,p4_retail_m*OQ210,0)</f>
        <v/>
      </c>
      <c r="OR214" s="44">
        <f>IF(OR$4&gt;p4_complete+retail_delay,p4_retail_m*OR210,0)</f>
        <v/>
      </c>
      <c r="OS214" s="44">
        <f>IF(OS$4&gt;p4_complete+retail_delay,p4_retail_m*OS210,0)</f>
        <v/>
      </c>
      <c r="OT214" s="44">
        <f>IF(OT$4&gt;p4_complete+retail_delay,p4_retail_m*OT210,0)</f>
        <v/>
      </c>
      <c r="OU214" s="44">
        <f>IF(OU$4&gt;p4_complete+retail_delay,p4_retail_m*OU210,0)</f>
        <v/>
      </c>
      <c r="OV214" s="44">
        <f>IF(OV$4&gt;p4_complete+retail_delay,p4_retail_m*OV210,0)</f>
        <v/>
      </c>
      <c r="OW214" s="44">
        <f>IF(OW$4&gt;p4_complete+retail_delay,p4_retail_m*OW210,0)</f>
        <v/>
      </c>
      <c r="OX214" s="44">
        <f>IF(OX$4&gt;p4_complete+retail_delay,p4_retail_m*OX210,0)</f>
        <v/>
      </c>
      <c r="OY214" s="44">
        <f>IF(OY$4&gt;p4_complete+retail_delay,p4_retail_m*OY210,0)</f>
        <v/>
      </c>
      <c r="OZ214" s="44">
        <f>IF(OZ$4&gt;p4_complete+retail_delay,p4_retail_m*OZ210,0)</f>
        <v/>
      </c>
      <c r="PA214" s="44">
        <f>IF(PA$4&gt;p4_complete+retail_delay,p4_retail_m*PA210,0)</f>
        <v/>
      </c>
      <c r="PB214" s="44">
        <f>IF(PB$4&gt;p4_complete+retail_delay,p4_retail_m*PB210,0)</f>
        <v/>
      </c>
      <c r="PC214" s="44">
        <f>IF(PC$4&gt;p4_complete+retail_delay,p4_retail_m*PC210,0)</f>
        <v/>
      </c>
      <c r="PD214" s="44">
        <f>IF(PD$4&gt;p4_complete+retail_delay,p4_retail_m*PD210,0)</f>
        <v/>
      </c>
      <c r="PE214" s="44">
        <f>IF(PE$4&gt;p4_complete+retail_delay,p4_retail_m*PE210,0)</f>
        <v/>
      </c>
      <c r="PF214" s="44">
        <f>IF(PF$4&gt;p4_complete+retail_delay,p4_retail_m*PF210,0)</f>
        <v/>
      </c>
      <c r="PG214" s="44">
        <f>IF(PG$4&gt;p4_complete+retail_delay,p4_retail_m*PG210,0)</f>
        <v/>
      </c>
      <c r="PH214" s="44">
        <f>IF(PH$4&gt;p4_complete+retail_delay,p4_retail_m*PH210,0)</f>
        <v/>
      </c>
      <c r="PI214" s="44">
        <f>IF(PI$4&gt;p4_complete+retail_delay,p4_retail_m*PI210,0)</f>
        <v/>
      </c>
      <c r="PJ214" s="44">
        <f>IF(PJ$4&gt;p4_complete+retail_delay,p4_retail_m*PJ210,0)</f>
        <v/>
      </c>
      <c r="PK214" s="44">
        <f>IF(PK$4&gt;p4_complete+retail_delay,p4_retail_m*PK210,0)</f>
        <v/>
      </c>
      <c r="PL214" s="44">
        <f>IF(PL$4&gt;p4_complete+retail_delay,p4_retail_m*PL210,0)</f>
        <v/>
      </c>
      <c r="PM214" s="44">
        <f>IF(PM$4&gt;p4_complete+retail_delay,p4_retail_m*PM210,0)</f>
        <v/>
      </c>
    </row>
    <row r="215">
      <c r="A215" s="9" t="inlineStr">
        <is>
          <t>Parking</t>
        </is>
      </c>
      <c r="B215" s="9" t="inlineStr">
        <is>
          <t>P4</t>
        </is>
      </c>
      <c r="C215" s="43">
        <f>SUM(D215:PM215)</f>
        <v/>
      </c>
      <c r="D215" s="44">
        <f>p4_pk_m*D206/p4_homes*D210</f>
        <v/>
      </c>
      <c r="E215" s="44">
        <f>p4_pk_m*E206/p4_homes*E210</f>
        <v/>
      </c>
      <c r="F215" s="44">
        <f>p4_pk_m*F206/p4_homes*F210</f>
        <v/>
      </c>
      <c r="G215" s="44">
        <f>p4_pk_m*G206/p4_homes*G210</f>
        <v/>
      </c>
      <c r="H215" s="44">
        <f>p4_pk_m*H206/p4_homes*H210</f>
        <v/>
      </c>
      <c r="I215" s="44">
        <f>p4_pk_m*I206/p4_homes*I210</f>
        <v/>
      </c>
      <c r="J215" s="44">
        <f>p4_pk_m*J206/p4_homes*J210</f>
        <v/>
      </c>
      <c r="K215" s="44">
        <f>p4_pk_m*K206/p4_homes*K210</f>
        <v/>
      </c>
      <c r="L215" s="44">
        <f>p4_pk_m*L206/p4_homes*L210</f>
        <v/>
      </c>
      <c r="M215" s="44">
        <f>p4_pk_m*M206/p4_homes*M210</f>
        <v/>
      </c>
      <c r="N215" s="44">
        <f>p4_pk_m*N206/p4_homes*N210</f>
        <v/>
      </c>
      <c r="O215" s="44">
        <f>p4_pk_m*O206/p4_homes*O210</f>
        <v/>
      </c>
      <c r="P215" s="44">
        <f>p4_pk_m*P206/p4_homes*P210</f>
        <v/>
      </c>
      <c r="Q215" s="44">
        <f>p4_pk_m*Q206/p4_homes*Q210</f>
        <v/>
      </c>
      <c r="R215" s="44">
        <f>p4_pk_m*R206/p4_homes*R210</f>
        <v/>
      </c>
      <c r="S215" s="44">
        <f>p4_pk_m*S206/p4_homes*S210</f>
        <v/>
      </c>
      <c r="T215" s="44">
        <f>p4_pk_m*T206/p4_homes*T210</f>
        <v/>
      </c>
      <c r="U215" s="44">
        <f>p4_pk_m*U206/p4_homes*U210</f>
        <v/>
      </c>
      <c r="V215" s="44">
        <f>p4_pk_m*V206/p4_homes*V210</f>
        <v/>
      </c>
      <c r="W215" s="44">
        <f>p4_pk_m*W206/p4_homes*W210</f>
        <v/>
      </c>
      <c r="X215" s="44">
        <f>p4_pk_m*X206/p4_homes*X210</f>
        <v/>
      </c>
      <c r="Y215" s="44">
        <f>p4_pk_m*Y206/p4_homes*Y210</f>
        <v/>
      </c>
      <c r="Z215" s="44">
        <f>p4_pk_m*Z206/p4_homes*Z210</f>
        <v/>
      </c>
      <c r="AA215" s="44">
        <f>p4_pk_m*AA206/p4_homes*AA210</f>
        <v/>
      </c>
      <c r="AB215" s="44">
        <f>p4_pk_m*AB206/p4_homes*AB210</f>
        <v/>
      </c>
      <c r="AC215" s="44">
        <f>p4_pk_m*AC206/p4_homes*AC210</f>
        <v/>
      </c>
      <c r="AD215" s="44">
        <f>p4_pk_m*AD206/p4_homes*AD210</f>
        <v/>
      </c>
      <c r="AE215" s="44">
        <f>p4_pk_m*AE206/p4_homes*AE210</f>
        <v/>
      </c>
      <c r="AF215" s="44">
        <f>p4_pk_m*AF206/p4_homes*AF210</f>
        <v/>
      </c>
      <c r="AG215" s="44">
        <f>p4_pk_m*AG206/p4_homes*AG210</f>
        <v/>
      </c>
      <c r="AH215" s="44">
        <f>p4_pk_m*AH206/p4_homes*AH210</f>
        <v/>
      </c>
      <c r="AI215" s="44">
        <f>p4_pk_m*AI206/p4_homes*AI210</f>
        <v/>
      </c>
      <c r="AJ215" s="44">
        <f>p4_pk_m*AJ206/p4_homes*AJ210</f>
        <v/>
      </c>
      <c r="AK215" s="44">
        <f>p4_pk_m*AK206/p4_homes*AK210</f>
        <v/>
      </c>
      <c r="AL215" s="44">
        <f>p4_pk_m*AL206/p4_homes*AL210</f>
        <v/>
      </c>
      <c r="AM215" s="44">
        <f>p4_pk_m*AM206/p4_homes*AM210</f>
        <v/>
      </c>
      <c r="AN215" s="44">
        <f>p4_pk_m*AN206/p4_homes*AN210</f>
        <v/>
      </c>
      <c r="AO215" s="44">
        <f>p4_pk_m*AO206/p4_homes*AO210</f>
        <v/>
      </c>
      <c r="AP215" s="44">
        <f>p4_pk_m*AP206/p4_homes*AP210</f>
        <v/>
      </c>
      <c r="AQ215" s="44">
        <f>p4_pk_m*AQ206/p4_homes*AQ210</f>
        <v/>
      </c>
      <c r="AR215" s="44">
        <f>p4_pk_m*AR206/p4_homes*AR210</f>
        <v/>
      </c>
      <c r="AS215" s="44">
        <f>p4_pk_m*AS206/p4_homes*AS210</f>
        <v/>
      </c>
      <c r="AT215" s="44">
        <f>p4_pk_m*AT206/p4_homes*AT210</f>
        <v/>
      </c>
      <c r="AU215" s="44">
        <f>p4_pk_m*AU206/p4_homes*AU210</f>
        <v/>
      </c>
      <c r="AV215" s="44">
        <f>p4_pk_m*AV206/p4_homes*AV210</f>
        <v/>
      </c>
      <c r="AW215" s="44">
        <f>p4_pk_m*AW206/p4_homes*AW210</f>
        <v/>
      </c>
      <c r="AX215" s="44">
        <f>p4_pk_m*AX206/p4_homes*AX210</f>
        <v/>
      </c>
      <c r="AY215" s="44">
        <f>p4_pk_m*AY206/p4_homes*AY210</f>
        <v/>
      </c>
      <c r="AZ215" s="44">
        <f>p4_pk_m*AZ206/p4_homes*AZ210</f>
        <v/>
      </c>
      <c r="BA215" s="44">
        <f>p4_pk_m*BA206/p4_homes*BA210</f>
        <v/>
      </c>
      <c r="BB215" s="44">
        <f>p4_pk_m*BB206/p4_homes*BB210</f>
        <v/>
      </c>
      <c r="BC215" s="44">
        <f>p4_pk_m*BC206/p4_homes*BC210</f>
        <v/>
      </c>
      <c r="BD215" s="44">
        <f>p4_pk_m*BD206/p4_homes*BD210</f>
        <v/>
      </c>
      <c r="BE215" s="44">
        <f>p4_pk_m*BE206/p4_homes*BE210</f>
        <v/>
      </c>
      <c r="BF215" s="44">
        <f>p4_pk_m*BF206/p4_homes*BF210</f>
        <v/>
      </c>
      <c r="BG215" s="44">
        <f>p4_pk_m*BG206/p4_homes*BG210</f>
        <v/>
      </c>
      <c r="BH215" s="44">
        <f>p4_pk_m*BH206/p4_homes*BH210</f>
        <v/>
      </c>
      <c r="BI215" s="44">
        <f>p4_pk_m*BI206/p4_homes*BI210</f>
        <v/>
      </c>
      <c r="BJ215" s="44">
        <f>p4_pk_m*BJ206/p4_homes*BJ210</f>
        <v/>
      </c>
      <c r="BK215" s="44">
        <f>p4_pk_m*BK206/p4_homes*BK210</f>
        <v/>
      </c>
      <c r="BL215" s="44">
        <f>p4_pk_m*BL206/p4_homes*BL210</f>
        <v/>
      </c>
      <c r="BM215" s="44">
        <f>p4_pk_m*BM206/p4_homes*BM210</f>
        <v/>
      </c>
      <c r="BN215" s="44">
        <f>p4_pk_m*BN206/p4_homes*BN210</f>
        <v/>
      </c>
      <c r="BO215" s="44">
        <f>p4_pk_m*BO206/p4_homes*BO210</f>
        <v/>
      </c>
      <c r="BP215" s="44">
        <f>p4_pk_m*BP206/p4_homes*BP210</f>
        <v/>
      </c>
      <c r="BQ215" s="44">
        <f>p4_pk_m*BQ206/p4_homes*BQ210</f>
        <v/>
      </c>
      <c r="BR215" s="44">
        <f>p4_pk_m*BR206/p4_homes*BR210</f>
        <v/>
      </c>
      <c r="BS215" s="44">
        <f>p4_pk_m*BS206/p4_homes*BS210</f>
        <v/>
      </c>
      <c r="BT215" s="44">
        <f>p4_pk_m*BT206/p4_homes*BT210</f>
        <v/>
      </c>
      <c r="BU215" s="44">
        <f>p4_pk_m*BU206/p4_homes*BU210</f>
        <v/>
      </c>
      <c r="BV215" s="44">
        <f>p4_pk_m*BV206/p4_homes*BV210</f>
        <v/>
      </c>
      <c r="BW215" s="44">
        <f>p4_pk_m*BW206/p4_homes*BW210</f>
        <v/>
      </c>
      <c r="BX215" s="44">
        <f>p4_pk_m*BX206/p4_homes*BX210</f>
        <v/>
      </c>
      <c r="BY215" s="44">
        <f>p4_pk_m*BY206/p4_homes*BY210</f>
        <v/>
      </c>
      <c r="BZ215" s="44">
        <f>p4_pk_m*BZ206/p4_homes*BZ210</f>
        <v/>
      </c>
      <c r="CA215" s="44">
        <f>p4_pk_m*CA206/p4_homes*CA210</f>
        <v/>
      </c>
      <c r="CB215" s="44">
        <f>p4_pk_m*CB206/p4_homes*CB210</f>
        <v/>
      </c>
      <c r="CC215" s="44">
        <f>p4_pk_m*CC206/p4_homes*CC210</f>
        <v/>
      </c>
      <c r="CD215" s="44">
        <f>p4_pk_m*CD206/p4_homes*CD210</f>
        <v/>
      </c>
      <c r="CE215" s="44">
        <f>p4_pk_m*CE206/p4_homes*CE210</f>
        <v/>
      </c>
      <c r="CF215" s="44">
        <f>p4_pk_m*CF206/p4_homes*CF210</f>
        <v/>
      </c>
      <c r="CG215" s="44">
        <f>p4_pk_m*CG206/p4_homes*CG210</f>
        <v/>
      </c>
      <c r="CH215" s="44">
        <f>p4_pk_m*CH206/p4_homes*CH210</f>
        <v/>
      </c>
      <c r="CI215" s="44">
        <f>p4_pk_m*CI206/p4_homes*CI210</f>
        <v/>
      </c>
      <c r="CJ215" s="44">
        <f>p4_pk_m*CJ206/p4_homes*CJ210</f>
        <v/>
      </c>
      <c r="CK215" s="44">
        <f>p4_pk_m*CK206/p4_homes*CK210</f>
        <v/>
      </c>
      <c r="CL215" s="44">
        <f>p4_pk_m*CL206/p4_homes*CL210</f>
        <v/>
      </c>
      <c r="CM215" s="44">
        <f>p4_pk_m*CM206/p4_homes*CM210</f>
        <v/>
      </c>
      <c r="CN215" s="44">
        <f>p4_pk_m*CN206/p4_homes*CN210</f>
        <v/>
      </c>
      <c r="CO215" s="44">
        <f>p4_pk_m*CO206/p4_homes*CO210</f>
        <v/>
      </c>
      <c r="CP215" s="44">
        <f>p4_pk_m*CP206/p4_homes*CP210</f>
        <v/>
      </c>
      <c r="CQ215" s="44">
        <f>p4_pk_m*CQ206/p4_homes*CQ210</f>
        <v/>
      </c>
      <c r="CR215" s="44">
        <f>p4_pk_m*CR206/p4_homes*CR210</f>
        <v/>
      </c>
      <c r="CS215" s="44">
        <f>p4_pk_m*CS206/p4_homes*CS210</f>
        <v/>
      </c>
      <c r="CT215" s="44">
        <f>p4_pk_m*CT206/p4_homes*CT210</f>
        <v/>
      </c>
      <c r="CU215" s="44">
        <f>p4_pk_m*CU206/p4_homes*CU210</f>
        <v/>
      </c>
      <c r="CV215" s="44">
        <f>p4_pk_m*CV206/p4_homes*CV210</f>
        <v/>
      </c>
      <c r="CW215" s="44">
        <f>p4_pk_m*CW206/p4_homes*CW210</f>
        <v/>
      </c>
      <c r="CX215" s="44">
        <f>p4_pk_m*CX206/p4_homes*CX210</f>
        <v/>
      </c>
      <c r="CY215" s="44">
        <f>p4_pk_m*CY206/p4_homes*CY210</f>
        <v/>
      </c>
      <c r="CZ215" s="44">
        <f>p4_pk_m*CZ206/p4_homes*CZ210</f>
        <v/>
      </c>
      <c r="DA215" s="44">
        <f>p4_pk_m*DA206/p4_homes*DA210</f>
        <v/>
      </c>
      <c r="DB215" s="44">
        <f>p4_pk_m*DB206/p4_homes*DB210</f>
        <v/>
      </c>
      <c r="DC215" s="44">
        <f>p4_pk_m*DC206/p4_homes*DC210</f>
        <v/>
      </c>
      <c r="DD215" s="44">
        <f>p4_pk_m*DD206/p4_homes*DD210</f>
        <v/>
      </c>
      <c r="DE215" s="44">
        <f>p4_pk_m*DE206/p4_homes*DE210</f>
        <v/>
      </c>
      <c r="DF215" s="44">
        <f>p4_pk_m*DF206/p4_homes*DF210</f>
        <v/>
      </c>
      <c r="DG215" s="44">
        <f>p4_pk_m*DG206/p4_homes*DG210</f>
        <v/>
      </c>
      <c r="DH215" s="44">
        <f>p4_pk_m*DH206/p4_homes*DH210</f>
        <v/>
      </c>
      <c r="DI215" s="44">
        <f>p4_pk_m*DI206/p4_homes*DI210</f>
        <v/>
      </c>
      <c r="DJ215" s="44">
        <f>p4_pk_m*DJ206/p4_homes*DJ210</f>
        <v/>
      </c>
      <c r="DK215" s="44">
        <f>p4_pk_m*DK206/p4_homes*DK210</f>
        <v/>
      </c>
      <c r="DL215" s="44">
        <f>p4_pk_m*DL206/p4_homes*DL210</f>
        <v/>
      </c>
      <c r="DM215" s="44">
        <f>p4_pk_m*DM206/p4_homes*DM210</f>
        <v/>
      </c>
      <c r="DN215" s="44">
        <f>p4_pk_m*DN206/p4_homes*DN210</f>
        <v/>
      </c>
      <c r="DO215" s="44">
        <f>p4_pk_m*DO206/p4_homes*DO210</f>
        <v/>
      </c>
      <c r="DP215" s="44">
        <f>p4_pk_m*DP206/p4_homes*DP210</f>
        <v/>
      </c>
      <c r="DQ215" s="44">
        <f>p4_pk_m*DQ206/p4_homes*DQ210</f>
        <v/>
      </c>
      <c r="DR215" s="44">
        <f>p4_pk_m*DR206/p4_homes*DR210</f>
        <v/>
      </c>
      <c r="DS215" s="44">
        <f>p4_pk_m*DS206/p4_homes*DS210</f>
        <v/>
      </c>
      <c r="DT215" s="44">
        <f>p4_pk_m*DT206/p4_homes*DT210</f>
        <v/>
      </c>
      <c r="DU215" s="44">
        <f>p4_pk_m*DU206/p4_homes*DU210</f>
        <v/>
      </c>
      <c r="DV215" s="44">
        <f>p4_pk_m*DV206/p4_homes*DV210</f>
        <v/>
      </c>
      <c r="DW215" s="44">
        <f>p4_pk_m*DW206/p4_homes*DW210</f>
        <v/>
      </c>
      <c r="DX215" s="44">
        <f>p4_pk_m*DX206/p4_homes*DX210</f>
        <v/>
      </c>
      <c r="DY215" s="44">
        <f>p4_pk_m*DY206/p4_homes*DY210</f>
        <v/>
      </c>
      <c r="DZ215" s="44">
        <f>p4_pk_m*DZ206/p4_homes*DZ210</f>
        <v/>
      </c>
      <c r="EA215" s="44">
        <f>p4_pk_m*EA206/p4_homes*EA210</f>
        <v/>
      </c>
      <c r="EB215" s="44">
        <f>p4_pk_m*EB206/p4_homes*EB210</f>
        <v/>
      </c>
      <c r="EC215" s="44">
        <f>p4_pk_m*EC206/p4_homes*EC210</f>
        <v/>
      </c>
      <c r="ED215" s="44">
        <f>p4_pk_m*ED206/p4_homes*ED210</f>
        <v/>
      </c>
      <c r="EE215" s="44">
        <f>p4_pk_m*EE206/p4_homes*EE210</f>
        <v/>
      </c>
      <c r="EF215" s="44">
        <f>p4_pk_m*EF206/p4_homes*EF210</f>
        <v/>
      </c>
      <c r="EG215" s="44">
        <f>p4_pk_m*EG206/p4_homes*EG210</f>
        <v/>
      </c>
      <c r="EH215" s="44">
        <f>p4_pk_m*EH206/p4_homes*EH210</f>
        <v/>
      </c>
      <c r="EI215" s="44">
        <f>p4_pk_m*EI206/p4_homes*EI210</f>
        <v/>
      </c>
      <c r="EJ215" s="44">
        <f>p4_pk_m*EJ206/p4_homes*EJ210</f>
        <v/>
      </c>
      <c r="EK215" s="44">
        <f>p4_pk_m*EK206/p4_homes*EK210</f>
        <v/>
      </c>
      <c r="EL215" s="44">
        <f>p4_pk_m*EL206/p4_homes*EL210</f>
        <v/>
      </c>
      <c r="EM215" s="44">
        <f>p4_pk_m*EM206/p4_homes*EM210</f>
        <v/>
      </c>
      <c r="EN215" s="44">
        <f>p4_pk_m*EN206/p4_homes*EN210</f>
        <v/>
      </c>
      <c r="EO215" s="44">
        <f>p4_pk_m*EO206/p4_homes*EO210</f>
        <v/>
      </c>
      <c r="EP215" s="44">
        <f>p4_pk_m*EP206/p4_homes*EP210</f>
        <v/>
      </c>
      <c r="EQ215" s="44">
        <f>p4_pk_m*EQ206/p4_homes*EQ210</f>
        <v/>
      </c>
      <c r="ER215" s="44">
        <f>p4_pk_m*ER206/p4_homes*ER210</f>
        <v/>
      </c>
      <c r="ES215" s="44">
        <f>p4_pk_m*ES206/p4_homes*ES210</f>
        <v/>
      </c>
      <c r="ET215" s="44">
        <f>p4_pk_m*ET206/p4_homes*ET210</f>
        <v/>
      </c>
      <c r="EU215" s="44">
        <f>p4_pk_m*EU206/p4_homes*EU210</f>
        <v/>
      </c>
      <c r="EV215" s="44">
        <f>p4_pk_m*EV206/p4_homes*EV210</f>
        <v/>
      </c>
      <c r="EW215" s="44">
        <f>p4_pk_m*EW206/p4_homes*EW210</f>
        <v/>
      </c>
      <c r="EX215" s="44">
        <f>p4_pk_m*EX206/p4_homes*EX210</f>
        <v/>
      </c>
      <c r="EY215" s="44">
        <f>p4_pk_m*EY206/p4_homes*EY210</f>
        <v/>
      </c>
      <c r="EZ215" s="44">
        <f>p4_pk_m*EZ206/p4_homes*EZ210</f>
        <v/>
      </c>
      <c r="FA215" s="44">
        <f>p4_pk_m*FA206/p4_homes*FA210</f>
        <v/>
      </c>
      <c r="FB215" s="44">
        <f>p4_pk_m*FB206/p4_homes*FB210</f>
        <v/>
      </c>
      <c r="FC215" s="44">
        <f>p4_pk_m*FC206/p4_homes*FC210</f>
        <v/>
      </c>
      <c r="FD215" s="44">
        <f>p4_pk_m*FD206/p4_homes*FD210</f>
        <v/>
      </c>
      <c r="FE215" s="44">
        <f>p4_pk_m*FE206/p4_homes*FE210</f>
        <v/>
      </c>
      <c r="FF215" s="44">
        <f>p4_pk_m*FF206/p4_homes*FF210</f>
        <v/>
      </c>
      <c r="FG215" s="44">
        <f>p4_pk_m*FG206/p4_homes*FG210</f>
        <v/>
      </c>
      <c r="FH215" s="44">
        <f>p4_pk_m*FH206/p4_homes*FH210</f>
        <v/>
      </c>
      <c r="FI215" s="44">
        <f>p4_pk_m*FI206/p4_homes*FI210</f>
        <v/>
      </c>
      <c r="FJ215" s="44">
        <f>p4_pk_m*FJ206/p4_homes*FJ210</f>
        <v/>
      </c>
      <c r="FK215" s="44">
        <f>p4_pk_m*FK206/p4_homes*FK210</f>
        <v/>
      </c>
      <c r="FL215" s="44">
        <f>p4_pk_m*FL206/p4_homes*FL210</f>
        <v/>
      </c>
      <c r="FM215" s="44">
        <f>p4_pk_m*FM206/p4_homes*FM210</f>
        <v/>
      </c>
      <c r="FN215" s="44">
        <f>p4_pk_m*FN206/p4_homes*FN210</f>
        <v/>
      </c>
      <c r="FO215" s="44">
        <f>p4_pk_m*FO206/p4_homes*FO210</f>
        <v/>
      </c>
      <c r="FP215" s="44">
        <f>p4_pk_m*FP206/p4_homes*FP210</f>
        <v/>
      </c>
      <c r="FQ215" s="44">
        <f>p4_pk_m*FQ206/p4_homes*FQ210</f>
        <v/>
      </c>
      <c r="FR215" s="44">
        <f>p4_pk_m*FR206/p4_homes*FR210</f>
        <v/>
      </c>
      <c r="FS215" s="44">
        <f>p4_pk_m*FS206/p4_homes*FS210</f>
        <v/>
      </c>
      <c r="FT215" s="44">
        <f>p4_pk_m*FT206/p4_homes*FT210</f>
        <v/>
      </c>
      <c r="FU215" s="44">
        <f>p4_pk_m*FU206/p4_homes*FU210</f>
        <v/>
      </c>
      <c r="FV215" s="44">
        <f>p4_pk_m*FV206/p4_homes*FV210</f>
        <v/>
      </c>
      <c r="FW215" s="44">
        <f>p4_pk_m*FW206/p4_homes*FW210</f>
        <v/>
      </c>
      <c r="FX215" s="44">
        <f>p4_pk_m*FX206/p4_homes*FX210</f>
        <v/>
      </c>
      <c r="FY215" s="44">
        <f>p4_pk_m*FY206/p4_homes*FY210</f>
        <v/>
      </c>
      <c r="FZ215" s="44">
        <f>p4_pk_m*FZ206/p4_homes*FZ210</f>
        <v/>
      </c>
      <c r="GA215" s="44">
        <f>p4_pk_m*GA206/p4_homes*GA210</f>
        <v/>
      </c>
      <c r="GB215" s="44">
        <f>p4_pk_m*GB206/p4_homes*GB210</f>
        <v/>
      </c>
      <c r="GC215" s="44">
        <f>p4_pk_m*GC206/p4_homes*GC210</f>
        <v/>
      </c>
      <c r="GD215" s="44">
        <f>p4_pk_m*GD206/p4_homes*GD210</f>
        <v/>
      </c>
      <c r="GE215" s="44">
        <f>p4_pk_m*GE206/p4_homes*GE210</f>
        <v/>
      </c>
      <c r="GF215" s="44">
        <f>p4_pk_m*GF206/p4_homes*GF210</f>
        <v/>
      </c>
      <c r="GG215" s="44">
        <f>p4_pk_m*GG206/p4_homes*GG210</f>
        <v/>
      </c>
      <c r="GH215" s="44">
        <f>p4_pk_m*GH206/p4_homes*GH210</f>
        <v/>
      </c>
      <c r="GI215" s="44">
        <f>p4_pk_m*GI206/p4_homes*GI210</f>
        <v/>
      </c>
      <c r="GJ215" s="44">
        <f>p4_pk_m*GJ206/p4_homes*GJ210</f>
        <v/>
      </c>
      <c r="GK215" s="44">
        <f>p4_pk_m*GK206/p4_homes*GK210</f>
        <v/>
      </c>
      <c r="GL215" s="44">
        <f>p4_pk_m*GL206/p4_homes*GL210</f>
        <v/>
      </c>
      <c r="GM215" s="44">
        <f>p4_pk_m*GM206/p4_homes*GM210</f>
        <v/>
      </c>
      <c r="GN215" s="44">
        <f>p4_pk_m*GN206/p4_homes*GN210</f>
        <v/>
      </c>
      <c r="GO215" s="44">
        <f>p4_pk_m*GO206/p4_homes*GO210</f>
        <v/>
      </c>
      <c r="GP215" s="44">
        <f>p4_pk_m*GP206/p4_homes*GP210</f>
        <v/>
      </c>
      <c r="GQ215" s="44">
        <f>p4_pk_m*GQ206/p4_homes*GQ210</f>
        <v/>
      </c>
      <c r="GR215" s="44">
        <f>p4_pk_m*GR206/p4_homes*GR210</f>
        <v/>
      </c>
      <c r="GS215" s="44">
        <f>p4_pk_m*GS206/p4_homes*GS210</f>
        <v/>
      </c>
      <c r="GT215" s="44">
        <f>p4_pk_m*GT206/p4_homes*GT210</f>
        <v/>
      </c>
      <c r="GU215" s="44">
        <f>p4_pk_m*GU206/p4_homes*GU210</f>
        <v/>
      </c>
      <c r="GV215" s="44">
        <f>p4_pk_m*GV206/p4_homes*GV210</f>
        <v/>
      </c>
      <c r="GW215" s="44">
        <f>p4_pk_m*GW206/p4_homes*GW210</f>
        <v/>
      </c>
      <c r="GX215" s="44">
        <f>p4_pk_m*GX206/p4_homes*GX210</f>
        <v/>
      </c>
      <c r="GY215" s="44">
        <f>p4_pk_m*GY206/p4_homes*GY210</f>
        <v/>
      </c>
      <c r="GZ215" s="44">
        <f>p4_pk_m*GZ206/p4_homes*GZ210</f>
        <v/>
      </c>
      <c r="HA215" s="44">
        <f>p4_pk_m*HA206/p4_homes*HA210</f>
        <v/>
      </c>
      <c r="HB215" s="44">
        <f>p4_pk_m*HB206/p4_homes*HB210</f>
        <v/>
      </c>
      <c r="HC215" s="44">
        <f>p4_pk_m*HC206/p4_homes*HC210</f>
        <v/>
      </c>
      <c r="HD215" s="44">
        <f>p4_pk_m*HD206/p4_homes*HD210</f>
        <v/>
      </c>
      <c r="HE215" s="44">
        <f>p4_pk_m*HE206/p4_homes*HE210</f>
        <v/>
      </c>
      <c r="HF215" s="44">
        <f>p4_pk_m*HF206/p4_homes*HF210</f>
        <v/>
      </c>
      <c r="HG215" s="44">
        <f>p4_pk_m*HG206/p4_homes*HG210</f>
        <v/>
      </c>
      <c r="HH215" s="44">
        <f>p4_pk_m*HH206/p4_homes*HH210</f>
        <v/>
      </c>
      <c r="HI215" s="44">
        <f>p4_pk_m*HI206/p4_homes*HI210</f>
        <v/>
      </c>
      <c r="HJ215" s="44">
        <f>p4_pk_m*HJ206/p4_homes*HJ210</f>
        <v/>
      </c>
      <c r="HK215" s="44">
        <f>p4_pk_m*HK206/p4_homes*HK210</f>
        <v/>
      </c>
      <c r="HL215" s="44">
        <f>p4_pk_m*HL206/p4_homes*HL210</f>
        <v/>
      </c>
      <c r="HM215" s="44">
        <f>p4_pk_m*HM206/p4_homes*HM210</f>
        <v/>
      </c>
      <c r="HN215" s="44">
        <f>p4_pk_m*HN206/p4_homes*HN210</f>
        <v/>
      </c>
      <c r="HO215" s="44">
        <f>p4_pk_m*HO206/p4_homes*HO210</f>
        <v/>
      </c>
      <c r="HP215" s="44">
        <f>p4_pk_m*HP206/p4_homes*HP210</f>
        <v/>
      </c>
      <c r="HQ215" s="44">
        <f>p4_pk_m*HQ206/p4_homes*HQ210</f>
        <v/>
      </c>
      <c r="HR215" s="44">
        <f>p4_pk_m*HR206/p4_homes*HR210</f>
        <v/>
      </c>
      <c r="HS215" s="44">
        <f>p4_pk_m*HS206/p4_homes*HS210</f>
        <v/>
      </c>
      <c r="HT215" s="44">
        <f>p4_pk_m*HT206/p4_homes*HT210</f>
        <v/>
      </c>
      <c r="HU215" s="44">
        <f>p4_pk_m*HU206/p4_homes*HU210</f>
        <v/>
      </c>
      <c r="HV215" s="44">
        <f>p4_pk_m*HV206/p4_homes*HV210</f>
        <v/>
      </c>
      <c r="HW215" s="44">
        <f>p4_pk_m*HW206/p4_homes*HW210</f>
        <v/>
      </c>
      <c r="HX215" s="44">
        <f>p4_pk_m*HX206/p4_homes*HX210</f>
        <v/>
      </c>
      <c r="HY215" s="44">
        <f>p4_pk_m*HY206/p4_homes*HY210</f>
        <v/>
      </c>
      <c r="HZ215" s="44">
        <f>p4_pk_m*HZ206/p4_homes*HZ210</f>
        <v/>
      </c>
      <c r="IA215" s="44">
        <f>p4_pk_m*IA206/p4_homes*IA210</f>
        <v/>
      </c>
      <c r="IB215" s="44">
        <f>p4_pk_m*IB206/p4_homes*IB210</f>
        <v/>
      </c>
      <c r="IC215" s="44">
        <f>p4_pk_m*IC206/p4_homes*IC210</f>
        <v/>
      </c>
      <c r="ID215" s="44">
        <f>p4_pk_m*ID206/p4_homes*ID210</f>
        <v/>
      </c>
      <c r="IE215" s="44">
        <f>p4_pk_m*IE206/p4_homes*IE210</f>
        <v/>
      </c>
      <c r="IF215" s="44">
        <f>p4_pk_m*IF206/p4_homes*IF210</f>
        <v/>
      </c>
      <c r="IG215" s="44">
        <f>p4_pk_m*IG206/p4_homes*IG210</f>
        <v/>
      </c>
      <c r="IH215" s="44">
        <f>p4_pk_m*IH206/p4_homes*IH210</f>
        <v/>
      </c>
      <c r="II215" s="44">
        <f>p4_pk_m*II206/p4_homes*II210</f>
        <v/>
      </c>
      <c r="IJ215" s="44">
        <f>p4_pk_m*IJ206/p4_homes*IJ210</f>
        <v/>
      </c>
      <c r="IK215" s="44">
        <f>p4_pk_m*IK206/p4_homes*IK210</f>
        <v/>
      </c>
      <c r="IL215" s="44">
        <f>p4_pk_m*IL206/p4_homes*IL210</f>
        <v/>
      </c>
      <c r="IM215" s="44">
        <f>p4_pk_m*IM206/p4_homes*IM210</f>
        <v/>
      </c>
      <c r="IN215" s="44">
        <f>p4_pk_m*IN206/p4_homes*IN210</f>
        <v/>
      </c>
      <c r="IO215" s="44">
        <f>p4_pk_m*IO206/p4_homes*IO210</f>
        <v/>
      </c>
      <c r="IP215" s="44">
        <f>p4_pk_m*IP206/p4_homes*IP210</f>
        <v/>
      </c>
      <c r="IQ215" s="44">
        <f>p4_pk_m*IQ206/p4_homes*IQ210</f>
        <v/>
      </c>
      <c r="IR215" s="44">
        <f>p4_pk_m*IR206/p4_homes*IR210</f>
        <v/>
      </c>
      <c r="IS215" s="44">
        <f>p4_pk_m*IS206/p4_homes*IS210</f>
        <v/>
      </c>
      <c r="IT215" s="44">
        <f>p4_pk_m*IT206/p4_homes*IT210</f>
        <v/>
      </c>
      <c r="IU215" s="44">
        <f>p4_pk_m*IU206/p4_homes*IU210</f>
        <v/>
      </c>
      <c r="IV215" s="44">
        <f>p4_pk_m*IV206/p4_homes*IV210</f>
        <v/>
      </c>
      <c r="IW215" s="44">
        <f>p4_pk_m*IW206/p4_homes*IW210</f>
        <v/>
      </c>
      <c r="IX215" s="44">
        <f>p4_pk_m*IX206/p4_homes*IX210</f>
        <v/>
      </c>
      <c r="IY215" s="44">
        <f>p4_pk_m*IY206/p4_homes*IY210</f>
        <v/>
      </c>
      <c r="IZ215" s="44">
        <f>p4_pk_m*IZ206/p4_homes*IZ210</f>
        <v/>
      </c>
      <c r="JA215" s="44">
        <f>p4_pk_m*JA206/p4_homes*JA210</f>
        <v/>
      </c>
      <c r="JB215" s="44">
        <f>p4_pk_m*JB206/p4_homes*JB210</f>
        <v/>
      </c>
      <c r="JC215" s="44">
        <f>p4_pk_m*JC206/p4_homes*JC210</f>
        <v/>
      </c>
      <c r="JD215" s="44">
        <f>p4_pk_m*JD206/p4_homes*JD210</f>
        <v/>
      </c>
      <c r="JE215" s="44">
        <f>p4_pk_m*JE206/p4_homes*JE210</f>
        <v/>
      </c>
      <c r="JF215" s="44">
        <f>p4_pk_m*JF206/p4_homes*JF210</f>
        <v/>
      </c>
      <c r="JG215" s="44">
        <f>p4_pk_m*JG206/p4_homes*JG210</f>
        <v/>
      </c>
      <c r="JH215" s="44">
        <f>p4_pk_m*JH206/p4_homes*JH210</f>
        <v/>
      </c>
      <c r="JI215" s="44">
        <f>p4_pk_m*JI206/p4_homes*JI210</f>
        <v/>
      </c>
      <c r="JJ215" s="44">
        <f>p4_pk_m*JJ206/p4_homes*JJ210</f>
        <v/>
      </c>
      <c r="JK215" s="44">
        <f>p4_pk_m*JK206/p4_homes*JK210</f>
        <v/>
      </c>
      <c r="JL215" s="44">
        <f>p4_pk_m*JL206/p4_homes*JL210</f>
        <v/>
      </c>
      <c r="JM215" s="44">
        <f>p4_pk_m*JM206/p4_homes*JM210</f>
        <v/>
      </c>
      <c r="JN215" s="44">
        <f>p4_pk_m*JN206/p4_homes*JN210</f>
        <v/>
      </c>
      <c r="JO215" s="44">
        <f>p4_pk_m*JO206/p4_homes*JO210</f>
        <v/>
      </c>
      <c r="JP215" s="44">
        <f>p4_pk_m*JP206/p4_homes*JP210</f>
        <v/>
      </c>
      <c r="JQ215" s="44">
        <f>p4_pk_m*JQ206/p4_homes*JQ210</f>
        <v/>
      </c>
      <c r="JR215" s="44">
        <f>p4_pk_m*JR206/p4_homes*JR210</f>
        <v/>
      </c>
      <c r="JS215" s="44">
        <f>p4_pk_m*JS206/p4_homes*JS210</f>
        <v/>
      </c>
      <c r="JT215" s="44">
        <f>p4_pk_m*JT206/p4_homes*JT210</f>
        <v/>
      </c>
      <c r="JU215" s="44">
        <f>p4_pk_m*JU206/p4_homes*JU210</f>
        <v/>
      </c>
      <c r="JV215" s="44">
        <f>p4_pk_m*JV206/p4_homes*JV210</f>
        <v/>
      </c>
      <c r="JW215" s="44">
        <f>p4_pk_m*JW206/p4_homes*JW210</f>
        <v/>
      </c>
      <c r="JX215" s="44">
        <f>p4_pk_m*JX206/p4_homes*JX210</f>
        <v/>
      </c>
      <c r="JY215" s="44">
        <f>p4_pk_m*JY206/p4_homes*JY210</f>
        <v/>
      </c>
      <c r="JZ215" s="44">
        <f>p4_pk_m*JZ206/p4_homes*JZ210</f>
        <v/>
      </c>
      <c r="KA215" s="44">
        <f>p4_pk_m*KA206/p4_homes*KA210</f>
        <v/>
      </c>
      <c r="KB215" s="44">
        <f>p4_pk_m*KB206/p4_homes*KB210</f>
        <v/>
      </c>
      <c r="KC215" s="44">
        <f>p4_pk_m*KC206/p4_homes*KC210</f>
        <v/>
      </c>
      <c r="KD215" s="44">
        <f>p4_pk_m*KD206/p4_homes*KD210</f>
        <v/>
      </c>
      <c r="KE215" s="44">
        <f>p4_pk_m*KE206/p4_homes*KE210</f>
        <v/>
      </c>
      <c r="KF215" s="44">
        <f>p4_pk_m*KF206/p4_homes*KF210</f>
        <v/>
      </c>
      <c r="KG215" s="44">
        <f>p4_pk_m*KG206/p4_homes*KG210</f>
        <v/>
      </c>
      <c r="KH215" s="44">
        <f>p4_pk_m*KH206/p4_homes*KH210</f>
        <v/>
      </c>
      <c r="KI215" s="44">
        <f>p4_pk_m*KI206/p4_homes*KI210</f>
        <v/>
      </c>
      <c r="KJ215" s="44">
        <f>p4_pk_m*KJ206/p4_homes*KJ210</f>
        <v/>
      </c>
      <c r="KK215" s="44">
        <f>p4_pk_m*KK206/p4_homes*KK210</f>
        <v/>
      </c>
      <c r="KL215" s="44">
        <f>p4_pk_m*KL206/p4_homes*KL210</f>
        <v/>
      </c>
      <c r="KM215" s="44">
        <f>p4_pk_m*KM206/p4_homes*KM210</f>
        <v/>
      </c>
      <c r="KN215" s="44">
        <f>p4_pk_m*KN206/p4_homes*KN210</f>
        <v/>
      </c>
      <c r="KO215" s="44">
        <f>p4_pk_m*KO206/p4_homes*KO210</f>
        <v/>
      </c>
      <c r="KP215" s="44">
        <f>p4_pk_m*KP206/p4_homes*KP210</f>
        <v/>
      </c>
      <c r="KQ215" s="44">
        <f>p4_pk_m*KQ206/p4_homes*KQ210</f>
        <v/>
      </c>
      <c r="KR215" s="44">
        <f>p4_pk_m*KR206/p4_homes*KR210</f>
        <v/>
      </c>
      <c r="KS215" s="44">
        <f>p4_pk_m*KS206/p4_homes*KS210</f>
        <v/>
      </c>
      <c r="KT215" s="44">
        <f>p4_pk_m*KT206/p4_homes*KT210</f>
        <v/>
      </c>
      <c r="KU215" s="44">
        <f>p4_pk_m*KU206/p4_homes*KU210</f>
        <v/>
      </c>
      <c r="KV215" s="44">
        <f>p4_pk_m*KV206/p4_homes*KV210</f>
        <v/>
      </c>
      <c r="KW215" s="44">
        <f>p4_pk_m*KW206/p4_homes*KW210</f>
        <v/>
      </c>
      <c r="KX215" s="44">
        <f>p4_pk_m*KX206/p4_homes*KX210</f>
        <v/>
      </c>
      <c r="KY215" s="44">
        <f>p4_pk_m*KY206/p4_homes*KY210</f>
        <v/>
      </c>
      <c r="KZ215" s="44">
        <f>p4_pk_m*KZ206/p4_homes*KZ210</f>
        <v/>
      </c>
      <c r="LA215" s="44">
        <f>p4_pk_m*LA206/p4_homes*LA210</f>
        <v/>
      </c>
      <c r="LB215" s="44">
        <f>p4_pk_m*LB206/p4_homes*LB210</f>
        <v/>
      </c>
      <c r="LC215" s="44">
        <f>p4_pk_m*LC206/p4_homes*LC210</f>
        <v/>
      </c>
      <c r="LD215" s="44">
        <f>p4_pk_m*LD206/p4_homes*LD210</f>
        <v/>
      </c>
      <c r="LE215" s="44">
        <f>p4_pk_m*LE206/p4_homes*LE210</f>
        <v/>
      </c>
      <c r="LF215" s="44">
        <f>p4_pk_m*LF206/p4_homes*LF210</f>
        <v/>
      </c>
      <c r="LG215" s="44">
        <f>p4_pk_m*LG206/p4_homes*LG210</f>
        <v/>
      </c>
      <c r="LH215" s="44">
        <f>p4_pk_m*LH206/p4_homes*LH210</f>
        <v/>
      </c>
      <c r="LI215" s="44">
        <f>p4_pk_m*LI206/p4_homes*LI210</f>
        <v/>
      </c>
      <c r="LJ215" s="44">
        <f>p4_pk_m*LJ206/p4_homes*LJ210</f>
        <v/>
      </c>
      <c r="LK215" s="44">
        <f>p4_pk_m*LK206/p4_homes*LK210</f>
        <v/>
      </c>
      <c r="LL215" s="44">
        <f>p4_pk_m*LL206/p4_homes*LL210</f>
        <v/>
      </c>
      <c r="LM215" s="44">
        <f>p4_pk_m*LM206/p4_homes*LM210</f>
        <v/>
      </c>
      <c r="LN215" s="44">
        <f>p4_pk_m*LN206/p4_homes*LN210</f>
        <v/>
      </c>
      <c r="LO215" s="44">
        <f>p4_pk_m*LO206/p4_homes*LO210</f>
        <v/>
      </c>
      <c r="LP215" s="44">
        <f>p4_pk_m*LP206/p4_homes*LP210</f>
        <v/>
      </c>
      <c r="LQ215" s="44">
        <f>p4_pk_m*LQ206/p4_homes*LQ210</f>
        <v/>
      </c>
      <c r="LR215" s="44">
        <f>p4_pk_m*LR206/p4_homes*LR210</f>
        <v/>
      </c>
      <c r="LS215" s="44">
        <f>p4_pk_m*LS206/p4_homes*LS210</f>
        <v/>
      </c>
      <c r="LT215" s="44">
        <f>p4_pk_m*LT206/p4_homes*LT210</f>
        <v/>
      </c>
      <c r="LU215" s="44">
        <f>p4_pk_m*LU206/p4_homes*LU210</f>
        <v/>
      </c>
      <c r="LV215" s="44">
        <f>p4_pk_m*LV206/p4_homes*LV210</f>
        <v/>
      </c>
      <c r="LW215" s="44">
        <f>p4_pk_m*LW206/p4_homes*LW210</f>
        <v/>
      </c>
      <c r="LX215" s="44">
        <f>p4_pk_m*LX206/p4_homes*LX210</f>
        <v/>
      </c>
      <c r="LY215" s="44">
        <f>p4_pk_m*LY206/p4_homes*LY210</f>
        <v/>
      </c>
      <c r="LZ215" s="44">
        <f>p4_pk_m*LZ206/p4_homes*LZ210</f>
        <v/>
      </c>
      <c r="MA215" s="44">
        <f>p4_pk_m*MA206/p4_homes*MA210</f>
        <v/>
      </c>
      <c r="MB215" s="44">
        <f>p4_pk_m*MB206/p4_homes*MB210</f>
        <v/>
      </c>
      <c r="MC215" s="44">
        <f>p4_pk_m*MC206/p4_homes*MC210</f>
        <v/>
      </c>
      <c r="MD215" s="44">
        <f>p4_pk_m*MD206/p4_homes*MD210</f>
        <v/>
      </c>
      <c r="ME215" s="44">
        <f>p4_pk_m*ME206/p4_homes*ME210</f>
        <v/>
      </c>
      <c r="MF215" s="44">
        <f>p4_pk_m*MF206/p4_homes*MF210</f>
        <v/>
      </c>
      <c r="MG215" s="44">
        <f>p4_pk_m*MG206/p4_homes*MG210</f>
        <v/>
      </c>
      <c r="MH215" s="44">
        <f>p4_pk_m*MH206/p4_homes*MH210</f>
        <v/>
      </c>
      <c r="MI215" s="44">
        <f>p4_pk_m*MI206/p4_homes*MI210</f>
        <v/>
      </c>
      <c r="MJ215" s="44">
        <f>p4_pk_m*MJ206/p4_homes*MJ210</f>
        <v/>
      </c>
      <c r="MK215" s="44">
        <f>p4_pk_m*MK206/p4_homes*MK210</f>
        <v/>
      </c>
      <c r="ML215" s="44">
        <f>p4_pk_m*ML206/p4_homes*ML210</f>
        <v/>
      </c>
      <c r="MM215" s="44">
        <f>p4_pk_m*MM206/p4_homes*MM210</f>
        <v/>
      </c>
      <c r="MN215" s="44">
        <f>p4_pk_m*MN206/p4_homes*MN210</f>
        <v/>
      </c>
      <c r="MO215" s="44">
        <f>p4_pk_m*MO206/p4_homes*MO210</f>
        <v/>
      </c>
      <c r="MP215" s="44">
        <f>p4_pk_m*MP206/p4_homes*MP210</f>
        <v/>
      </c>
      <c r="MQ215" s="44">
        <f>p4_pk_m*MQ206/p4_homes*MQ210</f>
        <v/>
      </c>
      <c r="MR215" s="44">
        <f>p4_pk_m*MR206/p4_homes*MR210</f>
        <v/>
      </c>
      <c r="MS215" s="44">
        <f>p4_pk_m*MS206/p4_homes*MS210</f>
        <v/>
      </c>
      <c r="MT215" s="44">
        <f>p4_pk_m*MT206/p4_homes*MT210</f>
        <v/>
      </c>
      <c r="MU215" s="44">
        <f>p4_pk_m*MU206/p4_homes*MU210</f>
        <v/>
      </c>
      <c r="MV215" s="44">
        <f>p4_pk_m*MV206/p4_homes*MV210</f>
        <v/>
      </c>
      <c r="MW215" s="44">
        <f>p4_pk_m*MW206/p4_homes*MW210</f>
        <v/>
      </c>
      <c r="MX215" s="44">
        <f>p4_pk_m*MX206/p4_homes*MX210</f>
        <v/>
      </c>
      <c r="MY215" s="44">
        <f>p4_pk_m*MY206/p4_homes*MY210</f>
        <v/>
      </c>
      <c r="MZ215" s="44">
        <f>p4_pk_m*MZ206/p4_homes*MZ210</f>
        <v/>
      </c>
      <c r="NA215" s="44">
        <f>p4_pk_m*NA206/p4_homes*NA210</f>
        <v/>
      </c>
      <c r="NB215" s="44">
        <f>p4_pk_m*NB206/p4_homes*NB210</f>
        <v/>
      </c>
      <c r="NC215" s="44">
        <f>p4_pk_m*NC206/p4_homes*NC210</f>
        <v/>
      </c>
      <c r="ND215" s="44">
        <f>p4_pk_m*ND206/p4_homes*ND210</f>
        <v/>
      </c>
      <c r="NE215" s="44">
        <f>p4_pk_m*NE206/p4_homes*NE210</f>
        <v/>
      </c>
      <c r="NF215" s="44">
        <f>p4_pk_m*NF206/p4_homes*NF210</f>
        <v/>
      </c>
      <c r="NG215" s="44">
        <f>p4_pk_m*NG206/p4_homes*NG210</f>
        <v/>
      </c>
      <c r="NH215" s="44">
        <f>p4_pk_m*NH206/p4_homes*NH210</f>
        <v/>
      </c>
      <c r="NI215" s="44">
        <f>p4_pk_m*NI206/p4_homes*NI210</f>
        <v/>
      </c>
      <c r="NJ215" s="44">
        <f>p4_pk_m*NJ206/p4_homes*NJ210</f>
        <v/>
      </c>
      <c r="NK215" s="44">
        <f>p4_pk_m*NK206/p4_homes*NK210</f>
        <v/>
      </c>
      <c r="NL215" s="44">
        <f>p4_pk_m*NL206/p4_homes*NL210</f>
        <v/>
      </c>
      <c r="NM215" s="44">
        <f>p4_pk_m*NM206/p4_homes*NM210</f>
        <v/>
      </c>
      <c r="NN215" s="44">
        <f>p4_pk_m*NN206/p4_homes*NN210</f>
        <v/>
      </c>
      <c r="NO215" s="44">
        <f>p4_pk_m*NO206/p4_homes*NO210</f>
        <v/>
      </c>
      <c r="NP215" s="44">
        <f>p4_pk_m*NP206/p4_homes*NP210</f>
        <v/>
      </c>
      <c r="NQ215" s="44">
        <f>p4_pk_m*NQ206/p4_homes*NQ210</f>
        <v/>
      </c>
      <c r="NR215" s="44">
        <f>p4_pk_m*NR206/p4_homes*NR210</f>
        <v/>
      </c>
      <c r="NS215" s="44">
        <f>p4_pk_m*NS206/p4_homes*NS210</f>
        <v/>
      </c>
      <c r="NT215" s="44">
        <f>p4_pk_m*NT206/p4_homes*NT210</f>
        <v/>
      </c>
      <c r="NU215" s="44">
        <f>p4_pk_m*NU206/p4_homes*NU210</f>
        <v/>
      </c>
      <c r="NV215" s="44">
        <f>p4_pk_m*NV206/p4_homes*NV210</f>
        <v/>
      </c>
      <c r="NW215" s="44">
        <f>p4_pk_m*NW206/p4_homes*NW210</f>
        <v/>
      </c>
      <c r="NX215" s="44">
        <f>p4_pk_m*NX206/p4_homes*NX210</f>
        <v/>
      </c>
      <c r="NY215" s="44">
        <f>p4_pk_m*NY206/p4_homes*NY210</f>
        <v/>
      </c>
      <c r="NZ215" s="44">
        <f>p4_pk_m*NZ206/p4_homes*NZ210</f>
        <v/>
      </c>
      <c r="OA215" s="44">
        <f>p4_pk_m*OA206/p4_homes*OA210</f>
        <v/>
      </c>
      <c r="OB215" s="44">
        <f>p4_pk_m*OB206/p4_homes*OB210</f>
        <v/>
      </c>
      <c r="OC215" s="44">
        <f>p4_pk_m*OC206/p4_homes*OC210</f>
        <v/>
      </c>
      <c r="OD215" s="44">
        <f>p4_pk_m*OD206/p4_homes*OD210</f>
        <v/>
      </c>
      <c r="OE215" s="44">
        <f>p4_pk_m*OE206/p4_homes*OE210</f>
        <v/>
      </c>
      <c r="OF215" s="44">
        <f>p4_pk_m*OF206/p4_homes*OF210</f>
        <v/>
      </c>
      <c r="OG215" s="44">
        <f>p4_pk_m*OG206/p4_homes*OG210</f>
        <v/>
      </c>
      <c r="OH215" s="44">
        <f>p4_pk_m*OH206/p4_homes*OH210</f>
        <v/>
      </c>
      <c r="OI215" s="44">
        <f>p4_pk_m*OI206/p4_homes*OI210</f>
        <v/>
      </c>
      <c r="OJ215" s="44">
        <f>p4_pk_m*OJ206/p4_homes*OJ210</f>
        <v/>
      </c>
      <c r="OK215" s="44">
        <f>p4_pk_m*OK206/p4_homes*OK210</f>
        <v/>
      </c>
      <c r="OL215" s="44">
        <f>p4_pk_m*OL206/p4_homes*OL210</f>
        <v/>
      </c>
      <c r="OM215" s="44">
        <f>p4_pk_m*OM206/p4_homes*OM210</f>
        <v/>
      </c>
      <c r="ON215" s="44">
        <f>p4_pk_m*ON206/p4_homes*ON210</f>
        <v/>
      </c>
      <c r="OO215" s="44">
        <f>p4_pk_m*OO206/p4_homes*OO210</f>
        <v/>
      </c>
      <c r="OP215" s="44">
        <f>p4_pk_m*OP206/p4_homes*OP210</f>
        <v/>
      </c>
      <c r="OQ215" s="44">
        <f>p4_pk_m*OQ206/p4_homes*OQ210</f>
        <v/>
      </c>
      <c r="OR215" s="44">
        <f>p4_pk_m*OR206/p4_homes*OR210</f>
        <v/>
      </c>
      <c r="OS215" s="44">
        <f>p4_pk_m*OS206/p4_homes*OS210</f>
        <v/>
      </c>
      <c r="OT215" s="44">
        <f>p4_pk_m*OT206/p4_homes*OT210</f>
        <v/>
      </c>
      <c r="OU215" s="44">
        <f>p4_pk_m*OU206/p4_homes*OU210</f>
        <v/>
      </c>
      <c r="OV215" s="44">
        <f>p4_pk_m*OV206/p4_homes*OV210</f>
        <v/>
      </c>
      <c r="OW215" s="44">
        <f>p4_pk_m*OW206/p4_homes*OW210</f>
        <v/>
      </c>
      <c r="OX215" s="44">
        <f>p4_pk_m*OX206/p4_homes*OX210</f>
        <v/>
      </c>
      <c r="OY215" s="44">
        <f>p4_pk_m*OY206/p4_homes*OY210</f>
        <v/>
      </c>
      <c r="OZ215" s="44">
        <f>p4_pk_m*OZ206/p4_homes*OZ210</f>
        <v/>
      </c>
      <c r="PA215" s="44">
        <f>p4_pk_m*PA206/p4_homes*PA210</f>
        <v/>
      </c>
      <c r="PB215" s="44">
        <f>p4_pk_m*PB206/p4_homes*PB210</f>
        <v/>
      </c>
      <c r="PC215" s="44">
        <f>p4_pk_m*PC206/p4_homes*PC210</f>
        <v/>
      </c>
      <c r="PD215" s="44">
        <f>p4_pk_m*PD206/p4_homes*PD210</f>
        <v/>
      </c>
      <c r="PE215" s="44">
        <f>p4_pk_m*PE206/p4_homes*PE210</f>
        <v/>
      </c>
      <c r="PF215" s="44">
        <f>p4_pk_m*PF206/p4_homes*PF210</f>
        <v/>
      </c>
      <c r="PG215" s="44">
        <f>p4_pk_m*PG206/p4_homes*PG210</f>
        <v/>
      </c>
      <c r="PH215" s="44">
        <f>p4_pk_m*PH206/p4_homes*PH210</f>
        <v/>
      </c>
      <c r="PI215" s="44">
        <f>p4_pk_m*PI206/p4_homes*PI210</f>
        <v/>
      </c>
      <c r="PJ215" s="44">
        <f>p4_pk_m*PJ206/p4_homes*PJ210</f>
        <v/>
      </c>
      <c r="PK215" s="44">
        <f>p4_pk_m*PK206/p4_homes*PK210</f>
        <v/>
      </c>
      <c r="PL215" s="44">
        <f>p4_pk_m*PL206/p4_homes*PL210</f>
        <v/>
      </c>
      <c r="PM215" s="44">
        <f>p4_pk_m*PM206/p4_homes*PM210</f>
        <v/>
      </c>
    </row>
    <row r="216">
      <c r="A216" s="9" t="inlineStr">
        <is>
          <t>Bad debt / concessions</t>
        </is>
      </c>
      <c r="B216" s="9" t="inlineStr">
        <is>
          <t>P4</t>
        </is>
      </c>
      <c r="C216" s="43">
        <f>SUM(D216:PM216)</f>
        <v/>
      </c>
      <c r="D216" s="44">
        <f>-(D212+D213)*bad_debt</f>
        <v/>
      </c>
      <c r="E216" s="44">
        <f>-(E212+E213)*bad_debt</f>
        <v/>
      </c>
      <c r="F216" s="44">
        <f>-(F212+F213)*bad_debt</f>
        <v/>
      </c>
      <c r="G216" s="44">
        <f>-(G212+G213)*bad_debt</f>
        <v/>
      </c>
      <c r="H216" s="44">
        <f>-(H212+H213)*bad_debt</f>
        <v/>
      </c>
      <c r="I216" s="44">
        <f>-(I212+I213)*bad_debt</f>
        <v/>
      </c>
      <c r="J216" s="44">
        <f>-(J212+J213)*bad_debt</f>
        <v/>
      </c>
      <c r="K216" s="44">
        <f>-(K212+K213)*bad_debt</f>
        <v/>
      </c>
      <c r="L216" s="44">
        <f>-(L212+L213)*bad_debt</f>
        <v/>
      </c>
      <c r="M216" s="44">
        <f>-(M212+M213)*bad_debt</f>
        <v/>
      </c>
      <c r="N216" s="44">
        <f>-(N212+N213)*bad_debt</f>
        <v/>
      </c>
      <c r="O216" s="44">
        <f>-(O212+O213)*bad_debt</f>
        <v/>
      </c>
      <c r="P216" s="44">
        <f>-(P212+P213)*bad_debt</f>
        <v/>
      </c>
      <c r="Q216" s="44">
        <f>-(Q212+Q213)*bad_debt</f>
        <v/>
      </c>
      <c r="R216" s="44">
        <f>-(R212+R213)*bad_debt</f>
        <v/>
      </c>
      <c r="S216" s="44">
        <f>-(S212+S213)*bad_debt</f>
        <v/>
      </c>
      <c r="T216" s="44">
        <f>-(T212+T213)*bad_debt</f>
        <v/>
      </c>
      <c r="U216" s="44">
        <f>-(U212+U213)*bad_debt</f>
        <v/>
      </c>
      <c r="V216" s="44">
        <f>-(V212+V213)*bad_debt</f>
        <v/>
      </c>
      <c r="W216" s="44">
        <f>-(W212+W213)*bad_debt</f>
        <v/>
      </c>
      <c r="X216" s="44">
        <f>-(X212+X213)*bad_debt</f>
        <v/>
      </c>
      <c r="Y216" s="44">
        <f>-(Y212+Y213)*bad_debt</f>
        <v/>
      </c>
      <c r="Z216" s="44">
        <f>-(Z212+Z213)*bad_debt</f>
        <v/>
      </c>
      <c r="AA216" s="44">
        <f>-(AA212+AA213)*bad_debt</f>
        <v/>
      </c>
      <c r="AB216" s="44">
        <f>-(AB212+AB213)*bad_debt</f>
        <v/>
      </c>
      <c r="AC216" s="44">
        <f>-(AC212+AC213)*bad_debt</f>
        <v/>
      </c>
      <c r="AD216" s="44">
        <f>-(AD212+AD213)*bad_debt</f>
        <v/>
      </c>
      <c r="AE216" s="44">
        <f>-(AE212+AE213)*bad_debt</f>
        <v/>
      </c>
      <c r="AF216" s="44">
        <f>-(AF212+AF213)*bad_debt</f>
        <v/>
      </c>
      <c r="AG216" s="44">
        <f>-(AG212+AG213)*bad_debt</f>
        <v/>
      </c>
      <c r="AH216" s="44">
        <f>-(AH212+AH213)*bad_debt</f>
        <v/>
      </c>
      <c r="AI216" s="44">
        <f>-(AI212+AI213)*bad_debt</f>
        <v/>
      </c>
      <c r="AJ216" s="44">
        <f>-(AJ212+AJ213)*bad_debt</f>
        <v/>
      </c>
      <c r="AK216" s="44">
        <f>-(AK212+AK213)*bad_debt</f>
        <v/>
      </c>
      <c r="AL216" s="44">
        <f>-(AL212+AL213)*bad_debt</f>
        <v/>
      </c>
      <c r="AM216" s="44">
        <f>-(AM212+AM213)*bad_debt</f>
        <v/>
      </c>
      <c r="AN216" s="44">
        <f>-(AN212+AN213)*bad_debt</f>
        <v/>
      </c>
      <c r="AO216" s="44">
        <f>-(AO212+AO213)*bad_debt</f>
        <v/>
      </c>
      <c r="AP216" s="44">
        <f>-(AP212+AP213)*bad_debt</f>
        <v/>
      </c>
      <c r="AQ216" s="44">
        <f>-(AQ212+AQ213)*bad_debt</f>
        <v/>
      </c>
      <c r="AR216" s="44">
        <f>-(AR212+AR213)*bad_debt</f>
        <v/>
      </c>
      <c r="AS216" s="44">
        <f>-(AS212+AS213)*bad_debt</f>
        <v/>
      </c>
      <c r="AT216" s="44">
        <f>-(AT212+AT213)*bad_debt</f>
        <v/>
      </c>
      <c r="AU216" s="44">
        <f>-(AU212+AU213)*bad_debt</f>
        <v/>
      </c>
      <c r="AV216" s="44">
        <f>-(AV212+AV213)*bad_debt</f>
        <v/>
      </c>
      <c r="AW216" s="44">
        <f>-(AW212+AW213)*bad_debt</f>
        <v/>
      </c>
      <c r="AX216" s="44">
        <f>-(AX212+AX213)*bad_debt</f>
        <v/>
      </c>
      <c r="AY216" s="44">
        <f>-(AY212+AY213)*bad_debt</f>
        <v/>
      </c>
      <c r="AZ216" s="44">
        <f>-(AZ212+AZ213)*bad_debt</f>
        <v/>
      </c>
      <c r="BA216" s="44">
        <f>-(BA212+BA213)*bad_debt</f>
        <v/>
      </c>
      <c r="BB216" s="44">
        <f>-(BB212+BB213)*bad_debt</f>
        <v/>
      </c>
      <c r="BC216" s="44">
        <f>-(BC212+BC213)*bad_debt</f>
        <v/>
      </c>
      <c r="BD216" s="44">
        <f>-(BD212+BD213)*bad_debt</f>
        <v/>
      </c>
      <c r="BE216" s="44">
        <f>-(BE212+BE213)*bad_debt</f>
        <v/>
      </c>
      <c r="BF216" s="44">
        <f>-(BF212+BF213)*bad_debt</f>
        <v/>
      </c>
      <c r="BG216" s="44">
        <f>-(BG212+BG213)*bad_debt</f>
        <v/>
      </c>
      <c r="BH216" s="44">
        <f>-(BH212+BH213)*bad_debt</f>
        <v/>
      </c>
      <c r="BI216" s="44">
        <f>-(BI212+BI213)*bad_debt</f>
        <v/>
      </c>
      <c r="BJ216" s="44">
        <f>-(BJ212+BJ213)*bad_debt</f>
        <v/>
      </c>
      <c r="BK216" s="44">
        <f>-(BK212+BK213)*bad_debt</f>
        <v/>
      </c>
      <c r="BL216" s="44">
        <f>-(BL212+BL213)*bad_debt</f>
        <v/>
      </c>
      <c r="BM216" s="44">
        <f>-(BM212+BM213)*bad_debt</f>
        <v/>
      </c>
      <c r="BN216" s="44">
        <f>-(BN212+BN213)*bad_debt</f>
        <v/>
      </c>
      <c r="BO216" s="44">
        <f>-(BO212+BO213)*bad_debt</f>
        <v/>
      </c>
      <c r="BP216" s="44">
        <f>-(BP212+BP213)*bad_debt</f>
        <v/>
      </c>
      <c r="BQ216" s="44">
        <f>-(BQ212+BQ213)*bad_debt</f>
        <v/>
      </c>
      <c r="BR216" s="44">
        <f>-(BR212+BR213)*bad_debt</f>
        <v/>
      </c>
      <c r="BS216" s="44">
        <f>-(BS212+BS213)*bad_debt</f>
        <v/>
      </c>
      <c r="BT216" s="44">
        <f>-(BT212+BT213)*bad_debt</f>
        <v/>
      </c>
      <c r="BU216" s="44">
        <f>-(BU212+BU213)*bad_debt</f>
        <v/>
      </c>
      <c r="BV216" s="44">
        <f>-(BV212+BV213)*bad_debt</f>
        <v/>
      </c>
      <c r="BW216" s="44">
        <f>-(BW212+BW213)*bad_debt</f>
        <v/>
      </c>
      <c r="BX216" s="44">
        <f>-(BX212+BX213)*bad_debt</f>
        <v/>
      </c>
      <c r="BY216" s="44">
        <f>-(BY212+BY213)*bad_debt</f>
        <v/>
      </c>
      <c r="BZ216" s="44">
        <f>-(BZ212+BZ213)*bad_debt</f>
        <v/>
      </c>
      <c r="CA216" s="44">
        <f>-(CA212+CA213)*bad_debt</f>
        <v/>
      </c>
      <c r="CB216" s="44">
        <f>-(CB212+CB213)*bad_debt</f>
        <v/>
      </c>
      <c r="CC216" s="44">
        <f>-(CC212+CC213)*bad_debt</f>
        <v/>
      </c>
      <c r="CD216" s="44">
        <f>-(CD212+CD213)*bad_debt</f>
        <v/>
      </c>
      <c r="CE216" s="44">
        <f>-(CE212+CE213)*bad_debt</f>
        <v/>
      </c>
      <c r="CF216" s="44">
        <f>-(CF212+CF213)*bad_debt</f>
        <v/>
      </c>
      <c r="CG216" s="44">
        <f>-(CG212+CG213)*bad_debt</f>
        <v/>
      </c>
      <c r="CH216" s="44">
        <f>-(CH212+CH213)*bad_debt</f>
        <v/>
      </c>
      <c r="CI216" s="44">
        <f>-(CI212+CI213)*bad_debt</f>
        <v/>
      </c>
      <c r="CJ216" s="44">
        <f>-(CJ212+CJ213)*bad_debt</f>
        <v/>
      </c>
      <c r="CK216" s="44">
        <f>-(CK212+CK213)*bad_debt</f>
        <v/>
      </c>
      <c r="CL216" s="44">
        <f>-(CL212+CL213)*bad_debt</f>
        <v/>
      </c>
      <c r="CM216" s="44">
        <f>-(CM212+CM213)*bad_debt</f>
        <v/>
      </c>
      <c r="CN216" s="44">
        <f>-(CN212+CN213)*bad_debt</f>
        <v/>
      </c>
      <c r="CO216" s="44">
        <f>-(CO212+CO213)*bad_debt</f>
        <v/>
      </c>
      <c r="CP216" s="44">
        <f>-(CP212+CP213)*bad_debt</f>
        <v/>
      </c>
      <c r="CQ216" s="44">
        <f>-(CQ212+CQ213)*bad_debt</f>
        <v/>
      </c>
      <c r="CR216" s="44">
        <f>-(CR212+CR213)*bad_debt</f>
        <v/>
      </c>
      <c r="CS216" s="44">
        <f>-(CS212+CS213)*bad_debt</f>
        <v/>
      </c>
      <c r="CT216" s="44">
        <f>-(CT212+CT213)*bad_debt</f>
        <v/>
      </c>
      <c r="CU216" s="44">
        <f>-(CU212+CU213)*bad_debt</f>
        <v/>
      </c>
      <c r="CV216" s="44">
        <f>-(CV212+CV213)*bad_debt</f>
        <v/>
      </c>
      <c r="CW216" s="44">
        <f>-(CW212+CW213)*bad_debt</f>
        <v/>
      </c>
      <c r="CX216" s="44">
        <f>-(CX212+CX213)*bad_debt</f>
        <v/>
      </c>
      <c r="CY216" s="44">
        <f>-(CY212+CY213)*bad_debt</f>
        <v/>
      </c>
      <c r="CZ216" s="44">
        <f>-(CZ212+CZ213)*bad_debt</f>
        <v/>
      </c>
      <c r="DA216" s="44">
        <f>-(DA212+DA213)*bad_debt</f>
        <v/>
      </c>
      <c r="DB216" s="44">
        <f>-(DB212+DB213)*bad_debt</f>
        <v/>
      </c>
      <c r="DC216" s="44">
        <f>-(DC212+DC213)*bad_debt</f>
        <v/>
      </c>
      <c r="DD216" s="44">
        <f>-(DD212+DD213)*bad_debt</f>
        <v/>
      </c>
      <c r="DE216" s="44">
        <f>-(DE212+DE213)*bad_debt</f>
        <v/>
      </c>
      <c r="DF216" s="44">
        <f>-(DF212+DF213)*bad_debt</f>
        <v/>
      </c>
      <c r="DG216" s="44">
        <f>-(DG212+DG213)*bad_debt</f>
        <v/>
      </c>
      <c r="DH216" s="44">
        <f>-(DH212+DH213)*bad_debt</f>
        <v/>
      </c>
      <c r="DI216" s="44">
        <f>-(DI212+DI213)*bad_debt</f>
        <v/>
      </c>
      <c r="DJ216" s="44">
        <f>-(DJ212+DJ213)*bad_debt</f>
        <v/>
      </c>
      <c r="DK216" s="44">
        <f>-(DK212+DK213)*bad_debt</f>
        <v/>
      </c>
      <c r="DL216" s="44">
        <f>-(DL212+DL213)*bad_debt</f>
        <v/>
      </c>
      <c r="DM216" s="44">
        <f>-(DM212+DM213)*bad_debt</f>
        <v/>
      </c>
      <c r="DN216" s="44">
        <f>-(DN212+DN213)*bad_debt</f>
        <v/>
      </c>
      <c r="DO216" s="44">
        <f>-(DO212+DO213)*bad_debt</f>
        <v/>
      </c>
      <c r="DP216" s="44">
        <f>-(DP212+DP213)*bad_debt</f>
        <v/>
      </c>
      <c r="DQ216" s="44">
        <f>-(DQ212+DQ213)*bad_debt</f>
        <v/>
      </c>
      <c r="DR216" s="44">
        <f>-(DR212+DR213)*bad_debt</f>
        <v/>
      </c>
      <c r="DS216" s="44">
        <f>-(DS212+DS213)*bad_debt</f>
        <v/>
      </c>
      <c r="DT216" s="44">
        <f>-(DT212+DT213)*bad_debt</f>
        <v/>
      </c>
      <c r="DU216" s="44">
        <f>-(DU212+DU213)*bad_debt</f>
        <v/>
      </c>
      <c r="DV216" s="44">
        <f>-(DV212+DV213)*bad_debt</f>
        <v/>
      </c>
      <c r="DW216" s="44">
        <f>-(DW212+DW213)*bad_debt</f>
        <v/>
      </c>
      <c r="DX216" s="44">
        <f>-(DX212+DX213)*bad_debt</f>
        <v/>
      </c>
      <c r="DY216" s="44">
        <f>-(DY212+DY213)*bad_debt</f>
        <v/>
      </c>
      <c r="DZ216" s="44">
        <f>-(DZ212+DZ213)*bad_debt</f>
        <v/>
      </c>
      <c r="EA216" s="44">
        <f>-(EA212+EA213)*bad_debt</f>
        <v/>
      </c>
      <c r="EB216" s="44">
        <f>-(EB212+EB213)*bad_debt</f>
        <v/>
      </c>
      <c r="EC216" s="44">
        <f>-(EC212+EC213)*bad_debt</f>
        <v/>
      </c>
      <c r="ED216" s="44">
        <f>-(ED212+ED213)*bad_debt</f>
        <v/>
      </c>
      <c r="EE216" s="44">
        <f>-(EE212+EE213)*bad_debt</f>
        <v/>
      </c>
      <c r="EF216" s="44">
        <f>-(EF212+EF213)*bad_debt</f>
        <v/>
      </c>
      <c r="EG216" s="44">
        <f>-(EG212+EG213)*bad_debt</f>
        <v/>
      </c>
      <c r="EH216" s="44">
        <f>-(EH212+EH213)*bad_debt</f>
        <v/>
      </c>
      <c r="EI216" s="44">
        <f>-(EI212+EI213)*bad_debt</f>
        <v/>
      </c>
      <c r="EJ216" s="44">
        <f>-(EJ212+EJ213)*bad_debt</f>
        <v/>
      </c>
      <c r="EK216" s="44">
        <f>-(EK212+EK213)*bad_debt</f>
        <v/>
      </c>
      <c r="EL216" s="44">
        <f>-(EL212+EL213)*bad_debt</f>
        <v/>
      </c>
      <c r="EM216" s="44">
        <f>-(EM212+EM213)*bad_debt</f>
        <v/>
      </c>
      <c r="EN216" s="44">
        <f>-(EN212+EN213)*bad_debt</f>
        <v/>
      </c>
      <c r="EO216" s="44">
        <f>-(EO212+EO213)*bad_debt</f>
        <v/>
      </c>
      <c r="EP216" s="44">
        <f>-(EP212+EP213)*bad_debt</f>
        <v/>
      </c>
      <c r="EQ216" s="44">
        <f>-(EQ212+EQ213)*bad_debt</f>
        <v/>
      </c>
      <c r="ER216" s="44">
        <f>-(ER212+ER213)*bad_debt</f>
        <v/>
      </c>
      <c r="ES216" s="44">
        <f>-(ES212+ES213)*bad_debt</f>
        <v/>
      </c>
      <c r="ET216" s="44">
        <f>-(ET212+ET213)*bad_debt</f>
        <v/>
      </c>
      <c r="EU216" s="44">
        <f>-(EU212+EU213)*bad_debt</f>
        <v/>
      </c>
      <c r="EV216" s="44">
        <f>-(EV212+EV213)*bad_debt</f>
        <v/>
      </c>
      <c r="EW216" s="44">
        <f>-(EW212+EW213)*bad_debt</f>
        <v/>
      </c>
      <c r="EX216" s="44">
        <f>-(EX212+EX213)*bad_debt</f>
        <v/>
      </c>
      <c r="EY216" s="44">
        <f>-(EY212+EY213)*bad_debt</f>
        <v/>
      </c>
      <c r="EZ216" s="44">
        <f>-(EZ212+EZ213)*bad_debt</f>
        <v/>
      </c>
      <c r="FA216" s="44">
        <f>-(FA212+FA213)*bad_debt</f>
        <v/>
      </c>
      <c r="FB216" s="44">
        <f>-(FB212+FB213)*bad_debt</f>
        <v/>
      </c>
      <c r="FC216" s="44">
        <f>-(FC212+FC213)*bad_debt</f>
        <v/>
      </c>
      <c r="FD216" s="44">
        <f>-(FD212+FD213)*bad_debt</f>
        <v/>
      </c>
      <c r="FE216" s="44">
        <f>-(FE212+FE213)*bad_debt</f>
        <v/>
      </c>
      <c r="FF216" s="44">
        <f>-(FF212+FF213)*bad_debt</f>
        <v/>
      </c>
      <c r="FG216" s="44">
        <f>-(FG212+FG213)*bad_debt</f>
        <v/>
      </c>
      <c r="FH216" s="44">
        <f>-(FH212+FH213)*bad_debt</f>
        <v/>
      </c>
      <c r="FI216" s="44">
        <f>-(FI212+FI213)*bad_debt</f>
        <v/>
      </c>
      <c r="FJ216" s="44">
        <f>-(FJ212+FJ213)*bad_debt</f>
        <v/>
      </c>
      <c r="FK216" s="44">
        <f>-(FK212+FK213)*bad_debt</f>
        <v/>
      </c>
      <c r="FL216" s="44">
        <f>-(FL212+FL213)*bad_debt</f>
        <v/>
      </c>
      <c r="FM216" s="44">
        <f>-(FM212+FM213)*bad_debt</f>
        <v/>
      </c>
      <c r="FN216" s="44">
        <f>-(FN212+FN213)*bad_debt</f>
        <v/>
      </c>
      <c r="FO216" s="44">
        <f>-(FO212+FO213)*bad_debt</f>
        <v/>
      </c>
      <c r="FP216" s="44">
        <f>-(FP212+FP213)*bad_debt</f>
        <v/>
      </c>
      <c r="FQ216" s="44">
        <f>-(FQ212+FQ213)*bad_debt</f>
        <v/>
      </c>
      <c r="FR216" s="44">
        <f>-(FR212+FR213)*bad_debt</f>
        <v/>
      </c>
      <c r="FS216" s="44">
        <f>-(FS212+FS213)*bad_debt</f>
        <v/>
      </c>
      <c r="FT216" s="44">
        <f>-(FT212+FT213)*bad_debt</f>
        <v/>
      </c>
      <c r="FU216" s="44">
        <f>-(FU212+FU213)*bad_debt</f>
        <v/>
      </c>
      <c r="FV216" s="44">
        <f>-(FV212+FV213)*bad_debt</f>
        <v/>
      </c>
      <c r="FW216" s="44">
        <f>-(FW212+FW213)*bad_debt</f>
        <v/>
      </c>
      <c r="FX216" s="44">
        <f>-(FX212+FX213)*bad_debt</f>
        <v/>
      </c>
      <c r="FY216" s="44">
        <f>-(FY212+FY213)*bad_debt</f>
        <v/>
      </c>
      <c r="FZ216" s="44">
        <f>-(FZ212+FZ213)*bad_debt</f>
        <v/>
      </c>
      <c r="GA216" s="44">
        <f>-(GA212+GA213)*bad_debt</f>
        <v/>
      </c>
      <c r="GB216" s="44">
        <f>-(GB212+GB213)*bad_debt</f>
        <v/>
      </c>
      <c r="GC216" s="44">
        <f>-(GC212+GC213)*bad_debt</f>
        <v/>
      </c>
      <c r="GD216" s="44">
        <f>-(GD212+GD213)*bad_debt</f>
        <v/>
      </c>
      <c r="GE216" s="44">
        <f>-(GE212+GE213)*bad_debt</f>
        <v/>
      </c>
      <c r="GF216" s="44">
        <f>-(GF212+GF213)*bad_debt</f>
        <v/>
      </c>
      <c r="GG216" s="44">
        <f>-(GG212+GG213)*bad_debt</f>
        <v/>
      </c>
      <c r="GH216" s="44">
        <f>-(GH212+GH213)*bad_debt</f>
        <v/>
      </c>
      <c r="GI216" s="44">
        <f>-(GI212+GI213)*bad_debt</f>
        <v/>
      </c>
      <c r="GJ216" s="44">
        <f>-(GJ212+GJ213)*bad_debt</f>
        <v/>
      </c>
      <c r="GK216" s="44">
        <f>-(GK212+GK213)*bad_debt</f>
        <v/>
      </c>
      <c r="GL216" s="44">
        <f>-(GL212+GL213)*bad_debt</f>
        <v/>
      </c>
      <c r="GM216" s="44">
        <f>-(GM212+GM213)*bad_debt</f>
        <v/>
      </c>
      <c r="GN216" s="44">
        <f>-(GN212+GN213)*bad_debt</f>
        <v/>
      </c>
      <c r="GO216" s="44">
        <f>-(GO212+GO213)*bad_debt</f>
        <v/>
      </c>
      <c r="GP216" s="44">
        <f>-(GP212+GP213)*bad_debt</f>
        <v/>
      </c>
      <c r="GQ216" s="44">
        <f>-(GQ212+GQ213)*bad_debt</f>
        <v/>
      </c>
      <c r="GR216" s="44">
        <f>-(GR212+GR213)*bad_debt</f>
        <v/>
      </c>
      <c r="GS216" s="44">
        <f>-(GS212+GS213)*bad_debt</f>
        <v/>
      </c>
      <c r="GT216" s="44">
        <f>-(GT212+GT213)*bad_debt</f>
        <v/>
      </c>
      <c r="GU216" s="44">
        <f>-(GU212+GU213)*bad_debt</f>
        <v/>
      </c>
      <c r="GV216" s="44">
        <f>-(GV212+GV213)*bad_debt</f>
        <v/>
      </c>
      <c r="GW216" s="44">
        <f>-(GW212+GW213)*bad_debt</f>
        <v/>
      </c>
      <c r="GX216" s="44">
        <f>-(GX212+GX213)*bad_debt</f>
        <v/>
      </c>
      <c r="GY216" s="44">
        <f>-(GY212+GY213)*bad_debt</f>
        <v/>
      </c>
      <c r="GZ216" s="44">
        <f>-(GZ212+GZ213)*bad_debt</f>
        <v/>
      </c>
      <c r="HA216" s="44">
        <f>-(HA212+HA213)*bad_debt</f>
        <v/>
      </c>
      <c r="HB216" s="44">
        <f>-(HB212+HB213)*bad_debt</f>
        <v/>
      </c>
      <c r="HC216" s="44">
        <f>-(HC212+HC213)*bad_debt</f>
        <v/>
      </c>
      <c r="HD216" s="44">
        <f>-(HD212+HD213)*bad_debt</f>
        <v/>
      </c>
      <c r="HE216" s="44">
        <f>-(HE212+HE213)*bad_debt</f>
        <v/>
      </c>
      <c r="HF216" s="44">
        <f>-(HF212+HF213)*bad_debt</f>
        <v/>
      </c>
      <c r="HG216" s="44">
        <f>-(HG212+HG213)*bad_debt</f>
        <v/>
      </c>
      <c r="HH216" s="44">
        <f>-(HH212+HH213)*bad_debt</f>
        <v/>
      </c>
      <c r="HI216" s="44">
        <f>-(HI212+HI213)*bad_debt</f>
        <v/>
      </c>
      <c r="HJ216" s="44">
        <f>-(HJ212+HJ213)*bad_debt</f>
        <v/>
      </c>
      <c r="HK216" s="44">
        <f>-(HK212+HK213)*bad_debt</f>
        <v/>
      </c>
      <c r="HL216" s="44">
        <f>-(HL212+HL213)*bad_debt</f>
        <v/>
      </c>
      <c r="HM216" s="44">
        <f>-(HM212+HM213)*bad_debt</f>
        <v/>
      </c>
      <c r="HN216" s="44">
        <f>-(HN212+HN213)*bad_debt</f>
        <v/>
      </c>
      <c r="HO216" s="44">
        <f>-(HO212+HO213)*bad_debt</f>
        <v/>
      </c>
      <c r="HP216" s="44">
        <f>-(HP212+HP213)*bad_debt</f>
        <v/>
      </c>
      <c r="HQ216" s="44">
        <f>-(HQ212+HQ213)*bad_debt</f>
        <v/>
      </c>
      <c r="HR216" s="44">
        <f>-(HR212+HR213)*bad_debt</f>
        <v/>
      </c>
      <c r="HS216" s="44">
        <f>-(HS212+HS213)*bad_debt</f>
        <v/>
      </c>
      <c r="HT216" s="44">
        <f>-(HT212+HT213)*bad_debt</f>
        <v/>
      </c>
      <c r="HU216" s="44">
        <f>-(HU212+HU213)*bad_debt</f>
        <v/>
      </c>
      <c r="HV216" s="44">
        <f>-(HV212+HV213)*bad_debt</f>
        <v/>
      </c>
      <c r="HW216" s="44">
        <f>-(HW212+HW213)*bad_debt</f>
        <v/>
      </c>
      <c r="HX216" s="44">
        <f>-(HX212+HX213)*bad_debt</f>
        <v/>
      </c>
      <c r="HY216" s="44">
        <f>-(HY212+HY213)*bad_debt</f>
        <v/>
      </c>
      <c r="HZ216" s="44">
        <f>-(HZ212+HZ213)*bad_debt</f>
        <v/>
      </c>
      <c r="IA216" s="44">
        <f>-(IA212+IA213)*bad_debt</f>
        <v/>
      </c>
      <c r="IB216" s="44">
        <f>-(IB212+IB213)*bad_debt</f>
        <v/>
      </c>
      <c r="IC216" s="44">
        <f>-(IC212+IC213)*bad_debt</f>
        <v/>
      </c>
      <c r="ID216" s="44">
        <f>-(ID212+ID213)*bad_debt</f>
        <v/>
      </c>
      <c r="IE216" s="44">
        <f>-(IE212+IE213)*bad_debt</f>
        <v/>
      </c>
      <c r="IF216" s="44">
        <f>-(IF212+IF213)*bad_debt</f>
        <v/>
      </c>
      <c r="IG216" s="44">
        <f>-(IG212+IG213)*bad_debt</f>
        <v/>
      </c>
      <c r="IH216" s="44">
        <f>-(IH212+IH213)*bad_debt</f>
        <v/>
      </c>
      <c r="II216" s="44">
        <f>-(II212+II213)*bad_debt</f>
        <v/>
      </c>
      <c r="IJ216" s="44">
        <f>-(IJ212+IJ213)*bad_debt</f>
        <v/>
      </c>
      <c r="IK216" s="44">
        <f>-(IK212+IK213)*bad_debt</f>
        <v/>
      </c>
      <c r="IL216" s="44">
        <f>-(IL212+IL213)*bad_debt</f>
        <v/>
      </c>
      <c r="IM216" s="44">
        <f>-(IM212+IM213)*bad_debt</f>
        <v/>
      </c>
      <c r="IN216" s="44">
        <f>-(IN212+IN213)*bad_debt</f>
        <v/>
      </c>
      <c r="IO216" s="44">
        <f>-(IO212+IO213)*bad_debt</f>
        <v/>
      </c>
      <c r="IP216" s="44">
        <f>-(IP212+IP213)*bad_debt</f>
        <v/>
      </c>
      <c r="IQ216" s="44">
        <f>-(IQ212+IQ213)*bad_debt</f>
        <v/>
      </c>
      <c r="IR216" s="44">
        <f>-(IR212+IR213)*bad_debt</f>
        <v/>
      </c>
      <c r="IS216" s="44">
        <f>-(IS212+IS213)*bad_debt</f>
        <v/>
      </c>
      <c r="IT216" s="44">
        <f>-(IT212+IT213)*bad_debt</f>
        <v/>
      </c>
      <c r="IU216" s="44">
        <f>-(IU212+IU213)*bad_debt</f>
        <v/>
      </c>
      <c r="IV216" s="44">
        <f>-(IV212+IV213)*bad_debt</f>
        <v/>
      </c>
      <c r="IW216" s="44">
        <f>-(IW212+IW213)*bad_debt</f>
        <v/>
      </c>
      <c r="IX216" s="44">
        <f>-(IX212+IX213)*bad_debt</f>
        <v/>
      </c>
      <c r="IY216" s="44">
        <f>-(IY212+IY213)*bad_debt</f>
        <v/>
      </c>
      <c r="IZ216" s="44">
        <f>-(IZ212+IZ213)*bad_debt</f>
        <v/>
      </c>
      <c r="JA216" s="44">
        <f>-(JA212+JA213)*bad_debt</f>
        <v/>
      </c>
      <c r="JB216" s="44">
        <f>-(JB212+JB213)*bad_debt</f>
        <v/>
      </c>
      <c r="JC216" s="44">
        <f>-(JC212+JC213)*bad_debt</f>
        <v/>
      </c>
      <c r="JD216" s="44">
        <f>-(JD212+JD213)*bad_debt</f>
        <v/>
      </c>
      <c r="JE216" s="44">
        <f>-(JE212+JE213)*bad_debt</f>
        <v/>
      </c>
      <c r="JF216" s="44">
        <f>-(JF212+JF213)*bad_debt</f>
        <v/>
      </c>
      <c r="JG216" s="44">
        <f>-(JG212+JG213)*bad_debt</f>
        <v/>
      </c>
      <c r="JH216" s="44">
        <f>-(JH212+JH213)*bad_debt</f>
        <v/>
      </c>
      <c r="JI216" s="44">
        <f>-(JI212+JI213)*bad_debt</f>
        <v/>
      </c>
      <c r="JJ216" s="44">
        <f>-(JJ212+JJ213)*bad_debt</f>
        <v/>
      </c>
      <c r="JK216" s="44">
        <f>-(JK212+JK213)*bad_debt</f>
        <v/>
      </c>
      <c r="JL216" s="44">
        <f>-(JL212+JL213)*bad_debt</f>
        <v/>
      </c>
      <c r="JM216" s="44">
        <f>-(JM212+JM213)*bad_debt</f>
        <v/>
      </c>
      <c r="JN216" s="44">
        <f>-(JN212+JN213)*bad_debt</f>
        <v/>
      </c>
      <c r="JO216" s="44">
        <f>-(JO212+JO213)*bad_debt</f>
        <v/>
      </c>
      <c r="JP216" s="44">
        <f>-(JP212+JP213)*bad_debt</f>
        <v/>
      </c>
      <c r="JQ216" s="44">
        <f>-(JQ212+JQ213)*bad_debt</f>
        <v/>
      </c>
      <c r="JR216" s="44">
        <f>-(JR212+JR213)*bad_debt</f>
        <v/>
      </c>
      <c r="JS216" s="44">
        <f>-(JS212+JS213)*bad_debt</f>
        <v/>
      </c>
      <c r="JT216" s="44">
        <f>-(JT212+JT213)*bad_debt</f>
        <v/>
      </c>
      <c r="JU216" s="44">
        <f>-(JU212+JU213)*bad_debt</f>
        <v/>
      </c>
      <c r="JV216" s="44">
        <f>-(JV212+JV213)*bad_debt</f>
        <v/>
      </c>
      <c r="JW216" s="44">
        <f>-(JW212+JW213)*bad_debt</f>
        <v/>
      </c>
      <c r="JX216" s="44">
        <f>-(JX212+JX213)*bad_debt</f>
        <v/>
      </c>
      <c r="JY216" s="44">
        <f>-(JY212+JY213)*bad_debt</f>
        <v/>
      </c>
      <c r="JZ216" s="44">
        <f>-(JZ212+JZ213)*bad_debt</f>
        <v/>
      </c>
      <c r="KA216" s="44">
        <f>-(KA212+KA213)*bad_debt</f>
        <v/>
      </c>
      <c r="KB216" s="44">
        <f>-(KB212+KB213)*bad_debt</f>
        <v/>
      </c>
      <c r="KC216" s="44">
        <f>-(KC212+KC213)*bad_debt</f>
        <v/>
      </c>
      <c r="KD216" s="44">
        <f>-(KD212+KD213)*bad_debt</f>
        <v/>
      </c>
      <c r="KE216" s="44">
        <f>-(KE212+KE213)*bad_debt</f>
        <v/>
      </c>
      <c r="KF216" s="44">
        <f>-(KF212+KF213)*bad_debt</f>
        <v/>
      </c>
      <c r="KG216" s="44">
        <f>-(KG212+KG213)*bad_debt</f>
        <v/>
      </c>
      <c r="KH216" s="44">
        <f>-(KH212+KH213)*bad_debt</f>
        <v/>
      </c>
      <c r="KI216" s="44">
        <f>-(KI212+KI213)*bad_debt</f>
        <v/>
      </c>
      <c r="KJ216" s="44">
        <f>-(KJ212+KJ213)*bad_debt</f>
        <v/>
      </c>
      <c r="KK216" s="44">
        <f>-(KK212+KK213)*bad_debt</f>
        <v/>
      </c>
      <c r="KL216" s="44">
        <f>-(KL212+KL213)*bad_debt</f>
        <v/>
      </c>
      <c r="KM216" s="44">
        <f>-(KM212+KM213)*bad_debt</f>
        <v/>
      </c>
      <c r="KN216" s="44">
        <f>-(KN212+KN213)*bad_debt</f>
        <v/>
      </c>
      <c r="KO216" s="44">
        <f>-(KO212+KO213)*bad_debt</f>
        <v/>
      </c>
      <c r="KP216" s="44">
        <f>-(KP212+KP213)*bad_debt</f>
        <v/>
      </c>
      <c r="KQ216" s="44">
        <f>-(KQ212+KQ213)*bad_debt</f>
        <v/>
      </c>
      <c r="KR216" s="44">
        <f>-(KR212+KR213)*bad_debt</f>
        <v/>
      </c>
      <c r="KS216" s="44">
        <f>-(KS212+KS213)*bad_debt</f>
        <v/>
      </c>
      <c r="KT216" s="44">
        <f>-(KT212+KT213)*bad_debt</f>
        <v/>
      </c>
      <c r="KU216" s="44">
        <f>-(KU212+KU213)*bad_debt</f>
        <v/>
      </c>
      <c r="KV216" s="44">
        <f>-(KV212+KV213)*bad_debt</f>
        <v/>
      </c>
      <c r="KW216" s="44">
        <f>-(KW212+KW213)*bad_debt</f>
        <v/>
      </c>
      <c r="KX216" s="44">
        <f>-(KX212+KX213)*bad_debt</f>
        <v/>
      </c>
      <c r="KY216" s="44">
        <f>-(KY212+KY213)*bad_debt</f>
        <v/>
      </c>
      <c r="KZ216" s="44">
        <f>-(KZ212+KZ213)*bad_debt</f>
        <v/>
      </c>
      <c r="LA216" s="44">
        <f>-(LA212+LA213)*bad_debt</f>
        <v/>
      </c>
      <c r="LB216" s="44">
        <f>-(LB212+LB213)*bad_debt</f>
        <v/>
      </c>
      <c r="LC216" s="44">
        <f>-(LC212+LC213)*bad_debt</f>
        <v/>
      </c>
      <c r="LD216" s="44">
        <f>-(LD212+LD213)*bad_debt</f>
        <v/>
      </c>
      <c r="LE216" s="44">
        <f>-(LE212+LE213)*bad_debt</f>
        <v/>
      </c>
      <c r="LF216" s="44">
        <f>-(LF212+LF213)*bad_debt</f>
        <v/>
      </c>
      <c r="LG216" s="44">
        <f>-(LG212+LG213)*bad_debt</f>
        <v/>
      </c>
      <c r="LH216" s="44">
        <f>-(LH212+LH213)*bad_debt</f>
        <v/>
      </c>
      <c r="LI216" s="44">
        <f>-(LI212+LI213)*bad_debt</f>
        <v/>
      </c>
      <c r="LJ216" s="44">
        <f>-(LJ212+LJ213)*bad_debt</f>
        <v/>
      </c>
      <c r="LK216" s="44">
        <f>-(LK212+LK213)*bad_debt</f>
        <v/>
      </c>
      <c r="LL216" s="44">
        <f>-(LL212+LL213)*bad_debt</f>
        <v/>
      </c>
      <c r="LM216" s="44">
        <f>-(LM212+LM213)*bad_debt</f>
        <v/>
      </c>
      <c r="LN216" s="44">
        <f>-(LN212+LN213)*bad_debt</f>
        <v/>
      </c>
      <c r="LO216" s="44">
        <f>-(LO212+LO213)*bad_debt</f>
        <v/>
      </c>
      <c r="LP216" s="44">
        <f>-(LP212+LP213)*bad_debt</f>
        <v/>
      </c>
      <c r="LQ216" s="44">
        <f>-(LQ212+LQ213)*bad_debt</f>
        <v/>
      </c>
      <c r="LR216" s="44">
        <f>-(LR212+LR213)*bad_debt</f>
        <v/>
      </c>
      <c r="LS216" s="44">
        <f>-(LS212+LS213)*bad_debt</f>
        <v/>
      </c>
      <c r="LT216" s="44">
        <f>-(LT212+LT213)*bad_debt</f>
        <v/>
      </c>
      <c r="LU216" s="44">
        <f>-(LU212+LU213)*bad_debt</f>
        <v/>
      </c>
      <c r="LV216" s="44">
        <f>-(LV212+LV213)*bad_debt</f>
        <v/>
      </c>
      <c r="LW216" s="44">
        <f>-(LW212+LW213)*bad_debt</f>
        <v/>
      </c>
      <c r="LX216" s="44">
        <f>-(LX212+LX213)*bad_debt</f>
        <v/>
      </c>
      <c r="LY216" s="44">
        <f>-(LY212+LY213)*bad_debt</f>
        <v/>
      </c>
      <c r="LZ216" s="44">
        <f>-(LZ212+LZ213)*bad_debt</f>
        <v/>
      </c>
      <c r="MA216" s="44">
        <f>-(MA212+MA213)*bad_debt</f>
        <v/>
      </c>
      <c r="MB216" s="44">
        <f>-(MB212+MB213)*bad_debt</f>
        <v/>
      </c>
      <c r="MC216" s="44">
        <f>-(MC212+MC213)*bad_debt</f>
        <v/>
      </c>
      <c r="MD216" s="44">
        <f>-(MD212+MD213)*bad_debt</f>
        <v/>
      </c>
      <c r="ME216" s="44">
        <f>-(ME212+ME213)*bad_debt</f>
        <v/>
      </c>
      <c r="MF216" s="44">
        <f>-(MF212+MF213)*bad_debt</f>
        <v/>
      </c>
      <c r="MG216" s="44">
        <f>-(MG212+MG213)*bad_debt</f>
        <v/>
      </c>
      <c r="MH216" s="44">
        <f>-(MH212+MH213)*bad_debt</f>
        <v/>
      </c>
      <c r="MI216" s="44">
        <f>-(MI212+MI213)*bad_debt</f>
        <v/>
      </c>
      <c r="MJ216" s="44">
        <f>-(MJ212+MJ213)*bad_debt</f>
        <v/>
      </c>
      <c r="MK216" s="44">
        <f>-(MK212+MK213)*bad_debt</f>
        <v/>
      </c>
      <c r="ML216" s="44">
        <f>-(ML212+ML213)*bad_debt</f>
        <v/>
      </c>
      <c r="MM216" s="44">
        <f>-(MM212+MM213)*bad_debt</f>
        <v/>
      </c>
      <c r="MN216" s="44">
        <f>-(MN212+MN213)*bad_debt</f>
        <v/>
      </c>
      <c r="MO216" s="44">
        <f>-(MO212+MO213)*bad_debt</f>
        <v/>
      </c>
      <c r="MP216" s="44">
        <f>-(MP212+MP213)*bad_debt</f>
        <v/>
      </c>
      <c r="MQ216" s="44">
        <f>-(MQ212+MQ213)*bad_debt</f>
        <v/>
      </c>
      <c r="MR216" s="44">
        <f>-(MR212+MR213)*bad_debt</f>
        <v/>
      </c>
      <c r="MS216" s="44">
        <f>-(MS212+MS213)*bad_debt</f>
        <v/>
      </c>
      <c r="MT216" s="44">
        <f>-(MT212+MT213)*bad_debt</f>
        <v/>
      </c>
      <c r="MU216" s="44">
        <f>-(MU212+MU213)*bad_debt</f>
        <v/>
      </c>
      <c r="MV216" s="44">
        <f>-(MV212+MV213)*bad_debt</f>
        <v/>
      </c>
      <c r="MW216" s="44">
        <f>-(MW212+MW213)*bad_debt</f>
        <v/>
      </c>
      <c r="MX216" s="44">
        <f>-(MX212+MX213)*bad_debt</f>
        <v/>
      </c>
      <c r="MY216" s="44">
        <f>-(MY212+MY213)*bad_debt</f>
        <v/>
      </c>
      <c r="MZ216" s="44">
        <f>-(MZ212+MZ213)*bad_debt</f>
        <v/>
      </c>
      <c r="NA216" s="44">
        <f>-(NA212+NA213)*bad_debt</f>
        <v/>
      </c>
      <c r="NB216" s="44">
        <f>-(NB212+NB213)*bad_debt</f>
        <v/>
      </c>
      <c r="NC216" s="44">
        <f>-(NC212+NC213)*bad_debt</f>
        <v/>
      </c>
      <c r="ND216" s="44">
        <f>-(ND212+ND213)*bad_debt</f>
        <v/>
      </c>
      <c r="NE216" s="44">
        <f>-(NE212+NE213)*bad_debt</f>
        <v/>
      </c>
      <c r="NF216" s="44">
        <f>-(NF212+NF213)*bad_debt</f>
        <v/>
      </c>
      <c r="NG216" s="44">
        <f>-(NG212+NG213)*bad_debt</f>
        <v/>
      </c>
      <c r="NH216" s="44">
        <f>-(NH212+NH213)*bad_debt</f>
        <v/>
      </c>
      <c r="NI216" s="44">
        <f>-(NI212+NI213)*bad_debt</f>
        <v/>
      </c>
      <c r="NJ216" s="44">
        <f>-(NJ212+NJ213)*bad_debt</f>
        <v/>
      </c>
      <c r="NK216" s="44">
        <f>-(NK212+NK213)*bad_debt</f>
        <v/>
      </c>
      <c r="NL216" s="44">
        <f>-(NL212+NL213)*bad_debt</f>
        <v/>
      </c>
      <c r="NM216" s="44">
        <f>-(NM212+NM213)*bad_debt</f>
        <v/>
      </c>
      <c r="NN216" s="44">
        <f>-(NN212+NN213)*bad_debt</f>
        <v/>
      </c>
      <c r="NO216" s="44">
        <f>-(NO212+NO213)*bad_debt</f>
        <v/>
      </c>
      <c r="NP216" s="44">
        <f>-(NP212+NP213)*bad_debt</f>
        <v/>
      </c>
      <c r="NQ216" s="44">
        <f>-(NQ212+NQ213)*bad_debt</f>
        <v/>
      </c>
      <c r="NR216" s="44">
        <f>-(NR212+NR213)*bad_debt</f>
        <v/>
      </c>
      <c r="NS216" s="44">
        <f>-(NS212+NS213)*bad_debt</f>
        <v/>
      </c>
      <c r="NT216" s="44">
        <f>-(NT212+NT213)*bad_debt</f>
        <v/>
      </c>
      <c r="NU216" s="44">
        <f>-(NU212+NU213)*bad_debt</f>
        <v/>
      </c>
      <c r="NV216" s="44">
        <f>-(NV212+NV213)*bad_debt</f>
        <v/>
      </c>
      <c r="NW216" s="44">
        <f>-(NW212+NW213)*bad_debt</f>
        <v/>
      </c>
      <c r="NX216" s="44">
        <f>-(NX212+NX213)*bad_debt</f>
        <v/>
      </c>
      <c r="NY216" s="44">
        <f>-(NY212+NY213)*bad_debt</f>
        <v/>
      </c>
      <c r="NZ216" s="44">
        <f>-(NZ212+NZ213)*bad_debt</f>
        <v/>
      </c>
      <c r="OA216" s="44">
        <f>-(OA212+OA213)*bad_debt</f>
        <v/>
      </c>
      <c r="OB216" s="44">
        <f>-(OB212+OB213)*bad_debt</f>
        <v/>
      </c>
      <c r="OC216" s="44">
        <f>-(OC212+OC213)*bad_debt</f>
        <v/>
      </c>
      <c r="OD216" s="44">
        <f>-(OD212+OD213)*bad_debt</f>
        <v/>
      </c>
      <c r="OE216" s="44">
        <f>-(OE212+OE213)*bad_debt</f>
        <v/>
      </c>
      <c r="OF216" s="44">
        <f>-(OF212+OF213)*bad_debt</f>
        <v/>
      </c>
      <c r="OG216" s="44">
        <f>-(OG212+OG213)*bad_debt</f>
        <v/>
      </c>
      <c r="OH216" s="44">
        <f>-(OH212+OH213)*bad_debt</f>
        <v/>
      </c>
      <c r="OI216" s="44">
        <f>-(OI212+OI213)*bad_debt</f>
        <v/>
      </c>
      <c r="OJ216" s="44">
        <f>-(OJ212+OJ213)*bad_debt</f>
        <v/>
      </c>
      <c r="OK216" s="44">
        <f>-(OK212+OK213)*bad_debt</f>
        <v/>
      </c>
      <c r="OL216" s="44">
        <f>-(OL212+OL213)*bad_debt</f>
        <v/>
      </c>
      <c r="OM216" s="44">
        <f>-(OM212+OM213)*bad_debt</f>
        <v/>
      </c>
      <c r="ON216" s="44">
        <f>-(ON212+ON213)*bad_debt</f>
        <v/>
      </c>
      <c r="OO216" s="44">
        <f>-(OO212+OO213)*bad_debt</f>
        <v/>
      </c>
      <c r="OP216" s="44">
        <f>-(OP212+OP213)*bad_debt</f>
        <v/>
      </c>
      <c r="OQ216" s="44">
        <f>-(OQ212+OQ213)*bad_debt</f>
        <v/>
      </c>
      <c r="OR216" s="44">
        <f>-(OR212+OR213)*bad_debt</f>
        <v/>
      </c>
      <c r="OS216" s="44">
        <f>-(OS212+OS213)*bad_debt</f>
        <v/>
      </c>
      <c r="OT216" s="44">
        <f>-(OT212+OT213)*bad_debt</f>
        <v/>
      </c>
      <c r="OU216" s="44">
        <f>-(OU212+OU213)*bad_debt</f>
        <v/>
      </c>
      <c r="OV216" s="44">
        <f>-(OV212+OV213)*bad_debt</f>
        <v/>
      </c>
      <c r="OW216" s="44">
        <f>-(OW212+OW213)*bad_debt</f>
        <v/>
      </c>
      <c r="OX216" s="44">
        <f>-(OX212+OX213)*bad_debt</f>
        <v/>
      </c>
      <c r="OY216" s="44">
        <f>-(OY212+OY213)*bad_debt</f>
        <v/>
      </c>
      <c r="OZ216" s="44">
        <f>-(OZ212+OZ213)*bad_debt</f>
        <v/>
      </c>
      <c r="PA216" s="44">
        <f>-(PA212+PA213)*bad_debt</f>
        <v/>
      </c>
      <c r="PB216" s="44">
        <f>-(PB212+PB213)*bad_debt</f>
        <v/>
      </c>
      <c r="PC216" s="44">
        <f>-(PC212+PC213)*bad_debt</f>
        <v/>
      </c>
      <c r="PD216" s="44">
        <f>-(PD212+PD213)*bad_debt</f>
        <v/>
      </c>
      <c r="PE216" s="44">
        <f>-(PE212+PE213)*bad_debt</f>
        <v/>
      </c>
      <c r="PF216" s="44">
        <f>-(PF212+PF213)*bad_debt</f>
        <v/>
      </c>
      <c r="PG216" s="44">
        <f>-(PG212+PG213)*bad_debt</f>
        <v/>
      </c>
      <c r="PH216" s="44">
        <f>-(PH212+PH213)*bad_debt</f>
        <v/>
      </c>
      <c r="PI216" s="44">
        <f>-(PI212+PI213)*bad_debt</f>
        <v/>
      </c>
      <c r="PJ216" s="44">
        <f>-(PJ212+PJ213)*bad_debt</f>
        <v/>
      </c>
      <c r="PK216" s="44">
        <f>-(PK212+PK213)*bad_debt</f>
        <v/>
      </c>
      <c r="PL216" s="44">
        <f>-(PL212+PL213)*bad_debt</f>
        <v/>
      </c>
      <c r="PM216" s="44">
        <f>-(PM212+PM213)*bad_debt</f>
        <v/>
      </c>
    </row>
    <row r="217">
      <c r="A217" s="5" t="inlineStr">
        <is>
          <t>Effective gross income</t>
        </is>
      </c>
      <c r="B217" s="9" t="inlineStr">
        <is>
          <t>P4</t>
        </is>
      </c>
      <c r="C217" s="43">
        <f>SUM(D217:PM217)</f>
        <v/>
      </c>
      <c r="D217" s="45">
        <f>D212+D213+D214+D215+D216</f>
        <v/>
      </c>
      <c r="E217" s="45">
        <f>E212+E213+E214+E215+E216</f>
        <v/>
      </c>
      <c r="F217" s="45">
        <f>F212+F213+F214+F215+F216</f>
        <v/>
      </c>
      <c r="G217" s="45">
        <f>G212+G213+G214+G215+G216</f>
        <v/>
      </c>
      <c r="H217" s="45">
        <f>H212+H213+H214+H215+H216</f>
        <v/>
      </c>
      <c r="I217" s="45">
        <f>I212+I213+I214+I215+I216</f>
        <v/>
      </c>
      <c r="J217" s="45">
        <f>J212+J213+J214+J215+J216</f>
        <v/>
      </c>
      <c r="K217" s="45">
        <f>K212+K213+K214+K215+K216</f>
        <v/>
      </c>
      <c r="L217" s="45">
        <f>L212+L213+L214+L215+L216</f>
        <v/>
      </c>
      <c r="M217" s="45">
        <f>M212+M213+M214+M215+M216</f>
        <v/>
      </c>
      <c r="N217" s="45">
        <f>N212+N213+N214+N215+N216</f>
        <v/>
      </c>
      <c r="O217" s="45">
        <f>O212+O213+O214+O215+O216</f>
        <v/>
      </c>
      <c r="P217" s="45">
        <f>P212+P213+P214+P215+P216</f>
        <v/>
      </c>
      <c r="Q217" s="45">
        <f>Q212+Q213+Q214+Q215+Q216</f>
        <v/>
      </c>
      <c r="R217" s="45">
        <f>R212+R213+R214+R215+R216</f>
        <v/>
      </c>
      <c r="S217" s="45">
        <f>S212+S213+S214+S215+S216</f>
        <v/>
      </c>
      <c r="T217" s="45">
        <f>T212+T213+T214+T215+T216</f>
        <v/>
      </c>
      <c r="U217" s="45">
        <f>U212+U213+U214+U215+U216</f>
        <v/>
      </c>
      <c r="V217" s="45">
        <f>V212+V213+V214+V215+V216</f>
        <v/>
      </c>
      <c r="W217" s="45">
        <f>W212+W213+W214+W215+W216</f>
        <v/>
      </c>
      <c r="X217" s="45">
        <f>X212+X213+X214+X215+X216</f>
        <v/>
      </c>
      <c r="Y217" s="45">
        <f>Y212+Y213+Y214+Y215+Y216</f>
        <v/>
      </c>
      <c r="Z217" s="45">
        <f>Z212+Z213+Z214+Z215+Z216</f>
        <v/>
      </c>
      <c r="AA217" s="45">
        <f>AA212+AA213+AA214+AA215+AA216</f>
        <v/>
      </c>
      <c r="AB217" s="45">
        <f>AB212+AB213+AB214+AB215+AB216</f>
        <v/>
      </c>
      <c r="AC217" s="45">
        <f>AC212+AC213+AC214+AC215+AC216</f>
        <v/>
      </c>
      <c r="AD217" s="45">
        <f>AD212+AD213+AD214+AD215+AD216</f>
        <v/>
      </c>
      <c r="AE217" s="45">
        <f>AE212+AE213+AE214+AE215+AE216</f>
        <v/>
      </c>
      <c r="AF217" s="45">
        <f>AF212+AF213+AF214+AF215+AF216</f>
        <v/>
      </c>
      <c r="AG217" s="45">
        <f>AG212+AG213+AG214+AG215+AG216</f>
        <v/>
      </c>
      <c r="AH217" s="45">
        <f>AH212+AH213+AH214+AH215+AH216</f>
        <v/>
      </c>
      <c r="AI217" s="45">
        <f>AI212+AI213+AI214+AI215+AI216</f>
        <v/>
      </c>
      <c r="AJ217" s="45">
        <f>AJ212+AJ213+AJ214+AJ215+AJ216</f>
        <v/>
      </c>
      <c r="AK217" s="45">
        <f>AK212+AK213+AK214+AK215+AK216</f>
        <v/>
      </c>
      <c r="AL217" s="45">
        <f>AL212+AL213+AL214+AL215+AL216</f>
        <v/>
      </c>
      <c r="AM217" s="45">
        <f>AM212+AM213+AM214+AM215+AM216</f>
        <v/>
      </c>
      <c r="AN217" s="45">
        <f>AN212+AN213+AN214+AN215+AN216</f>
        <v/>
      </c>
      <c r="AO217" s="45">
        <f>AO212+AO213+AO214+AO215+AO216</f>
        <v/>
      </c>
      <c r="AP217" s="45">
        <f>AP212+AP213+AP214+AP215+AP216</f>
        <v/>
      </c>
      <c r="AQ217" s="45">
        <f>AQ212+AQ213+AQ214+AQ215+AQ216</f>
        <v/>
      </c>
      <c r="AR217" s="45">
        <f>AR212+AR213+AR214+AR215+AR216</f>
        <v/>
      </c>
      <c r="AS217" s="45">
        <f>AS212+AS213+AS214+AS215+AS216</f>
        <v/>
      </c>
      <c r="AT217" s="45">
        <f>AT212+AT213+AT214+AT215+AT216</f>
        <v/>
      </c>
      <c r="AU217" s="45">
        <f>AU212+AU213+AU214+AU215+AU216</f>
        <v/>
      </c>
      <c r="AV217" s="45">
        <f>AV212+AV213+AV214+AV215+AV216</f>
        <v/>
      </c>
      <c r="AW217" s="45">
        <f>AW212+AW213+AW214+AW215+AW216</f>
        <v/>
      </c>
      <c r="AX217" s="45">
        <f>AX212+AX213+AX214+AX215+AX216</f>
        <v/>
      </c>
      <c r="AY217" s="45">
        <f>AY212+AY213+AY214+AY215+AY216</f>
        <v/>
      </c>
      <c r="AZ217" s="45">
        <f>AZ212+AZ213+AZ214+AZ215+AZ216</f>
        <v/>
      </c>
      <c r="BA217" s="45">
        <f>BA212+BA213+BA214+BA215+BA216</f>
        <v/>
      </c>
      <c r="BB217" s="45">
        <f>BB212+BB213+BB214+BB215+BB216</f>
        <v/>
      </c>
      <c r="BC217" s="45">
        <f>BC212+BC213+BC214+BC215+BC216</f>
        <v/>
      </c>
      <c r="BD217" s="45">
        <f>BD212+BD213+BD214+BD215+BD216</f>
        <v/>
      </c>
      <c r="BE217" s="45">
        <f>BE212+BE213+BE214+BE215+BE216</f>
        <v/>
      </c>
      <c r="BF217" s="45">
        <f>BF212+BF213+BF214+BF215+BF216</f>
        <v/>
      </c>
      <c r="BG217" s="45">
        <f>BG212+BG213+BG214+BG215+BG216</f>
        <v/>
      </c>
      <c r="BH217" s="45">
        <f>BH212+BH213+BH214+BH215+BH216</f>
        <v/>
      </c>
      <c r="BI217" s="45">
        <f>BI212+BI213+BI214+BI215+BI216</f>
        <v/>
      </c>
      <c r="BJ217" s="45">
        <f>BJ212+BJ213+BJ214+BJ215+BJ216</f>
        <v/>
      </c>
      <c r="BK217" s="45">
        <f>BK212+BK213+BK214+BK215+BK216</f>
        <v/>
      </c>
      <c r="BL217" s="45">
        <f>BL212+BL213+BL214+BL215+BL216</f>
        <v/>
      </c>
      <c r="BM217" s="45">
        <f>BM212+BM213+BM214+BM215+BM216</f>
        <v/>
      </c>
      <c r="BN217" s="45">
        <f>BN212+BN213+BN214+BN215+BN216</f>
        <v/>
      </c>
      <c r="BO217" s="45">
        <f>BO212+BO213+BO214+BO215+BO216</f>
        <v/>
      </c>
      <c r="BP217" s="45">
        <f>BP212+BP213+BP214+BP215+BP216</f>
        <v/>
      </c>
      <c r="BQ217" s="45">
        <f>BQ212+BQ213+BQ214+BQ215+BQ216</f>
        <v/>
      </c>
      <c r="BR217" s="45">
        <f>BR212+BR213+BR214+BR215+BR216</f>
        <v/>
      </c>
      <c r="BS217" s="45">
        <f>BS212+BS213+BS214+BS215+BS216</f>
        <v/>
      </c>
      <c r="BT217" s="45">
        <f>BT212+BT213+BT214+BT215+BT216</f>
        <v/>
      </c>
      <c r="BU217" s="45">
        <f>BU212+BU213+BU214+BU215+BU216</f>
        <v/>
      </c>
      <c r="BV217" s="45">
        <f>BV212+BV213+BV214+BV215+BV216</f>
        <v/>
      </c>
      <c r="BW217" s="45">
        <f>BW212+BW213+BW214+BW215+BW216</f>
        <v/>
      </c>
      <c r="BX217" s="45">
        <f>BX212+BX213+BX214+BX215+BX216</f>
        <v/>
      </c>
      <c r="BY217" s="45">
        <f>BY212+BY213+BY214+BY215+BY216</f>
        <v/>
      </c>
      <c r="BZ217" s="45">
        <f>BZ212+BZ213+BZ214+BZ215+BZ216</f>
        <v/>
      </c>
      <c r="CA217" s="45">
        <f>CA212+CA213+CA214+CA215+CA216</f>
        <v/>
      </c>
      <c r="CB217" s="45">
        <f>CB212+CB213+CB214+CB215+CB216</f>
        <v/>
      </c>
      <c r="CC217" s="45">
        <f>CC212+CC213+CC214+CC215+CC216</f>
        <v/>
      </c>
      <c r="CD217" s="45">
        <f>CD212+CD213+CD214+CD215+CD216</f>
        <v/>
      </c>
      <c r="CE217" s="45">
        <f>CE212+CE213+CE214+CE215+CE216</f>
        <v/>
      </c>
      <c r="CF217" s="45">
        <f>CF212+CF213+CF214+CF215+CF216</f>
        <v/>
      </c>
      <c r="CG217" s="45">
        <f>CG212+CG213+CG214+CG215+CG216</f>
        <v/>
      </c>
      <c r="CH217" s="45">
        <f>CH212+CH213+CH214+CH215+CH216</f>
        <v/>
      </c>
      <c r="CI217" s="45">
        <f>CI212+CI213+CI214+CI215+CI216</f>
        <v/>
      </c>
      <c r="CJ217" s="45">
        <f>CJ212+CJ213+CJ214+CJ215+CJ216</f>
        <v/>
      </c>
      <c r="CK217" s="45">
        <f>CK212+CK213+CK214+CK215+CK216</f>
        <v/>
      </c>
      <c r="CL217" s="45">
        <f>CL212+CL213+CL214+CL215+CL216</f>
        <v/>
      </c>
      <c r="CM217" s="45">
        <f>CM212+CM213+CM214+CM215+CM216</f>
        <v/>
      </c>
      <c r="CN217" s="45">
        <f>CN212+CN213+CN214+CN215+CN216</f>
        <v/>
      </c>
      <c r="CO217" s="45">
        <f>CO212+CO213+CO214+CO215+CO216</f>
        <v/>
      </c>
      <c r="CP217" s="45">
        <f>CP212+CP213+CP214+CP215+CP216</f>
        <v/>
      </c>
      <c r="CQ217" s="45">
        <f>CQ212+CQ213+CQ214+CQ215+CQ216</f>
        <v/>
      </c>
      <c r="CR217" s="45">
        <f>CR212+CR213+CR214+CR215+CR216</f>
        <v/>
      </c>
      <c r="CS217" s="45">
        <f>CS212+CS213+CS214+CS215+CS216</f>
        <v/>
      </c>
      <c r="CT217" s="45">
        <f>CT212+CT213+CT214+CT215+CT216</f>
        <v/>
      </c>
      <c r="CU217" s="45">
        <f>CU212+CU213+CU214+CU215+CU216</f>
        <v/>
      </c>
      <c r="CV217" s="45">
        <f>CV212+CV213+CV214+CV215+CV216</f>
        <v/>
      </c>
      <c r="CW217" s="45">
        <f>CW212+CW213+CW214+CW215+CW216</f>
        <v/>
      </c>
      <c r="CX217" s="45">
        <f>CX212+CX213+CX214+CX215+CX216</f>
        <v/>
      </c>
      <c r="CY217" s="45">
        <f>CY212+CY213+CY214+CY215+CY216</f>
        <v/>
      </c>
      <c r="CZ217" s="45">
        <f>CZ212+CZ213+CZ214+CZ215+CZ216</f>
        <v/>
      </c>
      <c r="DA217" s="45">
        <f>DA212+DA213+DA214+DA215+DA216</f>
        <v/>
      </c>
      <c r="DB217" s="45">
        <f>DB212+DB213+DB214+DB215+DB216</f>
        <v/>
      </c>
      <c r="DC217" s="45">
        <f>DC212+DC213+DC214+DC215+DC216</f>
        <v/>
      </c>
      <c r="DD217" s="45">
        <f>DD212+DD213+DD214+DD215+DD216</f>
        <v/>
      </c>
      <c r="DE217" s="45">
        <f>DE212+DE213+DE214+DE215+DE216</f>
        <v/>
      </c>
      <c r="DF217" s="45">
        <f>DF212+DF213+DF214+DF215+DF216</f>
        <v/>
      </c>
      <c r="DG217" s="45">
        <f>DG212+DG213+DG214+DG215+DG216</f>
        <v/>
      </c>
      <c r="DH217" s="45">
        <f>DH212+DH213+DH214+DH215+DH216</f>
        <v/>
      </c>
      <c r="DI217" s="45">
        <f>DI212+DI213+DI214+DI215+DI216</f>
        <v/>
      </c>
      <c r="DJ217" s="45">
        <f>DJ212+DJ213+DJ214+DJ215+DJ216</f>
        <v/>
      </c>
      <c r="DK217" s="45">
        <f>DK212+DK213+DK214+DK215+DK216</f>
        <v/>
      </c>
      <c r="DL217" s="45">
        <f>DL212+DL213+DL214+DL215+DL216</f>
        <v/>
      </c>
      <c r="DM217" s="45">
        <f>DM212+DM213+DM214+DM215+DM216</f>
        <v/>
      </c>
      <c r="DN217" s="45">
        <f>DN212+DN213+DN214+DN215+DN216</f>
        <v/>
      </c>
      <c r="DO217" s="45">
        <f>DO212+DO213+DO214+DO215+DO216</f>
        <v/>
      </c>
      <c r="DP217" s="45">
        <f>DP212+DP213+DP214+DP215+DP216</f>
        <v/>
      </c>
      <c r="DQ217" s="45">
        <f>DQ212+DQ213+DQ214+DQ215+DQ216</f>
        <v/>
      </c>
      <c r="DR217" s="45">
        <f>DR212+DR213+DR214+DR215+DR216</f>
        <v/>
      </c>
      <c r="DS217" s="45">
        <f>DS212+DS213+DS214+DS215+DS216</f>
        <v/>
      </c>
      <c r="DT217" s="45">
        <f>DT212+DT213+DT214+DT215+DT216</f>
        <v/>
      </c>
      <c r="DU217" s="45">
        <f>DU212+DU213+DU214+DU215+DU216</f>
        <v/>
      </c>
      <c r="DV217" s="45">
        <f>DV212+DV213+DV214+DV215+DV216</f>
        <v/>
      </c>
      <c r="DW217" s="45">
        <f>DW212+DW213+DW214+DW215+DW216</f>
        <v/>
      </c>
      <c r="DX217" s="45">
        <f>DX212+DX213+DX214+DX215+DX216</f>
        <v/>
      </c>
      <c r="DY217" s="45">
        <f>DY212+DY213+DY214+DY215+DY216</f>
        <v/>
      </c>
      <c r="DZ217" s="45">
        <f>DZ212+DZ213+DZ214+DZ215+DZ216</f>
        <v/>
      </c>
      <c r="EA217" s="45">
        <f>EA212+EA213+EA214+EA215+EA216</f>
        <v/>
      </c>
      <c r="EB217" s="45">
        <f>EB212+EB213+EB214+EB215+EB216</f>
        <v/>
      </c>
      <c r="EC217" s="45">
        <f>EC212+EC213+EC214+EC215+EC216</f>
        <v/>
      </c>
      <c r="ED217" s="45">
        <f>ED212+ED213+ED214+ED215+ED216</f>
        <v/>
      </c>
      <c r="EE217" s="45">
        <f>EE212+EE213+EE214+EE215+EE216</f>
        <v/>
      </c>
      <c r="EF217" s="45">
        <f>EF212+EF213+EF214+EF215+EF216</f>
        <v/>
      </c>
      <c r="EG217" s="45">
        <f>EG212+EG213+EG214+EG215+EG216</f>
        <v/>
      </c>
      <c r="EH217" s="45">
        <f>EH212+EH213+EH214+EH215+EH216</f>
        <v/>
      </c>
      <c r="EI217" s="45">
        <f>EI212+EI213+EI214+EI215+EI216</f>
        <v/>
      </c>
      <c r="EJ217" s="45">
        <f>EJ212+EJ213+EJ214+EJ215+EJ216</f>
        <v/>
      </c>
      <c r="EK217" s="45">
        <f>EK212+EK213+EK214+EK215+EK216</f>
        <v/>
      </c>
      <c r="EL217" s="45">
        <f>EL212+EL213+EL214+EL215+EL216</f>
        <v/>
      </c>
      <c r="EM217" s="45">
        <f>EM212+EM213+EM214+EM215+EM216</f>
        <v/>
      </c>
      <c r="EN217" s="45">
        <f>EN212+EN213+EN214+EN215+EN216</f>
        <v/>
      </c>
      <c r="EO217" s="45">
        <f>EO212+EO213+EO214+EO215+EO216</f>
        <v/>
      </c>
      <c r="EP217" s="45">
        <f>EP212+EP213+EP214+EP215+EP216</f>
        <v/>
      </c>
      <c r="EQ217" s="45">
        <f>EQ212+EQ213+EQ214+EQ215+EQ216</f>
        <v/>
      </c>
      <c r="ER217" s="45">
        <f>ER212+ER213+ER214+ER215+ER216</f>
        <v/>
      </c>
      <c r="ES217" s="45">
        <f>ES212+ES213+ES214+ES215+ES216</f>
        <v/>
      </c>
      <c r="ET217" s="45">
        <f>ET212+ET213+ET214+ET215+ET216</f>
        <v/>
      </c>
      <c r="EU217" s="45">
        <f>EU212+EU213+EU214+EU215+EU216</f>
        <v/>
      </c>
      <c r="EV217" s="45">
        <f>EV212+EV213+EV214+EV215+EV216</f>
        <v/>
      </c>
      <c r="EW217" s="45">
        <f>EW212+EW213+EW214+EW215+EW216</f>
        <v/>
      </c>
      <c r="EX217" s="45">
        <f>EX212+EX213+EX214+EX215+EX216</f>
        <v/>
      </c>
      <c r="EY217" s="45">
        <f>EY212+EY213+EY214+EY215+EY216</f>
        <v/>
      </c>
      <c r="EZ217" s="45">
        <f>EZ212+EZ213+EZ214+EZ215+EZ216</f>
        <v/>
      </c>
      <c r="FA217" s="45">
        <f>FA212+FA213+FA214+FA215+FA216</f>
        <v/>
      </c>
      <c r="FB217" s="45">
        <f>FB212+FB213+FB214+FB215+FB216</f>
        <v/>
      </c>
      <c r="FC217" s="45">
        <f>FC212+FC213+FC214+FC215+FC216</f>
        <v/>
      </c>
      <c r="FD217" s="45">
        <f>FD212+FD213+FD214+FD215+FD216</f>
        <v/>
      </c>
      <c r="FE217" s="45">
        <f>FE212+FE213+FE214+FE215+FE216</f>
        <v/>
      </c>
      <c r="FF217" s="45">
        <f>FF212+FF213+FF214+FF215+FF216</f>
        <v/>
      </c>
      <c r="FG217" s="45">
        <f>FG212+FG213+FG214+FG215+FG216</f>
        <v/>
      </c>
      <c r="FH217" s="45">
        <f>FH212+FH213+FH214+FH215+FH216</f>
        <v/>
      </c>
      <c r="FI217" s="45">
        <f>FI212+FI213+FI214+FI215+FI216</f>
        <v/>
      </c>
      <c r="FJ217" s="45">
        <f>FJ212+FJ213+FJ214+FJ215+FJ216</f>
        <v/>
      </c>
      <c r="FK217" s="45">
        <f>FK212+FK213+FK214+FK215+FK216</f>
        <v/>
      </c>
      <c r="FL217" s="45">
        <f>FL212+FL213+FL214+FL215+FL216</f>
        <v/>
      </c>
      <c r="FM217" s="45">
        <f>FM212+FM213+FM214+FM215+FM216</f>
        <v/>
      </c>
      <c r="FN217" s="45">
        <f>FN212+FN213+FN214+FN215+FN216</f>
        <v/>
      </c>
      <c r="FO217" s="45">
        <f>FO212+FO213+FO214+FO215+FO216</f>
        <v/>
      </c>
      <c r="FP217" s="45">
        <f>FP212+FP213+FP214+FP215+FP216</f>
        <v/>
      </c>
      <c r="FQ217" s="45">
        <f>FQ212+FQ213+FQ214+FQ215+FQ216</f>
        <v/>
      </c>
      <c r="FR217" s="45">
        <f>FR212+FR213+FR214+FR215+FR216</f>
        <v/>
      </c>
      <c r="FS217" s="45">
        <f>FS212+FS213+FS214+FS215+FS216</f>
        <v/>
      </c>
      <c r="FT217" s="45">
        <f>FT212+FT213+FT214+FT215+FT216</f>
        <v/>
      </c>
      <c r="FU217" s="45">
        <f>FU212+FU213+FU214+FU215+FU216</f>
        <v/>
      </c>
      <c r="FV217" s="45">
        <f>FV212+FV213+FV214+FV215+FV216</f>
        <v/>
      </c>
      <c r="FW217" s="45">
        <f>FW212+FW213+FW214+FW215+FW216</f>
        <v/>
      </c>
      <c r="FX217" s="45">
        <f>FX212+FX213+FX214+FX215+FX216</f>
        <v/>
      </c>
      <c r="FY217" s="45">
        <f>FY212+FY213+FY214+FY215+FY216</f>
        <v/>
      </c>
      <c r="FZ217" s="45">
        <f>FZ212+FZ213+FZ214+FZ215+FZ216</f>
        <v/>
      </c>
      <c r="GA217" s="45">
        <f>GA212+GA213+GA214+GA215+GA216</f>
        <v/>
      </c>
      <c r="GB217" s="45">
        <f>GB212+GB213+GB214+GB215+GB216</f>
        <v/>
      </c>
      <c r="GC217" s="45">
        <f>GC212+GC213+GC214+GC215+GC216</f>
        <v/>
      </c>
      <c r="GD217" s="45">
        <f>GD212+GD213+GD214+GD215+GD216</f>
        <v/>
      </c>
      <c r="GE217" s="45">
        <f>GE212+GE213+GE214+GE215+GE216</f>
        <v/>
      </c>
      <c r="GF217" s="45">
        <f>GF212+GF213+GF214+GF215+GF216</f>
        <v/>
      </c>
      <c r="GG217" s="45">
        <f>GG212+GG213+GG214+GG215+GG216</f>
        <v/>
      </c>
      <c r="GH217" s="45">
        <f>GH212+GH213+GH214+GH215+GH216</f>
        <v/>
      </c>
      <c r="GI217" s="45">
        <f>GI212+GI213+GI214+GI215+GI216</f>
        <v/>
      </c>
      <c r="GJ217" s="45">
        <f>GJ212+GJ213+GJ214+GJ215+GJ216</f>
        <v/>
      </c>
      <c r="GK217" s="45">
        <f>GK212+GK213+GK214+GK215+GK216</f>
        <v/>
      </c>
      <c r="GL217" s="45">
        <f>GL212+GL213+GL214+GL215+GL216</f>
        <v/>
      </c>
      <c r="GM217" s="45">
        <f>GM212+GM213+GM214+GM215+GM216</f>
        <v/>
      </c>
      <c r="GN217" s="45">
        <f>GN212+GN213+GN214+GN215+GN216</f>
        <v/>
      </c>
      <c r="GO217" s="45">
        <f>GO212+GO213+GO214+GO215+GO216</f>
        <v/>
      </c>
      <c r="GP217" s="45">
        <f>GP212+GP213+GP214+GP215+GP216</f>
        <v/>
      </c>
      <c r="GQ217" s="45">
        <f>GQ212+GQ213+GQ214+GQ215+GQ216</f>
        <v/>
      </c>
      <c r="GR217" s="45">
        <f>GR212+GR213+GR214+GR215+GR216</f>
        <v/>
      </c>
      <c r="GS217" s="45">
        <f>GS212+GS213+GS214+GS215+GS216</f>
        <v/>
      </c>
      <c r="GT217" s="45">
        <f>GT212+GT213+GT214+GT215+GT216</f>
        <v/>
      </c>
      <c r="GU217" s="45">
        <f>GU212+GU213+GU214+GU215+GU216</f>
        <v/>
      </c>
      <c r="GV217" s="45">
        <f>GV212+GV213+GV214+GV215+GV216</f>
        <v/>
      </c>
      <c r="GW217" s="45">
        <f>GW212+GW213+GW214+GW215+GW216</f>
        <v/>
      </c>
      <c r="GX217" s="45">
        <f>GX212+GX213+GX214+GX215+GX216</f>
        <v/>
      </c>
      <c r="GY217" s="45">
        <f>GY212+GY213+GY214+GY215+GY216</f>
        <v/>
      </c>
      <c r="GZ217" s="45">
        <f>GZ212+GZ213+GZ214+GZ215+GZ216</f>
        <v/>
      </c>
      <c r="HA217" s="45">
        <f>HA212+HA213+HA214+HA215+HA216</f>
        <v/>
      </c>
      <c r="HB217" s="45">
        <f>HB212+HB213+HB214+HB215+HB216</f>
        <v/>
      </c>
      <c r="HC217" s="45">
        <f>HC212+HC213+HC214+HC215+HC216</f>
        <v/>
      </c>
      <c r="HD217" s="45">
        <f>HD212+HD213+HD214+HD215+HD216</f>
        <v/>
      </c>
      <c r="HE217" s="45">
        <f>HE212+HE213+HE214+HE215+HE216</f>
        <v/>
      </c>
      <c r="HF217" s="45">
        <f>HF212+HF213+HF214+HF215+HF216</f>
        <v/>
      </c>
      <c r="HG217" s="45">
        <f>HG212+HG213+HG214+HG215+HG216</f>
        <v/>
      </c>
      <c r="HH217" s="45">
        <f>HH212+HH213+HH214+HH215+HH216</f>
        <v/>
      </c>
      <c r="HI217" s="45">
        <f>HI212+HI213+HI214+HI215+HI216</f>
        <v/>
      </c>
      <c r="HJ217" s="45">
        <f>HJ212+HJ213+HJ214+HJ215+HJ216</f>
        <v/>
      </c>
      <c r="HK217" s="45">
        <f>HK212+HK213+HK214+HK215+HK216</f>
        <v/>
      </c>
      <c r="HL217" s="45">
        <f>HL212+HL213+HL214+HL215+HL216</f>
        <v/>
      </c>
      <c r="HM217" s="45">
        <f>HM212+HM213+HM214+HM215+HM216</f>
        <v/>
      </c>
      <c r="HN217" s="45">
        <f>HN212+HN213+HN214+HN215+HN216</f>
        <v/>
      </c>
      <c r="HO217" s="45">
        <f>HO212+HO213+HO214+HO215+HO216</f>
        <v/>
      </c>
      <c r="HP217" s="45">
        <f>HP212+HP213+HP214+HP215+HP216</f>
        <v/>
      </c>
      <c r="HQ217" s="45">
        <f>HQ212+HQ213+HQ214+HQ215+HQ216</f>
        <v/>
      </c>
      <c r="HR217" s="45">
        <f>HR212+HR213+HR214+HR215+HR216</f>
        <v/>
      </c>
      <c r="HS217" s="45">
        <f>HS212+HS213+HS214+HS215+HS216</f>
        <v/>
      </c>
      <c r="HT217" s="45">
        <f>HT212+HT213+HT214+HT215+HT216</f>
        <v/>
      </c>
      <c r="HU217" s="45">
        <f>HU212+HU213+HU214+HU215+HU216</f>
        <v/>
      </c>
      <c r="HV217" s="45">
        <f>HV212+HV213+HV214+HV215+HV216</f>
        <v/>
      </c>
      <c r="HW217" s="45">
        <f>HW212+HW213+HW214+HW215+HW216</f>
        <v/>
      </c>
      <c r="HX217" s="45">
        <f>HX212+HX213+HX214+HX215+HX216</f>
        <v/>
      </c>
      <c r="HY217" s="45">
        <f>HY212+HY213+HY214+HY215+HY216</f>
        <v/>
      </c>
      <c r="HZ217" s="45">
        <f>HZ212+HZ213+HZ214+HZ215+HZ216</f>
        <v/>
      </c>
      <c r="IA217" s="45">
        <f>IA212+IA213+IA214+IA215+IA216</f>
        <v/>
      </c>
      <c r="IB217" s="45">
        <f>IB212+IB213+IB214+IB215+IB216</f>
        <v/>
      </c>
      <c r="IC217" s="45">
        <f>IC212+IC213+IC214+IC215+IC216</f>
        <v/>
      </c>
      <c r="ID217" s="45">
        <f>ID212+ID213+ID214+ID215+ID216</f>
        <v/>
      </c>
      <c r="IE217" s="45">
        <f>IE212+IE213+IE214+IE215+IE216</f>
        <v/>
      </c>
      <c r="IF217" s="45">
        <f>IF212+IF213+IF214+IF215+IF216</f>
        <v/>
      </c>
      <c r="IG217" s="45">
        <f>IG212+IG213+IG214+IG215+IG216</f>
        <v/>
      </c>
      <c r="IH217" s="45">
        <f>IH212+IH213+IH214+IH215+IH216</f>
        <v/>
      </c>
      <c r="II217" s="45">
        <f>II212+II213+II214+II215+II216</f>
        <v/>
      </c>
      <c r="IJ217" s="45">
        <f>IJ212+IJ213+IJ214+IJ215+IJ216</f>
        <v/>
      </c>
      <c r="IK217" s="45">
        <f>IK212+IK213+IK214+IK215+IK216</f>
        <v/>
      </c>
      <c r="IL217" s="45">
        <f>IL212+IL213+IL214+IL215+IL216</f>
        <v/>
      </c>
      <c r="IM217" s="45">
        <f>IM212+IM213+IM214+IM215+IM216</f>
        <v/>
      </c>
      <c r="IN217" s="45">
        <f>IN212+IN213+IN214+IN215+IN216</f>
        <v/>
      </c>
      <c r="IO217" s="45">
        <f>IO212+IO213+IO214+IO215+IO216</f>
        <v/>
      </c>
      <c r="IP217" s="45">
        <f>IP212+IP213+IP214+IP215+IP216</f>
        <v/>
      </c>
      <c r="IQ217" s="45">
        <f>IQ212+IQ213+IQ214+IQ215+IQ216</f>
        <v/>
      </c>
      <c r="IR217" s="45">
        <f>IR212+IR213+IR214+IR215+IR216</f>
        <v/>
      </c>
      <c r="IS217" s="45">
        <f>IS212+IS213+IS214+IS215+IS216</f>
        <v/>
      </c>
      <c r="IT217" s="45">
        <f>IT212+IT213+IT214+IT215+IT216</f>
        <v/>
      </c>
      <c r="IU217" s="45">
        <f>IU212+IU213+IU214+IU215+IU216</f>
        <v/>
      </c>
      <c r="IV217" s="45">
        <f>IV212+IV213+IV214+IV215+IV216</f>
        <v/>
      </c>
      <c r="IW217" s="45">
        <f>IW212+IW213+IW214+IW215+IW216</f>
        <v/>
      </c>
      <c r="IX217" s="45">
        <f>IX212+IX213+IX214+IX215+IX216</f>
        <v/>
      </c>
      <c r="IY217" s="45">
        <f>IY212+IY213+IY214+IY215+IY216</f>
        <v/>
      </c>
      <c r="IZ217" s="45">
        <f>IZ212+IZ213+IZ214+IZ215+IZ216</f>
        <v/>
      </c>
      <c r="JA217" s="45">
        <f>JA212+JA213+JA214+JA215+JA216</f>
        <v/>
      </c>
      <c r="JB217" s="45">
        <f>JB212+JB213+JB214+JB215+JB216</f>
        <v/>
      </c>
      <c r="JC217" s="45">
        <f>JC212+JC213+JC214+JC215+JC216</f>
        <v/>
      </c>
      <c r="JD217" s="45">
        <f>JD212+JD213+JD214+JD215+JD216</f>
        <v/>
      </c>
      <c r="JE217" s="45">
        <f>JE212+JE213+JE214+JE215+JE216</f>
        <v/>
      </c>
      <c r="JF217" s="45">
        <f>JF212+JF213+JF214+JF215+JF216</f>
        <v/>
      </c>
      <c r="JG217" s="45">
        <f>JG212+JG213+JG214+JG215+JG216</f>
        <v/>
      </c>
      <c r="JH217" s="45">
        <f>JH212+JH213+JH214+JH215+JH216</f>
        <v/>
      </c>
      <c r="JI217" s="45">
        <f>JI212+JI213+JI214+JI215+JI216</f>
        <v/>
      </c>
      <c r="JJ217" s="45">
        <f>JJ212+JJ213+JJ214+JJ215+JJ216</f>
        <v/>
      </c>
      <c r="JK217" s="45">
        <f>JK212+JK213+JK214+JK215+JK216</f>
        <v/>
      </c>
      <c r="JL217" s="45">
        <f>JL212+JL213+JL214+JL215+JL216</f>
        <v/>
      </c>
      <c r="JM217" s="45">
        <f>JM212+JM213+JM214+JM215+JM216</f>
        <v/>
      </c>
      <c r="JN217" s="45">
        <f>JN212+JN213+JN214+JN215+JN216</f>
        <v/>
      </c>
      <c r="JO217" s="45">
        <f>JO212+JO213+JO214+JO215+JO216</f>
        <v/>
      </c>
      <c r="JP217" s="45">
        <f>JP212+JP213+JP214+JP215+JP216</f>
        <v/>
      </c>
      <c r="JQ217" s="45">
        <f>JQ212+JQ213+JQ214+JQ215+JQ216</f>
        <v/>
      </c>
      <c r="JR217" s="45">
        <f>JR212+JR213+JR214+JR215+JR216</f>
        <v/>
      </c>
      <c r="JS217" s="45">
        <f>JS212+JS213+JS214+JS215+JS216</f>
        <v/>
      </c>
      <c r="JT217" s="45">
        <f>JT212+JT213+JT214+JT215+JT216</f>
        <v/>
      </c>
      <c r="JU217" s="45">
        <f>JU212+JU213+JU214+JU215+JU216</f>
        <v/>
      </c>
      <c r="JV217" s="45">
        <f>JV212+JV213+JV214+JV215+JV216</f>
        <v/>
      </c>
      <c r="JW217" s="45">
        <f>JW212+JW213+JW214+JW215+JW216</f>
        <v/>
      </c>
      <c r="JX217" s="45">
        <f>JX212+JX213+JX214+JX215+JX216</f>
        <v/>
      </c>
      <c r="JY217" s="45">
        <f>JY212+JY213+JY214+JY215+JY216</f>
        <v/>
      </c>
      <c r="JZ217" s="45">
        <f>JZ212+JZ213+JZ214+JZ215+JZ216</f>
        <v/>
      </c>
      <c r="KA217" s="45">
        <f>KA212+KA213+KA214+KA215+KA216</f>
        <v/>
      </c>
      <c r="KB217" s="45">
        <f>KB212+KB213+KB214+KB215+KB216</f>
        <v/>
      </c>
      <c r="KC217" s="45">
        <f>KC212+KC213+KC214+KC215+KC216</f>
        <v/>
      </c>
      <c r="KD217" s="45">
        <f>KD212+KD213+KD214+KD215+KD216</f>
        <v/>
      </c>
      <c r="KE217" s="45">
        <f>KE212+KE213+KE214+KE215+KE216</f>
        <v/>
      </c>
      <c r="KF217" s="45">
        <f>KF212+KF213+KF214+KF215+KF216</f>
        <v/>
      </c>
      <c r="KG217" s="45">
        <f>KG212+KG213+KG214+KG215+KG216</f>
        <v/>
      </c>
      <c r="KH217" s="45">
        <f>KH212+KH213+KH214+KH215+KH216</f>
        <v/>
      </c>
      <c r="KI217" s="45">
        <f>KI212+KI213+KI214+KI215+KI216</f>
        <v/>
      </c>
      <c r="KJ217" s="45">
        <f>KJ212+KJ213+KJ214+KJ215+KJ216</f>
        <v/>
      </c>
      <c r="KK217" s="45">
        <f>KK212+KK213+KK214+KK215+KK216</f>
        <v/>
      </c>
      <c r="KL217" s="45">
        <f>KL212+KL213+KL214+KL215+KL216</f>
        <v/>
      </c>
      <c r="KM217" s="45">
        <f>KM212+KM213+KM214+KM215+KM216</f>
        <v/>
      </c>
      <c r="KN217" s="45">
        <f>KN212+KN213+KN214+KN215+KN216</f>
        <v/>
      </c>
      <c r="KO217" s="45">
        <f>KO212+KO213+KO214+KO215+KO216</f>
        <v/>
      </c>
      <c r="KP217" s="45">
        <f>KP212+KP213+KP214+KP215+KP216</f>
        <v/>
      </c>
      <c r="KQ217" s="45">
        <f>KQ212+KQ213+KQ214+KQ215+KQ216</f>
        <v/>
      </c>
      <c r="KR217" s="45">
        <f>KR212+KR213+KR214+KR215+KR216</f>
        <v/>
      </c>
      <c r="KS217" s="45">
        <f>KS212+KS213+KS214+KS215+KS216</f>
        <v/>
      </c>
      <c r="KT217" s="45">
        <f>KT212+KT213+KT214+KT215+KT216</f>
        <v/>
      </c>
      <c r="KU217" s="45">
        <f>KU212+KU213+KU214+KU215+KU216</f>
        <v/>
      </c>
      <c r="KV217" s="45">
        <f>KV212+KV213+KV214+KV215+KV216</f>
        <v/>
      </c>
      <c r="KW217" s="45">
        <f>KW212+KW213+KW214+KW215+KW216</f>
        <v/>
      </c>
      <c r="KX217" s="45">
        <f>KX212+KX213+KX214+KX215+KX216</f>
        <v/>
      </c>
      <c r="KY217" s="45">
        <f>KY212+KY213+KY214+KY215+KY216</f>
        <v/>
      </c>
      <c r="KZ217" s="45">
        <f>KZ212+KZ213+KZ214+KZ215+KZ216</f>
        <v/>
      </c>
      <c r="LA217" s="45">
        <f>LA212+LA213+LA214+LA215+LA216</f>
        <v/>
      </c>
      <c r="LB217" s="45">
        <f>LB212+LB213+LB214+LB215+LB216</f>
        <v/>
      </c>
      <c r="LC217" s="45">
        <f>LC212+LC213+LC214+LC215+LC216</f>
        <v/>
      </c>
      <c r="LD217" s="45">
        <f>LD212+LD213+LD214+LD215+LD216</f>
        <v/>
      </c>
      <c r="LE217" s="45">
        <f>LE212+LE213+LE214+LE215+LE216</f>
        <v/>
      </c>
      <c r="LF217" s="45">
        <f>LF212+LF213+LF214+LF215+LF216</f>
        <v/>
      </c>
      <c r="LG217" s="45">
        <f>LG212+LG213+LG214+LG215+LG216</f>
        <v/>
      </c>
      <c r="LH217" s="45">
        <f>LH212+LH213+LH214+LH215+LH216</f>
        <v/>
      </c>
      <c r="LI217" s="45">
        <f>LI212+LI213+LI214+LI215+LI216</f>
        <v/>
      </c>
      <c r="LJ217" s="45">
        <f>LJ212+LJ213+LJ214+LJ215+LJ216</f>
        <v/>
      </c>
      <c r="LK217" s="45">
        <f>LK212+LK213+LK214+LK215+LK216</f>
        <v/>
      </c>
      <c r="LL217" s="45">
        <f>LL212+LL213+LL214+LL215+LL216</f>
        <v/>
      </c>
      <c r="LM217" s="45">
        <f>LM212+LM213+LM214+LM215+LM216</f>
        <v/>
      </c>
      <c r="LN217" s="45">
        <f>LN212+LN213+LN214+LN215+LN216</f>
        <v/>
      </c>
      <c r="LO217" s="45">
        <f>LO212+LO213+LO214+LO215+LO216</f>
        <v/>
      </c>
      <c r="LP217" s="45">
        <f>LP212+LP213+LP214+LP215+LP216</f>
        <v/>
      </c>
      <c r="LQ217" s="45">
        <f>LQ212+LQ213+LQ214+LQ215+LQ216</f>
        <v/>
      </c>
      <c r="LR217" s="45">
        <f>LR212+LR213+LR214+LR215+LR216</f>
        <v/>
      </c>
      <c r="LS217" s="45">
        <f>LS212+LS213+LS214+LS215+LS216</f>
        <v/>
      </c>
      <c r="LT217" s="45">
        <f>LT212+LT213+LT214+LT215+LT216</f>
        <v/>
      </c>
      <c r="LU217" s="45">
        <f>LU212+LU213+LU214+LU215+LU216</f>
        <v/>
      </c>
      <c r="LV217" s="45">
        <f>LV212+LV213+LV214+LV215+LV216</f>
        <v/>
      </c>
      <c r="LW217" s="45">
        <f>LW212+LW213+LW214+LW215+LW216</f>
        <v/>
      </c>
      <c r="LX217" s="45">
        <f>LX212+LX213+LX214+LX215+LX216</f>
        <v/>
      </c>
      <c r="LY217" s="45">
        <f>LY212+LY213+LY214+LY215+LY216</f>
        <v/>
      </c>
      <c r="LZ217" s="45">
        <f>LZ212+LZ213+LZ214+LZ215+LZ216</f>
        <v/>
      </c>
      <c r="MA217" s="45">
        <f>MA212+MA213+MA214+MA215+MA216</f>
        <v/>
      </c>
      <c r="MB217" s="45">
        <f>MB212+MB213+MB214+MB215+MB216</f>
        <v/>
      </c>
      <c r="MC217" s="45">
        <f>MC212+MC213+MC214+MC215+MC216</f>
        <v/>
      </c>
      <c r="MD217" s="45">
        <f>MD212+MD213+MD214+MD215+MD216</f>
        <v/>
      </c>
      <c r="ME217" s="45">
        <f>ME212+ME213+ME214+ME215+ME216</f>
        <v/>
      </c>
      <c r="MF217" s="45">
        <f>MF212+MF213+MF214+MF215+MF216</f>
        <v/>
      </c>
      <c r="MG217" s="45">
        <f>MG212+MG213+MG214+MG215+MG216</f>
        <v/>
      </c>
      <c r="MH217" s="45">
        <f>MH212+MH213+MH214+MH215+MH216</f>
        <v/>
      </c>
      <c r="MI217" s="45">
        <f>MI212+MI213+MI214+MI215+MI216</f>
        <v/>
      </c>
      <c r="MJ217" s="45">
        <f>MJ212+MJ213+MJ214+MJ215+MJ216</f>
        <v/>
      </c>
      <c r="MK217" s="45">
        <f>MK212+MK213+MK214+MK215+MK216</f>
        <v/>
      </c>
      <c r="ML217" s="45">
        <f>ML212+ML213+ML214+ML215+ML216</f>
        <v/>
      </c>
      <c r="MM217" s="45">
        <f>MM212+MM213+MM214+MM215+MM216</f>
        <v/>
      </c>
      <c r="MN217" s="45">
        <f>MN212+MN213+MN214+MN215+MN216</f>
        <v/>
      </c>
      <c r="MO217" s="45">
        <f>MO212+MO213+MO214+MO215+MO216</f>
        <v/>
      </c>
      <c r="MP217" s="45">
        <f>MP212+MP213+MP214+MP215+MP216</f>
        <v/>
      </c>
      <c r="MQ217" s="45">
        <f>MQ212+MQ213+MQ214+MQ215+MQ216</f>
        <v/>
      </c>
      <c r="MR217" s="45">
        <f>MR212+MR213+MR214+MR215+MR216</f>
        <v/>
      </c>
      <c r="MS217" s="45">
        <f>MS212+MS213+MS214+MS215+MS216</f>
        <v/>
      </c>
      <c r="MT217" s="45">
        <f>MT212+MT213+MT214+MT215+MT216</f>
        <v/>
      </c>
      <c r="MU217" s="45">
        <f>MU212+MU213+MU214+MU215+MU216</f>
        <v/>
      </c>
      <c r="MV217" s="45">
        <f>MV212+MV213+MV214+MV215+MV216</f>
        <v/>
      </c>
      <c r="MW217" s="45">
        <f>MW212+MW213+MW214+MW215+MW216</f>
        <v/>
      </c>
      <c r="MX217" s="45">
        <f>MX212+MX213+MX214+MX215+MX216</f>
        <v/>
      </c>
      <c r="MY217" s="45">
        <f>MY212+MY213+MY214+MY215+MY216</f>
        <v/>
      </c>
      <c r="MZ217" s="45">
        <f>MZ212+MZ213+MZ214+MZ215+MZ216</f>
        <v/>
      </c>
      <c r="NA217" s="45">
        <f>NA212+NA213+NA214+NA215+NA216</f>
        <v/>
      </c>
      <c r="NB217" s="45">
        <f>NB212+NB213+NB214+NB215+NB216</f>
        <v/>
      </c>
      <c r="NC217" s="45">
        <f>NC212+NC213+NC214+NC215+NC216</f>
        <v/>
      </c>
      <c r="ND217" s="45">
        <f>ND212+ND213+ND214+ND215+ND216</f>
        <v/>
      </c>
      <c r="NE217" s="45">
        <f>NE212+NE213+NE214+NE215+NE216</f>
        <v/>
      </c>
      <c r="NF217" s="45">
        <f>NF212+NF213+NF214+NF215+NF216</f>
        <v/>
      </c>
      <c r="NG217" s="45">
        <f>NG212+NG213+NG214+NG215+NG216</f>
        <v/>
      </c>
      <c r="NH217" s="45">
        <f>NH212+NH213+NH214+NH215+NH216</f>
        <v/>
      </c>
      <c r="NI217" s="45">
        <f>NI212+NI213+NI214+NI215+NI216</f>
        <v/>
      </c>
      <c r="NJ217" s="45">
        <f>NJ212+NJ213+NJ214+NJ215+NJ216</f>
        <v/>
      </c>
      <c r="NK217" s="45">
        <f>NK212+NK213+NK214+NK215+NK216</f>
        <v/>
      </c>
      <c r="NL217" s="45">
        <f>NL212+NL213+NL214+NL215+NL216</f>
        <v/>
      </c>
      <c r="NM217" s="45">
        <f>NM212+NM213+NM214+NM215+NM216</f>
        <v/>
      </c>
      <c r="NN217" s="45">
        <f>NN212+NN213+NN214+NN215+NN216</f>
        <v/>
      </c>
      <c r="NO217" s="45">
        <f>NO212+NO213+NO214+NO215+NO216</f>
        <v/>
      </c>
      <c r="NP217" s="45">
        <f>NP212+NP213+NP214+NP215+NP216</f>
        <v/>
      </c>
      <c r="NQ217" s="45">
        <f>NQ212+NQ213+NQ214+NQ215+NQ216</f>
        <v/>
      </c>
      <c r="NR217" s="45">
        <f>NR212+NR213+NR214+NR215+NR216</f>
        <v/>
      </c>
      <c r="NS217" s="45">
        <f>NS212+NS213+NS214+NS215+NS216</f>
        <v/>
      </c>
      <c r="NT217" s="45">
        <f>NT212+NT213+NT214+NT215+NT216</f>
        <v/>
      </c>
      <c r="NU217" s="45">
        <f>NU212+NU213+NU214+NU215+NU216</f>
        <v/>
      </c>
      <c r="NV217" s="45">
        <f>NV212+NV213+NV214+NV215+NV216</f>
        <v/>
      </c>
      <c r="NW217" s="45">
        <f>NW212+NW213+NW214+NW215+NW216</f>
        <v/>
      </c>
      <c r="NX217" s="45">
        <f>NX212+NX213+NX214+NX215+NX216</f>
        <v/>
      </c>
      <c r="NY217" s="45">
        <f>NY212+NY213+NY214+NY215+NY216</f>
        <v/>
      </c>
      <c r="NZ217" s="45">
        <f>NZ212+NZ213+NZ214+NZ215+NZ216</f>
        <v/>
      </c>
      <c r="OA217" s="45">
        <f>OA212+OA213+OA214+OA215+OA216</f>
        <v/>
      </c>
      <c r="OB217" s="45">
        <f>OB212+OB213+OB214+OB215+OB216</f>
        <v/>
      </c>
      <c r="OC217" s="45">
        <f>OC212+OC213+OC214+OC215+OC216</f>
        <v/>
      </c>
      <c r="OD217" s="45">
        <f>OD212+OD213+OD214+OD215+OD216</f>
        <v/>
      </c>
      <c r="OE217" s="45">
        <f>OE212+OE213+OE214+OE215+OE216</f>
        <v/>
      </c>
      <c r="OF217" s="45">
        <f>OF212+OF213+OF214+OF215+OF216</f>
        <v/>
      </c>
      <c r="OG217" s="45">
        <f>OG212+OG213+OG214+OG215+OG216</f>
        <v/>
      </c>
      <c r="OH217" s="45">
        <f>OH212+OH213+OH214+OH215+OH216</f>
        <v/>
      </c>
      <c r="OI217" s="45">
        <f>OI212+OI213+OI214+OI215+OI216</f>
        <v/>
      </c>
      <c r="OJ217" s="45">
        <f>OJ212+OJ213+OJ214+OJ215+OJ216</f>
        <v/>
      </c>
      <c r="OK217" s="45">
        <f>OK212+OK213+OK214+OK215+OK216</f>
        <v/>
      </c>
      <c r="OL217" s="45">
        <f>OL212+OL213+OL214+OL215+OL216</f>
        <v/>
      </c>
      <c r="OM217" s="45">
        <f>OM212+OM213+OM214+OM215+OM216</f>
        <v/>
      </c>
      <c r="ON217" s="45">
        <f>ON212+ON213+ON214+ON215+ON216</f>
        <v/>
      </c>
      <c r="OO217" s="45">
        <f>OO212+OO213+OO214+OO215+OO216</f>
        <v/>
      </c>
      <c r="OP217" s="45">
        <f>OP212+OP213+OP214+OP215+OP216</f>
        <v/>
      </c>
      <c r="OQ217" s="45">
        <f>OQ212+OQ213+OQ214+OQ215+OQ216</f>
        <v/>
      </c>
      <c r="OR217" s="45">
        <f>OR212+OR213+OR214+OR215+OR216</f>
        <v/>
      </c>
      <c r="OS217" s="45">
        <f>OS212+OS213+OS214+OS215+OS216</f>
        <v/>
      </c>
      <c r="OT217" s="45">
        <f>OT212+OT213+OT214+OT215+OT216</f>
        <v/>
      </c>
      <c r="OU217" s="45">
        <f>OU212+OU213+OU214+OU215+OU216</f>
        <v/>
      </c>
      <c r="OV217" s="45">
        <f>OV212+OV213+OV214+OV215+OV216</f>
        <v/>
      </c>
      <c r="OW217" s="45">
        <f>OW212+OW213+OW214+OW215+OW216</f>
        <v/>
      </c>
      <c r="OX217" s="45">
        <f>OX212+OX213+OX214+OX215+OX216</f>
        <v/>
      </c>
      <c r="OY217" s="45">
        <f>OY212+OY213+OY214+OY215+OY216</f>
        <v/>
      </c>
      <c r="OZ217" s="45">
        <f>OZ212+OZ213+OZ214+OZ215+OZ216</f>
        <v/>
      </c>
      <c r="PA217" s="45">
        <f>PA212+PA213+PA214+PA215+PA216</f>
        <v/>
      </c>
      <c r="PB217" s="45">
        <f>PB212+PB213+PB214+PB215+PB216</f>
        <v/>
      </c>
      <c r="PC217" s="45">
        <f>PC212+PC213+PC214+PC215+PC216</f>
        <v/>
      </c>
      <c r="PD217" s="45">
        <f>PD212+PD213+PD214+PD215+PD216</f>
        <v/>
      </c>
      <c r="PE217" s="45">
        <f>PE212+PE213+PE214+PE215+PE216</f>
        <v/>
      </c>
      <c r="PF217" s="45">
        <f>PF212+PF213+PF214+PF215+PF216</f>
        <v/>
      </c>
      <c r="PG217" s="45">
        <f>PG212+PG213+PG214+PG215+PG216</f>
        <v/>
      </c>
      <c r="PH217" s="45">
        <f>PH212+PH213+PH214+PH215+PH216</f>
        <v/>
      </c>
      <c r="PI217" s="45">
        <f>PI212+PI213+PI214+PI215+PI216</f>
        <v/>
      </c>
      <c r="PJ217" s="45">
        <f>PJ212+PJ213+PJ214+PJ215+PJ216</f>
        <v/>
      </c>
      <c r="PK217" s="45">
        <f>PK212+PK213+PK214+PK215+PK216</f>
        <v/>
      </c>
      <c r="PL217" s="45">
        <f>PL212+PL213+PL214+PL215+PL216</f>
        <v/>
      </c>
      <c r="PM217" s="45">
        <f>PM212+PM213+PM214+PM215+PM216</f>
        <v/>
      </c>
    </row>
    <row r="218">
      <c r="A218" s="9" t="inlineStr">
        <is>
          <t>Variable opex (occupied homes)</t>
        </is>
      </c>
      <c r="B218" s="9" t="inlineStr">
        <is>
          <t>P4</t>
        </is>
      </c>
      <c r="C218" s="43">
        <f>SUM(D218:PM218)</f>
        <v/>
      </c>
      <c r="D218" s="44">
        <f>-(opex_util+opex_rm)/12*D206*D211</f>
        <v/>
      </c>
      <c r="E218" s="44">
        <f>-(opex_util+opex_rm)/12*E206*E211</f>
        <v/>
      </c>
      <c r="F218" s="44">
        <f>-(opex_util+opex_rm)/12*F206*F211</f>
        <v/>
      </c>
      <c r="G218" s="44">
        <f>-(opex_util+opex_rm)/12*G206*G211</f>
        <v/>
      </c>
      <c r="H218" s="44">
        <f>-(opex_util+opex_rm)/12*H206*H211</f>
        <v/>
      </c>
      <c r="I218" s="44">
        <f>-(opex_util+opex_rm)/12*I206*I211</f>
        <v/>
      </c>
      <c r="J218" s="44">
        <f>-(opex_util+opex_rm)/12*J206*J211</f>
        <v/>
      </c>
      <c r="K218" s="44">
        <f>-(opex_util+opex_rm)/12*K206*K211</f>
        <v/>
      </c>
      <c r="L218" s="44">
        <f>-(opex_util+opex_rm)/12*L206*L211</f>
        <v/>
      </c>
      <c r="M218" s="44">
        <f>-(opex_util+opex_rm)/12*M206*M211</f>
        <v/>
      </c>
      <c r="N218" s="44">
        <f>-(opex_util+opex_rm)/12*N206*N211</f>
        <v/>
      </c>
      <c r="O218" s="44">
        <f>-(opex_util+opex_rm)/12*O206*O211</f>
        <v/>
      </c>
      <c r="P218" s="44">
        <f>-(opex_util+opex_rm)/12*P206*P211</f>
        <v/>
      </c>
      <c r="Q218" s="44">
        <f>-(opex_util+opex_rm)/12*Q206*Q211</f>
        <v/>
      </c>
      <c r="R218" s="44">
        <f>-(opex_util+opex_rm)/12*R206*R211</f>
        <v/>
      </c>
      <c r="S218" s="44">
        <f>-(opex_util+opex_rm)/12*S206*S211</f>
        <v/>
      </c>
      <c r="T218" s="44">
        <f>-(opex_util+opex_rm)/12*T206*T211</f>
        <v/>
      </c>
      <c r="U218" s="44">
        <f>-(opex_util+opex_rm)/12*U206*U211</f>
        <v/>
      </c>
      <c r="V218" s="44">
        <f>-(opex_util+opex_rm)/12*V206*V211</f>
        <v/>
      </c>
      <c r="W218" s="44">
        <f>-(opex_util+opex_rm)/12*W206*W211</f>
        <v/>
      </c>
      <c r="X218" s="44">
        <f>-(opex_util+opex_rm)/12*X206*X211</f>
        <v/>
      </c>
      <c r="Y218" s="44">
        <f>-(opex_util+opex_rm)/12*Y206*Y211</f>
        <v/>
      </c>
      <c r="Z218" s="44">
        <f>-(opex_util+opex_rm)/12*Z206*Z211</f>
        <v/>
      </c>
      <c r="AA218" s="44">
        <f>-(opex_util+opex_rm)/12*AA206*AA211</f>
        <v/>
      </c>
      <c r="AB218" s="44">
        <f>-(opex_util+opex_rm)/12*AB206*AB211</f>
        <v/>
      </c>
      <c r="AC218" s="44">
        <f>-(opex_util+opex_rm)/12*AC206*AC211</f>
        <v/>
      </c>
      <c r="AD218" s="44">
        <f>-(opex_util+opex_rm)/12*AD206*AD211</f>
        <v/>
      </c>
      <c r="AE218" s="44">
        <f>-(opex_util+opex_rm)/12*AE206*AE211</f>
        <v/>
      </c>
      <c r="AF218" s="44">
        <f>-(opex_util+opex_rm)/12*AF206*AF211</f>
        <v/>
      </c>
      <c r="AG218" s="44">
        <f>-(opex_util+opex_rm)/12*AG206*AG211</f>
        <v/>
      </c>
      <c r="AH218" s="44">
        <f>-(opex_util+opex_rm)/12*AH206*AH211</f>
        <v/>
      </c>
      <c r="AI218" s="44">
        <f>-(opex_util+opex_rm)/12*AI206*AI211</f>
        <v/>
      </c>
      <c r="AJ218" s="44">
        <f>-(opex_util+opex_rm)/12*AJ206*AJ211</f>
        <v/>
      </c>
      <c r="AK218" s="44">
        <f>-(opex_util+opex_rm)/12*AK206*AK211</f>
        <v/>
      </c>
      <c r="AL218" s="44">
        <f>-(opex_util+opex_rm)/12*AL206*AL211</f>
        <v/>
      </c>
      <c r="AM218" s="44">
        <f>-(opex_util+opex_rm)/12*AM206*AM211</f>
        <v/>
      </c>
      <c r="AN218" s="44">
        <f>-(opex_util+opex_rm)/12*AN206*AN211</f>
        <v/>
      </c>
      <c r="AO218" s="44">
        <f>-(opex_util+opex_rm)/12*AO206*AO211</f>
        <v/>
      </c>
      <c r="AP218" s="44">
        <f>-(opex_util+opex_rm)/12*AP206*AP211</f>
        <v/>
      </c>
      <c r="AQ218" s="44">
        <f>-(opex_util+opex_rm)/12*AQ206*AQ211</f>
        <v/>
      </c>
      <c r="AR218" s="44">
        <f>-(opex_util+opex_rm)/12*AR206*AR211</f>
        <v/>
      </c>
      <c r="AS218" s="44">
        <f>-(opex_util+opex_rm)/12*AS206*AS211</f>
        <v/>
      </c>
      <c r="AT218" s="44">
        <f>-(opex_util+opex_rm)/12*AT206*AT211</f>
        <v/>
      </c>
      <c r="AU218" s="44">
        <f>-(opex_util+opex_rm)/12*AU206*AU211</f>
        <v/>
      </c>
      <c r="AV218" s="44">
        <f>-(opex_util+opex_rm)/12*AV206*AV211</f>
        <v/>
      </c>
      <c r="AW218" s="44">
        <f>-(opex_util+opex_rm)/12*AW206*AW211</f>
        <v/>
      </c>
      <c r="AX218" s="44">
        <f>-(opex_util+opex_rm)/12*AX206*AX211</f>
        <v/>
      </c>
      <c r="AY218" s="44">
        <f>-(opex_util+opex_rm)/12*AY206*AY211</f>
        <v/>
      </c>
      <c r="AZ218" s="44">
        <f>-(opex_util+opex_rm)/12*AZ206*AZ211</f>
        <v/>
      </c>
      <c r="BA218" s="44">
        <f>-(opex_util+opex_rm)/12*BA206*BA211</f>
        <v/>
      </c>
      <c r="BB218" s="44">
        <f>-(opex_util+opex_rm)/12*BB206*BB211</f>
        <v/>
      </c>
      <c r="BC218" s="44">
        <f>-(opex_util+opex_rm)/12*BC206*BC211</f>
        <v/>
      </c>
      <c r="BD218" s="44">
        <f>-(opex_util+opex_rm)/12*BD206*BD211</f>
        <v/>
      </c>
      <c r="BE218" s="44">
        <f>-(opex_util+opex_rm)/12*BE206*BE211</f>
        <v/>
      </c>
      <c r="BF218" s="44">
        <f>-(opex_util+opex_rm)/12*BF206*BF211</f>
        <v/>
      </c>
      <c r="BG218" s="44">
        <f>-(opex_util+opex_rm)/12*BG206*BG211</f>
        <v/>
      </c>
      <c r="BH218" s="44">
        <f>-(opex_util+opex_rm)/12*BH206*BH211</f>
        <v/>
      </c>
      <c r="BI218" s="44">
        <f>-(opex_util+opex_rm)/12*BI206*BI211</f>
        <v/>
      </c>
      <c r="BJ218" s="44">
        <f>-(opex_util+opex_rm)/12*BJ206*BJ211</f>
        <v/>
      </c>
      <c r="BK218" s="44">
        <f>-(opex_util+opex_rm)/12*BK206*BK211</f>
        <v/>
      </c>
      <c r="BL218" s="44">
        <f>-(opex_util+opex_rm)/12*BL206*BL211</f>
        <v/>
      </c>
      <c r="BM218" s="44">
        <f>-(opex_util+opex_rm)/12*BM206*BM211</f>
        <v/>
      </c>
      <c r="BN218" s="44">
        <f>-(opex_util+opex_rm)/12*BN206*BN211</f>
        <v/>
      </c>
      <c r="BO218" s="44">
        <f>-(opex_util+opex_rm)/12*BO206*BO211</f>
        <v/>
      </c>
      <c r="BP218" s="44">
        <f>-(opex_util+opex_rm)/12*BP206*BP211</f>
        <v/>
      </c>
      <c r="BQ218" s="44">
        <f>-(opex_util+opex_rm)/12*BQ206*BQ211</f>
        <v/>
      </c>
      <c r="BR218" s="44">
        <f>-(opex_util+opex_rm)/12*BR206*BR211</f>
        <v/>
      </c>
      <c r="BS218" s="44">
        <f>-(opex_util+opex_rm)/12*BS206*BS211</f>
        <v/>
      </c>
      <c r="BT218" s="44">
        <f>-(opex_util+opex_rm)/12*BT206*BT211</f>
        <v/>
      </c>
      <c r="BU218" s="44">
        <f>-(opex_util+opex_rm)/12*BU206*BU211</f>
        <v/>
      </c>
      <c r="BV218" s="44">
        <f>-(opex_util+opex_rm)/12*BV206*BV211</f>
        <v/>
      </c>
      <c r="BW218" s="44">
        <f>-(opex_util+opex_rm)/12*BW206*BW211</f>
        <v/>
      </c>
      <c r="BX218" s="44">
        <f>-(opex_util+opex_rm)/12*BX206*BX211</f>
        <v/>
      </c>
      <c r="BY218" s="44">
        <f>-(opex_util+opex_rm)/12*BY206*BY211</f>
        <v/>
      </c>
      <c r="BZ218" s="44">
        <f>-(opex_util+opex_rm)/12*BZ206*BZ211</f>
        <v/>
      </c>
      <c r="CA218" s="44">
        <f>-(opex_util+opex_rm)/12*CA206*CA211</f>
        <v/>
      </c>
      <c r="CB218" s="44">
        <f>-(opex_util+opex_rm)/12*CB206*CB211</f>
        <v/>
      </c>
      <c r="CC218" s="44">
        <f>-(opex_util+opex_rm)/12*CC206*CC211</f>
        <v/>
      </c>
      <c r="CD218" s="44">
        <f>-(opex_util+opex_rm)/12*CD206*CD211</f>
        <v/>
      </c>
      <c r="CE218" s="44">
        <f>-(opex_util+opex_rm)/12*CE206*CE211</f>
        <v/>
      </c>
      <c r="CF218" s="44">
        <f>-(opex_util+opex_rm)/12*CF206*CF211</f>
        <v/>
      </c>
      <c r="CG218" s="44">
        <f>-(opex_util+opex_rm)/12*CG206*CG211</f>
        <v/>
      </c>
      <c r="CH218" s="44">
        <f>-(opex_util+opex_rm)/12*CH206*CH211</f>
        <v/>
      </c>
      <c r="CI218" s="44">
        <f>-(opex_util+opex_rm)/12*CI206*CI211</f>
        <v/>
      </c>
      <c r="CJ218" s="44">
        <f>-(opex_util+opex_rm)/12*CJ206*CJ211</f>
        <v/>
      </c>
      <c r="CK218" s="44">
        <f>-(opex_util+opex_rm)/12*CK206*CK211</f>
        <v/>
      </c>
      <c r="CL218" s="44">
        <f>-(opex_util+opex_rm)/12*CL206*CL211</f>
        <v/>
      </c>
      <c r="CM218" s="44">
        <f>-(opex_util+opex_rm)/12*CM206*CM211</f>
        <v/>
      </c>
      <c r="CN218" s="44">
        <f>-(opex_util+opex_rm)/12*CN206*CN211</f>
        <v/>
      </c>
      <c r="CO218" s="44">
        <f>-(opex_util+opex_rm)/12*CO206*CO211</f>
        <v/>
      </c>
      <c r="CP218" s="44">
        <f>-(opex_util+opex_rm)/12*CP206*CP211</f>
        <v/>
      </c>
      <c r="CQ218" s="44">
        <f>-(opex_util+opex_rm)/12*CQ206*CQ211</f>
        <v/>
      </c>
      <c r="CR218" s="44">
        <f>-(opex_util+opex_rm)/12*CR206*CR211</f>
        <v/>
      </c>
      <c r="CS218" s="44">
        <f>-(opex_util+opex_rm)/12*CS206*CS211</f>
        <v/>
      </c>
      <c r="CT218" s="44">
        <f>-(opex_util+opex_rm)/12*CT206*CT211</f>
        <v/>
      </c>
      <c r="CU218" s="44">
        <f>-(opex_util+opex_rm)/12*CU206*CU211</f>
        <v/>
      </c>
      <c r="CV218" s="44">
        <f>-(opex_util+opex_rm)/12*CV206*CV211</f>
        <v/>
      </c>
      <c r="CW218" s="44">
        <f>-(opex_util+opex_rm)/12*CW206*CW211</f>
        <v/>
      </c>
      <c r="CX218" s="44">
        <f>-(opex_util+opex_rm)/12*CX206*CX211</f>
        <v/>
      </c>
      <c r="CY218" s="44">
        <f>-(opex_util+opex_rm)/12*CY206*CY211</f>
        <v/>
      </c>
      <c r="CZ218" s="44">
        <f>-(opex_util+opex_rm)/12*CZ206*CZ211</f>
        <v/>
      </c>
      <c r="DA218" s="44">
        <f>-(opex_util+opex_rm)/12*DA206*DA211</f>
        <v/>
      </c>
      <c r="DB218" s="44">
        <f>-(opex_util+opex_rm)/12*DB206*DB211</f>
        <v/>
      </c>
      <c r="DC218" s="44">
        <f>-(opex_util+opex_rm)/12*DC206*DC211</f>
        <v/>
      </c>
      <c r="DD218" s="44">
        <f>-(opex_util+opex_rm)/12*DD206*DD211</f>
        <v/>
      </c>
      <c r="DE218" s="44">
        <f>-(opex_util+opex_rm)/12*DE206*DE211</f>
        <v/>
      </c>
      <c r="DF218" s="44">
        <f>-(opex_util+opex_rm)/12*DF206*DF211</f>
        <v/>
      </c>
      <c r="DG218" s="44">
        <f>-(opex_util+opex_rm)/12*DG206*DG211</f>
        <v/>
      </c>
      <c r="DH218" s="44">
        <f>-(opex_util+opex_rm)/12*DH206*DH211</f>
        <v/>
      </c>
      <c r="DI218" s="44">
        <f>-(opex_util+opex_rm)/12*DI206*DI211</f>
        <v/>
      </c>
      <c r="DJ218" s="44">
        <f>-(opex_util+opex_rm)/12*DJ206*DJ211</f>
        <v/>
      </c>
      <c r="DK218" s="44">
        <f>-(opex_util+opex_rm)/12*DK206*DK211</f>
        <v/>
      </c>
      <c r="DL218" s="44">
        <f>-(opex_util+opex_rm)/12*DL206*DL211</f>
        <v/>
      </c>
      <c r="DM218" s="44">
        <f>-(opex_util+opex_rm)/12*DM206*DM211</f>
        <v/>
      </c>
      <c r="DN218" s="44">
        <f>-(opex_util+opex_rm)/12*DN206*DN211</f>
        <v/>
      </c>
      <c r="DO218" s="44">
        <f>-(opex_util+opex_rm)/12*DO206*DO211</f>
        <v/>
      </c>
      <c r="DP218" s="44">
        <f>-(opex_util+opex_rm)/12*DP206*DP211</f>
        <v/>
      </c>
      <c r="DQ218" s="44">
        <f>-(opex_util+opex_rm)/12*DQ206*DQ211</f>
        <v/>
      </c>
      <c r="DR218" s="44">
        <f>-(opex_util+opex_rm)/12*DR206*DR211</f>
        <v/>
      </c>
      <c r="DS218" s="44">
        <f>-(opex_util+opex_rm)/12*DS206*DS211</f>
        <v/>
      </c>
      <c r="DT218" s="44">
        <f>-(opex_util+opex_rm)/12*DT206*DT211</f>
        <v/>
      </c>
      <c r="DU218" s="44">
        <f>-(opex_util+opex_rm)/12*DU206*DU211</f>
        <v/>
      </c>
      <c r="DV218" s="44">
        <f>-(opex_util+opex_rm)/12*DV206*DV211</f>
        <v/>
      </c>
      <c r="DW218" s="44">
        <f>-(opex_util+opex_rm)/12*DW206*DW211</f>
        <v/>
      </c>
      <c r="DX218" s="44">
        <f>-(opex_util+opex_rm)/12*DX206*DX211</f>
        <v/>
      </c>
      <c r="DY218" s="44">
        <f>-(opex_util+opex_rm)/12*DY206*DY211</f>
        <v/>
      </c>
      <c r="DZ218" s="44">
        <f>-(opex_util+opex_rm)/12*DZ206*DZ211</f>
        <v/>
      </c>
      <c r="EA218" s="44">
        <f>-(opex_util+opex_rm)/12*EA206*EA211</f>
        <v/>
      </c>
      <c r="EB218" s="44">
        <f>-(opex_util+opex_rm)/12*EB206*EB211</f>
        <v/>
      </c>
      <c r="EC218" s="44">
        <f>-(opex_util+opex_rm)/12*EC206*EC211</f>
        <v/>
      </c>
      <c r="ED218" s="44">
        <f>-(opex_util+opex_rm)/12*ED206*ED211</f>
        <v/>
      </c>
      <c r="EE218" s="44">
        <f>-(opex_util+opex_rm)/12*EE206*EE211</f>
        <v/>
      </c>
      <c r="EF218" s="44">
        <f>-(opex_util+opex_rm)/12*EF206*EF211</f>
        <v/>
      </c>
      <c r="EG218" s="44">
        <f>-(opex_util+opex_rm)/12*EG206*EG211</f>
        <v/>
      </c>
      <c r="EH218" s="44">
        <f>-(opex_util+opex_rm)/12*EH206*EH211</f>
        <v/>
      </c>
      <c r="EI218" s="44">
        <f>-(opex_util+opex_rm)/12*EI206*EI211</f>
        <v/>
      </c>
      <c r="EJ218" s="44">
        <f>-(opex_util+opex_rm)/12*EJ206*EJ211</f>
        <v/>
      </c>
      <c r="EK218" s="44">
        <f>-(opex_util+opex_rm)/12*EK206*EK211</f>
        <v/>
      </c>
      <c r="EL218" s="44">
        <f>-(opex_util+opex_rm)/12*EL206*EL211</f>
        <v/>
      </c>
      <c r="EM218" s="44">
        <f>-(opex_util+opex_rm)/12*EM206*EM211</f>
        <v/>
      </c>
      <c r="EN218" s="44">
        <f>-(opex_util+opex_rm)/12*EN206*EN211</f>
        <v/>
      </c>
      <c r="EO218" s="44">
        <f>-(opex_util+opex_rm)/12*EO206*EO211</f>
        <v/>
      </c>
      <c r="EP218" s="44">
        <f>-(opex_util+opex_rm)/12*EP206*EP211</f>
        <v/>
      </c>
      <c r="EQ218" s="44">
        <f>-(opex_util+opex_rm)/12*EQ206*EQ211</f>
        <v/>
      </c>
      <c r="ER218" s="44">
        <f>-(opex_util+opex_rm)/12*ER206*ER211</f>
        <v/>
      </c>
      <c r="ES218" s="44">
        <f>-(opex_util+opex_rm)/12*ES206*ES211</f>
        <v/>
      </c>
      <c r="ET218" s="44">
        <f>-(opex_util+opex_rm)/12*ET206*ET211</f>
        <v/>
      </c>
      <c r="EU218" s="44">
        <f>-(opex_util+opex_rm)/12*EU206*EU211</f>
        <v/>
      </c>
      <c r="EV218" s="44">
        <f>-(opex_util+opex_rm)/12*EV206*EV211</f>
        <v/>
      </c>
      <c r="EW218" s="44">
        <f>-(opex_util+opex_rm)/12*EW206*EW211</f>
        <v/>
      </c>
      <c r="EX218" s="44">
        <f>-(opex_util+opex_rm)/12*EX206*EX211</f>
        <v/>
      </c>
      <c r="EY218" s="44">
        <f>-(opex_util+opex_rm)/12*EY206*EY211</f>
        <v/>
      </c>
      <c r="EZ218" s="44">
        <f>-(opex_util+opex_rm)/12*EZ206*EZ211</f>
        <v/>
      </c>
      <c r="FA218" s="44">
        <f>-(opex_util+opex_rm)/12*FA206*FA211</f>
        <v/>
      </c>
      <c r="FB218" s="44">
        <f>-(opex_util+opex_rm)/12*FB206*FB211</f>
        <v/>
      </c>
      <c r="FC218" s="44">
        <f>-(opex_util+opex_rm)/12*FC206*FC211</f>
        <v/>
      </c>
      <c r="FD218" s="44">
        <f>-(opex_util+opex_rm)/12*FD206*FD211</f>
        <v/>
      </c>
      <c r="FE218" s="44">
        <f>-(opex_util+opex_rm)/12*FE206*FE211</f>
        <v/>
      </c>
      <c r="FF218" s="44">
        <f>-(opex_util+opex_rm)/12*FF206*FF211</f>
        <v/>
      </c>
      <c r="FG218" s="44">
        <f>-(opex_util+opex_rm)/12*FG206*FG211</f>
        <v/>
      </c>
      <c r="FH218" s="44">
        <f>-(opex_util+opex_rm)/12*FH206*FH211</f>
        <v/>
      </c>
      <c r="FI218" s="44">
        <f>-(opex_util+opex_rm)/12*FI206*FI211</f>
        <v/>
      </c>
      <c r="FJ218" s="44">
        <f>-(opex_util+opex_rm)/12*FJ206*FJ211</f>
        <v/>
      </c>
      <c r="FK218" s="44">
        <f>-(opex_util+opex_rm)/12*FK206*FK211</f>
        <v/>
      </c>
      <c r="FL218" s="44">
        <f>-(opex_util+opex_rm)/12*FL206*FL211</f>
        <v/>
      </c>
      <c r="FM218" s="44">
        <f>-(opex_util+opex_rm)/12*FM206*FM211</f>
        <v/>
      </c>
      <c r="FN218" s="44">
        <f>-(opex_util+opex_rm)/12*FN206*FN211</f>
        <v/>
      </c>
      <c r="FO218" s="44">
        <f>-(opex_util+opex_rm)/12*FO206*FO211</f>
        <v/>
      </c>
      <c r="FP218" s="44">
        <f>-(opex_util+opex_rm)/12*FP206*FP211</f>
        <v/>
      </c>
      <c r="FQ218" s="44">
        <f>-(opex_util+opex_rm)/12*FQ206*FQ211</f>
        <v/>
      </c>
      <c r="FR218" s="44">
        <f>-(opex_util+opex_rm)/12*FR206*FR211</f>
        <v/>
      </c>
      <c r="FS218" s="44">
        <f>-(opex_util+opex_rm)/12*FS206*FS211</f>
        <v/>
      </c>
      <c r="FT218" s="44">
        <f>-(opex_util+opex_rm)/12*FT206*FT211</f>
        <v/>
      </c>
      <c r="FU218" s="44">
        <f>-(opex_util+opex_rm)/12*FU206*FU211</f>
        <v/>
      </c>
      <c r="FV218" s="44">
        <f>-(opex_util+opex_rm)/12*FV206*FV211</f>
        <v/>
      </c>
      <c r="FW218" s="44">
        <f>-(opex_util+opex_rm)/12*FW206*FW211</f>
        <v/>
      </c>
      <c r="FX218" s="44">
        <f>-(opex_util+opex_rm)/12*FX206*FX211</f>
        <v/>
      </c>
      <c r="FY218" s="44">
        <f>-(opex_util+opex_rm)/12*FY206*FY211</f>
        <v/>
      </c>
      <c r="FZ218" s="44">
        <f>-(opex_util+opex_rm)/12*FZ206*FZ211</f>
        <v/>
      </c>
      <c r="GA218" s="44">
        <f>-(opex_util+opex_rm)/12*GA206*GA211</f>
        <v/>
      </c>
      <c r="GB218" s="44">
        <f>-(opex_util+opex_rm)/12*GB206*GB211</f>
        <v/>
      </c>
      <c r="GC218" s="44">
        <f>-(opex_util+opex_rm)/12*GC206*GC211</f>
        <v/>
      </c>
      <c r="GD218" s="44">
        <f>-(opex_util+opex_rm)/12*GD206*GD211</f>
        <v/>
      </c>
      <c r="GE218" s="44">
        <f>-(opex_util+opex_rm)/12*GE206*GE211</f>
        <v/>
      </c>
      <c r="GF218" s="44">
        <f>-(opex_util+opex_rm)/12*GF206*GF211</f>
        <v/>
      </c>
      <c r="GG218" s="44">
        <f>-(opex_util+opex_rm)/12*GG206*GG211</f>
        <v/>
      </c>
      <c r="GH218" s="44">
        <f>-(opex_util+opex_rm)/12*GH206*GH211</f>
        <v/>
      </c>
      <c r="GI218" s="44">
        <f>-(opex_util+opex_rm)/12*GI206*GI211</f>
        <v/>
      </c>
      <c r="GJ218" s="44">
        <f>-(opex_util+opex_rm)/12*GJ206*GJ211</f>
        <v/>
      </c>
      <c r="GK218" s="44">
        <f>-(opex_util+opex_rm)/12*GK206*GK211</f>
        <v/>
      </c>
      <c r="GL218" s="44">
        <f>-(opex_util+opex_rm)/12*GL206*GL211</f>
        <v/>
      </c>
      <c r="GM218" s="44">
        <f>-(opex_util+opex_rm)/12*GM206*GM211</f>
        <v/>
      </c>
      <c r="GN218" s="44">
        <f>-(opex_util+opex_rm)/12*GN206*GN211</f>
        <v/>
      </c>
      <c r="GO218" s="44">
        <f>-(opex_util+opex_rm)/12*GO206*GO211</f>
        <v/>
      </c>
      <c r="GP218" s="44">
        <f>-(opex_util+opex_rm)/12*GP206*GP211</f>
        <v/>
      </c>
      <c r="GQ218" s="44">
        <f>-(opex_util+opex_rm)/12*GQ206*GQ211</f>
        <v/>
      </c>
      <c r="GR218" s="44">
        <f>-(opex_util+opex_rm)/12*GR206*GR211</f>
        <v/>
      </c>
      <c r="GS218" s="44">
        <f>-(opex_util+opex_rm)/12*GS206*GS211</f>
        <v/>
      </c>
      <c r="GT218" s="44">
        <f>-(opex_util+opex_rm)/12*GT206*GT211</f>
        <v/>
      </c>
      <c r="GU218" s="44">
        <f>-(opex_util+opex_rm)/12*GU206*GU211</f>
        <v/>
      </c>
      <c r="GV218" s="44">
        <f>-(opex_util+opex_rm)/12*GV206*GV211</f>
        <v/>
      </c>
      <c r="GW218" s="44">
        <f>-(opex_util+opex_rm)/12*GW206*GW211</f>
        <v/>
      </c>
      <c r="GX218" s="44">
        <f>-(opex_util+opex_rm)/12*GX206*GX211</f>
        <v/>
      </c>
      <c r="GY218" s="44">
        <f>-(opex_util+opex_rm)/12*GY206*GY211</f>
        <v/>
      </c>
      <c r="GZ218" s="44">
        <f>-(opex_util+opex_rm)/12*GZ206*GZ211</f>
        <v/>
      </c>
      <c r="HA218" s="44">
        <f>-(opex_util+opex_rm)/12*HA206*HA211</f>
        <v/>
      </c>
      <c r="HB218" s="44">
        <f>-(opex_util+opex_rm)/12*HB206*HB211</f>
        <v/>
      </c>
      <c r="HC218" s="44">
        <f>-(opex_util+opex_rm)/12*HC206*HC211</f>
        <v/>
      </c>
      <c r="HD218" s="44">
        <f>-(opex_util+opex_rm)/12*HD206*HD211</f>
        <v/>
      </c>
      <c r="HE218" s="44">
        <f>-(opex_util+opex_rm)/12*HE206*HE211</f>
        <v/>
      </c>
      <c r="HF218" s="44">
        <f>-(opex_util+opex_rm)/12*HF206*HF211</f>
        <v/>
      </c>
      <c r="HG218" s="44">
        <f>-(opex_util+opex_rm)/12*HG206*HG211</f>
        <v/>
      </c>
      <c r="HH218" s="44">
        <f>-(opex_util+opex_rm)/12*HH206*HH211</f>
        <v/>
      </c>
      <c r="HI218" s="44">
        <f>-(opex_util+opex_rm)/12*HI206*HI211</f>
        <v/>
      </c>
      <c r="HJ218" s="44">
        <f>-(opex_util+opex_rm)/12*HJ206*HJ211</f>
        <v/>
      </c>
      <c r="HK218" s="44">
        <f>-(opex_util+opex_rm)/12*HK206*HK211</f>
        <v/>
      </c>
      <c r="HL218" s="44">
        <f>-(opex_util+opex_rm)/12*HL206*HL211</f>
        <v/>
      </c>
      <c r="HM218" s="44">
        <f>-(opex_util+opex_rm)/12*HM206*HM211</f>
        <v/>
      </c>
      <c r="HN218" s="44">
        <f>-(opex_util+opex_rm)/12*HN206*HN211</f>
        <v/>
      </c>
      <c r="HO218" s="44">
        <f>-(opex_util+opex_rm)/12*HO206*HO211</f>
        <v/>
      </c>
      <c r="HP218" s="44">
        <f>-(opex_util+opex_rm)/12*HP206*HP211</f>
        <v/>
      </c>
      <c r="HQ218" s="44">
        <f>-(opex_util+opex_rm)/12*HQ206*HQ211</f>
        <v/>
      </c>
      <c r="HR218" s="44">
        <f>-(opex_util+opex_rm)/12*HR206*HR211</f>
        <v/>
      </c>
      <c r="HS218" s="44">
        <f>-(opex_util+opex_rm)/12*HS206*HS211</f>
        <v/>
      </c>
      <c r="HT218" s="44">
        <f>-(opex_util+opex_rm)/12*HT206*HT211</f>
        <v/>
      </c>
      <c r="HU218" s="44">
        <f>-(opex_util+opex_rm)/12*HU206*HU211</f>
        <v/>
      </c>
      <c r="HV218" s="44">
        <f>-(opex_util+opex_rm)/12*HV206*HV211</f>
        <v/>
      </c>
      <c r="HW218" s="44">
        <f>-(opex_util+opex_rm)/12*HW206*HW211</f>
        <v/>
      </c>
      <c r="HX218" s="44">
        <f>-(opex_util+opex_rm)/12*HX206*HX211</f>
        <v/>
      </c>
      <c r="HY218" s="44">
        <f>-(opex_util+opex_rm)/12*HY206*HY211</f>
        <v/>
      </c>
      <c r="HZ218" s="44">
        <f>-(opex_util+opex_rm)/12*HZ206*HZ211</f>
        <v/>
      </c>
      <c r="IA218" s="44">
        <f>-(opex_util+opex_rm)/12*IA206*IA211</f>
        <v/>
      </c>
      <c r="IB218" s="44">
        <f>-(opex_util+opex_rm)/12*IB206*IB211</f>
        <v/>
      </c>
      <c r="IC218" s="44">
        <f>-(opex_util+opex_rm)/12*IC206*IC211</f>
        <v/>
      </c>
      <c r="ID218" s="44">
        <f>-(opex_util+opex_rm)/12*ID206*ID211</f>
        <v/>
      </c>
      <c r="IE218" s="44">
        <f>-(opex_util+opex_rm)/12*IE206*IE211</f>
        <v/>
      </c>
      <c r="IF218" s="44">
        <f>-(opex_util+opex_rm)/12*IF206*IF211</f>
        <v/>
      </c>
      <c r="IG218" s="44">
        <f>-(opex_util+opex_rm)/12*IG206*IG211</f>
        <v/>
      </c>
      <c r="IH218" s="44">
        <f>-(opex_util+opex_rm)/12*IH206*IH211</f>
        <v/>
      </c>
      <c r="II218" s="44">
        <f>-(opex_util+opex_rm)/12*II206*II211</f>
        <v/>
      </c>
      <c r="IJ218" s="44">
        <f>-(opex_util+opex_rm)/12*IJ206*IJ211</f>
        <v/>
      </c>
      <c r="IK218" s="44">
        <f>-(opex_util+opex_rm)/12*IK206*IK211</f>
        <v/>
      </c>
      <c r="IL218" s="44">
        <f>-(opex_util+opex_rm)/12*IL206*IL211</f>
        <v/>
      </c>
      <c r="IM218" s="44">
        <f>-(opex_util+opex_rm)/12*IM206*IM211</f>
        <v/>
      </c>
      <c r="IN218" s="44">
        <f>-(opex_util+opex_rm)/12*IN206*IN211</f>
        <v/>
      </c>
      <c r="IO218" s="44">
        <f>-(opex_util+opex_rm)/12*IO206*IO211</f>
        <v/>
      </c>
      <c r="IP218" s="44">
        <f>-(opex_util+opex_rm)/12*IP206*IP211</f>
        <v/>
      </c>
      <c r="IQ218" s="44">
        <f>-(opex_util+opex_rm)/12*IQ206*IQ211</f>
        <v/>
      </c>
      <c r="IR218" s="44">
        <f>-(opex_util+opex_rm)/12*IR206*IR211</f>
        <v/>
      </c>
      <c r="IS218" s="44">
        <f>-(opex_util+opex_rm)/12*IS206*IS211</f>
        <v/>
      </c>
      <c r="IT218" s="44">
        <f>-(opex_util+opex_rm)/12*IT206*IT211</f>
        <v/>
      </c>
      <c r="IU218" s="44">
        <f>-(opex_util+opex_rm)/12*IU206*IU211</f>
        <v/>
      </c>
      <c r="IV218" s="44">
        <f>-(opex_util+opex_rm)/12*IV206*IV211</f>
        <v/>
      </c>
      <c r="IW218" s="44">
        <f>-(opex_util+opex_rm)/12*IW206*IW211</f>
        <v/>
      </c>
      <c r="IX218" s="44">
        <f>-(opex_util+opex_rm)/12*IX206*IX211</f>
        <v/>
      </c>
      <c r="IY218" s="44">
        <f>-(opex_util+opex_rm)/12*IY206*IY211</f>
        <v/>
      </c>
      <c r="IZ218" s="44">
        <f>-(opex_util+opex_rm)/12*IZ206*IZ211</f>
        <v/>
      </c>
      <c r="JA218" s="44">
        <f>-(opex_util+opex_rm)/12*JA206*JA211</f>
        <v/>
      </c>
      <c r="JB218" s="44">
        <f>-(opex_util+opex_rm)/12*JB206*JB211</f>
        <v/>
      </c>
      <c r="JC218" s="44">
        <f>-(opex_util+opex_rm)/12*JC206*JC211</f>
        <v/>
      </c>
      <c r="JD218" s="44">
        <f>-(opex_util+opex_rm)/12*JD206*JD211</f>
        <v/>
      </c>
      <c r="JE218" s="44">
        <f>-(opex_util+opex_rm)/12*JE206*JE211</f>
        <v/>
      </c>
      <c r="JF218" s="44">
        <f>-(opex_util+opex_rm)/12*JF206*JF211</f>
        <v/>
      </c>
      <c r="JG218" s="44">
        <f>-(opex_util+opex_rm)/12*JG206*JG211</f>
        <v/>
      </c>
      <c r="JH218" s="44">
        <f>-(opex_util+opex_rm)/12*JH206*JH211</f>
        <v/>
      </c>
      <c r="JI218" s="44">
        <f>-(opex_util+opex_rm)/12*JI206*JI211</f>
        <v/>
      </c>
      <c r="JJ218" s="44">
        <f>-(opex_util+opex_rm)/12*JJ206*JJ211</f>
        <v/>
      </c>
      <c r="JK218" s="44">
        <f>-(opex_util+opex_rm)/12*JK206*JK211</f>
        <v/>
      </c>
      <c r="JL218" s="44">
        <f>-(opex_util+opex_rm)/12*JL206*JL211</f>
        <v/>
      </c>
      <c r="JM218" s="44">
        <f>-(opex_util+opex_rm)/12*JM206*JM211</f>
        <v/>
      </c>
      <c r="JN218" s="44">
        <f>-(opex_util+opex_rm)/12*JN206*JN211</f>
        <v/>
      </c>
      <c r="JO218" s="44">
        <f>-(opex_util+opex_rm)/12*JO206*JO211</f>
        <v/>
      </c>
      <c r="JP218" s="44">
        <f>-(opex_util+opex_rm)/12*JP206*JP211</f>
        <v/>
      </c>
      <c r="JQ218" s="44">
        <f>-(opex_util+opex_rm)/12*JQ206*JQ211</f>
        <v/>
      </c>
      <c r="JR218" s="44">
        <f>-(opex_util+opex_rm)/12*JR206*JR211</f>
        <v/>
      </c>
      <c r="JS218" s="44">
        <f>-(opex_util+opex_rm)/12*JS206*JS211</f>
        <v/>
      </c>
      <c r="JT218" s="44">
        <f>-(opex_util+opex_rm)/12*JT206*JT211</f>
        <v/>
      </c>
      <c r="JU218" s="44">
        <f>-(opex_util+opex_rm)/12*JU206*JU211</f>
        <v/>
      </c>
      <c r="JV218" s="44">
        <f>-(opex_util+opex_rm)/12*JV206*JV211</f>
        <v/>
      </c>
      <c r="JW218" s="44">
        <f>-(opex_util+opex_rm)/12*JW206*JW211</f>
        <v/>
      </c>
      <c r="JX218" s="44">
        <f>-(opex_util+opex_rm)/12*JX206*JX211</f>
        <v/>
      </c>
      <c r="JY218" s="44">
        <f>-(opex_util+opex_rm)/12*JY206*JY211</f>
        <v/>
      </c>
      <c r="JZ218" s="44">
        <f>-(opex_util+opex_rm)/12*JZ206*JZ211</f>
        <v/>
      </c>
      <c r="KA218" s="44">
        <f>-(opex_util+opex_rm)/12*KA206*KA211</f>
        <v/>
      </c>
      <c r="KB218" s="44">
        <f>-(opex_util+opex_rm)/12*KB206*KB211</f>
        <v/>
      </c>
      <c r="KC218" s="44">
        <f>-(opex_util+opex_rm)/12*KC206*KC211</f>
        <v/>
      </c>
      <c r="KD218" s="44">
        <f>-(opex_util+opex_rm)/12*KD206*KD211</f>
        <v/>
      </c>
      <c r="KE218" s="44">
        <f>-(opex_util+opex_rm)/12*KE206*KE211</f>
        <v/>
      </c>
      <c r="KF218" s="44">
        <f>-(opex_util+opex_rm)/12*KF206*KF211</f>
        <v/>
      </c>
      <c r="KG218" s="44">
        <f>-(opex_util+opex_rm)/12*KG206*KG211</f>
        <v/>
      </c>
      <c r="KH218" s="44">
        <f>-(opex_util+opex_rm)/12*KH206*KH211</f>
        <v/>
      </c>
      <c r="KI218" s="44">
        <f>-(opex_util+opex_rm)/12*KI206*KI211</f>
        <v/>
      </c>
      <c r="KJ218" s="44">
        <f>-(opex_util+opex_rm)/12*KJ206*KJ211</f>
        <v/>
      </c>
      <c r="KK218" s="44">
        <f>-(opex_util+opex_rm)/12*KK206*KK211</f>
        <v/>
      </c>
      <c r="KL218" s="44">
        <f>-(opex_util+opex_rm)/12*KL206*KL211</f>
        <v/>
      </c>
      <c r="KM218" s="44">
        <f>-(opex_util+opex_rm)/12*KM206*KM211</f>
        <v/>
      </c>
      <c r="KN218" s="44">
        <f>-(opex_util+opex_rm)/12*KN206*KN211</f>
        <v/>
      </c>
      <c r="KO218" s="44">
        <f>-(opex_util+opex_rm)/12*KO206*KO211</f>
        <v/>
      </c>
      <c r="KP218" s="44">
        <f>-(opex_util+opex_rm)/12*KP206*KP211</f>
        <v/>
      </c>
      <c r="KQ218" s="44">
        <f>-(opex_util+opex_rm)/12*KQ206*KQ211</f>
        <v/>
      </c>
      <c r="KR218" s="44">
        <f>-(opex_util+opex_rm)/12*KR206*KR211</f>
        <v/>
      </c>
      <c r="KS218" s="44">
        <f>-(opex_util+opex_rm)/12*KS206*KS211</f>
        <v/>
      </c>
      <c r="KT218" s="44">
        <f>-(opex_util+opex_rm)/12*KT206*KT211</f>
        <v/>
      </c>
      <c r="KU218" s="44">
        <f>-(opex_util+opex_rm)/12*KU206*KU211</f>
        <v/>
      </c>
      <c r="KV218" s="44">
        <f>-(opex_util+opex_rm)/12*KV206*KV211</f>
        <v/>
      </c>
      <c r="KW218" s="44">
        <f>-(opex_util+opex_rm)/12*KW206*KW211</f>
        <v/>
      </c>
      <c r="KX218" s="44">
        <f>-(opex_util+opex_rm)/12*KX206*KX211</f>
        <v/>
      </c>
      <c r="KY218" s="44">
        <f>-(opex_util+opex_rm)/12*KY206*KY211</f>
        <v/>
      </c>
      <c r="KZ218" s="44">
        <f>-(opex_util+opex_rm)/12*KZ206*KZ211</f>
        <v/>
      </c>
      <c r="LA218" s="44">
        <f>-(opex_util+opex_rm)/12*LA206*LA211</f>
        <v/>
      </c>
      <c r="LB218" s="44">
        <f>-(opex_util+opex_rm)/12*LB206*LB211</f>
        <v/>
      </c>
      <c r="LC218" s="44">
        <f>-(opex_util+opex_rm)/12*LC206*LC211</f>
        <v/>
      </c>
      <c r="LD218" s="44">
        <f>-(opex_util+opex_rm)/12*LD206*LD211</f>
        <v/>
      </c>
      <c r="LE218" s="44">
        <f>-(opex_util+opex_rm)/12*LE206*LE211</f>
        <v/>
      </c>
      <c r="LF218" s="44">
        <f>-(opex_util+opex_rm)/12*LF206*LF211</f>
        <v/>
      </c>
      <c r="LG218" s="44">
        <f>-(opex_util+opex_rm)/12*LG206*LG211</f>
        <v/>
      </c>
      <c r="LH218" s="44">
        <f>-(opex_util+opex_rm)/12*LH206*LH211</f>
        <v/>
      </c>
      <c r="LI218" s="44">
        <f>-(opex_util+opex_rm)/12*LI206*LI211</f>
        <v/>
      </c>
      <c r="LJ218" s="44">
        <f>-(opex_util+opex_rm)/12*LJ206*LJ211</f>
        <v/>
      </c>
      <c r="LK218" s="44">
        <f>-(opex_util+opex_rm)/12*LK206*LK211</f>
        <v/>
      </c>
      <c r="LL218" s="44">
        <f>-(opex_util+opex_rm)/12*LL206*LL211</f>
        <v/>
      </c>
      <c r="LM218" s="44">
        <f>-(opex_util+opex_rm)/12*LM206*LM211</f>
        <v/>
      </c>
      <c r="LN218" s="44">
        <f>-(opex_util+opex_rm)/12*LN206*LN211</f>
        <v/>
      </c>
      <c r="LO218" s="44">
        <f>-(opex_util+opex_rm)/12*LO206*LO211</f>
        <v/>
      </c>
      <c r="LP218" s="44">
        <f>-(opex_util+opex_rm)/12*LP206*LP211</f>
        <v/>
      </c>
      <c r="LQ218" s="44">
        <f>-(opex_util+opex_rm)/12*LQ206*LQ211</f>
        <v/>
      </c>
      <c r="LR218" s="44">
        <f>-(opex_util+opex_rm)/12*LR206*LR211</f>
        <v/>
      </c>
      <c r="LS218" s="44">
        <f>-(opex_util+opex_rm)/12*LS206*LS211</f>
        <v/>
      </c>
      <c r="LT218" s="44">
        <f>-(opex_util+opex_rm)/12*LT206*LT211</f>
        <v/>
      </c>
      <c r="LU218" s="44">
        <f>-(opex_util+opex_rm)/12*LU206*LU211</f>
        <v/>
      </c>
      <c r="LV218" s="44">
        <f>-(opex_util+opex_rm)/12*LV206*LV211</f>
        <v/>
      </c>
      <c r="LW218" s="44">
        <f>-(opex_util+opex_rm)/12*LW206*LW211</f>
        <v/>
      </c>
      <c r="LX218" s="44">
        <f>-(opex_util+opex_rm)/12*LX206*LX211</f>
        <v/>
      </c>
      <c r="LY218" s="44">
        <f>-(opex_util+opex_rm)/12*LY206*LY211</f>
        <v/>
      </c>
      <c r="LZ218" s="44">
        <f>-(opex_util+opex_rm)/12*LZ206*LZ211</f>
        <v/>
      </c>
      <c r="MA218" s="44">
        <f>-(opex_util+opex_rm)/12*MA206*MA211</f>
        <v/>
      </c>
      <c r="MB218" s="44">
        <f>-(opex_util+opex_rm)/12*MB206*MB211</f>
        <v/>
      </c>
      <c r="MC218" s="44">
        <f>-(opex_util+opex_rm)/12*MC206*MC211</f>
        <v/>
      </c>
      <c r="MD218" s="44">
        <f>-(opex_util+opex_rm)/12*MD206*MD211</f>
        <v/>
      </c>
      <c r="ME218" s="44">
        <f>-(opex_util+opex_rm)/12*ME206*ME211</f>
        <v/>
      </c>
      <c r="MF218" s="44">
        <f>-(opex_util+opex_rm)/12*MF206*MF211</f>
        <v/>
      </c>
      <c r="MG218" s="44">
        <f>-(opex_util+opex_rm)/12*MG206*MG211</f>
        <v/>
      </c>
      <c r="MH218" s="44">
        <f>-(opex_util+opex_rm)/12*MH206*MH211</f>
        <v/>
      </c>
      <c r="MI218" s="44">
        <f>-(opex_util+opex_rm)/12*MI206*MI211</f>
        <v/>
      </c>
      <c r="MJ218" s="44">
        <f>-(opex_util+opex_rm)/12*MJ206*MJ211</f>
        <v/>
      </c>
      <c r="MK218" s="44">
        <f>-(opex_util+opex_rm)/12*MK206*MK211</f>
        <v/>
      </c>
      <c r="ML218" s="44">
        <f>-(opex_util+opex_rm)/12*ML206*ML211</f>
        <v/>
      </c>
      <c r="MM218" s="44">
        <f>-(opex_util+opex_rm)/12*MM206*MM211</f>
        <v/>
      </c>
      <c r="MN218" s="44">
        <f>-(opex_util+opex_rm)/12*MN206*MN211</f>
        <v/>
      </c>
      <c r="MO218" s="44">
        <f>-(opex_util+opex_rm)/12*MO206*MO211</f>
        <v/>
      </c>
      <c r="MP218" s="44">
        <f>-(opex_util+opex_rm)/12*MP206*MP211</f>
        <v/>
      </c>
      <c r="MQ218" s="44">
        <f>-(opex_util+opex_rm)/12*MQ206*MQ211</f>
        <v/>
      </c>
      <c r="MR218" s="44">
        <f>-(opex_util+opex_rm)/12*MR206*MR211</f>
        <v/>
      </c>
      <c r="MS218" s="44">
        <f>-(opex_util+opex_rm)/12*MS206*MS211</f>
        <v/>
      </c>
      <c r="MT218" s="44">
        <f>-(opex_util+opex_rm)/12*MT206*MT211</f>
        <v/>
      </c>
      <c r="MU218" s="44">
        <f>-(opex_util+opex_rm)/12*MU206*MU211</f>
        <v/>
      </c>
      <c r="MV218" s="44">
        <f>-(opex_util+opex_rm)/12*MV206*MV211</f>
        <v/>
      </c>
      <c r="MW218" s="44">
        <f>-(opex_util+opex_rm)/12*MW206*MW211</f>
        <v/>
      </c>
      <c r="MX218" s="44">
        <f>-(opex_util+opex_rm)/12*MX206*MX211</f>
        <v/>
      </c>
      <c r="MY218" s="44">
        <f>-(opex_util+opex_rm)/12*MY206*MY211</f>
        <v/>
      </c>
      <c r="MZ218" s="44">
        <f>-(opex_util+opex_rm)/12*MZ206*MZ211</f>
        <v/>
      </c>
      <c r="NA218" s="44">
        <f>-(opex_util+opex_rm)/12*NA206*NA211</f>
        <v/>
      </c>
      <c r="NB218" s="44">
        <f>-(opex_util+opex_rm)/12*NB206*NB211</f>
        <v/>
      </c>
      <c r="NC218" s="44">
        <f>-(opex_util+opex_rm)/12*NC206*NC211</f>
        <v/>
      </c>
      <c r="ND218" s="44">
        <f>-(opex_util+opex_rm)/12*ND206*ND211</f>
        <v/>
      </c>
      <c r="NE218" s="44">
        <f>-(opex_util+opex_rm)/12*NE206*NE211</f>
        <v/>
      </c>
      <c r="NF218" s="44">
        <f>-(opex_util+opex_rm)/12*NF206*NF211</f>
        <v/>
      </c>
      <c r="NG218" s="44">
        <f>-(opex_util+opex_rm)/12*NG206*NG211</f>
        <v/>
      </c>
      <c r="NH218" s="44">
        <f>-(opex_util+opex_rm)/12*NH206*NH211</f>
        <v/>
      </c>
      <c r="NI218" s="44">
        <f>-(opex_util+opex_rm)/12*NI206*NI211</f>
        <v/>
      </c>
      <c r="NJ218" s="44">
        <f>-(opex_util+opex_rm)/12*NJ206*NJ211</f>
        <v/>
      </c>
      <c r="NK218" s="44">
        <f>-(opex_util+opex_rm)/12*NK206*NK211</f>
        <v/>
      </c>
      <c r="NL218" s="44">
        <f>-(opex_util+opex_rm)/12*NL206*NL211</f>
        <v/>
      </c>
      <c r="NM218" s="44">
        <f>-(opex_util+opex_rm)/12*NM206*NM211</f>
        <v/>
      </c>
      <c r="NN218" s="44">
        <f>-(opex_util+opex_rm)/12*NN206*NN211</f>
        <v/>
      </c>
      <c r="NO218" s="44">
        <f>-(opex_util+opex_rm)/12*NO206*NO211</f>
        <v/>
      </c>
      <c r="NP218" s="44">
        <f>-(opex_util+opex_rm)/12*NP206*NP211</f>
        <v/>
      </c>
      <c r="NQ218" s="44">
        <f>-(opex_util+opex_rm)/12*NQ206*NQ211</f>
        <v/>
      </c>
      <c r="NR218" s="44">
        <f>-(opex_util+opex_rm)/12*NR206*NR211</f>
        <v/>
      </c>
      <c r="NS218" s="44">
        <f>-(opex_util+opex_rm)/12*NS206*NS211</f>
        <v/>
      </c>
      <c r="NT218" s="44">
        <f>-(opex_util+opex_rm)/12*NT206*NT211</f>
        <v/>
      </c>
      <c r="NU218" s="44">
        <f>-(opex_util+opex_rm)/12*NU206*NU211</f>
        <v/>
      </c>
      <c r="NV218" s="44">
        <f>-(opex_util+opex_rm)/12*NV206*NV211</f>
        <v/>
      </c>
      <c r="NW218" s="44">
        <f>-(opex_util+opex_rm)/12*NW206*NW211</f>
        <v/>
      </c>
      <c r="NX218" s="44">
        <f>-(opex_util+opex_rm)/12*NX206*NX211</f>
        <v/>
      </c>
      <c r="NY218" s="44">
        <f>-(opex_util+opex_rm)/12*NY206*NY211</f>
        <v/>
      </c>
      <c r="NZ218" s="44">
        <f>-(opex_util+opex_rm)/12*NZ206*NZ211</f>
        <v/>
      </c>
      <c r="OA218" s="44">
        <f>-(opex_util+opex_rm)/12*OA206*OA211</f>
        <v/>
      </c>
      <c r="OB218" s="44">
        <f>-(opex_util+opex_rm)/12*OB206*OB211</f>
        <v/>
      </c>
      <c r="OC218" s="44">
        <f>-(opex_util+opex_rm)/12*OC206*OC211</f>
        <v/>
      </c>
      <c r="OD218" s="44">
        <f>-(opex_util+opex_rm)/12*OD206*OD211</f>
        <v/>
      </c>
      <c r="OE218" s="44">
        <f>-(opex_util+opex_rm)/12*OE206*OE211</f>
        <v/>
      </c>
      <c r="OF218" s="44">
        <f>-(opex_util+opex_rm)/12*OF206*OF211</f>
        <v/>
      </c>
      <c r="OG218" s="44">
        <f>-(opex_util+opex_rm)/12*OG206*OG211</f>
        <v/>
      </c>
      <c r="OH218" s="44">
        <f>-(opex_util+opex_rm)/12*OH206*OH211</f>
        <v/>
      </c>
      <c r="OI218" s="44">
        <f>-(opex_util+opex_rm)/12*OI206*OI211</f>
        <v/>
      </c>
      <c r="OJ218" s="44">
        <f>-(opex_util+opex_rm)/12*OJ206*OJ211</f>
        <v/>
      </c>
      <c r="OK218" s="44">
        <f>-(opex_util+opex_rm)/12*OK206*OK211</f>
        <v/>
      </c>
      <c r="OL218" s="44">
        <f>-(opex_util+opex_rm)/12*OL206*OL211</f>
        <v/>
      </c>
      <c r="OM218" s="44">
        <f>-(opex_util+opex_rm)/12*OM206*OM211</f>
        <v/>
      </c>
      <c r="ON218" s="44">
        <f>-(opex_util+opex_rm)/12*ON206*ON211</f>
        <v/>
      </c>
      <c r="OO218" s="44">
        <f>-(opex_util+opex_rm)/12*OO206*OO211</f>
        <v/>
      </c>
      <c r="OP218" s="44">
        <f>-(opex_util+opex_rm)/12*OP206*OP211</f>
        <v/>
      </c>
      <c r="OQ218" s="44">
        <f>-(opex_util+opex_rm)/12*OQ206*OQ211</f>
        <v/>
      </c>
      <c r="OR218" s="44">
        <f>-(opex_util+opex_rm)/12*OR206*OR211</f>
        <v/>
      </c>
      <c r="OS218" s="44">
        <f>-(opex_util+opex_rm)/12*OS206*OS211</f>
        <v/>
      </c>
      <c r="OT218" s="44">
        <f>-(opex_util+opex_rm)/12*OT206*OT211</f>
        <v/>
      </c>
      <c r="OU218" s="44">
        <f>-(opex_util+opex_rm)/12*OU206*OU211</f>
        <v/>
      </c>
      <c r="OV218" s="44">
        <f>-(opex_util+opex_rm)/12*OV206*OV211</f>
        <v/>
      </c>
      <c r="OW218" s="44">
        <f>-(opex_util+opex_rm)/12*OW206*OW211</f>
        <v/>
      </c>
      <c r="OX218" s="44">
        <f>-(opex_util+opex_rm)/12*OX206*OX211</f>
        <v/>
      </c>
      <c r="OY218" s="44">
        <f>-(opex_util+opex_rm)/12*OY206*OY211</f>
        <v/>
      </c>
      <c r="OZ218" s="44">
        <f>-(opex_util+opex_rm)/12*OZ206*OZ211</f>
        <v/>
      </c>
      <c r="PA218" s="44">
        <f>-(opex_util+opex_rm)/12*PA206*PA211</f>
        <v/>
      </c>
      <c r="PB218" s="44">
        <f>-(opex_util+opex_rm)/12*PB206*PB211</f>
        <v/>
      </c>
      <c r="PC218" s="44">
        <f>-(opex_util+opex_rm)/12*PC206*PC211</f>
        <v/>
      </c>
      <c r="PD218" s="44">
        <f>-(opex_util+opex_rm)/12*PD206*PD211</f>
        <v/>
      </c>
      <c r="PE218" s="44">
        <f>-(opex_util+opex_rm)/12*PE206*PE211</f>
        <v/>
      </c>
      <c r="PF218" s="44">
        <f>-(opex_util+opex_rm)/12*PF206*PF211</f>
        <v/>
      </c>
      <c r="PG218" s="44">
        <f>-(opex_util+opex_rm)/12*PG206*PG211</f>
        <v/>
      </c>
      <c r="PH218" s="44">
        <f>-(opex_util+opex_rm)/12*PH206*PH211</f>
        <v/>
      </c>
      <c r="PI218" s="44">
        <f>-(opex_util+opex_rm)/12*PI206*PI211</f>
        <v/>
      </c>
      <c r="PJ218" s="44">
        <f>-(opex_util+opex_rm)/12*PJ206*PJ211</f>
        <v/>
      </c>
      <c r="PK218" s="44">
        <f>-(opex_util+opex_rm)/12*PK206*PK211</f>
        <v/>
      </c>
      <c r="PL218" s="44">
        <f>-(opex_util+opex_rm)/12*PL206*PL211</f>
        <v/>
      </c>
      <c r="PM218" s="44">
        <f>-(opex_util+opex_rm)/12*PM206*PM211</f>
        <v/>
      </c>
    </row>
    <row r="219">
      <c r="A219" s="9" t="inlineStr">
        <is>
          <t>Fixed opex (delivered homes)</t>
        </is>
      </c>
      <c r="B219" s="9" t="inlineStr">
        <is>
          <t>P4</t>
        </is>
      </c>
      <c r="C219" s="43">
        <f>SUM(D219:PM219)</f>
        <v/>
      </c>
      <c r="D219" s="44">
        <f>-(opex_ins+opex_staff+opex_ga)/12*p4_homes*D211</f>
        <v/>
      </c>
      <c r="E219" s="44">
        <f>-(opex_ins+opex_staff+opex_ga)/12*p4_homes*E211</f>
        <v/>
      </c>
      <c r="F219" s="44">
        <f>-(opex_ins+opex_staff+opex_ga)/12*p4_homes*F211</f>
        <v/>
      </c>
      <c r="G219" s="44">
        <f>-(opex_ins+opex_staff+opex_ga)/12*p4_homes*G211</f>
        <v/>
      </c>
      <c r="H219" s="44">
        <f>-(opex_ins+opex_staff+opex_ga)/12*p4_homes*H211</f>
        <v/>
      </c>
      <c r="I219" s="44">
        <f>-(opex_ins+opex_staff+opex_ga)/12*p4_homes*I211</f>
        <v/>
      </c>
      <c r="J219" s="44">
        <f>-(opex_ins+opex_staff+opex_ga)/12*p4_homes*J211</f>
        <v/>
      </c>
      <c r="K219" s="44">
        <f>-(opex_ins+opex_staff+opex_ga)/12*p4_homes*K211</f>
        <v/>
      </c>
      <c r="L219" s="44">
        <f>-(opex_ins+opex_staff+opex_ga)/12*p4_homes*L211</f>
        <v/>
      </c>
      <c r="M219" s="44">
        <f>-(opex_ins+opex_staff+opex_ga)/12*p4_homes*M211</f>
        <v/>
      </c>
      <c r="N219" s="44">
        <f>-(opex_ins+opex_staff+opex_ga)/12*p4_homes*N211</f>
        <v/>
      </c>
      <c r="O219" s="44">
        <f>-(opex_ins+opex_staff+opex_ga)/12*p4_homes*O211</f>
        <v/>
      </c>
      <c r="P219" s="44">
        <f>-(opex_ins+opex_staff+opex_ga)/12*p4_homes*P211</f>
        <v/>
      </c>
      <c r="Q219" s="44">
        <f>-(opex_ins+opex_staff+opex_ga)/12*p4_homes*Q211</f>
        <v/>
      </c>
      <c r="R219" s="44">
        <f>-(opex_ins+opex_staff+opex_ga)/12*p4_homes*R211</f>
        <v/>
      </c>
      <c r="S219" s="44">
        <f>-(opex_ins+opex_staff+opex_ga)/12*p4_homes*S211</f>
        <v/>
      </c>
      <c r="T219" s="44">
        <f>-(opex_ins+opex_staff+opex_ga)/12*p4_homes*T211</f>
        <v/>
      </c>
      <c r="U219" s="44">
        <f>-(opex_ins+opex_staff+opex_ga)/12*p4_homes*U211</f>
        <v/>
      </c>
      <c r="V219" s="44">
        <f>-(opex_ins+opex_staff+opex_ga)/12*p4_homes*V211</f>
        <v/>
      </c>
      <c r="W219" s="44">
        <f>-(opex_ins+opex_staff+opex_ga)/12*p4_homes*W211</f>
        <v/>
      </c>
      <c r="X219" s="44">
        <f>-(opex_ins+opex_staff+opex_ga)/12*p4_homes*X211</f>
        <v/>
      </c>
      <c r="Y219" s="44">
        <f>-(opex_ins+opex_staff+opex_ga)/12*p4_homes*Y211</f>
        <v/>
      </c>
      <c r="Z219" s="44">
        <f>-(opex_ins+opex_staff+opex_ga)/12*p4_homes*Z211</f>
        <v/>
      </c>
      <c r="AA219" s="44">
        <f>-(opex_ins+opex_staff+opex_ga)/12*p4_homes*AA211</f>
        <v/>
      </c>
      <c r="AB219" s="44">
        <f>-(opex_ins+opex_staff+opex_ga)/12*p4_homes*AB211</f>
        <v/>
      </c>
      <c r="AC219" s="44">
        <f>-(opex_ins+opex_staff+opex_ga)/12*p4_homes*AC211</f>
        <v/>
      </c>
      <c r="AD219" s="44">
        <f>-(opex_ins+opex_staff+opex_ga)/12*p4_homes*AD211</f>
        <v/>
      </c>
      <c r="AE219" s="44">
        <f>-(opex_ins+opex_staff+opex_ga)/12*p4_homes*AE211</f>
        <v/>
      </c>
      <c r="AF219" s="44">
        <f>-(opex_ins+opex_staff+opex_ga)/12*p4_homes*AF211</f>
        <v/>
      </c>
      <c r="AG219" s="44">
        <f>-(opex_ins+opex_staff+opex_ga)/12*p4_homes*AG211</f>
        <v/>
      </c>
      <c r="AH219" s="44">
        <f>-(opex_ins+opex_staff+opex_ga)/12*p4_homes*AH211</f>
        <v/>
      </c>
      <c r="AI219" s="44">
        <f>-(opex_ins+opex_staff+opex_ga)/12*p4_homes*AI211</f>
        <v/>
      </c>
      <c r="AJ219" s="44">
        <f>-(opex_ins+opex_staff+opex_ga)/12*p4_homes*AJ211</f>
        <v/>
      </c>
      <c r="AK219" s="44">
        <f>-(opex_ins+opex_staff+opex_ga)/12*p4_homes*AK211</f>
        <v/>
      </c>
      <c r="AL219" s="44">
        <f>-(opex_ins+opex_staff+opex_ga)/12*p4_homes*AL211</f>
        <v/>
      </c>
      <c r="AM219" s="44">
        <f>-(opex_ins+opex_staff+opex_ga)/12*p4_homes*AM211</f>
        <v/>
      </c>
      <c r="AN219" s="44">
        <f>-(opex_ins+opex_staff+opex_ga)/12*p4_homes*AN211</f>
        <v/>
      </c>
      <c r="AO219" s="44">
        <f>-(opex_ins+opex_staff+opex_ga)/12*p4_homes*AO211</f>
        <v/>
      </c>
      <c r="AP219" s="44">
        <f>-(opex_ins+opex_staff+opex_ga)/12*p4_homes*AP211</f>
        <v/>
      </c>
      <c r="AQ219" s="44">
        <f>-(opex_ins+opex_staff+opex_ga)/12*p4_homes*AQ211</f>
        <v/>
      </c>
      <c r="AR219" s="44">
        <f>-(opex_ins+opex_staff+opex_ga)/12*p4_homes*AR211</f>
        <v/>
      </c>
      <c r="AS219" s="44">
        <f>-(opex_ins+opex_staff+opex_ga)/12*p4_homes*AS211</f>
        <v/>
      </c>
      <c r="AT219" s="44">
        <f>-(opex_ins+opex_staff+opex_ga)/12*p4_homes*AT211</f>
        <v/>
      </c>
      <c r="AU219" s="44">
        <f>-(opex_ins+opex_staff+opex_ga)/12*p4_homes*AU211</f>
        <v/>
      </c>
      <c r="AV219" s="44">
        <f>-(opex_ins+opex_staff+opex_ga)/12*p4_homes*AV211</f>
        <v/>
      </c>
      <c r="AW219" s="44">
        <f>-(opex_ins+opex_staff+opex_ga)/12*p4_homes*AW211</f>
        <v/>
      </c>
      <c r="AX219" s="44">
        <f>-(opex_ins+opex_staff+opex_ga)/12*p4_homes*AX211</f>
        <v/>
      </c>
      <c r="AY219" s="44">
        <f>-(opex_ins+opex_staff+opex_ga)/12*p4_homes*AY211</f>
        <v/>
      </c>
      <c r="AZ219" s="44">
        <f>-(opex_ins+opex_staff+opex_ga)/12*p4_homes*AZ211</f>
        <v/>
      </c>
      <c r="BA219" s="44">
        <f>-(opex_ins+opex_staff+opex_ga)/12*p4_homes*BA211</f>
        <v/>
      </c>
      <c r="BB219" s="44">
        <f>-(opex_ins+opex_staff+opex_ga)/12*p4_homes*BB211</f>
        <v/>
      </c>
      <c r="BC219" s="44">
        <f>-(opex_ins+opex_staff+opex_ga)/12*p4_homes*BC211</f>
        <v/>
      </c>
      <c r="BD219" s="44">
        <f>-(opex_ins+opex_staff+opex_ga)/12*p4_homes*BD211</f>
        <v/>
      </c>
      <c r="BE219" s="44">
        <f>-(opex_ins+opex_staff+opex_ga)/12*p4_homes*BE211</f>
        <v/>
      </c>
      <c r="BF219" s="44">
        <f>-(opex_ins+opex_staff+opex_ga)/12*p4_homes*BF211</f>
        <v/>
      </c>
      <c r="BG219" s="44">
        <f>-(opex_ins+opex_staff+opex_ga)/12*p4_homes*BG211</f>
        <v/>
      </c>
      <c r="BH219" s="44">
        <f>-(opex_ins+opex_staff+opex_ga)/12*p4_homes*BH211</f>
        <v/>
      </c>
      <c r="BI219" s="44">
        <f>-(opex_ins+opex_staff+opex_ga)/12*p4_homes*BI211</f>
        <v/>
      </c>
      <c r="BJ219" s="44">
        <f>-(opex_ins+opex_staff+opex_ga)/12*p4_homes*BJ211</f>
        <v/>
      </c>
      <c r="BK219" s="44">
        <f>-(opex_ins+opex_staff+opex_ga)/12*p4_homes*BK211</f>
        <v/>
      </c>
      <c r="BL219" s="44">
        <f>-(opex_ins+opex_staff+opex_ga)/12*p4_homes*BL211</f>
        <v/>
      </c>
      <c r="BM219" s="44">
        <f>-(opex_ins+opex_staff+opex_ga)/12*p4_homes*BM211</f>
        <v/>
      </c>
      <c r="BN219" s="44">
        <f>-(opex_ins+opex_staff+opex_ga)/12*p4_homes*BN211</f>
        <v/>
      </c>
      <c r="BO219" s="44">
        <f>-(opex_ins+opex_staff+opex_ga)/12*p4_homes*BO211</f>
        <v/>
      </c>
      <c r="BP219" s="44">
        <f>-(opex_ins+opex_staff+opex_ga)/12*p4_homes*BP211</f>
        <v/>
      </c>
      <c r="BQ219" s="44">
        <f>-(opex_ins+opex_staff+opex_ga)/12*p4_homes*BQ211</f>
        <v/>
      </c>
      <c r="BR219" s="44">
        <f>-(opex_ins+opex_staff+opex_ga)/12*p4_homes*BR211</f>
        <v/>
      </c>
      <c r="BS219" s="44">
        <f>-(opex_ins+opex_staff+opex_ga)/12*p4_homes*BS211</f>
        <v/>
      </c>
      <c r="BT219" s="44">
        <f>-(opex_ins+opex_staff+opex_ga)/12*p4_homes*BT211</f>
        <v/>
      </c>
      <c r="BU219" s="44">
        <f>-(opex_ins+opex_staff+opex_ga)/12*p4_homes*BU211</f>
        <v/>
      </c>
      <c r="BV219" s="44">
        <f>-(opex_ins+opex_staff+opex_ga)/12*p4_homes*BV211</f>
        <v/>
      </c>
      <c r="BW219" s="44">
        <f>-(opex_ins+opex_staff+opex_ga)/12*p4_homes*BW211</f>
        <v/>
      </c>
      <c r="BX219" s="44">
        <f>-(opex_ins+opex_staff+opex_ga)/12*p4_homes*BX211</f>
        <v/>
      </c>
      <c r="BY219" s="44">
        <f>-(opex_ins+opex_staff+opex_ga)/12*p4_homes*BY211</f>
        <v/>
      </c>
      <c r="BZ219" s="44">
        <f>-(opex_ins+opex_staff+opex_ga)/12*p4_homes*BZ211</f>
        <v/>
      </c>
      <c r="CA219" s="44">
        <f>-(opex_ins+opex_staff+opex_ga)/12*p4_homes*CA211</f>
        <v/>
      </c>
      <c r="CB219" s="44">
        <f>-(opex_ins+opex_staff+opex_ga)/12*p4_homes*CB211</f>
        <v/>
      </c>
      <c r="CC219" s="44">
        <f>-(opex_ins+opex_staff+opex_ga)/12*p4_homes*CC211</f>
        <v/>
      </c>
      <c r="CD219" s="44">
        <f>-(opex_ins+opex_staff+opex_ga)/12*p4_homes*CD211</f>
        <v/>
      </c>
      <c r="CE219" s="44">
        <f>-(opex_ins+opex_staff+opex_ga)/12*p4_homes*CE211</f>
        <v/>
      </c>
      <c r="CF219" s="44">
        <f>-(opex_ins+opex_staff+opex_ga)/12*p4_homes*CF211</f>
        <v/>
      </c>
      <c r="CG219" s="44">
        <f>-(opex_ins+opex_staff+opex_ga)/12*p4_homes*CG211</f>
        <v/>
      </c>
      <c r="CH219" s="44">
        <f>-(opex_ins+opex_staff+opex_ga)/12*p4_homes*CH211</f>
        <v/>
      </c>
      <c r="CI219" s="44">
        <f>-(opex_ins+opex_staff+opex_ga)/12*p4_homes*CI211</f>
        <v/>
      </c>
      <c r="CJ219" s="44">
        <f>-(opex_ins+opex_staff+opex_ga)/12*p4_homes*CJ211</f>
        <v/>
      </c>
      <c r="CK219" s="44">
        <f>-(opex_ins+opex_staff+opex_ga)/12*p4_homes*CK211</f>
        <v/>
      </c>
      <c r="CL219" s="44">
        <f>-(opex_ins+opex_staff+opex_ga)/12*p4_homes*CL211</f>
        <v/>
      </c>
      <c r="CM219" s="44">
        <f>-(opex_ins+opex_staff+opex_ga)/12*p4_homes*CM211</f>
        <v/>
      </c>
      <c r="CN219" s="44">
        <f>-(opex_ins+opex_staff+opex_ga)/12*p4_homes*CN211</f>
        <v/>
      </c>
      <c r="CO219" s="44">
        <f>-(opex_ins+opex_staff+opex_ga)/12*p4_homes*CO211</f>
        <v/>
      </c>
      <c r="CP219" s="44">
        <f>-(opex_ins+opex_staff+opex_ga)/12*p4_homes*CP211</f>
        <v/>
      </c>
      <c r="CQ219" s="44">
        <f>-(opex_ins+opex_staff+opex_ga)/12*p4_homes*CQ211</f>
        <v/>
      </c>
      <c r="CR219" s="44">
        <f>-(opex_ins+opex_staff+opex_ga)/12*p4_homes*CR211</f>
        <v/>
      </c>
      <c r="CS219" s="44">
        <f>-(opex_ins+opex_staff+opex_ga)/12*p4_homes*CS211</f>
        <v/>
      </c>
      <c r="CT219" s="44">
        <f>-(opex_ins+opex_staff+opex_ga)/12*p4_homes*CT211</f>
        <v/>
      </c>
      <c r="CU219" s="44">
        <f>-(opex_ins+opex_staff+opex_ga)/12*p4_homes*CU211</f>
        <v/>
      </c>
      <c r="CV219" s="44">
        <f>-(opex_ins+opex_staff+opex_ga)/12*p4_homes*CV211</f>
        <v/>
      </c>
      <c r="CW219" s="44">
        <f>-(opex_ins+opex_staff+opex_ga)/12*p4_homes*CW211</f>
        <v/>
      </c>
      <c r="CX219" s="44">
        <f>-(opex_ins+opex_staff+opex_ga)/12*p4_homes*CX211</f>
        <v/>
      </c>
      <c r="CY219" s="44">
        <f>-(opex_ins+opex_staff+opex_ga)/12*p4_homes*CY211</f>
        <v/>
      </c>
      <c r="CZ219" s="44">
        <f>-(opex_ins+opex_staff+opex_ga)/12*p4_homes*CZ211</f>
        <v/>
      </c>
      <c r="DA219" s="44">
        <f>-(opex_ins+opex_staff+opex_ga)/12*p4_homes*DA211</f>
        <v/>
      </c>
      <c r="DB219" s="44">
        <f>-(opex_ins+opex_staff+opex_ga)/12*p4_homes*DB211</f>
        <v/>
      </c>
      <c r="DC219" s="44">
        <f>-(opex_ins+opex_staff+opex_ga)/12*p4_homes*DC211</f>
        <v/>
      </c>
      <c r="DD219" s="44">
        <f>-(opex_ins+opex_staff+opex_ga)/12*p4_homes*DD211</f>
        <v/>
      </c>
      <c r="DE219" s="44">
        <f>-(opex_ins+opex_staff+opex_ga)/12*p4_homes*DE211</f>
        <v/>
      </c>
      <c r="DF219" s="44">
        <f>-(opex_ins+opex_staff+opex_ga)/12*p4_homes*DF211</f>
        <v/>
      </c>
      <c r="DG219" s="44">
        <f>-(opex_ins+opex_staff+opex_ga)/12*p4_homes*DG211</f>
        <v/>
      </c>
      <c r="DH219" s="44">
        <f>-(opex_ins+opex_staff+opex_ga)/12*p4_homes*DH211</f>
        <v/>
      </c>
      <c r="DI219" s="44">
        <f>-(opex_ins+opex_staff+opex_ga)/12*p4_homes*DI211</f>
        <v/>
      </c>
      <c r="DJ219" s="44">
        <f>-(opex_ins+opex_staff+opex_ga)/12*p4_homes*DJ211</f>
        <v/>
      </c>
      <c r="DK219" s="44">
        <f>-(opex_ins+opex_staff+opex_ga)/12*p4_homes*DK211</f>
        <v/>
      </c>
      <c r="DL219" s="44">
        <f>-(opex_ins+opex_staff+opex_ga)/12*p4_homes*DL211</f>
        <v/>
      </c>
      <c r="DM219" s="44">
        <f>-(opex_ins+opex_staff+opex_ga)/12*p4_homes*DM211</f>
        <v/>
      </c>
      <c r="DN219" s="44">
        <f>-(opex_ins+opex_staff+opex_ga)/12*p4_homes*DN211</f>
        <v/>
      </c>
      <c r="DO219" s="44">
        <f>-(opex_ins+opex_staff+opex_ga)/12*p4_homes*DO211</f>
        <v/>
      </c>
      <c r="DP219" s="44">
        <f>-(opex_ins+opex_staff+opex_ga)/12*p4_homes*DP211</f>
        <v/>
      </c>
      <c r="DQ219" s="44">
        <f>-(opex_ins+opex_staff+opex_ga)/12*p4_homes*DQ211</f>
        <v/>
      </c>
      <c r="DR219" s="44">
        <f>-(opex_ins+opex_staff+opex_ga)/12*p4_homes*DR211</f>
        <v/>
      </c>
      <c r="DS219" s="44">
        <f>-(opex_ins+opex_staff+opex_ga)/12*p4_homes*DS211</f>
        <v/>
      </c>
      <c r="DT219" s="44">
        <f>-(opex_ins+opex_staff+opex_ga)/12*p4_homes*DT211</f>
        <v/>
      </c>
      <c r="DU219" s="44">
        <f>-(opex_ins+opex_staff+opex_ga)/12*p4_homes*DU211</f>
        <v/>
      </c>
      <c r="DV219" s="44">
        <f>-(opex_ins+opex_staff+opex_ga)/12*p4_homes*DV211</f>
        <v/>
      </c>
      <c r="DW219" s="44">
        <f>-(opex_ins+opex_staff+opex_ga)/12*p4_homes*DW211</f>
        <v/>
      </c>
      <c r="DX219" s="44">
        <f>-(opex_ins+opex_staff+opex_ga)/12*p4_homes*DX211</f>
        <v/>
      </c>
      <c r="DY219" s="44">
        <f>-(opex_ins+opex_staff+opex_ga)/12*p4_homes*DY211</f>
        <v/>
      </c>
      <c r="DZ219" s="44">
        <f>-(opex_ins+opex_staff+opex_ga)/12*p4_homes*DZ211</f>
        <v/>
      </c>
      <c r="EA219" s="44">
        <f>-(opex_ins+opex_staff+opex_ga)/12*p4_homes*EA211</f>
        <v/>
      </c>
      <c r="EB219" s="44">
        <f>-(opex_ins+opex_staff+opex_ga)/12*p4_homes*EB211</f>
        <v/>
      </c>
      <c r="EC219" s="44">
        <f>-(opex_ins+opex_staff+opex_ga)/12*p4_homes*EC211</f>
        <v/>
      </c>
      <c r="ED219" s="44">
        <f>-(opex_ins+opex_staff+opex_ga)/12*p4_homes*ED211</f>
        <v/>
      </c>
      <c r="EE219" s="44">
        <f>-(opex_ins+opex_staff+opex_ga)/12*p4_homes*EE211</f>
        <v/>
      </c>
      <c r="EF219" s="44">
        <f>-(opex_ins+opex_staff+opex_ga)/12*p4_homes*EF211</f>
        <v/>
      </c>
      <c r="EG219" s="44">
        <f>-(opex_ins+opex_staff+opex_ga)/12*p4_homes*EG211</f>
        <v/>
      </c>
      <c r="EH219" s="44">
        <f>-(opex_ins+opex_staff+opex_ga)/12*p4_homes*EH211</f>
        <v/>
      </c>
      <c r="EI219" s="44">
        <f>-(opex_ins+opex_staff+opex_ga)/12*p4_homes*EI211</f>
        <v/>
      </c>
      <c r="EJ219" s="44">
        <f>-(opex_ins+opex_staff+opex_ga)/12*p4_homes*EJ211</f>
        <v/>
      </c>
      <c r="EK219" s="44">
        <f>-(opex_ins+opex_staff+opex_ga)/12*p4_homes*EK211</f>
        <v/>
      </c>
      <c r="EL219" s="44">
        <f>-(opex_ins+opex_staff+opex_ga)/12*p4_homes*EL211</f>
        <v/>
      </c>
      <c r="EM219" s="44">
        <f>-(opex_ins+opex_staff+opex_ga)/12*p4_homes*EM211</f>
        <v/>
      </c>
      <c r="EN219" s="44">
        <f>-(opex_ins+opex_staff+opex_ga)/12*p4_homes*EN211</f>
        <v/>
      </c>
      <c r="EO219" s="44">
        <f>-(opex_ins+opex_staff+opex_ga)/12*p4_homes*EO211</f>
        <v/>
      </c>
      <c r="EP219" s="44">
        <f>-(opex_ins+opex_staff+opex_ga)/12*p4_homes*EP211</f>
        <v/>
      </c>
      <c r="EQ219" s="44">
        <f>-(opex_ins+opex_staff+opex_ga)/12*p4_homes*EQ211</f>
        <v/>
      </c>
      <c r="ER219" s="44">
        <f>-(opex_ins+opex_staff+opex_ga)/12*p4_homes*ER211</f>
        <v/>
      </c>
      <c r="ES219" s="44">
        <f>-(opex_ins+opex_staff+opex_ga)/12*p4_homes*ES211</f>
        <v/>
      </c>
      <c r="ET219" s="44">
        <f>-(opex_ins+opex_staff+opex_ga)/12*p4_homes*ET211</f>
        <v/>
      </c>
      <c r="EU219" s="44">
        <f>-(opex_ins+opex_staff+opex_ga)/12*p4_homes*EU211</f>
        <v/>
      </c>
      <c r="EV219" s="44">
        <f>-(opex_ins+opex_staff+opex_ga)/12*p4_homes*EV211</f>
        <v/>
      </c>
      <c r="EW219" s="44">
        <f>-(opex_ins+opex_staff+opex_ga)/12*p4_homes*EW211</f>
        <v/>
      </c>
      <c r="EX219" s="44">
        <f>-(opex_ins+opex_staff+opex_ga)/12*p4_homes*EX211</f>
        <v/>
      </c>
      <c r="EY219" s="44">
        <f>-(opex_ins+opex_staff+opex_ga)/12*p4_homes*EY211</f>
        <v/>
      </c>
      <c r="EZ219" s="44">
        <f>-(opex_ins+opex_staff+opex_ga)/12*p4_homes*EZ211</f>
        <v/>
      </c>
      <c r="FA219" s="44">
        <f>-(opex_ins+opex_staff+opex_ga)/12*p4_homes*FA211</f>
        <v/>
      </c>
      <c r="FB219" s="44">
        <f>-(opex_ins+opex_staff+opex_ga)/12*p4_homes*FB211</f>
        <v/>
      </c>
      <c r="FC219" s="44">
        <f>-(opex_ins+opex_staff+opex_ga)/12*p4_homes*FC211</f>
        <v/>
      </c>
      <c r="FD219" s="44">
        <f>-(opex_ins+opex_staff+opex_ga)/12*p4_homes*FD211</f>
        <v/>
      </c>
      <c r="FE219" s="44">
        <f>-(opex_ins+opex_staff+opex_ga)/12*p4_homes*FE211</f>
        <v/>
      </c>
      <c r="FF219" s="44">
        <f>-(opex_ins+opex_staff+opex_ga)/12*p4_homes*FF211</f>
        <v/>
      </c>
      <c r="FG219" s="44">
        <f>-(opex_ins+opex_staff+opex_ga)/12*p4_homes*FG211</f>
        <v/>
      </c>
      <c r="FH219" s="44">
        <f>-(opex_ins+opex_staff+opex_ga)/12*p4_homes*FH211</f>
        <v/>
      </c>
      <c r="FI219" s="44">
        <f>-(opex_ins+opex_staff+opex_ga)/12*p4_homes*FI211</f>
        <v/>
      </c>
      <c r="FJ219" s="44">
        <f>-(opex_ins+opex_staff+opex_ga)/12*p4_homes*FJ211</f>
        <v/>
      </c>
      <c r="FK219" s="44">
        <f>-(opex_ins+opex_staff+opex_ga)/12*p4_homes*FK211</f>
        <v/>
      </c>
      <c r="FL219" s="44">
        <f>-(opex_ins+opex_staff+opex_ga)/12*p4_homes*FL211</f>
        <v/>
      </c>
      <c r="FM219" s="44">
        <f>-(opex_ins+opex_staff+opex_ga)/12*p4_homes*FM211</f>
        <v/>
      </c>
      <c r="FN219" s="44">
        <f>-(opex_ins+opex_staff+opex_ga)/12*p4_homes*FN211</f>
        <v/>
      </c>
      <c r="FO219" s="44">
        <f>-(opex_ins+opex_staff+opex_ga)/12*p4_homes*FO211</f>
        <v/>
      </c>
      <c r="FP219" s="44">
        <f>-(opex_ins+opex_staff+opex_ga)/12*p4_homes*FP211</f>
        <v/>
      </c>
      <c r="FQ219" s="44">
        <f>-(opex_ins+opex_staff+opex_ga)/12*p4_homes*FQ211</f>
        <v/>
      </c>
      <c r="FR219" s="44">
        <f>-(opex_ins+opex_staff+opex_ga)/12*p4_homes*FR211</f>
        <v/>
      </c>
      <c r="FS219" s="44">
        <f>-(opex_ins+opex_staff+opex_ga)/12*p4_homes*FS211</f>
        <v/>
      </c>
      <c r="FT219" s="44">
        <f>-(opex_ins+opex_staff+opex_ga)/12*p4_homes*FT211</f>
        <v/>
      </c>
      <c r="FU219" s="44">
        <f>-(opex_ins+opex_staff+opex_ga)/12*p4_homes*FU211</f>
        <v/>
      </c>
      <c r="FV219" s="44">
        <f>-(opex_ins+opex_staff+opex_ga)/12*p4_homes*FV211</f>
        <v/>
      </c>
      <c r="FW219" s="44">
        <f>-(opex_ins+opex_staff+opex_ga)/12*p4_homes*FW211</f>
        <v/>
      </c>
      <c r="FX219" s="44">
        <f>-(opex_ins+opex_staff+opex_ga)/12*p4_homes*FX211</f>
        <v/>
      </c>
      <c r="FY219" s="44">
        <f>-(opex_ins+opex_staff+opex_ga)/12*p4_homes*FY211</f>
        <v/>
      </c>
      <c r="FZ219" s="44">
        <f>-(opex_ins+opex_staff+opex_ga)/12*p4_homes*FZ211</f>
        <v/>
      </c>
      <c r="GA219" s="44">
        <f>-(opex_ins+opex_staff+opex_ga)/12*p4_homes*GA211</f>
        <v/>
      </c>
      <c r="GB219" s="44">
        <f>-(opex_ins+opex_staff+opex_ga)/12*p4_homes*GB211</f>
        <v/>
      </c>
      <c r="GC219" s="44">
        <f>-(opex_ins+opex_staff+opex_ga)/12*p4_homes*GC211</f>
        <v/>
      </c>
      <c r="GD219" s="44">
        <f>-(opex_ins+opex_staff+opex_ga)/12*p4_homes*GD211</f>
        <v/>
      </c>
      <c r="GE219" s="44">
        <f>-(opex_ins+opex_staff+opex_ga)/12*p4_homes*GE211</f>
        <v/>
      </c>
      <c r="GF219" s="44">
        <f>-(opex_ins+opex_staff+opex_ga)/12*p4_homes*GF211</f>
        <v/>
      </c>
      <c r="GG219" s="44">
        <f>-(opex_ins+opex_staff+opex_ga)/12*p4_homes*GG211</f>
        <v/>
      </c>
      <c r="GH219" s="44">
        <f>-(opex_ins+opex_staff+opex_ga)/12*p4_homes*GH211</f>
        <v/>
      </c>
      <c r="GI219" s="44">
        <f>-(opex_ins+opex_staff+opex_ga)/12*p4_homes*GI211</f>
        <v/>
      </c>
      <c r="GJ219" s="44">
        <f>-(opex_ins+opex_staff+opex_ga)/12*p4_homes*GJ211</f>
        <v/>
      </c>
      <c r="GK219" s="44">
        <f>-(opex_ins+opex_staff+opex_ga)/12*p4_homes*GK211</f>
        <v/>
      </c>
      <c r="GL219" s="44">
        <f>-(opex_ins+opex_staff+opex_ga)/12*p4_homes*GL211</f>
        <v/>
      </c>
      <c r="GM219" s="44">
        <f>-(opex_ins+opex_staff+opex_ga)/12*p4_homes*GM211</f>
        <v/>
      </c>
      <c r="GN219" s="44">
        <f>-(opex_ins+opex_staff+opex_ga)/12*p4_homes*GN211</f>
        <v/>
      </c>
      <c r="GO219" s="44">
        <f>-(opex_ins+opex_staff+opex_ga)/12*p4_homes*GO211</f>
        <v/>
      </c>
      <c r="GP219" s="44">
        <f>-(opex_ins+opex_staff+opex_ga)/12*p4_homes*GP211</f>
        <v/>
      </c>
      <c r="GQ219" s="44">
        <f>-(opex_ins+opex_staff+opex_ga)/12*p4_homes*GQ211</f>
        <v/>
      </c>
      <c r="GR219" s="44">
        <f>-(opex_ins+opex_staff+opex_ga)/12*p4_homes*GR211</f>
        <v/>
      </c>
      <c r="GS219" s="44">
        <f>-(opex_ins+opex_staff+opex_ga)/12*p4_homes*GS211</f>
        <v/>
      </c>
      <c r="GT219" s="44">
        <f>-(opex_ins+opex_staff+opex_ga)/12*p4_homes*GT211</f>
        <v/>
      </c>
      <c r="GU219" s="44">
        <f>-(opex_ins+opex_staff+opex_ga)/12*p4_homes*GU211</f>
        <v/>
      </c>
      <c r="GV219" s="44">
        <f>-(opex_ins+opex_staff+opex_ga)/12*p4_homes*GV211</f>
        <v/>
      </c>
      <c r="GW219" s="44">
        <f>-(opex_ins+opex_staff+opex_ga)/12*p4_homes*GW211</f>
        <v/>
      </c>
      <c r="GX219" s="44">
        <f>-(opex_ins+opex_staff+opex_ga)/12*p4_homes*GX211</f>
        <v/>
      </c>
      <c r="GY219" s="44">
        <f>-(opex_ins+opex_staff+opex_ga)/12*p4_homes*GY211</f>
        <v/>
      </c>
      <c r="GZ219" s="44">
        <f>-(opex_ins+opex_staff+opex_ga)/12*p4_homes*GZ211</f>
        <v/>
      </c>
      <c r="HA219" s="44">
        <f>-(opex_ins+opex_staff+opex_ga)/12*p4_homes*HA211</f>
        <v/>
      </c>
      <c r="HB219" s="44">
        <f>-(opex_ins+opex_staff+opex_ga)/12*p4_homes*HB211</f>
        <v/>
      </c>
      <c r="HC219" s="44">
        <f>-(opex_ins+opex_staff+opex_ga)/12*p4_homes*HC211</f>
        <v/>
      </c>
      <c r="HD219" s="44">
        <f>-(opex_ins+opex_staff+opex_ga)/12*p4_homes*HD211</f>
        <v/>
      </c>
      <c r="HE219" s="44">
        <f>-(opex_ins+opex_staff+opex_ga)/12*p4_homes*HE211</f>
        <v/>
      </c>
      <c r="HF219" s="44">
        <f>-(opex_ins+opex_staff+opex_ga)/12*p4_homes*HF211</f>
        <v/>
      </c>
      <c r="HG219" s="44">
        <f>-(opex_ins+opex_staff+opex_ga)/12*p4_homes*HG211</f>
        <v/>
      </c>
      <c r="HH219" s="44">
        <f>-(opex_ins+opex_staff+opex_ga)/12*p4_homes*HH211</f>
        <v/>
      </c>
      <c r="HI219" s="44">
        <f>-(opex_ins+opex_staff+opex_ga)/12*p4_homes*HI211</f>
        <v/>
      </c>
      <c r="HJ219" s="44">
        <f>-(opex_ins+opex_staff+opex_ga)/12*p4_homes*HJ211</f>
        <v/>
      </c>
      <c r="HK219" s="44">
        <f>-(opex_ins+opex_staff+opex_ga)/12*p4_homes*HK211</f>
        <v/>
      </c>
      <c r="HL219" s="44">
        <f>-(opex_ins+opex_staff+opex_ga)/12*p4_homes*HL211</f>
        <v/>
      </c>
      <c r="HM219" s="44">
        <f>-(opex_ins+opex_staff+opex_ga)/12*p4_homes*HM211</f>
        <v/>
      </c>
      <c r="HN219" s="44">
        <f>-(opex_ins+opex_staff+opex_ga)/12*p4_homes*HN211</f>
        <v/>
      </c>
      <c r="HO219" s="44">
        <f>-(opex_ins+opex_staff+opex_ga)/12*p4_homes*HO211</f>
        <v/>
      </c>
      <c r="HP219" s="44">
        <f>-(opex_ins+opex_staff+opex_ga)/12*p4_homes*HP211</f>
        <v/>
      </c>
      <c r="HQ219" s="44">
        <f>-(opex_ins+opex_staff+opex_ga)/12*p4_homes*HQ211</f>
        <v/>
      </c>
      <c r="HR219" s="44">
        <f>-(opex_ins+opex_staff+opex_ga)/12*p4_homes*HR211</f>
        <v/>
      </c>
      <c r="HS219" s="44">
        <f>-(opex_ins+opex_staff+opex_ga)/12*p4_homes*HS211</f>
        <v/>
      </c>
      <c r="HT219" s="44">
        <f>-(opex_ins+opex_staff+opex_ga)/12*p4_homes*HT211</f>
        <v/>
      </c>
      <c r="HU219" s="44">
        <f>-(opex_ins+opex_staff+opex_ga)/12*p4_homes*HU211</f>
        <v/>
      </c>
      <c r="HV219" s="44">
        <f>-(opex_ins+opex_staff+opex_ga)/12*p4_homes*HV211</f>
        <v/>
      </c>
      <c r="HW219" s="44">
        <f>-(opex_ins+opex_staff+opex_ga)/12*p4_homes*HW211</f>
        <v/>
      </c>
      <c r="HX219" s="44">
        <f>-(opex_ins+opex_staff+opex_ga)/12*p4_homes*HX211</f>
        <v/>
      </c>
      <c r="HY219" s="44">
        <f>-(opex_ins+opex_staff+opex_ga)/12*p4_homes*HY211</f>
        <v/>
      </c>
      <c r="HZ219" s="44">
        <f>-(opex_ins+opex_staff+opex_ga)/12*p4_homes*HZ211</f>
        <v/>
      </c>
      <c r="IA219" s="44">
        <f>-(opex_ins+opex_staff+opex_ga)/12*p4_homes*IA211</f>
        <v/>
      </c>
      <c r="IB219" s="44">
        <f>-(opex_ins+opex_staff+opex_ga)/12*p4_homes*IB211</f>
        <v/>
      </c>
      <c r="IC219" s="44">
        <f>-(opex_ins+opex_staff+opex_ga)/12*p4_homes*IC211</f>
        <v/>
      </c>
      <c r="ID219" s="44">
        <f>-(opex_ins+opex_staff+opex_ga)/12*p4_homes*ID211</f>
        <v/>
      </c>
      <c r="IE219" s="44">
        <f>-(opex_ins+opex_staff+opex_ga)/12*p4_homes*IE211</f>
        <v/>
      </c>
      <c r="IF219" s="44">
        <f>-(opex_ins+opex_staff+opex_ga)/12*p4_homes*IF211</f>
        <v/>
      </c>
      <c r="IG219" s="44">
        <f>-(opex_ins+opex_staff+opex_ga)/12*p4_homes*IG211</f>
        <v/>
      </c>
      <c r="IH219" s="44">
        <f>-(opex_ins+opex_staff+opex_ga)/12*p4_homes*IH211</f>
        <v/>
      </c>
      <c r="II219" s="44">
        <f>-(opex_ins+opex_staff+opex_ga)/12*p4_homes*II211</f>
        <v/>
      </c>
      <c r="IJ219" s="44">
        <f>-(opex_ins+opex_staff+opex_ga)/12*p4_homes*IJ211</f>
        <v/>
      </c>
      <c r="IK219" s="44">
        <f>-(opex_ins+opex_staff+opex_ga)/12*p4_homes*IK211</f>
        <v/>
      </c>
      <c r="IL219" s="44">
        <f>-(opex_ins+opex_staff+opex_ga)/12*p4_homes*IL211</f>
        <v/>
      </c>
      <c r="IM219" s="44">
        <f>-(opex_ins+opex_staff+opex_ga)/12*p4_homes*IM211</f>
        <v/>
      </c>
      <c r="IN219" s="44">
        <f>-(opex_ins+opex_staff+opex_ga)/12*p4_homes*IN211</f>
        <v/>
      </c>
      <c r="IO219" s="44">
        <f>-(opex_ins+opex_staff+opex_ga)/12*p4_homes*IO211</f>
        <v/>
      </c>
      <c r="IP219" s="44">
        <f>-(opex_ins+opex_staff+opex_ga)/12*p4_homes*IP211</f>
        <v/>
      </c>
      <c r="IQ219" s="44">
        <f>-(opex_ins+opex_staff+opex_ga)/12*p4_homes*IQ211</f>
        <v/>
      </c>
      <c r="IR219" s="44">
        <f>-(opex_ins+opex_staff+opex_ga)/12*p4_homes*IR211</f>
        <v/>
      </c>
      <c r="IS219" s="44">
        <f>-(opex_ins+opex_staff+opex_ga)/12*p4_homes*IS211</f>
        <v/>
      </c>
      <c r="IT219" s="44">
        <f>-(opex_ins+opex_staff+opex_ga)/12*p4_homes*IT211</f>
        <v/>
      </c>
      <c r="IU219" s="44">
        <f>-(opex_ins+opex_staff+opex_ga)/12*p4_homes*IU211</f>
        <v/>
      </c>
      <c r="IV219" s="44">
        <f>-(opex_ins+opex_staff+opex_ga)/12*p4_homes*IV211</f>
        <v/>
      </c>
      <c r="IW219" s="44">
        <f>-(opex_ins+opex_staff+opex_ga)/12*p4_homes*IW211</f>
        <v/>
      </c>
      <c r="IX219" s="44">
        <f>-(opex_ins+opex_staff+opex_ga)/12*p4_homes*IX211</f>
        <v/>
      </c>
      <c r="IY219" s="44">
        <f>-(opex_ins+opex_staff+opex_ga)/12*p4_homes*IY211</f>
        <v/>
      </c>
      <c r="IZ219" s="44">
        <f>-(opex_ins+opex_staff+opex_ga)/12*p4_homes*IZ211</f>
        <v/>
      </c>
      <c r="JA219" s="44">
        <f>-(opex_ins+opex_staff+opex_ga)/12*p4_homes*JA211</f>
        <v/>
      </c>
      <c r="JB219" s="44">
        <f>-(opex_ins+opex_staff+opex_ga)/12*p4_homes*JB211</f>
        <v/>
      </c>
      <c r="JC219" s="44">
        <f>-(opex_ins+opex_staff+opex_ga)/12*p4_homes*JC211</f>
        <v/>
      </c>
      <c r="JD219" s="44">
        <f>-(opex_ins+opex_staff+opex_ga)/12*p4_homes*JD211</f>
        <v/>
      </c>
      <c r="JE219" s="44">
        <f>-(opex_ins+opex_staff+opex_ga)/12*p4_homes*JE211</f>
        <v/>
      </c>
      <c r="JF219" s="44">
        <f>-(opex_ins+opex_staff+opex_ga)/12*p4_homes*JF211</f>
        <v/>
      </c>
      <c r="JG219" s="44">
        <f>-(opex_ins+opex_staff+opex_ga)/12*p4_homes*JG211</f>
        <v/>
      </c>
      <c r="JH219" s="44">
        <f>-(opex_ins+opex_staff+opex_ga)/12*p4_homes*JH211</f>
        <v/>
      </c>
      <c r="JI219" s="44">
        <f>-(opex_ins+opex_staff+opex_ga)/12*p4_homes*JI211</f>
        <v/>
      </c>
      <c r="JJ219" s="44">
        <f>-(opex_ins+opex_staff+opex_ga)/12*p4_homes*JJ211</f>
        <v/>
      </c>
      <c r="JK219" s="44">
        <f>-(opex_ins+opex_staff+opex_ga)/12*p4_homes*JK211</f>
        <v/>
      </c>
      <c r="JL219" s="44">
        <f>-(opex_ins+opex_staff+opex_ga)/12*p4_homes*JL211</f>
        <v/>
      </c>
      <c r="JM219" s="44">
        <f>-(opex_ins+opex_staff+opex_ga)/12*p4_homes*JM211</f>
        <v/>
      </c>
      <c r="JN219" s="44">
        <f>-(opex_ins+opex_staff+opex_ga)/12*p4_homes*JN211</f>
        <v/>
      </c>
      <c r="JO219" s="44">
        <f>-(opex_ins+opex_staff+opex_ga)/12*p4_homes*JO211</f>
        <v/>
      </c>
      <c r="JP219" s="44">
        <f>-(opex_ins+opex_staff+opex_ga)/12*p4_homes*JP211</f>
        <v/>
      </c>
      <c r="JQ219" s="44">
        <f>-(opex_ins+opex_staff+opex_ga)/12*p4_homes*JQ211</f>
        <v/>
      </c>
      <c r="JR219" s="44">
        <f>-(opex_ins+opex_staff+opex_ga)/12*p4_homes*JR211</f>
        <v/>
      </c>
      <c r="JS219" s="44">
        <f>-(opex_ins+opex_staff+opex_ga)/12*p4_homes*JS211</f>
        <v/>
      </c>
      <c r="JT219" s="44">
        <f>-(opex_ins+opex_staff+opex_ga)/12*p4_homes*JT211</f>
        <v/>
      </c>
      <c r="JU219" s="44">
        <f>-(opex_ins+opex_staff+opex_ga)/12*p4_homes*JU211</f>
        <v/>
      </c>
      <c r="JV219" s="44">
        <f>-(opex_ins+opex_staff+opex_ga)/12*p4_homes*JV211</f>
        <v/>
      </c>
      <c r="JW219" s="44">
        <f>-(opex_ins+opex_staff+opex_ga)/12*p4_homes*JW211</f>
        <v/>
      </c>
      <c r="JX219" s="44">
        <f>-(opex_ins+opex_staff+opex_ga)/12*p4_homes*JX211</f>
        <v/>
      </c>
      <c r="JY219" s="44">
        <f>-(opex_ins+opex_staff+opex_ga)/12*p4_homes*JY211</f>
        <v/>
      </c>
      <c r="JZ219" s="44">
        <f>-(opex_ins+opex_staff+opex_ga)/12*p4_homes*JZ211</f>
        <v/>
      </c>
      <c r="KA219" s="44">
        <f>-(opex_ins+opex_staff+opex_ga)/12*p4_homes*KA211</f>
        <v/>
      </c>
      <c r="KB219" s="44">
        <f>-(opex_ins+opex_staff+opex_ga)/12*p4_homes*KB211</f>
        <v/>
      </c>
      <c r="KC219" s="44">
        <f>-(opex_ins+opex_staff+opex_ga)/12*p4_homes*KC211</f>
        <v/>
      </c>
      <c r="KD219" s="44">
        <f>-(opex_ins+opex_staff+opex_ga)/12*p4_homes*KD211</f>
        <v/>
      </c>
      <c r="KE219" s="44">
        <f>-(opex_ins+opex_staff+opex_ga)/12*p4_homes*KE211</f>
        <v/>
      </c>
      <c r="KF219" s="44">
        <f>-(opex_ins+opex_staff+opex_ga)/12*p4_homes*KF211</f>
        <v/>
      </c>
      <c r="KG219" s="44">
        <f>-(opex_ins+opex_staff+opex_ga)/12*p4_homes*KG211</f>
        <v/>
      </c>
      <c r="KH219" s="44">
        <f>-(opex_ins+opex_staff+opex_ga)/12*p4_homes*KH211</f>
        <v/>
      </c>
      <c r="KI219" s="44">
        <f>-(opex_ins+opex_staff+opex_ga)/12*p4_homes*KI211</f>
        <v/>
      </c>
      <c r="KJ219" s="44">
        <f>-(opex_ins+opex_staff+opex_ga)/12*p4_homes*KJ211</f>
        <v/>
      </c>
      <c r="KK219" s="44">
        <f>-(opex_ins+opex_staff+opex_ga)/12*p4_homes*KK211</f>
        <v/>
      </c>
      <c r="KL219" s="44">
        <f>-(opex_ins+opex_staff+opex_ga)/12*p4_homes*KL211</f>
        <v/>
      </c>
      <c r="KM219" s="44">
        <f>-(opex_ins+opex_staff+opex_ga)/12*p4_homes*KM211</f>
        <v/>
      </c>
      <c r="KN219" s="44">
        <f>-(opex_ins+opex_staff+opex_ga)/12*p4_homes*KN211</f>
        <v/>
      </c>
      <c r="KO219" s="44">
        <f>-(opex_ins+opex_staff+opex_ga)/12*p4_homes*KO211</f>
        <v/>
      </c>
      <c r="KP219" s="44">
        <f>-(opex_ins+opex_staff+opex_ga)/12*p4_homes*KP211</f>
        <v/>
      </c>
      <c r="KQ219" s="44">
        <f>-(opex_ins+opex_staff+opex_ga)/12*p4_homes*KQ211</f>
        <v/>
      </c>
      <c r="KR219" s="44">
        <f>-(opex_ins+opex_staff+opex_ga)/12*p4_homes*KR211</f>
        <v/>
      </c>
      <c r="KS219" s="44">
        <f>-(opex_ins+opex_staff+opex_ga)/12*p4_homes*KS211</f>
        <v/>
      </c>
      <c r="KT219" s="44">
        <f>-(opex_ins+opex_staff+opex_ga)/12*p4_homes*KT211</f>
        <v/>
      </c>
      <c r="KU219" s="44">
        <f>-(opex_ins+opex_staff+opex_ga)/12*p4_homes*KU211</f>
        <v/>
      </c>
      <c r="KV219" s="44">
        <f>-(opex_ins+opex_staff+opex_ga)/12*p4_homes*KV211</f>
        <v/>
      </c>
      <c r="KW219" s="44">
        <f>-(opex_ins+opex_staff+opex_ga)/12*p4_homes*KW211</f>
        <v/>
      </c>
      <c r="KX219" s="44">
        <f>-(opex_ins+opex_staff+opex_ga)/12*p4_homes*KX211</f>
        <v/>
      </c>
      <c r="KY219" s="44">
        <f>-(opex_ins+opex_staff+opex_ga)/12*p4_homes*KY211</f>
        <v/>
      </c>
      <c r="KZ219" s="44">
        <f>-(opex_ins+opex_staff+opex_ga)/12*p4_homes*KZ211</f>
        <v/>
      </c>
      <c r="LA219" s="44">
        <f>-(opex_ins+opex_staff+opex_ga)/12*p4_homes*LA211</f>
        <v/>
      </c>
      <c r="LB219" s="44">
        <f>-(opex_ins+opex_staff+opex_ga)/12*p4_homes*LB211</f>
        <v/>
      </c>
      <c r="LC219" s="44">
        <f>-(opex_ins+opex_staff+opex_ga)/12*p4_homes*LC211</f>
        <v/>
      </c>
      <c r="LD219" s="44">
        <f>-(opex_ins+opex_staff+opex_ga)/12*p4_homes*LD211</f>
        <v/>
      </c>
      <c r="LE219" s="44">
        <f>-(opex_ins+opex_staff+opex_ga)/12*p4_homes*LE211</f>
        <v/>
      </c>
      <c r="LF219" s="44">
        <f>-(opex_ins+opex_staff+opex_ga)/12*p4_homes*LF211</f>
        <v/>
      </c>
      <c r="LG219" s="44">
        <f>-(opex_ins+opex_staff+opex_ga)/12*p4_homes*LG211</f>
        <v/>
      </c>
      <c r="LH219" s="44">
        <f>-(opex_ins+opex_staff+opex_ga)/12*p4_homes*LH211</f>
        <v/>
      </c>
      <c r="LI219" s="44">
        <f>-(opex_ins+opex_staff+opex_ga)/12*p4_homes*LI211</f>
        <v/>
      </c>
      <c r="LJ219" s="44">
        <f>-(opex_ins+opex_staff+opex_ga)/12*p4_homes*LJ211</f>
        <v/>
      </c>
      <c r="LK219" s="44">
        <f>-(opex_ins+opex_staff+opex_ga)/12*p4_homes*LK211</f>
        <v/>
      </c>
      <c r="LL219" s="44">
        <f>-(opex_ins+opex_staff+opex_ga)/12*p4_homes*LL211</f>
        <v/>
      </c>
      <c r="LM219" s="44">
        <f>-(opex_ins+opex_staff+opex_ga)/12*p4_homes*LM211</f>
        <v/>
      </c>
      <c r="LN219" s="44">
        <f>-(opex_ins+opex_staff+opex_ga)/12*p4_homes*LN211</f>
        <v/>
      </c>
      <c r="LO219" s="44">
        <f>-(opex_ins+opex_staff+opex_ga)/12*p4_homes*LO211</f>
        <v/>
      </c>
      <c r="LP219" s="44">
        <f>-(opex_ins+opex_staff+opex_ga)/12*p4_homes*LP211</f>
        <v/>
      </c>
      <c r="LQ219" s="44">
        <f>-(opex_ins+opex_staff+opex_ga)/12*p4_homes*LQ211</f>
        <v/>
      </c>
      <c r="LR219" s="44">
        <f>-(opex_ins+opex_staff+opex_ga)/12*p4_homes*LR211</f>
        <v/>
      </c>
      <c r="LS219" s="44">
        <f>-(opex_ins+opex_staff+opex_ga)/12*p4_homes*LS211</f>
        <v/>
      </c>
      <c r="LT219" s="44">
        <f>-(opex_ins+opex_staff+opex_ga)/12*p4_homes*LT211</f>
        <v/>
      </c>
      <c r="LU219" s="44">
        <f>-(opex_ins+opex_staff+opex_ga)/12*p4_homes*LU211</f>
        <v/>
      </c>
      <c r="LV219" s="44">
        <f>-(opex_ins+opex_staff+opex_ga)/12*p4_homes*LV211</f>
        <v/>
      </c>
      <c r="LW219" s="44">
        <f>-(opex_ins+opex_staff+opex_ga)/12*p4_homes*LW211</f>
        <v/>
      </c>
      <c r="LX219" s="44">
        <f>-(opex_ins+opex_staff+opex_ga)/12*p4_homes*LX211</f>
        <v/>
      </c>
      <c r="LY219" s="44">
        <f>-(opex_ins+opex_staff+opex_ga)/12*p4_homes*LY211</f>
        <v/>
      </c>
      <c r="LZ219" s="44">
        <f>-(opex_ins+opex_staff+opex_ga)/12*p4_homes*LZ211</f>
        <v/>
      </c>
      <c r="MA219" s="44">
        <f>-(opex_ins+opex_staff+opex_ga)/12*p4_homes*MA211</f>
        <v/>
      </c>
      <c r="MB219" s="44">
        <f>-(opex_ins+opex_staff+opex_ga)/12*p4_homes*MB211</f>
        <v/>
      </c>
      <c r="MC219" s="44">
        <f>-(opex_ins+opex_staff+opex_ga)/12*p4_homes*MC211</f>
        <v/>
      </c>
      <c r="MD219" s="44">
        <f>-(opex_ins+opex_staff+opex_ga)/12*p4_homes*MD211</f>
        <v/>
      </c>
      <c r="ME219" s="44">
        <f>-(opex_ins+opex_staff+opex_ga)/12*p4_homes*ME211</f>
        <v/>
      </c>
      <c r="MF219" s="44">
        <f>-(opex_ins+opex_staff+opex_ga)/12*p4_homes*MF211</f>
        <v/>
      </c>
      <c r="MG219" s="44">
        <f>-(opex_ins+opex_staff+opex_ga)/12*p4_homes*MG211</f>
        <v/>
      </c>
      <c r="MH219" s="44">
        <f>-(opex_ins+opex_staff+opex_ga)/12*p4_homes*MH211</f>
        <v/>
      </c>
      <c r="MI219" s="44">
        <f>-(opex_ins+opex_staff+opex_ga)/12*p4_homes*MI211</f>
        <v/>
      </c>
      <c r="MJ219" s="44">
        <f>-(opex_ins+opex_staff+opex_ga)/12*p4_homes*MJ211</f>
        <v/>
      </c>
      <c r="MK219" s="44">
        <f>-(opex_ins+opex_staff+opex_ga)/12*p4_homes*MK211</f>
        <v/>
      </c>
      <c r="ML219" s="44">
        <f>-(opex_ins+opex_staff+opex_ga)/12*p4_homes*ML211</f>
        <v/>
      </c>
      <c r="MM219" s="44">
        <f>-(opex_ins+opex_staff+opex_ga)/12*p4_homes*MM211</f>
        <v/>
      </c>
      <c r="MN219" s="44">
        <f>-(opex_ins+opex_staff+opex_ga)/12*p4_homes*MN211</f>
        <v/>
      </c>
      <c r="MO219" s="44">
        <f>-(opex_ins+opex_staff+opex_ga)/12*p4_homes*MO211</f>
        <v/>
      </c>
      <c r="MP219" s="44">
        <f>-(opex_ins+opex_staff+opex_ga)/12*p4_homes*MP211</f>
        <v/>
      </c>
      <c r="MQ219" s="44">
        <f>-(opex_ins+opex_staff+opex_ga)/12*p4_homes*MQ211</f>
        <v/>
      </c>
      <c r="MR219" s="44">
        <f>-(opex_ins+opex_staff+opex_ga)/12*p4_homes*MR211</f>
        <v/>
      </c>
      <c r="MS219" s="44">
        <f>-(opex_ins+opex_staff+opex_ga)/12*p4_homes*MS211</f>
        <v/>
      </c>
      <c r="MT219" s="44">
        <f>-(opex_ins+opex_staff+opex_ga)/12*p4_homes*MT211</f>
        <v/>
      </c>
      <c r="MU219" s="44">
        <f>-(opex_ins+opex_staff+opex_ga)/12*p4_homes*MU211</f>
        <v/>
      </c>
      <c r="MV219" s="44">
        <f>-(opex_ins+opex_staff+opex_ga)/12*p4_homes*MV211</f>
        <v/>
      </c>
      <c r="MW219" s="44">
        <f>-(opex_ins+opex_staff+opex_ga)/12*p4_homes*MW211</f>
        <v/>
      </c>
      <c r="MX219" s="44">
        <f>-(opex_ins+opex_staff+opex_ga)/12*p4_homes*MX211</f>
        <v/>
      </c>
      <c r="MY219" s="44">
        <f>-(opex_ins+opex_staff+opex_ga)/12*p4_homes*MY211</f>
        <v/>
      </c>
      <c r="MZ219" s="44">
        <f>-(opex_ins+opex_staff+opex_ga)/12*p4_homes*MZ211</f>
        <v/>
      </c>
      <c r="NA219" s="44">
        <f>-(opex_ins+opex_staff+opex_ga)/12*p4_homes*NA211</f>
        <v/>
      </c>
      <c r="NB219" s="44">
        <f>-(opex_ins+opex_staff+opex_ga)/12*p4_homes*NB211</f>
        <v/>
      </c>
      <c r="NC219" s="44">
        <f>-(opex_ins+opex_staff+opex_ga)/12*p4_homes*NC211</f>
        <v/>
      </c>
      <c r="ND219" s="44">
        <f>-(opex_ins+opex_staff+opex_ga)/12*p4_homes*ND211</f>
        <v/>
      </c>
      <c r="NE219" s="44">
        <f>-(opex_ins+opex_staff+opex_ga)/12*p4_homes*NE211</f>
        <v/>
      </c>
      <c r="NF219" s="44">
        <f>-(opex_ins+opex_staff+opex_ga)/12*p4_homes*NF211</f>
        <v/>
      </c>
      <c r="NG219" s="44">
        <f>-(opex_ins+opex_staff+opex_ga)/12*p4_homes*NG211</f>
        <v/>
      </c>
      <c r="NH219" s="44">
        <f>-(opex_ins+opex_staff+opex_ga)/12*p4_homes*NH211</f>
        <v/>
      </c>
      <c r="NI219" s="44">
        <f>-(opex_ins+opex_staff+opex_ga)/12*p4_homes*NI211</f>
        <v/>
      </c>
      <c r="NJ219" s="44">
        <f>-(opex_ins+opex_staff+opex_ga)/12*p4_homes*NJ211</f>
        <v/>
      </c>
      <c r="NK219" s="44">
        <f>-(opex_ins+opex_staff+opex_ga)/12*p4_homes*NK211</f>
        <v/>
      </c>
      <c r="NL219" s="44">
        <f>-(opex_ins+opex_staff+opex_ga)/12*p4_homes*NL211</f>
        <v/>
      </c>
      <c r="NM219" s="44">
        <f>-(opex_ins+opex_staff+opex_ga)/12*p4_homes*NM211</f>
        <v/>
      </c>
      <c r="NN219" s="44">
        <f>-(opex_ins+opex_staff+opex_ga)/12*p4_homes*NN211</f>
        <v/>
      </c>
      <c r="NO219" s="44">
        <f>-(opex_ins+opex_staff+opex_ga)/12*p4_homes*NO211</f>
        <v/>
      </c>
      <c r="NP219" s="44">
        <f>-(opex_ins+opex_staff+opex_ga)/12*p4_homes*NP211</f>
        <v/>
      </c>
      <c r="NQ219" s="44">
        <f>-(opex_ins+opex_staff+opex_ga)/12*p4_homes*NQ211</f>
        <v/>
      </c>
      <c r="NR219" s="44">
        <f>-(opex_ins+opex_staff+opex_ga)/12*p4_homes*NR211</f>
        <v/>
      </c>
      <c r="NS219" s="44">
        <f>-(opex_ins+opex_staff+opex_ga)/12*p4_homes*NS211</f>
        <v/>
      </c>
      <c r="NT219" s="44">
        <f>-(opex_ins+opex_staff+opex_ga)/12*p4_homes*NT211</f>
        <v/>
      </c>
      <c r="NU219" s="44">
        <f>-(opex_ins+opex_staff+opex_ga)/12*p4_homes*NU211</f>
        <v/>
      </c>
      <c r="NV219" s="44">
        <f>-(opex_ins+opex_staff+opex_ga)/12*p4_homes*NV211</f>
        <v/>
      </c>
      <c r="NW219" s="44">
        <f>-(opex_ins+opex_staff+opex_ga)/12*p4_homes*NW211</f>
        <v/>
      </c>
      <c r="NX219" s="44">
        <f>-(opex_ins+opex_staff+opex_ga)/12*p4_homes*NX211</f>
        <v/>
      </c>
      <c r="NY219" s="44">
        <f>-(opex_ins+opex_staff+opex_ga)/12*p4_homes*NY211</f>
        <v/>
      </c>
      <c r="NZ219" s="44">
        <f>-(opex_ins+opex_staff+opex_ga)/12*p4_homes*NZ211</f>
        <v/>
      </c>
      <c r="OA219" s="44">
        <f>-(opex_ins+opex_staff+opex_ga)/12*p4_homes*OA211</f>
        <v/>
      </c>
      <c r="OB219" s="44">
        <f>-(opex_ins+opex_staff+opex_ga)/12*p4_homes*OB211</f>
        <v/>
      </c>
      <c r="OC219" s="44">
        <f>-(opex_ins+opex_staff+opex_ga)/12*p4_homes*OC211</f>
        <v/>
      </c>
      <c r="OD219" s="44">
        <f>-(opex_ins+opex_staff+opex_ga)/12*p4_homes*OD211</f>
        <v/>
      </c>
      <c r="OE219" s="44">
        <f>-(opex_ins+opex_staff+opex_ga)/12*p4_homes*OE211</f>
        <v/>
      </c>
      <c r="OF219" s="44">
        <f>-(opex_ins+opex_staff+opex_ga)/12*p4_homes*OF211</f>
        <v/>
      </c>
      <c r="OG219" s="44">
        <f>-(opex_ins+opex_staff+opex_ga)/12*p4_homes*OG211</f>
        <v/>
      </c>
      <c r="OH219" s="44">
        <f>-(opex_ins+opex_staff+opex_ga)/12*p4_homes*OH211</f>
        <v/>
      </c>
      <c r="OI219" s="44">
        <f>-(opex_ins+opex_staff+opex_ga)/12*p4_homes*OI211</f>
        <v/>
      </c>
      <c r="OJ219" s="44">
        <f>-(opex_ins+opex_staff+opex_ga)/12*p4_homes*OJ211</f>
        <v/>
      </c>
      <c r="OK219" s="44">
        <f>-(opex_ins+opex_staff+opex_ga)/12*p4_homes*OK211</f>
        <v/>
      </c>
      <c r="OL219" s="44">
        <f>-(opex_ins+opex_staff+opex_ga)/12*p4_homes*OL211</f>
        <v/>
      </c>
      <c r="OM219" s="44">
        <f>-(opex_ins+opex_staff+opex_ga)/12*p4_homes*OM211</f>
        <v/>
      </c>
      <c r="ON219" s="44">
        <f>-(opex_ins+opex_staff+opex_ga)/12*p4_homes*ON211</f>
        <v/>
      </c>
      <c r="OO219" s="44">
        <f>-(opex_ins+opex_staff+opex_ga)/12*p4_homes*OO211</f>
        <v/>
      </c>
      <c r="OP219" s="44">
        <f>-(opex_ins+opex_staff+opex_ga)/12*p4_homes*OP211</f>
        <v/>
      </c>
      <c r="OQ219" s="44">
        <f>-(opex_ins+opex_staff+opex_ga)/12*p4_homes*OQ211</f>
        <v/>
      </c>
      <c r="OR219" s="44">
        <f>-(opex_ins+opex_staff+opex_ga)/12*p4_homes*OR211</f>
        <v/>
      </c>
      <c r="OS219" s="44">
        <f>-(opex_ins+opex_staff+opex_ga)/12*p4_homes*OS211</f>
        <v/>
      </c>
      <c r="OT219" s="44">
        <f>-(opex_ins+opex_staff+opex_ga)/12*p4_homes*OT211</f>
        <v/>
      </c>
      <c r="OU219" s="44">
        <f>-(opex_ins+opex_staff+opex_ga)/12*p4_homes*OU211</f>
        <v/>
      </c>
      <c r="OV219" s="44">
        <f>-(opex_ins+opex_staff+opex_ga)/12*p4_homes*OV211</f>
        <v/>
      </c>
      <c r="OW219" s="44">
        <f>-(opex_ins+opex_staff+opex_ga)/12*p4_homes*OW211</f>
        <v/>
      </c>
      <c r="OX219" s="44">
        <f>-(opex_ins+opex_staff+opex_ga)/12*p4_homes*OX211</f>
        <v/>
      </c>
      <c r="OY219" s="44">
        <f>-(opex_ins+opex_staff+opex_ga)/12*p4_homes*OY211</f>
        <v/>
      </c>
      <c r="OZ219" s="44">
        <f>-(opex_ins+opex_staff+opex_ga)/12*p4_homes*OZ211</f>
        <v/>
      </c>
      <c r="PA219" s="44">
        <f>-(opex_ins+opex_staff+opex_ga)/12*p4_homes*PA211</f>
        <v/>
      </c>
      <c r="PB219" s="44">
        <f>-(opex_ins+opex_staff+opex_ga)/12*p4_homes*PB211</f>
        <v/>
      </c>
      <c r="PC219" s="44">
        <f>-(opex_ins+opex_staff+opex_ga)/12*p4_homes*PC211</f>
        <v/>
      </c>
      <c r="PD219" s="44">
        <f>-(opex_ins+opex_staff+opex_ga)/12*p4_homes*PD211</f>
        <v/>
      </c>
      <c r="PE219" s="44">
        <f>-(opex_ins+opex_staff+opex_ga)/12*p4_homes*PE211</f>
        <v/>
      </c>
      <c r="PF219" s="44">
        <f>-(opex_ins+opex_staff+opex_ga)/12*p4_homes*PF211</f>
        <v/>
      </c>
      <c r="PG219" s="44">
        <f>-(opex_ins+opex_staff+opex_ga)/12*p4_homes*PG211</f>
        <v/>
      </c>
      <c r="PH219" s="44">
        <f>-(opex_ins+opex_staff+opex_ga)/12*p4_homes*PH211</f>
        <v/>
      </c>
      <c r="PI219" s="44">
        <f>-(opex_ins+opex_staff+opex_ga)/12*p4_homes*PI211</f>
        <v/>
      </c>
      <c r="PJ219" s="44">
        <f>-(opex_ins+opex_staff+opex_ga)/12*p4_homes*PJ211</f>
        <v/>
      </c>
      <c r="PK219" s="44">
        <f>-(opex_ins+opex_staff+opex_ga)/12*p4_homes*PK211</f>
        <v/>
      </c>
      <c r="PL219" s="44">
        <f>-(opex_ins+opex_staff+opex_ga)/12*p4_homes*PL211</f>
        <v/>
      </c>
      <c r="PM219" s="44">
        <f>-(opex_ins+opex_staff+opex_ga)/12*p4_homes*PM211</f>
        <v/>
      </c>
    </row>
    <row r="220">
      <c r="A220" s="9" t="inlineStr">
        <is>
          <t>Management</t>
        </is>
      </c>
      <c r="B220" s="9" t="inlineStr">
        <is>
          <t>P4</t>
        </is>
      </c>
      <c r="C220" s="43">
        <f>SUM(D220:PM220)</f>
        <v/>
      </c>
      <c r="D220" s="44">
        <f>-D217*mgmt_pct</f>
        <v/>
      </c>
      <c r="E220" s="44">
        <f>-E217*mgmt_pct</f>
        <v/>
      </c>
      <c r="F220" s="44">
        <f>-F217*mgmt_pct</f>
        <v/>
      </c>
      <c r="G220" s="44">
        <f>-G217*mgmt_pct</f>
        <v/>
      </c>
      <c r="H220" s="44">
        <f>-H217*mgmt_pct</f>
        <v/>
      </c>
      <c r="I220" s="44">
        <f>-I217*mgmt_pct</f>
        <v/>
      </c>
      <c r="J220" s="44">
        <f>-J217*mgmt_pct</f>
        <v/>
      </c>
      <c r="K220" s="44">
        <f>-K217*mgmt_pct</f>
        <v/>
      </c>
      <c r="L220" s="44">
        <f>-L217*mgmt_pct</f>
        <v/>
      </c>
      <c r="M220" s="44">
        <f>-M217*mgmt_pct</f>
        <v/>
      </c>
      <c r="N220" s="44">
        <f>-N217*mgmt_pct</f>
        <v/>
      </c>
      <c r="O220" s="44">
        <f>-O217*mgmt_pct</f>
        <v/>
      </c>
      <c r="P220" s="44">
        <f>-P217*mgmt_pct</f>
        <v/>
      </c>
      <c r="Q220" s="44">
        <f>-Q217*mgmt_pct</f>
        <v/>
      </c>
      <c r="R220" s="44">
        <f>-R217*mgmt_pct</f>
        <v/>
      </c>
      <c r="S220" s="44">
        <f>-S217*mgmt_pct</f>
        <v/>
      </c>
      <c r="T220" s="44">
        <f>-T217*mgmt_pct</f>
        <v/>
      </c>
      <c r="U220" s="44">
        <f>-U217*mgmt_pct</f>
        <v/>
      </c>
      <c r="V220" s="44">
        <f>-V217*mgmt_pct</f>
        <v/>
      </c>
      <c r="W220" s="44">
        <f>-W217*mgmt_pct</f>
        <v/>
      </c>
      <c r="X220" s="44">
        <f>-X217*mgmt_pct</f>
        <v/>
      </c>
      <c r="Y220" s="44">
        <f>-Y217*mgmt_pct</f>
        <v/>
      </c>
      <c r="Z220" s="44">
        <f>-Z217*mgmt_pct</f>
        <v/>
      </c>
      <c r="AA220" s="44">
        <f>-AA217*mgmt_pct</f>
        <v/>
      </c>
      <c r="AB220" s="44">
        <f>-AB217*mgmt_pct</f>
        <v/>
      </c>
      <c r="AC220" s="44">
        <f>-AC217*mgmt_pct</f>
        <v/>
      </c>
      <c r="AD220" s="44">
        <f>-AD217*mgmt_pct</f>
        <v/>
      </c>
      <c r="AE220" s="44">
        <f>-AE217*mgmt_pct</f>
        <v/>
      </c>
      <c r="AF220" s="44">
        <f>-AF217*mgmt_pct</f>
        <v/>
      </c>
      <c r="AG220" s="44">
        <f>-AG217*mgmt_pct</f>
        <v/>
      </c>
      <c r="AH220" s="44">
        <f>-AH217*mgmt_pct</f>
        <v/>
      </c>
      <c r="AI220" s="44">
        <f>-AI217*mgmt_pct</f>
        <v/>
      </c>
      <c r="AJ220" s="44">
        <f>-AJ217*mgmt_pct</f>
        <v/>
      </c>
      <c r="AK220" s="44">
        <f>-AK217*mgmt_pct</f>
        <v/>
      </c>
      <c r="AL220" s="44">
        <f>-AL217*mgmt_pct</f>
        <v/>
      </c>
      <c r="AM220" s="44">
        <f>-AM217*mgmt_pct</f>
        <v/>
      </c>
      <c r="AN220" s="44">
        <f>-AN217*mgmt_pct</f>
        <v/>
      </c>
      <c r="AO220" s="44">
        <f>-AO217*mgmt_pct</f>
        <v/>
      </c>
      <c r="AP220" s="44">
        <f>-AP217*mgmt_pct</f>
        <v/>
      </c>
      <c r="AQ220" s="44">
        <f>-AQ217*mgmt_pct</f>
        <v/>
      </c>
      <c r="AR220" s="44">
        <f>-AR217*mgmt_pct</f>
        <v/>
      </c>
      <c r="AS220" s="44">
        <f>-AS217*mgmt_pct</f>
        <v/>
      </c>
      <c r="AT220" s="44">
        <f>-AT217*mgmt_pct</f>
        <v/>
      </c>
      <c r="AU220" s="44">
        <f>-AU217*mgmt_pct</f>
        <v/>
      </c>
      <c r="AV220" s="44">
        <f>-AV217*mgmt_pct</f>
        <v/>
      </c>
      <c r="AW220" s="44">
        <f>-AW217*mgmt_pct</f>
        <v/>
      </c>
      <c r="AX220" s="44">
        <f>-AX217*mgmt_pct</f>
        <v/>
      </c>
      <c r="AY220" s="44">
        <f>-AY217*mgmt_pct</f>
        <v/>
      </c>
      <c r="AZ220" s="44">
        <f>-AZ217*mgmt_pct</f>
        <v/>
      </c>
      <c r="BA220" s="44">
        <f>-BA217*mgmt_pct</f>
        <v/>
      </c>
      <c r="BB220" s="44">
        <f>-BB217*mgmt_pct</f>
        <v/>
      </c>
      <c r="BC220" s="44">
        <f>-BC217*mgmt_pct</f>
        <v/>
      </c>
      <c r="BD220" s="44">
        <f>-BD217*mgmt_pct</f>
        <v/>
      </c>
      <c r="BE220" s="44">
        <f>-BE217*mgmt_pct</f>
        <v/>
      </c>
      <c r="BF220" s="44">
        <f>-BF217*mgmt_pct</f>
        <v/>
      </c>
      <c r="BG220" s="44">
        <f>-BG217*mgmt_pct</f>
        <v/>
      </c>
      <c r="BH220" s="44">
        <f>-BH217*mgmt_pct</f>
        <v/>
      </c>
      <c r="BI220" s="44">
        <f>-BI217*mgmt_pct</f>
        <v/>
      </c>
      <c r="BJ220" s="44">
        <f>-BJ217*mgmt_pct</f>
        <v/>
      </c>
      <c r="BK220" s="44">
        <f>-BK217*mgmt_pct</f>
        <v/>
      </c>
      <c r="BL220" s="44">
        <f>-BL217*mgmt_pct</f>
        <v/>
      </c>
      <c r="BM220" s="44">
        <f>-BM217*mgmt_pct</f>
        <v/>
      </c>
      <c r="BN220" s="44">
        <f>-BN217*mgmt_pct</f>
        <v/>
      </c>
      <c r="BO220" s="44">
        <f>-BO217*mgmt_pct</f>
        <v/>
      </c>
      <c r="BP220" s="44">
        <f>-BP217*mgmt_pct</f>
        <v/>
      </c>
      <c r="BQ220" s="44">
        <f>-BQ217*mgmt_pct</f>
        <v/>
      </c>
      <c r="BR220" s="44">
        <f>-BR217*mgmt_pct</f>
        <v/>
      </c>
      <c r="BS220" s="44">
        <f>-BS217*mgmt_pct</f>
        <v/>
      </c>
      <c r="BT220" s="44">
        <f>-BT217*mgmt_pct</f>
        <v/>
      </c>
      <c r="BU220" s="44">
        <f>-BU217*mgmt_pct</f>
        <v/>
      </c>
      <c r="BV220" s="44">
        <f>-BV217*mgmt_pct</f>
        <v/>
      </c>
      <c r="BW220" s="44">
        <f>-BW217*mgmt_pct</f>
        <v/>
      </c>
      <c r="BX220" s="44">
        <f>-BX217*mgmt_pct</f>
        <v/>
      </c>
      <c r="BY220" s="44">
        <f>-BY217*mgmt_pct</f>
        <v/>
      </c>
      <c r="BZ220" s="44">
        <f>-BZ217*mgmt_pct</f>
        <v/>
      </c>
      <c r="CA220" s="44">
        <f>-CA217*mgmt_pct</f>
        <v/>
      </c>
      <c r="CB220" s="44">
        <f>-CB217*mgmt_pct</f>
        <v/>
      </c>
      <c r="CC220" s="44">
        <f>-CC217*mgmt_pct</f>
        <v/>
      </c>
      <c r="CD220" s="44">
        <f>-CD217*mgmt_pct</f>
        <v/>
      </c>
      <c r="CE220" s="44">
        <f>-CE217*mgmt_pct</f>
        <v/>
      </c>
      <c r="CF220" s="44">
        <f>-CF217*mgmt_pct</f>
        <v/>
      </c>
      <c r="CG220" s="44">
        <f>-CG217*mgmt_pct</f>
        <v/>
      </c>
      <c r="CH220" s="44">
        <f>-CH217*mgmt_pct</f>
        <v/>
      </c>
      <c r="CI220" s="44">
        <f>-CI217*mgmt_pct</f>
        <v/>
      </c>
      <c r="CJ220" s="44">
        <f>-CJ217*mgmt_pct</f>
        <v/>
      </c>
      <c r="CK220" s="44">
        <f>-CK217*mgmt_pct</f>
        <v/>
      </c>
      <c r="CL220" s="44">
        <f>-CL217*mgmt_pct</f>
        <v/>
      </c>
      <c r="CM220" s="44">
        <f>-CM217*mgmt_pct</f>
        <v/>
      </c>
      <c r="CN220" s="44">
        <f>-CN217*mgmt_pct</f>
        <v/>
      </c>
      <c r="CO220" s="44">
        <f>-CO217*mgmt_pct</f>
        <v/>
      </c>
      <c r="CP220" s="44">
        <f>-CP217*mgmt_pct</f>
        <v/>
      </c>
      <c r="CQ220" s="44">
        <f>-CQ217*mgmt_pct</f>
        <v/>
      </c>
      <c r="CR220" s="44">
        <f>-CR217*mgmt_pct</f>
        <v/>
      </c>
      <c r="CS220" s="44">
        <f>-CS217*mgmt_pct</f>
        <v/>
      </c>
      <c r="CT220" s="44">
        <f>-CT217*mgmt_pct</f>
        <v/>
      </c>
      <c r="CU220" s="44">
        <f>-CU217*mgmt_pct</f>
        <v/>
      </c>
      <c r="CV220" s="44">
        <f>-CV217*mgmt_pct</f>
        <v/>
      </c>
      <c r="CW220" s="44">
        <f>-CW217*mgmt_pct</f>
        <v/>
      </c>
      <c r="CX220" s="44">
        <f>-CX217*mgmt_pct</f>
        <v/>
      </c>
      <c r="CY220" s="44">
        <f>-CY217*mgmt_pct</f>
        <v/>
      </c>
      <c r="CZ220" s="44">
        <f>-CZ217*mgmt_pct</f>
        <v/>
      </c>
      <c r="DA220" s="44">
        <f>-DA217*mgmt_pct</f>
        <v/>
      </c>
      <c r="DB220" s="44">
        <f>-DB217*mgmt_pct</f>
        <v/>
      </c>
      <c r="DC220" s="44">
        <f>-DC217*mgmt_pct</f>
        <v/>
      </c>
      <c r="DD220" s="44">
        <f>-DD217*mgmt_pct</f>
        <v/>
      </c>
      <c r="DE220" s="44">
        <f>-DE217*mgmt_pct</f>
        <v/>
      </c>
      <c r="DF220" s="44">
        <f>-DF217*mgmt_pct</f>
        <v/>
      </c>
      <c r="DG220" s="44">
        <f>-DG217*mgmt_pct</f>
        <v/>
      </c>
      <c r="DH220" s="44">
        <f>-DH217*mgmt_pct</f>
        <v/>
      </c>
      <c r="DI220" s="44">
        <f>-DI217*mgmt_pct</f>
        <v/>
      </c>
      <c r="DJ220" s="44">
        <f>-DJ217*mgmt_pct</f>
        <v/>
      </c>
      <c r="DK220" s="44">
        <f>-DK217*mgmt_pct</f>
        <v/>
      </c>
      <c r="DL220" s="44">
        <f>-DL217*mgmt_pct</f>
        <v/>
      </c>
      <c r="DM220" s="44">
        <f>-DM217*mgmt_pct</f>
        <v/>
      </c>
      <c r="DN220" s="44">
        <f>-DN217*mgmt_pct</f>
        <v/>
      </c>
      <c r="DO220" s="44">
        <f>-DO217*mgmt_pct</f>
        <v/>
      </c>
      <c r="DP220" s="44">
        <f>-DP217*mgmt_pct</f>
        <v/>
      </c>
      <c r="DQ220" s="44">
        <f>-DQ217*mgmt_pct</f>
        <v/>
      </c>
      <c r="DR220" s="44">
        <f>-DR217*mgmt_pct</f>
        <v/>
      </c>
      <c r="DS220" s="44">
        <f>-DS217*mgmt_pct</f>
        <v/>
      </c>
      <c r="DT220" s="44">
        <f>-DT217*mgmt_pct</f>
        <v/>
      </c>
      <c r="DU220" s="44">
        <f>-DU217*mgmt_pct</f>
        <v/>
      </c>
      <c r="DV220" s="44">
        <f>-DV217*mgmt_pct</f>
        <v/>
      </c>
      <c r="DW220" s="44">
        <f>-DW217*mgmt_pct</f>
        <v/>
      </c>
      <c r="DX220" s="44">
        <f>-DX217*mgmt_pct</f>
        <v/>
      </c>
      <c r="DY220" s="44">
        <f>-DY217*mgmt_pct</f>
        <v/>
      </c>
      <c r="DZ220" s="44">
        <f>-DZ217*mgmt_pct</f>
        <v/>
      </c>
      <c r="EA220" s="44">
        <f>-EA217*mgmt_pct</f>
        <v/>
      </c>
      <c r="EB220" s="44">
        <f>-EB217*mgmt_pct</f>
        <v/>
      </c>
      <c r="EC220" s="44">
        <f>-EC217*mgmt_pct</f>
        <v/>
      </c>
      <c r="ED220" s="44">
        <f>-ED217*mgmt_pct</f>
        <v/>
      </c>
      <c r="EE220" s="44">
        <f>-EE217*mgmt_pct</f>
        <v/>
      </c>
      <c r="EF220" s="44">
        <f>-EF217*mgmt_pct</f>
        <v/>
      </c>
      <c r="EG220" s="44">
        <f>-EG217*mgmt_pct</f>
        <v/>
      </c>
      <c r="EH220" s="44">
        <f>-EH217*mgmt_pct</f>
        <v/>
      </c>
      <c r="EI220" s="44">
        <f>-EI217*mgmt_pct</f>
        <v/>
      </c>
      <c r="EJ220" s="44">
        <f>-EJ217*mgmt_pct</f>
        <v/>
      </c>
      <c r="EK220" s="44">
        <f>-EK217*mgmt_pct</f>
        <v/>
      </c>
      <c r="EL220" s="44">
        <f>-EL217*mgmt_pct</f>
        <v/>
      </c>
      <c r="EM220" s="44">
        <f>-EM217*mgmt_pct</f>
        <v/>
      </c>
      <c r="EN220" s="44">
        <f>-EN217*mgmt_pct</f>
        <v/>
      </c>
      <c r="EO220" s="44">
        <f>-EO217*mgmt_pct</f>
        <v/>
      </c>
      <c r="EP220" s="44">
        <f>-EP217*mgmt_pct</f>
        <v/>
      </c>
      <c r="EQ220" s="44">
        <f>-EQ217*mgmt_pct</f>
        <v/>
      </c>
      <c r="ER220" s="44">
        <f>-ER217*mgmt_pct</f>
        <v/>
      </c>
      <c r="ES220" s="44">
        <f>-ES217*mgmt_pct</f>
        <v/>
      </c>
      <c r="ET220" s="44">
        <f>-ET217*mgmt_pct</f>
        <v/>
      </c>
      <c r="EU220" s="44">
        <f>-EU217*mgmt_pct</f>
        <v/>
      </c>
      <c r="EV220" s="44">
        <f>-EV217*mgmt_pct</f>
        <v/>
      </c>
      <c r="EW220" s="44">
        <f>-EW217*mgmt_pct</f>
        <v/>
      </c>
      <c r="EX220" s="44">
        <f>-EX217*mgmt_pct</f>
        <v/>
      </c>
      <c r="EY220" s="44">
        <f>-EY217*mgmt_pct</f>
        <v/>
      </c>
      <c r="EZ220" s="44">
        <f>-EZ217*mgmt_pct</f>
        <v/>
      </c>
      <c r="FA220" s="44">
        <f>-FA217*mgmt_pct</f>
        <v/>
      </c>
      <c r="FB220" s="44">
        <f>-FB217*mgmt_pct</f>
        <v/>
      </c>
      <c r="FC220" s="44">
        <f>-FC217*mgmt_pct</f>
        <v/>
      </c>
      <c r="FD220" s="44">
        <f>-FD217*mgmt_pct</f>
        <v/>
      </c>
      <c r="FE220" s="44">
        <f>-FE217*mgmt_pct</f>
        <v/>
      </c>
      <c r="FF220" s="44">
        <f>-FF217*mgmt_pct</f>
        <v/>
      </c>
      <c r="FG220" s="44">
        <f>-FG217*mgmt_pct</f>
        <v/>
      </c>
      <c r="FH220" s="44">
        <f>-FH217*mgmt_pct</f>
        <v/>
      </c>
      <c r="FI220" s="44">
        <f>-FI217*mgmt_pct</f>
        <v/>
      </c>
      <c r="FJ220" s="44">
        <f>-FJ217*mgmt_pct</f>
        <v/>
      </c>
      <c r="FK220" s="44">
        <f>-FK217*mgmt_pct</f>
        <v/>
      </c>
      <c r="FL220" s="44">
        <f>-FL217*mgmt_pct</f>
        <v/>
      </c>
      <c r="FM220" s="44">
        <f>-FM217*mgmt_pct</f>
        <v/>
      </c>
      <c r="FN220" s="44">
        <f>-FN217*mgmt_pct</f>
        <v/>
      </c>
      <c r="FO220" s="44">
        <f>-FO217*mgmt_pct</f>
        <v/>
      </c>
      <c r="FP220" s="44">
        <f>-FP217*mgmt_pct</f>
        <v/>
      </c>
      <c r="FQ220" s="44">
        <f>-FQ217*mgmt_pct</f>
        <v/>
      </c>
      <c r="FR220" s="44">
        <f>-FR217*mgmt_pct</f>
        <v/>
      </c>
      <c r="FS220" s="44">
        <f>-FS217*mgmt_pct</f>
        <v/>
      </c>
      <c r="FT220" s="44">
        <f>-FT217*mgmt_pct</f>
        <v/>
      </c>
      <c r="FU220" s="44">
        <f>-FU217*mgmt_pct</f>
        <v/>
      </c>
      <c r="FV220" s="44">
        <f>-FV217*mgmt_pct</f>
        <v/>
      </c>
      <c r="FW220" s="44">
        <f>-FW217*mgmt_pct</f>
        <v/>
      </c>
      <c r="FX220" s="44">
        <f>-FX217*mgmt_pct</f>
        <v/>
      </c>
      <c r="FY220" s="44">
        <f>-FY217*mgmt_pct</f>
        <v/>
      </c>
      <c r="FZ220" s="44">
        <f>-FZ217*mgmt_pct</f>
        <v/>
      </c>
      <c r="GA220" s="44">
        <f>-GA217*mgmt_pct</f>
        <v/>
      </c>
      <c r="GB220" s="44">
        <f>-GB217*mgmt_pct</f>
        <v/>
      </c>
      <c r="GC220" s="44">
        <f>-GC217*mgmt_pct</f>
        <v/>
      </c>
      <c r="GD220" s="44">
        <f>-GD217*mgmt_pct</f>
        <v/>
      </c>
      <c r="GE220" s="44">
        <f>-GE217*mgmt_pct</f>
        <v/>
      </c>
      <c r="GF220" s="44">
        <f>-GF217*mgmt_pct</f>
        <v/>
      </c>
      <c r="GG220" s="44">
        <f>-GG217*mgmt_pct</f>
        <v/>
      </c>
      <c r="GH220" s="44">
        <f>-GH217*mgmt_pct</f>
        <v/>
      </c>
      <c r="GI220" s="44">
        <f>-GI217*mgmt_pct</f>
        <v/>
      </c>
      <c r="GJ220" s="44">
        <f>-GJ217*mgmt_pct</f>
        <v/>
      </c>
      <c r="GK220" s="44">
        <f>-GK217*mgmt_pct</f>
        <v/>
      </c>
      <c r="GL220" s="44">
        <f>-GL217*mgmt_pct</f>
        <v/>
      </c>
      <c r="GM220" s="44">
        <f>-GM217*mgmt_pct</f>
        <v/>
      </c>
      <c r="GN220" s="44">
        <f>-GN217*mgmt_pct</f>
        <v/>
      </c>
      <c r="GO220" s="44">
        <f>-GO217*mgmt_pct</f>
        <v/>
      </c>
      <c r="GP220" s="44">
        <f>-GP217*mgmt_pct</f>
        <v/>
      </c>
      <c r="GQ220" s="44">
        <f>-GQ217*mgmt_pct</f>
        <v/>
      </c>
      <c r="GR220" s="44">
        <f>-GR217*mgmt_pct</f>
        <v/>
      </c>
      <c r="GS220" s="44">
        <f>-GS217*mgmt_pct</f>
        <v/>
      </c>
      <c r="GT220" s="44">
        <f>-GT217*mgmt_pct</f>
        <v/>
      </c>
      <c r="GU220" s="44">
        <f>-GU217*mgmt_pct</f>
        <v/>
      </c>
      <c r="GV220" s="44">
        <f>-GV217*mgmt_pct</f>
        <v/>
      </c>
      <c r="GW220" s="44">
        <f>-GW217*mgmt_pct</f>
        <v/>
      </c>
      <c r="GX220" s="44">
        <f>-GX217*mgmt_pct</f>
        <v/>
      </c>
      <c r="GY220" s="44">
        <f>-GY217*mgmt_pct</f>
        <v/>
      </c>
      <c r="GZ220" s="44">
        <f>-GZ217*mgmt_pct</f>
        <v/>
      </c>
      <c r="HA220" s="44">
        <f>-HA217*mgmt_pct</f>
        <v/>
      </c>
      <c r="HB220" s="44">
        <f>-HB217*mgmt_pct</f>
        <v/>
      </c>
      <c r="HC220" s="44">
        <f>-HC217*mgmt_pct</f>
        <v/>
      </c>
      <c r="HD220" s="44">
        <f>-HD217*mgmt_pct</f>
        <v/>
      </c>
      <c r="HE220" s="44">
        <f>-HE217*mgmt_pct</f>
        <v/>
      </c>
      <c r="HF220" s="44">
        <f>-HF217*mgmt_pct</f>
        <v/>
      </c>
      <c r="HG220" s="44">
        <f>-HG217*mgmt_pct</f>
        <v/>
      </c>
      <c r="HH220" s="44">
        <f>-HH217*mgmt_pct</f>
        <v/>
      </c>
      <c r="HI220" s="44">
        <f>-HI217*mgmt_pct</f>
        <v/>
      </c>
      <c r="HJ220" s="44">
        <f>-HJ217*mgmt_pct</f>
        <v/>
      </c>
      <c r="HK220" s="44">
        <f>-HK217*mgmt_pct</f>
        <v/>
      </c>
      <c r="HL220" s="44">
        <f>-HL217*mgmt_pct</f>
        <v/>
      </c>
      <c r="HM220" s="44">
        <f>-HM217*mgmt_pct</f>
        <v/>
      </c>
      <c r="HN220" s="44">
        <f>-HN217*mgmt_pct</f>
        <v/>
      </c>
      <c r="HO220" s="44">
        <f>-HO217*mgmt_pct</f>
        <v/>
      </c>
      <c r="HP220" s="44">
        <f>-HP217*mgmt_pct</f>
        <v/>
      </c>
      <c r="HQ220" s="44">
        <f>-HQ217*mgmt_pct</f>
        <v/>
      </c>
      <c r="HR220" s="44">
        <f>-HR217*mgmt_pct</f>
        <v/>
      </c>
      <c r="HS220" s="44">
        <f>-HS217*mgmt_pct</f>
        <v/>
      </c>
      <c r="HT220" s="44">
        <f>-HT217*mgmt_pct</f>
        <v/>
      </c>
      <c r="HU220" s="44">
        <f>-HU217*mgmt_pct</f>
        <v/>
      </c>
      <c r="HV220" s="44">
        <f>-HV217*mgmt_pct</f>
        <v/>
      </c>
      <c r="HW220" s="44">
        <f>-HW217*mgmt_pct</f>
        <v/>
      </c>
      <c r="HX220" s="44">
        <f>-HX217*mgmt_pct</f>
        <v/>
      </c>
      <c r="HY220" s="44">
        <f>-HY217*mgmt_pct</f>
        <v/>
      </c>
      <c r="HZ220" s="44">
        <f>-HZ217*mgmt_pct</f>
        <v/>
      </c>
      <c r="IA220" s="44">
        <f>-IA217*mgmt_pct</f>
        <v/>
      </c>
      <c r="IB220" s="44">
        <f>-IB217*mgmt_pct</f>
        <v/>
      </c>
      <c r="IC220" s="44">
        <f>-IC217*mgmt_pct</f>
        <v/>
      </c>
      <c r="ID220" s="44">
        <f>-ID217*mgmt_pct</f>
        <v/>
      </c>
      <c r="IE220" s="44">
        <f>-IE217*mgmt_pct</f>
        <v/>
      </c>
      <c r="IF220" s="44">
        <f>-IF217*mgmt_pct</f>
        <v/>
      </c>
      <c r="IG220" s="44">
        <f>-IG217*mgmt_pct</f>
        <v/>
      </c>
      <c r="IH220" s="44">
        <f>-IH217*mgmt_pct</f>
        <v/>
      </c>
      <c r="II220" s="44">
        <f>-II217*mgmt_pct</f>
        <v/>
      </c>
      <c r="IJ220" s="44">
        <f>-IJ217*mgmt_pct</f>
        <v/>
      </c>
      <c r="IK220" s="44">
        <f>-IK217*mgmt_pct</f>
        <v/>
      </c>
      <c r="IL220" s="44">
        <f>-IL217*mgmt_pct</f>
        <v/>
      </c>
      <c r="IM220" s="44">
        <f>-IM217*mgmt_pct</f>
        <v/>
      </c>
      <c r="IN220" s="44">
        <f>-IN217*mgmt_pct</f>
        <v/>
      </c>
      <c r="IO220" s="44">
        <f>-IO217*mgmt_pct</f>
        <v/>
      </c>
      <c r="IP220" s="44">
        <f>-IP217*mgmt_pct</f>
        <v/>
      </c>
      <c r="IQ220" s="44">
        <f>-IQ217*mgmt_pct</f>
        <v/>
      </c>
      <c r="IR220" s="44">
        <f>-IR217*mgmt_pct</f>
        <v/>
      </c>
      <c r="IS220" s="44">
        <f>-IS217*mgmt_pct</f>
        <v/>
      </c>
      <c r="IT220" s="44">
        <f>-IT217*mgmt_pct</f>
        <v/>
      </c>
      <c r="IU220" s="44">
        <f>-IU217*mgmt_pct</f>
        <v/>
      </c>
      <c r="IV220" s="44">
        <f>-IV217*mgmt_pct</f>
        <v/>
      </c>
      <c r="IW220" s="44">
        <f>-IW217*mgmt_pct</f>
        <v/>
      </c>
      <c r="IX220" s="44">
        <f>-IX217*mgmt_pct</f>
        <v/>
      </c>
      <c r="IY220" s="44">
        <f>-IY217*mgmt_pct</f>
        <v/>
      </c>
      <c r="IZ220" s="44">
        <f>-IZ217*mgmt_pct</f>
        <v/>
      </c>
      <c r="JA220" s="44">
        <f>-JA217*mgmt_pct</f>
        <v/>
      </c>
      <c r="JB220" s="44">
        <f>-JB217*mgmt_pct</f>
        <v/>
      </c>
      <c r="JC220" s="44">
        <f>-JC217*mgmt_pct</f>
        <v/>
      </c>
      <c r="JD220" s="44">
        <f>-JD217*mgmt_pct</f>
        <v/>
      </c>
      <c r="JE220" s="44">
        <f>-JE217*mgmt_pct</f>
        <v/>
      </c>
      <c r="JF220" s="44">
        <f>-JF217*mgmt_pct</f>
        <v/>
      </c>
      <c r="JG220" s="44">
        <f>-JG217*mgmt_pct</f>
        <v/>
      </c>
      <c r="JH220" s="44">
        <f>-JH217*mgmt_pct</f>
        <v/>
      </c>
      <c r="JI220" s="44">
        <f>-JI217*mgmt_pct</f>
        <v/>
      </c>
      <c r="JJ220" s="44">
        <f>-JJ217*mgmt_pct</f>
        <v/>
      </c>
      <c r="JK220" s="44">
        <f>-JK217*mgmt_pct</f>
        <v/>
      </c>
      <c r="JL220" s="44">
        <f>-JL217*mgmt_pct</f>
        <v/>
      </c>
      <c r="JM220" s="44">
        <f>-JM217*mgmt_pct</f>
        <v/>
      </c>
      <c r="JN220" s="44">
        <f>-JN217*mgmt_pct</f>
        <v/>
      </c>
      <c r="JO220" s="44">
        <f>-JO217*mgmt_pct</f>
        <v/>
      </c>
      <c r="JP220" s="44">
        <f>-JP217*mgmt_pct</f>
        <v/>
      </c>
      <c r="JQ220" s="44">
        <f>-JQ217*mgmt_pct</f>
        <v/>
      </c>
      <c r="JR220" s="44">
        <f>-JR217*mgmt_pct</f>
        <v/>
      </c>
      <c r="JS220" s="44">
        <f>-JS217*mgmt_pct</f>
        <v/>
      </c>
      <c r="JT220" s="44">
        <f>-JT217*mgmt_pct</f>
        <v/>
      </c>
      <c r="JU220" s="44">
        <f>-JU217*mgmt_pct</f>
        <v/>
      </c>
      <c r="JV220" s="44">
        <f>-JV217*mgmt_pct</f>
        <v/>
      </c>
      <c r="JW220" s="44">
        <f>-JW217*mgmt_pct</f>
        <v/>
      </c>
      <c r="JX220" s="44">
        <f>-JX217*mgmt_pct</f>
        <v/>
      </c>
      <c r="JY220" s="44">
        <f>-JY217*mgmt_pct</f>
        <v/>
      </c>
      <c r="JZ220" s="44">
        <f>-JZ217*mgmt_pct</f>
        <v/>
      </c>
      <c r="KA220" s="44">
        <f>-KA217*mgmt_pct</f>
        <v/>
      </c>
      <c r="KB220" s="44">
        <f>-KB217*mgmt_pct</f>
        <v/>
      </c>
      <c r="KC220" s="44">
        <f>-KC217*mgmt_pct</f>
        <v/>
      </c>
      <c r="KD220" s="44">
        <f>-KD217*mgmt_pct</f>
        <v/>
      </c>
      <c r="KE220" s="44">
        <f>-KE217*mgmt_pct</f>
        <v/>
      </c>
      <c r="KF220" s="44">
        <f>-KF217*mgmt_pct</f>
        <v/>
      </c>
      <c r="KG220" s="44">
        <f>-KG217*mgmt_pct</f>
        <v/>
      </c>
      <c r="KH220" s="44">
        <f>-KH217*mgmt_pct</f>
        <v/>
      </c>
      <c r="KI220" s="44">
        <f>-KI217*mgmt_pct</f>
        <v/>
      </c>
      <c r="KJ220" s="44">
        <f>-KJ217*mgmt_pct</f>
        <v/>
      </c>
      <c r="KK220" s="44">
        <f>-KK217*mgmt_pct</f>
        <v/>
      </c>
      <c r="KL220" s="44">
        <f>-KL217*mgmt_pct</f>
        <v/>
      </c>
      <c r="KM220" s="44">
        <f>-KM217*mgmt_pct</f>
        <v/>
      </c>
      <c r="KN220" s="44">
        <f>-KN217*mgmt_pct</f>
        <v/>
      </c>
      <c r="KO220" s="44">
        <f>-KO217*mgmt_pct</f>
        <v/>
      </c>
      <c r="KP220" s="44">
        <f>-KP217*mgmt_pct</f>
        <v/>
      </c>
      <c r="KQ220" s="44">
        <f>-KQ217*mgmt_pct</f>
        <v/>
      </c>
      <c r="KR220" s="44">
        <f>-KR217*mgmt_pct</f>
        <v/>
      </c>
      <c r="KS220" s="44">
        <f>-KS217*mgmt_pct</f>
        <v/>
      </c>
      <c r="KT220" s="44">
        <f>-KT217*mgmt_pct</f>
        <v/>
      </c>
      <c r="KU220" s="44">
        <f>-KU217*mgmt_pct</f>
        <v/>
      </c>
      <c r="KV220" s="44">
        <f>-KV217*mgmt_pct</f>
        <v/>
      </c>
      <c r="KW220" s="44">
        <f>-KW217*mgmt_pct</f>
        <v/>
      </c>
      <c r="KX220" s="44">
        <f>-KX217*mgmt_pct</f>
        <v/>
      </c>
      <c r="KY220" s="44">
        <f>-KY217*mgmt_pct</f>
        <v/>
      </c>
      <c r="KZ220" s="44">
        <f>-KZ217*mgmt_pct</f>
        <v/>
      </c>
      <c r="LA220" s="44">
        <f>-LA217*mgmt_pct</f>
        <v/>
      </c>
      <c r="LB220" s="44">
        <f>-LB217*mgmt_pct</f>
        <v/>
      </c>
      <c r="LC220" s="44">
        <f>-LC217*mgmt_pct</f>
        <v/>
      </c>
      <c r="LD220" s="44">
        <f>-LD217*mgmt_pct</f>
        <v/>
      </c>
      <c r="LE220" s="44">
        <f>-LE217*mgmt_pct</f>
        <v/>
      </c>
      <c r="LF220" s="44">
        <f>-LF217*mgmt_pct</f>
        <v/>
      </c>
      <c r="LG220" s="44">
        <f>-LG217*mgmt_pct</f>
        <v/>
      </c>
      <c r="LH220" s="44">
        <f>-LH217*mgmt_pct</f>
        <v/>
      </c>
      <c r="LI220" s="44">
        <f>-LI217*mgmt_pct</f>
        <v/>
      </c>
      <c r="LJ220" s="44">
        <f>-LJ217*mgmt_pct</f>
        <v/>
      </c>
      <c r="LK220" s="44">
        <f>-LK217*mgmt_pct</f>
        <v/>
      </c>
      <c r="LL220" s="44">
        <f>-LL217*mgmt_pct</f>
        <v/>
      </c>
      <c r="LM220" s="44">
        <f>-LM217*mgmt_pct</f>
        <v/>
      </c>
      <c r="LN220" s="44">
        <f>-LN217*mgmt_pct</f>
        <v/>
      </c>
      <c r="LO220" s="44">
        <f>-LO217*mgmt_pct</f>
        <v/>
      </c>
      <c r="LP220" s="44">
        <f>-LP217*mgmt_pct</f>
        <v/>
      </c>
      <c r="LQ220" s="44">
        <f>-LQ217*mgmt_pct</f>
        <v/>
      </c>
      <c r="LR220" s="44">
        <f>-LR217*mgmt_pct</f>
        <v/>
      </c>
      <c r="LS220" s="44">
        <f>-LS217*mgmt_pct</f>
        <v/>
      </c>
      <c r="LT220" s="44">
        <f>-LT217*mgmt_pct</f>
        <v/>
      </c>
      <c r="LU220" s="44">
        <f>-LU217*mgmt_pct</f>
        <v/>
      </c>
      <c r="LV220" s="44">
        <f>-LV217*mgmt_pct</f>
        <v/>
      </c>
      <c r="LW220" s="44">
        <f>-LW217*mgmt_pct</f>
        <v/>
      </c>
      <c r="LX220" s="44">
        <f>-LX217*mgmt_pct</f>
        <v/>
      </c>
      <c r="LY220" s="44">
        <f>-LY217*mgmt_pct</f>
        <v/>
      </c>
      <c r="LZ220" s="44">
        <f>-LZ217*mgmt_pct</f>
        <v/>
      </c>
      <c r="MA220" s="44">
        <f>-MA217*mgmt_pct</f>
        <v/>
      </c>
      <c r="MB220" s="44">
        <f>-MB217*mgmt_pct</f>
        <v/>
      </c>
      <c r="MC220" s="44">
        <f>-MC217*mgmt_pct</f>
        <v/>
      </c>
      <c r="MD220" s="44">
        <f>-MD217*mgmt_pct</f>
        <v/>
      </c>
      <c r="ME220" s="44">
        <f>-ME217*mgmt_pct</f>
        <v/>
      </c>
      <c r="MF220" s="44">
        <f>-MF217*mgmt_pct</f>
        <v/>
      </c>
      <c r="MG220" s="44">
        <f>-MG217*mgmt_pct</f>
        <v/>
      </c>
      <c r="MH220" s="44">
        <f>-MH217*mgmt_pct</f>
        <v/>
      </c>
      <c r="MI220" s="44">
        <f>-MI217*mgmt_pct</f>
        <v/>
      </c>
      <c r="MJ220" s="44">
        <f>-MJ217*mgmt_pct</f>
        <v/>
      </c>
      <c r="MK220" s="44">
        <f>-MK217*mgmt_pct</f>
        <v/>
      </c>
      <c r="ML220" s="44">
        <f>-ML217*mgmt_pct</f>
        <v/>
      </c>
      <c r="MM220" s="44">
        <f>-MM217*mgmt_pct</f>
        <v/>
      </c>
      <c r="MN220" s="44">
        <f>-MN217*mgmt_pct</f>
        <v/>
      </c>
      <c r="MO220" s="44">
        <f>-MO217*mgmt_pct</f>
        <v/>
      </c>
      <c r="MP220" s="44">
        <f>-MP217*mgmt_pct</f>
        <v/>
      </c>
      <c r="MQ220" s="44">
        <f>-MQ217*mgmt_pct</f>
        <v/>
      </c>
      <c r="MR220" s="44">
        <f>-MR217*mgmt_pct</f>
        <v/>
      </c>
      <c r="MS220" s="44">
        <f>-MS217*mgmt_pct</f>
        <v/>
      </c>
      <c r="MT220" s="44">
        <f>-MT217*mgmt_pct</f>
        <v/>
      </c>
      <c r="MU220" s="44">
        <f>-MU217*mgmt_pct</f>
        <v/>
      </c>
      <c r="MV220" s="44">
        <f>-MV217*mgmt_pct</f>
        <v/>
      </c>
      <c r="MW220" s="44">
        <f>-MW217*mgmt_pct</f>
        <v/>
      </c>
      <c r="MX220" s="44">
        <f>-MX217*mgmt_pct</f>
        <v/>
      </c>
      <c r="MY220" s="44">
        <f>-MY217*mgmt_pct</f>
        <v/>
      </c>
      <c r="MZ220" s="44">
        <f>-MZ217*mgmt_pct</f>
        <v/>
      </c>
      <c r="NA220" s="44">
        <f>-NA217*mgmt_pct</f>
        <v/>
      </c>
      <c r="NB220" s="44">
        <f>-NB217*mgmt_pct</f>
        <v/>
      </c>
      <c r="NC220" s="44">
        <f>-NC217*mgmt_pct</f>
        <v/>
      </c>
      <c r="ND220" s="44">
        <f>-ND217*mgmt_pct</f>
        <v/>
      </c>
      <c r="NE220" s="44">
        <f>-NE217*mgmt_pct</f>
        <v/>
      </c>
      <c r="NF220" s="44">
        <f>-NF217*mgmt_pct</f>
        <v/>
      </c>
      <c r="NG220" s="44">
        <f>-NG217*mgmt_pct</f>
        <v/>
      </c>
      <c r="NH220" s="44">
        <f>-NH217*mgmt_pct</f>
        <v/>
      </c>
      <c r="NI220" s="44">
        <f>-NI217*mgmt_pct</f>
        <v/>
      </c>
      <c r="NJ220" s="44">
        <f>-NJ217*mgmt_pct</f>
        <v/>
      </c>
      <c r="NK220" s="44">
        <f>-NK217*mgmt_pct</f>
        <v/>
      </c>
      <c r="NL220" s="44">
        <f>-NL217*mgmt_pct</f>
        <v/>
      </c>
      <c r="NM220" s="44">
        <f>-NM217*mgmt_pct</f>
        <v/>
      </c>
      <c r="NN220" s="44">
        <f>-NN217*mgmt_pct</f>
        <v/>
      </c>
      <c r="NO220" s="44">
        <f>-NO217*mgmt_pct</f>
        <v/>
      </c>
      <c r="NP220" s="44">
        <f>-NP217*mgmt_pct</f>
        <v/>
      </c>
      <c r="NQ220" s="44">
        <f>-NQ217*mgmt_pct</f>
        <v/>
      </c>
      <c r="NR220" s="44">
        <f>-NR217*mgmt_pct</f>
        <v/>
      </c>
      <c r="NS220" s="44">
        <f>-NS217*mgmt_pct</f>
        <v/>
      </c>
      <c r="NT220" s="44">
        <f>-NT217*mgmt_pct</f>
        <v/>
      </c>
      <c r="NU220" s="44">
        <f>-NU217*mgmt_pct</f>
        <v/>
      </c>
      <c r="NV220" s="44">
        <f>-NV217*mgmt_pct</f>
        <v/>
      </c>
      <c r="NW220" s="44">
        <f>-NW217*mgmt_pct</f>
        <v/>
      </c>
      <c r="NX220" s="44">
        <f>-NX217*mgmt_pct</f>
        <v/>
      </c>
      <c r="NY220" s="44">
        <f>-NY217*mgmt_pct</f>
        <v/>
      </c>
      <c r="NZ220" s="44">
        <f>-NZ217*mgmt_pct</f>
        <v/>
      </c>
      <c r="OA220" s="44">
        <f>-OA217*mgmt_pct</f>
        <v/>
      </c>
      <c r="OB220" s="44">
        <f>-OB217*mgmt_pct</f>
        <v/>
      </c>
      <c r="OC220" s="44">
        <f>-OC217*mgmt_pct</f>
        <v/>
      </c>
      <c r="OD220" s="44">
        <f>-OD217*mgmt_pct</f>
        <v/>
      </c>
      <c r="OE220" s="44">
        <f>-OE217*mgmt_pct</f>
        <v/>
      </c>
      <c r="OF220" s="44">
        <f>-OF217*mgmt_pct</f>
        <v/>
      </c>
      <c r="OG220" s="44">
        <f>-OG217*mgmt_pct</f>
        <v/>
      </c>
      <c r="OH220" s="44">
        <f>-OH217*mgmt_pct</f>
        <v/>
      </c>
      <c r="OI220" s="44">
        <f>-OI217*mgmt_pct</f>
        <v/>
      </c>
      <c r="OJ220" s="44">
        <f>-OJ217*mgmt_pct</f>
        <v/>
      </c>
      <c r="OK220" s="44">
        <f>-OK217*mgmt_pct</f>
        <v/>
      </c>
      <c r="OL220" s="44">
        <f>-OL217*mgmt_pct</f>
        <v/>
      </c>
      <c r="OM220" s="44">
        <f>-OM217*mgmt_pct</f>
        <v/>
      </c>
      <c r="ON220" s="44">
        <f>-ON217*mgmt_pct</f>
        <v/>
      </c>
      <c r="OO220" s="44">
        <f>-OO217*mgmt_pct</f>
        <v/>
      </c>
      <c r="OP220" s="44">
        <f>-OP217*mgmt_pct</f>
        <v/>
      </c>
      <c r="OQ220" s="44">
        <f>-OQ217*mgmt_pct</f>
        <v/>
      </c>
      <c r="OR220" s="44">
        <f>-OR217*mgmt_pct</f>
        <v/>
      </c>
      <c r="OS220" s="44">
        <f>-OS217*mgmt_pct</f>
        <v/>
      </c>
      <c r="OT220" s="44">
        <f>-OT217*mgmt_pct</f>
        <v/>
      </c>
      <c r="OU220" s="44">
        <f>-OU217*mgmt_pct</f>
        <v/>
      </c>
      <c r="OV220" s="44">
        <f>-OV217*mgmt_pct</f>
        <v/>
      </c>
      <c r="OW220" s="44">
        <f>-OW217*mgmt_pct</f>
        <v/>
      </c>
      <c r="OX220" s="44">
        <f>-OX217*mgmt_pct</f>
        <v/>
      </c>
      <c r="OY220" s="44">
        <f>-OY217*mgmt_pct</f>
        <v/>
      </c>
      <c r="OZ220" s="44">
        <f>-OZ217*mgmt_pct</f>
        <v/>
      </c>
      <c r="PA220" s="44">
        <f>-PA217*mgmt_pct</f>
        <v/>
      </c>
      <c r="PB220" s="44">
        <f>-PB217*mgmt_pct</f>
        <v/>
      </c>
      <c r="PC220" s="44">
        <f>-PC217*mgmt_pct</f>
        <v/>
      </c>
      <c r="PD220" s="44">
        <f>-PD217*mgmt_pct</f>
        <v/>
      </c>
      <c r="PE220" s="44">
        <f>-PE217*mgmt_pct</f>
        <v/>
      </c>
      <c r="PF220" s="44">
        <f>-PF217*mgmt_pct</f>
        <v/>
      </c>
      <c r="PG220" s="44">
        <f>-PG217*mgmt_pct</f>
        <v/>
      </c>
      <c r="PH220" s="44">
        <f>-PH217*mgmt_pct</f>
        <v/>
      </c>
      <c r="PI220" s="44">
        <f>-PI217*mgmt_pct</f>
        <v/>
      </c>
      <c r="PJ220" s="44">
        <f>-PJ217*mgmt_pct</f>
        <v/>
      </c>
      <c r="PK220" s="44">
        <f>-PK217*mgmt_pct</f>
        <v/>
      </c>
      <c r="PL220" s="44">
        <f>-PL217*mgmt_pct</f>
        <v/>
      </c>
      <c r="PM220" s="44">
        <f>-PM217*mgmt_pct</f>
        <v/>
      </c>
    </row>
    <row r="221">
      <c r="A221" s="9" t="inlineStr">
        <is>
          <t>Property tax</t>
        </is>
      </c>
      <c r="B221" s="9" t="inlineStr">
        <is>
          <t>P4</t>
        </is>
      </c>
      <c r="C221" s="43">
        <f>SUM(D221:PM221)</f>
        <v/>
      </c>
      <c r="D221" s="44">
        <f>-p4_tax/12*D211</f>
        <v/>
      </c>
      <c r="E221" s="44">
        <f>-p4_tax/12*E211</f>
        <v/>
      </c>
      <c r="F221" s="44">
        <f>-p4_tax/12*F211</f>
        <v/>
      </c>
      <c r="G221" s="44">
        <f>-p4_tax/12*G211</f>
        <v/>
      </c>
      <c r="H221" s="44">
        <f>-p4_tax/12*H211</f>
        <v/>
      </c>
      <c r="I221" s="44">
        <f>-p4_tax/12*I211</f>
        <v/>
      </c>
      <c r="J221" s="44">
        <f>-p4_tax/12*J211</f>
        <v/>
      </c>
      <c r="K221" s="44">
        <f>-p4_tax/12*K211</f>
        <v/>
      </c>
      <c r="L221" s="44">
        <f>-p4_tax/12*L211</f>
        <v/>
      </c>
      <c r="M221" s="44">
        <f>-p4_tax/12*M211</f>
        <v/>
      </c>
      <c r="N221" s="44">
        <f>-p4_tax/12*N211</f>
        <v/>
      </c>
      <c r="O221" s="44">
        <f>-p4_tax/12*O211</f>
        <v/>
      </c>
      <c r="P221" s="44">
        <f>-p4_tax/12*P211</f>
        <v/>
      </c>
      <c r="Q221" s="44">
        <f>-p4_tax/12*Q211</f>
        <v/>
      </c>
      <c r="R221" s="44">
        <f>-p4_tax/12*R211</f>
        <v/>
      </c>
      <c r="S221" s="44">
        <f>-p4_tax/12*S211</f>
        <v/>
      </c>
      <c r="T221" s="44">
        <f>-p4_tax/12*T211</f>
        <v/>
      </c>
      <c r="U221" s="44">
        <f>-p4_tax/12*U211</f>
        <v/>
      </c>
      <c r="V221" s="44">
        <f>-p4_tax/12*V211</f>
        <v/>
      </c>
      <c r="W221" s="44">
        <f>-p4_tax/12*W211</f>
        <v/>
      </c>
      <c r="X221" s="44">
        <f>-p4_tax/12*X211</f>
        <v/>
      </c>
      <c r="Y221" s="44">
        <f>-p4_tax/12*Y211</f>
        <v/>
      </c>
      <c r="Z221" s="44">
        <f>-p4_tax/12*Z211</f>
        <v/>
      </c>
      <c r="AA221" s="44">
        <f>-p4_tax/12*AA211</f>
        <v/>
      </c>
      <c r="AB221" s="44">
        <f>-p4_tax/12*AB211</f>
        <v/>
      </c>
      <c r="AC221" s="44">
        <f>-p4_tax/12*AC211</f>
        <v/>
      </c>
      <c r="AD221" s="44">
        <f>-p4_tax/12*AD211</f>
        <v/>
      </c>
      <c r="AE221" s="44">
        <f>-p4_tax/12*AE211</f>
        <v/>
      </c>
      <c r="AF221" s="44">
        <f>-p4_tax/12*AF211</f>
        <v/>
      </c>
      <c r="AG221" s="44">
        <f>-p4_tax/12*AG211</f>
        <v/>
      </c>
      <c r="AH221" s="44">
        <f>-p4_tax/12*AH211</f>
        <v/>
      </c>
      <c r="AI221" s="44">
        <f>-p4_tax/12*AI211</f>
        <v/>
      </c>
      <c r="AJ221" s="44">
        <f>-p4_tax/12*AJ211</f>
        <v/>
      </c>
      <c r="AK221" s="44">
        <f>-p4_tax/12*AK211</f>
        <v/>
      </c>
      <c r="AL221" s="44">
        <f>-p4_tax/12*AL211</f>
        <v/>
      </c>
      <c r="AM221" s="44">
        <f>-p4_tax/12*AM211</f>
        <v/>
      </c>
      <c r="AN221" s="44">
        <f>-p4_tax/12*AN211</f>
        <v/>
      </c>
      <c r="AO221" s="44">
        <f>-p4_tax/12*AO211</f>
        <v/>
      </c>
      <c r="AP221" s="44">
        <f>-p4_tax/12*AP211</f>
        <v/>
      </c>
      <c r="AQ221" s="44">
        <f>-p4_tax/12*AQ211</f>
        <v/>
      </c>
      <c r="AR221" s="44">
        <f>-p4_tax/12*AR211</f>
        <v/>
      </c>
      <c r="AS221" s="44">
        <f>-p4_tax/12*AS211</f>
        <v/>
      </c>
      <c r="AT221" s="44">
        <f>-p4_tax/12*AT211</f>
        <v/>
      </c>
      <c r="AU221" s="44">
        <f>-p4_tax/12*AU211</f>
        <v/>
      </c>
      <c r="AV221" s="44">
        <f>-p4_tax/12*AV211</f>
        <v/>
      </c>
      <c r="AW221" s="44">
        <f>-p4_tax/12*AW211</f>
        <v/>
      </c>
      <c r="AX221" s="44">
        <f>-p4_tax/12*AX211</f>
        <v/>
      </c>
      <c r="AY221" s="44">
        <f>-p4_tax/12*AY211</f>
        <v/>
      </c>
      <c r="AZ221" s="44">
        <f>-p4_tax/12*AZ211</f>
        <v/>
      </c>
      <c r="BA221" s="44">
        <f>-p4_tax/12*BA211</f>
        <v/>
      </c>
      <c r="BB221" s="44">
        <f>-p4_tax/12*BB211</f>
        <v/>
      </c>
      <c r="BC221" s="44">
        <f>-p4_tax/12*BC211</f>
        <v/>
      </c>
      <c r="BD221" s="44">
        <f>-p4_tax/12*BD211</f>
        <v/>
      </c>
      <c r="BE221" s="44">
        <f>-p4_tax/12*BE211</f>
        <v/>
      </c>
      <c r="BF221" s="44">
        <f>-p4_tax/12*BF211</f>
        <v/>
      </c>
      <c r="BG221" s="44">
        <f>-p4_tax/12*BG211</f>
        <v/>
      </c>
      <c r="BH221" s="44">
        <f>-p4_tax/12*BH211</f>
        <v/>
      </c>
      <c r="BI221" s="44">
        <f>-p4_tax/12*BI211</f>
        <v/>
      </c>
      <c r="BJ221" s="44">
        <f>-p4_tax/12*BJ211</f>
        <v/>
      </c>
      <c r="BK221" s="44">
        <f>-p4_tax/12*BK211</f>
        <v/>
      </c>
      <c r="BL221" s="44">
        <f>-p4_tax/12*BL211</f>
        <v/>
      </c>
      <c r="BM221" s="44">
        <f>-p4_tax/12*BM211</f>
        <v/>
      </c>
      <c r="BN221" s="44">
        <f>-p4_tax/12*BN211</f>
        <v/>
      </c>
      <c r="BO221" s="44">
        <f>-p4_tax/12*BO211</f>
        <v/>
      </c>
      <c r="BP221" s="44">
        <f>-p4_tax/12*BP211</f>
        <v/>
      </c>
      <c r="BQ221" s="44">
        <f>-p4_tax/12*BQ211</f>
        <v/>
      </c>
      <c r="BR221" s="44">
        <f>-p4_tax/12*BR211</f>
        <v/>
      </c>
      <c r="BS221" s="44">
        <f>-p4_tax/12*BS211</f>
        <v/>
      </c>
      <c r="BT221" s="44">
        <f>-p4_tax/12*BT211</f>
        <v/>
      </c>
      <c r="BU221" s="44">
        <f>-p4_tax/12*BU211</f>
        <v/>
      </c>
      <c r="BV221" s="44">
        <f>-p4_tax/12*BV211</f>
        <v/>
      </c>
      <c r="BW221" s="44">
        <f>-p4_tax/12*BW211</f>
        <v/>
      </c>
      <c r="BX221" s="44">
        <f>-p4_tax/12*BX211</f>
        <v/>
      </c>
      <c r="BY221" s="44">
        <f>-p4_tax/12*BY211</f>
        <v/>
      </c>
      <c r="BZ221" s="44">
        <f>-p4_tax/12*BZ211</f>
        <v/>
      </c>
      <c r="CA221" s="44">
        <f>-p4_tax/12*CA211</f>
        <v/>
      </c>
      <c r="CB221" s="44">
        <f>-p4_tax/12*CB211</f>
        <v/>
      </c>
      <c r="CC221" s="44">
        <f>-p4_tax/12*CC211</f>
        <v/>
      </c>
      <c r="CD221" s="44">
        <f>-p4_tax/12*CD211</f>
        <v/>
      </c>
      <c r="CE221" s="44">
        <f>-p4_tax/12*CE211</f>
        <v/>
      </c>
      <c r="CF221" s="44">
        <f>-p4_tax/12*CF211</f>
        <v/>
      </c>
      <c r="CG221" s="44">
        <f>-p4_tax/12*CG211</f>
        <v/>
      </c>
      <c r="CH221" s="44">
        <f>-p4_tax/12*CH211</f>
        <v/>
      </c>
      <c r="CI221" s="44">
        <f>-p4_tax/12*CI211</f>
        <v/>
      </c>
      <c r="CJ221" s="44">
        <f>-p4_tax/12*CJ211</f>
        <v/>
      </c>
      <c r="CK221" s="44">
        <f>-p4_tax/12*CK211</f>
        <v/>
      </c>
      <c r="CL221" s="44">
        <f>-p4_tax/12*CL211</f>
        <v/>
      </c>
      <c r="CM221" s="44">
        <f>-p4_tax/12*CM211</f>
        <v/>
      </c>
      <c r="CN221" s="44">
        <f>-p4_tax/12*CN211</f>
        <v/>
      </c>
      <c r="CO221" s="44">
        <f>-p4_tax/12*CO211</f>
        <v/>
      </c>
      <c r="CP221" s="44">
        <f>-p4_tax/12*CP211</f>
        <v/>
      </c>
      <c r="CQ221" s="44">
        <f>-p4_tax/12*CQ211</f>
        <v/>
      </c>
      <c r="CR221" s="44">
        <f>-p4_tax/12*CR211</f>
        <v/>
      </c>
      <c r="CS221" s="44">
        <f>-p4_tax/12*CS211</f>
        <v/>
      </c>
      <c r="CT221" s="44">
        <f>-p4_tax/12*CT211</f>
        <v/>
      </c>
      <c r="CU221" s="44">
        <f>-p4_tax/12*CU211</f>
        <v/>
      </c>
      <c r="CV221" s="44">
        <f>-p4_tax/12*CV211</f>
        <v/>
      </c>
      <c r="CW221" s="44">
        <f>-p4_tax/12*CW211</f>
        <v/>
      </c>
      <c r="CX221" s="44">
        <f>-p4_tax/12*CX211</f>
        <v/>
      </c>
      <c r="CY221" s="44">
        <f>-p4_tax/12*CY211</f>
        <v/>
      </c>
      <c r="CZ221" s="44">
        <f>-p4_tax/12*CZ211</f>
        <v/>
      </c>
      <c r="DA221" s="44">
        <f>-p4_tax/12*DA211</f>
        <v/>
      </c>
      <c r="DB221" s="44">
        <f>-p4_tax/12*DB211</f>
        <v/>
      </c>
      <c r="DC221" s="44">
        <f>-p4_tax/12*DC211</f>
        <v/>
      </c>
      <c r="DD221" s="44">
        <f>-p4_tax/12*DD211</f>
        <v/>
      </c>
      <c r="DE221" s="44">
        <f>-p4_tax/12*DE211</f>
        <v/>
      </c>
      <c r="DF221" s="44">
        <f>-p4_tax/12*DF211</f>
        <v/>
      </c>
      <c r="DG221" s="44">
        <f>-p4_tax/12*DG211</f>
        <v/>
      </c>
      <c r="DH221" s="44">
        <f>-p4_tax/12*DH211</f>
        <v/>
      </c>
      <c r="DI221" s="44">
        <f>-p4_tax/12*DI211</f>
        <v/>
      </c>
      <c r="DJ221" s="44">
        <f>-p4_tax/12*DJ211</f>
        <v/>
      </c>
      <c r="DK221" s="44">
        <f>-p4_tax/12*DK211</f>
        <v/>
      </c>
      <c r="DL221" s="44">
        <f>-p4_tax/12*DL211</f>
        <v/>
      </c>
      <c r="DM221" s="44">
        <f>-p4_tax/12*DM211</f>
        <v/>
      </c>
      <c r="DN221" s="44">
        <f>-p4_tax/12*DN211</f>
        <v/>
      </c>
      <c r="DO221" s="44">
        <f>-p4_tax/12*DO211</f>
        <v/>
      </c>
      <c r="DP221" s="44">
        <f>-p4_tax/12*DP211</f>
        <v/>
      </c>
      <c r="DQ221" s="44">
        <f>-p4_tax/12*DQ211</f>
        <v/>
      </c>
      <c r="DR221" s="44">
        <f>-p4_tax/12*DR211</f>
        <v/>
      </c>
      <c r="DS221" s="44">
        <f>-p4_tax/12*DS211</f>
        <v/>
      </c>
      <c r="DT221" s="44">
        <f>-p4_tax/12*DT211</f>
        <v/>
      </c>
      <c r="DU221" s="44">
        <f>-p4_tax/12*DU211</f>
        <v/>
      </c>
      <c r="DV221" s="44">
        <f>-p4_tax/12*DV211</f>
        <v/>
      </c>
      <c r="DW221" s="44">
        <f>-p4_tax/12*DW211</f>
        <v/>
      </c>
      <c r="DX221" s="44">
        <f>-p4_tax/12*DX211</f>
        <v/>
      </c>
      <c r="DY221" s="44">
        <f>-p4_tax/12*DY211</f>
        <v/>
      </c>
      <c r="DZ221" s="44">
        <f>-p4_tax/12*DZ211</f>
        <v/>
      </c>
      <c r="EA221" s="44">
        <f>-p4_tax/12*EA211</f>
        <v/>
      </c>
      <c r="EB221" s="44">
        <f>-p4_tax/12*EB211</f>
        <v/>
      </c>
      <c r="EC221" s="44">
        <f>-p4_tax/12*EC211</f>
        <v/>
      </c>
      <c r="ED221" s="44">
        <f>-p4_tax/12*ED211</f>
        <v/>
      </c>
      <c r="EE221" s="44">
        <f>-p4_tax/12*EE211</f>
        <v/>
      </c>
      <c r="EF221" s="44">
        <f>-p4_tax/12*EF211</f>
        <v/>
      </c>
      <c r="EG221" s="44">
        <f>-p4_tax/12*EG211</f>
        <v/>
      </c>
      <c r="EH221" s="44">
        <f>-p4_tax/12*EH211</f>
        <v/>
      </c>
      <c r="EI221" s="44">
        <f>-p4_tax/12*EI211</f>
        <v/>
      </c>
      <c r="EJ221" s="44">
        <f>-p4_tax/12*EJ211</f>
        <v/>
      </c>
      <c r="EK221" s="44">
        <f>-p4_tax/12*EK211</f>
        <v/>
      </c>
      <c r="EL221" s="44">
        <f>-p4_tax/12*EL211</f>
        <v/>
      </c>
      <c r="EM221" s="44">
        <f>-p4_tax/12*EM211</f>
        <v/>
      </c>
      <c r="EN221" s="44">
        <f>-p4_tax/12*EN211</f>
        <v/>
      </c>
      <c r="EO221" s="44">
        <f>-p4_tax/12*EO211</f>
        <v/>
      </c>
      <c r="EP221" s="44">
        <f>-p4_tax/12*EP211</f>
        <v/>
      </c>
      <c r="EQ221" s="44">
        <f>-p4_tax/12*EQ211</f>
        <v/>
      </c>
      <c r="ER221" s="44">
        <f>-p4_tax/12*ER211</f>
        <v/>
      </c>
      <c r="ES221" s="44">
        <f>-p4_tax/12*ES211</f>
        <v/>
      </c>
      <c r="ET221" s="44">
        <f>-p4_tax/12*ET211</f>
        <v/>
      </c>
      <c r="EU221" s="44">
        <f>-p4_tax/12*EU211</f>
        <v/>
      </c>
      <c r="EV221" s="44">
        <f>-p4_tax/12*EV211</f>
        <v/>
      </c>
      <c r="EW221" s="44">
        <f>-p4_tax/12*EW211</f>
        <v/>
      </c>
      <c r="EX221" s="44">
        <f>-p4_tax/12*EX211</f>
        <v/>
      </c>
      <c r="EY221" s="44">
        <f>-p4_tax/12*EY211</f>
        <v/>
      </c>
      <c r="EZ221" s="44">
        <f>-p4_tax/12*EZ211</f>
        <v/>
      </c>
      <c r="FA221" s="44">
        <f>-p4_tax/12*FA211</f>
        <v/>
      </c>
      <c r="FB221" s="44">
        <f>-p4_tax/12*FB211</f>
        <v/>
      </c>
      <c r="FC221" s="44">
        <f>-p4_tax/12*FC211</f>
        <v/>
      </c>
      <c r="FD221" s="44">
        <f>-p4_tax/12*FD211</f>
        <v/>
      </c>
      <c r="FE221" s="44">
        <f>-p4_tax/12*FE211</f>
        <v/>
      </c>
      <c r="FF221" s="44">
        <f>-p4_tax/12*FF211</f>
        <v/>
      </c>
      <c r="FG221" s="44">
        <f>-p4_tax/12*FG211</f>
        <v/>
      </c>
      <c r="FH221" s="44">
        <f>-p4_tax/12*FH211</f>
        <v/>
      </c>
      <c r="FI221" s="44">
        <f>-p4_tax/12*FI211</f>
        <v/>
      </c>
      <c r="FJ221" s="44">
        <f>-p4_tax/12*FJ211</f>
        <v/>
      </c>
      <c r="FK221" s="44">
        <f>-p4_tax/12*FK211</f>
        <v/>
      </c>
      <c r="FL221" s="44">
        <f>-p4_tax/12*FL211</f>
        <v/>
      </c>
      <c r="FM221" s="44">
        <f>-p4_tax/12*FM211</f>
        <v/>
      </c>
      <c r="FN221" s="44">
        <f>-p4_tax/12*FN211</f>
        <v/>
      </c>
      <c r="FO221" s="44">
        <f>-p4_tax/12*FO211</f>
        <v/>
      </c>
      <c r="FP221" s="44">
        <f>-p4_tax/12*FP211</f>
        <v/>
      </c>
      <c r="FQ221" s="44">
        <f>-p4_tax/12*FQ211</f>
        <v/>
      </c>
      <c r="FR221" s="44">
        <f>-p4_tax/12*FR211</f>
        <v/>
      </c>
      <c r="FS221" s="44">
        <f>-p4_tax/12*FS211</f>
        <v/>
      </c>
      <c r="FT221" s="44">
        <f>-p4_tax/12*FT211</f>
        <v/>
      </c>
      <c r="FU221" s="44">
        <f>-p4_tax/12*FU211</f>
        <v/>
      </c>
      <c r="FV221" s="44">
        <f>-p4_tax/12*FV211</f>
        <v/>
      </c>
      <c r="FW221" s="44">
        <f>-p4_tax/12*FW211</f>
        <v/>
      </c>
      <c r="FX221" s="44">
        <f>-p4_tax/12*FX211</f>
        <v/>
      </c>
      <c r="FY221" s="44">
        <f>-p4_tax/12*FY211</f>
        <v/>
      </c>
      <c r="FZ221" s="44">
        <f>-p4_tax/12*FZ211</f>
        <v/>
      </c>
      <c r="GA221" s="44">
        <f>-p4_tax/12*GA211</f>
        <v/>
      </c>
      <c r="GB221" s="44">
        <f>-p4_tax/12*GB211</f>
        <v/>
      </c>
      <c r="GC221" s="44">
        <f>-p4_tax/12*GC211</f>
        <v/>
      </c>
      <c r="GD221" s="44">
        <f>-p4_tax/12*GD211</f>
        <v/>
      </c>
      <c r="GE221" s="44">
        <f>-p4_tax/12*GE211</f>
        <v/>
      </c>
      <c r="GF221" s="44">
        <f>-p4_tax/12*GF211</f>
        <v/>
      </c>
      <c r="GG221" s="44">
        <f>-p4_tax/12*GG211</f>
        <v/>
      </c>
      <c r="GH221" s="44">
        <f>-p4_tax/12*GH211</f>
        <v/>
      </c>
      <c r="GI221" s="44">
        <f>-p4_tax/12*GI211</f>
        <v/>
      </c>
      <c r="GJ221" s="44">
        <f>-p4_tax/12*GJ211</f>
        <v/>
      </c>
      <c r="GK221" s="44">
        <f>-p4_tax/12*GK211</f>
        <v/>
      </c>
      <c r="GL221" s="44">
        <f>-p4_tax/12*GL211</f>
        <v/>
      </c>
      <c r="GM221" s="44">
        <f>-p4_tax/12*GM211</f>
        <v/>
      </c>
      <c r="GN221" s="44">
        <f>-p4_tax/12*GN211</f>
        <v/>
      </c>
      <c r="GO221" s="44">
        <f>-p4_tax/12*GO211</f>
        <v/>
      </c>
      <c r="GP221" s="44">
        <f>-p4_tax/12*GP211</f>
        <v/>
      </c>
      <c r="GQ221" s="44">
        <f>-p4_tax/12*GQ211</f>
        <v/>
      </c>
      <c r="GR221" s="44">
        <f>-p4_tax/12*GR211</f>
        <v/>
      </c>
      <c r="GS221" s="44">
        <f>-p4_tax/12*GS211</f>
        <v/>
      </c>
      <c r="GT221" s="44">
        <f>-p4_tax/12*GT211</f>
        <v/>
      </c>
      <c r="GU221" s="44">
        <f>-p4_tax/12*GU211</f>
        <v/>
      </c>
      <c r="GV221" s="44">
        <f>-p4_tax/12*GV211</f>
        <v/>
      </c>
      <c r="GW221" s="44">
        <f>-p4_tax/12*GW211</f>
        <v/>
      </c>
      <c r="GX221" s="44">
        <f>-p4_tax/12*GX211</f>
        <v/>
      </c>
      <c r="GY221" s="44">
        <f>-p4_tax/12*GY211</f>
        <v/>
      </c>
      <c r="GZ221" s="44">
        <f>-p4_tax/12*GZ211</f>
        <v/>
      </c>
      <c r="HA221" s="44">
        <f>-p4_tax/12*HA211</f>
        <v/>
      </c>
      <c r="HB221" s="44">
        <f>-p4_tax/12*HB211</f>
        <v/>
      </c>
      <c r="HC221" s="44">
        <f>-p4_tax/12*HC211</f>
        <v/>
      </c>
      <c r="HD221" s="44">
        <f>-p4_tax/12*HD211</f>
        <v/>
      </c>
      <c r="HE221" s="44">
        <f>-p4_tax/12*HE211</f>
        <v/>
      </c>
      <c r="HF221" s="44">
        <f>-p4_tax/12*HF211</f>
        <v/>
      </c>
      <c r="HG221" s="44">
        <f>-p4_tax/12*HG211</f>
        <v/>
      </c>
      <c r="HH221" s="44">
        <f>-p4_tax/12*HH211</f>
        <v/>
      </c>
      <c r="HI221" s="44">
        <f>-p4_tax/12*HI211</f>
        <v/>
      </c>
      <c r="HJ221" s="44">
        <f>-p4_tax/12*HJ211</f>
        <v/>
      </c>
      <c r="HK221" s="44">
        <f>-p4_tax/12*HK211</f>
        <v/>
      </c>
      <c r="HL221" s="44">
        <f>-p4_tax/12*HL211</f>
        <v/>
      </c>
      <c r="HM221" s="44">
        <f>-p4_tax/12*HM211</f>
        <v/>
      </c>
      <c r="HN221" s="44">
        <f>-p4_tax/12*HN211</f>
        <v/>
      </c>
      <c r="HO221" s="44">
        <f>-p4_tax/12*HO211</f>
        <v/>
      </c>
      <c r="HP221" s="44">
        <f>-p4_tax/12*HP211</f>
        <v/>
      </c>
      <c r="HQ221" s="44">
        <f>-p4_tax/12*HQ211</f>
        <v/>
      </c>
      <c r="HR221" s="44">
        <f>-p4_tax/12*HR211</f>
        <v/>
      </c>
      <c r="HS221" s="44">
        <f>-p4_tax/12*HS211</f>
        <v/>
      </c>
      <c r="HT221" s="44">
        <f>-p4_tax/12*HT211</f>
        <v/>
      </c>
      <c r="HU221" s="44">
        <f>-p4_tax/12*HU211</f>
        <v/>
      </c>
      <c r="HV221" s="44">
        <f>-p4_tax/12*HV211</f>
        <v/>
      </c>
      <c r="HW221" s="44">
        <f>-p4_tax/12*HW211</f>
        <v/>
      </c>
      <c r="HX221" s="44">
        <f>-p4_tax/12*HX211</f>
        <v/>
      </c>
      <c r="HY221" s="44">
        <f>-p4_tax/12*HY211</f>
        <v/>
      </c>
      <c r="HZ221" s="44">
        <f>-p4_tax/12*HZ211</f>
        <v/>
      </c>
      <c r="IA221" s="44">
        <f>-p4_tax/12*IA211</f>
        <v/>
      </c>
      <c r="IB221" s="44">
        <f>-p4_tax/12*IB211</f>
        <v/>
      </c>
      <c r="IC221" s="44">
        <f>-p4_tax/12*IC211</f>
        <v/>
      </c>
      <c r="ID221" s="44">
        <f>-p4_tax/12*ID211</f>
        <v/>
      </c>
      <c r="IE221" s="44">
        <f>-p4_tax/12*IE211</f>
        <v/>
      </c>
      <c r="IF221" s="44">
        <f>-p4_tax/12*IF211</f>
        <v/>
      </c>
      <c r="IG221" s="44">
        <f>-p4_tax/12*IG211</f>
        <v/>
      </c>
      <c r="IH221" s="44">
        <f>-p4_tax/12*IH211</f>
        <v/>
      </c>
      <c r="II221" s="44">
        <f>-p4_tax/12*II211</f>
        <v/>
      </c>
      <c r="IJ221" s="44">
        <f>-p4_tax/12*IJ211</f>
        <v/>
      </c>
      <c r="IK221" s="44">
        <f>-p4_tax/12*IK211</f>
        <v/>
      </c>
      <c r="IL221" s="44">
        <f>-p4_tax/12*IL211</f>
        <v/>
      </c>
      <c r="IM221" s="44">
        <f>-p4_tax/12*IM211</f>
        <v/>
      </c>
      <c r="IN221" s="44">
        <f>-p4_tax/12*IN211</f>
        <v/>
      </c>
      <c r="IO221" s="44">
        <f>-p4_tax/12*IO211</f>
        <v/>
      </c>
      <c r="IP221" s="44">
        <f>-p4_tax/12*IP211</f>
        <v/>
      </c>
      <c r="IQ221" s="44">
        <f>-p4_tax/12*IQ211</f>
        <v/>
      </c>
      <c r="IR221" s="44">
        <f>-p4_tax/12*IR211</f>
        <v/>
      </c>
      <c r="IS221" s="44">
        <f>-p4_tax/12*IS211</f>
        <v/>
      </c>
      <c r="IT221" s="44">
        <f>-p4_tax/12*IT211</f>
        <v/>
      </c>
      <c r="IU221" s="44">
        <f>-p4_tax/12*IU211</f>
        <v/>
      </c>
      <c r="IV221" s="44">
        <f>-p4_tax/12*IV211</f>
        <v/>
      </c>
      <c r="IW221" s="44">
        <f>-p4_tax/12*IW211</f>
        <v/>
      </c>
      <c r="IX221" s="44">
        <f>-p4_tax/12*IX211</f>
        <v/>
      </c>
      <c r="IY221" s="44">
        <f>-p4_tax/12*IY211</f>
        <v/>
      </c>
      <c r="IZ221" s="44">
        <f>-p4_tax/12*IZ211</f>
        <v/>
      </c>
      <c r="JA221" s="44">
        <f>-p4_tax/12*JA211</f>
        <v/>
      </c>
      <c r="JB221" s="44">
        <f>-p4_tax/12*JB211</f>
        <v/>
      </c>
      <c r="JC221" s="44">
        <f>-p4_tax/12*JC211</f>
        <v/>
      </c>
      <c r="JD221" s="44">
        <f>-p4_tax/12*JD211</f>
        <v/>
      </c>
      <c r="JE221" s="44">
        <f>-p4_tax/12*JE211</f>
        <v/>
      </c>
      <c r="JF221" s="44">
        <f>-p4_tax/12*JF211</f>
        <v/>
      </c>
      <c r="JG221" s="44">
        <f>-p4_tax/12*JG211</f>
        <v/>
      </c>
      <c r="JH221" s="44">
        <f>-p4_tax/12*JH211</f>
        <v/>
      </c>
      <c r="JI221" s="44">
        <f>-p4_tax/12*JI211</f>
        <v/>
      </c>
      <c r="JJ221" s="44">
        <f>-p4_tax/12*JJ211</f>
        <v/>
      </c>
      <c r="JK221" s="44">
        <f>-p4_tax/12*JK211</f>
        <v/>
      </c>
      <c r="JL221" s="44">
        <f>-p4_tax/12*JL211</f>
        <v/>
      </c>
      <c r="JM221" s="44">
        <f>-p4_tax/12*JM211</f>
        <v/>
      </c>
      <c r="JN221" s="44">
        <f>-p4_tax/12*JN211</f>
        <v/>
      </c>
      <c r="JO221" s="44">
        <f>-p4_tax/12*JO211</f>
        <v/>
      </c>
      <c r="JP221" s="44">
        <f>-p4_tax/12*JP211</f>
        <v/>
      </c>
      <c r="JQ221" s="44">
        <f>-p4_tax/12*JQ211</f>
        <v/>
      </c>
      <c r="JR221" s="44">
        <f>-p4_tax/12*JR211</f>
        <v/>
      </c>
      <c r="JS221" s="44">
        <f>-p4_tax/12*JS211</f>
        <v/>
      </c>
      <c r="JT221" s="44">
        <f>-p4_tax/12*JT211</f>
        <v/>
      </c>
      <c r="JU221" s="44">
        <f>-p4_tax/12*JU211</f>
        <v/>
      </c>
      <c r="JV221" s="44">
        <f>-p4_tax/12*JV211</f>
        <v/>
      </c>
      <c r="JW221" s="44">
        <f>-p4_tax/12*JW211</f>
        <v/>
      </c>
      <c r="JX221" s="44">
        <f>-p4_tax/12*JX211</f>
        <v/>
      </c>
      <c r="JY221" s="44">
        <f>-p4_tax/12*JY211</f>
        <v/>
      </c>
      <c r="JZ221" s="44">
        <f>-p4_tax/12*JZ211</f>
        <v/>
      </c>
      <c r="KA221" s="44">
        <f>-p4_tax/12*KA211</f>
        <v/>
      </c>
      <c r="KB221" s="44">
        <f>-p4_tax/12*KB211</f>
        <v/>
      </c>
      <c r="KC221" s="44">
        <f>-p4_tax/12*KC211</f>
        <v/>
      </c>
      <c r="KD221" s="44">
        <f>-p4_tax/12*KD211</f>
        <v/>
      </c>
      <c r="KE221" s="44">
        <f>-p4_tax/12*KE211</f>
        <v/>
      </c>
      <c r="KF221" s="44">
        <f>-p4_tax/12*KF211</f>
        <v/>
      </c>
      <c r="KG221" s="44">
        <f>-p4_tax/12*KG211</f>
        <v/>
      </c>
      <c r="KH221" s="44">
        <f>-p4_tax/12*KH211</f>
        <v/>
      </c>
      <c r="KI221" s="44">
        <f>-p4_tax/12*KI211</f>
        <v/>
      </c>
      <c r="KJ221" s="44">
        <f>-p4_tax/12*KJ211</f>
        <v/>
      </c>
      <c r="KK221" s="44">
        <f>-p4_tax/12*KK211</f>
        <v/>
      </c>
      <c r="KL221" s="44">
        <f>-p4_tax/12*KL211</f>
        <v/>
      </c>
      <c r="KM221" s="44">
        <f>-p4_tax/12*KM211</f>
        <v/>
      </c>
      <c r="KN221" s="44">
        <f>-p4_tax/12*KN211</f>
        <v/>
      </c>
      <c r="KO221" s="44">
        <f>-p4_tax/12*KO211</f>
        <v/>
      </c>
      <c r="KP221" s="44">
        <f>-p4_tax/12*KP211</f>
        <v/>
      </c>
      <c r="KQ221" s="44">
        <f>-p4_tax/12*KQ211</f>
        <v/>
      </c>
      <c r="KR221" s="44">
        <f>-p4_tax/12*KR211</f>
        <v/>
      </c>
      <c r="KS221" s="44">
        <f>-p4_tax/12*KS211</f>
        <v/>
      </c>
      <c r="KT221" s="44">
        <f>-p4_tax/12*KT211</f>
        <v/>
      </c>
      <c r="KU221" s="44">
        <f>-p4_tax/12*KU211</f>
        <v/>
      </c>
      <c r="KV221" s="44">
        <f>-p4_tax/12*KV211</f>
        <v/>
      </c>
      <c r="KW221" s="44">
        <f>-p4_tax/12*KW211</f>
        <v/>
      </c>
      <c r="KX221" s="44">
        <f>-p4_tax/12*KX211</f>
        <v/>
      </c>
      <c r="KY221" s="44">
        <f>-p4_tax/12*KY211</f>
        <v/>
      </c>
      <c r="KZ221" s="44">
        <f>-p4_tax/12*KZ211</f>
        <v/>
      </c>
      <c r="LA221" s="44">
        <f>-p4_tax/12*LA211</f>
        <v/>
      </c>
      <c r="LB221" s="44">
        <f>-p4_tax/12*LB211</f>
        <v/>
      </c>
      <c r="LC221" s="44">
        <f>-p4_tax/12*LC211</f>
        <v/>
      </c>
      <c r="LD221" s="44">
        <f>-p4_tax/12*LD211</f>
        <v/>
      </c>
      <c r="LE221" s="44">
        <f>-p4_tax/12*LE211</f>
        <v/>
      </c>
      <c r="LF221" s="44">
        <f>-p4_tax/12*LF211</f>
        <v/>
      </c>
      <c r="LG221" s="44">
        <f>-p4_tax/12*LG211</f>
        <v/>
      </c>
      <c r="LH221" s="44">
        <f>-p4_tax/12*LH211</f>
        <v/>
      </c>
      <c r="LI221" s="44">
        <f>-p4_tax/12*LI211</f>
        <v/>
      </c>
      <c r="LJ221" s="44">
        <f>-p4_tax/12*LJ211</f>
        <v/>
      </c>
      <c r="LK221" s="44">
        <f>-p4_tax/12*LK211</f>
        <v/>
      </c>
      <c r="LL221" s="44">
        <f>-p4_tax/12*LL211</f>
        <v/>
      </c>
      <c r="LM221" s="44">
        <f>-p4_tax/12*LM211</f>
        <v/>
      </c>
      <c r="LN221" s="44">
        <f>-p4_tax/12*LN211</f>
        <v/>
      </c>
      <c r="LO221" s="44">
        <f>-p4_tax/12*LO211</f>
        <v/>
      </c>
      <c r="LP221" s="44">
        <f>-p4_tax/12*LP211</f>
        <v/>
      </c>
      <c r="LQ221" s="44">
        <f>-p4_tax/12*LQ211</f>
        <v/>
      </c>
      <c r="LR221" s="44">
        <f>-p4_tax/12*LR211</f>
        <v/>
      </c>
      <c r="LS221" s="44">
        <f>-p4_tax/12*LS211</f>
        <v/>
      </c>
      <c r="LT221" s="44">
        <f>-p4_tax/12*LT211</f>
        <v/>
      </c>
      <c r="LU221" s="44">
        <f>-p4_tax/12*LU211</f>
        <v/>
      </c>
      <c r="LV221" s="44">
        <f>-p4_tax/12*LV211</f>
        <v/>
      </c>
      <c r="LW221" s="44">
        <f>-p4_tax/12*LW211</f>
        <v/>
      </c>
      <c r="LX221" s="44">
        <f>-p4_tax/12*LX211</f>
        <v/>
      </c>
      <c r="LY221" s="44">
        <f>-p4_tax/12*LY211</f>
        <v/>
      </c>
      <c r="LZ221" s="44">
        <f>-p4_tax/12*LZ211</f>
        <v/>
      </c>
      <c r="MA221" s="44">
        <f>-p4_tax/12*MA211</f>
        <v/>
      </c>
      <c r="MB221" s="44">
        <f>-p4_tax/12*MB211</f>
        <v/>
      </c>
      <c r="MC221" s="44">
        <f>-p4_tax/12*MC211</f>
        <v/>
      </c>
      <c r="MD221" s="44">
        <f>-p4_tax/12*MD211</f>
        <v/>
      </c>
      <c r="ME221" s="44">
        <f>-p4_tax/12*ME211</f>
        <v/>
      </c>
      <c r="MF221" s="44">
        <f>-p4_tax/12*MF211</f>
        <v/>
      </c>
      <c r="MG221" s="44">
        <f>-p4_tax/12*MG211</f>
        <v/>
      </c>
      <c r="MH221" s="44">
        <f>-p4_tax/12*MH211</f>
        <v/>
      </c>
      <c r="MI221" s="44">
        <f>-p4_tax/12*MI211</f>
        <v/>
      </c>
      <c r="MJ221" s="44">
        <f>-p4_tax/12*MJ211</f>
        <v/>
      </c>
      <c r="MK221" s="44">
        <f>-p4_tax/12*MK211</f>
        <v/>
      </c>
      <c r="ML221" s="44">
        <f>-p4_tax/12*ML211</f>
        <v/>
      </c>
      <c r="MM221" s="44">
        <f>-p4_tax/12*MM211</f>
        <v/>
      </c>
      <c r="MN221" s="44">
        <f>-p4_tax/12*MN211</f>
        <v/>
      </c>
      <c r="MO221" s="44">
        <f>-p4_tax/12*MO211</f>
        <v/>
      </c>
      <c r="MP221" s="44">
        <f>-p4_tax/12*MP211</f>
        <v/>
      </c>
      <c r="MQ221" s="44">
        <f>-p4_tax/12*MQ211</f>
        <v/>
      </c>
      <c r="MR221" s="44">
        <f>-p4_tax/12*MR211</f>
        <v/>
      </c>
      <c r="MS221" s="44">
        <f>-p4_tax/12*MS211</f>
        <v/>
      </c>
      <c r="MT221" s="44">
        <f>-p4_tax/12*MT211</f>
        <v/>
      </c>
      <c r="MU221" s="44">
        <f>-p4_tax/12*MU211</f>
        <v/>
      </c>
      <c r="MV221" s="44">
        <f>-p4_tax/12*MV211</f>
        <v/>
      </c>
      <c r="MW221" s="44">
        <f>-p4_tax/12*MW211</f>
        <v/>
      </c>
      <c r="MX221" s="44">
        <f>-p4_tax/12*MX211</f>
        <v/>
      </c>
      <c r="MY221" s="44">
        <f>-p4_tax/12*MY211</f>
        <v/>
      </c>
      <c r="MZ221" s="44">
        <f>-p4_tax/12*MZ211</f>
        <v/>
      </c>
      <c r="NA221" s="44">
        <f>-p4_tax/12*NA211</f>
        <v/>
      </c>
      <c r="NB221" s="44">
        <f>-p4_tax/12*NB211</f>
        <v/>
      </c>
      <c r="NC221" s="44">
        <f>-p4_tax/12*NC211</f>
        <v/>
      </c>
      <c r="ND221" s="44">
        <f>-p4_tax/12*ND211</f>
        <v/>
      </c>
      <c r="NE221" s="44">
        <f>-p4_tax/12*NE211</f>
        <v/>
      </c>
      <c r="NF221" s="44">
        <f>-p4_tax/12*NF211</f>
        <v/>
      </c>
      <c r="NG221" s="44">
        <f>-p4_tax/12*NG211</f>
        <v/>
      </c>
      <c r="NH221" s="44">
        <f>-p4_tax/12*NH211</f>
        <v/>
      </c>
      <c r="NI221" s="44">
        <f>-p4_tax/12*NI211</f>
        <v/>
      </c>
      <c r="NJ221" s="44">
        <f>-p4_tax/12*NJ211</f>
        <v/>
      </c>
      <c r="NK221" s="44">
        <f>-p4_tax/12*NK211</f>
        <v/>
      </c>
      <c r="NL221" s="44">
        <f>-p4_tax/12*NL211</f>
        <v/>
      </c>
      <c r="NM221" s="44">
        <f>-p4_tax/12*NM211</f>
        <v/>
      </c>
      <c r="NN221" s="44">
        <f>-p4_tax/12*NN211</f>
        <v/>
      </c>
      <c r="NO221" s="44">
        <f>-p4_tax/12*NO211</f>
        <v/>
      </c>
      <c r="NP221" s="44">
        <f>-p4_tax/12*NP211</f>
        <v/>
      </c>
      <c r="NQ221" s="44">
        <f>-p4_tax/12*NQ211</f>
        <v/>
      </c>
      <c r="NR221" s="44">
        <f>-p4_tax/12*NR211</f>
        <v/>
      </c>
      <c r="NS221" s="44">
        <f>-p4_tax/12*NS211</f>
        <v/>
      </c>
      <c r="NT221" s="44">
        <f>-p4_tax/12*NT211</f>
        <v/>
      </c>
      <c r="NU221" s="44">
        <f>-p4_tax/12*NU211</f>
        <v/>
      </c>
      <c r="NV221" s="44">
        <f>-p4_tax/12*NV211</f>
        <v/>
      </c>
      <c r="NW221" s="44">
        <f>-p4_tax/12*NW211</f>
        <v/>
      </c>
      <c r="NX221" s="44">
        <f>-p4_tax/12*NX211</f>
        <v/>
      </c>
      <c r="NY221" s="44">
        <f>-p4_tax/12*NY211</f>
        <v/>
      </c>
      <c r="NZ221" s="44">
        <f>-p4_tax/12*NZ211</f>
        <v/>
      </c>
      <c r="OA221" s="44">
        <f>-p4_tax/12*OA211</f>
        <v/>
      </c>
      <c r="OB221" s="44">
        <f>-p4_tax/12*OB211</f>
        <v/>
      </c>
      <c r="OC221" s="44">
        <f>-p4_tax/12*OC211</f>
        <v/>
      </c>
      <c r="OD221" s="44">
        <f>-p4_tax/12*OD211</f>
        <v/>
      </c>
      <c r="OE221" s="44">
        <f>-p4_tax/12*OE211</f>
        <v/>
      </c>
      <c r="OF221" s="44">
        <f>-p4_tax/12*OF211</f>
        <v/>
      </c>
      <c r="OG221" s="44">
        <f>-p4_tax/12*OG211</f>
        <v/>
      </c>
      <c r="OH221" s="44">
        <f>-p4_tax/12*OH211</f>
        <v/>
      </c>
      <c r="OI221" s="44">
        <f>-p4_tax/12*OI211</f>
        <v/>
      </c>
      <c r="OJ221" s="44">
        <f>-p4_tax/12*OJ211</f>
        <v/>
      </c>
      <c r="OK221" s="44">
        <f>-p4_tax/12*OK211</f>
        <v/>
      </c>
      <c r="OL221" s="44">
        <f>-p4_tax/12*OL211</f>
        <v/>
      </c>
      <c r="OM221" s="44">
        <f>-p4_tax/12*OM211</f>
        <v/>
      </c>
      <c r="ON221" s="44">
        <f>-p4_tax/12*ON211</f>
        <v/>
      </c>
      <c r="OO221" s="44">
        <f>-p4_tax/12*OO211</f>
        <v/>
      </c>
      <c r="OP221" s="44">
        <f>-p4_tax/12*OP211</f>
        <v/>
      </c>
      <c r="OQ221" s="44">
        <f>-p4_tax/12*OQ211</f>
        <v/>
      </c>
      <c r="OR221" s="44">
        <f>-p4_tax/12*OR211</f>
        <v/>
      </c>
      <c r="OS221" s="44">
        <f>-p4_tax/12*OS211</f>
        <v/>
      </c>
      <c r="OT221" s="44">
        <f>-p4_tax/12*OT211</f>
        <v/>
      </c>
      <c r="OU221" s="44">
        <f>-p4_tax/12*OU211</f>
        <v/>
      </c>
      <c r="OV221" s="44">
        <f>-p4_tax/12*OV211</f>
        <v/>
      </c>
      <c r="OW221" s="44">
        <f>-p4_tax/12*OW211</f>
        <v/>
      </c>
      <c r="OX221" s="44">
        <f>-p4_tax/12*OX211</f>
        <v/>
      </c>
      <c r="OY221" s="44">
        <f>-p4_tax/12*OY211</f>
        <v/>
      </c>
      <c r="OZ221" s="44">
        <f>-p4_tax/12*OZ211</f>
        <v/>
      </c>
      <c r="PA221" s="44">
        <f>-p4_tax/12*PA211</f>
        <v/>
      </c>
      <c r="PB221" s="44">
        <f>-p4_tax/12*PB211</f>
        <v/>
      </c>
      <c r="PC221" s="44">
        <f>-p4_tax/12*PC211</f>
        <v/>
      </c>
      <c r="PD221" s="44">
        <f>-p4_tax/12*PD211</f>
        <v/>
      </c>
      <c r="PE221" s="44">
        <f>-p4_tax/12*PE211</f>
        <v/>
      </c>
      <c r="PF221" s="44">
        <f>-p4_tax/12*PF211</f>
        <v/>
      </c>
      <c r="PG221" s="44">
        <f>-p4_tax/12*PG211</f>
        <v/>
      </c>
      <c r="PH221" s="44">
        <f>-p4_tax/12*PH211</f>
        <v/>
      </c>
      <c r="PI221" s="44">
        <f>-p4_tax/12*PI211</f>
        <v/>
      </c>
      <c r="PJ221" s="44">
        <f>-p4_tax/12*PJ211</f>
        <v/>
      </c>
      <c r="PK221" s="44">
        <f>-p4_tax/12*PK211</f>
        <v/>
      </c>
      <c r="PL221" s="44">
        <f>-p4_tax/12*PL211</f>
        <v/>
      </c>
      <c r="PM221" s="44">
        <f>-p4_tax/12*PM211</f>
        <v/>
      </c>
    </row>
    <row r="222">
      <c r="A222" s="5" t="inlineStr">
        <is>
          <t>NET OPERATING INCOME</t>
        </is>
      </c>
      <c r="B222" s="9" t="inlineStr">
        <is>
          <t>P4</t>
        </is>
      </c>
      <c r="C222" s="43">
        <f>SUM(D222:PM222)</f>
        <v/>
      </c>
      <c r="D222" s="45">
        <f>D217+D218+D219+D220+D221</f>
        <v/>
      </c>
      <c r="E222" s="45">
        <f>E217+E218+E219+E220+E221</f>
        <v/>
      </c>
      <c r="F222" s="45">
        <f>F217+F218+F219+F220+F221</f>
        <v/>
      </c>
      <c r="G222" s="45">
        <f>G217+G218+G219+G220+G221</f>
        <v/>
      </c>
      <c r="H222" s="45">
        <f>H217+H218+H219+H220+H221</f>
        <v/>
      </c>
      <c r="I222" s="45">
        <f>I217+I218+I219+I220+I221</f>
        <v/>
      </c>
      <c r="J222" s="45">
        <f>J217+J218+J219+J220+J221</f>
        <v/>
      </c>
      <c r="K222" s="45">
        <f>K217+K218+K219+K220+K221</f>
        <v/>
      </c>
      <c r="L222" s="45">
        <f>L217+L218+L219+L220+L221</f>
        <v/>
      </c>
      <c r="M222" s="45">
        <f>M217+M218+M219+M220+M221</f>
        <v/>
      </c>
      <c r="N222" s="45">
        <f>N217+N218+N219+N220+N221</f>
        <v/>
      </c>
      <c r="O222" s="45">
        <f>O217+O218+O219+O220+O221</f>
        <v/>
      </c>
      <c r="P222" s="45">
        <f>P217+P218+P219+P220+P221</f>
        <v/>
      </c>
      <c r="Q222" s="45">
        <f>Q217+Q218+Q219+Q220+Q221</f>
        <v/>
      </c>
      <c r="R222" s="45">
        <f>R217+R218+R219+R220+R221</f>
        <v/>
      </c>
      <c r="S222" s="45">
        <f>S217+S218+S219+S220+S221</f>
        <v/>
      </c>
      <c r="T222" s="45">
        <f>T217+T218+T219+T220+T221</f>
        <v/>
      </c>
      <c r="U222" s="45">
        <f>U217+U218+U219+U220+U221</f>
        <v/>
      </c>
      <c r="V222" s="45">
        <f>V217+V218+V219+V220+V221</f>
        <v/>
      </c>
      <c r="W222" s="45">
        <f>W217+W218+W219+W220+W221</f>
        <v/>
      </c>
      <c r="X222" s="45">
        <f>X217+X218+X219+X220+X221</f>
        <v/>
      </c>
      <c r="Y222" s="45">
        <f>Y217+Y218+Y219+Y220+Y221</f>
        <v/>
      </c>
      <c r="Z222" s="45">
        <f>Z217+Z218+Z219+Z220+Z221</f>
        <v/>
      </c>
      <c r="AA222" s="45">
        <f>AA217+AA218+AA219+AA220+AA221</f>
        <v/>
      </c>
      <c r="AB222" s="45">
        <f>AB217+AB218+AB219+AB220+AB221</f>
        <v/>
      </c>
      <c r="AC222" s="45">
        <f>AC217+AC218+AC219+AC220+AC221</f>
        <v/>
      </c>
      <c r="AD222" s="45">
        <f>AD217+AD218+AD219+AD220+AD221</f>
        <v/>
      </c>
      <c r="AE222" s="45">
        <f>AE217+AE218+AE219+AE220+AE221</f>
        <v/>
      </c>
      <c r="AF222" s="45">
        <f>AF217+AF218+AF219+AF220+AF221</f>
        <v/>
      </c>
      <c r="AG222" s="45">
        <f>AG217+AG218+AG219+AG220+AG221</f>
        <v/>
      </c>
      <c r="AH222" s="45">
        <f>AH217+AH218+AH219+AH220+AH221</f>
        <v/>
      </c>
      <c r="AI222" s="45">
        <f>AI217+AI218+AI219+AI220+AI221</f>
        <v/>
      </c>
      <c r="AJ222" s="45">
        <f>AJ217+AJ218+AJ219+AJ220+AJ221</f>
        <v/>
      </c>
      <c r="AK222" s="45">
        <f>AK217+AK218+AK219+AK220+AK221</f>
        <v/>
      </c>
      <c r="AL222" s="45">
        <f>AL217+AL218+AL219+AL220+AL221</f>
        <v/>
      </c>
      <c r="AM222" s="45">
        <f>AM217+AM218+AM219+AM220+AM221</f>
        <v/>
      </c>
      <c r="AN222" s="45">
        <f>AN217+AN218+AN219+AN220+AN221</f>
        <v/>
      </c>
      <c r="AO222" s="45">
        <f>AO217+AO218+AO219+AO220+AO221</f>
        <v/>
      </c>
      <c r="AP222" s="45">
        <f>AP217+AP218+AP219+AP220+AP221</f>
        <v/>
      </c>
      <c r="AQ222" s="45">
        <f>AQ217+AQ218+AQ219+AQ220+AQ221</f>
        <v/>
      </c>
      <c r="AR222" s="45">
        <f>AR217+AR218+AR219+AR220+AR221</f>
        <v/>
      </c>
      <c r="AS222" s="45">
        <f>AS217+AS218+AS219+AS220+AS221</f>
        <v/>
      </c>
      <c r="AT222" s="45">
        <f>AT217+AT218+AT219+AT220+AT221</f>
        <v/>
      </c>
      <c r="AU222" s="45">
        <f>AU217+AU218+AU219+AU220+AU221</f>
        <v/>
      </c>
      <c r="AV222" s="45">
        <f>AV217+AV218+AV219+AV220+AV221</f>
        <v/>
      </c>
      <c r="AW222" s="45">
        <f>AW217+AW218+AW219+AW220+AW221</f>
        <v/>
      </c>
      <c r="AX222" s="45">
        <f>AX217+AX218+AX219+AX220+AX221</f>
        <v/>
      </c>
      <c r="AY222" s="45">
        <f>AY217+AY218+AY219+AY220+AY221</f>
        <v/>
      </c>
      <c r="AZ222" s="45">
        <f>AZ217+AZ218+AZ219+AZ220+AZ221</f>
        <v/>
      </c>
      <c r="BA222" s="45">
        <f>BA217+BA218+BA219+BA220+BA221</f>
        <v/>
      </c>
      <c r="BB222" s="45">
        <f>BB217+BB218+BB219+BB220+BB221</f>
        <v/>
      </c>
      <c r="BC222" s="45">
        <f>BC217+BC218+BC219+BC220+BC221</f>
        <v/>
      </c>
      <c r="BD222" s="45">
        <f>BD217+BD218+BD219+BD220+BD221</f>
        <v/>
      </c>
      <c r="BE222" s="45">
        <f>BE217+BE218+BE219+BE220+BE221</f>
        <v/>
      </c>
      <c r="BF222" s="45">
        <f>BF217+BF218+BF219+BF220+BF221</f>
        <v/>
      </c>
      <c r="BG222" s="45">
        <f>BG217+BG218+BG219+BG220+BG221</f>
        <v/>
      </c>
      <c r="BH222" s="45">
        <f>BH217+BH218+BH219+BH220+BH221</f>
        <v/>
      </c>
      <c r="BI222" s="45">
        <f>BI217+BI218+BI219+BI220+BI221</f>
        <v/>
      </c>
      <c r="BJ222" s="45">
        <f>BJ217+BJ218+BJ219+BJ220+BJ221</f>
        <v/>
      </c>
      <c r="BK222" s="45">
        <f>BK217+BK218+BK219+BK220+BK221</f>
        <v/>
      </c>
      <c r="BL222" s="45">
        <f>BL217+BL218+BL219+BL220+BL221</f>
        <v/>
      </c>
      <c r="BM222" s="45">
        <f>BM217+BM218+BM219+BM220+BM221</f>
        <v/>
      </c>
      <c r="BN222" s="45">
        <f>BN217+BN218+BN219+BN220+BN221</f>
        <v/>
      </c>
      <c r="BO222" s="45">
        <f>BO217+BO218+BO219+BO220+BO221</f>
        <v/>
      </c>
      <c r="BP222" s="45">
        <f>BP217+BP218+BP219+BP220+BP221</f>
        <v/>
      </c>
      <c r="BQ222" s="45">
        <f>BQ217+BQ218+BQ219+BQ220+BQ221</f>
        <v/>
      </c>
      <c r="BR222" s="45">
        <f>BR217+BR218+BR219+BR220+BR221</f>
        <v/>
      </c>
      <c r="BS222" s="45">
        <f>BS217+BS218+BS219+BS220+BS221</f>
        <v/>
      </c>
      <c r="BT222" s="45">
        <f>BT217+BT218+BT219+BT220+BT221</f>
        <v/>
      </c>
      <c r="BU222" s="45">
        <f>BU217+BU218+BU219+BU220+BU221</f>
        <v/>
      </c>
      <c r="BV222" s="45">
        <f>BV217+BV218+BV219+BV220+BV221</f>
        <v/>
      </c>
      <c r="BW222" s="45">
        <f>BW217+BW218+BW219+BW220+BW221</f>
        <v/>
      </c>
      <c r="BX222" s="45">
        <f>BX217+BX218+BX219+BX220+BX221</f>
        <v/>
      </c>
      <c r="BY222" s="45">
        <f>BY217+BY218+BY219+BY220+BY221</f>
        <v/>
      </c>
      <c r="BZ222" s="45">
        <f>BZ217+BZ218+BZ219+BZ220+BZ221</f>
        <v/>
      </c>
      <c r="CA222" s="45">
        <f>CA217+CA218+CA219+CA220+CA221</f>
        <v/>
      </c>
      <c r="CB222" s="45">
        <f>CB217+CB218+CB219+CB220+CB221</f>
        <v/>
      </c>
      <c r="CC222" s="45">
        <f>CC217+CC218+CC219+CC220+CC221</f>
        <v/>
      </c>
      <c r="CD222" s="45">
        <f>CD217+CD218+CD219+CD220+CD221</f>
        <v/>
      </c>
      <c r="CE222" s="45">
        <f>CE217+CE218+CE219+CE220+CE221</f>
        <v/>
      </c>
      <c r="CF222" s="45">
        <f>CF217+CF218+CF219+CF220+CF221</f>
        <v/>
      </c>
      <c r="CG222" s="45">
        <f>CG217+CG218+CG219+CG220+CG221</f>
        <v/>
      </c>
      <c r="CH222" s="45">
        <f>CH217+CH218+CH219+CH220+CH221</f>
        <v/>
      </c>
      <c r="CI222" s="45">
        <f>CI217+CI218+CI219+CI220+CI221</f>
        <v/>
      </c>
      <c r="CJ222" s="45">
        <f>CJ217+CJ218+CJ219+CJ220+CJ221</f>
        <v/>
      </c>
      <c r="CK222" s="45">
        <f>CK217+CK218+CK219+CK220+CK221</f>
        <v/>
      </c>
      <c r="CL222" s="45">
        <f>CL217+CL218+CL219+CL220+CL221</f>
        <v/>
      </c>
      <c r="CM222" s="45">
        <f>CM217+CM218+CM219+CM220+CM221</f>
        <v/>
      </c>
      <c r="CN222" s="45">
        <f>CN217+CN218+CN219+CN220+CN221</f>
        <v/>
      </c>
      <c r="CO222" s="45">
        <f>CO217+CO218+CO219+CO220+CO221</f>
        <v/>
      </c>
      <c r="CP222" s="45">
        <f>CP217+CP218+CP219+CP220+CP221</f>
        <v/>
      </c>
      <c r="CQ222" s="45">
        <f>CQ217+CQ218+CQ219+CQ220+CQ221</f>
        <v/>
      </c>
      <c r="CR222" s="45">
        <f>CR217+CR218+CR219+CR220+CR221</f>
        <v/>
      </c>
      <c r="CS222" s="45">
        <f>CS217+CS218+CS219+CS220+CS221</f>
        <v/>
      </c>
      <c r="CT222" s="45">
        <f>CT217+CT218+CT219+CT220+CT221</f>
        <v/>
      </c>
      <c r="CU222" s="45">
        <f>CU217+CU218+CU219+CU220+CU221</f>
        <v/>
      </c>
      <c r="CV222" s="45">
        <f>CV217+CV218+CV219+CV220+CV221</f>
        <v/>
      </c>
      <c r="CW222" s="45">
        <f>CW217+CW218+CW219+CW220+CW221</f>
        <v/>
      </c>
      <c r="CX222" s="45">
        <f>CX217+CX218+CX219+CX220+CX221</f>
        <v/>
      </c>
      <c r="CY222" s="45">
        <f>CY217+CY218+CY219+CY220+CY221</f>
        <v/>
      </c>
      <c r="CZ222" s="45">
        <f>CZ217+CZ218+CZ219+CZ220+CZ221</f>
        <v/>
      </c>
      <c r="DA222" s="45">
        <f>DA217+DA218+DA219+DA220+DA221</f>
        <v/>
      </c>
      <c r="DB222" s="45">
        <f>DB217+DB218+DB219+DB220+DB221</f>
        <v/>
      </c>
      <c r="DC222" s="45">
        <f>DC217+DC218+DC219+DC220+DC221</f>
        <v/>
      </c>
      <c r="DD222" s="45">
        <f>DD217+DD218+DD219+DD220+DD221</f>
        <v/>
      </c>
      <c r="DE222" s="45">
        <f>DE217+DE218+DE219+DE220+DE221</f>
        <v/>
      </c>
      <c r="DF222" s="45">
        <f>DF217+DF218+DF219+DF220+DF221</f>
        <v/>
      </c>
      <c r="DG222" s="45">
        <f>DG217+DG218+DG219+DG220+DG221</f>
        <v/>
      </c>
      <c r="DH222" s="45">
        <f>DH217+DH218+DH219+DH220+DH221</f>
        <v/>
      </c>
      <c r="DI222" s="45">
        <f>DI217+DI218+DI219+DI220+DI221</f>
        <v/>
      </c>
      <c r="DJ222" s="45">
        <f>DJ217+DJ218+DJ219+DJ220+DJ221</f>
        <v/>
      </c>
      <c r="DK222" s="45">
        <f>DK217+DK218+DK219+DK220+DK221</f>
        <v/>
      </c>
      <c r="DL222" s="45">
        <f>DL217+DL218+DL219+DL220+DL221</f>
        <v/>
      </c>
      <c r="DM222" s="45">
        <f>DM217+DM218+DM219+DM220+DM221</f>
        <v/>
      </c>
      <c r="DN222" s="45">
        <f>DN217+DN218+DN219+DN220+DN221</f>
        <v/>
      </c>
      <c r="DO222" s="45">
        <f>DO217+DO218+DO219+DO220+DO221</f>
        <v/>
      </c>
      <c r="DP222" s="45">
        <f>DP217+DP218+DP219+DP220+DP221</f>
        <v/>
      </c>
      <c r="DQ222" s="45">
        <f>DQ217+DQ218+DQ219+DQ220+DQ221</f>
        <v/>
      </c>
      <c r="DR222" s="45">
        <f>DR217+DR218+DR219+DR220+DR221</f>
        <v/>
      </c>
      <c r="DS222" s="45">
        <f>DS217+DS218+DS219+DS220+DS221</f>
        <v/>
      </c>
      <c r="DT222" s="45">
        <f>DT217+DT218+DT219+DT220+DT221</f>
        <v/>
      </c>
      <c r="DU222" s="45">
        <f>DU217+DU218+DU219+DU220+DU221</f>
        <v/>
      </c>
      <c r="DV222" s="45">
        <f>DV217+DV218+DV219+DV220+DV221</f>
        <v/>
      </c>
      <c r="DW222" s="45">
        <f>DW217+DW218+DW219+DW220+DW221</f>
        <v/>
      </c>
      <c r="DX222" s="45">
        <f>DX217+DX218+DX219+DX220+DX221</f>
        <v/>
      </c>
      <c r="DY222" s="45">
        <f>DY217+DY218+DY219+DY220+DY221</f>
        <v/>
      </c>
      <c r="DZ222" s="45">
        <f>DZ217+DZ218+DZ219+DZ220+DZ221</f>
        <v/>
      </c>
      <c r="EA222" s="45">
        <f>EA217+EA218+EA219+EA220+EA221</f>
        <v/>
      </c>
      <c r="EB222" s="45">
        <f>EB217+EB218+EB219+EB220+EB221</f>
        <v/>
      </c>
      <c r="EC222" s="45">
        <f>EC217+EC218+EC219+EC220+EC221</f>
        <v/>
      </c>
      <c r="ED222" s="45">
        <f>ED217+ED218+ED219+ED220+ED221</f>
        <v/>
      </c>
      <c r="EE222" s="45">
        <f>EE217+EE218+EE219+EE220+EE221</f>
        <v/>
      </c>
      <c r="EF222" s="45">
        <f>EF217+EF218+EF219+EF220+EF221</f>
        <v/>
      </c>
      <c r="EG222" s="45">
        <f>EG217+EG218+EG219+EG220+EG221</f>
        <v/>
      </c>
      <c r="EH222" s="45">
        <f>EH217+EH218+EH219+EH220+EH221</f>
        <v/>
      </c>
      <c r="EI222" s="45">
        <f>EI217+EI218+EI219+EI220+EI221</f>
        <v/>
      </c>
      <c r="EJ222" s="45">
        <f>EJ217+EJ218+EJ219+EJ220+EJ221</f>
        <v/>
      </c>
      <c r="EK222" s="45">
        <f>EK217+EK218+EK219+EK220+EK221</f>
        <v/>
      </c>
      <c r="EL222" s="45">
        <f>EL217+EL218+EL219+EL220+EL221</f>
        <v/>
      </c>
      <c r="EM222" s="45">
        <f>EM217+EM218+EM219+EM220+EM221</f>
        <v/>
      </c>
      <c r="EN222" s="45">
        <f>EN217+EN218+EN219+EN220+EN221</f>
        <v/>
      </c>
      <c r="EO222" s="45">
        <f>EO217+EO218+EO219+EO220+EO221</f>
        <v/>
      </c>
      <c r="EP222" s="45">
        <f>EP217+EP218+EP219+EP220+EP221</f>
        <v/>
      </c>
      <c r="EQ222" s="45">
        <f>EQ217+EQ218+EQ219+EQ220+EQ221</f>
        <v/>
      </c>
      <c r="ER222" s="45">
        <f>ER217+ER218+ER219+ER220+ER221</f>
        <v/>
      </c>
      <c r="ES222" s="45">
        <f>ES217+ES218+ES219+ES220+ES221</f>
        <v/>
      </c>
      <c r="ET222" s="45">
        <f>ET217+ET218+ET219+ET220+ET221</f>
        <v/>
      </c>
      <c r="EU222" s="45">
        <f>EU217+EU218+EU219+EU220+EU221</f>
        <v/>
      </c>
      <c r="EV222" s="45">
        <f>EV217+EV218+EV219+EV220+EV221</f>
        <v/>
      </c>
      <c r="EW222" s="45">
        <f>EW217+EW218+EW219+EW220+EW221</f>
        <v/>
      </c>
      <c r="EX222" s="45">
        <f>EX217+EX218+EX219+EX220+EX221</f>
        <v/>
      </c>
      <c r="EY222" s="45">
        <f>EY217+EY218+EY219+EY220+EY221</f>
        <v/>
      </c>
      <c r="EZ222" s="45">
        <f>EZ217+EZ218+EZ219+EZ220+EZ221</f>
        <v/>
      </c>
      <c r="FA222" s="45">
        <f>FA217+FA218+FA219+FA220+FA221</f>
        <v/>
      </c>
      <c r="FB222" s="45">
        <f>FB217+FB218+FB219+FB220+FB221</f>
        <v/>
      </c>
      <c r="FC222" s="45">
        <f>FC217+FC218+FC219+FC220+FC221</f>
        <v/>
      </c>
      <c r="FD222" s="45">
        <f>FD217+FD218+FD219+FD220+FD221</f>
        <v/>
      </c>
      <c r="FE222" s="45">
        <f>FE217+FE218+FE219+FE220+FE221</f>
        <v/>
      </c>
      <c r="FF222" s="45">
        <f>FF217+FF218+FF219+FF220+FF221</f>
        <v/>
      </c>
      <c r="FG222" s="45">
        <f>FG217+FG218+FG219+FG220+FG221</f>
        <v/>
      </c>
      <c r="FH222" s="45">
        <f>FH217+FH218+FH219+FH220+FH221</f>
        <v/>
      </c>
      <c r="FI222" s="45">
        <f>FI217+FI218+FI219+FI220+FI221</f>
        <v/>
      </c>
      <c r="FJ222" s="45">
        <f>FJ217+FJ218+FJ219+FJ220+FJ221</f>
        <v/>
      </c>
      <c r="FK222" s="45">
        <f>FK217+FK218+FK219+FK220+FK221</f>
        <v/>
      </c>
      <c r="FL222" s="45">
        <f>FL217+FL218+FL219+FL220+FL221</f>
        <v/>
      </c>
      <c r="FM222" s="45">
        <f>FM217+FM218+FM219+FM220+FM221</f>
        <v/>
      </c>
      <c r="FN222" s="45">
        <f>FN217+FN218+FN219+FN220+FN221</f>
        <v/>
      </c>
      <c r="FO222" s="45">
        <f>FO217+FO218+FO219+FO220+FO221</f>
        <v/>
      </c>
      <c r="FP222" s="45">
        <f>FP217+FP218+FP219+FP220+FP221</f>
        <v/>
      </c>
      <c r="FQ222" s="45">
        <f>FQ217+FQ218+FQ219+FQ220+FQ221</f>
        <v/>
      </c>
      <c r="FR222" s="45">
        <f>FR217+FR218+FR219+FR220+FR221</f>
        <v/>
      </c>
      <c r="FS222" s="45">
        <f>FS217+FS218+FS219+FS220+FS221</f>
        <v/>
      </c>
      <c r="FT222" s="45">
        <f>FT217+FT218+FT219+FT220+FT221</f>
        <v/>
      </c>
      <c r="FU222" s="45">
        <f>FU217+FU218+FU219+FU220+FU221</f>
        <v/>
      </c>
      <c r="FV222" s="45">
        <f>FV217+FV218+FV219+FV220+FV221</f>
        <v/>
      </c>
      <c r="FW222" s="45">
        <f>FW217+FW218+FW219+FW220+FW221</f>
        <v/>
      </c>
      <c r="FX222" s="45">
        <f>FX217+FX218+FX219+FX220+FX221</f>
        <v/>
      </c>
      <c r="FY222" s="45">
        <f>FY217+FY218+FY219+FY220+FY221</f>
        <v/>
      </c>
      <c r="FZ222" s="45">
        <f>FZ217+FZ218+FZ219+FZ220+FZ221</f>
        <v/>
      </c>
      <c r="GA222" s="45">
        <f>GA217+GA218+GA219+GA220+GA221</f>
        <v/>
      </c>
      <c r="GB222" s="45">
        <f>GB217+GB218+GB219+GB220+GB221</f>
        <v/>
      </c>
      <c r="GC222" s="45">
        <f>GC217+GC218+GC219+GC220+GC221</f>
        <v/>
      </c>
      <c r="GD222" s="45">
        <f>GD217+GD218+GD219+GD220+GD221</f>
        <v/>
      </c>
      <c r="GE222" s="45">
        <f>GE217+GE218+GE219+GE220+GE221</f>
        <v/>
      </c>
      <c r="GF222" s="45">
        <f>GF217+GF218+GF219+GF220+GF221</f>
        <v/>
      </c>
      <c r="GG222" s="45">
        <f>GG217+GG218+GG219+GG220+GG221</f>
        <v/>
      </c>
      <c r="GH222" s="45">
        <f>GH217+GH218+GH219+GH220+GH221</f>
        <v/>
      </c>
      <c r="GI222" s="45">
        <f>GI217+GI218+GI219+GI220+GI221</f>
        <v/>
      </c>
      <c r="GJ222" s="45">
        <f>GJ217+GJ218+GJ219+GJ220+GJ221</f>
        <v/>
      </c>
      <c r="GK222" s="45">
        <f>GK217+GK218+GK219+GK220+GK221</f>
        <v/>
      </c>
      <c r="GL222" s="45">
        <f>GL217+GL218+GL219+GL220+GL221</f>
        <v/>
      </c>
      <c r="GM222" s="45">
        <f>GM217+GM218+GM219+GM220+GM221</f>
        <v/>
      </c>
      <c r="GN222" s="45">
        <f>GN217+GN218+GN219+GN220+GN221</f>
        <v/>
      </c>
      <c r="GO222" s="45">
        <f>GO217+GO218+GO219+GO220+GO221</f>
        <v/>
      </c>
      <c r="GP222" s="45">
        <f>GP217+GP218+GP219+GP220+GP221</f>
        <v/>
      </c>
      <c r="GQ222" s="45">
        <f>GQ217+GQ218+GQ219+GQ220+GQ221</f>
        <v/>
      </c>
      <c r="GR222" s="45">
        <f>GR217+GR218+GR219+GR220+GR221</f>
        <v/>
      </c>
      <c r="GS222" s="45">
        <f>GS217+GS218+GS219+GS220+GS221</f>
        <v/>
      </c>
      <c r="GT222" s="45">
        <f>GT217+GT218+GT219+GT220+GT221</f>
        <v/>
      </c>
      <c r="GU222" s="45">
        <f>GU217+GU218+GU219+GU220+GU221</f>
        <v/>
      </c>
      <c r="GV222" s="45">
        <f>GV217+GV218+GV219+GV220+GV221</f>
        <v/>
      </c>
      <c r="GW222" s="45">
        <f>GW217+GW218+GW219+GW220+GW221</f>
        <v/>
      </c>
      <c r="GX222" s="45">
        <f>GX217+GX218+GX219+GX220+GX221</f>
        <v/>
      </c>
      <c r="GY222" s="45">
        <f>GY217+GY218+GY219+GY220+GY221</f>
        <v/>
      </c>
      <c r="GZ222" s="45">
        <f>GZ217+GZ218+GZ219+GZ220+GZ221</f>
        <v/>
      </c>
      <c r="HA222" s="45">
        <f>HA217+HA218+HA219+HA220+HA221</f>
        <v/>
      </c>
      <c r="HB222" s="45">
        <f>HB217+HB218+HB219+HB220+HB221</f>
        <v/>
      </c>
      <c r="HC222" s="45">
        <f>HC217+HC218+HC219+HC220+HC221</f>
        <v/>
      </c>
      <c r="HD222" s="45">
        <f>HD217+HD218+HD219+HD220+HD221</f>
        <v/>
      </c>
      <c r="HE222" s="45">
        <f>HE217+HE218+HE219+HE220+HE221</f>
        <v/>
      </c>
      <c r="HF222" s="45">
        <f>HF217+HF218+HF219+HF220+HF221</f>
        <v/>
      </c>
      <c r="HG222" s="45">
        <f>HG217+HG218+HG219+HG220+HG221</f>
        <v/>
      </c>
      <c r="HH222" s="45">
        <f>HH217+HH218+HH219+HH220+HH221</f>
        <v/>
      </c>
      <c r="HI222" s="45">
        <f>HI217+HI218+HI219+HI220+HI221</f>
        <v/>
      </c>
      <c r="HJ222" s="45">
        <f>HJ217+HJ218+HJ219+HJ220+HJ221</f>
        <v/>
      </c>
      <c r="HK222" s="45">
        <f>HK217+HK218+HK219+HK220+HK221</f>
        <v/>
      </c>
      <c r="HL222" s="45">
        <f>HL217+HL218+HL219+HL220+HL221</f>
        <v/>
      </c>
      <c r="HM222" s="45">
        <f>HM217+HM218+HM219+HM220+HM221</f>
        <v/>
      </c>
      <c r="HN222" s="45">
        <f>HN217+HN218+HN219+HN220+HN221</f>
        <v/>
      </c>
      <c r="HO222" s="45">
        <f>HO217+HO218+HO219+HO220+HO221</f>
        <v/>
      </c>
      <c r="HP222" s="45">
        <f>HP217+HP218+HP219+HP220+HP221</f>
        <v/>
      </c>
      <c r="HQ222" s="45">
        <f>HQ217+HQ218+HQ219+HQ220+HQ221</f>
        <v/>
      </c>
      <c r="HR222" s="45">
        <f>HR217+HR218+HR219+HR220+HR221</f>
        <v/>
      </c>
      <c r="HS222" s="45">
        <f>HS217+HS218+HS219+HS220+HS221</f>
        <v/>
      </c>
      <c r="HT222" s="45">
        <f>HT217+HT218+HT219+HT220+HT221</f>
        <v/>
      </c>
      <c r="HU222" s="45">
        <f>HU217+HU218+HU219+HU220+HU221</f>
        <v/>
      </c>
      <c r="HV222" s="45">
        <f>HV217+HV218+HV219+HV220+HV221</f>
        <v/>
      </c>
      <c r="HW222" s="45">
        <f>HW217+HW218+HW219+HW220+HW221</f>
        <v/>
      </c>
      <c r="HX222" s="45">
        <f>HX217+HX218+HX219+HX220+HX221</f>
        <v/>
      </c>
      <c r="HY222" s="45">
        <f>HY217+HY218+HY219+HY220+HY221</f>
        <v/>
      </c>
      <c r="HZ222" s="45">
        <f>HZ217+HZ218+HZ219+HZ220+HZ221</f>
        <v/>
      </c>
      <c r="IA222" s="45">
        <f>IA217+IA218+IA219+IA220+IA221</f>
        <v/>
      </c>
      <c r="IB222" s="45">
        <f>IB217+IB218+IB219+IB220+IB221</f>
        <v/>
      </c>
      <c r="IC222" s="45">
        <f>IC217+IC218+IC219+IC220+IC221</f>
        <v/>
      </c>
      <c r="ID222" s="45">
        <f>ID217+ID218+ID219+ID220+ID221</f>
        <v/>
      </c>
      <c r="IE222" s="45">
        <f>IE217+IE218+IE219+IE220+IE221</f>
        <v/>
      </c>
      <c r="IF222" s="45">
        <f>IF217+IF218+IF219+IF220+IF221</f>
        <v/>
      </c>
      <c r="IG222" s="45">
        <f>IG217+IG218+IG219+IG220+IG221</f>
        <v/>
      </c>
      <c r="IH222" s="45">
        <f>IH217+IH218+IH219+IH220+IH221</f>
        <v/>
      </c>
      <c r="II222" s="45">
        <f>II217+II218+II219+II220+II221</f>
        <v/>
      </c>
      <c r="IJ222" s="45">
        <f>IJ217+IJ218+IJ219+IJ220+IJ221</f>
        <v/>
      </c>
      <c r="IK222" s="45">
        <f>IK217+IK218+IK219+IK220+IK221</f>
        <v/>
      </c>
      <c r="IL222" s="45">
        <f>IL217+IL218+IL219+IL220+IL221</f>
        <v/>
      </c>
      <c r="IM222" s="45">
        <f>IM217+IM218+IM219+IM220+IM221</f>
        <v/>
      </c>
      <c r="IN222" s="45">
        <f>IN217+IN218+IN219+IN220+IN221</f>
        <v/>
      </c>
      <c r="IO222" s="45">
        <f>IO217+IO218+IO219+IO220+IO221</f>
        <v/>
      </c>
      <c r="IP222" s="45">
        <f>IP217+IP218+IP219+IP220+IP221</f>
        <v/>
      </c>
      <c r="IQ222" s="45">
        <f>IQ217+IQ218+IQ219+IQ220+IQ221</f>
        <v/>
      </c>
      <c r="IR222" s="45">
        <f>IR217+IR218+IR219+IR220+IR221</f>
        <v/>
      </c>
      <c r="IS222" s="45">
        <f>IS217+IS218+IS219+IS220+IS221</f>
        <v/>
      </c>
      <c r="IT222" s="45">
        <f>IT217+IT218+IT219+IT220+IT221</f>
        <v/>
      </c>
      <c r="IU222" s="45">
        <f>IU217+IU218+IU219+IU220+IU221</f>
        <v/>
      </c>
      <c r="IV222" s="45">
        <f>IV217+IV218+IV219+IV220+IV221</f>
        <v/>
      </c>
      <c r="IW222" s="45">
        <f>IW217+IW218+IW219+IW220+IW221</f>
        <v/>
      </c>
      <c r="IX222" s="45">
        <f>IX217+IX218+IX219+IX220+IX221</f>
        <v/>
      </c>
      <c r="IY222" s="45">
        <f>IY217+IY218+IY219+IY220+IY221</f>
        <v/>
      </c>
      <c r="IZ222" s="45">
        <f>IZ217+IZ218+IZ219+IZ220+IZ221</f>
        <v/>
      </c>
      <c r="JA222" s="45">
        <f>JA217+JA218+JA219+JA220+JA221</f>
        <v/>
      </c>
      <c r="JB222" s="45">
        <f>JB217+JB218+JB219+JB220+JB221</f>
        <v/>
      </c>
      <c r="JC222" s="45">
        <f>JC217+JC218+JC219+JC220+JC221</f>
        <v/>
      </c>
      <c r="JD222" s="45">
        <f>JD217+JD218+JD219+JD220+JD221</f>
        <v/>
      </c>
      <c r="JE222" s="45">
        <f>JE217+JE218+JE219+JE220+JE221</f>
        <v/>
      </c>
      <c r="JF222" s="45">
        <f>JF217+JF218+JF219+JF220+JF221</f>
        <v/>
      </c>
      <c r="JG222" s="45">
        <f>JG217+JG218+JG219+JG220+JG221</f>
        <v/>
      </c>
      <c r="JH222" s="45">
        <f>JH217+JH218+JH219+JH220+JH221</f>
        <v/>
      </c>
      <c r="JI222" s="45">
        <f>JI217+JI218+JI219+JI220+JI221</f>
        <v/>
      </c>
      <c r="JJ222" s="45">
        <f>JJ217+JJ218+JJ219+JJ220+JJ221</f>
        <v/>
      </c>
      <c r="JK222" s="45">
        <f>JK217+JK218+JK219+JK220+JK221</f>
        <v/>
      </c>
      <c r="JL222" s="45">
        <f>JL217+JL218+JL219+JL220+JL221</f>
        <v/>
      </c>
      <c r="JM222" s="45">
        <f>JM217+JM218+JM219+JM220+JM221</f>
        <v/>
      </c>
      <c r="JN222" s="45">
        <f>JN217+JN218+JN219+JN220+JN221</f>
        <v/>
      </c>
      <c r="JO222" s="45">
        <f>JO217+JO218+JO219+JO220+JO221</f>
        <v/>
      </c>
      <c r="JP222" s="45">
        <f>JP217+JP218+JP219+JP220+JP221</f>
        <v/>
      </c>
      <c r="JQ222" s="45">
        <f>JQ217+JQ218+JQ219+JQ220+JQ221</f>
        <v/>
      </c>
      <c r="JR222" s="45">
        <f>JR217+JR218+JR219+JR220+JR221</f>
        <v/>
      </c>
      <c r="JS222" s="45">
        <f>JS217+JS218+JS219+JS220+JS221</f>
        <v/>
      </c>
      <c r="JT222" s="45">
        <f>JT217+JT218+JT219+JT220+JT221</f>
        <v/>
      </c>
      <c r="JU222" s="45">
        <f>JU217+JU218+JU219+JU220+JU221</f>
        <v/>
      </c>
      <c r="JV222" s="45">
        <f>JV217+JV218+JV219+JV220+JV221</f>
        <v/>
      </c>
      <c r="JW222" s="45">
        <f>JW217+JW218+JW219+JW220+JW221</f>
        <v/>
      </c>
      <c r="JX222" s="45">
        <f>JX217+JX218+JX219+JX220+JX221</f>
        <v/>
      </c>
      <c r="JY222" s="45">
        <f>JY217+JY218+JY219+JY220+JY221</f>
        <v/>
      </c>
      <c r="JZ222" s="45">
        <f>JZ217+JZ218+JZ219+JZ220+JZ221</f>
        <v/>
      </c>
      <c r="KA222" s="45">
        <f>KA217+KA218+KA219+KA220+KA221</f>
        <v/>
      </c>
      <c r="KB222" s="45">
        <f>KB217+KB218+KB219+KB220+KB221</f>
        <v/>
      </c>
      <c r="KC222" s="45">
        <f>KC217+KC218+KC219+KC220+KC221</f>
        <v/>
      </c>
      <c r="KD222" s="45">
        <f>KD217+KD218+KD219+KD220+KD221</f>
        <v/>
      </c>
      <c r="KE222" s="45">
        <f>KE217+KE218+KE219+KE220+KE221</f>
        <v/>
      </c>
      <c r="KF222" s="45">
        <f>KF217+KF218+KF219+KF220+KF221</f>
        <v/>
      </c>
      <c r="KG222" s="45">
        <f>KG217+KG218+KG219+KG220+KG221</f>
        <v/>
      </c>
      <c r="KH222" s="45">
        <f>KH217+KH218+KH219+KH220+KH221</f>
        <v/>
      </c>
      <c r="KI222" s="45">
        <f>KI217+KI218+KI219+KI220+KI221</f>
        <v/>
      </c>
      <c r="KJ222" s="45">
        <f>KJ217+KJ218+KJ219+KJ220+KJ221</f>
        <v/>
      </c>
      <c r="KK222" s="45">
        <f>KK217+KK218+KK219+KK220+KK221</f>
        <v/>
      </c>
      <c r="KL222" s="45">
        <f>KL217+KL218+KL219+KL220+KL221</f>
        <v/>
      </c>
      <c r="KM222" s="45">
        <f>KM217+KM218+KM219+KM220+KM221</f>
        <v/>
      </c>
      <c r="KN222" s="45">
        <f>KN217+KN218+KN219+KN220+KN221</f>
        <v/>
      </c>
      <c r="KO222" s="45">
        <f>KO217+KO218+KO219+KO220+KO221</f>
        <v/>
      </c>
      <c r="KP222" s="45">
        <f>KP217+KP218+KP219+KP220+KP221</f>
        <v/>
      </c>
      <c r="KQ222" s="45">
        <f>KQ217+KQ218+KQ219+KQ220+KQ221</f>
        <v/>
      </c>
      <c r="KR222" s="45">
        <f>KR217+KR218+KR219+KR220+KR221</f>
        <v/>
      </c>
      <c r="KS222" s="45">
        <f>KS217+KS218+KS219+KS220+KS221</f>
        <v/>
      </c>
      <c r="KT222" s="45">
        <f>KT217+KT218+KT219+KT220+KT221</f>
        <v/>
      </c>
      <c r="KU222" s="45">
        <f>KU217+KU218+KU219+KU220+KU221</f>
        <v/>
      </c>
      <c r="KV222" s="45">
        <f>KV217+KV218+KV219+KV220+KV221</f>
        <v/>
      </c>
      <c r="KW222" s="45">
        <f>KW217+KW218+KW219+KW220+KW221</f>
        <v/>
      </c>
      <c r="KX222" s="45">
        <f>KX217+KX218+KX219+KX220+KX221</f>
        <v/>
      </c>
      <c r="KY222" s="45">
        <f>KY217+KY218+KY219+KY220+KY221</f>
        <v/>
      </c>
      <c r="KZ222" s="45">
        <f>KZ217+KZ218+KZ219+KZ220+KZ221</f>
        <v/>
      </c>
      <c r="LA222" s="45">
        <f>LA217+LA218+LA219+LA220+LA221</f>
        <v/>
      </c>
      <c r="LB222" s="45">
        <f>LB217+LB218+LB219+LB220+LB221</f>
        <v/>
      </c>
      <c r="LC222" s="45">
        <f>LC217+LC218+LC219+LC220+LC221</f>
        <v/>
      </c>
      <c r="LD222" s="45">
        <f>LD217+LD218+LD219+LD220+LD221</f>
        <v/>
      </c>
      <c r="LE222" s="45">
        <f>LE217+LE218+LE219+LE220+LE221</f>
        <v/>
      </c>
      <c r="LF222" s="45">
        <f>LF217+LF218+LF219+LF220+LF221</f>
        <v/>
      </c>
      <c r="LG222" s="45">
        <f>LG217+LG218+LG219+LG220+LG221</f>
        <v/>
      </c>
      <c r="LH222" s="45">
        <f>LH217+LH218+LH219+LH220+LH221</f>
        <v/>
      </c>
      <c r="LI222" s="45">
        <f>LI217+LI218+LI219+LI220+LI221</f>
        <v/>
      </c>
      <c r="LJ222" s="45">
        <f>LJ217+LJ218+LJ219+LJ220+LJ221</f>
        <v/>
      </c>
      <c r="LK222" s="45">
        <f>LK217+LK218+LK219+LK220+LK221</f>
        <v/>
      </c>
      <c r="LL222" s="45">
        <f>LL217+LL218+LL219+LL220+LL221</f>
        <v/>
      </c>
      <c r="LM222" s="45">
        <f>LM217+LM218+LM219+LM220+LM221</f>
        <v/>
      </c>
      <c r="LN222" s="45">
        <f>LN217+LN218+LN219+LN220+LN221</f>
        <v/>
      </c>
      <c r="LO222" s="45">
        <f>LO217+LO218+LO219+LO220+LO221</f>
        <v/>
      </c>
      <c r="LP222" s="45">
        <f>LP217+LP218+LP219+LP220+LP221</f>
        <v/>
      </c>
      <c r="LQ222" s="45">
        <f>LQ217+LQ218+LQ219+LQ220+LQ221</f>
        <v/>
      </c>
      <c r="LR222" s="45">
        <f>LR217+LR218+LR219+LR220+LR221</f>
        <v/>
      </c>
      <c r="LS222" s="45">
        <f>LS217+LS218+LS219+LS220+LS221</f>
        <v/>
      </c>
      <c r="LT222" s="45">
        <f>LT217+LT218+LT219+LT220+LT221</f>
        <v/>
      </c>
      <c r="LU222" s="45">
        <f>LU217+LU218+LU219+LU220+LU221</f>
        <v/>
      </c>
      <c r="LV222" s="45">
        <f>LV217+LV218+LV219+LV220+LV221</f>
        <v/>
      </c>
      <c r="LW222" s="45">
        <f>LW217+LW218+LW219+LW220+LW221</f>
        <v/>
      </c>
      <c r="LX222" s="45">
        <f>LX217+LX218+LX219+LX220+LX221</f>
        <v/>
      </c>
      <c r="LY222" s="45">
        <f>LY217+LY218+LY219+LY220+LY221</f>
        <v/>
      </c>
      <c r="LZ222" s="45">
        <f>LZ217+LZ218+LZ219+LZ220+LZ221</f>
        <v/>
      </c>
      <c r="MA222" s="45">
        <f>MA217+MA218+MA219+MA220+MA221</f>
        <v/>
      </c>
      <c r="MB222" s="45">
        <f>MB217+MB218+MB219+MB220+MB221</f>
        <v/>
      </c>
      <c r="MC222" s="45">
        <f>MC217+MC218+MC219+MC220+MC221</f>
        <v/>
      </c>
      <c r="MD222" s="45">
        <f>MD217+MD218+MD219+MD220+MD221</f>
        <v/>
      </c>
      <c r="ME222" s="45">
        <f>ME217+ME218+ME219+ME220+ME221</f>
        <v/>
      </c>
      <c r="MF222" s="45">
        <f>MF217+MF218+MF219+MF220+MF221</f>
        <v/>
      </c>
      <c r="MG222" s="45">
        <f>MG217+MG218+MG219+MG220+MG221</f>
        <v/>
      </c>
      <c r="MH222" s="45">
        <f>MH217+MH218+MH219+MH220+MH221</f>
        <v/>
      </c>
      <c r="MI222" s="45">
        <f>MI217+MI218+MI219+MI220+MI221</f>
        <v/>
      </c>
      <c r="MJ222" s="45">
        <f>MJ217+MJ218+MJ219+MJ220+MJ221</f>
        <v/>
      </c>
      <c r="MK222" s="45">
        <f>MK217+MK218+MK219+MK220+MK221</f>
        <v/>
      </c>
      <c r="ML222" s="45">
        <f>ML217+ML218+ML219+ML220+ML221</f>
        <v/>
      </c>
      <c r="MM222" s="45">
        <f>MM217+MM218+MM219+MM220+MM221</f>
        <v/>
      </c>
      <c r="MN222" s="45">
        <f>MN217+MN218+MN219+MN220+MN221</f>
        <v/>
      </c>
      <c r="MO222" s="45">
        <f>MO217+MO218+MO219+MO220+MO221</f>
        <v/>
      </c>
      <c r="MP222" s="45">
        <f>MP217+MP218+MP219+MP220+MP221</f>
        <v/>
      </c>
      <c r="MQ222" s="45">
        <f>MQ217+MQ218+MQ219+MQ220+MQ221</f>
        <v/>
      </c>
      <c r="MR222" s="45">
        <f>MR217+MR218+MR219+MR220+MR221</f>
        <v/>
      </c>
      <c r="MS222" s="45">
        <f>MS217+MS218+MS219+MS220+MS221</f>
        <v/>
      </c>
      <c r="MT222" s="45">
        <f>MT217+MT218+MT219+MT220+MT221</f>
        <v/>
      </c>
      <c r="MU222" s="45">
        <f>MU217+MU218+MU219+MU220+MU221</f>
        <v/>
      </c>
      <c r="MV222" s="45">
        <f>MV217+MV218+MV219+MV220+MV221</f>
        <v/>
      </c>
      <c r="MW222" s="45">
        <f>MW217+MW218+MW219+MW220+MW221</f>
        <v/>
      </c>
      <c r="MX222" s="45">
        <f>MX217+MX218+MX219+MX220+MX221</f>
        <v/>
      </c>
      <c r="MY222" s="45">
        <f>MY217+MY218+MY219+MY220+MY221</f>
        <v/>
      </c>
      <c r="MZ222" s="45">
        <f>MZ217+MZ218+MZ219+MZ220+MZ221</f>
        <v/>
      </c>
      <c r="NA222" s="45">
        <f>NA217+NA218+NA219+NA220+NA221</f>
        <v/>
      </c>
      <c r="NB222" s="45">
        <f>NB217+NB218+NB219+NB220+NB221</f>
        <v/>
      </c>
      <c r="NC222" s="45">
        <f>NC217+NC218+NC219+NC220+NC221</f>
        <v/>
      </c>
      <c r="ND222" s="45">
        <f>ND217+ND218+ND219+ND220+ND221</f>
        <v/>
      </c>
      <c r="NE222" s="45">
        <f>NE217+NE218+NE219+NE220+NE221</f>
        <v/>
      </c>
      <c r="NF222" s="45">
        <f>NF217+NF218+NF219+NF220+NF221</f>
        <v/>
      </c>
      <c r="NG222" s="45">
        <f>NG217+NG218+NG219+NG220+NG221</f>
        <v/>
      </c>
      <c r="NH222" s="45">
        <f>NH217+NH218+NH219+NH220+NH221</f>
        <v/>
      </c>
      <c r="NI222" s="45">
        <f>NI217+NI218+NI219+NI220+NI221</f>
        <v/>
      </c>
      <c r="NJ222" s="45">
        <f>NJ217+NJ218+NJ219+NJ220+NJ221</f>
        <v/>
      </c>
      <c r="NK222" s="45">
        <f>NK217+NK218+NK219+NK220+NK221</f>
        <v/>
      </c>
      <c r="NL222" s="45">
        <f>NL217+NL218+NL219+NL220+NL221</f>
        <v/>
      </c>
      <c r="NM222" s="45">
        <f>NM217+NM218+NM219+NM220+NM221</f>
        <v/>
      </c>
      <c r="NN222" s="45">
        <f>NN217+NN218+NN219+NN220+NN221</f>
        <v/>
      </c>
      <c r="NO222" s="45">
        <f>NO217+NO218+NO219+NO220+NO221</f>
        <v/>
      </c>
      <c r="NP222" s="45">
        <f>NP217+NP218+NP219+NP220+NP221</f>
        <v/>
      </c>
      <c r="NQ222" s="45">
        <f>NQ217+NQ218+NQ219+NQ220+NQ221</f>
        <v/>
      </c>
      <c r="NR222" s="45">
        <f>NR217+NR218+NR219+NR220+NR221</f>
        <v/>
      </c>
      <c r="NS222" s="45">
        <f>NS217+NS218+NS219+NS220+NS221</f>
        <v/>
      </c>
      <c r="NT222" s="45">
        <f>NT217+NT218+NT219+NT220+NT221</f>
        <v/>
      </c>
      <c r="NU222" s="45">
        <f>NU217+NU218+NU219+NU220+NU221</f>
        <v/>
      </c>
      <c r="NV222" s="45">
        <f>NV217+NV218+NV219+NV220+NV221</f>
        <v/>
      </c>
      <c r="NW222" s="45">
        <f>NW217+NW218+NW219+NW220+NW221</f>
        <v/>
      </c>
      <c r="NX222" s="45">
        <f>NX217+NX218+NX219+NX220+NX221</f>
        <v/>
      </c>
      <c r="NY222" s="45">
        <f>NY217+NY218+NY219+NY220+NY221</f>
        <v/>
      </c>
      <c r="NZ222" s="45">
        <f>NZ217+NZ218+NZ219+NZ220+NZ221</f>
        <v/>
      </c>
      <c r="OA222" s="45">
        <f>OA217+OA218+OA219+OA220+OA221</f>
        <v/>
      </c>
      <c r="OB222" s="45">
        <f>OB217+OB218+OB219+OB220+OB221</f>
        <v/>
      </c>
      <c r="OC222" s="45">
        <f>OC217+OC218+OC219+OC220+OC221</f>
        <v/>
      </c>
      <c r="OD222" s="45">
        <f>OD217+OD218+OD219+OD220+OD221</f>
        <v/>
      </c>
      <c r="OE222" s="45">
        <f>OE217+OE218+OE219+OE220+OE221</f>
        <v/>
      </c>
      <c r="OF222" s="45">
        <f>OF217+OF218+OF219+OF220+OF221</f>
        <v/>
      </c>
      <c r="OG222" s="45">
        <f>OG217+OG218+OG219+OG220+OG221</f>
        <v/>
      </c>
      <c r="OH222" s="45">
        <f>OH217+OH218+OH219+OH220+OH221</f>
        <v/>
      </c>
      <c r="OI222" s="45">
        <f>OI217+OI218+OI219+OI220+OI221</f>
        <v/>
      </c>
      <c r="OJ222" s="45">
        <f>OJ217+OJ218+OJ219+OJ220+OJ221</f>
        <v/>
      </c>
      <c r="OK222" s="45">
        <f>OK217+OK218+OK219+OK220+OK221</f>
        <v/>
      </c>
      <c r="OL222" s="45">
        <f>OL217+OL218+OL219+OL220+OL221</f>
        <v/>
      </c>
      <c r="OM222" s="45">
        <f>OM217+OM218+OM219+OM220+OM221</f>
        <v/>
      </c>
      <c r="ON222" s="45">
        <f>ON217+ON218+ON219+ON220+ON221</f>
        <v/>
      </c>
      <c r="OO222" s="45">
        <f>OO217+OO218+OO219+OO220+OO221</f>
        <v/>
      </c>
      <c r="OP222" s="45">
        <f>OP217+OP218+OP219+OP220+OP221</f>
        <v/>
      </c>
      <c r="OQ222" s="45">
        <f>OQ217+OQ218+OQ219+OQ220+OQ221</f>
        <v/>
      </c>
      <c r="OR222" s="45">
        <f>OR217+OR218+OR219+OR220+OR221</f>
        <v/>
      </c>
      <c r="OS222" s="45">
        <f>OS217+OS218+OS219+OS220+OS221</f>
        <v/>
      </c>
      <c r="OT222" s="45">
        <f>OT217+OT218+OT219+OT220+OT221</f>
        <v/>
      </c>
      <c r="OU222" s="45">
        <f>OU217+OU218+OU219+OU220+OU221</f>
        <v/>
      </c>
      <c r="OV222" s="45">
        <f>OV217+OV218+OV219+OV220+OV221</f>
        <v/>
      </c>
      <c r="OW222" s="45">
        <f>OW217+OW218+OW219+OW220+OW221</f>
        <v/>
      </c>
      <c r="OX222" s="45">
        <f>OX217+OX218+OX219+OX220+OX221</f>
        <v/>
      </c>
      <c r="OY222" s="45">
        <f>OY217+OY218+OY219+OY220+OY221</f>
        <v/>
      </c>
      <c r="OZ222" s="45">
        <f>OZ217+OZ218+OZ219+OZ220+OZ221</f>
        <v/>
      </c>
      <c r="PA222" s="45">
        <f>PA217+PA218+PA219+PA220+PA221</f>
        <v/>
      </c>
      <c r="PB222" s="45">
        <f>PB217+PB218+PB219+PB220+PB221</f>
        <v/>
      </c>
      <c r="PC222" s="45">
        <f>PC217+PC218+PC219+PC220+PC221</f>
        <v/>
      </c>
      <c r="PD222" s="45">
        <f>PD217+PD218+PD219+PD220+PD221</f>
        <v/>
      </c>
      <c r="PE222" s="45">
        <f>PE217+PE218+PE219+PE220+PE221</f>
        <v/>
      </c>
      <c r="PF222" s="45">
        <f>PF217+PF218+PF219+PF220+PF221</f>
        <v/>
      </c>
      <c r="PG222" s="45">
        <f>PG217+PG218+PG219+PG220+PG221</f>
        <v/>
      </c>
      <c r="PH222" s="45">
        <f>PH217+PH218+PH219+PH220+PH221</f>
        <v/>
      </c>
      <c r="PI222" s="45">
        <f>PI217+PI218+PI219+PI220+PI221</f>
        <v/>
      </c>
      <c r="PJ222" s="45">
        <f>PJ217+PJ218+PJ219+PJ220+PJ221</f>
        <v/>
      </c>
      <c r="PK222" s="45">
        <f>PK217+PK218+PK219+PK220+PK221</f>
        <v/>
      </c>
      <c r="PL222" s="45">
        <f>PL217+PL218+PL219+PL220+PL221</f>
        <v/>
      </c>
      <c r="PM222" s="45">
        <f>PM217+PM218+PM219+PM220+PM221</f>
        <v/>
      </c>
    </row>
    <row r="223">
      <c r="A223" s="9" t="inlineStr">
        <is>
          <t>Replacement reserve</t>
        </is>
      </c>
      <c r="B223" s="9" t="inlineStr">
        <is>
          <t>P4</t>
        </is>
      </c>
      <c r="C223" s="43">
        <f>SUM(D223:PM223)</f>
        <v/>
      </c>
      <c r="D223" s="44">
        <f>-reserve/12*p4_homes*D211</f>
        <v/>
      </c>
      <c r="E223" s="44">
        <f>-reserve/12*p4_homes*E211</f>
        <v/>
      </c>
      <c r="F223" s="44">
        <f>-reserve/12*p4_homes*F211</f>
        <v/>
      </c>
      <c r="G223" s="44">
        <f>-reserve/12*p4_homes*G211</f>
        <v/>
      </c>
      <c r="H223" s="44">
        <f>-reserve/12*p4_homes*H211</f>
        <v/>
      </c>
      <c r="I223" s="44">
        <f>-reserve/12*p4_homes*I211</f>
        <v/>
      </c>
      <c r="J223" s="44">
        <f>-reserve/12*p4_homes*J211</f>
        <v/>
      </c>
      <c r="K223" s="44">
        <f>-reserve/12*p4_homes*K211</f>
        <v/>
      </c>
      <c r="L223" s="44">
        <f>-reserve/12*p4_homes*L211</f>
        <v/>
      </c>
      <c r="M223" s="44">
        <f>-reserve/12*p4_homes*M211</f>
        <v/>
      </c>
      <c r="N223" s="44">
        <f>-reserve/12*p4_homes*N211</f>
        <v/>
      </c>
      <c r="O223" s="44">
        <f>-reserve/12*p4_homes*O211</f>
        <v/>
      </c>
      <c r="P223" s="44">
        <f>-reserve/12*p4_homes*P211</f>
        <v/>
      </c>
      <c r="Q223" s="44">
        <f>-reserve/12*p4_homes*Q211</f>
        <v/>
      </c>
      <c r="R223" s="44">
        <f>-reserve/12*p4_homes*R211</f>
        <v/>
      </c>
      <c r="S223" s="44">
        <f>-reserve/12*p4_homes*S211</f>
        <v/>
      </c>
      <c r="T223" s="44">
        <f>-reserve/12*p4_homes*T211</f>
        <v/>
      </c>
      <c r="U223" s="44">
        <f>-reserve/12*p4_homes*U211</f>
        <v/>
      </c>
      <c r="V223" s="44">
        <f>-reserve/12*p4_homes*V211</f>
        <v/>
      </c>
      <c r="W223" s="44">
        <f>-reserve/12*p4_homes*W211</f>
        <v/>
      </c>
      <c r="X223" s="44">
        <f>-reserve/12*p4_homes*X211</f>
        <v/>
      </c>
      <c r="Y223" s="44">
        <f>-reserve/12*p4_homes*Y211</f>
        <v/>
      </c>
      <c r="Z223" s="44">
        <f>-reserve/12*p4_homes*Z211</f>
        <v/>
      </c>
      <c r="AA223" s="44">
        <f>-reserve/12*p4_homes*AA211</f>
        <v/>
      </c>
      <c r="AB223" s="44">
        <f>-reserve/12*p4_homes*AB211</f>
        <v/>
      </c>
      <c r="AC223" s="44">
        <f>-reserve/12*p4_homes*AC211</f>
        <v/>
      </c>
      <c r="AD223" s="44">
        <f>-reserve/12*p4_homes*AD211</f>
        <v/>
      </c>
      <c r="AE223" s="44">
        <f>-reserve/12*p4_homes*AE211</f>
        <v/>
      </c>
      <c r="AF223" s="44">
        <f>-reserve/12*p4_homes*AF211</f>
        <v/>
      </c>
      <c r="AG223" s="44">
        <f>-reserve/12*p4_homes*AG211</f>
        <v/>
      </c>
      <c r="AH223" s="44">
        <f>-reserve/12*p4_homes*AH211</f>
        <v/>
      </c>
      <c r="AI223" s="44">
        <f>-reserve/12*p4_homes*AI211</f>
        <v/>
      </c>
      <c r="AJ223" s="44">
        <f>-reserve/12*p4_homes*AJ211</f>
        <v/>
      </c>
      <c r="AK223" s="44">
        <f>-reserve/12*p4_homes*AK211</f>
        <v/>
      </c>
      <c r="AL223" s="44">
        <f>-reserve/12*p4_homes*AL211</f>
        <v/>
      </c>
      <c r="AM223" s="44">
        <f>-reserve/12*p4_homes*AM211</f>
        <v/>
      </c>
      <c r="AN223" s="44">
        <f>-reserve/12*p4_homes*AN211</f>
        <v/>
      </c>
      <c r="AO223" s="44">
        <f>-reserve/12*p4_homes*AO211</f>
        <v/>
      </c>
      <c r="AP223" s="44">
        <f>-reserve/12*p4_homes*AP211</f>
        <v/>
      </c>
      <c r="AQ223" s="44">
        <f>-reserve/12*p4_homes*AQ211</f>
        <v/>
      </c>
      <c r="AR223" s="44">
        <f>-reserve/12*p4_homes*AR211</f>
        <v/>
      </c>
      <c r="AS223" s="44">
        <f>-reserve/12*p4_homes*AS211</f>
        <v/>
      </c>
      <c r="AT223" s="44">
        <f>-reserve/12*p4_homes*AT211</f>
        <v/>
      </c>
      <c r="AU223" s="44">
        <f>-reserve/12*p4_homes*AU211</f>
        <v/>
      </c>
      <c r="AV223" s="44">
        <f>-reserve/12*p4_homes*AV211</f>
        <v/>
      </c>
      <c r="AW223" s="44">
        <f>-reserve/12*p4_homes*AW211</f>
        <v/>
      </c>
      <c r="AX223" s="44">
        <f>-reserve/12*p4_homes*AX211</f>
        <v/>
      </c>
      <c r="AY223" s="44">
        <f>-reserve/12*p4_homes*AY211</f>
        <v/>
      </c>
      <c r="AZ223" s="44">
        <f>-reserve/12*p4_homes*AZ211</f>
        <v/>
      </c>
      <c r="BA223" s="44">
        <f>-reserve/12*p4_homes*BA211</f>
        <v/>
      </c>
      <c r="BB223" s="44">
        <f>-reserve/12*p4_homes*BB211</f>
        <v/>
      </c>
      <c r="BC223" s="44">
        <f>-reserve/12*p4_homes*BC211</f>
        <v/>
      </c>
      <c r="BD223" s="44">
        <f>-reserve/12*p4_homes*BD211</f>
        <v/>
      </c>
      <c r="BE223" s="44">
        <f>-reserve/12*p4_homes*BE211</f>
        <v/>
      </c>
      <c r="BF223" s="44">
        <f>-reserve/12*p4_homes*BF211</f>
        <v/>
      </c>
      <c r="BG223" s="44">
        <f>-reserve/12*p4_homes*BG211</f>
        <v/>
      </c>
      <c r="BH223" s="44">
        <f>-reserve/12*p4_homes*BH211</f>
        <v/>
      </c>
      <c r="BI223" s="44">
        <f>-reserve/12*p4_homes*BI211</f>
        <v/>
      </c>
      <c r="BJ223" s="44">
        <f>-reserve/12*p4_homes*BJ211</f>
        <v/>
      </c>
      <c r="BK223" s="44">
        <f>-reserve/12*p4_homes*BK211</f>
        <v/>
      </c>
      <c r="BL223" s="44">
        <f>-reserve/12*p4_homes*BL211</f>
        <v/>
      </c>
      <c r="BM223" s="44">
        <f>-reserve/12*p4_homes*BM211</f>
        <v/>
      </c>
      <c r="BN223" s="44">
        <f>-reserve/12*p4_homes*BN211</f>
        <v/>
      </c>
      <c r="BO223" s="44">
        <f>-reserve/12*p4_homes*BO211</f>
        <v/>
      </c>
      <c r="BP223" s="44">
        <f>-reserve/12*p4_homes*BP211</f>
        <v/>
      </c>
      <c r="BQ223" s="44">
        <f>-reserve/12*p4_homes*BQ211</f>
        <v/>
      </c>
      <c r="BR223" s="44">
        <f>-reserve/12*p4_homes*BR211</f>
        <v/>
      </c>
      <c r="BS223" s="44">
        <f>-reserve/12*p4_homes*BS211</f>
        <v/>
      </c>
      <c r="BT223" s="44">
        <f>-reserve/12*p4_homes*BT211</f>
        <v/>
      </c>
      <c r="BU223" s="44">
        <f>-reserve/12*p4_homes*BU211</f>
        <v/>
      </c>
      <c r="BV223" s="44">
        <f>-reserve/12*p4_homes*BV211</f>
        <v/>
      </c>
      <c r="BW223" s="44">
        <f>-reserve/12*p4_homes*BW211</f>
        <v/>
      </c>
      <c r="BX223" s="44">
        <f>-reserve/12*p4_homes*BX211</f>
        <v/>
      </c>
      <c r="BY223" s="44">
        <f>-reserve/12*p4_homes*BY211</f>
        <v/>
      </c>
      <c r="BZ223" s="44">
        <f>-reserve/12*p4_homes*BZ211</f>
        <v/>
      </c>
      <c r="CA223" s="44">
        <f>-reserve/12*p4_homes*CA211</f>
        <v/>
      </c>
      <c r="CB223" s="44">
        <f>-reserve/12*p4_homes*CB211</f>
        <v/>
      </c>
      <c r="CC223" s="44">
        <f>-reserve/12*p4_homes*CC211</f>
        <v/>
      </c>
      <c r="CD223" s="44">
        <f>-reserve/12*p4_homes*CD211</f>
        <v/>
      </c>
      <c r="CE223" s="44">
        <f>-reserve/12*p4_homes*CE211</f>
        <v/>
      </c>
      <c r="CF223" s="44">
        <f>-reserve/12*p4_homes*CF211</f>
        <v/>
      </c>
      <c r="CG223" s="44">
        <f>-reserve/12*p4_homes*CG211</f>
        <v/>
      </c>
      <c r="CH223" s="44">
        <f>-reserve/12*p4_homes*CH211</f>
        <v/>
      </c>
      <c r="CI223" s="44">
        <f>-reserve/12*p4_homes*CI211</f>
        <v/>
      </c>
      <c r="CJ223" s="44">
        <f>-reserve/12*p4_homes*CJ211</f>
        <v/>
      </c>
      <c r="CK223" s="44">
        <f>-reserve/12*p4_homes*CK211</f>
        <v/>
      </c>
      <c r="CL223" s="44">
        <f>-reserve/12*p4_homes*CL211</f>
        <v/>
      </c>
      <c r="CM223" s="44">
        <f>-reserve/12*p4_homes*CM211</f>
        <v/>
      </c>
      <c r="CN223" s="44">
        <f>-reserve/12*p4_homes*CN211</f>
        <v/>
      </c>
      <c r="CO223" s="44">
        <f>-reserve/12*p4_homes*CO211</f>
        <v/>
      </c>
      <c r="CP223" s="44">
        <f>-reserve/12*p4_homes*CP211</f>
        <v/>
      </c>
      <c r="CQ223" s="44">
        <f>-reserve/12*p4_homes*CQ211</f>
        <v/>
      </c>
      <c r="CR223" s="44">
        <f>-reserve/12*p4_homes*CR211</f>
        <v/>
      </c>
      <c r="CS223" s="44">
        <f>-reserve/12*p4_homes*CS211</f>
        <v/>
      </c>
      <c r="CT223" s="44">
        <f>-reserve/12*p4_homes*CT211</f>
        <v/>
      </c>
      <c r="CU223" s="44">
        <f>-reserve/12*p4_homes*CU211</f>
        <v/>
      </c>
      <c r="CV223" s="44">
        <f>-reserve/12*p4_homes*CV211</f>
        <v/>
      </c>
      <c r="CW223" s="44">
        <f>-reserve/12*p4_homes*CW211</f>
        <v/>
      </c>
      <c r="CX223" s="44">
        <f>-reserve/12*p4_homes*CX211</f>
        <v/>
      </c>
      <c r="CY223" s="44">
        <f>-reserve/12*p4_homes*CY211</f>
        <v/>
      </c>
      <c r="CZ223" s="44">
        <f>-reserve/12*p4_homes*CZ211</f>
        <v/>
      </c>
      <c r="DA223" s="44">
        <f>-reserve/12*p4_homes*DA211</f>
        <v/>
      </c>
      <c r="DB223" s="44">
        <f>-reserve/12*p4_homes*DB211</f>
        <v/>
      </c>
      <c r="DC223" s="44">
        <f>-reserve/12*p4_homes*DC211</f>
        <v/>
      </c>
      <c r="DD223" s="44">
        <f>-reserve/12*p4_homes*DD211</f>
        <v/>
      </c>
      <c r="DE223" s="44">
        <f>-reserve/12*p4_homes*DE211</f>
        <v/>
      </c>
      <c r="DF223" s="44">
        <f>-reserve/12*p4_homes*DF211</f>
        <v/>
      </c>
      <c r="DG223" s="44">
        <f>-reserve/12*p4_homes*DG211</f>
        <v/>
      </c>
      <c r="DH223" s="44">
        <f>-reserve/12*p4_homes*DH211</f>
        <v/>
      </c>
      <c r="DI223" s="44">
        <f>-reserve/12*p4_homes*DI211</f>
        <v/>
      </c>
      <c r="DJ223" s="44">
        <f>-reserve/12*p4_homes*DJ211</f>
        <v/>
      </c>
      <c r="DK223" s="44">
        <f>-reserve/12*p4_homes*DK211</f>
        <v/>
      </c>
      <c r="DL223" s="44">
        <f>-reserve/12*p4_homes*DL211</f>
        <v/>
      </c>
      <c r="DM223" s="44">
        <f>-reserve/12*p4_homes*DM211</f>
        <v/>
      </c>
      <c r="DN223" s="44">
        <f>-reserve/12*p4_homes*DN211</f>
        <v/>
      </c>
      <c r="DO223" s="44">
        <f>-reserve/12*p4_homes*DO211</f>
        <v/>
      </c>
      <c r="DP223" s="44">
        <f>-reserve/12*p4_homes*DP211</f>
        <v/>
      </c>
      <c r="DQ223" s="44">
        <f>-reserve/12*p4_homes*DQ211</f>
        <v/>
      </c>
      <c r="DR223" s="44">
        <f>-reserve/12*p4_homes*DR211</f>
        <v/>
      </c>
      <c r="DS223" s="44">
        <f>-reserve/12*p4_homes*DS211</f>
        <v/>
      </c>
      <c r="DT223" s="44">
        <f>-reserve/12*p4_homes*DT211</f>
        <v/>
      </c>
      <c r="DU223" s="44">
        <f>-reserve/12*p4_homes*DU211</f>
        <v/>
      </c>
      <c r="DV223" s="44">
        <f>-reserve/12*p4_homes*DV211</f>
        <v/>
      </c>
      <c r="DW223" s="44">
        <f>-reserve/12*p4_homes*DW211</f>
        <v/>
      </c>
      <c r="DX223" s="44">
        <f>-reserve/12*p4_homes*DX211</f>
        <v/>
      </c>
      <c r="DY223" s="44">
        <f>-reserve/12*p4_homes*DY211</f>
        <v/>
      </c>
      <c r="DZ223" s="44">
        <f>-reserve/12*p4_homes*DZ211</f>
        <v/>
      </c>
      <c r="EA223" s="44">
        <f>-reserve/12*p4_homes*EA211</f>
        <v/>
      </c>
      <c r="EB223" s="44">
        <f>-reserve/12*p4_homes*EB211</f>
        <v/>
      </c>
      <c r="EC223" s="44">
        <f>-reserve/12*p4_homes*EC211</f>
        <v/>
      </c>
      <c r="ED223" s="44">
        <f>-reserve/12*p4_homes*ED211</f>
        <v/>
      </c>
      <c r="EE223" s="44">
        <f>-reserve/12*p4_homes*EE211</f>
        <v/>
      </c>
      <c r="EF223" s="44">
        <f>-reserve/12*p4_homes*EF211</f>
        <v/>
      </c>
      <c r="EG223" s="44">
        <f>-reserve/12*p4_homes*EG211</f>
        <v/>
      </c>
      <c r="EH223" s="44">
        <f>-reserve/12*p4_homes*EH211</f>
        <v/>
      </c>
      <c r="EI223" s="44">
        <f>-reserve/12*p4_homes*EI211</f>
        <v/>
      </c>
      <c r="EJ223" s="44">
        <f>-reserve/12*p4_homes*EJ211</f>
        <v/>
      </c>
      <c r="EK223" s="44">
        <f>-reserve/12*p4_homes*EK211</f>
        <v/>
      </c>
      <c r="EL223" s="44">
        <f>-reserve/12*p4_homes*EL211</f>
        <v/>
      </c>
      <c r="EM223" s="44">
        <f>-reserve/12*p4_homes*EM211</f>
        <v/>
      </c>
      <c r="EN223" s="44">
        <f>-reserve/12*p4_homes*EN211</f>
        <v/>
      </c>
      <c r="EO223" s="44">
        <f>-reserve/12*p4_homes*EO211</f>
        <v/>
      </c>
      <c r="EP223" s="44">
        <f>-reserve/12*p4_homes*EP211</f>
        <v/>
      </c>
      <c r="EQ223" s="44">
        <f>-reserve/12*p4_homes*EQ211</f>
        <v/>
      </c>
      <c r="ER223" s="44">
        <f>-reserve/12*p4_homes*ER211</f>
        <v/>
      </c>
      <c r="ES223" s="44">
        <f>-reserve/12*p4_homes*ES211</f>
        <v/>
      </c>
      <c r="ET223" s="44">
        <f>-reserve/12*p4_homes*ET211</f>
        <v/>
      </c>
      <c r="EU223" s="44">
        <f>-reserve/12*p4_homes*EU211</f>
        <v/>
      </c>
      <c r="EV223" s="44">
        <f>-reserve/12*p4_homes*EV211</f>
        <v/>
      </c>
      <c r="EW223" s="44">
        <f>-reserve/12*p4_homes*EW211</f>
        <v/>
      </c>
      <c r="EX223" s="44">
        <f>-reserve/12*p4_homes*EX211</f>
        <v/>
      </c>
      <c r="EY223" s="44">
        <f>-reserve/12*p4_homes*EY211</f>
        <v/>
      </c>
      <c r="EZ223" s="44">
        <f>-reserve/12*p4_homes*EZ211</f>
        <v/>
      </c>
      <c r="FA223" s="44">
        <f>-reserve/12*p4_homes*FA211</f>
        <v/>
      </c>
      <c r="FB223" s="44">
        <f>-reserve/12*p4_homes*FB211</f>
        <v/>
      </c>
      <c r="FC223" s="44">
        <f>-reserve/12*p4_homes*FC211</f>
        <v/>
      </c>
      <c r="FD223" s="44">
        <f>-reserve/12*p4_homes*FD211</f>
        <v/>
      </c>
      <c r="FE223" s="44">
        <f>-reserve/12*p4_homes*FE211</f>
        <v/>
      </c>
      <c r="FF223" s="44">
        <f>-reserve/12*p4_homes*FF211</f>
        <v/>
      </c>
      <c r="FG223" s="44">
        <f>-reserve/12*p4_homes*FG211</f>
        <v/>
      </c>
      <c r="FH223" s="44">
        <f>-reserve/12*p4_homes*FH211</f>
        <v/>
      </c>
      <c r="FI223" s="44">
        <f>-reserve/12*p4_homes*FI211</f>
        <v/>
      </c>
      <c r="FJ223" s="44">
        <f>-reserve/12*p4_homes*FJ211</f>
        <v/>
      </c>
      <c r="FK223" s="44">
        <f>-reserve/12*p4_homes*FK211</f>
        <v/>
      </c>
      <c r="FL223" s="44">
        <f>-reserve/12*p4_homes*FL211</f>
        <v/>
      </c>
      <c r="FM223" s="44">
        <f>-reserve/12*p4_homes*FM211</f>
        <v/>
      </c>
      <c r="FN223" s="44">
        <f>-reserve/12*p4_homes*FN211</f>
        <v/>
      </c>
      <c r="FO223" s="44">
        <f>-reserve/12*p4_homes*FO211</f>
        <v/>
      </c>
      <c r="FP223" s="44">
        <f>-reserve/12*p4_homes*FP211</f>
        <v/>
      </c>
      <c r="FQ223" s="44">
        <f>-reserve/12*p4_homes*FQ211</f>
        <v/>
      </c>
      <c r="FR223" s="44">
        <f>-reserve/12*p4_homes*FR211</f>
        <v/>
      </c>
      <c r="FS223" s="44">
        <f>-reserve/12*p4_homes*FS211</f>
        <v/>
      </c>
      <c r="FT223" s="44">
        <f>-reserve/12*p4_homes*FT211</f>
        <v/>
      </c>
      <c r="FU223" s="44">
        <f>-reserve/12*p4_homes*FU211</f>
        <v/>
      </c>
      <c r="FV223" s="44">
        <f>-reserve/12*p4_homes*FV211</f>
        <v/>
      </c>
      <c r="FW223" s="44">
        <f>-reserve/12*p4_homes*FW211</f>
        <v/>
      </c>
      <c r="FX223" s="44">
        <f>-reserve/12*p4_homes*FX211</f>
        <v/>
      </c>
      <c r="FY223" s="44">
        <f>-reserve/12*p4_homes*FY211</f>
        <v/>
      </c>
      <c r="FZ223" s="44">
        <f>-reserve/12*p4_homes*FZ211</f>
        <v/>
      </c>
      <c r="GA223" s="44">
        <f>-reserve/12*p4_homes*GA211</f>
        <v/>
      </c>
      <c r="GB223" s="44">
        <f>-reserve/12*p4_homes*GB211</f>
        <v/>
      </c>
      <c r="GC223" s="44">
        <f>-reserve/12*p4_homes*GC211</f>
        <v/>
      </c>
      <c r="GD223" s="44">
        <f>-reserve/12*p4_homes*GD211</f>
        <v/>
      </c>
      <c r="GE223" s="44">
        <f>-reserve/12*p4_homes*GE211</f>
        <v/>
      </c>
      <c r="GF223" s="44">
        <f>-reserve/12*p4_homes*GF211</f>
        <v/>
      </c>
      <c r="GG223" s="44">
        <f>-reserve/12*p4_homes*GG211</f>
        <v/>
      </c>
      <c r="GH223" s="44">
        <f>-reserve/12*p4_homes*GH211</f>
        <v/>
      </c>
      <c r="GI223" s="44">
        <f>-reserve/12*p4_homes*GI211</f>
        <v/>
      </c>
      <c r="GJ223" s="44">
        <f>-reserve/12*p4_homes*GJ211</f>
        <v/>
      </c>
      <c r="GK223" s="44">
        <f>-reserve/12*p4_homes*GK211</f>
        <v/>
      </c>
      <c r="GL223" s="44">
        <f>-reserve/12*p4_homes*GL211</f>
        <v/>
      </c>
      <c r="GM223" s="44">
        <f>-reserve/12*p4_homes*GM211</f>
        <v/>
      </c>
      <c r="GN223" s="44">
        <f>-reserve/12*p4_homes*GN211</f>
        <v/>
      </c>
      <c r="GO223" s="44">
        <f>-reserve/12*p4_homes*GO211</f>
        <v/>
      </c>
      <c r="GP223" s="44">
        <f>-reserve/12*p4_homes*GP211</f>
        <v/>
      </c>
      <c r="GQ223" s="44">
        <f>-reserve/12*p4_homes*GQ211</f>
        <v/>
      </c>
      <c r="GR223" s="44">
        <f>-reserve/12*p4_homes*GR211</f>
        <v/>
      </c>
      <c r="GS223" s="44">
        <f>-reserve/12*p4_homes*GS211</f>
        <v/>
      </c>
      <c r="GT223" s="44">
        <f>-reserve/12*p4_homes*GT211</f>
        <v/>
      </c>
      <c r="GU223" s="44">
        <f>-reserve/12*p4_homes*GU211</f>
        <v/>
      </c>
      <c r="GV223" s="44">
        <f>-reserve/12*p4_homes*GV211</f>
        <v/>
      </c>
      <c r="GW223" s="44">
        <f>-reserve/12*p4_homes*GW211</f>
        <v/>
      </c>
      <c r="GX223" s="44">
        <f>-reserve/12*p4_homes*GX211</f>
        <v/>
      </c>
      <c r="GY223" s="44">
        <f>-reserve/12*p4_homes*GY211</f>
        <v/>
      </c>
      <c r="GZ223" s="44">
        <f>-reserve/12*p4_homes*GZ211</f>
        <v/>
      </c>
      <c r="HA223" s="44">
        <f>-reserve/12*p4_homes*HA211</f>
        <v/>
      </c>
      <c r="HB223" s="44">
        <f>-reserve/12*p4_homes*HB211</f>
        <v/>
      </c>
      <c r="HC223" s="44">
        <f>-reserve/12*p4_homes*HC211</f>
        <v/>
      </c>
      <c r="HD223" s="44">
        <f>-reserve/12*p4_homes*HD211</f>
        <v/>
      </c>
      <c r="HE223" s="44">
        <f>-reserve/12*p4_homes*HE211</f>
        <v/>
      </c>
      <c r="HF223" s="44">
        <f>-reserve/12*p4_homes*HF211</f>
        <v/>
      </c>
      <c r="HG223" s="44">
        <f>-reserve/12*p4_homes*HG211</f>
        <v/>
      </c>
      <c r="HH223" s="44">
        <f>-reserve/12*p4_homes*HH211</f>
        <v/>
      </c>
      <c r="HI223" s="44">
        <f>-reserve/12*p4_homes*HI211</f>
        <v/>
      </c>
      <c r="HJ223" s="44">
        <f>-reserve/12*p4_homes*HJ211</f>
        <v/>
      </c>
      <c r="HK223" s="44">
        <f>-reserve/12*p4_homes*HK211</f>
        <v/>
      </c>
      <c r="HL223" s="44">
        <f>-reserve/12*p4_homes*HL211</f>
        <v/>
      </c>
      <c r="HM223" s="44">
        <f>-reserve/12*p4_homes*HM211</f>
        <v/>
      </c>
      <c r="HN223" s="44">
        <f>-reserve/12*p4_homes*HN211</f>
        <v/>
      </c>
      <c r="HO223" s="44">
        <f>-reserve/12*p4_homes*HO211</f>
        <v/>
      </c>
      <c r="HP223" s="44">
        <f>-reserve/12*p4_homes*HP211</f>
        <v/>
      </c>
      <c r="HQ223" s="44">
        <f>-reserve/12*p4_homes*HQ211</f>
        <v/>
      </c>
      <c r="HR223" s="44">
        <f>-reserve/12*p4_homes*HR211</f>
        <v/>
      </c>
      <c r="HS223" s="44">
        <f>-reserve/12*p4_homes*HS211</f>
        <v/>
      </c>
      <c r="HT223" s="44">
        <f>-reserve/12*p4_homes*HT211</f>
        <v/>
      </c>
      <c r="HU223" s="44">
        <f>-reserve/12*p4_homes*HU211</f>
        <v/>
      </c>
      <c r="HV223" s="44">
        <f>-reserve/12*p4_homes*HV211</f>
        <v/>
      </c>
      <c r="HW223" s="44">
        <f>-reserve/12*p4_homes*HW211</f>
        <v/>
      </c>
      <c r="HX223" s="44">
        <f>-reserve/12*p4_homes*HX211</f>
        <v/>
      </c>
      <c r="HY223" s="44">
        <f>-reserve/12*p4_homes*HY211</f>
        <v/>
      </c>
      <c r="HZ223" s="44">
        <f>-reserve/12*p4_homes*HZ211</f>
        <v/>
      </c>
      <c r="IA223" s="44">
        <f>-reserve/12*p4_homes*IA211</f>
        <v/>
      </c>
      <c r="IB223" s="44">
        <f>-reserve/12*p4_homes*IB211</f>
        <v/>
      </c>
      <c r="IC223" s="44">
        <f>-reserve/12*p4_homes*IC211</f>
        <v/>
      </c>
      <c r="ID223" s="44">
        <f>-reserve/12*p4_homes*ID211</f>
        <v/>
      </c>
      <c r="IE223" s="44">
        <f>-reserve/12*p4_homes*IE211</f>
        <v/>
      </c>
      <c r="IF223" s="44">
        <f>-reserve/12*p4_homes*IF211</f>
        <v/>
      </c>
      <c r="IG223" s="44">
        <f>-reserve/12*p4_homes*IG211</f>
        <v/>
      </c>
      <c r="IH223" s="44">
        <f>-reserve/12*p4_homes*IH211</f>
        <v/>
      </c>
      <c r="II223" s="44">
        <f>-reserve/12*p4_homes*II211</f>
        <v/>
      </c>
      <c r="IJ223" s="44">
        <f>-reserve/12*p4_homes*IJ211</f>
        <v/>
      </c>
      <c r="IK223" s="44">
        <f>-reserve/12*p4_homes*IK211</f>
        <v/>
      </c>
      <c r="IL223" s="44">
        <f>-reserve/12*p4_homes*IL211</f>
        <v/>
      </c>
      <c r="IM223" s="44">
        <f>-reserve/12*p4_homes*IM211</f>
        <v/>
      </c>
      <c r="IN223" s="44">
        <f>-reserve/12*p4_homes*IN211</f>
        <v/>
      </c>
      <c r="IO223" s="44">
        <f>-reserve/12*p4_homes*IO211</f>
        <v/>
      </c>
      <c r="IP223" s="44">
        <f>-reserve/12*p4_homes*IP211</f>
        <v/>
      </c>
      <c r="IQ223" s="44">
        <f>-reserve/12*p4_homes*IQ211</f>
        <v/>
      </c>
      <c r="IR223" s="44">
        <f>-reserve/12*p4_homes*IR211</f>
        <v/>
      </c>
      <c r="IS223" s="44">
        <f>-reserve/12*p4_homes*IS211</f>
        <v/>
      </c>
      <c r="IT223" s="44">
        <f>-reserve/12*p4_homes*IT211</f>
        <v/>
      </c>
      <c r="IU223" s="44">
        <f>-reserve/12*p4_homes*IU211</f>
        <v/>
      </c>
      <c r="IV223" s="44">
        <f>-reserve/12*p4_homes*IV211</f>
        <v/>
      </c>
      <c r="IW223" s="44">
        <f>-reserve/12*p4_homes*IW211</f>
        <v/>
      </c>
      <c r="IX223" s="44">
        <f>-reserve/12*p4_homes*IX211</f>
        <v/>
      </c>
      <c r="IY223" s="44">
        <f>-reserve/12*p4_homes*IY211</f>
        <v/>
      </c>
      <c r="IZ223" s="44">
        <f>-reserve/12*p4_homes*IZ211</f>
        <v/>
      </c>
      <c r="JA223" s="44">
        <f>-reserve/12*p4_homes*JA211</f>
        <v/>
      </c>
      <c r="JB223" s="44">
        <f>-reserve/12*p4_homes*JB211</f>
        <v/>
      </c>
      <c r="JC223" s="44">
        <f>-reserve/12*p4_homes*JC211</f>
        <v/>
      </c>
      <c r="JD223" s="44">
        <f>-reserve/12*p4_homes*JD211</f>
        <v/>
      </c>
      <c r="JE223" s="44">
        <f>-reserve/12*p4_homes*JE211</f>
        <v/>
      </c>
      <c r="JF223" s="44">
        <f>-reserve/12*p4_homes*JF211</f>
        <v/>
      </c>
      <c r="JG223" s="44">
        <f>-reserve/12*p4_homes*JG211</f>
        <v/>
      </c>
      <c r="JH223" s="44">
        <f>-reserve/12*p4_homes*JH211</f>
        <v/>
      </c>
      <c r="JI223" s="44">
        <f>-reserve/12*p4_homes*JI211</f>
        <v/>
      </c>
      <c r="JJ223" s="44">
        <f>-reserve/12*p4_homes*JJ211</f>
        <v/>
      </c>
      <c r="JK223" s="44">
        <f>-reserve/12*p4_homes*JK211</f>
        <v/>
      </c>
      <c r="JL223" s="44">
        <f>-reserve/12*p4_homes*JL211</f>
        <v/>
      </c>
      <c r="JM223" s="44">
        <f>-reserve/12*p4_homes*JM211</f>
        <v/>
      </c>
      <c r="JN223" s="44">
        <f>-reserve/12*p4_homes*JN211</f>
        <v/>
      </c>
      <c r="JO223" s="44">
        <f>-reserve/12*p4_homes*JO211</f>
        <v/>
      </c>
      <c r="JP223" s="44">
        <f>-reserve/12*p4_homes*JP211</f>
        <v/>
      </c>
      <c r="JQ223" s="44">
        <f>-reserve/12*p4_homes*JQ211</f>
        <v/>
      </c>
      <c r="JR223" s="44">
        <f>-reserve/12*p4_homes*JR211</f>
        <v/>
      </c>
      <c r="JS223" s="44">
        <f>-reserve/12*p4_homes*JS211</f>
        <v/>
      </c>
      <c r="JT223" s="44">
        <f>-reserve/12*p4_homes*JT211</f>
        <v/>
      </c>
      <c r="JU223" s="44">
        <f>-reserve/12*p4_homes*JU211</f>
        <v/>
      </c>
      <c r="JV223" s="44">
        <f>-reserve/12*p4_homes*JV211</f>
        <v/>
      </c>
      <c r="JW223" s="44">
        <f>-reserve/12*p4_homes*JW211</f>
        <v/>
      </c>
      <c r="JX223" s="44">
        <f>-reserve/12*p4_homes*JX211</f>
        <v/>
      </c>
      <c r="JY223" s="44">
        <f>-reserve/12*p4_homes*JY211</f>
        <v/>
      </c>
      <c r="JZ223" s="44">
        <f>-reserve/12*p4_homes*JZ211</f>
        <v/>
      </c>
      <c r="KA223" s="44">
        <f>-reserve/12*p4_homes*KA211</f>
        <v/>
      </c>
      <c r="KB223" s="44">
        <f>-reserve/12*p4_homes*KB211</f>
        <v/>
      </c>
      <c r="KC223" s="44">
        <f>-reserve/12*p4_homes*KC211</f>
        <v/>
      </c>
      <c r="KD223" s="44">
        <f>-reserve/12*p4_homes*KD211</f>
        <v/>
      </c>
      <c r="KE223" s="44">
        <f>-reserve/12*p4_homes*KE211</f>
        <v/>
      </c>
      <c r="KF223" s="44">
        <f>-reserve/12*p4_homes*KF211</f>
        <v/>
      </c>
      <c r="KG223" s="44">
        <f>-reserve/12*p4_homes*KG211</f>
        <v/>
      </c>
      <c r="KH223" s="44">
        <f>-reserve/12*p4_homes*KH211</f>
        <v/>
      </c>
      <c r="KI223" s="44">
        <f>-reserve/12*p4_homes*KI211</f>
        <v/>
      </c>
      <c r="KJ223" s="44">
        <f>-reserve/12*p4_homes*KJ211</f>
        <v/>
      </c>
      <c r="KK223" s="44">
        <f>-reserve/12*p4_homes*KK211</f>
        <v/>
      </c>
      <c r="KL223" s="44">
        <f>-reserve/12*p4_homes*KL211</f>
        <v/>
      </c>
      <c r="KM223" s="44">
        <f>-reserve/12*p4_homes*KM211</f>
        <v/>
      </c>
      <c r="KN223" s="44">
        <f>-reserve/12*p4_homes*KN211</f>
        <v/>
      </c>
      <c r="KO223" s="44">
        <f>-reserve/12*p4_homes*KO211</f>
        <v/>
      </c>
      <c r="KP223" s="44">
        <f>-reserve/12*p4_homes*KP211</f>
        <v/>
      </c>
      <c r="KQ223" s="44">
        <f>-reserve/12*p4_homes*KQ211</f>
        <v/>
      </c>
      <c r="KR223" s="44">
        <f>-reserve/12*p4_homes*KR211</f>
        <v/>
      </c>
      <c r="KS223" s="44">
        <f>-reserve/12*p4_homes*KS211</f>
        <v/>
      </c>
      <c r="KT223" s="44">
        <f>-reserve/12*p4_homes*KT211</f>
        <v/>
      </c>
      <c r="KU223" s="44">
        <f>-reserve/12*p4_homes*KU211</f>
        <v/>
      </c>
      <c r="KV223" s="44">
        <f>-reserve/12*p4_homes*KV211</f>
        <v/>
      </c>
      <c r="KW223" s="44">
        <f>-reserve/12*p4_homes*KW211</f>
        <v/>
      </c>
      <c r="KX223" s="44">
        <f>-reserve/12*p4_homes*KX211</f>
        <v/>
      </c>
      <c r="KY223" s="44">
        <f>-reserve/12*p4_homes*KY211</f>
        <v/>
      </c>
      <c r="KZ223" s="44">
        <f>-reserve/12*p4_homes*KZ211</f>
        <v/>
      </c>
      <c r="LA223" s="44">
        <f>-reserve/12*p4_homes*LA211</f>
        <v/>
      </c>
      <c r="LB223" s="44">
        <f>-reserve/12*p4_homes*LB211</f>
        <v/>
      </c>
      <c r="LC223" s="44">
        <f>-reserve/12*p4_homes*LC211</f>
        <v/>
      </c>
      <c r="LD223" s="44">
        <f>-reserve/12*p4_homes*LD211</f>
        <v/>
      </c>
      <c r="LE223" s="44">
        <f>-reserve/12*p4_homes*LE211</f>
        <v/>
      </c>
      <c r="LF223" s="44">
        <f>-reserve/12*p4_homes*LF211</f>
        <v/>
      </c>
      <c r="LG223" s="44">
        <f>-reserve/12*p4_homes*LG211</f>
        <v/>
      </c>
      <c r="LH223" s="44">
        <f>-reserve/12*p4_homes*LH211</f>
        <v/>
      </c>
      <c r="LI223" s="44">
        <f>-reserve/12*p4_homes*LI211</f>
        <v/>
      </c>
      <c r="LJ223" s="44">
        <f>-reserve/12*p4_homes*LJ211</f>
        <v/>
      </c>
      <c r="LK223" s="44">
        <f>-reserve/12*p4_homes*LK211</f>
        <v/>
      </c>
      <c r="LL223" s="44">
        <f>-reserve/12*p4_homes*LL211</f>
        <v/>
      </c>
      <c r="LM223" s="44">
        <f>-reserve/12*p4_homes*LM211</f>
        <v/>
      </c>
      <c r="LN223" s="44">
        <f>-reserve/12*p4_homes*LN211</f>
        <v/>
      </c>
      <c r="LO223" s="44">
        <f>-reserve/12*p4_homes*LO211</f>
        <v/>
      </c>
      <c r="LP223" s="44">
        <f>-reserve/12*p4_homes*LP211</f>
        <v/>
      </c>
      <c r="LQ223" s="44">
        <f>-reserve/12*p4_homes*LQ211</f>
        <v/>
      </c>
      <c r="LR223" s="44">
        <f>-reserve/12*p4_homes*LR211</f>
        <v/>
      </c>
      <c r="LS223" s="44">
        <f>-reserve/12*p4_homes*LS211</f>
        <v/>
      </c>
      <c r="LT223" s="44">
        <f>-reserve/12*p4_homes*LT211</f>
        <v/>
      </c>
      <c r="LU223" s="44">
        <f>-reserve/12*p4_homes*LU211</f>
        <v/>
      </c>
      <c r="LV223" s="44">
        <f>-reserve/12*p4_homes*LV211</f>
        <v/>
      </c>
      <c r="LW223" s="44">
        <f>-reserve/12*p4_homes*LW211</f>
        <v/>
      </c>
      <c r="LX223" s="44">
        <f>-reserve/12*p4_homes*LX211</f>
        <v/>
      </c>
      <c r="LY223" s="44">
        <f>-reserve/12*p4_homes*LY211</f>
        <v/>
      </c>
      <c r="LZ223" s="44">
        <f>-reserve/12*p4_homes*LZ211</f>
        <v/>
      </c>
      <c r="MA223" s="44">
        <f>-reserve/12*p4_homes*MA211</f>
        <v/>
      </c>
      <c r="MB223" s="44">
        <f>-reserve/12*p4_homes*MB211</f>
        <v/>
      </c>
      <c r="MC223" s="44">
        <f>-reserve/12*p4_homes*MC211</f>
        <v/>
      </c>
      <c r="MD223" s="44">
        <f>-reserve/12*p4_homes*MD211</f>
        <v/>
      </c>
      <c r="ME223" s="44">
        <f>-reserve/12*p4_homes*ME211</f>
        <v/>
      </c>
      <c r="MF223" s="44">
        <f>-reserve/12*p4_homes*MF211</f>
        <v/>
      </c>
      <c r="MG223" s="44">
        <f>-reserve/12*p4_homes*MG211</f>
        <v/>
      </c>
      <c r="MH223" s="44">
        <f>-reserve/12*p4_homes*MH211</f>
        <v/>
      </c>
      <c r="MI223" s="44">
        <f>-reserve/12*p4_homes*MI211</f>
        <v/>
      </c>
      <c r="MJ223" s="44">
        <f>-reserve/12*p4_homes*MJ211</f>
        <v/>
      </c>
      <c r="MK223" s="44">
        <f>-reserve/12*p4_homes*MK211</f>
        <v/>
      </c>
      <c r="ML223" s="44">
        <f>-reserve/12*p4_homes*ML211</f>
        <v/>
      </c>
      <c r="MM223" s="44">
        <f>-reserve/12*p4_homes*MM211</f>
        <v/>
      </c>
      <c r="MN223" s="44">
        <f>-reserve/12*p4_homes*MN211</f>
        <v/>
      </c>
      <c r="MO223" s="44">
        <f>-reserve/12*p4_homes*MO211</f>
        <v/>
      </c>
      <c r="MP223" s="44">
        <f>-reserve/12*p4_homes*MP211</f>
        <v/>
      </c>
      <c r="MQ223" s="44">
        <f>-reserve/12*p4_homes*MQ211</f>
        <v/>
      </c>
      <c r="MR223" s="44">
        <f>-reserve/12*p4_homes*MR211</f>
        <v/>
      </c>
      <c r="MS223" s="44">
        <f>-reserve/12*p4_homes*MS211</f>
        <v/>
      </c>
      <c r="MT223" s="44">
        <f>-reserve/12*p4_homes*MT211</f>
        <v/>
      </c>
      <c r="MU223" s="44">
        <f>-reserve/12*p4_homes*MU211</f>
        <v/>
      </c>
      <c r="MV223" s="44">
        <f>-reserve/12*p4_homes*MV211</f>
        <v/>
      </c>
      <c r="MW223" s="44">
        <f>-reserve/12*p4_homes*MW211</f>
        <v/>
      </c>
      <c r="MX223" s="44">
        <f>-reserve/12*p4_homes*MX211</f>
        <v/>
      </c>
      <c r="MY223" s="44">
        <f>-reserve/12*p4_homes*MY211</f>
        <v/>
      </c>
      <c r="MZ223" s="44">
        <f>-reserve/12*p4_homes*MZ211</f>
        <v/>
      </c>
      <c r="NA223" s="44">
        <f>-reserve/12*p4_homes*NA211</f>
        <v/>
      </c>
      <c r="NB223" s="44">
        <f>-reserve/12*p4_homes*NB211</f>
        <v/>
      </c>
      <c r="NC223" s="44">
        <f>-reserve/12*p4_homes*NC211</f>
        <v/>
      </c>
      <c r="ND223" s="44">
        <f>-reserve/12*p4_homes*ND211</f>
        <v/>
      </c>
      <c r="NE223" s="44">
        <f>-reserve/12*p4_homes*NE211</f>
        <v/>
      </c>
      <c r="NF223" s="44">
        <f>-reserve/12*p4_homes*NF211</f>
        <v/>
      </c>
      <c r="NG223" s="44">
        <f>-reserve/12*p4_homes*NG211</f>
        <v/>
      </c>
      <c r="NH223" s="44">
        <f>-reserve/12*p4_homes*NH211</f>
        <v/>
      </c>
      <c r="NI223" s="44">
        <f>-reserve/12*p4_homes*NI211</f>
        <v/>
      </c>
      <c r="NJ223" s="44">
        <f>-reserve/12*p4_homes*NJ211</f>
        <v/>
      </c>
      <c r="NK223" s="44">
        <f>-reserve/12*p4_homes*NK211</f>
        <v/>
      </c>
      <c r="NL223" s="44">
        <f>-reserve/12*p4_homes*NL211</f>
        <v/>
      </c>
      <c r="NM223" s="44">
        <f>-reserve/12*p4_homes*NM211</f>
        <v/>
      </c>
      <c r="NN223" s="44">
        <f>-reserve/12*p4_homes*NN211</f>
        <v/>
      </c>
      <c r="NO223" s="44">
        <f>-reserve/12*p4_homes*NO211</f>
        <v/>
      </c>
      <c r="NP223" s="44">
        <f>-reserve/12*p4_homes*NP211</f>
        <v/>
      </c>
      <c r="NQ223" s="44">
        <f>-reserve/12*p4_homes*NQ211</f>
        <v/>
      </c>
      <c r="NR223" s="44">
        <f>-reserve/12*p4_homes*NR211</f>
        <v/>
      </c>
      <c r="NS223" s="44">
        <f>-reserve/12*p4_homes*NS211</f>
        <v/>
      </c>
      <c r="NT223" s="44">
        <f>-reserve/12*p4_homes*NT211</f>
        <v/>
      </c>
      <c r="NU223" s="44">
        <f>-reserve/12*p4_homes*NU211</f>
        <v/>
      </c>
      <c r="NV223" s="44">
        <f>-reserve/12*p4_homes*NV211</f>
        <v/>
      </c>
      <c r="NW223" s="44">
        <f>-reserve/12*p4_homes*NW211</f>
        <v/>
      </c>
      <c r="NX223" s="44">
        <f>-reserve/12*p4_homes*NX211</f>
        <v/>
      </c>
      <c r="NY223" s="44">
        <f>-reserve/12*p4_homes*NY211</f>
        <v/>
      </c>
      <c r="NZ223" s="44">
        <f>-reserve/12*p4_homes*NZ211</f>
        <v/>
      </c>
      <c r="OA223" s="44">
        <f>-reserve/12*p4_homes*OA211</f>
        <v/>
      </c>
      <c r="OB223" s="44">
        <f>-reserve/12*p4_homes*OB211</f>
        <v/>
      </c>
      <c r="OC223" s="44">
        <f>-reserve/12*p4_homes*OC211</f>
        <v/>
      </c>
      <c r="OD223" s="44">
        <f>-reserve/12*p4_homes*OD211</f>
        <v/>
      </c>
      <c r="OE223" s="44">
        <f>-reserve/12*p4_homes*OE211</f>
        <v/>
      </c>
      <c r="OF223" s="44">
        <f>-reserve/12*p4_homes*OF211</f>
        <v/>
      </c>
      <c r="OG223" s="44">
        <f>-reserve/12*p4_homes*OG211</f>
        <v/>
      </c>
      <c r="OH223" s="44">
        <f>-reserve/12*p4_homes*OH211</f>
        <v/>
      </c>
      <c r="OI223" s="44">
        <f>-reserve/12*p4_homes*OI211</f>
        <v/>
      </c>
      <c r="OJ223" s="44">
        <f>-reserve/12*p4_homes*OJ211</f>
        <v/>
      </c>
      <c r="OK223" s="44">
        <f>-reserve/12*p4_homes*OK211</f>
        <v/>
      </c>
      <c r="OL223" s="44">
        <f>-reserve/12*p4_homes*OL211</f>
        <v/>
      </c>
      <c r="OM223" s="44">
        <f>-reserve/12*p4_homes*OM211</f>
        <v/>
      </c>
      <c r="ON223" s="44">
        <f>-reserve/12*p4_homes*ON211</f>
        <v/>
      </c>
      <c r="OO223" s="44">
        <f>-reserve/12*p4_homes*OO211</f>
        <v/>
      </c>
      <c r="OP223" s="44">
        <f>-reserve/12*p4_homes*OP211</f>
        <v/>
      </c>
      <c r="OQ223" s="44">
        <f>-reserve/12*p4_homes*OQ211</f>
        <v/>
      </c>
      <c r="OR223" s="44">
        <f>-reserve/12*p4_homes*OR211</f>
        <v/>
      </c>
      <c r="OS223" s="44">
        <f>-reserve/12*p4_homes*OS211</f>
        <v/>
      </c>
      <c r="OT223" s="44">
        <f>-reserve/12*p4_homes*OT211</f>
        <v/>
      </c>
      <c r="OU223" s="44">
        <f>-reserve/12*p4_homes*OU211</f>
        <v/>
      </c>
      <c r="OV223" s="44">
        <f>-reserve/12*p4_homes*OV211</f>
        <v/>
      </c>
      <c r="OW223" s="44">
        <f>-reserve/12*p4_homes*OW211</f>
        <v/>
      </c>
      <c r="OX223" s="44">
        <f>-reserve/12*p4_homes*OX211</f>
        <v/>
      </c>
      <c r="OY223" s="44">
        <f>-reserve/12*p4_homes*OY211</f>
        <v/>
      </c>
      <c r="OZ223" s="44">
        <f>-reserve/12*p4_homes*OZ211</f>
        <v/>
      </c>
      <c r="PA223" s="44">
        <f>-reserve/12*p4_homes*PA211</f>
        <v/>
      </c>
      <c r="PB223" s="44">
        <f>-reserve/12*p4_homes*PB211</f>
        <v/>
      </c>
      <c r="PC223" s="44">
        <f>-reserve/12*p4_homes*PC211</f>
        <v/>
      </c>
      <c r="PD223" s="44">
        <f>-reserve/12*p4_homes*PD211</f>
        <v/>
      </c>
      <c r="PE223" s="44">
        <f>-reserve/12*p4_homes*PE211</f>
        <v/>
      </c>
      <c r="PF223" s="44">
        <f>-reserve/12*p4_homes*PF211</f>
        <v/>
      </c>
      <c r="PG223" s="44">
        <f>-reserve/12*p4_homes*PG211</f>
        <v/>
      </c>
      <c r="PH223" s="44">
        <f>-reserve/12*p4_homes*PH211</f>
        <v/>
      </c>
      <c r="PI223" s="44">
        <f>-reserve/12*p4_homes*PI211</f>
        <v/>
      </c>
      <c r="PJ223" s="44">
        <f>-reserve/12*p4_homes*PJ211</f>
        <v/>
      </c>
      <c r="PK223" s="44">
        <f>-reserve/12*p4_homes*PK211</f>
        <v/>
      </c>
      <c r="PL223" s="44">
        <f>-reserve/12*p4_homes*PL211</f>
        <v/>
      </c>
      <c r="PM223" s="44">
        <f>-reserve/12*p4_homes*PM211</f>
        <v/>
      </c>
    </row>
    <row r="224">
      <c r="A224" s="9" t="inlineStr">
        <is>
          <t>Supplemental charge debt service (Yr 10+)</t>
        </is>
      </c>
      <c r="B224" s="9" t="inlineStr">
        <is>
          <t>P4</t>
        </is>
      </c>
      <c r="C224" s="43">
        <f>SUM(D224:PM224)</f>
        <v/>
      </c>
      <c r="D224" s="44">
        <f>IF(AND(p4_stab&gt;0,D$4&gt;p4_stab+120),p4_sup_pmt,0)</f>
        <v/>
      </c>
      <c r="E224" s="44">
        <f>IF(AND(p4_stab&gt;0,E$4&gt;p4_stab+120),p4_sup_pmt,0)</f>
        <v/>
      </c>
      <c r="F224" s="44">
        <f>IF(AND(p4_stab&gt;0,F$4&gt;p4_stab+120),p4_sup_pmt,0)</f>
        <v/>
      </c>
      <c r="G224" s="44">
        <f>IF(AND(p4_stab&gt;0,G$4&gt;p4_stab+120),p4_sup_pmt,0)</f>
        <v/>
      </c>
      <c r="H224" s="44">
        <f>IF(AND(p4_stab&gt;0,H$4&gt;p4_stab+120),p4_sup_pmt,0)</f>
        <v/>
      </c>
      <c r="I224" s="44">
        <f>IF(AND(p4_stab&gt;0,I$4&gt;p4_stab+120),p4_sup_pmt,0)</f>
        <v/>
      </c>
      <c r="J224" s="44">
        <f>IF(AND(p4_stab&gt;0,J$4&gt;p4_stab+120),p4_sup_pmt,0)</f>
        <v/>
      </c>
      <c r="K224" s="44">
        <f>IF(AND(p4_stab&gt;0,K$4&gt;p4_stab+120),p4_sup_pmt,0)</f>
        <v/>
      </c>
      <c r="L224" s="44">
        <f>IF(AND(p4_stab&gt;0,L$4&gt;p4_stab+120),p4_sup_pmt,0)</f>
        <v/>
      </c>
      <c r="M224" s="44">
        <f>IF(AND(p4_stab&gt;0,M$4&gt;p4_stab+120),p4_sup_pmt,0)</f>
        <v/>
      </c>
      <c r="N224" s="44">
        <f>IF(AND(p4_stab&gt;0,N$4&gt;p4_stab+120),p4_sup_pmt,0)</f>
        <v/>
      </c>
      <c r="O224" s="44">
        <f>IF(AND(p4_stab&gt;0,O$4&gt;p4_stab+120),p4_sup_pmt,0)</f>
        <v/>
      </c>
      <c r="P224" s="44">
        <f>IF(AND(p4_stab&gt;0,P$4&gt;p4_stab+120),p4_sup_pmt,0)</f>
        <v/>
      </c>
      <c r="Q224" s="44">
        <f>IF(AND(p4_stab&gt;0,Q$4&gt;p4_stab+120),p4_sup_pmt,0)</f>
        <v/>
      </c>
      <c r="R224" s="44">
        <f>IF(AND(p4_stab&gt;0,R$4&gt;p4_stab+120),p4_sup_pmt,0)</f>
        <v/>
      </c>
      <c r="S224" s="44">
        <f>IF(AND(p4_stab&gt;0,S$4&gt;p4_stab+120),p4_sup_pmt,0)</f>
        <v/>
      </c>
      <c r="T224" s="44">
        <f>IF(AND(p4_stab&gt;0,T$4&gt;p4_stab+120),p4_sup_pmt,0)</f>
        <v/>
      </c>
      <c r="U224" s="44">
        <f>IF(AND(p4_stab&gt;0,U$4&gt;p4_stab+120),p4_sup_pmt,0)</f>
        <v/>
      </c>
      <c r="V224" s="44">
        <f>IF(AND(p4_stab&gt;0,V$4&gt;p4_stab+120),p4_sup_pmt,0)</f>
        <v/>
      </c>
      <c r="W224" s="44">
        <f>IF(AND(p4_stab&gt;0,W$4&gt;p4_stab+120),p4_sup_pmt,0)</f>
        <v/>
      </c>
      <c r="X224" s="44">
        <f>IF(AND(p4_stab&gt;0,X$4&gt;p4_stab+120),p4_sup_pmt,0)</f>
        <v/>
      </c>
      <c r="Y224" s="44">
        <f>IF(AND(p4_stab&gt;0,Y$4&gt;p4_stab+120),p4_sup_pmt,0)</f>
        <v/>
      </c>
      <c r="Z224" s="44">
        <f>IF(AND(p4_stab&gt;0,Z$4&gt;p4_stab+120),p4_sup_pmt,0)</f>
        <v/>
      </c>
      <c r="AA224" s="44">
        <f>IF(AND(p4_stab&gt;0,AA$4&gt;p4_stab+120),p4_sup_pmt,0)</f>
        <v/>
      </c>
      <c r="AB224" s="44">
        <f>IF(AND(p4_stab&gt;0,AB$4&gt;p4_stab+120),p4_sup_pmt,0)</f>
        <v/>
      </c>
      <c r="AC224" s="44">
        <f>IF(AND(p4_stab&gt;0,AC$4&gt;p4_stab+120),p4_sup_pmt,0)</f>
        <v/>
      </c>
      <c r="AD224" s="44">
        <f>IF(AND(p4_stab&gt;0,AD$4&gt;p4_stab+120),p4_sup_pmt,0)</f>
        <v/>
      </c>
      <c r="AE224" s="44">
        <f>IF(AND(p4_stab&gt;0,AE$4&gt;p4_stab+120),p4_sup_pmt,0)</f>
        <v/>
      </c>
      <c r="AF224" s="44">
        <f>IF(AND(p4_stab&gt;0,AF$4&gt;p4_stab+120),p4_sup_pmt,0)</f>
        <v/>
      </c>
      <c r="AG224" s="44">
        <f>IF(AND(p4_stab&gt;0,AG$4&gt;p4_stab+120),p4_sup_pmt,0)</f>
        <v/>
      </c>
      <c r="AH224" s="44">
        <f>IF(AND(p4_stab&gt;0,AH$4&gt;p4_stab+120),p4_sup_pmt,0)</f>
        <v/>
      </c>
      <c r="AI224" s="44">
        <f>IF(AND(p4_stab&gt;0,AI$4&gt;p4_stab+120),p4_sup_pmt,0)</f>
        <v/>
      </c>
      <c r="AJ224" s="44">
        <f>IF(AND(p4_stab&gt;0,AJ$4&gt;p4_stab+120),p4_sup_pmt,0)</f>
        <v/>
      </c>
      <c r="AK224" s="44">
        <f>IF(AND(p4_stab&gt;0,AK$4&gt;p4_stab+120),p4_sup_pmt,0)</f>
        <v/>
      </c>
      <c r="AL224" s="44">
        <f>IF(AND(p4_stab&gt;0,AL$4&gt;p4_stab+120),p4_sup_pmt,0)</f>
        <v/>
      </c>
      <c r="AM224" s="44">
        <f>IF(AND(p4_stab&gt;0,AM$4&gt;p4_stab+120),p4_sup_pmt,0)</f>
        <v/>
      </c>
      <c r="AN224" s="44">
        <f>IF(AND(p4_stab&gt;0,AN$4&gt;p4_stab+120),p4_sup_pmt,0)</f>
        <v/>
      </c>
      <c r="AO224" s="44">
        <f>IF(AND(p4_stab&gt;0,AO$4&gt;p4_stab+120),p4_sup_pmt,0)</f>
        <v/>
      </c>
      <c r="AP224" s="44">
        <f>IF(AND(p4_stab&gt;0,AP$4&gt;p4_stab+120),p4_sup_pmt,0)</f>
        <v/>
      </c>
      <c r="AQ224" s="44">
        <f>IF(AND(p4_stab&gt;0,AQ$4&gt;p4_stab+120),p4_sup_pmt,0)</f>
        <v/>
      </c>
      <c r="AR224" s="44">
        <f>IF(AND(p4_stab&gt;0,AR$4&gt;p4_stab+120),p4_sup_pmt,0)</f>
        <v/>
      </c>
      <c r="AS224" s="44">
        <f>IF(AND(p4_stab&gt;0,AS$4&gt;p4_stab+120),p4_sup_pmt,0)</f>
        <v/>
      </c>
      <c r="AT224" s="44">
        <f>IF(AND(p4_stab&gt;0,AT$4&gt;p4_stab+120),p4_sup_pmt,0)</f>
        <v/>
      </c>
      <c r="AU224" s="44">
        <f>IF(AND(p4_stab&gt;0,AU$4&gt;p4_stab+120),p4_sup_pmt,0)</f>
        <v/>
      </c>
      <c r="AV224" s="44">
        <f>IF(AND(p4_stab&gt;0,AV$4&gt;p4_stab+120),p4_sup_pmt,0)</f>
        <v/>
      </c>
      <c r="AW224" s="44">
        <f>IF(AND(p4_stab&gt;0,AW$4&gt;p4_stab+120),p4_sup_pmt,0)</f>
        <v/>
      </c>
      <c r="AX224" s="44">
        <f>IF(AND(p4_stab&gt;0,AX$4&gt;p4_stab+120),p4_sup_pmt,0)</f>
        <v/>
      </c>
      <c r="AY224" s="44">
        <f>IF(AND(p4_stab&gt;0,AY$4&gt;p4_stab+120),p4_sup_pmt,0)</f>
        <v/>
      </c>
      <c r="AZ224" s="44">
        <f>IF(AND(p4_stab&gt;0,AZ$4&gt;p4_stab+120),p4_sup_pmt,0)</f>
        <v/>
      </c>
      <c r="BA224" s="44">
        <f>IF(AND(p4_stab&gt;0,BA$4&gt;p4_stab+120),p4_sup_pmt,0)</f>
        <v/>
      </c>
      <c r="BB224" s="44">
        <f>IF(AND(p4_stab&gt;0,BB$4&gt;p4_stab+120),p4_sup_pmt,0)</f>
        <v/>
      </c>
      <c r="BC224" s="44">
        <f>IF(AND(p4_stab&gt;0,BC$4&gt;p4_stab+120),p4_sup_pmt,0)</f>
        <v/>
      </c>
      <c r="BD224" s="44">
        <f>IF(AND(p4_stab&gt;0,BD$4&gt;p4_stab+120),p4_sup_pmt,0)</f>
        <v/>
      </c>
      <c r="BE224" s="44">
        <f>IF(AND(p4_stab&gt;0,BE$4&gt;p4_stab+120),p4_sup_pmt,0)</f>
        <v/>
      </c>
      <c r="BF224" s="44">
        <f>IF(AND(p4_stab&gt;0,BF$4&gt;p4_stab+120),p4_sup_pmt,0)</f>
        <v/>
      </c>
      <c r="BG224" s="44">
        <f>IF(AND(p4_stab&gt;0,BG$4&gt;p4_stab+120),p4_sup_pmt,0)</f>
        <v/>
      </c>
      <c r="BH224" s="44">
        <f>IF(AND(p4_stab&gt;0,BH$4&gt;p4_stab+120),p4_sup_pmt,0)</f>
        <v/>
      </c>
      <c r="BI224" s="44">
        <f>IF(AND(p4_stab&gt;0,BI$4&gt;p4_stab+120),p4_sup_pmt,0)</f>
        <v/>
      </c>
      <c r="BJ224" s="44">
        <f>IF(AND(p4_stab&gt;0,BJ$4&gt;p4_stab+120),p4_sup_pmt,0)</f>
        <v/>
      </c>
      <c r="BK224" s="44">
        <f>IF(AND(p4_stab&gt;0,BK$4&gt;p4_stab+120),p4_sup_pmt,0)</f>
        <v/>
      </c>
      <c r="BL224" s="44">
        <f>IF(AND(p4_stab&gt;0,BL$4&gt;p4_stab+120),p4_sup_pmt,0)</f>
        <v/>
      </c>
      <c r="BM224" s="44">
        <f>IF(AND(p4_stab&gt;0,BM$4&gt;p4_stab+120),p4_sup_pmt,0)</f>
        <v/>
      </c>
      <c r="BN224" s="44">
        <f>IF(AND(p4_stab&gt;0,BN$4&gt;p4_stab+120),p4_sup_pmt,0)</f>
        <v/>
      </c>
      <c r="BO224" s="44">
        <f>IF(AND(p4_stab&gt;0,BO$4&gt;p4_stab+120),p4_sup_pmt,0)</f>
        <v/>
      </c>
      <c r="BP224" s="44">
        <f>IF(AND(p4_stab&gt;0,BP$4&gt;p4_stab+120),p4_sup_pmt,0)</f>
        <v/>
      </c>
      <c r="BQ224" s="44">
        <f>IF(AND(p4_stab&gt;0,BQ$4&gt;p4_stab+120),p4_sup_pmt,0)</f>
        <v/>
      </c>
      <c r="BR224" s="44">
        <f>IF(AND(p4_stab&gt;0,BR$4&gt;p4_stab+120),p4_sup_pmt,0)</f>
        <v/>
      </c>
      <c r="BS224" s="44">
        <f>IF(AND(p4_stab&gt;0,BS$4&gt;p4_stab+120),p4_sup_pmt,0)</f>
        <v/>
      </c>
      <c r="BT224" s="44">
        <f>IF(AND(p4_stab&gt;0,BT$4&gt;p4_stab+120),p4_sup_pmt,0)</f>
        <v/>
      </c>
      <c r="BU224" s="44">
        <f>IF(AND(p4_stab&gt;0,BU$4&gt;p4_stab+120),p4_sup_pmt,0)</f>
        <v/>
      </c>
      <c r="BV224" s="44">
        <f>IF(AND(p4_stab&gt;0,BV$4&gt;p4_stab+120),p4_sup_pmt,0)</f>
        <v/>
      </c>
      <c r="BW224" s="44">
        <f>IF(AND(p4_stab&gt;0,BW$4&gt;p4_stab+120),p4_sup_pmt,0)</f>
        <v/>
      </c>
      <c r="BX224" s="44">
        <f>IF(AND(p4_stab&gt;0,BX$4&gt;p4_stab+120),p4_sup_pmt,0)</f>
        <v/>
      </c>
      <c r="BY224" s="44">
        <f>IF(AND(p4_stab&gt;0,BY$4&gt;p4_stab+120),p4_sup_pmt,0)</f>
        <v/>
      </c>
      <c r="BZ224" s="44">
        <f>IF(AND(p4_stab&gt;0,BZ$4&gt;p4_stab+120),p4_sup_pmt,0)</f>
        <v/>
      </c>
      <c r="CA224" s="44">
        <f>IF(AND(p4_stab&gt;0,CA$4&gt;p4_stab+120),p4_sup_pmt,0)</f>
        <v/>
      </c>
      <c r="CB224" s="44">
        <f>IF(AND(p4_stab&gt;0,CB$4&gt;p4_stab+120),p4_sup_pmt,0)</f>
        <v/>
      </c>
      <c r="CC224" s="44">
        <f>IF(AND(p4_stab&gt;0,CC$4&gt;p4_stab+120),p4_sup_pmt,0)</f>
        <v/>
      </c>
      <c r="CD224" s="44">
        <f>IF(AND(p4_stab&gt;0,CD$4&gt;p4_stab+120),p4_sup_pmt,0)</f>
        <v/>
      </c>
      <c r="CE224" s="44">
        <f>IF(AND(p4_stab&gt;0,CE$4&gt;p4_stab+120),p4_sup_pmt,0)</f>
        <v/>
      </c>
      <c r="CF224" s="44">
        <f>IF(AND(p4_stab&gt;0,CF$4&gt;p4_stab+120),p4_sup_pmt,0)</f>
        <v/>
      </c>
      <c r="CG224" s="44">
        <f>IF(AND(p4_stab&gt;0,CG$4&gt;p4_stab+120),p4_sup_pmt,0)</f>
        <v/>
      </c>
      <c r="CH224" s="44">
        <f>IF(AND(p4_stab&gt;0,CH$4&gt;p4_stab+120),p4_sup_pmt,0)</f>
        <v/>
      </c>
      <c r="CI224" s="44">
        <f>IF(AND(p4_stab&gt;0,CI$4&gt;p4_stab+120),p4_sup_pmt,0)</f>
        <v/>
      </c>
      <c r="CJ224" s="44">
        <f>IF(AND(p4_stab&gt;0,CJ$4&gt;p4_stab+120),p4_sup_pmt,0)</f>
        <v/>
      </c>
      <c r="CK224" s="44">
        <f>IF(AND(p4_stab&gt;0,CK$4&gt;p4_stab+120),p4_sup_pmt,0)</f>
        <v/>
      </c>
      <c r="CL224" s="44">
        <f>IF(AND(p4_stab&gt;0,CL$4&gt;p4_stab+120),p4_sup_pmt,0)</f>
        <v/>
      </c>
      <c r="CM224" s="44">
        <f>IF(AND(p4_stab&gt;0,CM$4&gt;p4_stab+120),p4_sup_pmt,0)</f>
        <v/>
      </c>
      <c r="CN224" s="44">
        <f>IF(AND(p4_stab&gt;0,CN$4&gt;p4_stab+120),p4_sup_pmt,0)</f>
        <v/>
      </c>
      <c r="CO224" s="44">
        <f>IF(AND(p4_stab&gt;0,CO$4&gt;p4_stab+120),p4_sup_pmt,0)</f>
        <v/>
      </c>
      <c r="CP224" s="44">
        <f>IF(AND(p4_stab&gt;0,CP$4&gt;p4_stab+120),p4_sup_pmt,0)</f>
        <v/>
      </c>
      <c r="CQ224" s="44">
        <f>IF(AND(p4_stab&gt;0,CQ$4&gt;p4_stab+120),p4_sup_pmt,0)</f>
        <v/>
      </c>
      <c r="CR224" s="44">
        <f>IF(AND(p4_stab&gt;0,CR$4&gt;p4_stab+120),p4_sup_pmt,0)</f>
        <v/>
      </c>
      <c r="CS224" s="44">
        <f>IF(AND(p4_stab&gt;0,CS$4&gt;p4_stab+120),p4_sup_pmt,0)</f>
        <v/>
      </c>
      <c r="CT224" s="44">
        <f>IF(AND(p4_stab&gt;0,CT$4&gt;p4_stab+120),p4_sup_pmt,0)</f>
        <v/>
      </c>
      <c r="CU224" s="44">
        <f>IF(AND(p4_stab&gt;0,CU$4&gt;p4_stab+120),p4_sup_pmt,0)</f>
        <v/>
      </c>
      <c r="CV224" s="44">
        <f>IF(AND(p4_stab&gt;0,CV$4&gt;p4_stab+120),p4_sup_pmt,0)</f>
        <v/>
      </c>
      <c r="CW224" s="44">
        <f>IF(AND(p4_stab&gt;0,CW$4&gt;p4_stab+120),p4_sup_pmt,0)</f>
        <v/>
      </c>
      <c r="CX224" s="44">
        <f>IF(AND(p4_stab&gt;0,CX$4&gt;p4_stab+120),p4_sup_pmt,0)</f>
        <v/>
      </c>
      <c r="CY224" s="44">
        <f>IF(AND(p4_stab&gt;0,CY$4&gt;p4_stab+120),p4_sup_pmt,0)</f>
        <v/>
      </c>
      <c r="CZ224" s="44">
        <f>IF(AND(p4_stab&gt;0,CZ$4&gt;p4_stab+120),p4_sup_pmt,0)</f>
        <v/>
      </c>
      <c r="DA224" s="44">
        <f>IF(AND(p4_stab&gt;0,DA$4&gt;p4_stab+120),p4_sup_pmt,0)</f>
        <v/>
      </c>
      <c r="DB224" s="44">
        <f>IF(AND(p4_stab&gt;0,DB$4&gt;p4_stab+120),p4_sup_pmt,0)</f>
        <v/>
      </c>
      <c r="DC224" s="44">
        <f>IF(AND(p4_stab&gt;0,DC$4&gt;p4_stab+120),p4_sup_pmt,0)</f>
        <v/>
      </c>
      <c r="DD224" s="44">
        <f>IF(AND(p4_stab&gt;0,DD$4&gt;p4_stab+120),p4_sup_pmt,0)</f>
        <v/>
      </c>
      <c r="DE224" s="44">
        <f>IF(AND(p4_stab&gt;0,DE$4&gt;p4_stab+120),p4_sup_pmt,0)</f>
        <v/>
      </c>
      <c r="DF224" s="44">
        <f>IF(AND(p4_stab&gt;0,DF$4&gt;p4_stab+120),p4_sup_pmt,0)</f>
        <v/>
      </c>
      <c r="DG224" s="44">
        <f>IF(AND(p4_stab&gt;0,DG$4&gt;p4_stab+120),p4_sup_pmt,0)</f>
        <v/>
      </c>
      <c r="DH224" s="44">
        <f>IF(AND(p4_stab&gt;0,DH$4&gt;p4_stab+120),p4_sup_pmt,0)</f>
        <v/>
      </c>
      <c r="DI224" s="44">
        <f>IF(AND(p4_stab&gt;0,DI$4&gt;p4_stab+120),p4_sup_pmt,0)</f>
        <v/>
      </c>
      <c r="DJ224" s="44">
        <f>IF(AND(p4_stab&gt;0,DJ$4&gt;p4_stab+120),p4_sup_pmt,0)</f>
        <v/>
      </c>
      <c r="DK224" s="44">
        <f>IF(AND(p4_stab&gt;0,DK$4&gt;p4_stab+120),p4_sup_pmt,0)</f>
        <v/>
      </c>
      <c r="DL224" s="44">
        <f>IF(AND(p4_stab&gt;0,DL$4&gt;p4_stab+120),p4_sup_pmt,0)</f>
        <v/>
      </c>
      <c r="DM224" s="44">
        <f>IF(AND(p4_stab&gt;0,DM$4&gt;p4_stab+120),p4_sup_pmt,0)</f>
        <v/>
      </c>
      <c r="DN224" s="44">
        <f>IF(AND(p4_stab&gt;0,DN$4&gt;p4_stab+120),p4_sup_pmt,0)</f>
        <v/>
      </c>
      <c r="DO224" s="44">
        <f>IF(AND(p4_stab&gt;0,DO$4&gt;p4_stab+120),p4_sup_pmt,0)</f>
        <v/>
      </c>
      <c r="DP224" s="44">
        <f>IF(AND(p4_stab&gt;0,DP$4&gt;p4_stab+120),p4_sup_pmt,0)</f>
        <v/>
      </c>
      <c r="DQ224" s="44">
        <f>IF(AND(p4_stab&gt;0,DQ$4&gt;p4_stab+120),p4_sup_pmt,0)</f>
        <v/>
      </c>
      <c r="DR224" s="44">
        <f>IF(AND(p4_stab&gt;0,DR$4&gt;p4_stab+120),p4_sup_pmt,0)</f>
        <v/>
      </c>
      <c r="DS224" s="44">
        <f>IF(AND(p4_stab&gt;0,DS$4&gt;p4_stab+120),p4_sup_pmt,0)</f>
        <v/>
      </c>
      <c r="DT224" s="44">
        <f>IF(AND(p4_stab&gt;0,DT$4&gt;p4_stab+120),p4_sup_pmt,0)</f>
        <v/>
      </c>
      <c r="DU224" s="44">
        <f>IF(AND(p4_stab&gt;0,DU$4&gt;p4_stab+120),p4_sup_pmt,0)</f>
        <v/>
      </c>
      <c r="DV224" s="44">
        <f>IF(AND(p4_stab&gt;0,DV$4&gt;p4_stab+120),p4_sup_pmt,0)</f>
        <v/>
      </c>
      <c r="DW224" s="44">
        <f>IF(AND(p4_stab&gt;0,DW$4&gt;p4_stab+120),p4_sup_pmt,0)</f>
        <v/>
      </c>
      <c r="DX224" s="44">
        <f>IF(AND(p4_stab&gt;0,DX$4&gt;p4_stab+120),p4_sup_pmt,0)</f>
        <v/>
      </c>
      <c r="DY224" s="44">
        <f>IF(AND(p4_stab&gt;0,DY$4&gt;p4_stab+120),p4_sup_pmt,0)</f>
        <v/>
      </c>
      <c r="DZ224" s="44">
        <f>IF(AND(p4_stab&gt;0,DZ$4&gt;p4_stab+120),p4_sup_pmt,0)</f>
        <v/>
      </c>
      <c r="EA224" s="44">
        <f>IF(AND(p4_stab&gt;0,EA$4&gt;p4_stab+120),p4_sup_pmt,0)</f>
        <v/>
      </c>
      <c r="EB224" s="44">
        <f>IF(AND(p4_stab&gt;0,EB$4&gt;p4_stab+120),p4_sup_pmt,0)</f>
        <v/>
      </c>
      <c r="EC224" s="44">
        <f>IF(AND(p4_stab&gt;0,EC$4&gt;p4_stab+120),p4_sup_pmt,0)</f>
        <v/>
      </c>
      <c r="ED224" s="44">
        <f>IF(AND(p4_stab&gt;0,ED$4&gt;p4_stab+120),p4_sup_pmt,0)</f>
        <v/>
      </c>
      <c r="EE224" s="44">
        <f>IF(AND(p4_stab&gt;0,EE$4&gt;p4_stab+120),p4_sup_pmt,0)</f>
        <v/>
      </c>
      <c r="EF224" s="44">
        <f>IF(AND(p4_stab&gt;0,EF$4&gt;p4_stab+120),p4_sup_pmt,0)</f>
        <v/>
      </c>
      <c r="EG224" s="44">
        <f>IF(AND(p4_stab&gt;0,EG$4&gt;p4_stab+120),p4_sup_pmt,0)</f>
        <v/>
      </c>
      <c r="EH224" s="44">
        <f>IF(AND(p4_stab&gt;0,EH$4&gt;p4_stab+120),p4_sup_pmt,0)</f>
        <v/>
      </c>
      <c r="EI224" s="44">
        <f>IF(AND(p4_stab&gt;0,EI$4&gt;p4_stab+120),p4_sup_pmt,0)</f>
        <v/>
      </c>
      <c r="EJ224" s="44">
        <f>IF(AND(p4_stab&gt;0,EJ$4&gt;p4_stab+120),p4_sup_pmt,0)</f>
        <v/>
      </c>
      <c r="EK224" s="44">
        <f>IF(AND(p4_stab&gt;0,EK$4&gt;p4_stab+120),p4_sup_pmt,0)</f>
        <v/>
      </c>
      <c r="EL224" s="44">
        <f>IF(AND(p4_stab&gt;0,EL$4&gt;p4_stab+120),p4_sup_pmt,0)</f>
        <v/>
      </c>
      <c r="EM224" s="44">
        <f>IF(AND(p4_stab&gt;0,EM$4&gt;p4_stab+120),p4_sup_pmt,0)</f>
        <v/>
      </c>
      <c r="EN224" s="44">
        <f>IF(AND(p4_stab&gt;0,EN$4&gt;p4_stab+120),p4_sup_pmt,0)</f>
        <v/>
      </c>
      <c r="EO224" s="44">
        <f>IF(AND(p4_stab&gt;0,EO$4&gt;p4_stab+120),p4_sup_pmt,0)</f>
        <v/>
      </c>
      <c r="EP224" s="44">
        <f>IF(AND(p4_stab&gt;0,EP$4&gt;p4_stab+120),p4_sup_pmt,0)</f>
        <v/>
      </c>
      <c r="EQ224" s="44">
        <f>IF(AND(p4_stab&gt;0,EQ$4&gt;p4_stab+120),p4_sup_pmt,0)</f>
        <v/>
      </c>
      <c r="ER224" s="44">
        <f>IF(AND(p4_stab&gt;0,ER$4&gt;p4_stab+120),p4_sup_pmt,0)</f>
        <v/>
      </c>
      <c r="ES224" s="44">
        <f>IF(AND(p4_stab&gt;0,ES$4&gt;p4_stab+120),p4_sup_pmt,0)</f>
        <v/>
      </c>
      <c r="ET224" s="44">
        <f>IF(AND(p4_stab&gt;0,ET$4&gt;p4_stab+120),p4_sup_pmt,0)</f>
        <v/>
      </c>
      <c r="EU224" s="44">
        <f>IF(AND(p4_stab&gt;0,EU$4&gt;p4_stab+120),p4_sup_pmt,0)</f>
        <v/>
      </c>
      <c r="EV224" s="44">
        <f>IF(AND(p4_stab&gt;0,EV$4&gt;p4_stab+120),p4_sup_pmt,0)</f>
        <v/>
      </c>
      <c r="EW224" s="44">
        <f>IF(AND(p4_stab&gt;0,EW$4&gt;p4_stab+120),p4_sup_pmt,0)</f>
        <v/>
      </c>
      <c r="EX224" s="44">
        <f>IF(AND(p4_stab&gt;0,EX$4&gt;p4_stab+120),p4_sup_pmt,0)</f>
        <v/>
      </c>
      <c r="EY224" s="44">
        <f>IF(AND(p4_stab&gt;0,EY$4&gt;p4_stab+120),p4_sup_pmt,0)</f>
        <v/>
      </c>
      <c r="EZ224" s="44">
        <f>IF(AND(p4_stab&gt;0,EZ$4&gt;p4_stab+120),p4_sup_pmt,0)</f>
        <v/>
      </c>
      <c r="FA224" s="44">
        <f>IF(AND(p4_stab&gt;0,FA$4&gt;p4_stab+120),p4_sup_pmt,0)</f>
        <v/>
      </c>
      <c r="FB224" s="44">
        <f>IF(AND(p4_stab&gt;0,FB$4&gt;p4_stab+120),p4_sup_pmt,0)</f>
        <v/>
      </c>
      <c r="FC224" s="44">
        <f>IF(AND(p4_stab&gt;0,FC$4&gt;p4_stab+120),p4_sup_pmt,0)</f>
        <v/>
      </c>
      <c r="FD224" s="44">
        <f>IF(AND(p4_stab&gt;0,FD$4&gt;p4_stab+120),p4_sup_pmt,0)</f>
        <v/>
      </c>
      <c r="FE224" s="44">
        <f>IF(AND(p4_stab&gt;0,FE$4&gt;p4_stab+120),p4_sup_pmt,0)</f>
        <v/>
      </c>
      <c r="FF224" s="44">
        <f>IF(AND(p4_stab&gt;0,FF$4&gt;p4_stab+120),p4_sup_pmt,0)</f>
        <v/>
      </c>
      <c r="FG224" s="44">
        <f>IF(AND(p4_stab&gt;0,FG$4&gt;p4_stab+120),p4_sup_pmt,0)</f>
        <v/>
      </c>
      <c r="FH224" s="44">
        <f>IF(AND(p4_stab&gt;0,FH$4&gt;p4_stab+120),p4_sup_pmt,0)</f>
        <v/>
      </c>
      <c r="FI224" s="44">
        <f>IF(AND(p4_stab&gt;0,FI$4&gt;p4_stab+120),p4_sup_pmt,0)</f>
        <v/>
      </c>
      <c r="FJ224" s="44">
        <f>IF(AND(p4_stab&gt;0,FJ$4&gt;p4_stab+120),p4_sup_pmt,0)</f>
        <v/>
      </c>
      <c r="FK224" s="44">
        <f>IF(AND(p4_stab&gt;0,FK$4&gt;p4_stab+120),p4_sup_pmt,0)</f>
        <v/>
      </c>
      <c r="FL224" s="44">
        <f>IF(AND(p4_stab&gt;0,FL$4&gt;p4_stab+120),p4_sup_pmt,0)</f>
        <v/>
      </c>
      <c r="FM224" s="44">
        <f>IF(AND(p4_stab&gt;0,FM$4&gt;p4_stab+120),p4_sup_pmt,0)</f>
        <v/>
      </c>
      <c r="FN224" s="44">
        <f>IF(AND(p4_stab&gt;0,FN$4&gt;p4_stab+120),p4_sup_pmt,0)</f>
        <v/>
      </c>
      <c r="FO224" s="44">
        <f>IF(AND(p4_stab&gt;0,FO$4&gt;p4_stab+120),p4_sup_pmt,0)</f>
        <v/>
      </c>
      <c r="FP224" s="44">
        <f>IF(AND(p4_stab&gt;0,FP$4&gt;p4_stab+120),p4_sup_pmt,0)</f>
        <v/>
      </c>
      <c r="FQ224" s="44">
        <f>IF(AND(p4_stab&gt;0,FQ$4&gt;p4_stab+120),p4_sup_pmt,0)</f>
        <v/>
      </c>
      <c r="FR224" s="44">
        <f>IF(AND(p4_stab&gt;0,FR$4&gt;p4_stab+120),p4_sup_pmt,0)</f>
        <v/>
      </c>
      <c r="FS224" s="44">
        <f>IF(AND(p4_stab&gt;0,FS$4&gt;p4_stab+120),p4_sup_pmt,0)</f>
        <v/>
      </c>
      <c r="FT224" s="44">
        <f>IF(AND(p4_stab&gt;0,FT$4&gt;p4_stab+120),p4_sup_pmt,0)</f>
        <v/>
      </c>
      <c r="FU224" s="44">
        <f>IF(AND(p4_stab&gt;0,FU$4&gt;p4_stab+120),p4_sup_pmt,0)</f>
        <v/>
      </c>
      <c r="FV224" s="44">
        <f>IF(AND(p4_stab&gt;0,FV$4&gt;p4_stab+120),p4_sup_pmt,0)</f>
        <v/>
      </c>
      <c r="FW224" s="44">
        <f>IF(AND(p4_stab&gt;0,FW$4&gt;p4_stab+120),p4_sup_pmt,0)</f>
        <v/>
      </c>
      <c r="FX224" s="44">
        <f>IF(AND(p4_stab&gt;0,FX$4&gt;p4_stab+120),p4_sup_pmt,0)</f>
        <v/>
      </c>
      <c r="FY224" s="44">
        <f>IF(AND(p4_stab&gt;0,FY$4&gt;p4_stab+120),p4_sup_pmt,0)</f>
        <v/>
      </c>
      <c r="FZ224" s="44">
        <f>IF(AND(p4_stab&gt;0,FZ$4&gt;p4_stab+120),p4_sup_pmt,0)</f>
        <v/>
      </c>
      <c r="GA224" s="44">
        <f>IF(AND(p4_stab&gt;0,GA$4&gt;p4_stab+120),p4_sup_pmt,0)</f>
        <v/>
      </c>
      <c r="GB224" s="44">
        <f>IF(AND(p4_stab&gt;0,GB$4&gt;p4_stab+120),p4_sup_pmt,0)</f>
        <v/>
      </c>
      <c r="GC224" s="44">
        <f>IF(AND(p4_stab&gt;0,GC$4&gt;p4_stab+120),p4_sup_pmt,0)</f>
        <v/>
      </c>
      <c r="GD224" s="44">
        <f>IF(AND(p4_stab&gt;0,GD$4&gt;p4_stab+120),p4_sup_pmt,0)</f>
        <v/>
      </c>
      <c r="GE224" s="44">
        <f>IF(AND(p4_stab&gt;0,GE$4&gt;p4_stab+120),p4_sup_pmt,0)</f>
        <v/>
      </c>
      <c r="GF224" s="44">
        <f>IF(AND(p4_stab&gt;0,GF$4&gt;p4_stab+120),p4_sup_pmt,0)</f>
        <v/>
      </c>
      <c r="GG224" s="44">
        <f>IF(AND(p4_stab&gt;0,GG$4&gt;p4_stab+120),p4_sup_pmt,0)</f>
        <v/>
      </c>
      <c r="GH224" s="44">
        <f>IF(AND(p4_stab&gt;0,GH$4&gt;p4_stab+120),p4_sup_pmt,0)</f>
        <v/>
      </c>
      <c r="GI224" s="44">
        <f>IF(AND(p4_stab&gt;0,GI$4&gt;p4_stab+120),p4_sup_pmt,0)</f>
        <v/>
      </c>
      <c r="GJ224" s="44">
        <f>IF(AND(p4_stab&gt;0,GJ$4&gt;p4_stab+120),p4_sup_pmt,0)</f>
        <v/>
      </c>
      <c r="GK224" s="44">
        <f>IF(AND(p4_stab&gt;0,GK$4&gt;p4_stab+120),p4_sup_pmt,0)</f>
        <v/>
      </c>
      <c r="GL224" s="44">
        <f>IF(AND(p4_stab&gt;0,GL$4&gt;p4_stab+120),p4_sup_pmt,0)</f>
        <v/>
      </c>
      <c r="GM224" s="44">
        <f>IF(AND(p4_stab&gt;0,GM$4&gt;p4_stab+120),p4_sup_pmt,0)</f>
        <v/>
      </c>
      <c r="GN224" s="44">
        <f>IF(AND(p4_stab&gt;0,GN$4&gt;p4_stab+120),p4_sup_pmt,0)</f>
        <v/>
      </c>
      <c r="GO224" s="44">
        <f>IF(AND(p4_stab&gt;0,GO$4&gt;p4_stab+120),p4_sup_pmt,0)</f>
        <v/>
      </c>
      <c r="GP224" s="44">
        <f>IF(AND(p4_stab&gt;0,GP$4&gt;p4_stab+120),p4_sup_pmt,0)</f>
        <v/>
      </c>
      <c r="GQ224" s="44">
        <f>IF(AND(p4_stab&gt;0,GQ$4&gt;p4_stab+120),p4_sup_pmt,0)</f>
        <v/>
      </c>
      <c r="GR224" s="44">
        <f>IF(AND(p4_stab&gt;0,GR$4&gt;p4_stab+120),p4_sup_pmt,0)</f>
        <v/>
      </c>
      <c r="GS224" s="44">
        <f>IF(AND(p4_stab&gt;0,GS$4&gt;p4_stab+120),p4_sup_pmt,0)</f>
        <v/>
      </c>
      <c r="GT224" s="44">
        <f>IF(AND(p4_stab&gt;0,GT$4&gt;p4_stab+120),p4_sup_pmt,0)</f>
        <v/>
      </c>
      <c r="GU224" s="44">
        <f>IF(AND(p4_stab&gt;0,GU$4&gt;p4_stab+120),p4_sup_pmt,0)</f>
        <v/>
      </c>
      <c r="GV224" s="44">
        <f>IF(AND(p4_stab&gt;0,GV$4&gt;p4_stab+120),p4_sup_pmt,0)</f>
        <v/>
      </c>
      <c r="GW224" s="44">
        <f>IF(AND(p4_stab&gt;0,GW$4&gt;p4_stab+120),p4_sup_pmt,0)</f>
        <v/>
      </c>
      <c r="GX224" s="44">
        <f>IF(AND(p4_stab&gt;0,GX$4&gt;p4_stab+120),p4_sup_pmt,0)</f>
        <v/>
      </c>
      <c r="GY224" s="44">
        <f>IF(AND(p4_stab&gt;0,GY$4&gt;p4_stab+120),p4_sup_pmt,0)</f>
        <v/>
      </c>
      <c r="GZ224" s="44">
        <f>IF(AND(p4_stab&gt;0,GZ$4&gt;p4_stab+120),p4_sup_pmt,0)</f>
        <v/>
      </c>
      <c r="HA224" s="44">
        <f>IF(AND(p4_stab&gt;0,HA$4&gt;p4_stab+120),p4_sup_pmt,0)</f>
        <v/>
      </c>
      <c r="HB224" s="44">
        <f>IF(AND(p4_stab&gt;0,HB$4&gt;p4_stab+120),p4_sup_pmt,0)</f>
        <v/>
      </c>
      <c r="HC224" s="44">
        <f>IF(AND(p4_stab&gt;0,HC$4&gt;p4_stab+120),p4_sup_pmt,0)</f>
        <v/>
      </c>
      <c r="HD224" s="44">
        <f>IF(AND(p4_stab&gt;0,HD$4&gt;p4_stab+120),p4_sup_pmt,0)</f>
        <v/>
      </c>
      <c r="HE224" s="44">
        <f>IF(AND(p4_stab&gt;0,HE$4&gt;p4_stab+120),p4_sup_pmt,0)</f>
        <v/>
      </c>
      <c r="HF224" s="44">
        <f>IF(AND(p4_stab&gt;0,HF$4&gt;p4_stab+120),p4_sup_pmt,0)</f>
        <v/>
      </c>
      <c r="HG224" s="44">
        <f>IF(AND(p4_stab&gt;0,HG$4&gt;p4_stab+120),p4_sup_pmt,0)</f>
        <v/>
      </c>
      <c r="HH224" s="44">
        <f>IF(AND(p4_stab&gt;0,HH$4&gt;p4_stab+120),p4_sup_pmt,0)</f>
        <v/>
      </c>
      <c r="HI224" s="44">
        <f>IF(AND(p4_stab&gt;0,HI$4&gt;p4_stab+120),p4_sup_pmt,0)</f>
        <v/>
      </c>
      <c r="HJ224" s="44">
        <f>IF(AND(p4_stab&gt;0,HJ$4&gt;p4_stab+120),p4_sup_pmt,0)</f>
        <v/>
      </c>
      <c r="HK224" s="44">
        <f>IF(AND(p4_stab&gt;0,HK$4&gt;p4_stab+120),p4_sup_pmt,0)</f>
        <v/>
      </c>
      <c r="HL224" s="44">
        <f>IF(AND(p4_stab&gt;0,HL$4&gt;p4_stab+120),p4_sup_pmt,0)</f>
        <v/>
      </c>
      <c r="HM224" s="44">
        <f>IF(AND(p4_stab&gt;0,HM$4&gt;p4_stab+120),p4_sup_pmt,0)</f>
        <v/>
      </c>
      <c r="HN224" s="44">
        <f>IF(AND(p4_stab&gt;0,HN$4&gt;p4_stab+120),p4_sup_pmt,0)</f>
        <v/>
      </c>
      <c r="HO224" s="44">
        <f>IF(AND(p4_stab&gt;0,HO$4&gt;p4_stab+120),p4_sup_pmt,0)</f>
        <v/>
      </c>
      <c r="HP224" s="44">
        <f>IF(AND(p4_stab&gt;0,HP$4&gt;p4_stab+120),p4_sup_pmt,0)</f>
        <v/>
      </c>
      <c r="HQ224" s="44">
        <f>IF(AND(p4_stab&gt;0,HQ$4&gt;p4_stab+120),p4_sup_pmt,0)</f>
        <v/>
      </c>
      <c r="HR224" s="44">
        <f>IF(AND(p4_stab&gt;0,HR$4&gt;p4_stab+120),p4_sup_pmt,0)</f>
        <v/>
      </c>
      <c r="HS224" s="44">
        <f>IF(AND(p4_stab&gt;0,HS$4&gt;p4_stab+120),p4_sup_pmt,0)</f>
        <v/>
      </c>
      <c r="HT224" s="44">
        <f>IF(AND(p4_stab&gt;0,HT$4&gt;p4_stab+120),p4_sup_pmt,0)</f>
        <v/>
      </c>
      <c r="HU224" s="44">
        <f>IF(AND(p4_stab&gt;0,HU$4&gt;p4_stab+120),p4_sup_pmt,0)</f>
        <v/>
      </c>
      <c r="HV224" s="44">
        <f>IF(AND(p4_stab&gt;0,HV$4&gt;p4_stab+120),p4_sup_pmt,0)</f>
        <v/>
      </c>
      <c r="HW224" s="44">
        <f>IF(AND(p4_stab&gt;0,HW$4&gt;p4_stab+120),p4_sup_pmt,0)</f>
        <v/>
      </c>
      <c r="HX224" s="44">
        <f>IF(AND(p4_stab&gt;0,HX$4&gt;p4_stab+120),p4_sup_pmt,0)</f>
        <v/>
      </c>
      <c r="HY224" s="44">
        <f>IF(AND(p4_stab&gt;0,HY$4&gt;p4_stab+120),p4_sup_pmt,0)</f>
        <v/>
      </c>
      <c r="HZ224" s="44">
        <f>IF(AND(p4_stab&gt;0,HZ$4&gt;p4_stab+120),p4_sup_pmt,0)</f>
        <v/>
      </c>
      <c r="IA224" s="44">
        <f>IF(AND(p4_stab&gt;0,IA$4&gt;p4_stab+120),p4_sup_pmt,0)</f>
        <v/>
      </c>
      <c r="IB224" s="44">
        <f>IF(AND(p4_stab&gt;0,IB$4&gt;p4_stab+120),p4_sup_pmt,0)</f>
        <v/>
      </c>
      <c r="IC224" s="44">
        <f>IF(AND(p4_stab&gt;0,IC$4&gt;p4_stab+120),p4_sup_pmt,0)</f>
        <v/>
      </c>
      <c r="ID224" s="44">
        <f>IF(AND(p4_stab&gt;0,ID$4&gt;p4_stab+120),p4_sup_pmt,0)</f>
        <v/>
      </c>
      <c r="IE224" s="44">
        <f>IF(AND(p4_stab&gt;0,IE$4&gt;p4_stab+120),p4_sup_pmt,0)</f>
        <v/>
      </c>
      <c r="IF224" s="44">
        <f>IF(AND(p4_stab&gt;0,IF$4&gt;p4_stab+120),p4_sup_pmt,0)</f>
        <v/>
      </c>
      <c r="IG224" s="44">
        <f>IF(AND(p4_stab&gt;0,IG$4&gt;p4_stab+120),p4_sup_pmt,0)</f>
        <v/>
      </c>
      <c r="IH224" s="44">
        <f>IF(AND(p4_stab&gt;0,IH$4&gt;p4_stab+120),p4_sup_pmt,0)</f>
        <v/>
      </c>
      <c r="II224" s="44">
        <f>IF(AND(p4_stab&gt;0,II$4&gt;p4_stab+120),p4_sup_pmt,0)</f>
        <v/>
      </c>
      <c r="IJ224" s="44">
        <f>IF(AND(p4_stab&gt;0,IJ$4&gt;p4_stab+120),p4_sup_pmt,0)</f>
        <v/>
      </c>
      <c r="IK224" s="44">
        <f>IF(AND(p4_stab&gt;0,IK$4&gt;p4_stab+120),p4_sup_pmt,0)</f>
        <v/>
      </c>
      <c r="IL224" s="44">
        <f>IF(AND(p4_stab&gt;0,IL$4&gt;p4_stab+120),p4_sup_pmt,0)</f>
        <v/>
      </c>
      <c r="IM224" s="44">
        <f>IF(AND(p4_stab&gt;0,IM$4&gt;p4_stab+120),p4_sup_pmt,0)</f>
        <v/>
      </c>
      <c r="IN224" s="44">
        <f>IF(AND(p4_stab&gt;0,IN$4&gt;p4_stab+120),p4_sup_pmt,0)</f>
        <v/>
      </c>
      <c r="IO224" s="44">
        <f>IF(AND(p4_stab&gt;0,IO$4&gt;p4_stab+120),p4_sup_pmt,0)</f>
        <v/>
      </c>
      <c r="IP224" s="44">
        <f>IF(AND(p4_stab&gt;0,IP$4&gt;p4_stab+120),p4_sup_pmt,0)</f>
        <v/>
      </c>
      <c r="IQ224" s="44">
        <f>IF(AND(p4_stab&gt;0,IQ$4&gt;p4_stab+120),p4_sup_pmt,0)</f>
        <v/>
      </c>
      <c r="IR224" s="44">
        <f>IF(AND(p4_stab&gt;0,IR$4&gt;p4_stab+120),p4_sup_pmt,0)</f>
        <v/>
      </c>
      <c r="IS224" s="44">
        <f>IF(AND(p4_stab&gt;0,IS$4&gt;p4_stab+120),p4_sup_pmt,0)</f>
        <v/>
      </c>
      <c r="IT224" s="44">
        <f>IF(AND(p4_stab&gt;0,IT$4&gt;p4_stab+120),p4_sup_pmt,0)</f>
        <v/>
      </c>
      <c r="IU224" s="44">
        <f>IF(AND(p4_stab&gt;0,IU$4&gt;p4_stab+120),p4_sup_pmt,0)</f>
        <v/>
      </c>
      <c r="IV224" s="44">
        <f>IF(AND(p4_stab&gt;0,IV$4&gt;p4_stab+120),p4_sup_pmt,0)</f>
        <v/>
      </c>
      <c r="IW224" s="44">
        <f>IF(AND(p4_stab&gt;0,IW$4&gt;p4_stab+120),p4_sup_pmt,0)</f>
        <v/>
      </c>
      <c r="IX224" s="44">
        <f>IF(AND(p4_stab&gt;0,IX$4&gt;p4_stab+120),p4_sup_pmt,0)</f>
        <v/>
      </c>
      <c r="IY224" s="44">
        <f>IF(AND(p4_stab&gt;0,IY$4&gt;p4_stab+120),p4_sup_pmt,0)</f>
        <v/>
      </c>
      <c r="IZ224" s="44">
        <f>IF(AND(p4_stab&gt;0,IZ$4&gt;p4_stab+120),p4_sup_pmt,0)</f>
        <v/>
      </c>
      <c r="JA224" s="44">
        <f>IF(AND(p4_stab&gt;0,JA$4&gt;p4_stab+120),p4_sup_pmt,0)</f>
        <v/>
      </c>
      <c r="JB224" s="44">
        <f>IF(AND(p4_stab&gt;0,JB$4&gt;p4_stab+120),p4_sup_pmt,0)</f>
        <v/>
      </c>
      <c r="JC224" s="44">
        <f>IF(AND(p4_stab&gt;0,JC$4&gt;p4_stab+120),p4_sup_pmt,0)</f>
        <v/>
      </c>
      <c r="JD224" s="44">
        <f>IF(AND(p4_stab&gt;0,JD$4&gt;p4_stab+120),p4_sup_pmt,0)</f>
        <v/>
      </c>
      <c r="JE224" s="44">
        <f>IF(AND(p4_stab&gt;0,JE$4&gt;p4_stab+120),p4_sup_pmt,0)</f>
        <v/>
      </c>
      <c r="JF224" s="44">
        <f>IF(AND(p4_stab&gt;0,JF$4&gt;p4_stab+120),p4_sup_pmt,0)</f>
        <v/>
      </c>
      <c r="JG224" s="44">
        <f>IF(AND(p4_stab&gt;0,JG$4&gt;p4_stab+120),p4_sup_pmt,0)</f>
        <v/>
      </c>
      <c r="JH224" s="44">
        <f>IF(AND(p4_stab&gt;0,JH$4&gt;p4_stab+120),p4_sup_pmt,0)</f>
        <v/>
      </c>
      <c r="JI224" s="44">
        <f>IF(AND(p4_stab&gt;0,JI$4&gt;p4_stab+120),p4_sup_pmt,0)</f>
        <v/>
      </c>
      <c r="JJ224" s="44">
        <f>IF(AND(p4_stab&gt;0,JJ$4&gt;p4_stab+120),p4_sup_pmt,0)</f>
        <v/>
      </c>
      <c r="JK224" s="44">
        <f>IF(AND(p4_stab&gt;0,JK$4&gt;p4_stab+120),p4_sup_pmt,0)</f>
        <v/>
      </c>
      <c r="JL224" s="44">
        <f>IF(AND(p4_stab&gt;0,JL$4&gt;p4_stab+120),p4_sup_pmt,0)</f>
        <v/>
      </c>
      <c r="JM224" s="44">
        <f>IF(AND(p4_stab&gt;0,JM$4&gt;p4_stab+120),p4_sup_pmt,0)</f>
        <v/>
      </c>
      <c r="JN224" s="44">
        <f>IF(AND(p4_stab&gt;0,JN$4&gt;p4_stab+120),p4_sup_pmt,0)</f>
        <v/>
      </c>
      <c r="JO224" s="44">
        <f>IF(AND(p4_stab&gt;0,JO$4&gt;p4_stab+120),p4_sup_pmt,0)</f>
        <v/>
      </c>
      <c r="JP224" s="44">
        <f>IF(AND(p4_stab&gt;0,JP$4&gt;p4_stab+120),p4_sup_pmt,0)</f>
        <v/>
      </c>
      <c r="JQ224" s="44">
        <f>IF(AND(p4_stab&gt;0,JQ$4&gt;p4_stab+120),p4_sup_pmt,0)</f>
        <v/>
      </c>
      <c r="JR224" s="44">
        <f>IF(AND(p4_stab&gt;0,JR$4&gt;p4_stab+120),p4_sup_pmt,0)</f>
        <v/>
      </c>
      <c r="JS224" s="44">
        <f>IF(AND(p4_stab&gt;0,JS$4&gt;p4_stab+120),p4_sup_pmt,0)</f>
        <v/>
      </c>
      <c r="JT224" s="44">
        <f>IF(AND(p4_stab&gt;0,JT$4&gt;p4_stab+120),p4_sup_pmt,0)</f>
        <v/>
      </c>
      <c r="JU224" s="44">
        <f>IF(AND(p4_stab&gt;0,JU$4&gt;p4_stab+120),p4_sup_pmt,0)</f>
        <v/>
      </c>
      <c r="JV224" s="44">
        <f>IF(AND(p4_stab&gt;0,JV$4&gt;p4_stab+120),p4_sup_pmt,0)</f>
        <v/>
      </c>
      <c r="JW224" s="44">
        <f>IF(AND(p4_stab&gt;0,JW$4&gt;p4_stab+120),p4_sup_pmt,0)</f>
        <v/>
      </c>
      <c r="JX224" s="44">
        <f>IF(AND(p4_stab&gt;0,JX$4&gt;p4_stab+120),p4_sup_pmt,0)</f>
        <v/>
      </c>
      <c r="JY224" s="44">
        <f>IF(AND(p4_stab&gt;0,JY$4&gt;p4_stab+120),p4_sup_pmt,0)</f>
        <v/>
      </c>
      <c r="JZ224" s="44">
        <f>IF(AND(p4_stab&gt;0,JZ$4&gt;p4_stab+120),p4_sup_pmt,0)</f>
        <v/>
      </c>
      <c r="KA224" s="44">
        <f>IF(AND(p4_stab&gt;0,KA$4&gt;p4_stab+120),p4_sup_pmt,0)</f>
        <v/>
      </c>
      <c r="KB224" s="44">
        <f>IF(AND(p4_stab&gt;0,KB$4&gt;p4_stab+120),p4_sup_pmt,0)</f>
        <v/>
      </c>
      <c r="KC224" s="44">
        <f>IF(AND(p4_stab&gt;0,KC$4&gt;p4_stab+120),p4_sup_pmt,0)</f>
        <v/>
      </c>
      <c r="KD224" s="44">
        <f>IF(AND(p4_stab&gt;0,KD$4&gt;p4_stab+120),p4_sup_pmt,0)</f>
        <v/>
      </c>
      <c r="KE224" s="44">
        <f>IF(AND(p4_stab&gt;0,KE$4&gt;p4_stab+120),p4_sup_pmt,0)</f>
        <v/>
      </c>
      <c r="KF224" s="44">
        <f>IF(AND(p4_stab&gt;0,KF$4&gt;p4_stab+120),p4_sup_pmt,0)</f>
        <v/>
      </c>
      <c r="KG224" s="44">
        <f>IF(AND(p4_stab&gt;0,KG$4&gt;p4_stab+120),p4_sup_pmt,0)</f>
        <v/>
      </c>
      <c r="KH224" s="44">
        <f>IF(AND(p4_stab&gt;0,KH$4&gt;p4_stab+120),p4_sup_pmt,0)</f>
        <v/>
      </c>
      <c r="KI224" s="44">
        <f>IF(AND(p4_stab&gt;0,KI$4&gt;p4_stab+120),p4_sup_pmt,0)</f>
        <v/>
      </c>
      <c r="KJ224" s="44">
        <f>IF(AND(p4_stab&gt;0,KJ$4&gt;p4_stab+120),p4_sup_pmt,0)</f>
        <v/>
      </c>
      <c r="KK224" s="44">
        <f>IF(AND(p4_stab&gt;0,KK$4&gt;p4_stab+120),p4_sup_pmt,0)</f>
        <v/>
      </c>
      <c r="KL224" s="44">
        <f>IF(AND(p4_stab&gt;0,KL$4&gt;p4_stab+120),p4_sup_pmt,0)</f>
        <v/>
      </c>
      <c r="KM224" s="44">
        <f>IF(AND(p4_stab&gt;0,KM$4&gt;p4_stab+120),p4_sup_pmt,0)</f>
        <v/>
      </c>
      <c r="KN224" s="44">
        <f>IF(AND(p4_stab&gt;0,KN$4&gt;p4_stab+120),p4_sup_pmt,0)</f>
        <v/>
      </c>
      <c r="KO224" s="44">
        <f>IF(AND(p4_stab&gt;0,KO$4&gt;p4_stab+120),p4_sup_pmt,0)</f>
        <v/>
      </c>
      <c r="KP224" s="44">
        <f>IF(AND(p4_stab&gt;0,KP$4&gt;p4_stab+120),p4_sup_pmt,0)</f>
        <v/>
      </c>
      <c r="KQ224" s="44">
        <f>IF(AND(p4_stab&gt;0,KQ$4&gt;p4_stab+120),p4_sup_pmt,0)</f>
        <v/>
      </c>
      <c r="KR224" s="44">
        <f>IF(AND(p4_stab&gt;0,KR$4&gt;p4_stab+120),p4_sup_pmt,0)</f>
        <v/>
      </c>
      <c r="KS224" s="44">
        <f>IF(AND(p4_stab&gt;0,KS$4&gt;p4_stab+120),p4_sup_pmt,0)</f>
        <v/>
      </c>
      <c r="KT224" s="44">
        <f>IF(AND(p4_stab&gt;0,KT$4&gt;p4_stab+120),p4_sup_pmt,0)</f>
        <v/>
      </c>
      <c r="KU224" s="44">
        <f>IF(AND(p4_stab&gt;0,KU$4&gt;p4_stab+120),p4_sup_pmt,0)</f>
        <v/>
      </c>
      <c r="KV224" s="44">
        <f>IF(AND(p4_stab&gt;0,KV$4&gt;p4_stab+120),p4_sup_pmt,0)</f>
        <v/>
      </c>
      <c r="KW224" s="44">
        <f>IF(AND(p4_stab&gt;0,KW$4&gt;p4_stab+120),p4_sup_pmt,0)</f>
        <v/>
      </c>
      <c r="KX224" s="44">
        <f>IF(AND(p4_stab&gt;0,KX$4&gt;p4_stab+120),p4_sup_pmt,0)</f>
        <v/>
      </c>
      <c r="KY224" s="44">
        <f>IF(AND(p4_stab&gt;0,KY$4&gt;p4_stab+120),p4_sup_pmt,0)</f>
        <v/>
      </c>
      <c r="KZ224" s="44">
        <f>IF(AND(p4_stab&gt;0,KZ$4&gt;p4_stab+120),p4_sup_pmt,0)</f>
        <v/>
      </c>
      <c r="LA224" s="44">
        <f>IF(AND(p4_stab&gt;0,LA$4&gt;p4_stab+120),p4_sup_pmt,0)</f>
        <v/>
      </c>
      <c r="LB224" s="44">
        <f>IF(AND(p4_stab&gt;0,LB$4&gt;p4_stab+120),p4_sup_pmt,0)</f>
        <v/>
      </c>
      <c r="LC224" s="44">
        <f>IF(AND(p4_stab&gt;0,LC$4&gt;p4_stab+120),p4_sup_pmt,0)</f>
        <v/>
      </c>
      <c r="LD224" s="44">
        <f>IF(AND(p4_stab&gt;0,LD$4&gt;p4_stab+120),p4_sup_pmt,0)</f>
        <v/>
      </c>
      <c r="LE224" s="44">
        <f>IF(AND(p4_stab&gt;0,LE$4&gt;p4_stab+120),p4_sup_pmt,0)</f>
        <v/>
      </c>
      <c r="LF224" s="44">
        <f>IF(AND(p4_stab&gt;0,LF$4&gt;p4_stab+120),p4_sup_pmt,0)</f>
        <v/>
      </c>
      <c r="LG224" s="44">
        <f>IF(AND(p4_stab&gt;0,LG$4&gt;p4_stab+120),p4_sup_pmt,0)</f>
        <v/>
      </c>
      <c r="LH224" s="44">
        <f>IF(AND(p4_stab&gt;0,LH$4&gt;p4_stab+120),p4_sup_pmt,0)</f>
        <v/>
      </c>
      <c r="LI224" s="44">
        <f>IF(AND(p4_stab&gt;0,LI$4&gt;p4_stab+120),p4_sup_pmt,0)</f>
        <v/>
      </c>
      <c r="LJ224" s="44">
        <f>IF(AND(p4_stab&gt;0,LJ$4&gt;p4_stab+120),p4_sup_pmt,0)</f>
        <v/>
      </c>
      <c r="LK224" s="44">
        <f>IF(AND(p4_stab&gt;0,LK$4&gt;p4_stab+120),p4_sup_pmt,0)</f>
        <v/>
      </c>
      <c r="LL224" s="44">
        <f>IF(AND(p4_stab&gt;0,LL$4&gt;p4_stab+120),p4_sup_pmt,0)</f>
        <v/>
      </c>
      <c r="LM224" s="44">
        <f>IF(AND(p4_stab&gt;0,LM$4&gt;p4_stab+120),p4_sup_pmt,0)</f>
        <v/>
      </c>
      <c r="LN224" s="44">
        <f>IF(AND(p4_stab&gt;0,LN$4&gt;p4_stab+120),p4_sup_pmt,0)</f>
        <v/>
      </c>
      <c r="LO224" s="44">
        <f>IF(AND(p4_stab&gt;0,LO$4&gt;p4_stab+120),p4_sup_pmt,0)</f>
        <v/>
      </c>
      <c r="LP224" s="44">
        <f>IF(AND(p4_stab&gt;0,LP$4&gt;p4_stab+120),p4_sup_pmt,0)</f>
        <v/>
      </c>
      <c r="LQ224" s="44">
        <f>IF(AND(p4_stab&gt;0,LQ$4&gt;p4_stab+120),p4_sup_pmt,0)</f>
        <v/>
      </c>
      <c r="LR224" s="44">
        <f>IF(AND(p4_stab&gt;0,LR$4&gt;p4_stab+120),p4_sup_pmt,0)</f>
        <v/>
      </c>
      <c r="LS224" s="44">
        <f>IF(AND(p4_stab&gt;0,LS$4&gt;p4_stab+120),p4_sup_pmt,0)</f>
        <v/>
      </c>
      <c r="LT224" s="44">
        <f>IF(AND(p4_stab&gt;0,LT$4&gt;p4_stab+120),p4_sup_pmt,0)</f>
        <v/>
      </c>
      <c r="LU224" s="44">
        <f>IF(AND(p4_stab&gt;0,LU$4&gt;p4_stab+120),p4_sup_pmt,0)</f>
        <v/>
      </c>
      <c r="LV224" s="44">
        <f>IF(AND(p4_stab&gt;0,LV$4&gt;p4_stab+120),p4_sup_pmt,0)</f>
        <v/>
      </c>
      <c r="LW224" s="44">
        <f>IF(AND(p4_stab&gt;0,LW$4&gt;p4_stab+120),p4_sup_pmt,0)</f>
        <v/>
      </c>
      <c r="LX224" s="44">
        <f>IF(AND(p4_stab&gt;0,LX$4&gt;p4_stab+120),p4_sup_pmt,0)</f>
        <v/>
      </c>
      <c r="LY224" s="44">
        <f>IF(AND(p4_stab&gt;0,LY$4&gt;p4_stab+120),p4_sup_pmt,0)</f>
        <v/>
      </c>
      <c r="LZ224" s="44">
        <f>IF(AND(p4_stab&gt;0,LZ$4&gt;p4_stab+120),p4_sup_pmt,0)</f>
        <v/>
      </c>
      <c r="MA224" s="44">
        <f>IF(AND(p4_stab&gt;0,MA$4&gt;p4_stab+120),p4_sup_pmt,0)</f>
        <v/>
      </c>
      <c r="MB224" s="44">
        <f>IF(AND(p4_stab&gt;0,MB$4&gt;p4_stab+120),p4_sup_pmt,0)</f>
        <v/>
      </c>
      <c r="MC224" s="44">
        <f>IF(AND(p4_stab&gt;0,MC$4&gt;p4_stab+120),p4_sup_pmt,0)</f>
        <v/>
      </c>
      <c r="MD224" s="44">
        <f>IF(AND(p4_stab&gt;0,MD$4&gt;p4_stab+120),p4_sup_pmt,0)</f>
        <v/>
      </c>
      <c r="ME224" s="44">
        <f>IF(AND(p4_stab&gt;0,ME$4&gt;p4_stab+120),p4_sup_pmt,0)</f>
        <v/>
      </c>
      <c r="MF224" s="44">
        <f>IF(AND(p4_stab&gt;0,MF$4&gt;p4_stab+120),p4_sup_pmt,0)</f>
        <v/>
      </c>
      <c r="MG224" s="44">
        <f>IF(AND(p4_stab&gt;0,MG$4&gt;p4_stab+120),p4_sup_pmt,0)</f>
        <v/>
      </c>
      <c r="MH224" s="44">
        <f>IF(AND(p4_stab&gt;0,MH$4&gt;p4_stab+120),p4_sup_pmt,0)</f>
        <v/>
      </c>
      <c r="MI224" s="44">
        <f>IF(AND(p4_stab&gt;0,MI$4&gt;p4_stab+120),p4_sup_pmt,0)</f>
        <v/>
      </c>
      <c r="MJ224" s="44">
        <f>IF(AND(p4_stab&gt;0,MJ$4&gt;p4_stab+120),p4_sup_pmt,0)</f>
        <v/>
      </c>
      <c r="MK224" s="44">
        <f>IF(AND(p4_stab&gt;0,MK$4&gt;p4_stab+120),p4_sup_pmt,0)</f>
        <v/>
      </c>
      <c r="ML224" s="44">
        <f>IF(AND(p4_stab&gt;0,ML$4&gt;p4_stab+120),p4_sup_pmt,0)</f>
        <v/>
      </c>
      <c r="MM224" s="44">
        <f>IF(AND(p4_stab&gt;0,MM$4&gt;p4_stab+120),p4_sup_pmt,0)</f>
        <v/>
      </c>
      <c r="MN224" s="44">
        <f>IF(AND(p4_stab&gt;0,MN$4&gt;p4_stab+120),p4_sup_pmt,0)</f>
        <v/>
      </c>
      <c r="MO224" s="44">
        <f>IF(AND(p4_stab&gt;0,MO$4&gt;p4_stab+120),p4_sup_pmt,0)</f>
        <v/>
      </c>
      <c r="MP224" s="44">
        <f>IF(AND(p4_stab&gt;0,MP$4&gt;p4_stab+120),p4_sup_pmt,0)</f>
        <v/>
      </c>
      <c r="MQ224" s="44">
        <f>IF(AND(p4_stab&gt;0,MQ$4&gt;p4_stab+120),p4_sup_pmt,0)</f>
        <v/>
      </c>
      <c r="MR224" s="44">
        <f>IF(AND(p4_stab&gt;0,MR$4&gt;p4_stab+120),p4_sup_pmt,0)</f>
        <v/>
      </c>
      <c r="MS224" s="44">
        <f>IF(AND(p4_stab&gt;0,MS$4&gt;p4_stab+120),p4_sup_pmt,0)</f>
        <v/>
      </c>
      <c r="MT224" s="44">
        <f>IF(AND(p4_stab&gt;0,MT$4&gt;p4_stab+120),p4_sup_pmt,0)</f>
        <v/>
      </c>
      <c r="MU224" s="44">
        <f>IF(AND(p4_stab&gt;0,MU$4&gt;p4_stab+120),p4_sup_pmt,0)</f>
        <v/>
      </c>
      <c r="MV224" s="44">
        <f>IF(AND(p4_stab&gt;0,MV$4&gt;p4_stab+120),p4_sup_pmt,0)</f>
        <v/>
      </c>
      <c r="MW224" s="44">
        <f>IF(AND(p4_stab&gt;0,MW$4&gt;p4_stab+120),p4_sup_pmt,0)</f>
        <v/>
      </c>
      <c r="MX224" s="44">
        <f>IF(AND(p4_stab&gt;0,MX$4&gt;p4_stab+120),p4_sup_pmt,0)</f>
        <v/>
      </c>
      <c r="MY224" s="44">
        <f>IF(AND(p4_stab&gt;0,MY$4&gt;p4_stab+120),p4_sup_pmt,0)</f>
        <v/>
      </c>
      <c r="MZ224" s="44">
        <f>IF(AND(p4_stab&gt;0,MZ$4&gt;p4_stab+120),p4_sup_pmt,0)</f>
        <v/>
      </c>
      <c r="NA224" s="44">
        <f>IF(AND(p4_stab&gt;0,NA$4&gt;p4_stab+120),p4_sup_pmt,0)</f>
        <v/>
      </c>
      <c r="NB224" s="44">
        <f>IF(AND(p4_stab&gt;0,NB$4&gt;p4_stab+120),p4_sup_pmt,0)</f>
        <v/>
      </c>
      <c r="NC224" s="44">
        <f>IF(AND(p4_stab&gt;0,NC$4&gt;p4_stab+120),p4_sup_pmt,0)</f>
        <v/>
      </c>
      <c r="ND224" s="44">
        <f>IF(AND(p4_stab&gt;0,ND$4&gt;p4_stab+120),p4_sup_pmt,0)</f>
        <v/>
      </c>
      <c r="NE224" s="44">
        <f>IF(AND(p4_stab&gt;0,NE$4&gt;p4_stab+120),p4_sup_pmt,0)</f>
        <v/>
      </c>
      <c r="NF224" s="44">
        <f>IF(AND(p4_stab&gt;0,NF$4&gt;p4_stab+120),p4_sup_pmt,0)</f>
        <v/>
      </c>
      <c r="NG224" s="44">
        <f>IF(AND(p4_stab&gt;0,NG$4&gt;p4_stab+120),p4_sup_pmt,0)</f>
        <v/>
      </c>
      <c r="NH224" s="44">
        <f>IF(AND(p4_stab&gt;0,NH$4&gt;p4_stab+120),p4_sup_pmt,0)</f>
        <v/>
      </c>
      <c r="NI224" s="44">
        <f>IF(AND(p4_stab&gt;0,NI$4&gt;p4_stab+120),p4_sup_pmt,0)</f>
        <v/>
      </c>
      <c r="NJ224" s="44">
        <f>IF(AND(p4_stab&gt;0,NJ$4&gt;p4_stab+120),p4_sup_pmt,0)</f>
        <v/>
      </c>
      <c r="NK224" s="44">
        <f>IF(AND(p4_stab&gt;0,NK$4&gt;p4_stab+120),p4_sup_pmt,0)</f>
        <v/>
      </c>
      <c r="NL224" s="44">
        <f>IF(AND(p4_stab&gt;0,NL$4&gt;p4_stab+120),p4_sup_pmt,0)</f>
        <v/>
      </c>
      <c r="NM224" s="44">
        <f>IF(AND(p4_stab&gt;0,NM$4&gt;p4_stab+120),p4_sup_pmt,0)</f>
        <v/>
      </c>
      <c r="NN224" s="44">
        <f>IF(AND(p4_stab&gt;0,NN$4&gt;p4_stab+120),p4_sup_pmt,0)</f>
        <v/>
      </c>
      <c r="NO224" s="44">
        <f>IF(AND(p4_stab&gt;0,NO$4&gt;p4_stab+120),p4_sup_pmt,0)</f>
        <v/>
      </c>
      <c r="NP224" s="44">
        <f>IF(AND(p4_stab&gt;0,NP$4&gt;p4_stab+120),p4_sup_pmt,0)</f>
        <v/>
      </c>
      <c r="NQ224" s="44">
        <f>IF(AND(p4_stab&gt;0,NQ$4&gt;p4_stab+120),p4_sup_pmt,0)</f>
        <v/>
      </c>
      <c r="NR224" s="44">
        <f>IF(AND(p4_stab&gt;0,NR$4&gt;p4_stab+120),p4_sup_pmt,0)</f>
        <v/>
      </c>
      <c r="NS224" s="44">
        <f>IF(AND(p4_stab&gt;0,NS$4&gt;p4_stab+120),p4_sup_pmt,0)</f>
        <v/>
      </c>
      <c r="NT224" s="44">
        <f>IF(AND(p4_stab&gt;0,NT$4&gt;p4_stab+120),p4_sup_pmt,0)</f>
        <v/>
      </c>
      <c r="NU224" s="44">
        <f>IF(AND(p4_stab&gt;0,NU$4&gt;p4_stab+120),p4_sup_pmt,0)</f>
        <v/>
      </c>
      <c r="NV224" s="44">
        <f>IF(AND(p4_stab&gt;0,NV$4&gt;p4_stab+120),p4_sup_pmt,0)</f>
        <v/>
      </c>
      <c r="NW224" s="44">
        <f>IF(AND(p4_stab&gt;0,NW$4&gt;p4_stab+120),p4_sup_pmt,0)</f>
        <v/>
      </c>
      <c r="NX224" s="44">
        <f>IF(AND(p4_stab&gt;0,NX$4&gt;p4_stab+120),p4_sup_pmt,0)</f>
        <v/>
      </c>
      <c r="NY224" s="44">
        <f>IF(AND(p4_stab&gt;0,NY$4&gt;p4_stab+120),p4_sup_pmt,0)</f>
        <v/>
      </c>
      <c r="NZ224" s="44">
        <f>IF(AND(p4_stab&gt;0,NZ$4&gt;p4_stab+120),p4_sup_pmt,0)</f>
        <v/>
      </c>
      <c r="OA224" s="44">
        <f>IF(AND(p4_stab&gt;0,OA$4&gt;p4_stab+120),p4_sup_pmt,0)</f>
        <v/>
      </c>
      <c r="OB224" s="44">
        <f>IF(AND(p4_stab&gt;0,OB$4&gt;p4_stab+120),p4_sup_pmt,0)</f>
        <v/>
      </c>
      <c r="OC224" s="44">
        <f>IF(AND(p4_stab&gt;0,OC$4&gt;p4_stab+120),p4_sup_pmt,0)</f>
        <v/>
      </c>
      <c r="OD224" s="44">
        <f>IF(AND(p4_stab&gt;0,OD$4&gt;p4_stab+120),p4_sup_pmt,0)</f>
        <v/>
      </c>
      <c r="OE224" s="44">
        <f>IF(AND(p4_stab&gt;0,OE$4&gt;p4_stab+120),p4_sup_pmt,0)</f>
        <v/>
      </c>
      <c r="OF224" s="44">
        <f>IF(AND(p4_stab&gt;0,OF$4&gt;p4_stab+120),p4_sup_pmt,0)</f>
        <v/>
      </c>
      <c r="OG224" s="44">
        <f>IF(AND(p4_stab&gt;0,OG$4&gt;p4_stab+120),p4_sup_pmt,0)</f>
        <v/>
      </c>
      <c r="OH224" s="44">
        <f>IF(AND(p4_stab&gt;0,OH$4&gt;p4_stab+120),p4_sup_pmt,0)</f>
        <v/>
      </c>
      <c r="OI224" s="44">
        <f>IF(AND(p4_stab&gt;0,OI$4&gt;p4_stab+120),p4_sup_pmt,0)</f>
        <v/>
      </c>
      <c r="OJ224" s="44">
        <f>IF(AND(p4_stab&gt;0,OJ$4&gt;p4_stab+120),p4_sup_pmt,0)</f>
        <v/>
      </c>
      <c r="OK224" s="44">
        <f>IF(AND(p4_stab&gt;0,OK$4&gt;p4_stab+120),p4_sup_pmt,0)</f>
        <v/>
      </c>
      <c r="OL224" s="44">
        <f>IF(AND(p4_stab&gt;0,OL$4&gt;p4_stab+120),p4_sup_pmt,0)</f>
        <v/>
      </c>
      <c r="OM224" s="44">
        <f>IF(AND(p4_stab&gt;0,OM$4&gt;p4_stab+120),p4_sup_pmt,0)</f>
        <v/>
      </c>
      <c r="ON224" s="44">
        <f>IF(AND(p4_stab&gt;0,ON$4&gt;p4_stab+120),p4_sup_pmt,0)</f>
        <v/>
      </c>
      <c r="OO224" s="44">
        <f>IF(AND(p4_stab&gt;0,OO$4&gt;p4_stab+120),p4_sup_pmt,0)</f>
        <v/>
      </c>
      <c r="OP224" s="44">
        <f>IF(AND(p4_stab&gt;0,OP$4&gt;p4_stab+120),p4_sup_pmt,0)</f>
        <v/>
      </c>
      <c r="OQ224" s="44">
        <f>IF(AND(p4_stab&gt;0,OQ$4&gt;p4_stab+120),p4_sup_pmt,0)</f>
        <v/>
      </c>
      <c r="OR224" s="44">
        <f>IF(AND(p4_stab&gt;0,OR$4&gt;p4_stab+120),p4_sup_pmt,0)</f>
        <v/>
      </c>
      <c r="OS224" s="44">
        <f>IF(AND(p4_stab&gt;0,OS$4&gt;p4_stab+120),p4_sup_pmt,0)</f>
        <v/>
      </c>
      <c r="OT224" s="44">
        <f>IF(AND(p4_stab&gt;0,OT$4&gt;p4_stab+120),p4_sup_pmt,0)</f>
        <v/>
      </c>
      <c r="OU224" s="44">
        <f>IF(AND(p4_stab&gt;0,OU$4&gt;p4_stab+120),p4_sup_pmt,0)</f>
        <v/>
      </c>
      <c r="OV224" s="44">
        <f>IF(AND(p4_stab&gt;0,OV$4&gt;p4_stab+120),p4_sup_pmt,0)</f>
        <v/>
      </c>
      <c r="OW224" s="44">
        <f>IF(AND(p4_stab&gt;0,OW$4&gt;p4_stab+120),p4_sup_pmt,0)</f>
        <v/>
      </c>
      <c r="OX224" s="44">
        <f>IF(AND(p4_stab&gt;0,OX$4&gt;p4_stab+120),p4_sup_pmt,0)</f>
        <v/>
      </c>
      <c r="OY224" s="44">
        <f>IF(AND(p4_stab&gt;0,OY$4&gt;p4_stab+120),p4_sup_pmt,0)</f>
        <v/>
      </c>
      <c r="OZ224" s="44">
        <f>IF(AND(p4_stab&gt;0,OZ$4&gt;p4_stab+120),p4_sup_pmt,0)</f>
        <v/>
      </c>
      <c r="PA224" s="44">
        <f>IF(AND(p4_stab&gt;0,PA$4&gt;p4_stab+120),p4_sup_pmt,0)</f>
        <v/>
      </c>
      <c r="PB224" s="44">
        <f>IF(AND(p4_stab&gt;0,PB$4&gt;p4_stab+120),p4_sup_pmt,0)</f>
        <v/>
      </c>
      <c r="PC224" s="44">
        <f>IF(AND(p4_stab&gt;0,PC$4&gt;p4_stab+120),p4_sup_pmt,0)</f>
        <v/>
      </c>
      <c r="PD224" s="44">
        <f>IF(AND(p4_stab&gt;0,PD$4&gt;p4_stab+120),p4_sup_pmt,0)</f>
        <v/>
      </c>
      <c r="PE224" s="44">
        <f>IF(AND(p4_stab&gt;0,PE$4&gt;p4_stab+120),p4_sup_pmt,0)</f>
        <v/>
      </c>
      <c r="PF224" s="44">
        <f>IF(AND(p4_stab&gt;0,PF$4&gt;p4_stab+120),p4_sup_pmt,0)</f>
        <v/>
      </c>
      <c r="PG224" s="44">
        <f>IF(AND(p4_stab&gt;0,PG$4&gt;p4_stab+120),p4_sup_pmt,0)</f>
        <v/>
      </c>
      <c r="PH224" s="44">
        <f>IF(AND(p4_stab&gt;0,PH$4&gt;p4_stab+120),p4_sup_pmt,0)</f>
        <v/>
      </c>
      <c r="PI224" s="44">
        <f>IF(AND(p4_stab&gt;0,PI$4&gt;p4_stab+120),p4_sup_pmt,0)</f>
        <v/>
      </c>
      <c r="PJ224" s="44">
        <f>IF(AND(p4_stab&gt;0,PJ$4&gt;p4_stab+120),p4_sup_pmt,0)</f>
        <v/>
      </c>
      <c r="PK224" s="44">
        <f>IF(AND(p4_stab&gt;0,PK$4&gt;p4_stab+120),p4_sup_pmt,0)</f>
        <v/>
      </c>
      <c r="PL224" s="44">
        <f>IF(AND(p4_stab&gt;0,PL$4&gt;p4_stab+120),p4_sup_pmt,0)</f>
        <v/>
      </c>
      <c r="PM224" s="44">
        <f>IF(AND(p4_stab&gt;0,PM$4&gt;p4_stab+120),p4_sup_pmt,0)</f>
        <v/>
      </c>
    </row>
    <row r="225">
      <c r="A225" s="9" t="inlineStr">
        <is>
          <t>Supplemental charge balance</t>
        </is>
      </c>
      <c r="B225" s="9" t="inlineStr">
        <is>
          <t>P4</t>
        </is>
      </c>
      <c r="D225" s="44">
        <f>IF(AND(p4_stab&gt;0,D$4=p4_stab+120),p4_sup,IF(AND(p4_stab&gt;0,D$4&gt;p4_stab+120),0-(p4_sup_pmt-0*r_m),0))</f>
        <v/>
      </c>
      <c r="E225" s="44">
        <f>IF(AND(p4_stab&gt;0,E$4=p4_stab+120),p4_sup,IF(AND(p4_stab&gt;0,E$4&gt;p4_stab+120),D225-(p4_sup_pmt-D225*r_m),0))</f>
        <v/>
      </c>
      <c r="F225" s="44">
        <f>IF(AND(p4_stab&gt;0,F$4=p4_stab+120),p4_sup,IF(AND(p4_stab&gt;0,F$4&gt;p4_stab+120),E225-(p4_sup_pmt-E225*r_m),0))</f>
        <v/>
      </c>
      <c r="G225" s="44">
        <f>IF(AND(p4_stab&gt;0,G$4=p4_stab+120),p4_sup,IF(AND(p4_stab&gt;0,G$4&gt;p4_stab+120),F225-(p4_sup_pmt-F225*r_m),0))</f>
        <v/>
      </c>
      <c r="H225" s="44">
        <f>IF(AND(p4_stab&gt;0,H$4=p4_stab+120),p4_sup,IF(AND(p4_stab&gt;0,H$4&gt;p4_stab+120),G225-(p4_sup_pmt-G225*r_m),0))</f>
        <v/>
      </c>
      <c r="I225" s="44">
        <f>IF(AND(p4_stab&gt;0,I$4=p4_stab+120),p4_sup,IF(AND(p4_stab&gt;0,I$4&gt;p4_stab+120),H225-(p4_sup_pmt-H225*r_m),0))</f>
        <v/>
      </c>
      <c r="J225" s="44">
        <f>IF(AND(p4_stab&gt;0,J$4=p4_stab+120),p4_sup,IF(AND(p4_stab&gt;0,J$4&gt;p4_stab+120),I225-(p4_sup_pmt-I225*r_m),0))</f>
        <v/>
      </c>
      <c r="K225" s="44">
        <f>IF(AND(p4_stab&gt;0,K$4=p4_stab+120),p4_sup,IF(AND(p4_stab&gt;0,K$4&gt;p4_stab+120),J225-(p4_sup_pmt-J225*r_m),0))</f>
        <v/>
      </c>
      <c r="L225" s="44">
        <f>IF(AND(p4_stab&gt;0,L$4=p4_stab+120),p4_sup,IF(AND(p4_stab&gt;0,L$4&gt;p4_stab+120),K225-(p4_sup_pmt-K225*r_m),0))</f>
        <v/>
      </c>
      <c r="M225" s="44">
        <f>IF(AND(p4_stab&gt;0,M$4=p4_stab+120),p4_sup,IF(AND(p4_stab&gt;0,M$4&gt;p4_stab+120),L225-(p4_sup_pmt-L225*r_m),0))</f>
        <v/>
      </c>
      <c r="N225" s="44">
        <f>IF(AND(p4_stab&gt;0,N$4=p4_stab+120),p4_sup,IF(AND(p4_stab&gt;0,N$4&gt;p4_stab+120),M225-(p4_sup_pmt-M225*r_m),0))</f>
        <v/>
      </c>
      <c r="O225" s="44">
        <f>IF(AND(p4_stab&gt;0,O$4=p4_stab+120),p4_sup,IF(AND(p4_stab&gt;0,O$4&gt;p4_stab+120),N225-(p4_sup_pmt-N225*r_m),0))</f>
        <v/>
      </c>
      <c r="P225" s="44">
        <f>IF(AND(p4_stab&gt;0,P$4=p4_stab+120),p4_sup,IF(AND(p4_stab&gt;0,P$4&gt;p4_stab+120),O225-(p4_sup_pmt-O225*r_m),0))</f>
        <v/>
      </c>
      <c r="Q225" s="44">
        <f>IF(AND(p4_stab&gt;0,Q$4=p4_stab+120),p4_sup,IF(AND(p4_stab&gt;0,Q$4&gt;p4_stab+120),P225-(p4_sup_pmt-P225*r_m),0))</f>
        <v/>
      </c>
      <c r="R225" s="44">
        <f>IF(AND(p4_stab&gt;0,R$4=p4_stab+120),p4_sup,IF(AND(p4_stab&gt;0,R$4&gt;p4_stab+120),Q225-(p4_sup_pmt-Q225*r_m),0))</f>
        <v/>
      </c>
      <c r="S225" s="44">
        <f>IF(AND(p4_stab&gt;0,S$4=p4_stab+120),p4_sup,IF(AND(p4_stab&gt;0,S$4&gt;p4_stab+120),R225-(p4_sup_pmt-R225*r_m),0))</f>
        <v/>
      </c>
      <c r="T225" s="44">
        <f>IF(AND(p4_stab&gt;0,T$4=p4_stab+120),p4_sup,IF(AND(p4_stab&gt;0,T$4&gt;p4_stab+120),S225-(p4_sup_pmt-S225*r_m),0))</f>
        <v/>
      </c>
      <c r="U225" s="44">
        <f>IF(AND(p4_stab&gt;0,U$4=p4_stab+120),p4_sup,IF(AND(p4_stab&gt;0,U$4&gt;p4_stab+120),T225-(p4_sup_pmt-T225*r_m),0))</f>
        <v/>
      </c>
      <c r="V225" s="44">
        <f>IF(AND(p4_stab&gt;0,V$4=p4_stab+120),p4_sup,IF(AND(p4_stab&gt;0,V$4&gt;p4_stab+120),U225-(p4_sup_pmt-U225*r_m),0))</f>
        <v/>
      </c>
      <c r="W225" s="44">
        <f>IF(AND(p4_stab&gt;0,W$4=p4_stab+120),p4_sup,IF(AND(p4_stab&gt;0,W$4&gt;p4_stab+120),V225-(p4_sup_pmt-V225*r_m),0))</f>
        <v/>
      </c>
      <c r="X225" s="44">
        <f>IF(AND(p4_stab&gt;0,X$4=p4_stab+120),p4_sup,IF(AND(p4_stab&gt;0,X$4&gt;p4_stab+120),W225-(p4_sup_pmt-W225*r_m),0))</f>
        <v/>
      </c>
      <c r="Y225" s="44">
        <f>IF(AND(p4_stab&gt;0,Y$4=p4_stab+120),p4_sup,IF(AND(p4_stab&gt;0,Y$4&gt;p4_stab+120),X225-(p4_sup_pmt-X225*r_m),0))</f>
        <v/>
      </c>
      <c r="Z225" s="44">
        <f>IF(AND(p4_stab&gt;0,Z$4=p4_stab+120),p4_sup,IF(AND(p4_stab&gt;0,Z$4&gt;p4_stab+120),Y225-(p4_sup_pmt-Y225*r_m),0))</f>
        <v/>
      </c>
      <c r="AA225" s="44">
        <f>IF(AND(p4_stab&gt;0,AA$4=p4_stab+120),p4_sup,IF(AND(p4_stab&gt;0,AA$4&gt;p4_stab+120),Z225-(p4_sup_pmt-Z225*r_m),0))</f>
        <v/>
      </c>
      <c r="AB225" s="44">
        <f>IF(AND(p4_stab&gt;0,AB$4=p4_stab+120),p4_sup,IF(AND(p4_stab&gt;0,AB$4&gt;p4_stab+120),AA225-(p4_sup_pmt-AA225*r_m),0))</f>
        <v/>
      </c>
      <c r="AC225" s="44">
        <f>IF(AND(p4_stab&gt;0,AC$4=p4_stab+120),p4_sup,IF(AND(p4_stab&gt;0,AC$4&gt;p4_stab+120),AB225-(p4_sup_pmt-AB225*r_m),0))</f>
        <v/>
      </c>
      <c r="AD225" s="44">
        <f>IF(AND(p4_stab&gt;0,AD$4=p4_stab+120),p4_sup,IF(AND(p4_stab&gt;0,AD$4&gt;p4_stab+120),AC225-(p4_sup_pmt-AC225*r_m),0))</f>
        <v/>
      </c>
      <c r="AE225" s="44">
        <f>IF(AND(p4_stab&gt;0,AE$4=p4_stab+120),p4_sup,IF(AND(p4_stab&gt;0,AE$4&gt;p4_stab+120),AD225-(p4_sup_pmt-AD225*r_m),0))</f>
        <v/>
      </c>
      <c r="AF225" s="44">
        <f>IF(AND(p4_stab&gt;0,AF$4=p4_stab+120),p4_sup,IF(AND(p4_stab&gt;0,AF$4&gt;p4_stab+120),AE225-(p4_sup_pmt-AE225*r_m),0))</f>
        <v/>
      </c>
      <c r="AG225" s="44">
        <f>IF(AND(p4_stab&gt;0,AG$4=p4_stab+120),p4_sup,IF(AND(p4_stab&gt;0,AG$4&gt;p4_stab+120),AF225-(p4_sup_pmt-AF225*r_m),0))</f>
        <v/>
      </c>
      <c r="AH225" s="44">
        <f>IF(AND(p4_stab&gt;0,AH$4=p4_stab+120),p4_sup,IF(AND(p4_stab&gt;0,AH$4&gt;p4_stab+120),AG225-(p4_sup_pmt-AG225*r_m),0))</f>
        <v/>
      </c>
      <c r="AI225" s="44">
        <f>IF(AND(p4_stab&gt;0,AI$4=p4_stab+120),p4_sup,IF(AND(p4_stab&gt;0,AI$4&gt;p4_stab+120),AH225-(p4_sup_pmt-AH225*r_m),0))</f>
        <v/>
      </c>
      <c r="AJ225" s="44">
        <f>IF(AND(p4_stab&gt;0,AJ$4=p4_stab+120),p4_sup,IF(AND(p4_stab&gt;0,AJ$4&gt;p4_stab+120),AI225-(p4_sup_pmt-AI225*r_m),0))</f>
        <v/>
      </c>
      <c r="AK225" s="44">
        <f>IF(AND(p4_stab&gt;0,AK$4=p4_stab+120),p4_sup,IF(AND(p4_stab&gt;0,AK$4&gt;p4_stab+120),AJ225-(p4_sup_pmt-AJ225*r_m),0))</f>
        <v/>
      </c>
      <c r="AL225" s="44">
        <f>IF(AND(p4_stab&gt;0,AL$4=p4_stab+120),p4_sup,IF(AND(p4_stab&gt;0,AL$4&gt;p4_stab+120),AK225-(p4_sup_pmt-AK225*r_m),0))</f>
        <v/>
      </c>
      <c r="AM225" s="44">
        <f>IF(AND(p4_stab&gt;0,AM$4=p4_stab+120),p4_sup,IF(AND(p4_stab&gt;0,AM$4&gt;p4_stab+120),AL225-(p4_sup_pmt-AL225*r_m),0))</f>
        <v/>
      </c>
      <c r="AN225" s="44">
        <f>IF(AND(p4_stab&gt;0,AN$4=p4_stab+120),p4_sup,IF(AND(p4_stab&gt;0,AN$4&gt;p4_stab+120),AM225-(p4_sup_pmt-AM225*r_m),0))</f>
        <v/>
      </c>
      <c r="AO225" s="44">
        <f>IF(AND(p4_stab&gt;0,AO$4=p4_stab+120),p4_sup,IF(AND(p4_stab&gt;0,AO$4&gt;p4_stab+120),AN225-(p4_sup_pmt-AN225*r_m),0))</f>
        <v/>
      </c>
      <c r="AP225" s="44">
        <f>IF(AND(p4_stab&gt;0,AP$4=p4_stab+120),p4_sup,IF(AND(p4_stab&gt;0,AP$4&gt;p4_stab+120),AO225-(p4_sup_pmt-AO225*r_m),0))</f>
        <v/>
      </c>
      <c r="AQ225" s="44">
        <f>IF(AND(p4_stab&gt;0,AQ$4=p4_stab+120),p4_sup,IF(AND(p4_stab&gt;0,AQ$4&gt;p4_stab+120),AP225-(p4_sup_pmt-AP225*r_m),0))</f>
        <v/>
      </c>
      <c r="AR225" s="44">
        <f>IF(AND(p4_stab&gt;0,AR$4=p4_stab+120),p4_sup,IF(AND(p4_stab&gt;0,AR$4&gt;p4_stab+120),AQ225-(p4_sup_pmt-AQ225*r_m),0))</f>
        <v/>
      </c>
      <c r="AS225" s="44">
        <f>IF(AND(p4_stab&gt;0,AS$4=p4_stab+120),p4_sup,IF(AND(p4_stab&gt;0,AS$4&gt;p4_stab+120),AR225-(p4_sup_pmt-AR225*r_m),0))</f>
        <v/>
      </c>
      <c r="AT225" s="44">
        <f>IF(AND(p4_stab&gt;0,AT$4=p4_stab+120),p4_sup,IF(AND(p4_stab&gt;0,AT$4&gt;p4_stab+120),AS225-(p4_sup_pmt-AS225*r_m),0))</f>
        <v/>
      </c>
      <c r="AU225" s="44">
        <f>IF(AND(p4_stab&gt;0,AU$4=p4_stab+120),p4_sup,IF(AND(p4_stab&gt;0,AU$4&gt;p4_stab+120),AT225-(p4_sup_pmt-AT225*r_m),0))</f>
        <v/>
      </c>
      <c r="AV225" s="44">
        <f>IF(AND(p4_stab&gt;0,AV$4=p4_stab+120),p4_sup,IF(AND(p4_stab&gt;0,AV$4&gt;p4_stab+120),AU225-(p4_sup_pmt-AU225*r_m),0))</f>
        <v/>
      </c>
      <c r="AW225" s="44">
        <f>IF(AND(p4_stab&gt;0,AW$4=p4_stab+120),p4_sup,IF(AND(p4_stab&gt;0,AW$4&gt;p4_stab+120),AV225-(p4_sup_pmt-AV225*r_m),0))</f>
        <v/>
      </c>
      <c r="AX225" s="44">
        <f>IF(AND(p4_stab&gt;0,AX$4=p4_stab+120),p4_sup,IF(AND(p4_stab&gt;0,AX$4&gt;p4_stab+120),AW225-(p4_sup_pmt-AW225*r_m),0))</f>
        <v/>
      </c>
      <c r="AY225" s="44">
        <f>IF(AND(p4_stab&gt;0,AY$4=p4_stab+120),p4_sup,IF(AND(p4_stab&gt;0,AY$4&gt;p4_stab+120),AX225-(p4_sup_pmt-AX225*r_m),0))</f>
        <v/>
      </c>
      <c r="AZ225" s="44">
        <f>IF(AND(p4_stab&gt;0,AZ$4=p4_stab+120),p4_sup,IF(AND(p4_stab&gt;0,AZ$4&gt;p4_stab+120),AY225-(p4_sup_pmt-AY225*r_m),0))</f>
        <v/>
      </c>
      <c r="BA225" s="44">
        <f>IF(AND(p4_stab&gt;0,BA$4=p4_stab+120),p4_sup,IF(AND(p4_stab&gt;0,BA$4&gt;p4_stab+120),AZ225-(p4_sup_pmt-AZ225*r_m),0))</f>
        <v/>
      </c>
      <c r="BB225" s="44">
        <f>IF(AND(p4_stab&gt;0,BB$4=p4_stab+120),p4_sup,IF(AND(p4_stab&gt;0,BB$4&gt;p4_stab+120),BA225-(p4_sup_pmt-BA225*r_m),0))</f>
        <v/>
      </c>
      <c r="BC225" s="44">
        <f>IF(AND(p4_stab&gt;0,BC$4=p4_stab+120),p4_sup,IF(AND(p4_stab&gt;0,BC$4&gt;p4_stab+120),BB225-(p4_sup_pmt-BB225*r_m),0))</f>
        <v/>
      </c>
      <c r="BD225" s="44">
        <f>IF(AND(p4_stab&gt;0,BD$4=p4_stab+120),p4_sup,IF(AND(p4_stab&gt;0,BD$4&gt;p4_stab+120),BC225-(p4_sup_pmt-BC225*r_m),0))</f>
        <v/>
      </c>
      <c r="BE225" s="44">
        <f>IF(AND(p4_stab&gt;0,BE$4=p4_stab+120),p4_sup,IF(AND(p4_stab&gt;0,BE$4&gt;p4_stab+120),BD225-(p4_sup_pmt-BD225*r_m),0))</f>
        <v/>
      </c>
      <c r="BF225" s="44">
        <f>IF(AND(p4_stab&gt;0,BF$4=p4_stab+120),p4_sup,IF(AND(p4_stab&gt;0,BF$4&gt;p4_stab+120),BE225-(p4_sup_pmt-BE225*r_m),0))</f>
        <v/>
      </c>
      <c r="BG225" s="44">
        <f>IF(AND(p4_stab&gt;0,BG$4=p4_stab+120),p4_sup,IF(AND(p4_stab&gt;0,BG$4&gt;p4_stab+120),BF225-(p4_sup_pmt-BF225*r_m),0))</f>
        <v/>
      </c>
      <c r="BH225" s="44">
        <f>IF(AND(p4_stab&gt;0,BH$4=p4_stab+120),p4_sup,IF(AND(p4_stab&gt;0,BH$4&gt;p4_stab+120),BG225-(p4_sup_pmt-BG225*r_m),0))</f>
        <v/>
      </c>
      <c r="BI225" s="44">
        <f>IF(AND(p4_stab&gt;0,BI$4=p4_stab+120),p4_sup,IF(AND(p4_stab&gt;0,BI$4&gt;p4_stab+120),BH225-(p4_sup_pmt-BH225*r_m),0))</f>
        <v/>
      </c>
      <c r="BJ225" s="44">
        <f>IF(AND(p4_stab&gt;0,BJ$4=p4_stab+120),p4_sup,IF(AND(p4_stab&gt;0,BJ$4&gt;p4_stab+120),BI225-(p4_sup_pmt-BI225*r_m),0))</f>
        <v/>
      </c>
      <c r="BK225" s="44">
        <f>IF(AND(p4_stab&gt;0,BK$4=p4_stab+120),p4_sup,IF(AND(p4_stab&gt;0,BK$4&gt;p4_stab+120),BJ225-(p4_sup_pmt-BJ225*r_m),0))</f>
        <v/>
      </c>
      <c r="BL225" s="44">
        <f>IF(AND(p4_stab&gt;0,BL$4=p4_stab+120),p4_sup,IF(AND(p4_stab&gt;0,BL$4&gt;p4_stab+120),BK225-(p4_sup_pmt-BK225*r_m),0))</f>
        <v/>
      </c>
      <c r="BM225" s="44">
        <f>IF(AND(p4_stab&gt;0,BM$4=p4_stab+120),p4_sup,IF(AND(p4_stab&gt;0,BM$4&gt;p4_stab+120),BL225-(p4_sup_pmt-BL225*r_m),0))</f>
        <v/>
      </c>
      <c r="BN225" s="44">
        <f>IF(AND(p4_stab&gt;0,BN$4=p4_stab+120),p4_sup,IF(AND(p4_stab&gt;0,BN$4&gt;p4_stab+120),BM225-(p4_sup_pmt-BM225*r_m),0))</f>
        <v/>
      </c>
      <c r="BO225" s="44">
        <f>IF(AND(p4_stab&gt;0,BO$4=p4_stab+120),p4_sup,IF(AND(p4_stab&gt;0,BO$4&gt;p4_stab+120),BN225-(p4_sup_pmt-BN225*r_m),0))</f>
        <v/>
      </c>
      <c r="BP225" s="44">
        <f>IF(AND(p4_stab&gt;0,BP$4=p4_stab+120),p4_sup,IF(AND(p4_stab&gt;0,BP$4&gt;p4_stab+120),BO225-(p4_sup_pmt-BO225*r_m),0))</f>
        <v/>
      </c>
      <c r="BQ225" s="44">
        <f>IF(AND(p4_stab&gt;0,BQ$4=p4_stab+120),p4_sup,IF(AND(p4_stab&gt;0,BQ$4&gt;p4_stab+120),BP225-(p4_sup_pmt-BP225*r_m),0))</f>
        <v/>
      </c>
      <c r="BR225" s="44">
        <f>IF(AND(p4_stab&gt;0,BR$4=p4_stab+120),p4_sup,IF(AND(p4_stab&gt;0,BR$4&gt;p4_stab+120),BQ225-(p4_sup_pmt-BQ225*r_m),0))</f>
        <v/>
      </c>
      <c r="BS225" s="44">
        <f>IF(AND(p4_stab&gt;0,BS$4=p4_stab+120),p4_sup,IF(AND(p4_stab&gt;0,BS$4&gt;p4_stab+120),BR225-(p4_sup_pmt-BR225*r_m),0))</f>
        <v/>
      </c>
      <c r="BT225" s="44">
        <f>IF(AND(p4_stab&gt;0,BT$4=p4_stab+120),p4_sup,IF(AND(p4_stab&gt;0,BT$4&gt;p4_stab+120),BS225-(p4_sup_pmt-BS225*r_m),0))</f>
        <v/>
      </c>
      <c r="BU225" s="44">
        <f>IF(AND(p4_stab&gt;0,BU$4=p4_stab+120),p4_sup,IF(AND(p4_stab&gt;0,BU$4&gt;p4_stab+120),BT225-(p4_sup_pmt-BT225*r_m),0))</f>
        <v/>
      </c>
      <c r="BV225" s="44">
        <f>IF(AND(p4_stab&gt;0,BV$4=p4_stab+120),p4_sup,IF(AND(p4_stab&gt;0,BV$4&gt;p4_stab+120),BU225-(p4_sup_pmt-BU225*r_m),0))</f>
        <v/>
      </c>
      <c r="BW225" s="44">
        <f>IF(AND(p4_stab&gt;0,BW$4=p4_stab+120),p4_sup,IF(AND(p4_stab&gt;0,BW$4&gt;p4_stab+120),BV225-(p4_sup_pmt-BV225*r_m),0))</f>
        <v/>
      </c>
      <c r="BX225" s="44">
        <f>IF(AND(p4_stab&gt;0,BX$4=p4_stab+120),p4_sup,IF(AND(p4_stab&gt;0,BX$4&gt;p4_stab+120),BW225-(p4_sup_pmt-BW225*r_m),0))</f>
        <v/>
      </c>
      <c r="BY225" s="44">
        <f>IF(AND(p4_stab&gt;0,BY$4=p4_stab+120),p4_sup,IF(AND(p4_stab&gt;0,BY$4&gt;p4_stab+120),BX225-(p4_sup_pmt-BX225*r_m),0))</f>
        <v/>
      </c>
      <c r="BZ225" s="44">
        <f>IF(AND(p4_stab&gt;0,BZ$4=p4_stab+120),p4_sup,IF(AND(p4_stab&gt;0,BZ$4&gt;p4_stab+120),BY225-(p4_sup_pmt-BY225*r_m),0))</f>
        <v/>
      </c>
      <c r="CA225" s="44">
        <f>IF(AND(p4_stab&gt;0,CA$4=p4_stab+120),p4_sup,IF(AND(p4_stab&gt;0,CA$4&gt;p4_stab+120),BZ225-(p4_sup_pmt-BZ225*r_m),0))</f>
        <v/>
      </c>
      <c r="CB225" s="44">
        <f>IF(AND(p4_stab&gt;0,CB$4=p4_stab+120),p4_sup,IF(AND(p4_stab&gt;0,CB$4&gt;p4_stab+120),CA225-(p4_sup_pmt-CA225*r_m),0))</f>
        <v/>
      </c>
      <c r="CC225" s="44">
        <f>IF(AND(p4_stab&gt;0,CC$4=p4_stab+120),p4_sup,IF(AND(p4_stab&gt;0,CC$4&gt;p4_stab+120),CB225-(p4_sup_pmt-CB225*r_m),0))</f>
        <v/>
      </c>
      <c r="CD225" s="44">
        <f>IF(AND(p4_stab&gt;0,CD$4=p4_stab+120),p4_sup,IF(AND(p4_stab&gt;0,CD$4&gt;p4_stab+120),CC225-(p4_sup_pmt-CC225*r_m),0))</f>
        <v/>
      </c>
      <c r="CE225" s="44">
        <f>IF(AND(p4_stab&gt;0,CE$4=p4_stab+120),p4_sup,IF(AND(p4_stab&gt;0,CE$4&gt;p4_stab+120),CD225-(p4_sup_pmt-CD225*r_m),0))</f>
        <v/>
      </c>
      <c r="CF225" s="44">
        <f>IF(AND(p4_stab&gt;0,CF$4=p4_stab+120),p4_sup,IF(AND(p4_stab&gt;0,CF$4&gt;p4_stab+120),CE225-(p4_sup_pmt-CE225*r_m),0))</f>
        <v/>
      </c>
      <c r="CG225" s="44">
        <f>IF(AND(p4_stab&gt;0,CG$4=p4_stab+120),p4_sup,IF(AND(p4_stab&gt;0,CG$4&gt;p4_stab+120),CF225-(p4_sup_pmt-CF225*r_m),0))</f>
        <v/>
      </c>
      <c r="CH225" s="44">
        <f>IF(AND(p4_stab&gt;0,CH$4=p4_stab+120),p4_sup,IF(AND(p4_stab&gt;0,CH$4&gt;p4_stab+120),CG225-(p4_sup_pmt-CG225*r_m),0))</f>
        <v/>
      </c>
      <c r="CI225" s="44">
        <f>IF(AND(p4_stab&gt;0,CI$4=p4_stab+120),p4_sup,IF(AND(p4_stab&gt;0,CI$4&gt;p4_stab+120),CH225-(p4_sup_pmt-CH225*r_m),0))</f>
        <v/>
      </c>
      <c r="CJ225" s="44">
        <f>IF(AND(p4_stab&gt;0,CJ$4=p4_stab+120),p4_sup,IF(AND(p4_stab&gt;0,CJ$4&gt;p4_stab+120),CI225-(p4_sup_pmt-CI225*r_m),0))</f>
        <v/>
      </c>
      <c r="CK225" s="44">
        <f>IF(AND(p4_stab&gt;0,CK$4=p4_stab+120),p4_sup,IF(AND(p4_stab&gt;0,CK$4&gt;p4_stab+120),CJ225-(p4_sup_pmt-CJ225*r_m),0))</f>
        <v/>
      </c>
      <c r="CL225" s="44">
        <f>IF(AND(p4_stab&gt;0,CL$4=p4_stab+120),p4_sup,IF(AND(p4_stab&gt;0,CL$4&gt;p4_stab+120),CK225-(p4_sup_pmt-CK225*r_m),0))</f>
        <v/>
      </c>
      <c r="CM225" s="44">
        <f>IF(AND(p4_stab&gt;0,CM$4=p4_stab+120),p4_sup,IF(AND(p4_stab&gt;0,CM$4&gt;p4_stab+120),CL225-(p4_sup_pmt-CL225*r_m),0))</f>
        <v/>
      </c>
      <c r="CN225" s="44">
        <f>IF(AND(p4_stab&gt;0,CN$4=p4_stab+120),p4_sup,IF(AND(p4_stab&gt;0,CN$4&gt;p4_stab+120),CM225-(p4_sup_pmt-CM225*r_m),0))</f>
        <v/>
      </c>
      <c r="CO225" s="44">
        <f>IF(AND(p4_stab&gt;0,CO$4=p4_stab+120),p4_sup,IF(AND(p4_stab&gt;0,CO$4&gt;p4_stab+120),CN225-(p4_sup_pmt-CN225*r_m),0))</f>
        <v/>
      </c>
      <c r="CP225" s="44">
        <f>IF(AND(p4_stab&gt;0,CP$4=p4_stab+120),p4_sup,IF(AND(p4_stab&gt;0,CP$4&gt;p4_stab+120),CO225-(p4_sup_pmt-CO225*r_m),0))</f>
        <v/>
      </c>
      <c r="CQ225" s="44">
        <f>IF(AND(p4_stab&gt;0,CQ$4=p4_stab+120),p4_sup,IF(AND(p4_stab&gt;0,CQ$4&gt;p4_stab+120),CP225-(p4_sup_pmt-CP225*r_m),0))</f>
        <v/>
      </c>
      <c r="CR225" s="44">
        <f>IF(AND(p4_stab&gt;0,CR$4=p4_stab+120),p4_sup,IF(AND(p4_stab&gt;0,CR$4&gt;p4_stab+120),CQ225-(p4_sup_pmt-CQ225*r_m),0))</f>
        <v/>
      </c>
      <c r="CS225" s="44">
        <f>IF(AND(p4_stab&gt;0,CS$4=p4_stab+120),p4_sup,IF(AND(p4_stab&gt;0,CS$4&gt;p4_stab+120),CR225-(p4_sup_pmt-CR225*r_m),0))</f>
        <v/>
      </c>
      <c r="CT225" s="44">
        <f>IF(AND(p4_stab&gt;0,CT$4=p4_stab+120),p4_sup,IF(AND(p4_stab&gt;0,CT$4&gt;p4_stab+120),CS225-(p4_sup_pmt-CS225*r_m),0))</f>
        <v/>
      </c>
      <c r="CU225" s="44">
        <f>IF(AND(p4_stab&gt;0,CU$4=p4_stab+120),p4_sup,IF(AND(p4_stab&gt;0,CU$4&gt;p4_stab+120),CT225-(p4_sup_pmt-CT225*r_m),0))</f>
        <v/>
      </c>
      <c r="CV225" s="44">
        <f>IF(AND(p4_stab&gt;0,CV$4=p4_stab+120),p4_sup,IF(AND(p4_stab&gt;0,CV$4&gt;p4_stab+120),CU225-(p4_sup_pmt-CU225*r_m),0))</f>
        <v/>
      </c>
      <c r="CW225" s="44">
        <f>IF(AND(p4_stab&gt;0,CW$4=p4_stab+120),p4_sup,IF(AND(p4_stab&gt;0,CW$4&gt;p4_stab+120),CV225-(p4_sup_pmt-CV225*r_m),0))</f>
        <v/>
      </c>
      <c r="CX225" s="44">
        <f>IF(AND(p4_stab&gt;0,CX$4=p4_stab+120),p4_sup,IF(AND(p4_stab&gt;0,CX$4&gt;p4_stab+120),CW225-(p4_sup_pmt-CW225*r_m),0))</f>
        <v/>
      </c>
      <c r="CY225" s="44">
        <f>IF(AND(p4_stab&gt;0,CY$4=p4_stab+120),p4_sup,IF(AND(p4_stab&gt;0,CY$4&gt;p4_stab+120),CX225-(p4_sup_pmt-CX225*r_m),0))</f>
        <v/>
      </c>
      <c r="CZ225" s="44">
        <f>IF(AND(p4_stab&gt;0,CZ$4=p4_stab+120),p4_sup,IF(AND(p4_stab&gt;0,CZ$4&gt;p4_stab+120),CY225-(p4_sup_pmt-CY225*r_m),0))</f>
        <v/>
      </c>
      <c r="DA225" s="44">
        <f>IF(AND(p4_stab&gt;0,DA$4=p4_stab+120),p4_sup,IF(AND(p4_stab&gt;0,DA$4&gt;p4_stab+120),CZ225-(p4_sup_pmt-CZ225*r_m),0))</f>
        <v/>
      </c>
      <c r="DB225" s="44">
        <f>IF(AND(p4_stab&gt;0,DB$4=p4_stab+120),p4_sup,IF(AND(p4_stab&gt;0,DB$4&gt;p4_stab+120),DA225-(p4_sup_pmt-DA225*r_m),0))</f>
        <v/>
      </c>
      <c r="DC225" s="44">
        <f>IF(AND(p4_stab&gt;0,DC$4=p4_stab+120),p4_sup,IF(AND(p4_stab&gt;0,DC$4&gt;p4_stab+120),DB225-(p4_sup_pmt-DB225*r_m),0))</f>
        <v/>
      </c>
      <c r="DD225" s="44">
        <f>IF(AND(p4_stab&gt;0,DD$4=p4_stab+120),p4_sup,IF(AND(p4_stab&gt;0,DD$4&gt;p4_stab+120),DC225-(p4_sup_pmt-DC225*r_m),0))</f>
        <v/>
      </c>
      <c r="DE225" s="44">
        <f>IF(AND(p4_stab&gt;0,DE$4=p4_stab+120),p4_sup,IF(AND(p4_stab&gt;0,DE$4&gt;p4_stab+120),DD225-(p4_sup_pmt-DD225*r_m),0))</f>
        <v/>
      </c>
      <c r="DF225" s="44">
        <f>IF(AND(p4_stab&gt;0,DF$4=p4_stab+120),p4_sup,IF(AND(p4_stab&gt;0,DF$4&gt;p4_stab+120),DE225-(p4_sup_pmt-DE225*r_m),0))</f>
        <v/>
      </c>
      <c r="DG225" s="44">
        <f>IF(AND(p4_stab&gt;0,DG$4=p4_stab+120),p4_sup,IF(AND(p4_stab&gt;0,DG$4&gt;p4_stab+120),DF225-(p4_sup_pmt-DF225*r_m),0))</f>
        <v/>
      </c>
      <c r="DH225" s="44">
        <f>IF(AND(p4_stab&gt;0,DH$4=p4_stab+120),p4_sup,IF(AND(p4_stab&gt;0,DH$4&gt;p4_stab+120),DG225-(p4_sup_pmt-DG225*r_m),0))</f>
        <v/>
      </c>
      <c r="DI225" s="44">
        <f>IF(AND(p4_stab&gt;0,DI$4=p4_stab+120),p4_sup,IF(AND(p4_stab&gt;0,DI$4&gt;p4_stab+120),DH225-(p4_sup_pmt-DH225*r_m),0))</f>
        <v/>
      </c>
      <c r="DJ225" s="44">
        <f>IF(AND(p4_stab&gt;0,DJ$4=p4_stab+120),p4_sup,IF(AND(p4_stab&gt;0,DJ$4&gt;p4_stab+120),DI225-(p4_sup_pmt-DI225*r_m),0))</f>
        <v/>
      </c>
      <c r="DK225" s="44">
        <f>IF(AND(p4_stab&gt;0,DK$4=p4_stab+120),p4_sup,IF(AND(p4_stab&gt;0,DK$4&gt;p4_stab+120),DJ225-(p4_sup_pmt-DJ225*r_m),0))</f>
        <v/>
      </c>
      <c r="DL225" s="44">
        <f>IF(AND(p4_stab&gt;0,DL$4=p4_stab+120),p4_sup,IF(AND(p4_stab&gt;0,DL$4&gt;p4_stab+120),DK225-(p4_sup_pmt-DK225*r_m),0))</f>
        <v/>
      </c>
      <c r="DM225" s="44">
        <f>IF(AND(p4_stab&gt;0,DM$4=p4_stab+120),p4_sup,IF(AND(p4_stab&gt;0,DM$4&gt;p4_stab+120),DL225-(p4_sup_pmt-DL225*r_m),0))</f>
        <v/>
      </c>
      <c r="DN225" s="44">
        <f>IF(AND(p4_stab&gt;0,DN$4=p4_stab+120),p4_sup,IF(AND(p4_stab&gt;0,DN$4&gt;p4_stab+120),DM225-(p4_sup_pmt-DM225*r_m),0))</f>
        <v/>
      </c>
      <c r="DO225" s="44">
        <f>IF(AND(p4_stab&gt;0,DO$4=p4_stab+120),p4_sup,IF(AND(p4_stab&gt;0,DO$4&gt;p4_stab+120),DN225-(p4_sup_pmt-DN225*r_m),0))</f>
        <v/>
      </c>
      <c r="DP225" s="44">
        <f>IF(AND(p4_stab&gt;0,DP$4=p4_stab+120),p4_sup,IF(AND(p4_stab&gt;0,DP$4&gt;p4_stab+120),DO225-(p4_sup_pmt-DO225*r_m),0))</f>
        <v/>
      </c>
      <c r="DQ225" s="44">
        <f>IF(AND(p4_stab&gt;0,DQ$4=p4_stab+120),p4_sup,IF(AND(p4_stab&gt;0,DQ$4&gt;p4_stab+120),DP225-(p4_sup_pmt-DP225*r_m),0))</f>
        <v/>
      </c>
      <c r="DR225" s="44">
        <f>IF(AND(p4_stab&gt;0,DR$4=p4_stab+120),p4_sup,IF(AND(p4_stab&gt;0,DR$4&gt;p4_stab+120),DQ225-(p4_sup_pmt-DQ225*r_m),0))</f>
        <v/>
      </c>
      <c r="DS225" s="44">
        <f>IF(AND(p4_stab&gt;0,DS$4=p4_stab+120),p4_sup,IF(AND(p4_stab&gt;0,DS$4&gt;p4_stab+120),DR225-(p4_sup_pmt-DR225*r_m),0))</f>
        <v/>
      </c>
      <c r="DT225" s="44">
        <f>IF(AND(p4_stab&gt;0,DT$4=p4_stab+120),p4_sup,IF(AND(p4_stab&gt;0,DT$4&gt;p4_stab+120),DS225-(p4_sup_pmt-DS225*r_m),0))</f>
        <v/>
      </c>
      <c r="DU225" s="44">
        <f>IF(AND(p4_stab&gt;0,DU$4=p4_stab+120),p4_sup,IF(AND(p4_stab&gt;0,DU$4&gt;p4_stab+120),DT225-(p4_sup_pmt-DT225*r_m),0))</f>
        <v/>
      </c>
      <c r="DV225" s="44">
        <f>IF(AND(p4_stab&gt;0,DV$4=p4_stab+120),p4_sup,IF(AND(p4_stab&gt;0,DV$4&gt;p4_stab+120),DU225-(p4_sup_pmt-DU225*r_m),0))</f>
        <v/>
      </c>
      <c r="DW225" s="44">
        <f>IF(AND(p4_stab&gt;0,DW$4=p4_stab+120),p4_sup,IF(AND(p4_stab&gt;0,DW$4&gt;p4_stab+120),DV225-(p4_sup_pmt-DV225*r_m),0))</f>
        <v/>
      </c>
      <c r="DX225" s="44">
        <f>IF(AND(p4_stab&gt;0,DX$4=p4_stab+120),p4_sup,IF(AND(p4_stab&gt;0,DX$4&gt;p4_stab+120),DW225-(p4_sup_pmt-DW225*r_m),0))</f>
        <v/>
      </c>
      <c r="DY225" s="44">
        <f>IF(AND(p4_stab&gt;0,DY$4=p4_stab+120),p4_sup,IF(AND(p4_stab&gt;0,DY$4&gt;p4_stab+120),DX225-(p4_sup_pmt-DX225*r_m),0))</f>
        <v/>
      </c>
      <c r="DZ225" s="44">
        <f>IF(AND(p4_stab&gt;0,DZ$4=p4_stab+120),p4_sup,IF(AND(p4_stab&gt;0,DZ$4&gt;p4_stab+120),DY225-(p4_sup_pmt-DY225*r_m),0))</f>
        <v/>
      </c>
      <c r="EA225" s="44">
        <f>IF(AND(p4_stab&gt;0,EA$4=p4_stab+120),p4_sup,IF(AND(p4_stab&gt;0,EA$4&gt;p4_stab+120),DZ225-(p4_sup_pmt-DZ225*r_m),0))</f>
        <v/>
      </c>
      <c r="EB225" s="44">
        <f>IF(AND(p4_stab&gt;0,EB$4=p4_stab+120),p4_sup,IF(AND(p4_stab&gt;0,EB$4&gt;p4_stab+120),EA225-(p4_sup_pmt-EA225*r_m),0))</f>
        <v/>
      </c>
      <c r="EC225" s="44">
        <f>IF(AND(p4_stab&gt;0,EC$4=p4_stab+120),p4_sup,IF(AND(p4_stab&gt;0,EC$4&gt;p4_stab+120),EB225-(p4_sup_pmt-EB225*r_m),0))</f>
        <v/>
      </c>
      <c r="ED225" s="44">
        <f>IF(AND(p4_stab&gt;0,ED$4=p4_stab+120),p4_sup,IF(AND(p4_stab&gt;0,ED$4&gt;p4_stab+120),EC225-(p4_sup_pmt-EC225*r_m),0))</f>
        <v/>
      </c>
      <c r="EE225" s="44">
        <f>IF(AND(p4_stab&gt;0,EE$4=p4_stab+120),p4_sup,IF(AND(p4_stab&gt;0,EE$4&gt;p4_stab+120),ED225-(p4_sup_pmt-ED225*r_m),0))</f>
        <v/>
      </c>
      <c r="EF225" s="44">
        <f>IF(AND(p4_stab&gt;0,EF$4=p4_stab+120),p4_sup,IF(AND(p4_stab&gt;0,EF$4&gt;p4_stab+120),EE225-(p4_sup_pmt-EE225*r_m),0))</f>
        <v/>
      </c>
      <c r="EG225" s="44">
        <f>IF(AND(p4_stab&gt;0,EG$4=p4_stab+120),p4_sup,IF(AND(p4_stab&gt;0,EG$4&gt;p4_stab+120),EF225-(p4_sup_pmt-EF225*r_m),0))</f>
        <v/>
      </c>
      <c r="EH225" s="44">
        <f>IF(AND(p4_stab&gt;0,EH$4=p4_stab+120),p4_sup,IF(AND(p4_stab&gt;0,EH$4&gt;p4_stab+120),EG225-(p4_sup_pmt-EG225*r_m),0))</f>
        <v/>
      </c>
      <c r="EI225" s="44">
        <f>IF(AND(p4_stab&gt;0,EI$4=p4_stab+120),p4_sup,IF(AND(p4_stab&gt;0,EI$4&gt;p4_stab+120),EH225-(p4_sup_pmt-EH225*r_m),0))</f>
        <v/>
      </c>
      <c r="EJ225" s="44">
        <f>IF(AND(p4_stab&gt;0,EJ$4=p4_stab+120),p4_sup,IF(AND(p4_stab&gt;0,EJ$4&gt;p4_stab+120),EI225-(p4_sup_pmt-EI225*r_m),0))</f>
        <v/>
      </c>
      <c r="EK225" s="44">
        <f>IF(AND(p4_stab&gt;0,EK$4=p4_stab+120),p4_sup,IF(AND(p4_stab&gt;0,EK$4&gt;p4_stab+120),EJ225-(p4_sup_pmt-EJ225*r_m),0))</f>
        <v/>
      </c>
      <c r="EL225" s="44">
        <f>IF(AND(p4_stab&gt;0,EL$4=p4_stab+120),p4_sup,IF(AND(p4_stab&gt;0,EL$4&gt;p4_stab+120),EK225-(p4_sup_pmt-EK225*r_m),0))</f>
        <v/>
      </c>
      <c r="EM225" s="44">
        <f>IF(AND(p4_stab&gt;0,EM$4=p4_stab+120),p4_sup,IF(AND(p4_stab&gt;0,EM$4&gt;p4_stab+120),EL225-(p4_sup_pmt-EL225*r_m),0))</f>
        <v/>
      </c>
      <c r="EN225" s="44">
        <f>IF(AND(p4_stab&gt;0,EN$4=p4_stab+120),p4_sup,IF(AND(p4_stab&gt;0,EN$4&gt;p4_stab+120),EM225-(p4_sup_pmt-EM225*r_m),0))</f>
        <v/>
      </c>
      <c r="EO225" s="44">
        <f>IF(AND(p4_stab&gt;0,EO$4=p4_stab+120),p4_sup,IF(AND(p4_stab&gt;0,EO$4&gt;p4_stab+120),EN225-(p4_sup_pmt-EN225*r_m),0))</f>
        <v/>
      </c>
      <c r="EP225" s="44">
        <f>IF(AND(p4_stab&gt;0,EP$4=p4_stab+120),p4_sup,IF(AND(p4_stab&gt;0,EP$4&gt;p4_stab+120),EO225-(p4_sup_pmt-EO225*r_m),0))</f>
        <v/>
      </c>
      <c r="EQ225" s="44">
        <f>IF(AND(p4_stab&gt;0,EQ$4=p4_stab+120),p4_sup,IF(AND(p4_stab&gt;0,EQ$4&gt;p4_stab+120),EP225-(p4_sup_pmt-EP225*r_m),0))</f>
        <v/>
      </c>
      <c r="ER225" s="44">
        <f>IF(AND(p4_stab&gt;0,ER$4=p4_stab+120),p4_sup,IF(AND(p4_stab&gt;0,ER$4&gt;p4_stab+120),EQ225-(p4_sup_pmt-EQ225*r_m),0))</f>
        <v/>
      </c>
      <c r="ES225" s="44">
        <f>IF(AND(p4_stab&gt;0,ES$4=p4_stab+120),p4_sup,IF(AND(p4_stab&gt;0,ES$4&gt;p4_stab+120),ER225-(p4_sup_pmt-ER225*r_m),0))</f>
        <v/>
      </c>
      <c r="ET225" s="44">
        <f>IF(AND(p4_stab&gt;0,ET$4=p4_stab+120),p4_sup,IF(AND(p4_stab&gt;0,ET$4&gt;p4_stab+120),ES225-(p4_sup_pmt-ES225*r_m),0))</f>
        <v/>
      </c>
      <c r="EU225" s="44">
        <f>IF(AND(p4_stab&gt;0,EU$4=p4_stab+120),p4_sup,IF(AND(p4_stab&gt;0,EU$4&gt;p4_stab+120),ET225-(p4_sup_pmt-ET225*r_m),0))</f>
        <v/>
      </c>
      <c r="EV225" s="44">
        <f>IF(AND(p4_stab&gt;0,EV$4=p4_stab+120),p4_sup,IF(AND(p4_stab&gt;0,EV$4&gt;p4_stab+120),EU225-(p4_sup_pmt-EU225*r_m),0))</f>
        <v/>
      </c>
      <c r="EW225" s="44">
        <f>IF(AND(p4_stab&gt;0,EW$4=p4_stab+120),p4_sup,IF(AND(p4_stab&gt;0,EW$4&gt;p4_stab+120),EV225-(p4_sup_pmt-EV225*r_m),0))</f>
        <v/>
      </c>
      <c r="EX225" s="44">
        <f>IF(AND(p4_stab&gt;0,EX$4=p4_stab+120),p4_sup,IF(AND(p4_stab&gt;0,EX$4&gt;p4_stab+120),EW225-(p4_sup_pmt-EW225*r_m),0))</f>
        <v/>
      </c>
      <c r="EY225" s="44">
        <f>IF(AND(p4_stab&gt;0,EY$4=p4_stab+120),p4_sup,IF(AND(p4_stab&gt;0,EY$4&gt;p4_stab+120),EX225-(p4_sup_pmt-EX225*r_m),0))</f>
        <v/>
      </c>
      <c r="EZ225" s="44">
        <f>IF(AND(p4_stab&gt;0,EZ$4=p4_stab+120),p4_sup,IF(AND(p4_stab&gt;0,EZ$4&gt;p4_stab+120),EY225-(p4_sup_pmt-EY225*r_m),0))</f>
        <v/>
      </c>
      <c r="FA225" s="44">
        <f>IF(AND(p4_stab&gt;0,FA$4=p4_stab+120),p4_sup,IF(AND(p4_stab&gt;0,FA$4&gt;p4_stab+120),EZ225-(p4_sup_pmt-EZ225*r_m),0))</f>
        <v/>
      </c>
      <c r="FB225" s="44">
        <f>IF(AND(p4_stab&gt;0,FB$4=p4_stab+120),p4_sup,IF(AND(p4_stab&gt;0,FB$4&gt;p4_stab+120),FA225-(p4_sup_pmt-FA225*r_m),0))</f>
        <v/>
      </c>
      <c r="FC225" s="44">
        <f>IF(AND(p4_stab&gt;0,FC$4=p4_stab+120),p4_sup,IF(AND(p4_stab&gt;0,FC$4&gt;p4_stab+120),FB225-(p4_sup_pmt-FB225*r_m),0))</f>
        <v/>
      </c>
      <c r="FD225" s="44">
        <f>IF(AND(p4_stab&gt;0,FD$4=p4_stab+120),p4_sup,IF(AND(p4_stab&gt;0,FD$4&gt;p4_stab+120),FC225-(p4_sup_pmt-FC225*r_m),0))</f>
        <v/>
      </c>
      <c r="FE225" s="44">
        <f>IF(AND(p4_stab&gt;0,FE$4=p4_stab+120),p4_sup,IF(AND(p4_stab&gt;0,FE$4&gt;p4_stab+120),FD225-(p4_sup_pmt-FD225*r_m),0))</f>
        <v/>
      </c>
      <c r="FF225" s="44">
        <f>IF(AND(p4_stab&gt;0,FF$4=p4_stab+120),p4_sup,IF(AND(p4_stab&gt;0,FF$4&gt;p4_stab+120),FE225-(p4_sup_pmt-FE225*r_m),0))</f>
        <v/>
      </c>
      <c r="FG225" s="44">
        <f>IF(AND(p4_stab&gt;0,FG$4=p4_stab+120),p4_sup,IF(AND(p4_stab&gt;0,FG$4&gt;p4_stab+120),FF225-(p4_sup_pmt-FF225*r_m),0))</f>
        <v/>
      </c>
      <c r="FH225" s="44">
        <f>IF(AND(p4_stab&gt;0,FH$4=p4_stab+120),p4_sup,IF(AND(p4_stab&gt;0,FH$4&gt;p4_stab+120),FG225-(p4_sup_pmt-FG225*r_m),0))</f>
        <v/>
      </c>
      <c r="FI225" s="44">
        <f>IF(AND(p4_stab&gt;0,FI$4=p4_stab+120),p4_sup,IF(AND(p4_stab&gt;0,FI$4&gt;p4_stab+120),FH225-(p4_sup_pmt-FH225*r_m),0))</f>
        <v/>
      </c>
      <c r="FJ225" s="44">
        <f>IF(AND(p4_stab&gt;0,FJ$4=p4_stab+120),p4_sup,IF(AND(p4_stab&gt;0,FJ$4&gt;p4_stab+120),FI225-(p4_sup_pmt-FI225*r_m),0))</f>
        <v/>
      </c>
      <c r="FK225" s="44">
        <f>IF(AND(p4_stab&gt;0,FK$4=p4_stab+120),p4_sup,IF(AND(p4_stab&gt;0,FK$4&gt;p4_stab+120),FJ225-(p4_sup_pmt-FJ225*r_m),0))</f>
        <v/>
      </c>
      <c r="FL225" s="44">
        <f>IF(AND(p4_stab&gt;0,FL$4=p4_stab+120),p4_sup,IF(AND(p4_stab&gt;0,FL$4&gt;p4_stab+120),FK225-(p4_sup_pmt-FK225*r_m),0))</f>
        <v/>
      </c>
      <c r="FM225" s="44">
        <f>IF(AND(p4_stab&gt;0,FM$4=p4_stab+120),p4_sup,IF(AND(p4_stab&gt;0,FM$4&gt;p4_stab+120),FL225-(p4_sup_pmt-FL225*r_m),0))</f>
        <v/>
      </c>
      <c r="FN225" s="44">
        <f>IF(AND(p4_stab&gt;0,FN$4=p4_stab+120),p4_sup,IF(AND(p4_stab&gt;0,FN$4&gt;p4_stab+120),FM225-(p4_sup_pmt-FM225*r_m),0))</f>
        <v/>
      </c>
      <c r="FO225" s="44">
        <f>IF(AND(p4_stab&gt;0,FO$4=p4_stab+120),p4_sup,IF(AND(p4_stab&gt;0,FO$4&gt;p4_stab+120),FN225-(p4_sup_pmt-FN225*r_m),0))</f>
        <v/>
      </c>
      <c r="FP225" s="44">
        <f>IF(AND(p4_stab&gt;0,FP$4=p4_stab+120),p4_sup,IF(AND(p4_stab&gt;0,FP$4&gt;p4_stab+120),FO225-(p4_sup_pmt-FO225*r_m),0))</f>
        <v/>
      </c>
      <c r="FQ225" s="44">
        <f>IF(AND(p4_stab&gt;0,FQ$4=p4_stab+120),p4_sup,IF(AND(p4_stab&gt;0,FQ$4&gt;p4_stab+120),FP225-(p4_sup_pmt-FP225*r_m),0))</f>
        <v/>
      </c>
      <c r="FR225" s="44">
        <f>IF(AND(p4_stab&gt;0,FR$4=p4_stab+120),p4_sup,IF(AND(p4_stab&gt;0,FR$4&gt;p4_stab+120),FQ225-(p4_sup_pmt-FQ225*r_m),0))</f>
        <v/>
      </c>
      <c r="FS225" s="44">
        <f>IF(AND(p4_stab&gt;0,FS$4=p4_stab+120),p4_sup,IF(AND(p4_stab&gt;0,FS$4&gt;p4_stab+120),FR225-(p4_sup_pmt-FR225*r_m),0))</f>
        <v/>
      </c>
      <c r="FT225" s="44">
        <f>IF(AND(p4_stab&gt;0,FT$4=p4_stab+120),p4_sup,IF(AND(p4_stab&gt;0,FT$4&gt;p4_stab+120),FS225-(p4_sup_pmt-FS225*r_m),0))</f>
        <v/>
      </c>
      <c r="FU225" s="44">
        <f>IF(AND(p4_stab&gt;0,FU$4=p4_stab+120),p4_sup,IF(AND(p4_stab&gt;0,FU$4&gt;p4_stab+120),FT225-(p4_sup_pmt-FT225*r_m),0))</f>
        <v/>
      </c>
      <c r="FV225" s="44">
        <f>IF(AND(p4_stab&gt;0,FV$4=p4_stab+120),p4_sup,IF(AND(p4_stab&gt;0,FV$4&gt;p4_stab+120),FU225-(p4_sup_pmt-FU225*r_m),0))</f>
        <v/>
      </c>
      <c r="FW225" s="44">
        <f>IF(AND(p4_stab&gt;0,FW$4=p4_stab+120),p4_sup,IF(AND(p4_stab&gt;0,FW$4&gt;p4_stab+120),FV225-(p4_sup_pmt-FV225*r_m),0))</f>
        <v/>
      </c>
      <c r="FX225" s="44">
        <f>IF(AND(p4_stab&gt;0,FX$4=p4_stab+120),p4_sup,IF(AND(p4_stab&gt;0,FX$4&gt;p4_stab+120),FW225-(p4_sup_pmt-FW225*r_m),0))</f>
        <v/>
      </c>
      <c r="FY225" s="44">
        <f>IF(AND(p4_stab&gt;0,FY$4=p4_stab+120),p4_sup,IF(AND(p4_stab&gt;0,FY$4&gt;p4_stab+120),FX225-(p4_sup_pmt-FX225*r_m),0))</f>
        <v/>
      </c>
      <c r="FZ225" s="44">
        <f>IF(AND(p4_stab&gt;0,FZ$4=p4_stab+120),p4_sup,IF(AND(p4_stab&gt;0,FZ$4&gt;p4_stab+120),FY225-(p4_sup_pmt-FY225*r_m),0))</f>
        <v/>
      </c>
      <c r="GA225" s="44">
        <f>IF(AND(p4_stab&gt;0,GA$4=p4_stab+120),p4_sup,IF(AND(p4_stab&gt;0,GA$4&gt;p4_stab+120),FZ225-(p4_sup_pmt-FZ225*r_m),0))</f>
        <v/>
      </c>
      <c r="GB225" s="44">
        <f>IF(AND(p4_stab&gt;0,GB$4=p4_stab+120),p4_sup,IF(AND(p4_stab&gt;0,GB$4&gt;p4_stab+120),GA225-(p4_sup_pmt-GA225*r_m),0))</f>
        <v/>
      </c>
      <c r="GC225" s="44">
        <f>IF(AND(p4_stab&gt;0,GC$4=p4_stab+120),p4_sup,IF(AND(p4_stab&gt;0,GC$4&gt;p4_stab+120),GB225-(p4_sup_pmt-GB225*r_m),0))</f>
        <v/>
      </c>
      <c r="GD225" s="44">
        <f>IF(AND(p4_stab&gt;0,GD$4=p4_stab+120),p4_sup,IF(AND(p4_stab&gt;0,GD$4&gt;p4_stab+120),GC225-(p4_sup_pmt-GC225*r_m),0))</f>
        <v/>
      </c>
      <c r="GE225" s="44">
        <f>IF(AND(p4_stab&gt;0,GE$4=p4_stab+120),p4_sup,IF(AND(p4_stab&gt;0,GE$4&gt;p4_stab+120),GD225-(p4_sup_pmt-GD225*r_m),0))</f>
        <v/>
      </c>
      <c r="GF225" s="44">
        <f>IF(AND(p4_stab&gt;0,GF$4=p4_stab+120),p4_sup,IF(AND(p4_stab&gt;0,GF$4&gt;p4_stab+120),GE225-(p4_sup_pmt-GE225*r_m),0))</f>
        <v/>
      </c>
      <c r="GG225" s="44">
        <f>IF(AND(p4_stab&gt;0,GG$4=p4_stab+120),p4_sup,IF(AND(p4_stab&gt;0,GG$4&gt;p4_stab+120),GF225-(p4_sup_pmt-GF225*r_m),0))</f>
        <v/>
      </c>
      <c r="GH225" s="44">
        <f>IF(AND(p4_stab&gt;0,GH$4=p4_stab+120),p4_sup,IF(AND(p4_stab&gt;0,GH$4&gt;p4_stab+120),GG225-(p4_sup_pmt-GG225*r_m),0))</f>
        <v/>
      </c>
      <c r="GI225" s="44">
        <f>IF(AND(p4_stab&gt;0,GI$4=p4_stab+120),p4_sup,IF(AND(p4_stab&gt;0,GI$4&gt;p4_stab+120),GH225-(p4_sup_pmt-GH225*r_m),0))</f>
        <v/>
      </c>
      <c r="GJ225" s="44">
        <f>IF(AND(p4_stab&gt;0,GJ$4=p4_stab+120),p4_sup,IF(AND(p4_stab&gt;0,GJ$4&gt;p4_stab+120),GI225-(p4_sup_pmt-GI225*r_m),0))</f>
        <v/>
      </c>
      <c r="GK225" s="44">
        <f>IF(AND(p4_stab&gt;0,GK$4=p4_stab+120),p4_sup,IF(AND(p4_stab&gt;0,GK$4&gt;p4_stab+120),GJ225-(p4_sup_pmt-GJ225*r_m),0))</f>
        <v/>
      </c>
      <c r="GL225" s="44">
        <f>IF(AND(p4_stab&gt;0,GL$4=p4_stab+120),p4_sup,IF(AND(p4_stab&gt;0,GL$4&gt;p4_stab+120),GK225-(p4_sup_pmt-GK225*r_m),0))</f>
        <v/>
      </c>
      <c r="GM225" s="44">
        <f>IF(AND(p4_stab&gt;0,GM$4=p4_stab+120),p4_sup,IF(AND(p4_stab&gt;0,GM$4&gt;p4_stab+120),GL225-(p4_sup_pmt-GL225*r_m),0))</f>
        <v/>
      </c>
      <c r="GN225" s="44">
        <f>IF(AND(p4_stab&gt;0,GN$4=p4_stab+120),p4_sup,IF(AND(p4_stab&gt;0,GN$4&gt;p4_stab+120),GM225-(p4_sup_pmt-GM225*r_m),0))</f>
        <v/>
      </c>
      <c r="GO225" s="44">
        <f>IF(AND(p4_stab&gt;0,GO$4=p4_stab+120),p4_sup,IF(AND(p4_stab&gt;0,GO$4&gt;p4_stab+120),GN225-(p4_sup_pmt-GN225*r_m),0))</f>
        <v/>
      </c>
      <c r="GP225" s="44">
        <f>IF(AND(p4_stab&gt;0,GP$4=p4_stab+120),p4_sup,IF(AND(p4_stab&gt;0,GP$4&gt;p4_stab+120),GO225-(p4_sup_pmt-GO225*r_m),0))</f>
        <v/>
      </c>
      <c r="GQ225" s="44">
        <f>IF(AND(p4_stab&gt;0,GQ$4=p4_stab+120),p4_sup,IF(AND(p4_stab&gt;0,GQ$4&gt;p4_stab+120),GP225-(p4_sup_pmt-GP225*r_m),0))</f>
        <v/>
      </c>
      <c r="GR225" s="44">
        <f>IF(AND(p4_stab&gt;0,GR$4=p4_stab+120),p4_sup,IF(AND(p4_stab&gt;0,GR$4&gt;p4_stab+120),GQ225-(p4_sup_pmt-GQ225*r_m),0))</f>
        <v/>
      </c>
      <c r="GS225" s="44">
        <f>IF(AND(p4_stab&gt;0,GS$4=p4_stab+120),p4_sup,IF(AND(p4_stab&gt;0,GS$4&gt;p4_stab+120),GR225-(p4_sup_pmt-GR225*r_m),0))</f>
        <v/>
      </c>
      <c r="GT225" s="44">
        <f>IF(AND(p4_stab&gt;0,GT$4=p4_stab+120),p4_sup,IF(AND(p4_stab&gt;0,GT$4&gt;p4_stab+120),GS225-(p4_sup_pmt-GS225*r_m),0))</f>
        <v/>
      </c>
      <c r="GU225" s="44">
        <f>IF(AND(p4_stab&gt;0,GU$4=p4_stab+120),p4_sup,IF(AND(p4_stab&gt;0,GU$4&gt;p4_stab+120),GT225-(p4_sup_pmt-GT225*r_m),0))</f>
        <v/>
      </c>
      <c r="GV225" s="44">
        <f>IF(AND(p4_stab&gt;0,GV$4=p4_stab+120),p4_sup,IF(AND(p4_stab&gt;0,GV$4&gt;p4_stab+120),GU225-(p4_sup_pmt-GU225*r_m),0))</f>
        <v/>
      </c>
      <c r="GW225" s="44">
        <f>IF(AND(p4_stab&gt;0,GW$4=p4_stab+120),p4_sup,IF(AND(p4_stab&gt;0,GW$4&gt;p4_stab+120),GV225-(p4_sup_pmt-GV225*r_m),0))</f>
        <v/>
      </c>
      <c r="GX225" s="44">
        <f>IF(AND(p4_stab&gt;0,GX$4=p4_stab+120),p4_sup,IF(AND(p4_stab&gt;0,GX$4&gt;p4_stab+120),GW225-(p4_sup_pmt-GW225*r_m),0))</f>
        <v/>
      </c>
      <c r="GY225" s="44">
        <f>IF(AND(p4_stab&gt;0,GY$4=p4_stab+120),p4_sup,IF(AND(p4_stab&gt;0,GY$4&gt;p4_stab+120),GX225-(p4_sup_pmt-GX225*r_m),0))</f>
        <v/>
      </c>
      <c r="GZ225" s="44">
        <f>IF(AND(p4_stab&gt;0,GZ$4=p4_stab+120),p4_sup,IF(AND(p4_stab&gt;0,GZ$4&gt;p4_stab+120),GY225-(p4_sup_pmt-GY225*r_m),0))</f>
        <v/>
      </c>
      <c r="HA225" s="44">
        <f>IF(AND(p4_stab&gt;0,HA$4=p4_stab+120),p4_sup,IF(AND(p4_stab&gt;0,HA$4&gt;p4_stab+120),GZ225-(p4_sup_pmt-GZ225*r_m),0))</f>
        <v/>
      </c>
      <c r="HB225" s="44">
        <f>IF(AND(p4_stab&gt;0,HB$4=p4_stab+120),p4_sup,IF(AND(p4_stab&gt;0,HB$4&gt;p4_stab+120),HA225-(p4_sup_pmt-HA225*r_m),0))</f>
        <v/>
      </c>
      <c r="HC225" s="44">
        <f>IF(AND(p4_stab&gt;0,HC$4=p4_stab+120),p4_sup,IF(AND(p4_stab&gt;0,HC$4&gt;p4_stab+120),HB225-(p4_sup_pmt-HB225*r_m),0))</f>
        <v/>
      </c>
      <c r="HD225" s="44">
        <f>IF(AND(p4_stab&gt;0,HD$4=p4_stab+120),p4_sup,IF(AND(p4_stab&gt;0,HD$4&gt;p4_stab+120),HC225-(p4_sup_pmt-HC225*r_m),0))</f>
        <v/>
      </c>
      <c r="HE225" s="44">
        <f>IF(AND(p4_stab&gt;0,HE$4=p4_stab+120),p4_sup,IF(AND(p4_stab&gt;0,HE$4&gt;p4_stab+120),HD225-(p4_sup_pmt-HD225*r_m),0))</f>
        <v/>
      </c>
      <c r="HF225" s="44">
        <f>IF(AND(p4_stab&gt;0,HF$4=p4_stab+120),p4_sup,IF(AND(p4_stab&gt;0,HF$4&gt;p4_stab+120),HE225-(p4_sup_pmt-HE225*r_m),0))</f>
        <v/>
      </c>
      <c r="HG225" s="44">
        <f>IF(AND(p4_stab&gt;0,HG$4=p4_stab+120),p4_sup,IF(AND(p4_stab&gt;0,HG$4&gt;p4_stab+120),HF225-(p4_sup_pmt-HF225*r_m),0))</f>
        <v/>
      </c>
      <c r="HH225" s="44">
        <f>IF(AND(p4_stab&gt;0,HH$4=p4_stab+120),p4_sup,IF(AND(p4_stab&gt;0,HH$4&gt;p4_stab+120),HG225-(p4_sup_pmt-HG225*r_m),0))</f>
        <v/>
      </c>
      <c r="HI225" s="44">
        <f>IF(AND(p4_stab&gt;0,HI$4=p4_stab+120),p4_sup,IF(AND(p4_stab&gt;0,HI$4&gt;p4_stab+120),HH225-(p4_sup_pmt-HH225*r_m),0))</f>
        <v/>
      </c>
      <c r="HJ225" s="44">
        <f>IF(AND(p4_stab&gt;0,HJ$4=p4_stab+120),p4_sup,IF(AND(p4_stab&gt;0,HJ$4&gt;p4_stab+120),HI225-(p4_sup_pmt-HI225*r_m),0))</f>
        <v/>
      </c>
      <c r="HK225" s="44">
        <f>IF(AND(p4_stab&gt;0,HK$4=p4_stab+120),p4_sup,IF(AND(p4_stab&gt;0,HK$4&gt;p4_stab+120),HJ225-(p4_sup_pmt-HJ225*r_m),0))</f>
        <v/>
      </c>
      <c r="HL225" s="44">
        <f>IF(AND(p4_stab&gt;0,HL$4=p4_stab+120),p4_sup,IF(AND(p4_stab&gt;0,HL$4&gt;p4_stab+120),HK225-(p4_sup_pmt-HK225*r_m),0))</f>
        <v/>
      </c>
      <c r="HM225" s="44">
        <f>IF(AND(p4_stab&gt;0,HM$4=p4_stab+120),p4_sup,IF(AND(p4_stab&gt;0,HM$4&gt;p4_stab+120),HL225-(p4_sup_pmt-HL225*r_m),0))</f>
        <v/>
      </c>
      <c r="HN225" s="44">
        <f>IF(AND(p4_stab&gt;0,HN$4=p4_stab+120),p4_sup,IF(AND(p4_stab&gt;0,HN$4&gt;p4_stab+120),HM225-(p4_sup_pmt-HM225*r_m),0))</f>
        <v/>
      </c>
      <c r="HO225" s="44">
        <f>IF(AND(p4_stab&gt;0,HO$4=p4_stab+120),p4_sup,IF(AND(p4_stab&gt;0,HO$4&gt;p4_stab+120),HN225-(p4_sup_pmt-HN225*r_m),0))</f>
        <v/>
      </c>
      <c r="HP225" s="44">
        <f>IF(AND(p4_stab&gt;0,HP$4=p4_stab+120),p4_sup,IF(AND(p4_stab&gt;0,HP$4&gt;p4_stab+120),HO225-(p4_sup_pmt-HO225*r_m),0))</f>
        <v/>
      </c>
      <c r="HQ225" s="44">
        <f>IF(AND(p4_stab&gt;0,HQ$4=p4_stab+120),p4_sup,IF(AND(p4_stab&gt;0,HQ$4&gt;p4_stab+120),HP225-(p4_sup_pmt-HP225*r_m),0))</f>
        <v/>
      </c>
      <c r="HR225" s="44">
        <f>IF(AND(p4_stab&gt;0,HR$4=p4_stab+120),p4_sup,IF(AND(p4_stab&gt;0,HR$4&gt;p4_stab+120),HQ225-(p4_sup_pmt-HQ225*r_m),0))</f>
        <v/>
      </c>
      <c r="HS225" s="44">
        <f>IF(AND(p4_stab&gt;0,HS$4=p4_stab+120),p4_sup,IF(AND(p4_stab&gt;0,HS$4&gt;p4_stab+120),HR225-(p4_sup_pmt-HR225*r_m),0))</f>
        <v/>
      </c>
      <c r="HT225" s="44">
        <f>IF(AND(p4_stab&gt;0,HT$4=p4_stab+120),p4_sup,IF(AND(p4_stab&gt;0,HT$4&gt;p4_stab+120),HS225-(p4_sup_pmt-HS225*r_m),0))</f>
        <v/>
      </c>
      <c r="HU225" s="44">
        <f>IF(AND(p4_stab&gt;0,HU$4=p4_stab+120),p4_sup,IF(AND(p4_stab&gt;0,HU$4&gt;p4_stab+120),HT225-(p4_sup_pmt-HT225*r_m),0))</f>
        <v/>
      </c>
      <c r="HV225" s="44">
        <f>IF(AND(p4_stab&gt;0,HV$4=p4_stab+120),p4_sup,IF(AND(p4_stab&gt;0,HV$4&gt;p4_stab+120),HU225-(p4_sup_pmt-HU225*r_m),0))</f>
        <v/>
      </c>
      <c r="HW225" s="44">
        <f>IF(AND(p4_stab&gt;0,HW$4=p4_stab+120),p4_sup,IF(AND(p4_stab&gt;0,HW$4&gt;p4_stab+120),HV225-(p4_sup_pmt-HV225*r_m),0))</f>
        <v/>
      </c>
      <c r="HX225" s="44">
        <f>IF(AND(p4_stab&gt;0,HX$4=p4_stab+120),p4_sup,IF(AND(p4_stab&gt;0,HX$4&gt;p4_stab+120),HW225-(p4_sup_pmt-HW225*r_m),0))</f>
        <v/>
      </c>
      <c r="HY225" s="44">
        <f>IF(AND(p4_stab&gt;0,HY$4=p4_stab+120),p4_sup,IF(AND(p4_stab&gt;0,HY$4&gt;p4_stab+120),HX225-(p4_sup_pmt-HX225*r_m),0))</f>
        <v/>
      </c>
      <c r="HZ225" s="44">
        <f>IF(AND(p4_stab&gt;0,HZ$4=p4_stab+120),p4_sup,IF(AND(p4_stab&gt;0,HZ$4&gt;p4_stab+120),HY225-(p4_sup_pmt-HY225*r_m),0))</f>
        <v/>
      </c>
      <c r="IA225" s="44">
        <f>IF(AND(p4_stab&gt;0,IA$4=p4_stab+120),p4_sup,IF(AND(p4_stab&gt;0,IA$4&gt;p4_stab+120),HZ225-(p4_sup_pmt-HZ225*r_m),0))</f>
        <v/>
      </c>
      <c r="IB225" s="44">
        <f>IF(AND(p4_stab&gt;0,IB$4=p4_stab+120),p4_sup,IF(AND(p4_stab&gt;0,IB$4&gt;p4_stab+120),IA225-(p4_sup_pmt-IA225*r_m),0))</f>
        <v/>
      </c>
      <c r="IC225" s="44">
        <f>IF(AND(p4_stab&gt;0,IC$4=p4_stab+120),p4_sup,IF(AND(p4_stab&gt;0,IC$4&gt;p4_stab+120),IB225-(p4_sup_pmt-IB225*r_m),0))</f>
        <v/>
      </c>
      <c r="ID225" s="44">
        <f>IF(AND(p4_stab&gt;0,ID$4=p4_stab+120),p4_sup,IF(AND(p4_stab&gt;0,ID$4&gt;p4_stab+120),IC225-(p4_sup_pmt-IC225*r_m),0))</f>
        <v/>
      </c>
      <c r="IE225" s="44">
        <f>IF(AND(p4_stab&gt;0,IE$4=p4_stab+120),p4_sup,IF(AND(p4_stab&gt;0,IE$4&gt;p4_stab+120),ID225-(p4_sup_pmt-ID225*r_m),0))</f>
        <v/>
      </c>
      <c r="IF225" s="44">
        <f>IF(AND(p4_stab&gt;0,IF$4=p4_stab+120),p4_sup,IF(AND(p4_stab&gt;0,IF$4&gt;p4_stab+120),IE225-(p4_sup_pmt-IE225*r_m),0))</f>
        <v/>
      </c>
      <c r="IG225" s="44">
        <f>IF(AND(p4_stab&gt;0,IG$4=p4_stab+120),p4_sup,IF(AND(p4_stab&gt;0,IG$4&gt;p4_stab+120),IF225-(p4_sup_pmt-IF225*r_m),0))</f>
        <v/>
      </c>
      <c r="IH225" s="44">
        <f>IF(AND(p4_stab&gt;0,IH$4=p4_stab+120),p4_sup,IF(AND(p4_stab&gt;0,IH$4&gt;p4_stab+120),IG225-(p4_sup_pmt-IG225*r_m),0))</f>
        <v/>
      </c>
      <c r="II225" s="44">
        <f>IF(AND(p4_stab&gt;0,II$4=p4_stab+120),p4_sup,IF(AND(p4_stab&gt;0,II$4&gt;p4_stab+120),IH225-(p4_sup_pmt-IH225*r_m),0))</f>
        <v/>
      </c>
      <c r="IJ225" s="44">
        <f>IF(AND(p4_stab&gt;0,IJ$4=p4_stab+120),p4_sup,IF(AND(p4_stab&gt;0,IJ$4&gt;p4_stab+120),II225-(p4_sup_pmt-II225*r_m),0))</f>
        <v/>
      </c>
      <c r="IK225" s="44">
        <f>IF(AND(p4_stab&gt;0,IK$4=p4_stab+120),p4_sup,IF(AND(p4_stab&gt;0,IK$4&gt;p4_stab+120),IJ225-(p4_sup_pmt-IJ225*r_m),0))</f>
        <v/>
      </c>
      <c r="IL225" s="44">
        <f>IF(AND(p4_stab&gt;0,IL$4=p4_stab+120),p4_sup,IF(AND(p4_stab&gt;0,IL$4&gt;p4_stab+120),IK225-(p4_sup_pmt-IK225*r_m),0))</f>
        <v/>
      </c>
      <c r="IM225" s="44">
        <f>IF(AND(p4_stab&gt;0,IM$4=p4_stab+120),p4_sup,IF(AND(p4_stab&gt;0,IM$4&gt;p4_stab+120),IL225-(p4_sup_pmt-IL225*r_m),0))</f>
        <v/>
      </c>
      <c r="IN225" s="44">
        <f>IF(AND(p4_stab&gt;0,IN$4=p4_stab+120),p4_sup,IF(AND(p4_stab&gt;0,IN$4&gt;p4_stab+120),IM225-(p4_sup_pmt-IM225*r_m),0))</f>
        <v/>
      </c>
      <c r="IO225" s="44">
        <f>IF(AND(p4_stab&gt;0,IO$4=p4_stab+120),p4_sup,IF(AND(p4_stab&gt;0,IO$4&gt;p4_stab+120),IN225-(p4_sup_pmt-IN225*r_m),0))</f>
        <v/>
      </c>
      <c r="IP225" s="44">
        <f>IF(AND(p4_stab&gt;0,IP$4=p4_stab+120),p4_sup,IF(AND(p4_stab&gt;0,IP$4&gt;p4_stab+120),IO225-(p4_sup_pmt-IO225*r_m),0))</f>
        <v/>
      </c>
      <c r="IQ225" s="44">
        <f>IF(AND(p4_stab&gt;0,IQ$4=p4_stab+120),p4_sup,IF(AND(p4_stab&gt;0,IQ$4&gt;p4_stab+120),IP225-(p4_sup_pmt-IP225*r_m),0))</f>
        <v/>
      </c>
      <c r="IR225" s="44">
        <f>IF(AND(p4_stab&gt;0,IR$4=p4_stab+120),p4_sup,IF(AND(p4_stab&gt;0,IR$4&gt;p4_stab+120),IQ225-(p4_sup_pmt-IQ225*r_m),0))</f>
        <v/>
      </c>
      <c r="IS225" s="44">
        <f>IF(AND(p4_stab&gt;0,IS$4=p4_stab+120),p4_sup,IF(AND(p4_stab&gt;0,IS$4&gt;p4_stab+120),IR225-(p4_sup_pmt-IR225*r_m),0))</f>
        <v/>
      </c>
      <c r="IT225" s="44">
        <f>IF(AND(p4_stab&gt;0,IT$4=p4_stab+120),p4_sup,IF(AND(p4_stab&gt;0,IT$4&gt;p4_stab+120),IS225-(p4_sup_pmt-IS225*r_m),0))</f>
        <v/>
      </c>
      <c r="IU225" s="44">
        <f>IF(AND(p4_stab&gt;0,IU$4=p4_stab+120),p4_sup,IF(AND(p4_stab&gt;0,IU$4&gt;p4_stab+120),IT225-(p4_sup_pmt-IT225*r_m),0))</f>
        <v/>
      </c>
      <c r="IV225" s="44">
        <f>IF(AND(p4_stab&gt;0,IV$4=p4_stab+120),p4_sup,IF(AND(p4_stab&gt;0,IV$4&gt;p4_stab+120),IU225-(p4_sup_pmt-IU225*r_m),0))</f>
        <v/>
      </c>
      <c r="IW225" s="44">
        <f>IF(AND(p4_stab&gt;0,IW$4=p4_stab+120),p4_sup,IF(AND(p4_stab&gt;0,IW$4&gt;p4_stab+120),IV225-(p4_sup_pmt-IV225*r_m),0))</f>
        <v/>
      </c>
      <c r="IX225" s="44">
        <f>IF(AND(p4_stab&gt;0,IX$4=p4_stab+120),p4_sup,IF(AND(p4_stab&gt;0,IX$4&gt;p4_stab+120),IW225-(p4_sup_pmt-IW225*r_m),0))</f>
        <v/>
      </c>
      <c r="IY225" s="44">
        <f>IF(AND(p4_stab&gt;0,IY$4=p4_stab+120),p4_sup,IF(AND(p4_stab&gt;0,IY$4&gt;p4_stab+120),IX225-(p4_sup_pmt-IX225*r_m),0))</f>
        <v/>
      </c>
      <c r="IZ225" s="44">
        <f>IF(AND(p4_stab&gt;0,IZ$4=p4_stab+120),p4_sup,IF(AND(p4_stab&gt;0,IZ$4&gt;p4_stab+120),IY225-(p4_sup_pmt-IY225*r_m),0))</f>
        <v/>
      </c>
      <c r="JA225" s="44">
        <f>IF(AND(p4_stab&gt;0,JA$4=p4_stab+120),p4_sup,IF(AND(p4_stab&gt;0,JA$4&gt;p4_stab+120),IZ225-(p4_sup_pmt-IZ225*r_m),0))</f>
        <v/>
      </c>
      <c r="JB225" s="44">
        <f>IF(AND(p4_stab&gt;0,JB$4=p4_stab+120),p4_sup,IF(AND(p4_stab&gt;0,JB$4&gt;p4_stab+120),JA225-(p4_sup_pmt-JA225*r_m),0))</f>
        <v/>
      </c>
      <c r="JC225" s="44">
        <f>IF(AND(p4_stab&gt;0,JC$4=p4_stab+120),p4_sup,IF(AND(p4_stab&gt;0,JC$4&gt;p4_stab+120),JB225-(p4_sup_pmt-JB225*r_m),0))</f>
        <v/>
      </c>
      <c r="JD225" s="44">
        <f>IF(AND(p4_stab&gt;0,JD$4=p4_stab+120),p4_sup,IF(AND(p4_stab&gt;0,JD$4&gt;p4_stab+120),JC225-(p4_sup_pmt-JC225*r_m),0))</f>
        <v/>
      </c>
      <c r="JE225" s="44">
        <f>IF(AND(p4_stab&gt;0,JE$4=p4_stab+120),p4_sup,IF(AND(p4_stab&gt;0,JE$4&gt;p4_stab+120),JD225-(p4_sup_pmt-JD225*r_m),0))</f>
        <v/>
      </c>
      <c r="JF225" s="44">
        <f>IF(AND(p4_stab&gt;0,JF$4=p4_stab+120),p4_sup,IF(AND(p4_stab&gt;0,JF$4&gt;p4_stab+120),JE225-(p4_sup_pmt-JE225*r_m),0))</f>
        <v/>
      </c>
      <c r="JG225" s="44">
        <f>IF(AND(p4_stab&gt;0,JG$4=p4_stab+120),p4_sup,IF(AND(p4_stab&gt;0,JG$4&gt;p4_stab+120),JF225-(p4_sup_pmt-JF225*r_m),0))</f>
        <v/>
      </c>
      <c r="JH225" s="44">
        <f>IF(AND(p4_stab&gt;0,JH$4=p4_stab+120),p4_sup,IF(AND(p4_stab&gt;0,JH$4&gt;p4_stab+120),JG225-(p4_sup_pmt-JG225*r_m),0))</f>
        <v/>
      </c>
      <c r="JI225" s="44">
        <f>IF(AND(p4_stab&gt;0,JI$4=p4_stab+120),p4_sup,IF(AND(p4_stab&gt;0,JI$4&gt;p4_stab+120),JH225-(p4_sup_pmt-JH225*r_m),0))</f>
        <v/>
      </c>
      <c r="JJ225" s="44">
        <f>IF(AND(p4_stab&gt;0,JJ$4=p4_stab+120),p4_sup,IF(AND(p4_stab&gt;0,JJ$4&gt;p4_stab+120),JI225-(p4_sup_pmt-JI225*r_m),0))</f>
        <v/>
      </c>
      <c r="JK225" s="44">
        <f>IF(AND(p4_stab&gt;0,JK$4=p4_stab+120),p4_sup,IF(AND(p4_stab&gt;0,JK$4&gt;p4_stab+120),JJ225-(p4_sup_pmt-JJ225*r_m),0))</f>
        <v/>
      </c>
      <c r="JL225" s="44">
        <f>IF(AND(p4_stab&gt;0,JL$4=p4_stab+120),p4_sup,IF(AND(p4_stab&gt;0,JL$4&gt;p4_stab+120),JK225-(p4_sup_pmt-JK225*r_m),0))</f>
        <v/>
      </c>
      <c r="JM225" s="44">
        <f>IF(AND(p4_stab&gt;0,JM$4=p4_stab+120),p4_sup,IF(AND(p4_stab&gt;0,JM$4&gt;p4_stab+120),JL225-(p4_sup_pmt-JL225*r_m),0))</f>
        <v/>
      </c>
      <c r="JN225" s="44">
        <f>IF(AND(p4_stab&gt;0,JN$4=p4_stab+120),p4_sup,IF(AND(p4_stab&gt;0,JN$4&gt;p4_stab+120),JM225-(p4_sup_pmt-JM225*r_m),0))</f>
        <v/>
      </c>
      <c r="JO225" s="44">
        <f>IF(AND(p4_stab&gt;0,JO$4=p4_stab+120),p4_sup,IF(AND(p4_stab&gt;0,JO$4&gt;p4_stab+120),JN225-(p4_sup_pmt-JN225*r_m),0))</f>
        <v/>
      </c>
      <c r="JP225" s="44">
        <f>IF(AND(p4_stab&gt;0,JP$4=p4_stab+120),p4_sup,IF(AND(p4_stab&gt;0,JP$4&gt;p4_stab+120),JO225-(p4_sup_pmt-JO225*r_m),0))</f>
        <v/>
      </c>
      <c r="JQ225" s="44">
        <f>IF(AND(p4_stab&gt;0,JQ$4=p4_stab+120),p4_sup,IF(AND(p4_stab&gt;0,JQ$4&gt;p4_stab+120),JP225-(p4_sup_pmt-JP225*r_m),0))</f>
        <v/>
      </c>
      <c r="JR225" s="44">
        <f>IF(AND(p4_stab&gt;0,JR$4=p4_stab+120),p4_sup,IF(AND(p4_stab&gt;0,JR$4&gt;p4_stab+120),JQ225-(p4_sup_pmt-JQ225*r_m),0))</f>
        <v/>
      </c>
      <c r="JS225" s="44">
        <f>IF(AND(p4_stab&gt;0,JS$4=p4_stab+120),p4_sup,IF(AND(p4_stab&gt;0,JS$4&gt;p4_stab+120),JR225-(p4_sup_pmt-JR225*r_m),0))</f>
        <v/>
      </c>
      <c r="JT225" s="44">
        <f>IF(AND(p4_stab&gt;0,JT$4=p4_stab+120),p4_sup,IF(AND(p4_stab&gt;0,JT$4&gt;p4_stab+120),JS225-(p4_sup_pmt-JS225*r_m),0))</f>
        <v/>
      </c>
      <c r="JU225" s="44">
        <f>IF(AND(p4_stab&gt;0,JU$4=p4_stab+120),p4_sup,IF(AND(p4_stab&gt;0,JU$4&gt;p4_stab+120),JT225-(p4_sup_pmt-JT225*r_m),0))</f>
        <v/>
      </c>
      <c r="JV225" s="44">
        <f>IF(AND(p4_stab&gt;0,JV$4=p4_stab+120),p4_sup,IF(AND(p4_stab&gt;0,JV$4&gt;p4_stab+120),JU225-(p4_sup_pmt-JU225*r_m),0))</f>
        <v/>
      </c>
      <c r="JW225" s="44">
        <f>IF(AND(p4_stab&gt;0,JW$4=p4_stab+120),p4_sup,IF(AND(p4_stab&gt;0,JW$4&gt;p4_stab+120),JV225-(p4_sup_pmt-JV225*r_m),0))</f>
        <v/>
      </c>
      <c r="JX225" s="44">
        <f>IF(AND(p4_stab&gt;0,JX$4=p4_stab+120),p4_sup,IF(AND(p4_stab&gt;0,JX$4&gt;p4_stab+120),JW225-(p4_sup_pmt-JW225*r_m),0))</f>
        <v/>
      </c>
      <c r="JY225" s="44">
        <f>IF(AND(p4_stab&gt;0,JY$4=p4_stab+120),p4_sup,IF(AND(p4_stab&gt;0,JY$4&gt;p4_stab+120),JX225-(p4_sup_pmt-JX225*r_m),0))</f>
        <v/>
      </c>
      <c r="JZ225" s="44">
        <f>IF(AND(p4_stab&gt;0,JZ$4=p4_stab+120),p4_sup,IF(AND(p4_stab&gt;0,JZ$4&gt;p4_stab+120),JY225-(p4_sup_pmt-JY225*r_m),0))</f>
        <v/>
      </c>
      <c r="KA225" s="44">
        <f>IF(AND(p4_stab&gt;0,KA$4=p4_stab+120),p4_sup,IF(AND(p4_stab&gt;0,KA$4&gt;p4_stab+120),JZ225-(p4_sup_pmt-JZ225*r_m),0))</f>
        <v/>
      </c>
      <c r="KB225" s="44">
        <f>IF(AND(p4_stab&gt;0,KB$4=p4_stab+120),p4_sup,IF(AND(p4_stab&gt;0,KB$4&gt;p4_stab+120),KA225-(p4_sup_pmt-KA225*r_m),0))</f>
        <v/>
      </c>
      <c r="KC225" s="44">
        <f>IF(AND(p4_stab&gt;0,KC$4=p4_stab+120),p4_sup,IF(AND(p4_stab&gt;0,KC$4&gt;p4_stab+120),KB225-(p4_sup_pmt-KB225*r_m),0))</f>
        <v/>
      </c>
      <c r="KD225" s="44">
        <f>IF(AND(p4_stab&gt;0,KD$4=p4_stab+120),p4_sup,IF(AND(p4_stab&gt;0,KD$4&gt;p4_stab+120),KC225-(p4_sup_pmt-KC225*r_m),0))</f>
        <v/>
      </c>
      <c r="KE225" s="44">
        <f>IF(AND(p4_stab&gt;0,KE$4=p4_stab+120),p4_sup,IF(AND(p4_stab&gt;0,KE$4&gt;p4_stab+120),KD225-(p4_sup_pmt-KD225*r_m),0))</f>
        <v/>
      </c>
      <c r="KF225" s="44">
        <f>IF(AND(p4_stab&gt;0,KF$4=p4_stab+120),p4_sup,IF(AND(p4_stab&gt;0,KF$4&gt;p4_stab+120),KE225-(p4_sup_pmt-KE225*r_m),0))</f>
        <v/>
      </c>
      <c r="KG225" s="44">
        <f>IF(AND(p4_stab&gt;0,KG$4=p4_stab+120),p4_sup,IF(AND(p4_stab&gt;0,KG$4&gt;p4_stab+120),KF225-(p4_sup_pmt-KF225*r_m),0))</f>
        <v/>
      </c>
      <c r="KH225" s="44">
        <f>IF(AND(p4_stab&gt;0,KH$4=p4_stab+120),p4_sup,IF(AND(p4_stab&gt;0,KH$4&gt;p4_stab+120),KG225-(p4_sup_pmt-KG225*r_m),0))</f>
        <v/>
      </c>
      <c r="KI225" s="44">
        <f>IF(AND(p4_stab&gt;0,KI$4=p4_stab+120),p4_sup,IF(AND(p4_stab&gt;0,KI$4&gt;p4_stab+120),KH225-(p4_sup_pmt-KH225*r_m),0))</f>
        <v/>
      </c>
      <c r="KJ225" s="44">
        <f>IF(AND(p4_stab&gt;0,KJ$4=p4_stab+120),p4_sup,IF(AND(p4_stab&gt;0,KJ$4&gt;p4_stab+120),KI225-(p4_sup_pmt-KI225*r_m),0))</f>
        <v/>
      </c>
      <c r="KK225" s="44">
        <f>IF(AND(p4_stab&gt;0,KK$4=p4_stab+120),p4_sup,IF(AND(p4_stab&gt;0,KK$4&gt;p4_stab+120),KJ225-(p4_sup_pmt-KJ225*r_m),0))</f>
        <v/>
      </c>
      <c r="KL225" s="44">
        <f>IF(AND(p4_stab&gt;0,KL$4=p4_stab+120),p4_sup,IF(AND(p4_stab&gt;0,KL$4&gt;p4_stab+120),KK225-(p4_sup_pmt-KK225*r_m),0))</f>
        <v/>
      </c>
      <c r="KM225" s="44">
        <f>IF(AND(p4_stab&gt;0,KM$4=p4_stab+120),p4_sup,IF(AND(p4_stab&gt;0,KM$4&gt;p4_stab+120),KL225-(p4_sup_pmt-KL225*r_m),0))</f>
        <v/>
      </c>
      <c r="KN225" s="44">
        <f>IF(AND(p4_stab&gt;0,KN$4=p4_stab+120),p4_sup,IF(AND(p4_stab&gt;0,KN$4&gt;p4_stab+120),KM225-(p4_sup_pmt-KM225*r_m),0))</f>
        <v/>
      </c>
      <c r="KO225" s="44">
        <f>IF(AND(p4_stab&gt;0,KO$4=p4_stab+120),p4_sup,IF(AND(p4_stab&gt;0,KO$4&gt;p4_stab+120),KN225-(p4_sup_pmt-KN225*r_m),0))</f>
        <v/>
      </c>
      <c r="KP225" s="44">
        <f>IF(AND(p4_stab&gt;0,KP$4=p4_stab+120),p4_sup,IF(AND(p4_stab&gt;0,KP$4&gt;p4_stab+120),KO225-(p4_sup_pmt-KO225*r_m),0))</f>
        <v/>
      </c>
      <c r="KQ225" s="44">
        <f>IF(AND(p4_stab&gt;0,KQ$4=p4_stab+120),p4_sup,IF(AND(p4_stab&gt;0,KQ$4&gt;p4_stab+120),KP225-(p4_sup_pmt-KP225*r_m),0))</f>
        <v/>
      </c>
      <c r="KR225" s="44">
        <f>IF(AND(p4_stab&gt;0,KR$4=p4_stab+120),p4_sup,IF(AND(p4_stab&gt;0,KR$4&gt;p4_stab+120),KQ225-(p4_sup_pmt-KQ225*r_m),0))</f>
        <v/>
      </c>
      <c r="KS225" s="44">
        <f>IF(AND(p4_stab&gt;0,KS$4=p4_stab+120),p4_sup,IF(AND(p4_stab&gt;0,KS$4&gt;p4_stab+120),KR225-(p4_sup_pmt-KR225*r_m),0))</f>
        <v/>
      </c>
      <c r="KT225" s="44">
        <f>IF(AND(p4_stab&gt;0,KT$4=p4_stab+120),p4_sup,IF(AND(p4_stab&gt;0,KT$4&gt;p4_stab+120),KS225-(p4_sup_pmt-KS225*r_m),0))</f>
        <v/>
      </c>
      <c r="KU225" s="44">
        <f>IF(AND(p4_stab&gt;0,KU$4=p4_stab+120),p4_sup,IF(AND(p4_stab&gt;0,KU$4&gt;p4_stab+120),KT225-(p4_sup_pmt-KT225*r_m),0))</f>
        <v/>
      </c>
      <c r="KV225" s="44">
        <f>IF(AND(p4_stab&gt;0,KV$4=p4_stab+120),p4_sup,IF(AND(p4_stab&gt;0,KV$4&gt;p4_stab+120),KU225-(p4_sup_pmt-KU225*r_m),0))</f>
        <v/>
      </c>
      <c r="KW225" s="44">
        <f>IF(AND(p4_stab&gt;0,KW$4=p4_stab+120),p4_sup,IF(AND(p4_stab&gt;0,KW$4&gt;p4_stab+120),KV225-(p4_sup_pmt-KV225*r_m),0))</f>
        <v/>
      </c>
      <c r="KX225" s="44">
        <f>IF(AND(p4_stab&gt;0,KX$4=p4_stab+120),p4_sup,IF(AND(p4_stab&gt;0,KX$4&gt;p4_stab+120),KW225-(p4_sup_pmt-KW225*r_m),0))</f>
        <v/>
      </c>
      <c r="KY225" s="44">
        <f>IF(AND(p4_stab&gt;0,KY$4=p4_stab+120),p4_sup,IF(AND(p4_stab&gt;0,KY$4&gt;p4_stab+120),KX225-(p4_sup_pmt-KX225*r_m),0))</f>
        <v/>
      </c>
      <c r="KZ225" s="44">
        <f>IF(AND(p4_stab&gt;0,KZ$4=p4_stab+120),p4_sup,IF(AND(p4_stab&gt;0,KZ$4&gt;p4_stab+120),KY225-(p4_sup_pmt-KY225*r_m),0))</f>
        <v/>
      </c>
      <c r="LA225" s="44">
        <f>IF(AND(p4_stab&gt;0,LA$4=p4_stab+120),p4_sup,IF(AND(p4_stab&gt;0,LA$4&gt;p4_stab+120),KZ225-(p4_sup_pmt-KZ225*r_m),0))</f>
        <v/>
      </c>
      <c r="LB225" s="44">
        <f>IF(AND(p4_stab&gt;0,LB$4=p4_stab+120),p4_sup,IF(AND(p4_stab&gt;0,LB$4&gt;p4_stab+120),LA225-(p4_sup_pmt-LA225*r_m),0))</f>
        <v/>
      </c>
      <c r="LC225" s="44">
        <f>IF(AND(p4_stab&gt;0,LC$4=p4_stab+120),p4_sup,IF(AND(p4_stab&gt;0,LC$4&gt;p4_stab+120),LB225-(p4_sup_pmt-LB225*r_m),0))</f>
        <v/>
      </c>
      <c r="LD225" s="44">
        <f>IF(AND(p4_stab&gt;0,LD$4=p4_stab+120),p4_sup,IF(AND(p4_stab&gt;0,LD$4&gt;p4_stab+120),LC225-(p4_sup_pmt-LC225*r_m),0))</f>
        <v/>
      </c>
      <c r="LE225" s="44">
        <f>IF(AND(p4_stab&gt;0,LE$4=p4_stab+120),p4_sup,IF(AND(p4_stab&gt;0,LE$4&gt;p4_stab+120),LD225-(p4_sup_pmt-LD225*r_m),0))</f>
        <v/>
      </c>
      <c r="LF225" s="44">
        <f>IF(AND(p4_stab&gt;0,LF$4=p4_stab+120),p4_sup,IF(AND(p4_stab&gt;0,LF$4&gt;p4_stab+120),LE225-(p4_sup_pmt-LE225*r_m),0))</f>
        <v/>
      </c>
      <c r="LG225" s="44">
        <f>IF(AND(p4_stab&gt;0,LG$4=p4_stab+120),p4_sup,IF(AND(p4_stab&gt;0,LG$4&gt;p4_stab+120),LF225-(p4_sup_pmt-LF225*r_m),0))</f>
        <v/>
      </c>
      <c r="LH225" s="44">
        <f>IF(AND(p4_stab&gt;0,LH$4=p4_stab+120),p4_sup,IF(AND(p4_stab&gt;0,LH$4&gt;p4_stab+120),LG225-(p4_sup_pmt-LG225*r_m),0))</f>
        <v/>
      </c>
      <c r="LI225" s="44">
        <f>IF(AND(p4_stab&gt;0,LI$4=p4_stab+120),p4_sup,IF(AND(p4_stab&gt;0,LI$4&gt;p4_stab+120),LH225-(p4_sup_pmt-LH225*r_m),0))</f>
        <v/>
      </c>
      <c r="LJ225" s="44">
        <f>IF(AND(p4_stab&gt;0,LJ$4=p4_stab+120),p4_sup,IF(AND(p4_stab&gt;0,LJ$4&gt;p4_stab+120),LI225-(p4_sup_pmt-LI225*r_m),0))</f>
        <v/>
      </c>
      <c r="LK225" s="44">
        <f>IF(AND(p4_stab&gt;0,LK$4=p4_stab+120),p4_sup,IF(AND(p4_stab&gt;0,LK$4&gt;p4_stab+120),LJ225-(p4_sup_pmt-LJ225*r_m),0))</f>
        <v/>
      </c>
      <c r="LL225" s="44">
        <f>IF(AND(p4_stab&gt;0,LL$4=p4_stab+120),p4_sup,IF(AND(p4_stab&gt;0,LL$4&gt;p4_stab+120),LK225-(p4_sup_pmt-LK225*r_m),0))</f>
        <v/>
      </c>
      <c r="LM225" s="44">
        <f>IF(AND(p4_stab&gt;0,LM$4=p4_stab+120),p4_sup,IF(AND(p4_stab&gt;0,LM$4&gt;p4_stab+120),LL225-(p4_sup_pmt-LL225*r_m),0))</f>
        <v/>
      </c>
      <c r="LN225" s="44">
        <f>IF(AND(p4_stab&gt;0,LN$4=p4_stab+120),p4_sup,IF(AND(p4_stab&gt;0,LN$4&gt;p4_stab+120),LM225-(p4_sup_pmt-LM225*r_m),0))</f>
        <v/>
      </c>
      <c r="LO225" s="44">
        <f>IF(AND(p4_stab&gt;0,LO$4=p4_stab+120),p4_sup,IF(AND(p4_stab&gt;0,LO$4&gt;p4_stab+120),LN225-(p4_sup_pmt-LN225*r_m),0))</f>
        <v/>
      </c>
      <c r="LP225" s="44">
        <f>IF(AND(p4_stab&gt;0,LP$4=p4_stab+120),p4_sup,IF(AND(p4_stab&gt;0,LP$4&gt;p4_stab+120),LO225-(p4_sup_pmt-LO225*r_m),0))</f>
        <v/>
      </c>
      <c r="LQ225" s="44">
        <f>IF(AND(p4_stab&gt;0,LQ$4=p4_stab+120),p4_sup,IF(AND(p4_stab&gt;0,LQ$4&gt;p4_stab+120),LP225-(p4_sup_pmt-LP225*r_m),0))</f>
        <v/>
      </c>
      <c r="LR225" s="44">
        <f>IF(AND(p4_stab&gt;0,LR$4=p4_stab+120),p4_sup,IF(AND(p4_stab&gt;0,LR$4&gt;p4_stab+120),LQ225-(p4_sup_pmt-LQ225*r_m),0))</f>
        <v/>
      </c>
      <c r="LS225" s="44">
        <f>IF(AND(p4_stab&gt;0,LS$4=p4_stab+120),p4_sup,IF(AND(p4_stab&gt;0,LS$4&gt;p4_stab+120),LR225-(p4_sup_pmt-LR225*r_m),0))</f>
        <v/>
      </c>
      <c r="LT225" s="44">
        <f>IF(AND(p4_stab&gt;0,LT$4=p4_stab+120),p4_sup,IF(AND(p4_stab&gt;0,LT$4&gt;p4_stab+120),LS225-(p4_sup_pmt-LS225*r_m),0))</f>
        <v/>
      </c>
      <c r="LU225" s="44">
        <f>IF(AND(p4_stab&gt;0,LU$4=p4_stab+120),p4_sup,IF(AND(p4_stab&gt;0,LU$4&gt;p4_stab+120),LT225-(p4_sup_pmt-LT225*r_m),0))</f>
        <v/>
      </c>
      <c r="LV225" s="44">
        <f>IF(AND(p4_stab&gt;0,LV$4=p4_stab+120),p4_sup,IF(AND(p4_stab&gt;0,LV$4&gt;p4_stab+120),LU225-(p4_sup_pmt-LU225*r_m),0))</f>
        <v/>
      </c>
      <c r="LW225" s="44">
        <f>IF(AND(p4_stab&gt;0,LW$4=p4_stab+120),p4_sup,IF(AND(p4_stab&gt;0,LW$4&gt;p4_stab+120),LV225-(p4_sup_pmt-LV225*r_m),0))</f>
        <v/>
      </c>
      <c r="LX225" s="44">
        <f>IF(AND(p4_stab&gt;0,LX$4=p4_stab+120),p4_sup,IF(AND(p4_stab&gt;0,LX$4&gt;p4_stab+120),LW225-(p4_sup_pmt-LW225*r_m),0))</f>
        <v/>
      </c>
      <c r="LY225" s="44">
        <f>IF(AND(p4_stab&gt;0,LY$4=p4_stab+120),p4_sup,IF(AND(p4_stab&gt;0,LY$4&gt;p4_stab+120),LX225-(p4_sup_pmt-LX225*r_m),0))</f>
        <v/>
      </c>
      <c r="LZ225" s="44">
        <f>IF(AND(p4_stab&gt;0,LZ$4=p4_stab+120),p4_sup,IF(AND(p4_stab&gt;0,LZ$4&gt;p4_stab+120),LY225-(p4_sup_pmt-LY225*r_m),0))</f>
        <v/>
      </c>
      <c r="MA225" s="44">
        <f>IF(AND(p4_stab&gt;0,MA$4=p4_stab+120),p4_sup,IF(AND(p4_stab&gt;0,MA$4&gt;p4_stab+120),LZ225-(p4_sup_pmt-LZ225*r_m),0))</f>
        <v/>
      </c>
      <c r="MB225" s="44">
        <f>IF(AND(p4_stab&gt;0,MB$4=p4_stab+120),p4_sup,IF(AND(p4_stab&gt;0,MB$4&gt;p4_stab+120),MA225-(p4_sup_pmt-MA225*r_m),0))</f>
        <v/>
      </c>
      <c r="MC225" s="44">
        <f>IF(AND(p4_stab&gt;0,MC$4=p4_stab+120),p4_sup,IF(AND(p4_stab&gt;0,MC$4&gt;p4_stab+120),MB225-(p4_sup_pmt-MB225*r_m),0))</f>
        <v/>
      </c>
      <c r="MD225" s="44">
        <f>IF(AND(p4_stab&gt;0,MD$4=p4_stab+120),p4_sup,IF(AND(p4_stab&gt;0,MD$4&gt;p4_stab+120),MC225-(p4_sup_pmt-MC225*r_m),0))</f>
        <v/>
      </c>
      <c r="ME225" s="44">
        <f>IF(AND(p4_stab&gt;0,ME$4=p4_stab+120),p4_sup,IF(AND(p4_stab&gt;0,ME$4&gt;p4_stab+120),MD225-(p4_sup_pmt-MD225*r_m),0))</f>
        <v/>
      </c>
      <c r="MF225" s="44">
        <f>IF(AND(p4_stab&gt;0,MF$4=p4_stab+120),p4_sup,IF(AND(p4_stab&gt;0,MF$4&gt;p4_stab+120),ME225-(p4_sup_pmt-ME225*r_m),0))</f>
        <v/>
      </c>
      <c r="MG225" s="44">
        <f>IF(AND(p4_stab&gt;0,MG$4=p4_stab+120),p4_sup,IF(AND(p4_stab&gt;0,MG$4&gt;p4_stab+120),MF225-(p4_sup_pmt-MF225*r_m),0))</f>
        <v/>
      </c>
      <c r="MH225" s="44">
        <f>IF(AND(p4_stab&gt;0,MH$4=p4_stab+120),p4_sup,IF(AND(p4_stab&gt;0,MH$4&gt;p4_stab+120),MG225-(p4_sup_pmt-MG225*r_m),0))</f>
        <v/>
      </c>
      <c r="MI225" s="44">
        <f>IF(AND(p4_stab&gt;0,MI$4=p4_stab+120),p4_sup,IF(AND(p4_stab&gt;0,MI$4&gt;p4_stab+120),MH225-(p4_sup_pmt-MH225*r_m),0))</f>
        <v/>
      </c>
      <c r="MJ225" s="44">
        <f>IF(AND(p4_stab&gt;0,MJ$4=p4_stab+120),p4_sup,IF(AND(p4_stab&gt;0,MJ$4&gt;p4_stab+120),MI225-(p4_sup_pmt-MI225*r_m),0))</f>
        <v/>
      </c>
      <c r="MK225" s="44">
        <f>IF(AND(p4_stab&gt;0,MK$4=p4_stab+120),p4_sup,IF(AND(p4_stab&gt;0,MK$4&gt;p4_stab+120),MJ225-(p4_sup_pmt-MJ225*r_m),0))</f>
        <v/>
      </c>
      <c r="ML225" s="44">
        <f>IF(AND(p4_stab&gt;0,ML$4=p4_stab+120),p4_sup,IF(AND(p4_stab&gt;0,ML$4&gt;p4_stab+120),MK225-(p4_sup_pmt-MK225*r_m),0))</f>
        <v/>
      </c>
      <c r="MM225" s="44">
        <f>IF(AND(p4_stab&gt;0,MM$4=p4_stab+120),p4_sup,IF(AND(p4_stab&gt;0,MM$4&gt;p4_stab+120),ML225-(p4_sup_pmt-ML225*r_m),0))</f>
        <v/>
      </c>
      <c r="MN225" s="44">
        <f>IF(AND(p4_stab&gt;0,MN$4=p4_stab+120),p4_sup,IF(AND(p4_stab&gt;0,MN$4&gt;p4_stab+120),MM225-(p4_sup_pmt-MM225*r_m),0))</f>
        <v/>
      </c>
      <c r="MO225" s="44">
        <f>IF(AND(p4_stab&gt;0,MO$4=p4_stab+120),p4_sup,IF(AND(p4_stab&gt;0,MO$4&gt;p4_stab+120),MN225-(p4_sup_pmt-MN225*r_m),0))</f>
        <v/>
      </c>
      <c r="MP225" s="44">
        <f>IF(AND(p4_stab&gt;0,MP$4=p4_stab+120),p4_sup,IF(AND(p4_stab&gt;0,MP$4&gt;p4_stab+120),MO225-(p4_sup_pmt-MO225*r_m),0))</f>
        <v/>
      </c>
      <c r="MQ225" s="44">
        <f>IF(AND(p4_stab&gt;0,MQ$4=p4_stab+120),p4_sup,IF(AND(p4_stab&gt;0,MQ$4&gt;p4_stab+120),MP225-(p4_sup_pmt-MP225*r_m),0))</f>
        <v/>
      </c>
      <c r="MR225" s="44">
        <f>IF(AND(p4_stab&gt;0,MR$4=p4_stab+120),p4_sup,IF(AND(p4_stab&gt;0,MR$4&gt;p4_stab+120),MQ225-(p4_sup_pmt-MQ225*r_m),0))</f>
        <v/>
      </c>
      <c r="MS225" s="44">
        <f>IF(AND(p4_stab&gt;0,MS$4=p4_stab+120),p4_sup,IF(AND(p4_stab&gt;0,MS$4&gt;p4_stab+120),MR225-(p4_sup_pmt-MR225*r_m),0))</f>
        <v/>
      </c>
      <c r="MT225" s="44">
        <f>IF(AND(p4_stab&gt;0,MT$4=p4_stab+120),p4_sup,IF(AND(p4_stab&gt;0,MT$4&gt;p4_stab+120),MS225-(p4_sup_pmt-MS225*r_m),0))</f>
        <v/>
      </c>
      <c r="MU225" s="44">
        <f>IF(AND(p4_stab&gt;0,MU$4=p4_stab+120),p4_sup,IF(AND(p4_stab&gt;0,MU$4&gt;p4_stab+120),MT225-(p4_sup_pmt-MT225*r_m),0))</f>
        <v/>
      </c>
      <c r="MV225" s="44">
        <f>IF(AND(p4_stab&gt;0,MV$4=p4_stab+120),p4_sup,IF(AND(p4_stab&gt;0,MV$4&gt;p4_stab+120),MU225-(p4_sup_pmt-MU225*r_m),0))</f>
        <v/>
      </c>
      <c r="MW225" s="44">
        <f>IF(AND(p4_stab&gt;0,MW$4=p4_stab+120),p4_sup,IF(AND(p4_stab&gt;0,MW$4&gt;p4_stab+120),MV225-(p4_sup_pmt-MV225*r_m),0))</f>
        <v/>
      </c>
      <c r="MX225" s="44">
        <f>IF(AND(p4_stab&gt;0,MX$4=p4_stab+120),p4_sup,IF(AND(p4_stab&gt;0,MX$4&gt;p4_stab+120),MW225-(p4_sup_pmt-MW225*r_m),0))</f>
        <v/>
      </c>
      <c r="MY225" s="44">
        <f>IF(AND(p4_stab&gt;0,MY$4=p4_stab+120),p4_sup,IF(AND(p4_stab&gt;0,MY$4&gt;p4_stab+120),MX225-(p4_sup_pmt-MX225*r_m),0))</f>
        <v/>
      </c>
      <c r="MZ225" s="44">
        <f>IF(AND(p4_stab&gt;0,MZ$4=p4_stab+120),p4_sup,IF(AND(p4_stab&gt;0,MZ$4&gt;p4_stab+120),MY225-(p4_sup_pmt-MY225*r_m),0))</f>
        <v/>
      </c>
      <c r="NA225" s="44">
        <f>IF(AND(p4_stab&gt;0,NA$4=p4_stab+120),p4_sup,IF(AND(p4_stab&gt;0,NA$4&gt;p4_stab+120),MZ225-(p4_sup_pmt-MZ225*r_m),0))</f>
        <v/>
      </c>
      <c r="NB225" s="44">
        <f>IF(AND(p4_stab&gt;0,NB$4=p4_stab+120),p4_sup,IF(AND(p4_stab&gt;0,NB$4&gt;p4_stab+120),NA225-(p4_sup_pmt-NA225*r_m),0))</f>
        <v/>
      </c>
      <c r="NC225" s="44">
        <f>IF(AND(p4_stab&gt;0,NC$4=p4_stab+120),p4_sup,IF(AND(p4_stab&gt;0,NC$4&gt;p4_stab+120),NB225-(p4_sup_pmt-NB225*r_m),0))</f>
        <v/>
      </c>
      <c r="ND225" s="44">
        <f>IF(AND(p4_stab&gt;0,ND$4=p4_stab+120),p4_sup,IF(AND(p4_stab&gt;0,ND$4&gt;p4_stab+120),NC225-(p4_sup_pmt-NC225*r_m),0))</f>
        <v/>
      </c>
      <c r="NE225" s="44">
        <f>IF(AND(p4_stab&gt;0,NE$4=p4_stab+120),p4_sup,IF(AND(p4_stab&gt;0,NE$4&gt;p4_stab+120),ND225-(p4_sup_pmt-ND225*r_m),0))</f>
        <v/>
      </c>
      <c r="NF225" s="44">
        <f>IF(AND(p4_stab&gt;0,NF$4=p4_stab+120),p4_sup,IF(AND(p4_stab&gt;0,NF$4&gt;p4_stab+120),NE225-(p4_sup_pmt-NE225*r_m),0))</f>
        <v/>
      </c>
      <c r="NG225" s="44">
        <f>IF(AND(p4_stab&gt;0,NG$4=p4_stab+120),p4_sup,IF(AND(p4_stab&gt;0,NG$4&gt;p4_stab+120),NF225-(p4_sup_pmt-NF225*r_m),0))</f>
        <v/>
      </c>
      <c r="NH225" s="44">
        <f>IF(AND(p4_stab&gt;0,NH$4=p4_stab+120),p4_sup,IF(AND(p4_stab&gt;0,NH$4&gt;p4_stab+120),NG225-(p4_sup_pmt-NG225*r_m),0))</f>
        <v/>
      </c>
      <c r="NI225" s="44">
        <f>IF(AND(p4_stab&gt;0,NI$4=p4_stab+120),p4_sup,IF(AND(p4_stab&gt;0,NI$4&gt;p4_stab+120),NH225-(p4_sup_pmt-NH225*r_m),0))</f>
        <v/>
      </c>
      <c r="NJ225" s="44">
        <f>IF(AND(p4_stab&gt;0,NJ$4=p4_stab+120),p4_sup,IF(AND(p4_stab&gt;0,NJ$4&gt;p4_stab+120),NI225-(p4_sup_pmt-NI225*r_m),0))</f>
        <v/>
      </c>
      <c r="NK225" s="44">
        <f>IF(AND(p4_stab&gt;0,NK$4=p4_stab+120),p4_sup,IF(AND(p4_stab&gt;0,NK$4&gt;p4_stab+120),NJ225-(p4_sup_pmt-NJ225*r_m),0))</f>
        <v/>
      </c>
      <c r="NL225" s="44">
        <f>IF(AND(p4_stab&gt;0,NL$4=p4_stab+120),p4_sup,IF(AND(p4_stab&gt;0,NL$4&gt;p4_stab+120),NK225-(p4_sup_pmt-NK225*r_m),0))</f>
        <v/>
      </c>
      <c r="NM225" s="44">
        <f>IF(AND(p4_stab&gt;0,NM$4=p4_stab+120),p4_sup,IF(AND(p4_stab&gt;0,NM$4&gt;p4_stab+120),NL225-(p4_sup_pmt-NL225*r_m),0))</f>
        <v/>
      </c>
      <c r="NN225" s="44">
        <f>IF(AND(p4_stab&gt;0,NN$4=p4_stab+120),p4_sup,IF(AND(p4_stab&gt;0,NN$4&gt;p4_stab+120),NM225-(p4_sup_pmt-NM225*r_m),0))</f>
        <v/>
      </c>
      <c r="NO225" s="44">
        <f>IF(AND(p4_stab&gt;0,NO$4=p4_stab+120),p4_sup,IF(AND(p4_stab&gt;0,NO$4&gt;p4_stab+120),NN225-(p4_sup_pmt-NN225*r_m),0))</f>
        <v/>
      </c>
      <c r="NP225" s="44">
        <f>IF(AND(p4_stab&gt;0,NP$4=p4_stab+120),p4_sup,IF(AND(p4_stab&gt;0,NP$4&gt;p4_stab+120),NO225-(p4_sup_pmt-NO225*r_m),0))</f>
        <v/>
      </c>
      <c r="NQ225" s="44">
        <f>IF(AND(p4_stab&gt;0,NQ$4=p4_stab+120),p4_sup,IF(AND(p4_stab&gt;0,NQ$4&gt;p4_stab+120),NP225-(p4_sup_pmt-NP225*r_m),0))</f>
        <v/>
      </c>
      <c r="NR225" s="44">
        <f>IF(AND(p4_stab&gt;0,NR$4=p4_stab+120),p4_sup,IF(AND(p4_stab&gt;0,NR$4&gt;p4_stab+120),NQ225-(p4_sup_pmt-NQ225*r_m),0))</f>
        <v/>
      </c>
      <c r="NS225" s="44">
        <f>IF(AND(p4_stab&gt;0,NS$4=p4_stab+120),p4_sup,IF(AND(p4_stab&gt;0,NS$4&gt;p4_stab+120),NR225-(p4_sup_pmt-NR225*r_m),0))</f>
        <v/>
      </c>
      <c r="NT225" s="44">
        <f>IF(AND(p4_stab&gt;0,NT$4=p4_stab+120),p4_sup,IF(AND(p4_stab&gt;0,NT$4&gt;p4_stab+120),NS225-(p4_sup_pmt-NS225*r_m),0))</f>
        <v/>
      </c>
      <c r="NU225" s="44">
        <f>IF(AND(p4_stab&gt;0,NU$4=p4_stab+120),p4_sup,IF(AND(p4_stab&gt;0,NU$4&gt;p4_stab+120),NT225-(p4_sup_pmt-NT225*r_m),0))</f>
        <v/>
      </c>
      <c r="NV225" s="44">
        <f>IF(AND(p4_stab&gt;0,NV$4=p4_stab+120),p4_sup,IF(AND(p4_stab&gt;0,NV$4&gt;p4_stab+120),NU225-(p4_sup_pmt-NU225*r_m),0))</f>
        <v/>
      </c>
      <c r="NW225" s="44">
        <f>IF(AND(p4_stab&gt;0,NW$4=p4_stab+120),p4_sup,IF(AND(p4_stab&gt;0,NW$4&gt;p4_stab+120),NV225-(p4_sup_pmt-NV225*r_m),0))</f>
        <v/>
      </c>
      <c r="NX225" s="44">
        <f>IF(AND(p4_stab&gt;0,NX$4=p4_stab+120),p4_sup,IF(AND(p4_stab&gt;0,NX$4&gt;p4_stab+120),NW225-(p4_sup_pmt-NW225*r_m),0))</f>
        <v/>
      </c>
      <c r="NY225" s="44">
        <f>IF(AND(p4_stab&gt;0,NY$4=p4_stab+120),p4_sup,IF(AND(p4_stab&gt;0,NY$4&gt;p4_stab+120),NX225-(p4_sup_pmt-NX225*r_m),0))</f>
        <v/>
      </c>
      <c r="NZ225" s="44">
        <f>IF(AND(p4_stab&gt;0,NZ$4=p4_stab+120),p4_sup,IF(AND(p4_stab&gt;0,NZ$4&gt;p4_stab+120),NY225-(p4_sup_pmt-NY225*r_m),0))</f>
        <v/>
      </c>
      <c r="OA225" s="44">
        <f>IF(AND(p4_stab&gt;0,OA$4=p4_stab+120),p4_sup,IF(AND(p4_stab&gt;0,OA$4&gt;p4_stab+120),NZ225-(p4_sup_pmt-NZ225*r_m),0))</f>
        <v/>
      </c>
      <c r="OB225" s="44">
        <f>IF(AND(p4_stab&gt;0,OB$4=p4_stab+120),p4_sup,IF(AND(p4_stab&gt;0,OB$4&gt;p4_stab+120),OA225-(p4_sup_pmt-OA225*r_m),0))</f>
        <v/>
      </c>
      <c r="OC225" s="44">
        <f>IF(AND(p4_stab&gt;0,OC$4=p4_stab+120),p4_sup,IF(AND(p4_stab&gt;0,OC$4&gt;p4_stab+120),OB225-(p4_sup_pmt-OB225*r_m),0))</f>
        <v/>
      </c>
      <c r="OD225" s="44">
        <f>IF(AND(p4_stab&gt;0,OD$4=p4_stab+120),p4_sup,IF(AND(p4_stab&gt;0,OD$4&gt;p4_stab+120),OC225-(p4_sup_pmt-OC225*r_m),0))</f>
        <v/>
      </c>
      <c r="OE225" s="44">
        <f>IF(AND(p4_stab&gt;0,OE$4=p4_stab+120),p4_sup,IF(AND(p4_stab&gt;0,OE$4&gt;p4_stab+120),OD225-(p4_sup_pmt-OD225*r_m),0))</f>
        <v/>
      </c>
      <c r="OF225" s="44">
        <f>IF(AND(p4_stab&gt;0,OF$4=p4_stab+120),p4_sup,IF(AND(p4_stab&gt;0,OF$4&gt;p4_stab+120),OE225-(p4_sup_pmt-OE225*r_m),0))</f>
        <v/>
      </c>
      <c r="OG225" s="44">
        <f>IF(AND(p4_stab&gt;0,OG$4=p4_stab+120),p4_sup,IF(AND(p4_stab&gt;0,OG$4&gt;p4_stab+120),OF225-(p4_sup_pmt-OF225*r_m),0))</f>
        <v/>
      </c>
      <c r="OH225" s="44">
        <f>IF(AND(p4_stab&gt;0,OH$4=p4_stab+120),p4_sup,IF(AND(p4_stab&gt;0,OH$4&gt;p4_stab+120),OG225-(p4_sup_pmt-OG225*r_m),0))</f>
        <v/>
      </c>
      <c r="OI225" s="44">
        <f>IF(AND(p4_stab&gt;0,OI$4=p4_stab+120),p4_sup,IF(AND(p4_stab&gt;0,OI$4&gt;p4_stab+120),OH225-(p4_sup_pmt-OH225*r_m),0))</f>
        <v/>
      </c>
      <c r="OJ225" s="44">
        <f>IF(AND(p4_stab&gt;0,OJ$4=p4_stab+120),p4_sup,IF(AND(p4_stab&gt;0,OJ$4&gt;p4_stab+120),OI225-(p4_sup_pmt-OI225*r_m),0))</f>
        <v/>
      </c>
      <c r="OK225" s="44">
        <f>IF(AND(p4_stab&gt;0,OK$4=p4_stab+120),p4_sup,IF(AND(p4_stab&gt;0,OK$4&gt;p4_stab+120),OJ225-(p4_sup_pmt-OJ225*r_m),0))</f>
        <v/>
      </c>
      <c r="OL225" s="44">
        <f>IF(AND(p4_stab&gt;0,OL$4=p4_stab+120),p4_sup,IF(AND(p4_stab&gt;0,OL$4&gt;p4_stab+120),OK225-(p4_sup_pmt-OK225*r_m),0))</f>
        <v/>
      </c>
      <c r="OM225" s="44">
        <f>IF(AND(p4_stab&gt;0,OM$4=p4_stab+120),p4_sup,IF(AND(p4_stab&gt;0,OM$4&gt;p4_stab+120),OL225-(p4_sup_pmt-OL225*r_m),0))</f>
        <v/>
      </c>
      <c r="ON225" s="44">
        <f>IF(AND(p4_stab&gt;0,ON$4=p4_stab+120),p4_sup,IF(AND(p4_stab&gt;0,ON$4&gt;p4_stab+120),OM225-(p4_sup_pmt-OM225*r_m),0))</f>
        <v/>
      </c>
      <c r="OO225" s="44">
        <f>IF(AND(p4_stab&gt;0,OO$4=p4_stab+120),p4_sup,IF(AND(p4_stab&gt;0,OO$4&gt;p4_stab+120),ON225-(p4_sup_pmt-ON225*r_m),0))</f>
        <v/>
      </c>
      <c r="OP225" s="44">
        <f>IF(AND(p4_stab&gt;0,OP$4=p4_stab+120),p4_sup,IF(AND(p4_stab&gt;0,OP$4&gt;p4_stab+120),OO225-(p4_sup_pmt-OO225*r_m),0))</f>
        <v/>
      </c>
      <c r="OQ225" s="44">
        <f>IF(AND(p4_stab&gt;0,OQ$4=p4_stab+120),p4_sup,IF(AND(p4_stab&gt;0,OQ$4&gt;p4_stab+120),OP225-(p4_sup_pmt-OP225*r_m),0))</f>
        <v/>
      </c>
      <c r="OR225" s="44">
        <f>IF(AND(p4_stab&gt;0,OR$4=p4_stab+120),p4_sup,IF(AND(p4_stab&gt;0,OR$4&gt;p4_stab+120),OQ225-(p4_sup_pmt-OQ225*r_m),0))</f>
        <v/>
      </c>
      <c r="OS225" s="44">
        <f>IF(AND(p4_stab&gt;0,OS$4=p4_stab+120),p4_sup,IF(AND(p4_stab&gt;0,OS$4&gt;p4_stab+120),OR225-(p4_sup_pmt-OR225*r_m),0))</f>
        <v/>
      </c>
      <c r="OT225" s="44">
        <f>IF(AND(p4_stab&gt;0,OT$4=p4_stab+120),p4_sup,IF(AND(p4_stab&gt;0,OT$4&gt;p4_stab+120),OS225-(p4_sup_pmt-OS225*r_m),0))</f>
        <v/>
      </c>
      <c r="OU225" s="44">
        <f>IF(AND(p4_stab&gt;0,OU$4=p4_stab+120),p4_sup,IF(AND(p4_stab&gt;0,OU$4&gt;p4_stab+120),OT225-(p4_sup_pmt-OT225*r_m),0))</f>
        <v/>
      </c>
      <c r="OV225" s="44">
        <f>IF(AND(p4_stab&gt;0,OV$4=p4_stab+120),p4_sup,IF(AND(p4_stab&gt;0,OV$4&gt;p4_stab+120),OU225-(p4_sup_pmt-OU225*r_m),0))</f>
        <v/>
      </c>
      <c r="OW225" s="44">
        <f>IF(AND(p4_stab&gt;0,OW$4=p4_stab+120),p4_sup,IF(AND(p4_stab&gt;0,OW$4&gt;p4_stab+120),OV225-(p4_sup_pmt-OV225*r_m),0))</f>
        <v/>
      </c>
      <c r="OX225" s="44">
        <f>IF(AND(p4_stab&gt;0,OX$4=p4_stab+120),p4_sup,IF(AND(p4_stab&gt;0,OX$4&gt;p4_stab+120),OW225-(p4_sup_pmt-OW225*r_m),0))</f>
        <v/>
      </c>
      <c r="OY225" s="44">
        <f>IF(AND(p4_stab&gt;0,OY$4=p4_stab+120),p4_sup,IF(AND(p4_stab&gt;0,OY$4&gt;p4_stab+120),OX225-(p4_sup_pmt-OX225*r_m),0))</f>
        <v/>
      </c>
      <c r="OZ225" s="44">
        <f>IF(AND(p4_stab&gt;0,OZ$4=p4_stab+120),p4_sup,IF(AND(p4_stab&gt;0,OZ$4&gt;p4_stab+120),OY225-(p4_sup_pmt-OY225*r_m),0))</f>
        <v/>
      </c>
      <c r="PA225" s="44">
        <f>IF(AND(p4_stab&gt;0,PA$4=p4_stab+120),p4_sup,IF(AND(p4_stab&gt;0,PA$4&gt;p4_stab+120),OZ225-(p4_sup_pmt-OZ225*r_m),0))</f>
        <v/>
      </c>
      <c r="PB225" s="44">
        <f>IF(AND(p4_stab&gt;0,PB$4=p4_stab+120),p4_sup,IF(AND(p4_stab&gt;0,PB$4&gt;p4_stab+120),PA225-(p4_sup_pmt-PA225*r_m),0))</f>
        <v/>
      </c>
      <c r="PC225" s="44">
        <f>IF(AND(p4_stab&gt;0,PC$4=p4_stab+120),p4_sup,IF(AND(p4_stab&gt;0,PC$4&gt;p4_stab+120),PB225-(p4_sup_pmt-PB225*r_m),0))</f>
        <v/>
      </c>
      <c r="PD225" s="44">
        <f>IF(AND(p4_stab&gt;0,PD$4=p4_stab+120),p4_sup,IF(AND(p4_stab&gt;0,PD$4&gt;p4_stab+120),PC225-(p4_sup_pmt-PC225*r_m),0))</f>
        <v/>
      </c>
      <c r="PE225" s="44">
        <f>IF(AND(p4_stab&gt;0,PE$4=p4_stab+120),p4_sup,IF(AND(p4_stab&gt;0,PE$4&gt;p4_stab+120),PD225-(p4_sup_pmt-PD225*r_m),0))</f>
        <v/>
      </c>
      <c r="PF225" s="44">
        <f>IF(AND(p4_stab&gt;0,PF$4=p4_stab+120),p4_sup,IF(AND(p4_stab&gt;0,PF$4&gt;p4_stab+120),PE225-(p4_sup_pmt-PE225*r_m),0))</f>
        <v/>
      </c>
      <c r="PG225" s="44">
        <f>IF(AND(p4_stab&gt;0,PG$4=p4_stab+120),p4_sup,IF(AND(p4_stab&gt;0,PG$4&gt;p4_stab+120),PF225-(p4_sup_pmt-PF225*r_m),0))</f>
        <v/>
      </c>
      <c r="PH225" s="44">
        <f>IF(AND(p4_stab&gt;0,PH$4=p4_stab+120),p4_sup,IF(AND(p4_stab&gt;0,PH$4&gt;p4_stab+120),PG225-(p4_sup_pmt-PG225*r_m),0))</f>
        <v/>
      </c>
      <c r="PI225" s="44">
        <f>IF(AND(p4_stab&gt;0,PI$4=p4_stab+120),p4_sup,IF(AND(p4_stab&gt;0,PI$4&gt;p4_stab+120),PH225-(p4_sup_pmt-PH225*r_m),0))</f>
        <v/>
      </c>
      <c r="PJ225" s="44">
        <f>IF(AND(p4_stab&gt;0,PJ$4=p4_stab+120),p4_sup,IF(AND(p4_stab&gt;0,PJ$4&gt;p4_stab+120),PI225-(p4_sup_pmt-PI225*r_m),0))</f>
        <v/>
      </c>
      <c r="PK225" s="44">
        <f>IF(AND(p4_stab&gt;0,PK$4=p4_stab+120),p4_sup,IF(AND(p4_stab&gt;0,PK$4&gt;p4_stab+120),PJ225-(p4_sup_pmt-PJ225*r_m),0))</f>
        <v/>
      </c>
      <c r="PL225" s="44">
        <f>IF(AND(p4_stab&gt;0,PL$4=p4_stab+120),p4_sup,IF(AND(p4_stab&gt;0,PL$4&gt;p4_stab+120),PK225-(p4_sup_pmt-PK225*r_m),0))</f>
        <v/>
      </c>
      <c r="PM225" s="44">
        <f>IF(AND(p4_stab&gt;0,PM$4=p4_stab+120),p4_sup,IF(AND(p4_stab&gt;0,PM$4&gt;p4_stab+120),PL225-(p4_sup_pmt-PL225*r_m),0))</f>
        <v/>
      </c>
    </row>
    <row r="226">
      <c r="A226" s="5" t="inlineStr">
        <is>
          <t>Net cash flow after debt service</t>
        </is>
      </c>
      <c r="B226" s="9" t="inlineStr">
        <is>
          <t>P4</t>
        </is>
      </c>
      <c r="C226" s="43">
        <f>SUM(D226:PM226)</f>
        <v/>
      </c>
      <c r="D226" s="45">
        <f>D222+D223-D203-D224</f>
        <v/>
      </c>
      <c r="E226" s="45">
        <f>E222+E223-E203-E224</f>
        <v/>
      </c>
      <c r="F226" s="45">
        <f>F222+F223-F203-F224</f>
        <v/>
      </c>
      <c r="G226" s="45">
        <f>G222+G223-G203-G224</f>
        <v/>
      </c>
      <c r="H226" s="45">
        <f>H222+H223-H203-H224</f>
        <v/>
      </c>
      <c r="I226" s="45">
        <f>I222+I223-I203-I224</f>
        <v/>
      </c>
      <c r="J226" s="45">
        <f>J222+J223-J203-J224</f>
        <v/>
      </c>
      <c r="K226" s="45">
        <f>K222+K223-K203-K224</f>
        <v/>
      </c>
      <c r="L226" s="45">
        <f>L222+L223-L203-L224</f>
        <v/>
      </c>
      <c r="M226" s="45">
        <f>M222+M223-M203-M224</f>
        <v/>
      </c>
      <c r="N226" s="45">
        <f>N222+N223-N203-N224</f>
        <v/>
      </c>
      <c r="O226" s="45">
        <f>O222+O223-O203-O224</f>
        <v/>
      </c>
      <c r="P226" s="45">
        <f>P222+P223-P203-P224</f>
        <v/>
      </c>
      <c r="Q226" s="45">
        <f>Q222+Q223-Q203-Q224</f>
        <v/>
      </c>
      <c r="R226" s="45">
        <f>R222+R223-R203-R224</f>
        <v/>
      </c>
      <c r="S226" s="45">
        <f>S222+S223-S203-S224</f>
        <v/>
      </c>
      <c r="T226" s="45">
        <f>T222+T223-T203-T224</f>
        <v/>
      </c>
      <c r="U226" s="45">
        <f>U222+U223-U203-U224</f>
        <v/>
      </c>
      <c r="V226" s="45">
        <f>V222+V223-V203-V224</f>
        <v/>
      </c>
      <c r="W226" s="45">
        <f>W222+W223-W203-W224</f>
        <v/>
      </c>
      <c r="X226" s="45">
        <f>X222+X223-X203-X224</f>
        <v/>
      </c>
      <c r="Y226" s="45">
        <f>Y222+Y223-Y203-Y224</f>
        <v/>
      </c>
      <c r="Z226" s="45">
        <f>Z222+Z223-Z203-Z224</f>
        <v/>
      </c>
      <c r="AA226" s="45">
        <f>AA222+AA223-AA203-AA224</f>
        <v/>
      </c>
      <c r="AB226" s="45">
        <f>AB222+AB223-AB203-AB224</f>
        <v/>
      </c>
      <c r="AC226" s="45">
        <f>AC222+AC223-AC203-AC224</f>
        <v/>
      </c>
      <c r="AD226" s="45">
        <f>AD222+AD223-AD203-AD224</f>
        <v/>
      </c>
      <c r="AE226" s="45">
        <f>AE222+AE223-AE203-AE224</f>
        <v/>
      </c>
      <c r="AF226" s="45">
        <f>AF222+AF223-AF203-AF224</f>
        <v/>
      </c>
      <c r="AG226" s="45">
        <f>AG222+AG223-AG203-AG224</f>
        <v/>
      </c>
      <c r="AH226" s="45">
        <f>AH222+AH223-AH203-AH224</f>
        <v/>
      </c>
      <c r="AI226" s="45">
        <f>AI222+AI223-AI203-AI224</f>
        <v/>
      </c>
      <c r="AJ226" s="45">
        <f>AJ222+AJ223-AJ203-AJ224</f>
        <v/>
      </c>
      <c r="AK226" s="45">
        <f>AK222+AK223-AK203-AK224</f>
        <v/>
      </c>
      <c r="AL226" s="45">
        <f>AL222+AL223-AL203-AL224</f>
        <v/>
      </c>
      <c r="AM226" s="45">
        <f>AM222+AM223-AM203-AM224</f>
        <v/>
      </c>
      <c r="AN226" s="45">
        <f>AN222+AN223-AN203-AN224</f>
        <v/>
      </c>
      <c r="AO226" s="45">
        <f>AO222+AO223-AO203-AO224</f>
        <v/>
      </c>
      <c r="AP226" s="45">
        <f>AP222+AP223-AP203-AP224</f>
        <v/>
      </c>
      <c r="AQ226" s="45">
        <f>AQ222+AQ223-AQ203-AQ224</f>
        <v/>
      </c>
      <c r="AR226" s="45">
        <f>AR222+AR223-AR203-AR224</f>
        <v/>
      </c>
      <c r="AS226" s="45">
        <f>AS222+AS223-AS203-AS224</f>
        <v/>
      </c>
      <c r="AT226" s="45">
        <f>AT222+AT223-AT203-AT224</f>
        <v/>
      </c>
      <c r="AU226" s="45">
        <f>AU222+AU223-AU203-AU224</f>
        <v/>
      </c>
      <c r="AV226" s="45">
        <f>AV222+AV223-AV203-AV224</f>
        <v/>
      </c>
      <c r="AW226" s="45">
        <f>AW222+AW223-AW203-AW224</f>
        <v/>
      </c>
      <c r="AX226" s="45">
        <f>AX222+AX223-AX203-AX224</f>
        <v/>
      </c>
      <c r="AY226" s="45">
        <f>AY222+AY223-AY203-AY224</f>
        <v/>
      </c>
      <c r="AZ226" s="45">
        <f>AZ222+AZ223-AZ203-AZ224</f>
        <v/>
      </c>
      <c r="BA226" s="45">
        <f>BA222+BA223-BA203-BA224</f>
        <v/>
      </c>
      <c r="BB226" s="45">
        <f>BB222+BB223-BB203-BB224</f>
        <v/>
      </c>
      <c r="BC226" s="45">
        <f>BC222+BC223-BC203-BC224</f>
        <v/>
      </c>
      <c r="BD226" s="45">
        <f>BD222+BD223-BD203-BD224</f>
        <v/>
      </c>
      <c r="BE226" s="45">
        <f>BE222+BE223-BE203-BE224</f>
        <v/>
      </c>
      <c r="BF226" s="45">
        <f>BF222+BF223-BF203-BF224</f>
        <v/>
      </c>
      <c r="BG226" s="45">
        <f>BG222+BG223-BG203-BG224</f>
        <v/>
      </c>
      <c r="BH226" s="45">
        <f>BH222+BH223-BH203-BH224</f>
        <v/>
      </c>
      <c r="BI226" s="45">
        <f>BI222+BI223-BI203-BI224</f>
        <v/>
      </c>
      <c r="BJ226" s="45">
        <f>BJ222+BJ223-BJ203-BJ224</f>
        <v/>
      </c>
      <c r="BK226" s="45">
        <f>BK222+BK223-BK203-BK224</f>
        <v/>
      </c>
      <c r="BL226" s="45">
        <f>BL222+BL223-BL203-BL224</f>
        <v/>
      </c>
      <c r="BM226" s="45">
        <f>BM222+BM223-BM203-BM224</f>
        <v/>
      </c>
      <c r="BN226" s="45">
        <f>BN222+BN223-BN203-BN224</f>
        <v/>
      </c>
      <c r="BO226" s="45">
        <f>BO222+BO223-BO203-BO224</f>
        <v/>
      </c>
      <c r="BP226" s="45">
        <f>BP222+BP223-BP203-BP224</f>
        <v/>
      </c>
      <c r="BQ226" s="45">
        <f>BQ222+BQ223-BQ203-BQ224</f>
        <v/>
      </c>
      <c r="BR226" s="45">
        <f>BR222+BR223-BR203-BR224</f>
        <v/>
      </c>
      <c r="BS226" s="45">
        <f>BS222+BS223-BS203-BS224</f>
        <v/>
      </c>
      <c r="BT226" s="45">
        <f>BT222+BT223-BT203-BT224</f>
        <v/>
      </c>
      <c r="BU226" s="45">
        <f>BU222+BU223-BU203-BU224</f>
        <v/>
      </c>
      <c r="BV226" s="45">
        <f>BV222+BV223-BV203-BV224</f>
        <v/>
      </c>
      <c r="BW226" s="45">
        <f>BW222+BW223-BW203-BW224</f>
        <v/>
      </c>
      <c r="BX226" s="45">
        <f>BX222+BX223-BX203-BX224</f>
        <v/>
      </c>
      <c r="BY226" s="45">
        <f>BY222+BY223-BY203-BY224</f>
        <v/>
      </c>
      <c r="BZ226" s="45">
        <f>BZ222+BZ223-BZ203-BZ224</f>
        <v/>
      </c>
      <c r="CA226" s="45">
        <f>CA222+CA223-CA203-CA224</f>
        <v/>
      </c>
      <c r="CB226" s="45">
        <f>CB222+CB223-CB203-CB224</f>
        <v/>
      </c>
      <c r="CC226" s="45">
        <f>CC222+CC223-CC203-CC224</f>
        <v/>
      </c>
      <c r="CD226" s="45">
        <f>CD222+CD223-CD203-CD224</f>
        <v/>
      </c>
      <c r="CE226" s="45">
        <f>CE222+CE223-CE203-CE224</f>
        <v/>
      </c>
      <c r="CF226" s="45">
        <f>CF222+CF223-CF203-CF224</f>
        <v/>
      </c>
      <c r="CG226" s="45">
        <f>CG222+CG223-CG203-CG224</f>
        <v/>
      </c>
      <c r="CH226" s="45">
        <f>CH222+CH223-CH203-CH224</f>
        <v/>
      </c>
      <c r="CI226" s="45">
        <f>CI222+CI223-CI203-CI224</f>
        <v/>
      </c>
      <c r="CJ226" s="45">
        <f>CJ222+CJ223-CJ203-CJ224</f>
        <v/>
      </c>
      <c r="CK226" s="45">
        <f>CK222+CK223-CK203-CK224</f>
        <v/>
      </c>
      <c r="CL226" s="45">
        <f>CL222+CL223-CL203-CL224</f>
        <v/>
      </c>
      <c r="CM226" s="45">
        <f>CM222+CM223-CM203-CM224</f>
        <v/>
      </c>
      <c r="CN226" s="45">
        <f>CN222+CN223-CN203-CN224</f>
        <v/>
      </c>
      <c r="CO226" s="45">
        <f>CO222+CO223-CO203-CO224</f>
        <v/>
      </c>
      <c r="CP226" s="45">
        <f>CP222+CP223-CP203-CP224</f>
        <v/>
      </c>
      <c r="CQ226" s="45">
        <f>CQ222+CQ223-CQ203-CQ224</f>
        <v/>
      </c>
      <c r="CR226" s="45">
        <f>CR222+CR223-CR203-CR224</f>
        <v/>
      </c>
      <c r="CS226" s="45">
        <f>CS222+CS223-CS203-CS224</f>
        <v/>
      </c>
      <c r="CT226" s="45">
        <f>CT222+CT223-CT203-CT224</f>
        <v/>
      </c>
      <c r="CU226" s="45">
        <f>CU222+CU223-CU203-CU224</f>
        <v/>
      </c>
      <c r="CV226" s="45">
        <f>CV222+CV223-CV203-CV224</f>
        <v/>
      </c>
      <c r="CW226" s="45">
        <f>CW222+CW223-CW203-CW224</f>
        <v/>
      </c>
      <c r="CX226" s="45">
        <f>CX222+CX223-CX203-CX224</f>
        <v/>
      </c>
      <c r="CY226" s="45">
        <f>CY222+CY223-CY203-CY224</f>
        <v/>
      </c>
      <c r="CZ226" s="45">
        <f>CZ222+CZ223-CZ203-CZ224</f>
        <v/>
      </c>
      <c r="DA226" s="45">
        <f>DA222+DA223-DA203-DA224</f>
        <v/>
      </c>
      <c r="DB226" s="45">
        <f>DB222+DB223-DB203-DB224</f>
        <v/>
      </c>
      <c r="DC226" s="45">
        <f>DC222+DC223-DC203-DC224</f>
        <v/>
      </c>
      <c r="DD226" s="45">
        <f>DD222+DD223-DD203-DD224</f>
        <v/>
      </c>
      <c r="DE226" s="45">
        <f>DE222+DE223-DE203-DE224</f>
        <v/>
      </c>
      <c r="DF226" s="45">
        <f>DF222+DF223-DF203-DF224</f>
        <v/>
      </c>
      <c r="DG226" s="45">
        <f>DG222+DG223-DG203-DG224</f>
        <v/>
      </c>
      <c r="DH226" s="45">
        <f>DH222+DH223-DH203-DH224</f>
        <v/>
      </c>
      <c r="DI226" s="45">
        <f>DI222+DI223-DI203-DI224</f>
        <v/>
      </c>
      <c r="DJ226" s="45">
        <f>DJ222+DJ223-DJ203-DJ224</f>
        <v/>
      </c>
      <c r="DK226" s="45">
        <f>DK222+DK223-DK203-DK224</f>
        <v/>
      </c>
      <c r="DL226" s="45">
        <f>DL222+DL223-DL203-DL224</f>
        <v/>
      </c>
      <c r="DM226" s="45">
        <f>DM222+DM223-DM203-DM224</f>
        <v/>
      </c>
      <c r="DN226" s="45">
        <f>DN222+DN223-DN203-DN224</f>
        <v/>
      </c>
      <c r="DO226" s="45">
        <f>DO222+DO223-DO203-DO224</f>
        <v/>
      </c>
      <c r="DP226" s="45">
        <f>DP222+DP223-DP203-DP224</f>
        <v/>
      </c>
      <c r="DQ226" s="45">
        <f>DQ222+DQ223-DQ203-DQ224</f>
        <v/>
      </c>
      <c r="DR226" s="45">
        <f>DR222+DR223-DR203-DR224</f>
        <v/>
      </c>
      <c r="DS226" s="45">
        <f>DS222+DS223-DS203-DS224</f>
        <v/>
      </c>
      <c r="DT226" s="45">
        <f>DT222+DT223-DT203-DT224</f>
        <v/>
      </c>
      <c r="DU226" s="45">
        <f>DU222+DU223-DU203-DU224</f>
        <v/>
      </c>
      <c r="DV226" s="45">
        <f>DV222+DV223-DV203-DV224</f>
        <v/>
      </c>
      <c r="DW226" s="45">
        <f>DW222+DW223-DW203-DW224</f>
        <v/>
      </c>
      <c r="DX226" s="45">
        <f>DX222+DX223-DX203-DX224</f>
        <v/>
      </c>
      <c r="DY226" s="45">
        <f>DY222+DY223-DY203-DY224</f>
        <v/>
      </c>
      <c r="DZ226" s="45">
        <f>DZ222+DZ223-DZ203-DZ224</f>
        <v/>
      </c>
      <c r="EA226" s="45">
        <f>EA222+EA223-EA203-EA224</f>
        <v/>
      </c>
      <c r="EB226" s="45">
        <f>EB222+EB223-EB203-EB224</f>
        <v/>
      </c>
      <c r="EC226" s="45">
        <f>EC222+EC223-EC203-EC224</f>
        <v/>
      </c>
      <c r="ED226" s="45">
        <f>ED222+ED223-ED203-ED224</f>
        <v/>
      </c>
      <c r="EE226" s="45">
        <f>EE222+EE223-EE203-EE224</f>
        <v/>
      </c>
      <c r="EF226" s="45">
        <f>EF222+EF223-EF203-EF224</f>
        <v/>
      </c>
      <c r="EG226" s="45">
        <f>EG222+EG223-EG203-EG224</f>
        <v/>
      </c>
      <c r="EH226" s="45">
        <f>EH222+EH223-EH203-EH224</f>
        <v/>
      </c>
      <c r="EI226" s="45">
        <f>EI222+EI223-EI203-EI224</f>
        <v/>
      </c>
      <c r="EJ226" s="45">
        <f>EJ222+EJ223-EJ203-EJ224</f>
        <v/>
      </c>
      <c r="EK226" s="45">
        <f>EK222+EK223-EK203-EK224</f>
        <v/>
      </c>
      <c r="EL226" s="45">
        <f>EL222+EL223-EL203-EL224</f>
        <v/>
      </c>
      <c r="EM226" s="45">
        <f>EM222+EM223-EM203-EM224</f>
        <v/>
      </c>
      <c r="EN226" s="45">
        <f>EN222+EN223-EN203-EN224</f>
        <v/>
      </c>
      <c r="EO226" s="45">
        <f>EO222+EO223-EO203-EO224</f>
        <v/>
      </c>
      <c r="EP226" s="45">
        <f>EP222+EP223-EP203-EP224</f>
        <v/>
      </c>
      <c r="EQ226" s="45">
        <f>EQ222+EQ223-EQ203-EQ224</f>
        <v/>
      </c>
      <c r="ER226" s="45">
        <f>ER222+ER223-ER203-ER224</f>
        <v/>
      </c>
      <c r="ES226" s="45">
        <f>ES222+ES223-ES203-ES224</f>
        <v/>
      </c>
      <c r="ET226" s="45">
        <f>ET222+ET223-ET203-ET224</f>
        <v/>
      </c>
      <c r="EU226" s="45">
        <f>EU222+EU223-EU203-EU224</f>
        <v/>
      </c>
      <c r="EV226" s="45">
        <f>EV222+EV223-EV203-EV224</f>
        <v/>
      </c>
      <c r="EW226" s="45">
        <f>EW222+EW223-EW203-EW224</f>
        <v/>
      </c>
      <c r="EX226" s="45">
        <f>EX222+EX223-EX203-EX224</f>
        <v/>
      </c>
      <c r="EY226" s="45">
        <f>EY222+EY223-EY203-EY224</f>
        <v/>
      </c>
      <c r="EZ226" s="45">
        <f>EZ222+EZ223-EZ203-EZ224</f>
        <v/>
      </c>
      <c r="FA226" s="45">
        <f>FA222+FA223-FA203-FA224</f>
        <v/>
      </c>
      <c r="FB226" s="45">
        <f>FB222+FB223-FB203-FB224</f>
        <v/>
      </c>
      <c r="FC226" s="45">
        <f>FC222+FC223-FC203-FC224</f>
        <v/>
      </c>
      <c r="FD226" s="45">
        <f>FD222+FD223-FD203-FD224</f>
        <v/>
      </c>
      <c r="FE226" s="45">
        <f>FE222+FE223-FE203-FE224</f>
        <v/>
      </c>
      <c r="FF226" s="45">
        <f>FF222+FF223-FF203-FF224</f>
        <v/>
      </c>
      <c r="FG226" s="45">
        <f>FG222+FG223-FG203-FG224</f>
        <v/>
      </c>
      <c r="FH226" s="45">
        <f>FH222+FH223-FH203-FH224</f>
        <v/>
      </c>
      <c r="FI226" s="45">
        <f>FI222+FI223-FI203-FI224</f>
        <v/>
      </c>
      <c r="FJ226" s="45">
        <f>FJ222+FJ223-FJ203-FJ224</f>
        <v/>
      </c>
      <c r="FK226" s="45">
        <f>FK222+FK223-FK203-FK224</f>
        <v/>
      </c>
      <c r="FL226" s="45">
        <f>FL222+FL223-FL203-FL224</f>
        <v/>
      </c>
      <c r="FM226" s="45">
        <f>FM222+FM223-FM203-FM224</f>
        <v/>
      </c>
      <c r="FN226" s="45">
        <f>FN222+FN223-FN203-FN224</f>
        <v/>
      </c>
      <c r="FO226" s="45">
        <f>FO222+FO223-FO203-FO224</f>
        <v/>
      </c>
      <c r="FP226" s="45">
        <f>FP222+FP223-FP203-FP224</f>
        <v/>
      </c>
      <c r="FQ226" s="45">
        <f>FQ222+FQ223-FQ203-FQ224</f>
        <v/>
      </c>
      <c r="FR226" s="45">
        <f>FR222+FR223-FR203-FR224</f>
        <v/>
      </c>
      <c r="FS226" s="45">
        <f>FS222+FS223-FS203-FS224</f>
        <v/>
      </c>
      <c r="FT226" s="45">
        <f>FT222+FT223-FT203-FT224</f>
        <v/>
      </c>
      <c r="FU226" s="45">
        <f>FU222+FU223-FU203-FU224</f>
        <v/>
      </c>
      <c r="FV226" s="45">
        <f>FV222+FV223-FV203-FV224</f>
        <v/>
      </c>
      <c r="FW226" s="45">
        <f>FW222+FW223-FW203-FW224</f>
        <v/>
      </c>
      <c r="FX226" s="45">
        <f>FX222+FX223-FX203-FX224</f>
        <v/>
      </c>
      <c r="FY226" s="45">
        <f>FY222+FY223-FY203-FY224</f>
        <v/>
      </c>
      <c r="FZ226" s="45">
        <f>FZ222+FZ223-FZ203-FZ224</f>
        <v/>
      </c>
      <c r="GA226" s="45">
        <f>GA222+GA223-GA203-GA224</f>
        <v/>
      </c>
      <c r="GB226" s="45">
        <f>GB222+GB223-GB203-GB224</f>
        <v/>
      </c>
      <c r="GC226" s="45">
        <f>GC222+GC223-GC203-GC224</f>
        <v/>
      </c>
      <c r="GD226" s="45">
        <f>GD222+GD223-GD203-GD224</f>
        <v/>
      </c>
      <c r="GE226" s="45">
        <f>GE222+GE223-GE203-GE224</f>
        <v/>
      </c>
      <c r="GF226" s="45">
        <f>GF222+GF223-GF203-GF224</f>
        <v/>
      </c>
      <c r="GG226" s="45">
        <f>GG222+GG223-GG203-GG224</f>
        <v/>
      </c>
      <c r="GH226" s="45">
        <f>GH222+GH223-GH203-GH224</f>
        <v/>
      </c>
      <c r="GI226" s="45">
        <f>GI222+GI223-GI203-GI224</f>
        <v/>
      </c>
      <c r="GJ226" s="45">
        <f>GJ222+GJ223-GJ203-GJ224</f>
        <v/>
      </c>
      <c r="GK226" s="45">
        <f>GK222+GK223-GK203-GK224</f>
        <v/>
      </c>
      <c r="GL226" s="45">
        <f>GL222+GL223-GL203-GL224</f>
        <v/>
      </c>
      <c r="GM226" s="45">
        <f>GM222+GM223-GM203-GM224</f>
        <v/>
      </c>
      <c r="GN226" s="45">
        <f>GN222+GN223-GN203-GN224</f>
        <v/>
      </c>
      <c r="GO226" s="45">
        <f>GO222+GO223-GO203-GO224</f>
        <v/>
      </c>
      <c r="GP226" s="45">
        <f>GP222+GP223-GP203-GP224</f>
        <v/>
      </c>
      <c r="GQ226" s="45">
        <f>GQ222+GQ223-GQ203-GQ224</f>
        <v/>
      </c>
      <c r="GR226" s="45">
        <f>GR222+GR223-GR203-GR224</f>
        <v/>
      </c>
      <c r="GS226" s="45">
        <f>GS222+GS223-GS203-GS224</f>
        <v/>
      </c>
      <c r="GT226" s="45">
        <f>GT222+GT223-GT203-GT224</f>
        <v/>
      </c>
      <c r="GU226" s="45">
        <f>GU222+GU223-GU203-GU224</f>
        <v/>
      </c>
      <c r="GV226" s="45">
        <f>GV222+GV223-GV203-GV224</f>
        <v/>
      </c>
      <c r="GW226" s="45">
        <f>GW222+GW223-GW203-GW224</f>
        <v/>
      </c>
      <c r="GX226" s="45">
        <f>GX222+GX223-GX203-GX224</f>
        <v/>
      </c>
      <c r="GY226" s="45">
        <f>GY222+GY223-GY203-GY224</f>
        <v/>
      </c>
      <c r="GZ226" s="45">
        <f>GZ222+GZ223-GZ203-GZ224</f>
        <v/>
      </c>
      <c r="HA226" s="45">
        <f>HA222+HA223-HA203-HA224</f>
        <v/>
      </c>
      <c r="HB226" s="45">
        <f>HB222+HB223-HB203-HB224</f>
        <v/>
      </c>
      <c r="HC226" s="45">
        <f>HC222+HC223-HC203-HC224</f>
        <v/>
      </c>
      <c r="HD226" s="45">
        <f>HD222+HD223-HD203-HD224</f>
        <v/>
      </c>
      <c r="HE226" s="45">
        <f>HE222+HE223-HE203-HE224</f>
        <v/>
      </c>
      <c r="HF226" s="45">
        <f>HF222+HF223-HF203-HF224</f>
        <v/>
      </c>
      <c r="HG226" s="45">
        <f>HG222+HG223-HG203-HG224</f>
        <v/>
      </c>
      <c r="HH226" s="45">
        <f>HH222+HH223-HH203-HH224</f>
        <v/>
      </c>
      <c r="HI226" s="45">
        <f>HI222+HI223-HI203-HI224</f>
        <v/>
      </c>
      <c r="HJ226" s="45">
        <f>HJ222+HJ223-HJ203-HJ224</f>
        <v/>
      </c>
      <c r="HK226" s="45">
        <f>HK222+HK223-HK203-HK224</f>
        <v/>
      </c>
      <c r="HL226" s="45">
        <f>HL222+HL223-HL203-HL224</f>
        <v/>
      </c>
      <c r="HM226" s="45">
        <f>HM222+HM223-HM203-HM224</f>
        <v/>
      </c>
      <c r="HN226" s="45">
        <f>HN222+HN223-HN203-HN224</f>
        <v/>
      </c>
      <c r="HO226" s="45">
        <f>HO222+HO223-HO203-HO224</f>
        <v/>
      </c>
      <c r="HP226" s="45">
        <f>HP222+HP223-HP203-HP224</f>
        <v/>
      </c>
      <c r="HQ226" s="45">
        <f>HQ222+HQ223-HQ203-HQ224</f>
        <v/>
      </c>
      <c r="HR226" s="45">
        <f>HR222+HR223-HR203-HR224</f>
        <v/>
      </c>
      <c r="HS226" s="45">
        <f>HS222+HS223-HS203-HS224</f>
        <v/>
      </c>
      <c r="HT226" s="45">
        <f>HT222+HT223-HT203-HT224</f>
        <v/>
      </c>
      <c r="HU226" s="45">
        <f>HU222+HU223-HU203-HU224</f>
        <v/>
      </c>
      <c r="HV226" s="45">
        <f>HV222+HV223-HV203-HV224</f>
        <v/>
      </c>
      <c r="HW226" s="45">
        <f>HW222+HW223-HW203-HW224</f>
        <v/>
      </c>
      <c r="HX226" s="45">
        <f>HX222+HX223-HX203-HX224</f>
        <v/>
      </c>
      <c r="HY226" s="45">
        <f>HY222+HY223-HY203-HY224</f>
        <v/>
      </c>
      <c r="HZ226" s="45">
        <f>HZ222+HZ223-HZ203-HZ224</f>
        <v/>
      </c>
      <c r="IA226" s="45">
        <f>IA222+IA223-IA203-IA224</f>
        <v/>
      </c>
      <c r="IB226" s="45">
        <f>IB222+IB223-IB203-IB224</f>
        <v/>
      </c>
      <c r="IC226" s="45">
        <f>IC222+IC223-IC203-IC224</f>
        <v/>
      </c>
      <c r="ID226" s="45">
        <f>ID222+ID223-ID203-ID224</f>
        <v/>
      </c>
      <c r="IE226" s="45">
        <f>IE222+IE223-IE203-IE224</f>
        <v/>
      </c>
      <c r="IF226" s="45">
        <f>IF222+IF223-IF203-IF224</f>
        <v/>
      </c>
      <c r="IG226" s="45">
        <f>IG222+IG223-IG203-IG224</f>
        <v/>
      </c>
      <c r="IH226" s="45">
        <f>IH222+IH223-IH203-IH224</f>
        <v/>
      </c>
      <c r="II226" s="45">
        <f>II222+II223-II203-II224</f>
        <v/>
      </c>
      <c r="IJ226" s="45">
        <f>IJ222+IJ223-IJ203-IJ224</f>
        <v/>
      </c>
      <c r="IK226" s="45">
        <f>IK222+IK223-IK203-IK224</f>
        <v/>
      </c>
      <c r="IL226" s="45">
        <f>IL222+IL223-IL203-IL224</f>
        <v/>
      </c>
      <c r="IM226" s="45">
        <f>IM222+IM223-IM203-IM224</f>
        <v/>
      </c>
      <c r="IN226" s="45">
        <f>IN222+IN223-IN203-IN224</f>
        <v/>
      </c>
      <c r="IO226" s="45">
        <f>IO222+IO223-IO203-IO224</f>
        <v/>
      </c>
      <c r="IP226" s="45">
        <f>IP222+IP223-IP203-IP224</f>
        <v/>
      </c>
      <c r="IQ226" s="45">
        <f>IQ222+IQ223-IQ203-IQ224</f>
        <v/>
      </c>
      <c r="IR226" s="45">
        <f>IR222+IR223-IR203-IR224</f>
        <v/>
      </c>
      <c r="IS226" s="45">
        <f>IS222+IS223-IS203-IS224</f>
        <v/>
      </c>
      <c r="IT226" s="45">
        <f>IT222+IT223-IT203-IT224</f>
        <v/>
      </c>
      <c r="IU226" s="45">
        <f>IU222+IU223-IU203-IU224</f>
        <v/>
      </c>
      <c r="IV226" s="45">
        <f>IV222+IV223-IV203-IV224</f>
        <v/>
      </c>
      <c r="IW226" s="45">
        <f>IW222+IW223-IW203-IW224</f>
        <v/>
      </c>
      <c r="IX226" s="45">
        <f>IX222+IX223-IX203-IX224</f>
        <v/>
      </c>
      <c r="IY226" s="45">
        <f>IY222+IY223-IY203-IY224</f>
        <v/>
      </c>
      <c r="IZ226" s="45">
        <f>IZ222+IZ223-IZ203-IZ224</f>
        <v/>
      </c>
      <c r="JA226" s="45">
        <f>JA222+JA223-JA203-JA224</f>
        <v/>
      </c>
      <c r="JB226" s="45">
        <f>JB222+JB223-JB203-JB224</f>
        <v/>
      </c>
      <c r="JC226" s="45">
        <f>JC222+JC223-JC203-JC224</f>
        <v/>
      </c>
      <c r="JD226" s="45">
        <f>JD222+JD223-JD203-JD224</f>
        <v/>
      </c>
      <c r="JE226" s="45">
        <f>JE222+JE223-JE203-JE224</f>
        <v/>
      </c>
      <c r="JF226" s="45">
        <f>JF222+JF223-JF203-JF224</f>
        <v/>
      </c>
      <c r="JG226" s="45">
        <f>JG222+JG223-JG203-JG224</f>
        <v/>
      </c>
      <c r="JH226" s="45">
        <f>JH222+JH223-JH203-JH224</f>
        <v/>
      </c>
      <c r="JI226" s="45">
        <f>JI222+JI223-JI203-JI224</f>
        <v/>
      </c>
      <c r="JJ226" s="45">
        <f>JJ222+JJ223-JJ203-JJ224</f>
        <v/>
      </c>
      <c r="JK226" s="45">
        <f>JK222+JK223-JK203-JK224</f>
        <v/>
      </c>
      <c r="JL226" s="45">
        <f>JL222+JL223-JL203-JL224</f>
        <v/>
      </c>
      <c r="JM226" s="45">
        <f>JM222+JM223-JM203-JM224</f>
        <v/>
      </c>
      <c r="JN226" s="45">
        <f>JN222+JN223-JN203-JN224</f>
        <v/>
      </c>
      <c r="JO226" s="45">
        <f>JO222+JO223-JO203-JO224</f>
        <v/>
      </c>
      <c r="JP226" s="45">
        <f>JP222+JP223-JP203-JP224</f>
        <v/>
      </c>
      <c r="JQ226" s="45">
        <f>JQ222+JQ223-JQ203-JQ224</f>
        <v/>
      </c>
      <c r="JR226" s="45">
        <f>JR222+JR223-JR203-JR224</f>
        <v/>
      </c>
      <c r="JS226" s="45">
        <f>JS222+JS223-JS203-JS224</f>
        <v/>
      </c>
      <c r="JT226" s="45">
        <f>JT222+JT223-JT203-JT224</f>
        <v/>
      </c>
      <c r="JU226" s="45">
        <f>JU222+JU223-JU203-JU224</f>
        <v/>
      </c>
      <c r="JV226" s="45">
        <f>JV222+JV223-JV203-JV224</f>
        <v/>
      </c>
      <c r="JW226" s="45">
        <f>JW222+JW223-JW203-JW224</f>
        <v/>
      </c>
      <c r="JX226" s="45">
        <f>JX222+JX223-JX203-JX224</f>
        <v/>
      </c>
      <c r="JY226" s="45">
        <f>JY222+JY223-JY203-JY224</f>
        <v/>
      </c>
      <c r="JZ226" s="45">
        <f>JZ222+JZ223-JZ203-JZ224</f>
        <v/>
      </c>
      <c r="KA226" s="45">
        <f>KA222+KA223-KA203-KA224</f>
        <v/>
      </c>
      <c r="KB226" s="45">
        <f>KB222+KB223-KB203-KB224</f>
        <v/>
      </c>
      <c r="KC226" s="45">
        <f>KC222+KC223-KC203-KC224</f>
        <v/>
      </c>
      <c r="KD226" s="45">
        <f>KD222+KD223-KD203-KD224</f>
        <v/>
      </c>
      <c r="KE226" s="45">
        <f>KE222+KE223-KE203-KE224</f>
        <v/>
      </c>
      <c r="KF226" s="45">
        <f>KF222+KF223-KF203-KF224</f>
        <v/>
      </c>
      <c r="KG226" s="45">
        <f>KG222+KG223-KG203-KG224</f>
        <v/>
      </c>
      <c r="KH226" s="45">
        <f>KH222+KH223-KH203-KH224</f>
        <v/>
      </c>
      <c r="KI226" s="45">
        <f>KI222+KI223-KI203-KI224</f>
        <v/>
      </c>
      <c r="KJ226" s="45">
        <f>KJ222+KJ223-KJ203-KJ224</f>
        <v/>
      </c>
      <c r="KK226" s="45">
        <f>KK222+KK223-KK203-KK224</f>
        <v/>
      </c>
      <c r="KL226" s="45">
        <f>KL222+KL223-KL203-KL224</f>
        <v/>
      </c>
      <c r="KM226" s="45">
        <f>KM222+KM223-KM203-KM224</f>
        <v/>
      </c>
      <c r="KN226" s="45">
        <f>KN222+KN223-KN203-KN224</f>
        <v/>
      </c>
      <c r="KO226" s="45">
        <f>KO222+KO223-KO203-KO224</f>
        <v/>
      </c>
      <c r="KP226" s="45">
        <f>KP222+KP223-KP203-KP224</f>
        <v/>
      </c>
      <c r="KQ226" s="45">
        <f>KQ222+KQ223-KQ203-KQ224</f>
        <v/>
      </c>
      <c r="KR226" s="45">
        <f>KR222+KR223-KR203-KR224</f>
        <v/>
      </c>
      <c r="KS226" s="45">
        <f>KS222+KS223-KS203-KS224</f>
        <v/>
      </c>
      <c r="KT226" s="45">
        <f>KT222+KT223-KT203-KT224</f>
        <v/>
      </c>
      <c r="KU226" s="45">
        <f>KU222+KU223-KU203-KU224</f>
        <v/>
      </c>
      <c r="KV226" s="45">
        <f>KV222+KV223-KV203-KV224</f>
        <v/>
      </c>
      <c r="KW226" s="45">
        <f>KW222+KW223-KW203-KW224</f>
        <v/>
      </c>
      <c r="KX226" s="45">
        <f>KX222+KX223-KX203-KX224</f>
        <v/>
      </c>
      <c r="KY226" s="45">
        <f>KY222+KY223-KY203-KY224</f>
        <v/>
      </c>
      <c r="KZ226" s="45">
        <f>KZ222+KZ223-KZ203-KZ224</f>
        <v/>
      </c>
      <c r="LA226" s="45">
        <f>LA222+LA223-LA203-LA224</f>
        <v/>
      </c>
      <c r="LB226" s="45">
        <f>LB222+LB223-LB203-LB224</f>
        <v/>
      </c>
      <c r="LC226" s="45">
        <f>LC222+LC223-LC203-LC224</f>
        <v/>
      </c>
      <c r="LD226" s="45">
        <f>LD222+LD223-LD203-LD224</f>
        <v/>
      </c>
      <c r="LE226" s="45">
        <f>LE222+LE223-LE203-LE224</f>
        <v/>
      </c>
      <c r="LF226" s="45">
        <f>LF222+LF223-LF203-LF224</f>
        <v/>
      </c>
      <c r="LG226" s="45">
        <f>LG222+LG223-LG203-LG224</f>
        <v/>
      </c>
      <c r="LH226" s="45">
        <f>LH222+LH223-LH203-LH224</f>
        <v/>
      </c>
      <c r="LI226" s="45">
        <f>LI222+LI223-LI203-LI224</f>
        <v/>
      </c>
      <c r="LJ226" s="45">
        <f>LJ222+LJ223-LJ203-LJ224</f>
        <v/>
      </c>
      <c r="LK226" s="45">
        <f>LK222+LK223-LK203-LK224</f>
        <v/>
      </c>
      <c r="LL226" s="45">
        <f>LL222+LL223-LL203-LL224</f>
        <v/>
      </c>
      <c r="LM226" s="45">
        <f>LM222+LM223-LM203-LM224</f>
        <v/>
      </c>
      <c r="LN226" s="45">
        <f>LN222+LN223-LN203-LN224</f>
        <v/>
      </c>
      <c r="LO226" s="45">
        <f>LO222+LO223-LO203-LO224</f>
        <v/>
      </c>
      <c r="LP226" s="45">
        <f>LP222+LP223-LP203-LP224</f>
        <v/>
      </c>
      <c r="LQ226" s="45">
        <f>LQ222+LQ223-LQ203-LQ224</f>
        <v/>
      </c>
      <c r="LR226" s="45">
        <f>LR222+LR223-LR203-LR224</f>
        <v/>
      </c>
      <c r="LS226" s="45">
        <f>LS222+LS223-LS203-LS224</f>
        <v/>
      </c>
      <c r="LT226" s="45">
        <f>LT222+LT223-LT203-LT224</f>
        <v/>
      </c>
      <c r="LU226" s="45">
        <f>LU222+LU223-LU203-LU224</f>
        <v/>
      </c>
      <c r="LV226" s="45">
        <f>LV222+LV223-LV203-LV224</f>
        <v/>
      </c>
      <c r="LW226" s="45">
        <f>LW222+LW223-LW203-LW224</f>
        <v/>
      </c>
      <c r="LX226" s="45">
        <f>LX222+LX223-LX203-LX224</f>
        <v/>
      </c>
      <c r="LY226" s="45">
        <f>LY222+LY223-LY203-LY224</f>
        <v/>
      </c>
      <c r="LZ226" s="45">
        <f>LZ222+LZ223-LZ203-LZ224</f>
        <v/>
      </c>
      <c r="MA226" s="45">
        <f>MA222+MA223-MA203-MA224</f>
        <v/>
      </c>
      <c r="MB226" s="45">
        <f>MB222+MB223-MB203-MB224</f>
        <v/>
      </c>
      <c r="MC226" s="45">
        <f>MC222+MC223-MC203-MC224</f>
        <v/>
      </c>
      <c r="MD226" s="45">
        <f>MD222+MD223-MD203-MD224</f>
        <v/>
      </c>
      <c r="ME226" s="45">
        <f>ME222+ME223-ME203-ME224</f>
        <v/>
      </c>
      <c r="MF226" s="45">
        <f>MF222+MF223-MF203-MF224</f>
        <v/>
      </c>
      <c r="MG226" s="45">
        <f>MG222+MG223-MG203-MG224</f>
        <v/>
      </c>
      <c r="MH226" s="45">
        <f>MH222+MH223-MH203-MH224</f>
        <v/>
      </c>
      <c r="MI226" s="45">
        <f>MI222+MI223-MI203-MI224</f>
        <v/>
      </c>
      <c r="MJ226" s="45">
        <f>MJ222+MJ223-MJ203-MJ224</f>
        <v/>
      </c>
      <c r="MK226" s="45">
        <f>MK222+MK223-MK203-MK224</f>
        <v/>
      </c>
      <c r="ML226" s="45">
        <f>ML222+ML223-ML203-ML224</f>
        <v/>
      </c>
      <c r="MM226" s="45">
        <f>MM222+MM223-MM203-MM224</f>
        <v/>
      </c>
      <c r="MN226" s="45">
        <f>MN222+MN223-MN203-MN224</f>
        <v/>
      </c>
      <c r="MO226" s="45">
        <f>MO222+MO223-MO203-MO224</f>
        <v/>
      </c>
      <c r="MP226" s="45">
        <f>MP222+MP223-MP203-MP224</f>
        <v/>
      </c>
      <c r="MQ226" s="45">
        <f>MQ222+MQ223-MQ203-MQ224</f>
        <v/>
      </c>
      <c r="MR226" s="45">
        <f>MR222+MR223-MR203-MR224</f>
        <v/>
      </c>
      <c r="MS226" s="45">
        <f>MS222+MS223-MS203-MS224</f>
        <v/>
      </c>
      <c r="MT226" s="45">
        <f>MT222+MT223-MT203-MT224</f>
        <v/>
      </c>
      <c r="MU226" s="45">
        <f>MU222+MU223-MU203-MU224</f>
        <v/>
      </c>
      <c r="MV226" s="45">
        <f>MV222+MV223-MV203-MV224</f>
        <v/>
      </c>
      <c r="MW226" s="45">
        <f>MW222+MW223-MW203-MW224</f>
        <v/>
      </c>
      <c r="MX226" s="45">
        <f>MX222+MX223-MX203-MX224</f>
        <v/>
      </c>
      <c r="MY226" s="45">
        <f>MY222+MY223-MY203-MY224</f>
        <v/>
      </c>
      <c r="MZ226" s="45">
        <f>MZ222+MZ223-MZ203-MZ224</f>
        <v/>
      </c>
      <c r="NA226" s="45">
        <f>NA222+NA223-NA203-NA224</f>
        <v/>
      </c>
      <c r="NB226" s="45">
        <f>NB222+NB223-NB203-NB224</f>
        <v/>
      </c>
      <c r="NC226" s="45">
        <f>NC222+NC223-NC203-NC224</f>
        <v/>
      </c>
      <c r="ND226" s="45">
        <f>ND222+ND223-ND203-ND224</f>
        <v/>
      </c>
      <c r="NE226" s="45">
        <f>NE222+NE223-NE203-NE224</f>
        <v/>
      </c>
      <c r="NF226" s="45">
        <f>NF222+NF223-NF203-NF224</f>
        <v/>
      </c>
      <c r="NG226" s="45">
        <f>NG222+NG223-NG203-NG224</f>
        <v/>
      </c>
      <c r="NH226" s="45">
        <f>NH222+NH223-NH203-NH224</f>
        <v/>
      </c>
      <c r="NI226" s="45">
        <f>NI222+NI223-NI203-NI224</f>
        <v/>
      </c>
      <c r="NJ226" s="45">
        <f>NJ222+NJ223-NJ203-NJ224</f>
        <v/>
      </c>
      <c r="NK226" s="45">
        <f>NK222+NK223-NK203-NK224</f>
        <v/>
      </c>
      <c r="NL226" s="45">
        <f>NL222+NL223-NL203-NL224</f>
        <v/>
      </c>
      <c r="NM226" s="45">
        <f>NM222+NM223-NM203-NM224</f>
        <v/>
      </c>
      <c r="NN226" s="45">
        <f>NN222+NN223-NN203-NN224</f>
        <v/>
      </c>
      <c r="NO226" s="45">
        <f>NO222+NO223-NO203-NO224</f>
        <v/>
      </c>
      <c r="NP226" s="45">
        <f>NP222+NP223-NP203-NP224</f>
        <v/>
      </c>
      <c r="NQ226" s="45">
        <f>NQ222+NQ223-NQ203-NQ224</f>
        <v/>
      </c>
      <c r="NR226" s="45">
        <f>NR222+NR223-NR203-NR224</f>
        <v/>
      </c>
      <c r="NS226" s="45">
        <f>NS222+NS223-NS203-NS224</f>
        <v/>
      </c>
      <c r="NT226" s="45">
        <f>NT222+NT223-NT203-NT224</f>
        <v/>
      </c>
      <c r="NU226" s="45">
        <f>NU222+NU223-NU203-NU224</f>
        <v/>
      </c>
      <c r="NV226" s="45">
        <f>NV222+NV223-NV203-NV224</f>
        <v/>
      </c>
      <c r="NW226" s="45">
        <f>NW222+NW223-NW203-NW224</f>
        <v/>
      </c>
      <c r="NX226" s="45">
        <f>NX222+NX223-NX203-NX224</f>
        <v/>
      </c>
      <c r="NY226" s="45">
        <f>NY222+NY223-NY203-NY224</f>
        <v/>
      </c>
      <c r="NZ226" s="45">
        <f>NZ222+NZ223-NZ203-NZ224</f>
        <v/>
      </c>
      <c r="OA226" s="45">
        <f>OA222+OA223-OA203-OA224</f>
        <v/>
      </c>
      <c r="OB226" s="45">
        <f>OB222+OB223-OB203-OB224</f>
        <v/>
      </c>
      <c r="OC226" s="45">
        <f>OC222+OC223-OC203-OC224</f>
        <v/>
      </c>
      <c r="OD226" s="45">
        <f>OD222+OD223-OD203-OD224</f>
        <v/>
      </c>
      <c r="OE226" s="45">
        <f>OE222+OE223-OE203-OE224</f>
        <v/>
      </c>
      <c r="OF226" s="45">
        <f>OF222+OF223-OF203-OF224</f>
        <v/>
      </c>
      <c r="OG226" s="45">
        <f>OG222+OG223-OG203-OG224</f>
        <v/>
      </c>
      <c r="OH226" s="45">
        <f>OH222+OH223-OH203-OH224</f>
        <v/>
      </c>
      <c r="OI226" s="45">
        <f>OI222+OI223-OI203-OI224</f>
        <v/>
      </c>
      <c r="OJ226" s="45">
        <f>OJ222+OJ223-OJ203-OJ224</f>
        <v/>
      </c>
      <c r="OK226" s="45">
        <f>OK222+OK223-OK203-OK224</f>
        <v/>
      </c>
      <c r="OL226" s="45">
        <f>OL222+OL223-OL203-OL224</f>
        <v/>
      </c>
      <c r="OM226" s="45">
        <f>OM222+OM223-OM203-OM224</f>
        <v/>
      </c>
      <c r="ON226" s="45">
        <f>ON222+ON223-ON203-ON224</f>
        <v/>
      </c>
      <c r="OO226" s="45">
        <f>OO222+OO223-OO203-OO224</f>
        <v/>
      </c>
      <c r="OP226" s="45">
        <f>OP222+OP223-OP203-OP224</f>
        <v/>
      </c>
      <c r="OQ226" s="45">
        <f>OQ222+OQ223-OQ203-OQ224</f>
        <v/>
      </c>
      <c r="OR226" s="45">
        <f>OR222+OR223-OR203-OR224</f>
        <v/>
      </c>
      <c r="OS226" s="45">
        <f>OS222+OS223-OS203-OS224</f>
        <v/>
      </c>
      <c r="OT226" s="45">
        <f>OT222+OT223-OT203-OT224</f>
        <v/>
      </c>
      <c r="OU226" s="45">
        <f>OU222+OU223-OU203-OU224</f>
        <v/>
      </c>
      <c r="OV226" s="45">
        <f>OV222+OV223-OV203-OV224</f>
        <v/>
      </c>
      <c r="OW226" s="45">
        <f>OW222+OW223-OW203-OW224</f>
        <v/>
      </c>
      <c r="OX226" s="45">
        <f>OX222+OX223-OX203-OX224</f>
        <v/>
      </c>
      <c r="OY226" s="45">
        <f>OY222+OY223-OY203-OY224</f>
        <v/>
      </c>
      <c r="OZ226" s="45">
        <f>OZ222+OZ223-OZ203-OZ224</f>
        <v/>
      </c>
      <c r="PA226" s="45">
        <f>PA222+PA223-PA203-PA224</f>
        <v/>
      </c>
      <c r="PB226" s="45">
        <f>PB222+PB223-PB203-PB224</f>
        <v/>
      </c>
      <c r="PC226" s="45">
        <f>PC222+PC223-PC203-PC224</f>
        <v/>
      </c>
      <c r="PD226" s="45">
        <f>PD222+PD223-PD203-PD224</f>
        <v/>
      </c>
      <c r="PE226" s="45">
        <f>PE222+PE223-PE203-PE224</f>
        <v/>
      </c>
      <c r="PF226" s="45">
        <f>PF222+PF223-PF203-PF224</f>
        <v/>
      </c>
      <c r="PG226" s="45">
        <f>PG222+PG223-PG203-PG224</f>
        <v/>
      </c>
      <c r="PH226" s="45">
        <f>PH222+PH223-PH203-PH224</f>
        <v/>
      </c>
      <c r="PI226" s="45">
        <f>PI222+PI223-PI203-PI224</f>
        <v/>
      </c>
      <c r="PJ226" s="45">
        <f>PJ222+PJ223-PJ203-PJ224</f>
        <v/>
      </c>
      <c r="PK226" s="45">
        <f>PK222+PK223-PK203-PK224</f>
        <v/>
      </c>
      <c r="PL226" s="45">
        <f>PL222+PL223-PL203-PL224</f>
        <v/>
      </c>
      <c r="PM226" s="45">
        <f>PM222+PM223-PM203-PM224</f>
        <v/>
      </c>
    </row>
    <row r="227">
      <c r="A227" s="9" t="inlineStr">
        <is>
          <t>Lease-up reserve draw</t>
        </is>
      </c>
      <c r="B227" s="9" t="inlineStr">
        <is>
          <t>P4</t>
        </is>
      </c>
      <c r="C227" s="43">
        <f>SUM(D227:PM227)</f>
        <v/>
      </c>
      <c r="D227" s="44">
        <f>IF(AND(D184=1,D209=0,D226&lt;0),MIN(-D226,0),0)</f>
        <v/>
      </c>
      <c r="E227" s="44">
        <f>IF(AND(E184=1,E209=0,E226&lt;0),MIN(-E226,D228),0)</f>
        <v/>
      </c>
      <c r="F227" s="44">
        <f>IF(AND(F184=1,F209=0,F226&lt;0),MIN(-F226,E228),0)</f>
        <v/>
      </c>
      <c r="G227" s="44">
        <f>IF(AND(G184=1,G209=0,G226&lt;0),MIN(-G226,F228),0)</f>
        <v/>
      </c>
      <c r="H227" s="44">
        <f>IF(AND(H184=1,H209=0,H226&lt;0),MIN(-H226,G228),0)</f>
        <v/>
      </c>
      <c r="I227" s="44">
        <f>IF(AND(I184=1,I209=0,I226&lt;0),MIN(-I226,H228),0)</f>
        <v/>
      </c>
      <c r="J227" s="44">
        <f>IF(AND(J184=1,J209=0,J226&lt;0),MIN(-J226,I228),0)</f>
        <v/>
      </c>
      <c r="K227" s="44">
        <f>IF(AND(K184=1,K209=0,K226&lt;0),MIN(-K226,J228),0)</f>
        <v/>
      </c>
      <c r="L227" s="44">
        <f>IF(AND(L184=1,L209=0,L226&lt;0),MIN(-L226,K228),0)</f>
        <v/>
      </c>
      <c r="M227" s="44">
        <f>IF(AND(M184=1,M209=0,M226&lt;0),MIN(-M226,L228),0)</f>
        <v/>
      </c>
      <c r="N227" s="44">
        <f>IF(AND(N184=1,N209=0,N226&lt;0),MIN(-N226,M228),0)</f>
        <v/>
      </c>
      <c r="O227" s="44">
        <f>IF(AND(O184=1,O209=0,O226&lt;0),MIN(-O226,N228),0)</f>
        <v/>
      </c>
      <c r="P227" s="44">
        <f>IF(AND(P184=1,P209=0,P226&lt;0),MIN(-P226,O228),0)</f>
        <v/>
      </c>
      <c r="Q227" s="44">
        <f>IF(AND(Q184=1,Q209=0,Q226&lt;0),MIN(-Q226,P228),0)</f>
        <v/>
      </c>
      <c r="R227" s="44">
        <f>IF(AND(R184=1,R209=0,R226&lt;0),MIN(-R226,Q228),0)</f>
        <v/>
      </c>
      <c r="S227" s="44">
        <f>IF(AND(S184=1,S209=0,S226&lt;0),MIN(-S226,R228),0)</f>
        <v/>
      </c>
      <c r="T227" s="44">
        <f>IF(AND(T184=1,T209=0,T226&lt;0),MIN(-T226,S228),0)</f>
        <v/>
      </c>
      <c r="U227" s="44">
        <f>IF(AND(U184=1,U209=0,U226&lt;0),MIN(-U226,T228),0)</f>
        <v/>
      </c>
      <c r="V227" s="44">
        <f>IF(AND(V184=1,V209=0,V226&lt;0),MIN(-V226,U228),0)</f>
        <v/>
      </c>
      <c r="W227" s="44">
        <f>IF(AND(W184=1,W209=0,W226&lt;0),MIN(-W226,V228),0)</f>
        <v/>
      </c>
      <c r="X227" s="44">
        <f>IF(AND(X184=1,X209=0,X226&lt;0),MIN(-X226,W228),0)</f>
        <v/>
      </c>
      <c r="Y227" s="44">
        <f>IF(AND(Y184=1,Y209=0,Y226&lt;0),MIN(-Y226,X228),0)</f>
        <v/>
      </c>
      <c r="Z227" s="44">
        <f>IF(AND(Z184=1,Z209=0,Z226&lt;0),MIN(-Z226,Y228),0)</f>
        <v/>
      </c>
      <c r="AA227" s="44">
        <f>IF(AND(AA184=1,AA209=0,AA226&lt;0),MIN(-AA226,Z228),0)</f>
        <v/>
      </c>
      <c r="AB227" s="44">
        <f>IF(AND(AB184=1,AB209=0,AB226&lt;0),MIN(-AB226,AA228),0)</f>
        <v/>
      </c>
      <c r="AC227" s="44">
        <f>IF(AND(AC184=1,AC209=0,AC226&lt;0),MIN(-AC226,AB228),0)</f>
        <v/>
      </c>
      <c r="AD227" s="44">
        <f>IF(AND(AD184=1,AD209=0,AD226&lt;0),MIN(-AD226,AC228),0)</f>
        <v/>
      </c>
      <c r="AE227" s="44">
        <f>IF(AND(AE184=1,AE209=0,AE226&lt;0),MIN(-AE226,AD228),0)</f>
        <v/>
      </c>
      <c r="AF227" s="44">
        <f>IF(AND(AF184=1,AF209=0,AF226&lt;0),MIN(-AF226,AE228),0)</f>
        <v/>
      </c>
      <c r="AG227" s="44">
        <f>IF(AND(AG184=1,AG209=0,AG226&lt;0),MIN(-AG226,AF228),0)</f>
        <v/>
      </c>
      <c r="AH227" s="44">
        <f>IF(AND(AH184=1,AH209=0,AH226&lt;0),MIN(-AH226,AG228),0)</f>
        <v/>
      </c>
      <c r="AI227" s="44">
        <f>IF(AND(AI184=1,AI209=0,AI226&lt;0),MIN(-AI226,AH228),0)</f>
        <v/>
      </c>
      <c r="AJ227" s="44">
        <f>IF(AND(AJ184=1,AJ209=0,AJ226&lt;0),MIN(-AJ226,AI228),0)</f>
        <v/>
      </c>
      <c r="AK227" s="44">
        <f>IF(AND(AK184=1,AK209=0,AK226&lt;0),MIN(-AK226,AJ228),0)</f>
        <v/>
      </c>
      <c r="AL227" s="44">
        <f>IF(AND(AL184=1,AL209=0,AL226&lt;0),MIN(-AL226,AK228),0)</f>
        <v/>
      </c>
      <c r="AM227" s="44">
        <f>IF(AND(AM184=1,AM209=0,AM226&lt;0),MIN(-AM226,AL228),0)</f>
        <v/>
      </c>
      <c r="AN227" s="44">
        <f>IF(AND(AN184=1,AN209=0,AN226&lt;0),MIN(-AN226,AM228),0)</f>
        <v/>
      </c>
      <c r="AO227" s="44">
        <f>IF(AND(AO184=1,AO209=0,AO226&lt;0),MIN(-AO226,AN228),0)</f>
        <v/>
      </c>
      <c r="AP227" s="44">
        <f>IF(AND(AP184=1,AP209=0,AP226&lt;0),MIN(-AP226,AO228),0)</f>
        <v/>
      </c>
      <c r="AQ227" s="44">
        <f>IF(AND(AQ184=1,AQ209=0,AQ226&lt;0),MIN(-AQ226,AP228),0)</f>
        <v/>
      </c>
      <c r="AR227" s="44">
        <f>IF(AND(AR184=1,AR209=0,AR226&lt;0),MIN(-AR226,AQ228),0)</f>
        <v/>
      </c>
      <c r="AS227" s="44">
        <f>IF(AND(AS184=1,AS209=0,AS226&lt;0),MIN(-AS226,AR228),0)</f>
        <v/>
      </c>
      <c r="AT227" s="44">
        <f>IF(AND(AT184=1,AT209=0,AT226&lt;0),MIN(-AT226,AS228),0)</f>
        <v/>
      </c>
      <c r="AU227" s="44">
        <f>IF(AND(AU184=1,AU209=0,AU226&lt;0),MIN(-AU226,AT228),0)</f>
        <v/>
      </c>
      <c r="AV227" s="44">
        <f>IF(AND(AV184=1,AV209=0,AV226&lt;0),MIN(-AV226,AU228),0)</f>
        <v/>
      </c>
      <c r="AW227" s="44">
        <f>IF(AND(AW184=1,AW209=0,AW226&lt;0),MIN(-AW226,AV228),0)</f>
        <v/>
      </c>
      <c r="AX227" s="44">
        <f>IF(AND(AX184=1,AX209=0,AX226&lt;0),MIN(-AX226,AW228),0)</f>
        <v/>
      </c>
      <c r="AY227" s="44">
        <f>IF(AND(AY184=1,AY209=0,AY226&lt;0),MIN(-AY226,AX228),0)</f>
        <v/>
      </c>
      <c r="AZ227" s="44">
        <f>IF(AND(AZ184=1,AZ209=0,AZ226&lt;0),MIN(-AZ226,AY228),0)</f>
        <v/>
      </c>
      <c r="BA227" s="44">
        <f>IF(AND(BA184=1,BA209=0,BA226&lt;0),MIN(-BA226,AZ228),0)</f>
        <v/>
      </c>
      <c r="BB227" s="44">
        <f>IF(AND(BB184=1,BB209=0,BB226&lt;0),MIN(-BB226,BA228),0)</f>
        <v/>
      </c>
      <c r="BC227" s="44">
        <f>IF(AND(BC184=1,BC209=0,BC226&lt;0),MIN(-BC226,BB228),0)</f>
        <v/>
      </c>
      <c r="BD227" s="44">
        <f>IF(AND(BD184=1,BD209=0,BD226&lt;0),MIN(-BD226,BC228),0)</f>
        <v/>
      </c>
      <c r="BE227" s="44">
        <f>IF(AND(BE184=1,BE209=0,BE226&lt;0),MIN(-BE226,BD228),0)</f>
        <v/>
      </c>
      <c r="BF227" s="44">
        <f>IF(AND(BF184=1,BF209=0,BF226&lt;0),MIN(-BF226,BE228),0)</f>
        <v/>
      </c>
      <c r="BG227" s="44">
        <f>IF(AND(BG184=1,BG209=0,BG226&lt;0),MIN(-BG226,BF228),0)</f>
        <v/>
      </c>
      <c r="BH227" s="44">
        <f>IF(AND(BH184=1,BH209=0,BH226&lt;0),MIN(-BH226,BG228),0)</f>
        <v/>
      </c>
      <c r="BI227" s="44">
        <f>IF(AND(BI184=1,BI209=0,BI226&lt;0),MIN(-BI226,BH228),0)</f>
        <v/>
      </c>
      <c r="BJ227" s="44">
        <f>IF(AND(BJ184=1,BJ209=0,BJ226&lt;0),MIN(-BJ226,BI228),0)</f>
        <v/>
      </c>
      <c r="BK227" s="44">
        <f>IF(AND(BK184=1,BK209=0,BK226&lt;0),MIN(-BK226,BJ228),0)</f>
        <v/>
      </c>
      <c r="BL227" s="44">
        <f>IF(AND(BL184=1,BL209=0,BL226&lt;0),MIN(-BL226,BK228),0)</f>
        <v/>
      </c>
      <c r="BM227" s="44">
        <f>IF(AND(BM184=1,BM209=0,BM226&lt;0),MIN(-BM226,BL228),0)</f>
        <v/>
      </c>
      <c r="BN227" s="44">
        <f>IF(AND(BN184=1,BN209=0,BN226&lt;0),MIN(-BN226,BM228),0)</f>
        <v/>
      </c>
      <c r="BO227" s="44">
        <f>IF(AND(BO184=1,BO209=0,BO226&lt;0),MIN(-BO226,BN228),0)</f>
        <v/>
      </c>
      <c r="BP227" s="44">
        <f>IF(AND(BP184=1,BP209=0,BP226&lt;0),MIN(-BP226,BO228),0)</f>
        <v/>
      </c>
      <c r="BQ227" s="44">
        <f>IF(AND(BQ184=1,BQ209=0,BQ226&lt;0),MIN(-BQ226,BP228),0)</f>
        <v/>
      </c>
      <c r="BR227" s="44">
        <f>IF(AND(BR184=1,BR209=0,BR226&lt;0),MIN(-BR226,BQ228),0)</f>
        <v/>
      </c>
      <c r="BS227" s="44">
        <f>IF(AND(BS184=1,BS209=0,BS226&lt;0),MIN(-BS226,BR228),0)</f>
        <v/>
      </c>
      <c r="BT227" s="44">
        <f>IF(AND(BT184=1,BT209=0,BT226&lt;0),MIN(-BT226,BS228),0)</f>
        <v/>
      </c>
      <c r="BU227" s="44">
        <f>IF(AND(BU184=1,BU209=0,BU226&lt;0),MIN(-BU226,BT228),0)</f>
        <v/>
      </c>
      <c r="BV227" s="44">
        <f>IF(AND(BV184=1,BV209=0,BV226&lt;0),MIN(-BV226,BU228),0)</f>
        <v/>
      </c>
      <c r="BW227" s="44">
        <f>IF(AND(BW184=1,BW209=0,BW226&lt;0),MIN(-BW226,BV228),0)</f>
        <v/>
      </c>
      <c r="BX227" s="44">
        <f>IF(AND(BX184=1,BX209=0,BX226&lt;0),MIN(-BX226,BW228),0)</f>
        <v/>
      </c>
      <c r="BY227" s="44">
        <f>IF(AND(BY184=1,BY209=0,BY226&lt;0),MIN(-BY226,BX228),0)</f>
        <v/>
      </c>
      <c r="BZ227" s="44">
        <f>IF(AND(BZ184=1,BZ209=0,BZ226&lt;0),MIN(-BZ226,BY228),0)</f>
        <v/>
      </c>
      <c r="CA227" s="44">
        <f>IF(AND(CA184=1,CA209=0,CA226&lt;0),MIN(-CA226,BZ228),0)</f>
        <v/>
      </c>
      <c r="CB227" s="44">
        <f>IF(AND(CB184=1,CB209=0,CB226&lt;0),MIN(-CB226,CA228),0)</f>
        <v/>
      </c>
      <c r="CC227" s="44">
        <f>IF(AND(CC184=1,CC209=0,CC226&lt;0),MIN(-CC226,CB228),0)</f>
        <v/>
      </c>
      <c r="CD227" s="44">
        <f>IF(AND(CD184=1,CD209=0,CD226&lt;0),MIN(-CD226,CC228),0)</f>
        <v/>
      </c>
      <c r="CE227" s="44">
        <f>IF(AND(CE184=1,CE209=0,CE226&lt;0),MIN(-CE226,CD228),0)</f>
        <v/>
      </c>
      <c r="CF227" s="44">
        <f>IF(AND(CF184=1,CF209=0,CF226&lt;0),MIN(-CF226,CE228),0)</f>
        <v/>
      </c>
      <c r="CG227" s="44">
        <f>IF(AND(CG184=1,CG209=0,CG226&lt;0),MIN(-CG226,CF228),0)</f>
        <v/>
      </c>
      <c r="CH227" s="44">
        <f>IF(AND(CH184=1,CH209=0,CH226&lt;0),MIN(-CH226,CG228),0)</f>
        <v/>
      </c>
      <c r="CI227" s="44">
        <f>IF(AND(CI184=1,CI209=0,CI226&lt;0),MIN(-CI226,CH228),0)</f>
        <v/>
      </c>
      <c r="CJ227" s="44">
        <f>IF(AND(CJ184=1,CJ209=0,CJ226&lt;0),MIN(-CJ226,CI228),0)</f>
        <v/>
      </c>
      <c r="CK227" s="44">
        <f>IF(AND(CK184=1,CK209=0,CK226&lt;0),MIN(-CK226,CJ228),0)</f>
        <v/>
      </c>
      <c r="CL227" s="44">
        <f>IF(AND(CL184=1,CL209=0,CL226&lt;0),MIN(-CL226,CK228),0)</f>
        <v/>
      </c>
      <c r="CM227" s="44">
        <f>IF(AND(CM184=1,CM209=0,CM226&lt;0),MIN(-CM226,CL228),0)</f>
        <v/>
      </c>
      <c r="CN227" s="44">
        <f>IF(AND(CN184=1,CN209=0,CN226&lt;0),MIN(-CN226,CM228),0)</f>
        <v/>
      </c>
      <c r="CO227" s="44">
        <f>IF(AND(CO184=1,CO209=0,CO226&lt;0),MIN(-CO226,CN228),0)</f>
        <v/>
      </c>
      <c r="CP227" s="44">
        <f>IF(AND(CP184=1,CP209=0,CP226&lt;0),MIN(-CP226,CO228),0)</f>
        <v/>
      </c>
      <c r="CQ227" s="44">
        <f>IF(AND(CQ184=1,CQ209=0,CQ226&lt;0),MIN(-CQ226,CP228),0)</f>
        <v/>
      </c>
      <c r="CR227" s="44">
        <f>IF(AND(CR184=1,CR209=0,CR226&lt;0),MIN(-CR226,CQ228),0)</f>
        <v/>
      </c>
      <c r="CS227" s="44">
        <f>IF(AND(CS184=1,CS209=0,CS226&lt;0),MIN(-CS226,CR228),0)</f>
        <v/>
      </c>
      <c r="CT227" s="44">
        <f>IF(AND(CT184=1,CT209=0,CT226&lt;0),MIN(-CT226,CS228),0)</f>
        <v/>
      </c>
      <c r="CU227" s="44">
        <f>IF(AND(CU184=1,CU209=0,CU226&lt;0),MIN(-CU226,CT228),0)</f>
        <v/>
      </c>
      <c r="CV227" s="44">
        <f>IF(AND(CV184=1,CV209=0,CV226&lt;0),MIN(-CV226,CU228),0)</f>
        <v/>
      </c>
      <c r="CW227" s="44">
        <f>IF(AND(CW184=1,CW209=0,CW226&lt;0),MIN(-CW226,CV228),0)</f>
        <v/>
      </c>
      <c r="CX227" s="44">
        <f>IF(AND(CX184=1,CX209=0,CX226&lt;0),MIN(-CX226,CW228),0)</f>
        <v/>
      </c>
      <c r="CY227" s="44">
        <f>IF(AND(CY184=1,CY209=0,CY226&lt;0),MIN(-CY226,CX228),0)</f>
        <v/>
      </c>
      <c r="CZ227" s="44">
        <f>IF(AND(CZ184=1,CZ209=0,CZ226&lt;0),MIN(-CZ226,CY228),0)</f>
        <v/>
      </c>
      <c r="DA227" s="44">
        <f>IF(AND(DA184=1,DA209=0,DA226&lt;0),MIN(-DA226,CZ228),0)</f>
        <v/>
      </c>
      <c r="DB227" s="44">
        <f>IF(AND(DB184=1,DB209=0,DB226&lt;0),MIN(-DB226,DA228),0)</f>
        <v/>
      </c>
      <c r="DC227" s="44">
        <f>IF(AND(DC184=1,DC209=0,DC226&lt;0),MIN(-DC226,DB228),0)</f>
        <v/>
      </c>
      <c r="DD227" s="44">
        <f>IF(AND(DD184=1,DD209=0,DD226&lt;0),MIN(-DD226,DC228),0)</f>
        <v/>
      </c>
      <c r="DE227" s="44">
        <f>IF(AND(DE184=1,DE209=0,DE226&lt;0),MIN(-DE226,DD228),0)</f>
        <v/>
      </c>
      <c r="DF227" s="44">
        <f>IF(AND(DF184=1,DF209=0,DF226&lt;0),MIN(-DF226,DE228),0)</f>
        <v/>
      </c>
      <c r="DG227" s="44">
        <f>IF(AND(DG184=1,DG209=0,DG226&lt;0),MIN(-DG226,DF228),0)</f>
        <v/>
      </c>
      <c r="DH227" s="44">
        <f>IF(AND(DH184=1,DH209=0,DH226&lt;0),MIN(-DH226,DG228),0)</f>
        <v/>
      </c>
      <c r="DI227" s="44">
        <f>IF(AND(DI184=1,DI209=0,DI226&lt;0),MIN(-DI226,DH228),0)</f>
        <v/>
      </c>
      <c r="DJ227" s="44">
        <f>IF(AND(DJ184=1,DJ209=0,DJ226&lt;0),MIN(-DJ226,DI228),0)</f>
        <v/>
      </c>
      <c r="DK227" s="44">
        <f>IF(AND(DK184=1,DK209=0,DK226&lt;0),MIN(-DK226,DJ228),0)</f>
        <v/>
      </c>
      <c r="DL227" s="44">
        <f>IF(AND(DL184=1,DL209=0,DL226&lt;0),MIN(-DL226,DK228),0)</f>
        <v/>
      </c>
      <c r="DM227" s="44">
        <f>IF(AND(DM184=1,DM209=0,DM226&lt;0),MIN(-DM226,DL228),0)</f>
        <v/>
      </c>
      <c r="DN227" s="44">
        <f>IF(AND(DN184=1,DN209=0,DN226&lt;0),MIN(-DN226,DM228),0)</f>
        <v/>
      </c>
      <c r="DO227" s="44">
        <f>IF(AND(DO184=1,DO209=0,DO226&lt;0),MIN(-DO226,DN228),0)</f>
        <v/>
      </c>
      <c r="DP227" s="44">
        <f>IF(AND(DP184=1,DP209=0,DP226&lt;0),MIN(-DP226,DO228),0)</f>
        <v/>
      </c>
      <c r="DQ227" s="44">
        <f>IF(AND(DQ184=1,DQ209=0,DQ226&lt;0),MIN(-DQ226,DP228),0)</f>
        <v/>
      </c>
      <c r="DR227" s="44">
        <f>IF(AND(DR184=1,DR209=0,DR226&lt;0),MIN(-DR226,DQ228),0)</f>
        <v/>
      </c>
      <c r="DS227" s="44">
        <f>IF(AND(DS184=1,DS209=0,DS226&lt;0),MIN(-DS226,DR228),0)</f>
        <v/>
      </c>
      <c r="DT227" s="44">
        <f>IF(AND(DT184=1,DT209=0,DT226&lt;0),MIN(-DT226,DS228),0)</f>
        <v/>
      </c>
      <c r="DU227" s="44">
        <f>IF(AND(DU184=1,DU209=0,DU226&lt;0),MIN(-DU226,DT228),0)</f>
        <v/>
      </c>
      <c r="DV227" s="44">
        <f>IF(AND(DV184=1,DV209=0,DV226&lt;0),MIN(-DV226,DU228),0)</f>
        <v/>
      </c>
      <c r="DW227" s="44">
        <f>IF(AND(DW184=1,DW209=0,DW226&lt;0),MIN(-DW226,DV228),0)</f>
        <v/>
      </c>
      <c r="DX227" s="44">
        <f>IF(AND(DX184=1,DX209=0,DX226&lt;0),MIN(-DX226,DW228),0)</f>
        <v/>
      </c>
      <c r="DY227" s="44">
        <f>IF(AND(DY184=1,DY209=0,DY226&lt;0),MIN(-DY226,DX228),0)</f>
        <v/>
      </c>
      <c r="DZ227" s="44">
        <f>IF(AND(DZ184=1,DZ209=0,DZ226&lt;0),MIN(-DZ226,DY228),0)</f>
        <v/>
      </c>
      <c r="EA227" s="44">
        <f>IF(AND(EA184=1,EA209=0,EA226&lt;0),MIN(-EA226,DZ228),0)</f>
        <v/>
      </c>
      <c r="EB227" s="44">
        <f>IF(AND(EB184=1,EB209=0,EB226&lt;0),MIN(-EB226,EA228),0)</f>
        <v/>
      </c>
      <c r="EC227" s="44">
        <f>IF(AND(EC184=1,EC209=0,EC226&lt;0),MIN(-EC226,EB228),0)</f>
        <v/>
      </c>
      <c r="ED227" s="44">
        <f>IF(AND(ED184=1,ED209=0,ED226&lt;0),MIN(-ED226,EC228),0)</f>
        <v/>
      </c>
      <c r="EE227" s="44">
        <f>IF(AND(EE184=1,EE209=0,EE226&lt;0),MIN(-EE226,ED228),0)</f>
        <v/>
      </c>
      <c r="EF227" s="44">
        <f>IF(AND(EF184=1,EF209=0,EF226&lt;0),MIN(-EF226,EE228),0)</f>
        <v/>
      </c>
      <c r="EG227" s="44">
        <f>IF(AND(EG184=1,EG209=0,EG226&lt;0),MIN(-EG226,EF228),0)</f>
        <v/>
      </c>
      <c r="EH227" s="44">
        <f>IF(AND(EH184=1,EH209=0,EH226&lt;0),MIN(-EH226,EG228),0)</f>
        <v/>
      </c>
      <c r="EI227" s="44">
        <f>IF(AND(EI184=1,EI209=0,EI226&lt;0),MIN(-EI226,EH228),0)</f>
        <v/>
      </c>
      <c r="EJ227" s="44">
        <f>IF(AND(EJ184=1,EJ209=0,EJ226&lt;0),MIN(-EJ226,EI228),0)</f>
        <v/>
      </c>
      <c r="EK227" s="44">
        <f>IF(AND(EK184=1,EK209=0,EK226&lt;0),MIN(-EK226,EJ228),0)</f>
        <v/>
      </c>
      <c r="EL227" s="44">
        <f>IF(AND(EL184=1,EL209=0,EL226&lt;0),MIN(-EL226,EK228),0)</f>
        <v/>
      </c>
      <c r="EM227" s="44">
        <f>IF(AND(EM184=1,EM209=0,EM226&lt;0),MIN(-EM226,EL228),0)</f>
        <v/>
      </c>
      <c r="EN227" s="44">
        <f>IF(AND(EN184=1,EN209=0,EN226&lt;0),MIN(-EN226,EM228),0)</f>
        <v/>
      </c>
      <c r="EO227" s="44">
        <f>IF(AND(EO184=1,EO209=0,EO226&lt;0),MIN(-EO226,EN228),0)</f>
        <v/>
      </c>
      <c r="EP227" s="44">
        <f>IF(AND(EP184=1,EP209=0,EP226&lt;0),MIN(-EP226,EO228),0)</f>
        <v/>
      </c>
      <c r="EQ227" s="44">
        <f>IF(AND(EQ184=1,EQ209=0,EQ226&lt;0),MIN(-EQ226,EP228),0)</f>
        <v/>
      </c>
      <c r="ER227" s="44">
        <f>IF(AND(ER184=1,ER209=0,ER226&lt;0),MIN(-ER226,EQ228),0)</f>
        <v/>
      </c>
      <c r="ES227" s="44">
        <f>IF(AND(ES184=1,ES209=0,ES226&lt;0),MIN(-ES226,ER228),0)</f>
        <v/>
      </c>
      <c r="ET227" s="44">
        <f>IF(AND(ET184=1,ET209=0,ET226&lt;0),MIN(-ET226,ES228),0)</f>
        <v/>
      </c>
      <c r="EU227" s="44">
        <f>IF(AND(EU184=1,EU209=0,EU226&lt;0),MIN(-EU226,ET228),0)</f>
        <v/>
      </c>
      <c r="EV227" s="44">
        <f>IF(AND(EV184=1,EV209=0,EV226&lt;0),MIN(-EV226,EU228),0)</f>
        <v/>
      </c>
      <c r="EW227" s="44">
        <f>IF(AND(EW184=1,EW209=0,EW226&lt;0),MIN(-EW226,EV228),0)</f>
        <v/>
      </c>
      <c r="EX227" s="44">
        <f>IF(AND(EX184=1,EX209=0,EX226&lt;0),MIN(-EX226,EW228),0)</f>
        <v/>
      </c>
      <c r="EY227" s="44">
        <f>IF(AND(EY184=1,EY209=0,EY226&lt;0),MIN(-EY226,EX228),0)</f>
        <v/>
      </c>
      <c r="EZ227" s="44">
        <f>IF(AND(EZ184=1,EZ209=0,EZ226&lt;0),MIN(-EZ226,EY228),0)</f>
        <v/>
      </c>
      <c r="FA227" s="44">
        <f>IF(AND(FA184=1,FA209=0,FA226&lt;0),MIN(-FA226,EZ228),0)</f>
        <v/>
      </c>
      <c r="FB227" s="44">
        <f>IF(AND(FB184=1,FB209=0,FB226&lt;0),MIN(-FB226,FA228),0)</f>
        <v/>
      </c>
      <c r="FC227" s="44">
        <f>IF(AND(FC184=1,FC209=0,FC226&lt;0),MIN(-FC226,FB228),0)</f>
        <v/>
      </c>
      <c r="FD227" s="44">
        <f>IF(AND(FD184=1,FD209=0,FD226&lt;0),MIN(-FD226,FC228),0)</f>
        <v/>
      </c>
      <c r="FE227" s="44">
        <f>IF(AND(FE184=1,FE209=0,FE226&lt;0),MIN(-FE226,FD228),0)</f>
        <v/>
      </c>
      <c r="FF227" s="44">
        <f>IF(AND(FF184=1,FF209=0,FF226&lt;0),MIN(-FF226,FE228),0)</f>
        <v/>
      </c>
      <c r="FG227" s="44">
        <f>IF(AND(FG184=1,FG209=0,FG226&lt;0),MIN(-FG226,FF228),0)</f>
        <v/>
      </c>
      <c r="FH227" s="44">
        <f>IF(AND(FH184=1,FH209=0,FH226&lt;0),MIN(-FH226,FG228),0)</f>
        <v/>
      </c>
      <c r="FI227" s="44">
        <f>IF(AND(FI184=1,FI209=0,FI226&lt;0),MIN(-FI226,FH228),0)</f>
        <v/>
      </c>
      <c r="FJ227" s="44">
        <f>IF(AND(FJ184=1,FJ209=0,FJ226&lt;0),MIN(-FJ226,FI228),0)</f>
        <v/>
      </c>
      <c r="FK227" s="44">
        <f>IF(AND(FK184=1,FK209=0,FK226&lt;0),MIN(-FK226,FJ228),0)</f>
        <v/>
      </c>
      <c r="FL227" s="44">
        <f>IF(AND(FL184=1,FL209=0,FL226&lt;0),MIN(-FL226,FK228),0)</f>
        <v/>
      </c>
      <c r="FM227" s="44">
        <f>IF(AND(FM184=1,FM209=0,FM226&lt;0),MIN(-FM226,FL228),0)</f>
        <v/>
      </c>
      <c r="FN227" s="44">
        <f>IF(AND(FN184=1,FN209=0,FN226&lt;0),MIN(-FN226,FM228),0)</f>
        <v/>
      </c>
      <c r="FO227" s="44">
        <f>IF(AND(FO184=1,FO209=0,FO226&lt;0),MIN(-FO226,FN228),0)</f>
        <v/>
      </c>
      <c r="FP227" s="44">
        <f>IF(AND(FP184=1,FP209=0,FP226&lt;0),MIN(-FP226,FO228),0)</f>
        <v/>
      </c>
      <c r="FQ227" s="44">
        <f>IF(AND(FQ184=1,FQ209=0,FQ226&lt;0),MIN(-FQ226,FP228),0)</f>
        <v/>
      </c>
      <c r="FR227" s="44">
        <f>IF(AND(FR184=1,FR209=0,FR226&lt;0),MIN(-FR226,FQ228),0)</f>
        <v/>
      </c>
      <c r="FS227" s="44">
        <f>IF(AND(FS184=1,FS209=0,FS226&lt;0),MIN(-FS226,FR228),0)</f>
        <v/>
      </c>
      <c r="FT227" s="44">
        <f>IF(AND(FT184=1,FT209=0,FT226&lt;0),MIN(-FT226,FS228),0)</f>
        <v/>
      </c>
      <c r="FU227" s="44">
        <f>IF(AND(FU184=1,FU209=0,FU226&lt;0),MIN(-FU226,FT228),0)</f>
        <v/>
      </c>
      <c r="FV227" s="44">
        <f>IF(AND(FV184=1,FV209=0,FV226&lt;0),MIN(-FV226,FU228),0)</f>
        <v/>
      </c>
      <c r="FW227" s="44">
        <f>IF(AND(FW184=1,FW209=0,FW226&lt;0),MIN(-FW226,FV228),0)</f>
        <v/>
      </c>
      <c r="FX227" s="44">
        <f>IF(AND(FX184=1,FX209=0,FX226&lt;0),MIN(-FX226,FW228),0)</f>
        <v/>
      </c>
      <c r="FY227" s="44">
        <f>IF(AND(FY184=1,FY209=0,FY226&lt;0),MIN(-FY226,FX228),0)</f>
        <v/>
      </c>
      <c r="FZ227" s="44">
        <f>IF(AND(FZ184=1,FZ209=0,FZ226&lt;0),MIN(-FZ226,FY228),0)</f>
        <v/>
      </c>
      <c r="GA227" s="44">
        <f>IF(AND(GA184=1,GA209=0,GA226&lt;0),MIN(-GA226,FZ228),0)</f>
        <v/>
      </c>
      <c r="GB227" s="44">
        <f>IF(AND(GB184=1,GB209=0,GB226&lt;0),MIN(-GB226,GA228),0)</f>
        <v/>
      </c>
      <c r="GC227" s="44">
        <f>IF(AND(GC184=1,GC209=0,GC226&lt;0),MIN(-GC226,GB228),0)</f>
        <v/>
      </c>
      <c r="GD227" s="44">
        <f>IF(AND(GD184=1,GD209=0,GD226&lt;0),MIN(-GD226,GC228),0)</f>
        <v/>
      </c>
      <c r="GE227" s="44">
        <f>IF(AND(GE184=1,GE209=0,GE226&lt;0),MIN(-GE226,GD228),0)</f>
        <v/>
      </c>
      <c r="GF227" s="44">
        <f>IF(AND(GF184=1,GF209=0,GF226&lt;0),MIN(-GF226,GE228),0)</f>
        <v/>
      </c>
      <c r="GG227" s="44">
        <f>IF(AND(GG184=1,GG209=0,GG226&lt;0),MIN(-GG226,GF228),0)</f>
        <v/>
      </c>
      <c r="GH227" s="44">
        <f>IF(AND(GH184=1,GH209=0,GH226&lt;0),MIN(-GH226,GG228),0)</f>
        <v/>
      </c>
      <c r="GI227" s="44">
        <f>IF(AND(GI184=1,GI209=0,GI226&lt;0),MIN(-GI226,GH228),0)</f>
        <v/>
      </c>
      <c r="GJ227" s="44">
        <f>IF(AND(GJ184=1,GJ209=0,GJ226&lt;0),MIN(-GJ226,GI228),0)</f>
        <v/>
      </c>
      <c r="GK227" s="44">
        <f>IF(AND(GK184=1,GK209=0,GK226&lt;0),MIN(-GK226,GJ228),0)</f>
        <v/>
      </c>
      <c r="GL227" s="44">
        <f>IF(AND(GL184=1,GL209=0,GL226&lt;0),MIN(-GL226,GK228),0)</f>
        <v/>
      </c>
      <c r="GM227" s="44">
        <f>IF(AND(GM184=1,GM209=0,GM226&lt;0),MIN(-GM226,GL228),0)</f>
        <v/>
      </c>
      <c r="GN227" s="44">
        <f>IF(AND(GN184=1,GN209=0,GN226&lt;0),MIN(-GN226,GM228),0)</f>
        <v/>
      </c>
      <c r="GO227" s="44">
        <f>IF(AND(GO184=1,GO209=0,GO226&lt;0),MIN(-GO226,GN228),0)</f>
        <v/>
      </c>
      <c r="GP227" s="44">
        <f>IF(AND(GP184=1,GP209=0,GP226&lt;0),MIN(-GP226,GO228),0)</f>
        <v/>
      </c>
      <c r="GQ227" s="44">
        <f>IF(AND(GQ184=1,GQ209=0,GQ226&lt;0),MIN(-GQ226,GP228),0)</f>
        <v/>
      </c>
      <c r="GR227" s="44">
        <f>IF(AND(GR184=1,GR209=0,GR226&lt;0),MIN(-GR226,GQ228),0)</f>
        <v/>
      </c>
      <c r="GS227" s="44">
        <f>IF(AND(GS184=1,GS209=0,GS226&lt;0),MIN(-GS226,GR228),0)</f>
        <v/>
      </c>
      <c r="GT227" s="44">
        <f>IF(AND(GT184=1,GT209=0,GT226&lt;0),MIN(-GT226,GS228),0)</f>
        <v/>
      </c>
      <c r="GU227" s="44">
        <f>IF(AND(GU184=1,GU209=0,GU226&lt;0),MIN(-GU226,GT228),0)</f>
        <v/>
      </c>
      <c r="GV227" s="44">
        <f>IF(AND(GV184=1,GV209=0,GV226&lt;0),MIN(-GV226,GU228),0)</f>
        <v/>
      </c>
      <c r="GW227" s="44">
        <f>IF(AND(GW184=1,GW209=0,GW226&lt;0),MIN(-GW226,GV228),0)</f>
        <v/>
      </c>
      <c r="GX227" s="44">
        <f>IF(AND(GX184=1,GX209=0,GX226&lt;0),MIN(-GX226,GW228),0)</f>
        <v/>
      </c>
      <c r="GY227" s="44">
        <f>IF(AND(GY184=1,GY209=0,GY226&lt;0),MIN(-GY226,GX228),0)</f>
        <v/>
      </c>
      <c r="GZ227" s="44">
        <f>IF(AND(GZ184=1,GZ209=0,GZ226&lt;0),MIN(-GZ226,GY228),0)</f>
        <v/>
      </c>
      <c r="HA227" s="44">
        <f>IF(AND(HA184=1,HA209=0,HA226&lt;0),MIN(-HA226,GZ228),0)</f>
        <v/>
      </c>
      <c r="HB227" s="44">
        <f>IF(AND(HB184=1,HB209=0,HB226&lt;0),MIN(-HB226,HA228),0)</f>
        <v/>
      </c>
      <c r="HC227" s="44">
        <f>IF(AND(HC184=1,HC209=0,HC226&lt;0),MIN(-HC226,HB228),0)</f>
        <v/>
      </c>
      <c r="HD227" s="44">
        <f>IF(AND(HD184=1,HD209=0,HD226&lt;0),MIN(-HD226,HC228),0)</f>
        <v/>
      </c>
      <c r="HE227" s="44">
        <f>IF(AND(HE184=1,HE209=0,HE226&lt;0),MIN(-HE226,HD228),0)</f>
        <v/>
      </c>
      <c r="HF227" s="44">
        <f>IF(AND(HF184=1,HF209=0,HF226&lt;0),MIN(-HF226,HE228),0)</f>
        <v/>
      </c>
      <c r="HG227" s="44">
        <f>IF(AND(HG184=1,HG209=0,HG226&lt;0),MIN(-HG226,HF228),0)</f>
        <v/>
      </c>
      <c r="HH227" s="44">
        <f>IF(AND(HH184=1,HH209=0,HH226&lt;0),MIN(-HH226,HG228),0)</f>
        <v/>
      </c>
      <c r="HI227" s="44">
        <f>IF(AND(HI184=1,HI209=0,HI226&lt;0),MIN(-HI226,HH228),0)</f>
        <v/>
      </c>
      <c r="HJ227" s="44">
        <f>IF(AND(HJ184=1,HJ209=0,HJ226&lt;0),MIN(-HJ226,HI228),0)</f>
        <v/>
      </c>
      <c r="HK227" s="44">
        <f>IF(AND(HK184=1,HK209=0,HK226&lt;0),MIN(-HK226,HJ228),0)</f>
        <v/>
      </c>
      <c r="HL227" s="44">
        <f>IF(AND(HL184=1,HL209=0,HL226&lt;0),MIN(-HL226,HK228),0)</f>
        <v/>
      </c>
      <c r="HM227" s="44">
        <f>IF(AND(HM184=1,HM209=0,HM226&lt;0),MIN(-HM226,HL228),0)</f>
        <v/>
      </c>
      <c r="HN227" s="44">
        <f>IF(AND(HN184=1,HN209=0,HN226&lt;0),MIN(-HN226,HM228),0)</f>
        <v/>
      </c>
      <c r="HO227" s="44">
        <f>IF(AND(HO184=1,HO209=0,HO226&lt;0),MIN(-HO226,HN228),0)</f>
        <v/>
      </c>
      <c r="HP227" s="44">
        <f>IF(AND(HP184=1,HP209=0,HP226&lt;0),MIN(-HP226,HO228),0)</f>
        <v/>
      </c>
      <c r="HQ227" s="44">
        <f>IF(AND(HQ184=1,HQ209=0,HQ226&lt;0),MIN(-HQ226,HP228),0)</f>
        <v/>
      </c>
      <c r="HR227" s="44">
        <f>IF(AND(HR184=1,HR209=0,HR226&lt;0),MIN(-HR226,HQ228),0)</f>
        <v/>
      </c>
      <c r="HS227" s="44">
        <f>IF(AND(HS184=1,HS209=0,HS226&lt;0),MIN(-HS226,HR228),0)</f>
        <v/>
      </c>
      <c r="HT227" s="44">
        <f>IF(AND(HT184=1,HT209=0,HT226&lt;0),MIN(-HT226,HS228),0)</f>
        <v/>
      </c>
      <c r="HU227" s="44">
        <f>IF(AND(HU184=1,HU209=0,HU226&lt;0),MIN(-HU226,HT228),0)</f>
        <v/>
      </c>
      <c r="HV227" s="44">
        <f>IF(AND(HV184=1,HV209=0,HV226&lt;0),MIN(-HV226,HU228),0)</f>
        <v/>
      </c>
      <c r="HW227" s="44">
        <f>IF(AND(HW184=1,HW209=0,HW226&lt;0),MIN(-HW226,HV228),0)</f>
        <v/>
      </c>
      <c r="HX227" s="44">
        <f>IF(AND(HX184=1,HX209=0,HX226&lt;0),MIN(-HX226,HW228),0)</f>
        <v/>
      </c>
      <c r="HY227" s="44">
        <f>IF(AND(HY184=1,HY209=0,HY226&lt;0),MIN(-HY226,HX228),0)</f>
        <v/>
      </c>
      <c r="HZ227" s="44">
        <f>IF(AND(HZ184=1,HZ209=0,HZ226&lt;0),MIN(-HZ226,HY228),0)</f>
        <v/>
      </c>
      <c r="IA227" s="44">
        <f>IF(AND(IA184=1,IA209=0,IA226&lt;0),MIN(-IA226,HZ228),0)</f>
        <v/>
      </c>
      <c r="IB227" s="44">
        <f>IF(AND(IB184=1,IB209=0,IB226&lt;0),MIN(-IB226,IA228),0)</f>
        <v/>
      </c>
      <c r="IC227" s="44">
        <f>IF(AND(IC184=1,IC209=0,IC226&lt;0),MIN(-IC226,IB228),0)</f>
        <v/>
      </c>
      <c r="ID227" s="44">
        <f>IF(AND(ID184=1,ID209=0,ID226&lt;0),MIN(-ID226,IC228),0)</f>
        <v/>
      </c>
      <c r="IE227" s="44">
        <f>IF(AND(IE184=1,IE209=0,IE226&lt;0),MIN(-IE226,ID228),0)</f>
        <v/>
      </c>
      <c r="IF227" s="44">
        <f>IF(AND(IF184=1,IF209=0,IF226&lt;0),MIN(-IF226,IE228),0)</f>
        <v/>
      </c>
      <c r="IG227" s="44">
        <f>IF(AND(IG184=1,IG209=0,IG226&lt;0),MIN(-IG226,IF228),0)</f>
        <v/>
      </c>
      <c r="IH227" s="44">
        <f>IF(AND(IH184=1,IH209=0,IH226&lt;0),MIN(-IH226,IG228),0)</f>
        <v/>
      </c>
      <c r="II227" s="44">
        <f>IF(AND(II184=1,II209=0,II226&lt;0),MIN(-II226,IH228),0)</f>
        <v/>
      </c>
      <c r="IJ227" s="44">
        <f>IF(AND(IJ184=1,IJ209=0,IJ226&lt;0),MIN(-IJ226,II228),0)</f>
        <v/>
      </c>
      <c r="IK227" s="44">
        <f>IF(AND(IK184=1,IK209=0,IK226&lt;0),MIN(-IK226,IJ228),0)</f>
        <v/>
      </c>
      <c r="IL227" s="44">
        <f>IF(AND(IL184=1,IL209=0,IL226&lt;0),MIN(-IL226,IK228),0)</f>
        <v/>
      </c>
      <c r="IM227" s="44">
        <f>IF(AND(IM184=1,IM209=0,IM226&lt;0),MIN(-IM226,IL228),0)</f>
        <v/>
      </c>
      <c r="IN227" s="44">
        <f>IF(AND(IN184=1,IN209=0,IN226&lt;0),MIN(-IN226,IM228),0)</f>
        <v/>
      </c>
      <c r="IO227" s="44">
        <f>IF(AND(IO184=1,IO209=0,IO226&lt;0),MIN(-IO226,IN228),0)</f>
        <v/>
      </c>
      <c r="IP227" s="44">
        <f>IF(AND(IP184=1,IP209=0,IP226&lt;0),MIN(-IP226,IO228),0)</f>
        <v/>
      </c>
      <c r="IQ227" s="44">
        <f>IF(AND(IQ184=1,IQ209=0,IQ226&lt;0),MIN(-IQ226,IP228),0)</f>
        <v/>
      </c>
      <c r="IR227" s="44">
        <f>IF(AND(IR184=1,IR209=0,IR226&lt;0),MIN(-IR226,IQ228),0)</f>
        <v/>
      </c>
      <c r="IS227" s="44">
        <f>IF(AND(IS184=1,IS209=0,IS226&lt;0),MIN(-IS226,IR228),0)</f>
        <v/>
      </c>
      <c r="IT227" s="44">
        <f>IF(AND(IT184=1,IT209=0,IT226&lt;0),MIN(-IT226,IS228),0)</f>
        <v/>
      </c>
      <c r="IU227" s="44">
        <f>IF(AND(IU184=1,IU209=0,IU226&lt;0),MIN(-IU226,IT228),0)</f>
        <v/>
      </c>
      <c r="IV227" s="44">
        <f>IF(AND(IV184=1,IV209=0,IV226&lt;0),MIN(-IV226,IU228),0)</f>
        <v/>
      </c>
      <c r="IW227" s="44">
        <f>IF(AND(IW184=1,IW209=0,IW226&lt;0),MIN(-IW226,IV228),0)</f>
        <v/>
      </c>
      <c r="IX227" s="44">
        <f>IF(AND(IX184=1,IX209=0,IX226&lt;0),MIN(-IX226,IW228),0)</f>
        <v/>
      </c>
      <c r="IY227" s="44">
        <f>IF(AND(IY184=1,IY209=0,IY226&lt;0),MIN(-IY226,IX228),0)</f>
        <v/>
      </c>
      <c r="IZ227" s="44">
        <f>IF(AND(IZ184=1,IZ209=0,IZ226&lt;0),MIN(-IZ226,IY228),0)</f>
        <v/>
      </c>
      <c r="JA227" s="44">
        <f>IF(AND(JA184=1,JA209=0,JA226&lt;0),MIN(-JA226,IZ228),0)</f>
        <v/>
      </c>
      <c r="JB227" s="44">
        <f>IF(AND(JB184=1,JB209=0,JB226&lt;0),MIN(-JB226,JA228),0)</f>
        <v/>
      </c>
      <c r="JC227" s="44">
        <f>IF(AND(JC184=1,JC209=0,JC226&lt;0),MIN(-JC226,JB228),0)</f>
        <v/>
      </c>
      <c r="JD227" s="44">
        <f>IF(AND(JD184=1,JD209=0,JD226&lt;0),MIN(-JD226,JC228),0)</f>
        <v/>
      </c>
      <c r="JE227" s="44">
        <f>IF(AND(JE184=1,JE209=0,JE226&lt;0),MIN(-JE226,JD228),0)</f>
        <v/>
      </c>
      <c r="JF227" s="44">
        <f>IF(AND(JF184=1,JF209=0,JF226&lt;0),MIN(-JF226,JE228),0)</f>
        <v/>
      </c>
      <c r="JG227" s="44">
        <f>IF(AND(JG184=1,JG209=0,JG226&lt;0),MIN(-JG226,JF228),0)</f>
        <v/>
      </c>
      <c r="JH227" s="44">
        <f>IF(AND(JH184=1,JH209=0,JH226&lt;0),MIN(-JH226,JG228),0)</f>
        <v/>
      </c>
      <c r="JI227" s="44">
        <f>IF(AND(JI184=1,JI209=0,JI226&lt;0),MIN(-JI226,JH228),0)</f>
        <v/>
      </c>
      <c r="JJ227" s="44">
        <f>IF(AND(JJ184=1,JJ209=0,JJ226&lt;0),MIN(-JJ226,JI228),0)</f>
        <v/>
      </c>
      <c r="JK227" s="44">
        <f>IF(AND(JK184=1,JK209=0,JK226&lt;0),MIN(-JK226,JJ228),0)</f>
        <v/>
      </c>
      <c r="JL227" s="44">
        <f>IF(AND(JL184=1,JL209=0,JL226&lt;0),MIN(-JL226,JK228),0)</f>
        <v/>
      </c>
      <c r="JM227" s="44">
        <f>IF(AND(JM184=1,JM209=0,JM226&lt;0),MIN(-JM226,JL228),0)</f>
        <v/>
      </c>
      <c r="JN227" s="44">
        <f>IF(AND(JN184=1,JN209=0,JN226&lt;0),MIN(-JN226,JM228),0)</f>
        <v/>
      </c>
      <c r="JO227" s="44">
        <f>IF(AND(JO184=1,JO209=0,JO226&lt;0),MIN(-JO226,JN228),0)</f>
        <v/>
      </c>
      <c r="JP227" s="44">
        <f>IF(AND(JP184=1,JP209=0,JP226&lt;0),MIN(-JP226,JO228),0)</f>
        <v/>
      </c>
      <c r="JQ227" s="44">
        <f>IF(AND(JQ184=1,JQ209=0,JQ226&lt;0),MIN(-JQ226,JP228),0)</f>
        <v/>
      </c>
      <c r="JR227" s="44">
        <f>IF(AND(JR184=1,JR209=0,JR226&lt;0),MIN(-JR226,JQ228),0)</f>
        <v/>
      </c>
      <c r="JS227" s="44">
        <f>IF(AND(JS184=1,JS209=0,JS226&lt;0),MIN(-JS226,JR228),0)</f>
        <v/>
      </c>
      <c r="JT227" s="44">
        <f>IF(AND(JT184=1,JT209=0,JT226&lt;0),MIN(-JT226,JS228),0)</f>
        <v/>
      </c>
      <c r="JU227" s="44">
        <f>IF(AND(JU184=1,JU209=0,JU226&lt;0),MIN(-JU226,JT228),0)</f>
        <v/>
      </c>
      <c r="JV227" s="44">
        <f>IF(AND(JV184=1,JV209=0,JV226&lt;0),MIN(-JV226,JU228),0)</f>
        <v/>
      </c>
      <c r="JW227" s="44">
        <f>IF(AND(JW184=1,JW209=0,JW226&lt;0),MIN(-JW226,JV228),0)</f>
        <v/>
      </c>
      <c r="JX227" s="44">
        <f>IF(AND(JX184=1,JX209=0,JX226&lt;0),MIN(-JX226,JW228),0)</f>
        <v/>
      </c>
      <c r="JY227" s="44">
        <f>IF(AND(JY184=1,JY209=0,JY226&lt;0),MIN(-JY226,JX228),0)</f>
        <v/>
      </c>
      <c r="JZ227" s="44">
        <f>IF(AND(JZ184=1,JZ209=0,JZ226&lt;0),MIN(-JZ226,JY228),0)</f>
        <v/>
      </c>
      <c r="KA227" s="44">
        <f>IF(AND(KA184=1,KA209=0,KA226&lt;0),MIN(-KA226,JZ228),0)</f>
        <v/>
      </c>
      <c r="KB227" s="44">
        <f>IF(AND(KB184=1,KB209=0,KB226&lt;0),MIN(-KB226,KA228),0)</f>
        <v/>
      </c>
      <c r="KC227" s="44">
        <f>IF(AND(KC184=1,KC209=0,KC226&lt;0),MIN(-KC226,KB228),0)</f>
        <v/>
      </c>
      <c r="KD227" s="44">
        <f>IF(AND(KD184=1,KD209=0,KD226&lt;0),MIN(-KD226,KC228),0)</f>
        <v/>
      </c>
      <c r="KE227" s="44">
        <f>IF(AND(KE184=1,KE209=0,KE226&lt;0),MIN(-KE226,KD228),0)</f>
        <v/>
      </c>
      <c r="KF227" s="44">
        <f>IF(AND(KF184=1,KF209=0,KF226&lt;0),MIN(-KF226,KE228),0)</f>
        <v/>
      </c>
      <c r="KG227" s="44">
        <f>IF(AND(KG184=1,KG209=0,KG226&lt;0),MIN(-KG226,KF228),0)</f>
        <v/>
      </c>
      <c r="KH227" s="44">
        <f>IF(AND(KH184=1,KH209=0,KH226&lt;0),MIN(-KH226,KG228),0)</f>
        <v/>
      </c>
      <c r="KI227" s="44">
        <f>IF(AND(KI184=1,KI209=0,KI226&lt;0),MIN(-KI226,KH228),0)</f>
        <v/>
      </c>
      <c r="KJ227" s="44">
        <f>IF(AND(KJ184=1,KJ209=0,KJ226&lt;0),MIN(-KJ226,KI228),0)</f>
        <v/>
      </c>
      <c r="KK227" s="44">
        <f>IF(AND(KK184=1,KK209=0,KK226&lt;0),MIN(-KK226,KJ228),0)</f>
        <v/>
      </c>
      <c r="KL227" s="44">
        <f>IF(AND(KL184=1,KL209=0,KL226&lt;0),MIN(-KL226,KK228),0)</f>
        <v/>
      </c>
      <c r="KM227" s="44">
        <f>IF(AND(KM184=1,KM209=0,KM226&lt;0),MIN(-KM226,KL228),0)</f>
        <v/>
      </c>
      <c r="KN227" s="44">
        <f>IF(AND(KN184=1,KN209=0,KN226&lt;0),MIN(-KN226,KM228),0)</f>
        <v/>
      </c>
      <c r="KO227" s="44">
        <f>IF(AND(KO184=1,KO209=0,KO226&lt;0),MIN(-KO226,KN228),0)</f>
        <v/>
      </c>
      <c r="KP227" s="44">
        <f>IF(AND(KP184=1,KP209=0,KP226&lt;0),MIN(-KP226,KO228),0)</f>
        <v/>
      </c>
      <c r="KQ227" s="44">
        <f>IF(AND(KQ184=1,KQ209=0,KQ226&lt;0),MIN(-KQ226,KP228),0)</f>
        <v/>
      </c>
      <c r="KR227" s="44">
        <f>IF(AND(KR184=1,KR209=0,KR226&lt;0),MIN(-KR226,KQ228),0)</f>
        <v/>
      </c>
      <c r="KS227" s="44">
        <f>IF(AND(KS184=1,KS209=0,KS226&lt;0),MIN(-KS226,KR228),0)</f>
        <v/>
      </c>
      <c r="KT227" s="44">
        <f>IF(AND(KT184=1,KT209=0,KT226&lt;0),MIN(-KT226,KS228),0)</f>
        <v/>
      </c>
      <c r="KU227" s="44">
        <f>IF(AND(KU184=1,KU209=0,KU226&lt;0),MIN(-KU226,KT228),0)</f>
        <v/>
      </c>
      <c r="KV227" s="44">
        <f>IF(AND(KV184=1,KV209=0,KV226&lt;0),MIN(-KV226,KU228),0)</f>
        <v/>
      </c>
      <c r="KW227" s="44">
        <f>IF(AND(KW184=1,KW209=0,KW226&lt;0),MIN(-KW226,KV228),0)</f>
        <v/>
      </c>
      <c r="KX227" s="44">
        <f>IF(AND(KX184=1,KX209=0,KX226&lt;0),MIN(-KX226,KW228),0)</f>
        <v/>
      </c>
      <c r="KY227" s="44">
        <f>IF(AND(KY184=1,KY209=0,KY226&lt;0),MIN(-KY226,KX228),0)</f>
        <v/>
      </c>
      <c r="KZ227" s="44">
        <f>IF(AND(KZ184=1,KZ209=0,KZ226&lt;0),MIN(-KZ226,KY228),0)</f>
        <v/>
      </c>
      <c r="LA227" s="44">
        <f>IF(AND(LA184=1,LA209=0,LA226&lt;0),MIN(-LA226,KZ228),0)</f>
        <v/>
      </c>
      <c r="LB227" s="44">
        <f>IF(AND(LB184=1,LB209=0,LB226&lt;0),MIN(-LB226,LA228),0)</f>
        <v/>
      </c>
      <c r="LC227" s="44">
        <f>IF(AND(LC184=1,LC209=0,LC226&lt;0),MIN(-LC226,LB228),0)</f>
        <v/>
      </c>
      <c r="LD227" s="44">
        <f>IF(AND(LD184=1,LD209=0,LD226&lt;0),MIN(-LD226,LC228),0)</f>
        <v/>
      </c>
      <c r="LE227" s="44">
        <f>IF(AND(LE184=1,LE209=0,LE226&lt;0),MIN(-LE226,LD228),0)</f>
        <v/>
      </c>
      <c r="LF227" s="44">
        <f>IF(AND(LF184=1,LF209=0,LF226&lt;0),MIN(-LF226,LE228),0)</f>
        <v/>
      </c>
      <c r="LG227" s="44">
        <f>IF(AND(LG184=1,LG209=0,LG226&lt;0),MIN(-LG226,LF228),0)</f>
        <v/>
      </c>
      <c r="LH227" s="44">
        <f>IF(AND(LH184=1,LH209=0,LH226&lt;0),MIN(-LH226,LG228),0)</f>
        <v/>
      </c>
      <c r="LI227" s="44">
        <f>IF(AND(LI184=1,LI209=0,LI226&lt;0),MIN(-LI226,LH228),0)</f>
        <v/>
      </c>
      <c r="LJ227" s="44">
        <f>IF(AND(LJ184=1,LJ209=0,LJ226&lt;0),MIN(-LJ226,LI228),0)</f>
        <v/>
      </c>
      <c r="LK227" s="44">
        <f>IF(AND(LK184=1,LK209=0,LK226&lt;0),MIN(-LK226,LJ228),0)</f>
        <v/>
      </c>
      <c r="LL227" s="44">
        <f>IF(AND(LL184=1,LL209=0,LL226&lt;0),MIN(-LL226,LK228),0)</f>
        <v/>
      </c>
      <c r="LM227" s="44">
        <f>IF(AND(LM184=1,LM209=0,LM226&lt;0),MIN(-LM226,LL228),0)</f>
        <v/>
      </c>
      <c r="LN227" s="44">
        <f>IF(AND(LN184=1,LN209=0,LN226&lt;0),MIN(-LN226,LM228),0)</f>
        <v/>
      </c>
      <c r="LO227" s="44">
        <f>IF(AND(LO184=1,LO209=0,LO226&lt;0),MIN(-LO226,LN228),0)</f>
        <v/>
      </c>
      <c r="LP227" s="44">
        <f>IF(AND(LP184=1,LP209=0,LP226&lt;0),MIN(-LP226,LO228),0)</f>
        <v/>
      </c>
      <c r="LQ227" s="44">
        <f>IF(AND(LQ184=1,LQ209=0,LQ226&lt;0),MIN(-LQ226,LP228),0)</f>
        <v/>
      </c>
      <c r="LR227" s="44">
        <f>IF(AND(LR184=1,LR209=0,LR226&lt;0),MIN(-LR226,LQ228),0)</f>
        <v/>
      </c>
      <c r="LS227" s="44">
        <f>IF(AND(LS184=1,LS209=0,LS226&lt;0),MIN(-LS226,LR228),0)</f>
        <v/>
      </c>
      <c r="LT227" s="44">
        <f>IF(AND(LT184=1,LT209=0,LT226&lt;0),MIN(-LT226,LS228),0)</f>
        <v/>
      </c>
      <c r="LU227" s="44">
        <f>IF(AND(LU184=1,LU209=0,LU226&lt;0),MIN(-LU226,LT228),0)</f>
        <v/>
      </c>
      <c r="LV227" s="44">
        <f>IF(AND(LV184=1,LV209=0,LV226&lt;0),MIN(-LV226,LU228),0)</f>
        <v/>
      </c>
      <c r="LW227" s="44">
        <f>IF(AND(LW184=1,LW209=0,LW226&lt;0),MIN(-LW226,LV228),0)</f>
        <v/>
      </c>
      <c r="LX227" s="44">
        <f>IF(AND(LX184=1,LX209=0,LX226&lt;0),MIN(-LX226,LW228),0)</f>
        <v/>
      </c>
      <c r="LY227" s="44">
        <f>IF(AND(LY184=1,LY209=0,LY226&lt;0),MIN(-LY226,LX228),0)</f>
        <v/>
      </c>
      <c r="LZ227" s="44">
        <f>IF(AND(LZ184=1,LZ209=0,LZ226&lt;0),MIN(-LZ226,LY228),0)</f>
        <v/>
      </c>
      <c r="MA227" s="44">
        <f>IF(AND(MA184=1,MA209=0,MA226&lt;0),MIN(-MA226,LZ228),0)</f>
        <v/>
      </c>
      <c r="MB227" s="44">
        <f>IF(AND(MB184=1,MB209=0,MB226&lt;0),MIN(-MB226,MA228),0)</f>
        <v/>
      </c>
      <c r="MC227" s="44">
        <f>IF(AND(MC184=1,MC209=0,MC226&lt;0),MIN(-MC226,MB228),0)</f>
        <v/>
      </c>
      <c r="MD227" s="44">
        <f>IF(AND(MD184=1,MD209=0,MD226&lt;0),MIN(-MD226,MC228),0)</f>
        <v/>
      </c>
      <c r="ME227" s="44">
        <f>IF(AND(ME184=1,ME209=0,ME226&lt;0),MIN(-ME226,MD228),0)</f>
        <v/>
      </c>
      <c r="MF227" s="44">
        <f>IF(AND(MF184=1,MF209=0,MF226&lt;0),MIN(-MF226,ME228),0)</f>
        <v/>
      </c>
      <c r="MG227" s="44">
        <f>IF(AND(MG184=1,MG209=0,MG226&lt;0),MIN(-MG226,MF228),0)</f>
        <v/>
      </c>
      <c r="MH227" s="44">
        <f>IF(AND(MH184=1,MH209=0,MH226&lt;0),MIN(-MH226,MG228),0)</f>
        <v/>
      </c>
      <c r="MI227" s="44">
        <f>IF(AND(MI184=1,MI209=0,MI226&lt;0),MIN(-MI226,MH228),0)</f>
        <v/>
      </c>
      <c r="MJ227" s="44">
        <f>IF(AND(MJ184=1,MJ209=0,MJ226&lt;0),MIN(-MJ226,MI228),0)</f>
        <v/>
      </c>
      <c r="MK227" s="44">
        <f>IF(AND(MK184=1,MK209=0,MK226&lt;0),MIN(-MK226,MJ228),0)</f>
        <v/>
      </c>
      <c r="ML227" s="44">
        <f>IF(AND(ML184=1,ML209=0,ML226&lt;0),MIN(-ML226,MK228),0)</f>
        <v/>
      </c>
      <c r="MM227" s="44">
        <f>IF(AND(MM184=1,MM209=0,MM226&lt;0),MIN(-MM226,ML228),0)</f>
        <v/>
      </c>
      <c r="MN227" s="44">
        <f>IF(AND(MN184=1,MN209=0,MN226&lt;0),MIN(-MN226,MM228),0)</f>
        <v/>
      </c>
      <c r="MO227" s="44">
        <f>IF(AND(MO184=1,MO209=0,MO226&lt;0),MIN(-MO226,MN228),0)</f>
        <v/>
      </c>
      <c r="MP227" s="44">
        <f>IF(AND(MP184=1,MP209=0,MP226&lt;0),MIN(-MP226,MO228),0)</f>
        <v/>
      </c>
      <c r="MQ227" s="44">
        <f>IF(AND(MQ184=1,MQ209=0,MQ226&lt;0),MIN(-MQ226,MP228),0)</f>
        <v/>
      </c>
      <c r="MR227" s="44">
        <f>IF(AND(MR184=1,MR209=0,MR226&lt;0),MIN(-MR226,MQ228),0)</f>
        <v/>
      </c>
      <c r="MS227" s="44">
        <f>IF(AND(MS184=1,MS209=0,MS226&lt;0),MIN(-MS226,MR228),0)</f>
        <v/>
      </c>
      <c r="MT227" s="44">
        <f>IF(AND(MT184=1,MT209=0,MT226&lt;0),MIN(-MT226,MS228),0)</f>
        <v/>
      </c>
      <c r="MU227" s="44">
        <f>IF(AND(MU184=1,MU209=0,MU226&lt;0),MIN(-MU226,MT228),0)</f>
        <v/>
      </c>
      <c r="MV227" s="44">
        <f>IF(AND(MV184=1,MV209=0,MV226&lt;0),MIN(-MV226,MU228),0)</f>
        <v/>
      </c>
      <c r="MW227" s="44">
        <f>IF(AND(MW184=1,MW209=0,MW226&lt;0),MIN(-MW226,MV228),0)</f>
        <v/>
      </c>
      <c r="MX227" s="44">
        <f>IF(AND(MX184=1,MX209=0,MX226&lt;0),MIN(-MX226,MW228),0)</f>
        <v/>
      </c>
      <c r="MY227" s="44">
        <f>IF(AND(MY184=1,MY209=0,MY226&lt;0),MIN(-MY226,MX228),0)</f>
        <v/>
      </c>
      <c r="MZ227" s="44">
        <f>IF(AND(MZ184=1,MZ209=0,MZ226&lt;0),MIN(-MZ226,MY228),0)</f>
        <v/>
      </c>
      <c r="NA227" s="44">
        <f>IF(AND(NA184=1,NA209=0,NA226&lt;0),MIN(-NA226,MZ228),0)</f>
        <v/>
      </c>
      <c r="NB227" s="44">
        <f>IF(AND(NB184=1,NB209=0,NB226&lt;0),MIN(-NB226,NA228),0)</f>
        <v/>
      </c>
      <c r="NC227" s="44">
        <f>IF(AND(NC184=1,NC209=0,NC226&lt;0),MIN(-NC226,NB228),0)</f>
        <v/>
      </c>
      <c r="ND227" s="44">
        <f>IF(AND(ND184=1,ND209=0,ND226&lt;0),MIN(-ND226,NC228),0)</f>
        <v/>
      </c>
      <c r="NE227" s="44">
        <f>IF(AND(NE184=1,NE209=0,NE226&lt;0),MIN(-NE226,ND228),0)</f>
        <v/>
      </c>
      <c r="NF227" s="44">
        <f>IF(AND(NF184=1,NF209=0,NF226&lt;0),MIN(-NF226,NE228),0)</f>
        <v/>
      </c>
      <c r="NG227" s="44">
        <f>IF(AND(NG184=1,NG209=0,NG226&lt;0),MIN(-NG226,NF228),0)</f>
        <v/>
      </c>
      <c r="NH227" s="44">
        <f>IF(AND(NH184=1,NH209=0,NH226&lt;0),MIN(-NH226,NG228),0)</f>
        <v/>
      </c>
      <c r="NI227" s="44">
        <f>IF(AND(NI184=1,NI209=0,NI226&lt;0),MIN(-NI226,NH228),0)</f>
        <v/>
      </c>
      <c r="NJ227" s="44">
        <f>IF(AND(NJ184=1,NJ209=0,NJ226&lt;0),MIN(-NJ226,NI228),0)</f>
        <v/>
      </c>
      <c r="NK227" s="44">
        <f>IF(AND(NK184=1,NK209=0,NK226&lt;0),MIN(-NK226,NJ228),0)</f>
        <v/>
      </c>
      <c r="NL227" s="44">
        <f>IF(AND(NL184=1,NL209=0,NL226&lt;0),MIN(-NL226,NK228),0)</f>
        <v/>
      </c>
      <c r="NM227" s="44">
        <f>IF(AND(NM184=1,NM209=0,NM226&lt;0),MIN(-NM226,NL228),0)</f>
        <v/>
      </c>
      <c r="NN227" s="44">
        <f>IF(AND(NN184=1,NN209=0,NN226&lt;0),MIN(-NN226,NM228),0)</f>
        <v/>
      </c>
      <c r="NO227" s="44">
        <f>IF(AND(NO184=1,NO209=0,NO226&lt;0),MIN(-NO226,NN228),0)</f>
        <v/>
      </c>
      <c r="NP227" s="44">
        <f>IF(AND(NP184=1,NP209=0,NP226&lt;0),MIN(-NP226,NO228),0)</f>
        <v/>
      </c>
      <c r="NQ227" s="44">
        <f>IF(AND(NQ184=1,NQ209=0,NQ226&lt;0),MIN(-NQ226,NP228),0)</f>
        <v/>
      </c>
      <c r="NR227" s="44">
        <f>IF(AND(NR184=1,NR209=0,NR226&lt;0),MIN(-NR226,NQ228),0)</f>
        <v/>
      </c>
      <c r="NS227" s="44">
        <f>IF(AND(NS184=1,NS209=0,NS226&lt;0),MIN(-NS226,NR228),0)</f>
        <v/>
      </c>
      <c r="NT227" s="44">
        <f>IF(AND(NT184=1,NT209=0,NT226&lt;0),MIN(-NT226,NS228),0)</f>
        <v/>
      </c>
      <c r="NU227" s="44">
        <f>IF(AND(NU184=1,NU209=0,NU226&lt;0),MIN(-NU226,NT228),0)</f>
        <v/>
      </c>
      <c r="NV227" s="44">
        <f>IF(AND(NV184=1,NV209=0,NV226&lt;0),MIN(-NV226,NU228),0)</f>
        <v/>
      </c>
      <c r="NW227" s="44">
        <f>IF(AND(NW184=1,NW209=0,NW226&lt;0),MIN(-NW226,NV228),0)</f>
        <v/>
      </c>
      <c r="NX227" s="44">
        <f>IF(AND(NX184=1,NX209=0,NX226&lt;0),MIN(-NX226,NW228),0)</f>
        <v/>
      </c>
      <c r="NY227" s="44">
        <f>IF(AND(NY184=1,NY209=0,NY226&lt;0),MIN(-NY226,NX228),0)</f>
        <v/>
      </c>
      <c r="NZ227" s="44">
        <f>IF(AND(NZ184=1,NZ209=0,NZ226&lt;0),MIN(-NZ226,NY228),0)</f>
        <v/>
      </c>
      <c r="OA227" s="44">
        <f>IF(AND(OA184=1,OA209=0,OA226&lt;0),MIN(-OA226,NZ228),0)</f>
        <v/>
      </c>
      <c r="OB227" s="44">
        <f>IF(AND(OB184=1,OB209=0,OB226&lt;0),MIN(-OB226,OA228),0)</f>
        <v/>
      </c>
      <c r="OC227" s="44">
        <f>IF(AND(OC184=1,OC209=0,OC226&lt;0),MIN(-OC226,OB228),0)</f>
        <v/>
      </c>
      <c r="OD227" s="44">
        <f>IF(AND(OD184=1,OD209=0,OD226&lt;0),MIN(-OD226,OC228),0)</f>
        <v/>
      </c>
      <c r="OE227" s="44">
        <f>IF(AND(OE184=1,OE209=0,OE226&lt;0),MIN(-OE226,OD228),0)</f>
        <v/>
      </c>
      <c r="OF227" s="44">
        <f>IF(AND(OF184=1,OF209=0,OF226&lt;0),MIN(-OF226,OE228),0)</f>
        <v/>
      </c>
      <c r="OG227" s="44">
        <f>IF(AND(OG184=1,OG209=0,OG226&lt;0),MIN(-OG226,OF228),0)</f>
        <v/>
      </c>
      <c r="OH227" s="44">
        <f>IF(AND(OH184=1,OH209=0,OH226&lt;0),MIN(-OH226,OG228),0)</f>
        <v/>
      </c>
      <c r="OI227" s="44">
        <f>IF(AND(OI184=1,OI209=0,OI226&lt;0),MIN(-OI226,OH228),0)</f>
        <v/>
      </c>
      <c r="OJ227" s="44">
        <f>IF(AND(OJ184=1,OJ209=0,OJ226&lt;0),MIN(-OJ226,OI228),0)</f>
        <v/>
      </c>
      <c r="OK227" s="44">
        <f>IF(AND(OK184=1,OK209=0,OK226&lt;0),MIN(-OK226,OJ228),0)</f>
        <v/>
      </c>
      <c r="OL227" s="44">
        <f>IF(AND(OL184=1,OL209=0,OL226&lt;0),MIN(-OL226,OK228),0)</f>
        <v/>
      </c>
      <c r="OM227" s="44">
        <f>IF(AND(OM184=1,OM209=0,OM226&lt;0),MIN(-OM226,OL228),0)</f>
        <v/>
      </c>
      <c r="ON227" s="44">
        <f>IF(AND(ON184=1,ON209=0,ON226&lt;0),MIN(-ON226,OM228),0)</f>
        <v/>
      </c>
      <c r="OO227" s="44">
        <f>IF(AND(OO184=1,OO209=0,OO226&lt;0),MIN(-OO226,ON228),0)</f>
        <v/>
      </c>
      <c r="OP227" s="44">
        <f>IF(AND(OP184=1,OP209=0,OP226&lt;0),MIN(-OP226,OO228),0)</f>
        <v/>
      </c>
      <c r="OQ227" s="44">
        <f>IF(AND(OQ184=1,OQ209=0,OQ226&lt;0),MIN(-OQ226,OP228),0)</f>
        <v/>
      </c>
      <c r="OR227" s="44">
        <f>IF(AND(OR184=1,OR209=0,OR226&lt;0),MIN(-OR226,OQ228),0)</f>
        <v/>
      </c>
      <c r="OS227" s="44">
        <f>IF(AND(OS184=1,OS209=0,OS226&lt;0),MIN(-OS226,OR228),0)</f>
        <v/>
      </c>
      <c r="OT227" s="44">
        <f>IF(AND(OT184=1,OT209=0,OT226&lt;0),MIN(-OT226,OS228),0)</f>
        <v/>
      </c>
      <c r="OU227" s="44">
        <f>IF(AND(OU184=1,OU209=0,OU226&lt;0),MIN(-OU226,OT228),0)</f>
        <v/>
      </c>
      <c r="OV227" s="44">
        <f>IF(AND(OV184=1,OV209=0,OV226&lt;0),MIN(-OV226,OU228),0)</f>
        <v/>
      </c>
      <c r="OW227" s="44">
        <f>IF(AND(OW184=1,OW209=0,OW226&lt;0),MIN(-OW226,OV228),0)</f>
        <v/>
      </c>
      <c r="OX227" s="44">
        <f>IF(AND(OX184=1,OX209=0,OX226&lt;0),MIN(-OX226,OW228),0)</f>
        <v/>
      </c>
      <c r="OY227" s="44">
        <f>IF(AND(OY184=1,OY209=0,OY226&lt;0),MIN(-OY226,OX228),0)</f>
        <v/>
      </c>
      <c r="OZ227" s="44">
        <f>IF(AND(OZ184=1,OZ209=0,OZ226&lt;0),MIN(-OZ226,OY228),0)</f>
        <v/>
      </c>
      <c r="PA227" s="44">
        <f>IF(AND(PA184=1,PA209=0,PA226&lt;0),MIN(-PA226,OZ228),0)</f>
        <v/>
      </c>
      <c r="PB227" s="44">
        <f>IF(AND(PB184=1,PB209=0,PB226&lt;0),MIN(-PB226,PA228),0)</f>
        <v/>
      </c>
      <c r="PC227" s="44">
        <f>IF(AND(PC184=1,PC209=0,PC226&lt;0),MIN(-PC226,PB228),0)</f>
        <v/>
      </c>
      <c r="PD227" s="44">
        <f>IF(AND(PD184=1,PD209=0,PD226&lt;0),MIN(-PD226,PC228),0)</f>
        <v/>
      </c>
      <c r="PE227" s="44">
        <f>IF(AND(PE184=1,PE209=0,PE226&lt;0),MIN(-PE226,PD228),0)</f>
        <v/>
      </c>
      <c r="PF227" s="44">
        <f>IF(AND(PF184=1,PF209=0,PF226&lt;0),MIN(-PF226,PE228),0)</f>
        <v/>
      </c>
      <c r="PG227" s="44">
        <f>IF(AND(PG184=1,PG209=0,PG226&lt;0),MIN(-PG226,PF228),0)</f>
        <v/>
      </c>
      <c r="PH227" s="44">
        <f>IF(AND(PH184=1,PH209=0,PH226&lt;0),MIN(-PH226,PG228),0)</f>
        <v/>
      </c>
      <c r="PI227" s="44">
        <f>IF(AND(PI184=1,PI209=0,PI226&lt;0),MIN(-PI226,PH228),0)</f>
        <v/>
      </c>
      <c r="PJ227" s="44">
        <f>IF(AND(PJ184=1,PJ209=0,PJ226&lt;0),MIN(-PJ226,PI228),0)</f>
        <v/>
      </c>
      <c r="PK227" s="44">
        <f>IF(AND(PK184=1,PK209=0,PK226&lt;0),MIN(-PK226,PJ228),0)</f>
        <v/>
      </c>
      <c r="PL227" s="44">
        <f>IF(AND(PL184=1,PL209=0,PL226&lt;0),MIN(-PL226,PK228),0)</f>
        <v/>
      </c>
      <c r="PM227" s="44">
        <f>IF(AND(PM184=1,PM209=0,PM226&lt;0),MIN(-PM226,PL228),0)</f>
        <v/>
      </c>
    </row>
    <row r="228">
      <c r="A228" s="9" t="inlineStr">
        <is>
          <t>Lease-up reserve balance</t>
        </is>
      </c>
      <c r="B228" s="9" t="inlineStr">
        <is>
          <t>P4</t>
        </is>
      </c>
      <c r="D228" s="44">
        <f>IF(D$4=p4_complete,p4_reserve_lu,0-D227)</f>
        <v/>
      </c>
      <c r="E228" s="44">
        <f>IF(E$4=p4_complete,p4_reserve_lu,D228-E227)</f>
        <v/>
      </c>
      <c r="F228" s="44">
        <f>IF(F$4=p4_complete,p4_reserve_lu,E228-F227)</f>
        <v/>
      </c>
      <c r="G228" s="44">
        <f>IF(G$4=p4_complete,p4_reserve_lu,F228-G227)</f>
        <v/>
      </c>
      <c r="H228" s="44">
        <f>IF(H$4=p4_complete,p4_reserve_lu,G228-H227)</f>
        <v/>
      </c>
      <c r="I228" s="44">
        <f>IF(I$4=p4_complete,p4_reserve_lu,H228-I227)</f>
        <v/>
      </c>
      <c r="J228" s="44">
        <f>IF(J$4=p4_complete,p4_reserve_lu,I228-J227)</f>
        <v/>
      </c>
      <c r="K228" s="44">
        <f>IF(K$4=p4_complete,p4_reserve_lu,J228-K227)</f>
        <v/>
      </c>
      <c r="L228" s="44">
        <f>IF(L$4=p4_complete,p4_reserve_lu,K228-L227)</f>
        <v/>
      </c>
      <c r="M228" s="44">
        <f>IF(M$4=p4_complete,p4_reserve_lu,L228-M227)</f>
        <v/>
      </c>
      <c r="N228" s="44">
        <f>IF(N$4=p4_complete,p4_reserve_lu,M228-N227)</f>
        <v/>
      </c>
      <c r="O228" s="44">
        <f>IF(O$4=p4_complete,p4_reserve_lu,N228-O227)</f>
        <v/>
      </c>
      <c r="P228" s="44">
        <f>IF(P$4=p4_complete,p4_reserve_lu,O228-P227)</f>
        <v/>
      </c>
      <c r="Q228" s="44">
        <f>IF(Q$4=p4_complete,p4_reserve_lu,P228-Q227)</f>
        <v/>
      </c>
      <c r="R228" s="44">
        <f>IF(R$4=p4_complete,p4_reserve_lu,Q228-R227)</f>
        <v/>
      </c>
      <c r="S228" s="44">
        <f>IF(S$4=p4_complete,p4_reserve_lu,R228-S227)</f>
        <v/>
      </c>
      <c r="T228" s="44">
        <f>IF(T$4=p4_complete,p4_reserve_lu,S228-T227)</f>
        <v/>
      </c>
      <c r="U228" s="44">
        <f>IF(U$4=p4_complete,p4_reserve_lu,T228-U227)</f>
        <v/>
      </c>
      <c r="V228" s="44">
        <f>IF(V$4=p4_complete,p4_reserve_lu,U228-V227)</f>
        <v/>
      </c>
      <c r="W228" s="44">
        <f>IF(W$4=p4_complete,p4_reserve_lu,V228-W227)</f>
        <v/>
      </c>
      <c r="X228" s="44">
        <f>IF(X$4=p4_complete,p4_reserve_lu,W228-X227)</f>
        <v/>
      </c>
      <c r="Y228" s="44">
        <f>IF(Y$4=p4_complete,p4_reserve_lu,X228-Y227)</f>
        <v/>
      </c>
      <c r="Z228" s="44">
        <f>IF(Z$4=p4_complete,p4_reserve_lu,Y228-Z227)</f>
        <v/>
      </c>
      <c r="AA228" s="44">
        <f>IF(AA$4=p4_complete,p4_reserve_lu,Z228-AA227)</f>
        <v/>
      </c>
      <c r="AB228" s="44">
        <f>IF(AB$4=p4_complete,p4_reserve_lu,AA228-AB227)</f>
        <v/>
      </c>
      <c r="AC228" s="44">
        <f>IF(AC$4=p4_complete,p4_reserve_lu,AB228-AC227)</f>
        <v/>
      </c>
      <c r="AD228" s="44">
        <f>IF(AD$4=p4_complete,p4_reserve_lu,AC228-AD227)</f>
        <v/>
      </c>
      <c r="AE228" s="44">
        <f>IF(AE$4=p4_complete,p4_reserve_lu,AD228-AE227)</f>
        <v/>
      </c>
      <c r="AF228" s="44">
        <f>IF(AF$4=p4_complete,p4_reserve_lu,AE228-AF227)</f>
        <v/>
      </c>
      <c r="AG228" s="44">
        <f>IF(AG$4=p4_complete,p4_reserve_lu,AF228-AG227)</f>
        <v/>
      </c>
      <c r="AH228" s="44">
        <f>IF(AH$4=p4_complete,p4_reserve_lu,AG228-AH227)</f>
        <v/>
      </c>
      <c r="AI228" s="44">
        <f>IF(AI$4=p4_complete,p4_reserve_lu,AH228-AI227)</f>
        <v/>
      </c>
      <c r="AJ228" s="44">
        <f>IF(AJ$4=p4_complete,p4_reserve_lu,AI228-AJ227)</f>
        <v/>
      </c>
      <c r="AK228" s="44">
        <f>IF(AK$4=p4_complete,p4_reserve_lu,AJ228-AK227)</f>
        <v/>
      </c>
      <c r="AL228" s="44">
        <f>IF(AL$4=p4_complete,p4_reserve_lu,AK228-AL227)</f>
        <v/>
      </c>
      <c r="AM228" s="44">
        <f>IF(AM$4=p4_complete,p4_reserve_lu,AL228-AM227)</f>
        <v/>
      </c>
      <c r="AN228" s="44">
        <f>IF(AN$4=p4_complete,p4_reserve_lu,AM228-AN227)</f>
        <v/>
      </c>
      <c r="AO228" s="44">
        <f>IF(AO$4=p4_complete,p4_reserve_lu,AN228-AO227)</f>
        <v/>
      </c>
      <c r="AP228" s="44">
        <f>IF(AP$4=p4_complete,p4_reserve_lu,AO228-AP227)</f>
        <v/>
      </c>
      <c r="AQ228" s="44">
        <f>IF(AQ$4=p4_complete,p4_reserve_lu,AP228-AQ227)</f>
        <v/>
      </c>
      <c r="AR228" s="44">
        <f>IF(AR$4=p4_complete,p4_reserve_lu,AQ228-AR227)</f>
        <v/>
      </c>
      <c r="AS228" s="44">
        <f>IF(AS$4=p4_complete,p4_reserve_lu,AR228-AS227)</f>
        <v/>
      </c>
      <c r="AT228" s="44">
        <f>IF(AT$4=p4_complete,p4_reserve_lu,AS228-AT227)</f>
        <v/>
      </c>
      <c r="AU228" s="44">
        <f>IF(AU$4=p4_complete,p4_reserve_lu,AT228-AU227)</f>
        <v/>
      </c>
      <c r="AV228" s="44">
        <f>IF(AV$4=p4_complete,p4_reserve_lu,AU228-AV227)</f>
        <v/>
      </c>
      <c r="AW228" s="44">
        <f>IF(AW$4=p4_complete,p4_reserve_lu,AV228-AW227)</f>
        <v/>
      </c>
      <c r="AX228" s="44">
        <f>IF(AX$4=p4_complete,p4_reserve_lu,AW228-AX227)</f>
        <v/>
      </c>
      <c r="AY228" s="44">
        <f>IF(AY$4=p4_complete,p4_reserve_lu,AX228-AY227)</f>
        <v/>
      </c>
      <c r="AZ228" s="44">
        <f>IF(AZ$4=p4_complete,p4_reserve_lu,AY228-AZ227)</f>
        <v/>
      </c>
      <c r="BA228" s="44">
        <f>IF(BA$4=p4_complete,p4_reserve_lu,AZ228-BA227)</f>
        <v/>
      </c>
      <c r="BB228" s="44">
        <f>IF(BB$4=p4_complete,p4_reserve_lu,BA228-BB227)</f>
        <v/>
      </c>
      <c r="BC228" s="44">
        <f>IF(BC$4=p4_complete,p4_reserve_lu,BB228-BC227)</f>
        <v/>
      </c>
      <c r="BD228" s="44">
        <f>IF(BD$4=p4_complete,p4_reserve_lu,BC228-BD227)</f>
        <v/>
      </c>
      <c r="BE228" s="44">
        <f>IF(BE$4=p4_complete,p4_reserve_lu,BD228-BE227)</f>
        <v/>
      </c>
      <c r="BF228" s="44">
        <f>IF(BF$4=p4_complete,p4_reserve_lu,BE228-BF227)</f>
        <v/>
      </c>
      <c r="BG228" s="44">
        <f>IF(BG$4=p4_complete,p4_reserve_lu,BF228-BG227)</f>
        <v/>
      </c>
      <c r="BH228" s="44">
        <f>IF(BH$4=p4_complete,p4_reserve_lu,BG228-BH227)</f>
        <v/>
      </c>
      <c r="BI228" s="44">
        <f>IF(BI$4=p4_complete,p4_reserve_lu,BH228-BI227)</f>
        <v/>
      </c>
      <c r="BJ228" s="44">
        <f>IF(BJ$4=p4_complete,p4_reserve_lu,BI228-BJ227)</f>
        <v/>
      </c>
      <c r="BK228" s="44">
        <f>IF(BK$4=p4_complete,p4_reserve_lu,BJ228-BK227)</f>
        <v/>
      </c>
      <c r="BL228" s="44">
        <f>IF(BL$4=p4_complete,p4_reserve_lu,BK228-BL227)</f>
        <v/>
      </c>
      <c r="BM228" s="44">
        <f>IF(BM$4=p4_complete,p4_reserve_lu,BL228-BM227)</f>
        <v/>
      </c>
      <c r="BN228" s="44">
        <f>IF(BN$4=p4_complete,p4_reserve_lu,BM228-BN227)</f>
        <v/>
      </c>
      <c r="BO228" s="44">
        <f>IF(BO$4=p4_complete,p4_reserve_lu,BN228-BO227)</f>
        <v/>
      </c>
      <c r="BP228" s="44">
        <f>IF(BP$4=p4_complete,p4_reserve_lu,BO228-BP227)</f>
        <v/>
      </c>
      <c r="BQ228" s="44">
        <f>IF(BQ$4=p4_complete,p4_reserve_lu,BP228-BQ227)</f>
        <v/>
      </c>
      <c r="BR228" s="44">
        <f>IF(BR$4=p4_complete,p4_reserve_lu,BQ228-BR227)</f>
        <v/>
      </c>
      <c r="BS228" s="44">
        <f>IF(BS$4=p4_complete,p4_reserve_lu,BR228-BS227)</f>
        <v/>
      </c>
      <c r="BT228" s="44">
        <f>IF(BT$4=p4_complete,p4_reserve_lu,BS228-BT227)</f>
        <v/>
      </c>
      <c r="BU228" s="44">
        <f>IF(BU$4=p4_complete,p4_reserve_lu,BT228-BU227)</f>
        <v/>
      </c>
      <c r="BV228" s="44">
        <f>IF(BV$4=p4_complete,p4_reserve_lu,BU228-BV227)</f>
        <v/>
      </c>
      <c r="BW228" s="44">
        <f>IF(BW$4=p4_complete,p4_reserve_lu,BV228-BW227)</f>
        <v/>
      </c>
      <c r="BX228" s="44">
        <f>IF(BX$4=p4_complete,p4_reserve_lu,BW228-BX227)</f>
        <v/>
      </c>
      <c r="BY228" s="44">
        <f>IF(BY$4=p4_complete,p4_reserve_lu,BX228-BY227)</f>
        <v/>
      </c>
      <c r="BZ228" s="44">
        <f>IF(BZ$4=p4_complete,p4_reserve_lu,BY228-BZ227)</f>
        <v/>
      </c>
      <c r="CA228" s="44">
        <f>IF(CA$4=p4_complete,p4_reserve_lu,BZ228-CA227)</f>
        <v/>
      </c>
      <c r="CB228" s="44">
        <f>IF(CB$4=p4_complete,p4_reserve_lu,CA228-CB227)</f>
        <v/>
      </c>
      <c r="CC228" s="44">
        <f>IF(CC$4=p4_complete,p4_reserve_lu,CB228-CC227)</f>
        <v/>
      </c>
      <c r="CD228" s="44">
        <f>IF(CD$4=p4_complete,p4_reserve_lu,CC228-CD227)</f>
        <v/>
      </c>
      <c r="CE228" s="44">
        <f>IF(CE$4=p4_complete,p4_reserve_lu,CD228-CE227)</f>
        <v/>
      </c>
      <c r="CF228" s="44">
        <f>IF(CF$4=p4_complete,p4_reserve_lu,CE228-CF227)</f>
        <v/>
      </c>
      <c r="CG228" s="44">
        <f>IF(CG$4=p4_complete,p4_reserve_lu,CF228-CG227)</f>
        <v/>
      </c>
      <c r="CH228" s="44">
        <f>IF(CH$4=p4_complete,p4_reserve_lu,CG228-CH227)</f>
        <v/>
      </c>
      <c r="CI228" s="44">
        <f>IF(CI$4=p4_complete,p4_reserve_lu,CH228-CI227)</f>
        <v/>
      </c>
      <c r="CJ228" s="44">
        <f>IF(CJ$4=p4_complete,p4_reserve_lu,CI228-CJ227)</f>
        <v/>
      </c>
      <c r="CK228" s="44">
        <f>IF(CK$4=p4_complete,p4_reserve_lu,CJ228-CK227)</f>
        <v/>
      </c>
      <c r="CL228" s="44">
        <f>IF(CL$4=p4_complete,p4_reserve_lu,CK228-CL227)</f>
        <v/>
      </c>
      <c r="CM228" s="44">
        <f>IF(CM$4=p4_complete,p4_reserve_lu,CL228-CM227)</f>
        <v/>
      </c>
      <c r="CN228" s="44">
        <f>IF(CN$4=p4_complete,p4_reserve_lu,CM228-CN227)</f>
        <v/>
      </c>
      <c r="CO228" s="44">
        <f>IF(CO$4=p4_complete,p4_reserve_lu,CN228-CO227)</f>
        <v/>
      </c>
      <c r="CP228" s="44">
        <f>IF(CP$4=p4_complete,p4_reserve_lu,CO228-CP227)</f>
        <v/>
      </c>
      <c r="CQ228" s="44">
        <f>IF(CQ$4=p4_complete,p4_reserve_lu,CP228-CQ227)</f>
        <v/>
      </c>
      <c r="CR228" s="44">
        <f>IF(CR$4=p4_complete,p4_reserve_lu,CQ228-CR227)</f>
        <v/>
      </c>
      <c r="CS228" s="44">
        <f>IF(CS$4=p4_complete,p4_reserve_lu,CR228-CS227)</f>
        <v/>
      </c>
      <c r="CT228" s="44">
        <f>IF(CT$4=p4_complete,p4_reserve_lu,CS228-CT227)</f>
        <v/>
      </c>
      <c r="CU228" s="44">
        <f>IF(CU$4=p4_complete,p4_reserve_lu,CT228-CU227)</f>
        <v/>
      </c>
      <c r="CV228" s="44">
        <f>IF(CV$4=p4_complete,p4_reserve_lu,CU228-CV227)</f>
        <v/>
      </c>
      <c r="CW228" s="44">
        <f>IF(CW$4=p4_complete,p4_reserve_lu,CV228-CW227)</f>
        <v/>
      </c>
      <c r="CX228" s="44">
        <f>IF(CX$4=p4_complete,p4_reserve_lu,CW228-CX227)</f>
        <v/>
      </c>
      <c r="CY228" s="44">
        <f>IF(CY$4=p4_complete,p4_reserve_lu,CX228-CY227)</f>
        <v/>
      </c>
      <c r="CZ228" s="44">
        <f>IF(CZ$4=p4_complete,p4_reserve_lu,CY228-CZ227)</f>
        <v/>
      </c>
      <c r="DA228" s="44">
        <f>IF(DA$4=p4_complete,p4_reserve_lu,CZ228-DA227)</f>
        <v/>
      </c>
      <c r="DB228" s="44">
        <f>IF(DB$4=p4_complete,p4_reserve_lu,DA228-DB227)</f>
        <v/>
      </c>
      <c r="DC228" s="44">
        <f>IF(DC$4=p4_complete,p4_reserve_lu,DB228-DC227)</f>
        <v/>
      </c>
      <c r="DD228" s="44">
        <f>IF(DD$4=p4_complete,p4_reserve_lu,DC228-DD227)</f>
        <v/>
      </c>
      <c r="DE228" s="44">
        <f>IF(DE$4=p4_complete,p4_reserve_lu,DD228-DE227)</f>
        <v/>
      </c>
      <c r="DF228" s="44">
        <f>IF(DF$4=p4_complete,p4_reserve_lu,DE228-DF227)</f>
        <v/>
      </c>
      <c r="DG228" s="44">
        <f>IF(DG$4=p4_complete,p4_reserve_lu,DF228-DG227)</f>
        <v/>
      </c>
      <c r="DH228" s="44">
        <f>IF(DH$4=p4_complete,p4_reserve_lu,DG228-DH227)</f>
        <v/>
      </c>
      <c r="DI228" s="44">
        <f>IF(DI$4=p4_complete,p4_reserve_lu,DH228-DI227)</f>
        <v/>
      </c>
      <c r="DJ228" s="44">
        <f>IF(DJ$4=p4_complete,p4_reserve_lu,DI228-DJ227)</f>
        <v/>
      </c>
      <c r="DK228" s="44">
        <f>IF(DK$4=p4_complete,p4_reserve_lu,DJ228-DK227)</f>
        <v/>
      </c>
      <c r="DL228" s="44">
        <f>IF(DL$4=p4_complete,p4_reserve_lu,DK228-DL227)</f>
        <v/>
      </c>
      <c r="DM228" s="44">
        <f>IF(DM$4=p4_complete,p4_reserve_lu,DL228-DM227)</f>
        <v/>
      </c>
      <c r="DN228" s="44">
        <f>IF(DN$4=p4_complete,p4_reserve_lu,DM228-DN227)</f>
        <v/>
      </c>
      <c r="DO228" s="44">
        <f>IF(DO$4=p4_complete,p4_reserve_lu,DN228-DO227)</f>
        <v/>
      </c>
      <c r="DP228" s="44">
        <f>IF(DP$4=p4_complete,p4_reserve_lu,DO228-DP227)</f>
        <v/>
      </c>
      <c r="DQ228" s="44">
        <f>IF(DQ$4=p4_complete,p4_reserve_lu,DP228-DQ227)</f>
        <v/>
      </c>
      <c r="DR228" s="44">
        <f>IF(DR$4=p4_complete,p4_reserve_lu,DQ228-DR227)</f>
        <v/>
      </c>
      <c r="DS228" s="44">
        <f>IF(DS$4=p4_complete,p4_reserve_lu,DR228-DS227)</f>
        <v/>
      </c>
      <c r="DT228" s="44">
        <f>IF(DT$4=p4_complete,p4_reserve_lu,DS228-DT227)</f>
        <v/>
      </c>
      <c r="DU228" s="44">
        <f>IF(DU$4=p4_complete,p4_reserve_lu,DT228-DU227)</f>
        <v/>
      </c>
      <c r="DV228" s="44">
        <f>IF(DV$4=p4_complete,p4_reserve_lu,DU228-DV227)</f>
        <v/>
      </c>
      <c r="DW228" s="44">
        <f>IF(DW$4=p4_complete,p4_reserve_lu,DV228-DW227)</f>
        <v/>
      </c>
      <c r="DX228" s="44">
        <f>IF(DX$4=p4_complete,p4_reserve_lu,DW228-DX227)</f>
        <v/>
      </c>
      <c r="DY228" s="44">
        <f>IF(DY$4=p4_complete,p4_reserve_lu,DX228-DY227)</f>
        <v/>
      </c>
      <c r="DZ228" s="44">
        <f>IF(DZ$4=p4_complete,p4_reserve_lu,DY228-DZ227)</f>
        <v/>
      </c>
      <c r="EA228" s="44">
        <f>IF(EA$4=p4_complete,p4_reserve_lu,DZ228-EA227)</f>
        <v/>
      </c>
      <c r="EB228" s="44">
        <f>IF(EB$4=p4_complete,p4_reserve_lu,EA228-EB227)</f>
        <v/>
      </c>
      <c r="EC228" s="44">
        <f>IF(EC$4=p4_complete,p4_reserve_lu,EB228-EC227)</f>
        <v/>
      </c>
      <c r="ED228" s="44">
        <f>IF(ED$4=p4_complete,p4_reserve_lu,EC228-ED227)</f>
        <v/>
      </c>
      <c r="EE228" s="44">
        <f>IF(EE$4=p4_complete,p4_reserve_lu,ED228-EE227)</f>
        <v/>
      </c>
      <c r="EF228" s="44">
        <f>IF(EF$4=p4_complete,p4_reserve_lu,EE228-EF227)</f>
        <v/>
      </c>
      <c r="EG228" s="44">
        <f>IF(EG$4=p4_complete,p4_reserve_lu,EF228-EG227)</f>
        <v/>
      </c>
      <c r="EH228" s="44">
        <f>IF(EH$4=p4_complete,p4_reserve_lu,EG228-EH227)</f>
        <v/>
      </c>
      <c r="EI228" s="44">
        <f>IF(EI$4=p4_complete,p4_reserve_lu,EH228-EI227)</f>
        <v/>
      </c>
      <c r="EJ228" s="44">
        <f>IF(EJ$4=p4_complete,p4_reserve_lu,EI228-EJ227)</f>
        <v/>
      </c>
      <c r="EK228" s="44">
        <f>IF(EK$4=p4_complete,p4_reserve_lu,EJ228-EK227)</f>
        <v/>
      </c>
      <c r="EL228" s="44">
        <f>IF(EL$4=p4_complete,p4_reserve_lu,EK228-EL227)</f>
        <v/>
      </c>
      <c r="EM228" s="44">
        <f>IF(EM$4=p4_complete,p4_reserve_lu,EL228-EM227)</f>
        <v/>
      </c>
      <c r="EN228" s="44">
        <f>IF(EN$4=p4_complete,p4_reserve_lu,EM228-EN227)</f>
        <v/>
      </c>
      <c r="EO228" s="44">
        <f>IF(EO$4=p4_complete,p4_reserve_lu,EN228-EO227)</f>
        <v/>
      </c>
      <c r="EP228" s="44">
        <f>IF(EP$4=p4_complete,p4_reserve_lu,EO228-EP227)</f>
        <v/>
      </c>
      <c r="EQ228" s="44">
        <f>IF(EQ$4=p4_complete,p4_reserve_lu,EP228-EQ227)</f>
        <v/>
      </c>
      <c r="ER228" s="44">
        <f>IF(ER$4=p4_complete,p4_reserve_lu,EQ228-ER227)</f>
        <v/>
      </c>
      <c r="ES228" s="44">
        <f>IF(ES$4=p4_complete,p4_reserve_lu,ER228-ES227)</f>
        <v/>
      </c>
      <c r="ET228" s="44">
        <f>IF(ET$4=p4_complete,p4_reserve_lu,ES228-ET227)</f>
        <v/>
      </c>
      <c r="EU228" s="44">
        <f>IF(EU$4=p4_complete,p4_reserve_lu,ET228-EU227)</f>
        <v/>
      </c>
      <c r="EV228" s="44">
        <f>IF(EV$4=p4_complete,p4_reserve_lu,EU228-EV227)</f>
        <v/>
      </c>
      <c r="EW228" s="44">
        <f>IF(EW$4=p4_complete,p4_reserve_lu,EV228-EW227)</f>
        <v/>
      </c>
      <c r="EX228" s="44">
        <f>IF(EX$4=p4_complete,p4_reserve_lu,EW228-EX227)</f>
        <v/>
      </c>
      <c r="EY228" s="44">
        <f>IF(EY$4=p4_complete,p4_reserve_lu,EX228-EY227)</f>
        <v/>
      </c>
      <c r="EZ228" s="44">
        <f>IF(EZ$4=p4_complete,p4_reserve_lu,EY228-EZ227)</f>
        <v/>
      </c>
      <c r="FA228" s="44">
        <f>IF(FA$4=p4_complete,p4_reserve_lu,EZ228-FA227)</f>
        <v/>
      </c>
      <c r="FB228" s="44">
        <f>IF(FB$4=p4_complete,p4_reserve_lu,FA228-FB227)</f>
        <v/>
      </c>
      <c r="FC228" s="44">
        <f>IF(FC$4=p4_complete,p4_reserve_lu,FB228-FC227)</f>
        <v/>
      </c>
      <c r="FD228" s="44">
        <f>IF(FD$4=p4_complete,p4_reserve_lu,FC228-FD227)</f>
        <v/>
      </c>
      <c r="FE228" s="44">
        <f>IF(FE$4=p4_complete,p4_reserve_lu,FD228-FE227)</f>
        <v/>
      </c>
      <c r="FF228" s="44">
        <f>IF(FF$4=p4_complete,p4_reserve_lu,FE228-FF227)</f>
        <v/>
      </c>
      <c r="FG228" s="44">
        <f>IF(FG$4=p4_complete,p4_reserve_lu,FF228-FG227)</f>
        <v/>
      </c>
      <c r="FH228" s="44">
        <f>IF(FH$4=p4_complete,p4_reserve_lu,FG228-FH227)</f>
        <v/>
      </c>
      <c r="FI228" s="44">
        <f>IF(FI$4=p4_complete,p4_reserve_lu,FH228-FI227)</f>
        <v/>
      </c>
      <c r="FJ228" s="44">
        <f>IF(FJ$4=p4_complete,p4_reserve_lu,FI228-FJ227)</f>
        <v/>
      </c>
      <c r="FK228" s="44">
        <f>IF(FK$4=p4_complete,p4_reserve_lu,FJ228-FK227)</f>
        <v/>
      </c>
      <c r="FL228" s="44">
        <f>IF(FL$4=p4_complete,p4_reserve_lu,FK228-FL227)</f>
        <v/>
      </c>
      <c r="FM228" s="44">
        <f>IF(FM$4=p4_complete,p4_reserve_lu,FL228-FM227)</f>
        <v/>
      </c>
      <c r="FN228" s="44">
        <f>IF(FN$4=p4_complete,p4_reserve_lu,FM228-FN227)</f>
        <v/>
      </c>
      <c r="FO228" s="44">
        <f>IF(FO$4=p4_complete,p4_reserve_lu,FN228-FO227)</f>
        <v/>
      </c>
      <c r="FP228" s="44">
        <f>IF(FP$4=p4_complete,p4_reserve_lu,FO228-FP227)</f>
        <v/>
      </c>
      <c r="FQ228" s="44">
        <f>IF(FQ$4=p4_complete,p4_reserve_lu,FP228-FQ227)</f>
        <v/>
      </c>
      <c r="FR228" s="44">
        <f>IF(FR$4=p4_complete,p4_reserve_lu,FQ228-FR227)</f>
        <v/>
      </c>
      <c r="FS228" s="44">
        <f>IF(FS$4=p4_complete,p4_reserve_lu,FR228-FS227)</f>
        <v/>
      </c>
      <c r="FT228" s="44">
        <f>IF(FT$4=p4_complete,p4_reserve_lu,FS228-FT227)</f>
        <v/>
      </c>
      <c r="FU228" s="44">
        <f>IF(FU$4=p4_complete,p4_reserve_lu,FT228-FU227)</f>
        <v/>
      </c>
      <c r="FV228" s="44">
        <f>IF(FV$4=p4_complete,p4_reserve_lu,FU228-FV227)</f>
        <v/>
      </c>
      <c r="FW228" s="44">
        <f>IF(FW$4=p4_complete,p4_reserve_lu,FV228-FW227)</f>
        <v/>
      </c>
      <c r="FX228" s="44">
        <f>IF(FX$4=p4_complete,p4_reserve_lu,FW228-FX227)</f>
        <v/>
      </c>
      <c r="FY228" s="44">
        <f>IF(FY$4=p4_complete,p4_reserve_lu,FX228-FY227)</f>
        <v/>
      </c>
      <c r="FZ228" s="44">
        <f>IF(FZ$4=p4_complete,p4_reserve_lu,FY228-FZ227)</f>
        <v/>
      </c>
      <c r="GA228" s="44">
        <f>IF(GA$4=p4_complete,p4_reserve_lu,FZ228-GA227)</f>
        <v/>
      </c>
      <c r="GB228" s="44">
        <f>IF(GB$4=p4_complete,p4_reserve_lu,GA228-GB227)</f>
        <v/>
      </c>
      <c r="GC228" s="44">
        <f>IF(GC$4=p4_complete,p4_reserve_lu,GB228-GC227)</f>
        <v/>
      </c>
      <c r="GD228" s="44">
        <f>IF(GD$4=p4_complete,p4_reserve_lu,GC228-GD227)</f>
        <v/>
      </c>
      <c r="GE228" s="44">
        <f>IF(GE$4=p4_complete,p4_reserve_lu,GD228-GE227)</f>
        <v/>
      </c>
      <c r="GF228" s="44">
        <f>IF(GF$4=p4_complete,p4_reserve_lu,GE228-GF227)</f>
        <v/>
      </c>
      <c r="GG228" s="44">
        <f>IF(GG$4=p4_complete,p4_reserve_lu,GF228-GG227)</f>
        <v/>
      </c>
      <c r="GH228" s="44">
        <f>IF(GH$4=p4_complete,p4_reserve_lu,GG228-GH227)</f>
        <v/>
      </c>
      <c r="GI228" s="44">
        <f>IF(GI$4=p4_complete,p4_reserve_lu,GH228-GI227)</f>
        <v/>
      </c>
      <c r="GJ228" s="44">
        <f>IF(GJ$4=p4_complete,p4_reserve_lu,GI228-GJ227)</f>
        <v/>
      </c>
      <c r="GK228" s="44">
        <f>IF(GK$4=p4_complete,p4_reserve_lu,GJ228-GK227)</f>
        <v/>
      </c>
      <c r="GL228" s="44">
        <f>IF(GL$4=p4_complete,p4_reserve_lu,GK228-GL227)</f>
        <v/>
      </c>
      <c r="GM228" s="44">
        <f>IF(GM$4=p4_complete,p4_reserve_lu,GL228-GM227)</f>
        <v/>
      </c>
      <c r="GN228" s="44">
        <f>IF(GN$4=p4_complete,p4_reserve_lu,GM228-GN227)</f>
        <v/>
      </c>
      <c r="GO228" s="44">
        <f>IF(GO$4=p4_complete,p4_reserve_lu,GN228-GO227)</f>
        <v/>
      </c>
      <c r="GP228" s="44">
        <f>IF(GP$4=p4_complete,p4_reserve_lu,GO228-GP227)</f>
        <v/>
      </c>
      <c r="GQ228" s="44">
        <f>IF(GQ$4=p4_complete,p4_reserve_lu,GP228-GQ227)</f>
        <v/>
      </c>
      <c r="GR228" s="44">
        <f>IF(GR$4=p4_complete,p4_reserve_lu,GQ228-GR227)</f>
        <v/>
      </c>
      <c r="GS228" s="44">
        <f>IF(GS$4=p4_complete,p4_reserve_lu,GR228-GS227)</f>
        <v/>
      </c>
      <c r="GT228" s="44">
        <f>IF(GT$4=p4_complete,p4_reserve_lu,GS228-GT227)</f>
        <v/>
      </c>
      <c r="GU228" s="44">
        <f>IF(GU$4=p4_complete,p4_reserve_lu,GT228-GU227)</f>
        <v/>
      </c>
      <c r="GV228" s="44">
        <f>IF(GV$4=p4_complete,p4_reserve_lu,GU228-GV227)</f>
        <v/>
      </c>
      <c r="GW228" s="44">
        <f>IF(GW$4=p4_complete,p4_reserve_lu,GV228-GW227)</f>
        <v/>
      </c>
      <c r="GX228" s="44">
        <f>IF(GX$4=p4_complete,p4_reserve_lu,GW228-GX227)</f>
        <v/>
      </c>
      <c r="GY228" s="44">
        <f>IF(GY$4=p4_complete,p4_reserve_lu,GX228-GY227)</f>
        <v/>
      </c>
      <c r="GZ228" s="44">
        <f>IF(GZ$4=p4_complete,p4_reserve_lu,GY228-GZ227)</f>
        <v/>
      </c>
      <c r="HA228" s="44">
        <f>IF(HA$4=p4_complete,p4_reserve_lu,GZ228-HA227)</f>
        <v/>
      </c>
      <c r="HB228" s="44">
        <f>IF(HB$4=p4_complete,p4_reserve_lu,HA228-HB227)</f>
        <v/>
      </c>
      <c r="HC228" s="44">
        <f>IF(HC$4=p4_complete,p4_reserve_lu,HB228-HC227)</f>
        <v/>
      </c>
      <c r="HD228" s="44">
        <f>IF(HD$4=p4_complete,p4_reserve_lu,HC228-HD227)</f>
        <v/>
      </c>
      <c r="HE228" s="44">
        <f>IF(HE$4=p4_complete,p4_reserve_lu,HD228-HE227)</f>
        <v/>
      </c>
      <c r="HF228" s="44">
        <f>IF(HF$4=p4_complete,p4_reserve_lu,HE228-HF227)</f>
        <v/>
      </c>
      <c r="HG228" s="44">
        <f>IF(HG$4=p4_complete,p4_reserve_lu,HF228-HG227)</f>
        <v/>
      </c>
      <c r="HH228" s="44">
        <f>IF(HH$4=p4_complete,p4_reserve_lu,HG228-HH227)</f>
        <v/>
      </c>
      <c r="HI228" s="44">
        <f>IF(HI$4=p4_complete,p4_reserve_lu,HH228-HI227)</f>
        <v/>
      </c>
      <c r="HJ228" s="44">
        <f>IF(HJ$4=p4_complete,p4_reserve_lu,HI228-HJ227)</f>
        <v/>
      </c>
      <c r="HK228" s="44">
        <f>IF(HK$4=p4_complete,p4_reserve_lu,HJ228-HK227)</f>
        <v/>
      </c>
      <c r="HL228" s="44">
        <f>IF(HL$4=p4_complete,p4_reserve_lu,HK228-HL227)</f>
        <v/>
      </c>
      <c r="HM228" s="44">
        <f>IF(HM$4=p4_complete,p4_reserve_lu,HL228-HM227)</f>
        <v/>
      </c>
      <c r="HN228" s="44">
        <f>IF(HN$4=p4_complete,p4_reserve_lu,HM228-HN227)</f>
        <v/>
      </c>
      <c r="HO228" s="44">
        <f>IF(HO$4=p4_complete,p4_reserve_lu,HN228-HO227)</f>
        <v/>
      </c>
      <c r="HP228" s="44">
        <f>IF(HP$4=p4_complete,p4_reserve_lu,HO228-HP227)</f>
        <v/>
      </c>
      <c r="HQ228" s="44">
        <f>IF(HQ$4=p4_complete,p4_reserve_lu,HP228-HQ227)</f>
        <v/>
      </c>
      <c r="HR228" s="44">
        <f>IF(HR$4=p4_complete,p4_reserve_lu,HQ228-HR227)</f>
        <v/>
      </c>
      <c r="HS228" s="44">
        <f>IF(HS$4=p4_complete,p4_reserve_lu,HR228-HS227)</f>
        <v/>
      </c>
      <c r="HT228" s="44">
        <f>IF(HT$4=p4_complete,p4_reserve_lu,HS228-HT227)</f>
        <v/>
      </c>
      <c r="HU228" s="44">
        <f>IF(HU$4=p4_complete,p4_reserve_lu,HT228-HU227)</f>
        <v/>
      </c>
      <c r="HV228" s="44">
        <f>IF(HV$4=p4_complete,p4_reserve_lu,HU228-HV227)</f>
        <v/>
      </c>
      <c r="HW228" s="44">
        <f>IF(HW$4=p4_complete,p4_reserve_lu,HV228-HW227)</f>
        <v/>
      </c>
      <c r="HX228" s="44">
        <f>IF(HX$4=p4_complete,p4_reserve_lu,HW228-HX227)</f>
        <v/>
      </c>
      <c r="HY228" s="44">
        <f>IF(HY$4=p4_complete,p4_reserve_lu,HX228-HY227)</f>
        <v/>
      </c>
      <c r="HZ228" s="44">
        <f>IF(HZ$4=p4_complete,p4_reserve_lu,HY228-HZ227)</f>
        <v/>
      </c>
      <c r="IA228" s="44">
        <f>IF(IA$4=p4_complete,p4_reserve_lu,HZ228-IA227)</f>
        <v/>
      </c>
      <c r="IB228" s="44">
        <f>IF(IB$4=p4_complete,p4_reserve_lu,IA228-IB227)</f>
        <v/>
      </c>
      <c r="IC228" s="44">
        <f>IF(IC$4=p4_complete,p4_reserve_lu,IB228-IC227)</f>
        <v/>
      </c>
      <c r="ID228" s="44">
        <f>IF(ID$4=p4_complete,p4_reserve_lu,IC228-ID227)</f>
        <v/>
      </c>
      <c r="IE228" s="44">
        <f>IF(IE$4=p4_complete,p4_reserve_lu,ID228-IE227)</f>
        <v/>
      </c>
      <c r="IF228" s="44">
        <f>IF(IF$4=p4_complete,p4_reserve_lu,IE228-IF227)</f>
        <v/>
      </c>
      <c r="IG228" s="44">
        <f>IF(IG$4=p4_complete,p4_reserve_lu,IF228-IG227)</f>
        <v/>
      </c>
      <c r="IH228" s="44">
        <f>IF(IH$4=p4_complete,p4_reserve_lu,IG228-IH227)</f>
        <v/>
      </c>
      <c r="II228" s="44">
        <f>IF(II$4=p4_complete,p4_reserve_lu,IH228-II227)</f>
        <v/>
      </c>
      <c r="IJ228" s="44">
        <f>IF(IJ$4=p4_complete,p4_reserve_lu,II228-IJ227)</f>
        <v/>
      </c>
      <c r="IK228" s="44">
        <f>IF(IK$4=p4_complete,p4_reserve_lu,IJ228-IK227)</f>
        <v/>
      </c>
      <c r="IL228" s="44">
        <f>IF(IL$4=p4_complete,p4_reserve_lu,IK228-IL227)</f>
        <v/>
      </c>
      <c r="IM228" s="44">
        <f>IF(IM$4=p4_complete,p4_reserve_lu,IL228-IM227)</f>
        <v/>
      </c>
      <c r="IN228" s="44">
        <f>IF(IN$4=p4_complete,p4_reserve_lu,IM228-IN227)</f>
        <v/>
      </c>
      <c r="IO228" s="44">
        <f>IF(IO$4=p4_complete,p4_reserve_lu,IN228-IO227)</f>
        <v/>
      </c>
      <c r="IP228" s="44">
        <f>IF(IP$4=p4_complete,p4_reserve_lu,IO228-IP227)</f>
        <v/>
      </c>
      <c r="IQ228" s="44">
        <f>IF(IQ$4=p4_complete,p4_reserve_lu,IP228-IQ227)</f>
        <v/>
      </c>
      <c r="IR228" s="44">
        <f>IF(IR$4=p4_complete,p4_reserve_lu,IQ228-IR227)</f>
        <v/>
      </c>
      <c r="IS228" s="44">
        <f>IF(IS$4=p4_complete,p4_reserve_lu,IR228-IS227)</f>
        <v/>
      </c>
      <c r="IT228" s="44">
        <f>IF(IT$4=p4_complete,p4_reserve_lu,IS228-IT227)</f>
        <v/>
      </c>
      <c r="IU228" s="44">
        <f>IF(IU$4=p4_complete,p4_reserve_lu,IT228-IU227)</f>
        <v/>
      </c>
      <c r="IV228" s="44">
        <f>IF(IV$4=p4_complete,p4_reserve_lu,IU228-IV227)</f>
        <v/>
      </c>
      <c r="IW228" s="44">
        <f>IF(IW$4=p4_complete,p4_reserve_lu,IV228-IW227)</f>
        <v/>
      </c>
      <c r="IX228" s="44">
        <f>IF(IX$4=p4_complete,p4_reserve_lu,IW228-IX227)</f>
        <v/>
      </c>
      <c r="IY228" s="44">
        <f>IF(IY$4=p4_complete,p4_reserve_lu,IX228-IY227)</f>
        <v/>
      </c>
      <c r="IZ228" s="44">
        <f>IF(IZ$4=p4_complete,p4_reserve_lu,IY228-IZ227)</f>
        <v/>
      </c>
      <c r="JA228" s="44">
        <f>IF(JA$4=p4_complete,p4_reserve_lu,IZ228-JA227)</f>
        <v/>
      </c>
      <c r="JB228" s="44">
        <f>IF(JB$4=p4_complete,p4_reserve_lu,JA228-JB227)</f>
        <v/>
      </c>
      <c r="JC228" s="44">
        <f>IF(JC$4=p4_complete,p4_reserve_lu,JB228-JC227)</f>
        <v/>
      </c>
      <c r="JD228" s="44">
        <f>IF(JD$4=p4_complete,p4_reserve_lu,JC228-JD227)</f>
        <v/>
      </c>
      <c r="JE228" s="44">
        <f>IF(JE$4=p4_complete,p4_reserve_lu,JD228-JE227)</f>
        <v/>
      </c>
      <c r="JF228" s="44">
        <f>IF(JF$4=p4_complete,p4_reserve_lu,JE228-JF227)</f>
        <v/>
      </c>
      <c r="JG228" s="44">
        <f>IF(JG$4=p4_complete,p4_reserve_lu,JF228-JG227)</f>
        <v/>
      </c>
      <c r="JH228" s="44">
        <f>IF(JH$4=p4_complete,p4_reserve_lu,JG228-JH227)</f>
        <v/>
      </c>
      <c r="JI228" s="44">
        <f>IF(JI$4=p4_complete,p4_reserve_lu,JH228-JI227)</f>
        <v/>
      </c>
      <c r="JJ228" s="44">
        <f>IF(JJ$4=p4_complete,p4_reserve_lu,JI228-JJ227)</f>
        <v/>
      </c>
      <c r="JK228" s="44">
        <f>IF(JK$4=p4_complete,p4_reserve_lu,JJ228-JK227)</f>
        <v/>
      </c>
      <c r="JL228" s="44">
        <f>IF(JL$4=p4_complete,p4_reserve_lu,JK228-JL227)</f>
        <v/>
      </c>
      <c r="JM228" s="44">
        <f>IF(JM$4=p4_complete,p4_reserve_lu,JL228-JM227)</f>
        <v/>
      </c>
      <c r="JN228" s="44">
        <f>IF(JN$4=p4_complete,p4_reserve_lu,JM228-JN227)</f>
        <v/>
      </c>
      <c r="JO228" s="44">
        <f>IF(JO$4=p4_complete,p4_reserve_lu,JN228-JO227)</f>
        <v/>
      </c>
      <c r="JP228" s="44">
        <f>IF(JP$4=p4_complete,p4_reserve_lu,JO228-JP227)</f>
        <v/>
      </c>
      <c r="JQ228" s="44">
        <f>IF(JQ$4=p4_complete,p4_reserve_lu,JP228-JQ227)</f>
        <v/>
      </c>
      <c r="JR228" s="44">
        <f>IF(JR$4=p4_complete,p4_reserve_lu,JQ228-JR227)</f>
        <v/>
      </c>
      <c r="JS228" s="44">
        <f>IF(JS$4=p4_complete,p4_reserve_lu,JR228-JS227)</f>
        <v/>
      </c>
      <c r="JT228" s="44">
        <f>IF(JT$4=p4_complete,p4_reserve_lu,JS228-JT227)</f>
        <v/>
      </c>
      <c r="JU228" s="44">
        <f>IF(JU$4=p4_complete,p4_reserve_lu,JT228-JU227)</f>
        <v/>
      </c>
      <c r="JV228" s="44">
        <f>IF(JV$4=p4_complete,p4_reserve_lu,JU228-JV227)</f>
        <v/>
      </c>
      <c r="JW228" s="44">
        <f>IF(JW$4=p4_complete,p4_reserve_lu,JV228-JW227)</f>
        <v/>
      </c>
      <c r="JX228" s="44">
        <f>IF(JX$4=p4_complete,p4_reserve_lu,JW228-JX227)</f>
        <v/>
      </c>
      <c r="JY228" s="44">
        <f>IF(JY$4=p4_complete,p4_reserve_lu,JX228-JY227)</f>
        <v/>
      </c>
      <c r="JZ228" s="44">
        <f>IF(JZ$4=p4_complete,p4_reserve_lu,JY228-JZ227)</f>
        <v/>
      </c>
      <c r="KA228" s="44">
        <f>IF(KA$4=p4_complete,p4_reserve_lu,JZ228-KA227)</f>
        <v/>
      </c>
      <c r="KB228" s="44">
        <f>IF(KB$4=p4_complete,p4_reserve_lu,KA228-KB227)</f>
        <v/>
      </c>
      <c r="KC228" s="44">
        <f>IF(KC$4=p4_complete,p4_reserve_lu,KB228-KC227)</f>
        <v/>
      </c>
      <c r="KD228" s="44">
        <f>IF(KD$4=p4_complete,p4_reserve_lu,KC228-KD227)</f>
        <v/>
      </c>
      <c r="KE228" s="44">
        <f>IF(KE$4=p4_complete,p4_reserve_lu,KD228-KE227)</f>
        <v/>
      </c>
      <c r="KF228" s="44">
        <f>IF(KF$4=p4_complete,p4_reserve_lu,KE228-KF227)</f>
        <v/>
      </c>
      <c r="KG228" s="44">
        <f>IF(KG$4=p4_complete,p4_reserve_lu,KF228-KG227)</f>
        <v/>
      </c>
      <c r="KH228" s="44">
        <f>IF(KH$4=p4_complete,p4_reserve_lu,KG228-KH227)</f>
        <v/>
      </c>
      <c r="KI228" s="44">
        <f>IF(KI$4=p4_complete,p4_reserve_lu,KH228-KI227)</f>
        <v/>
      </c>
      <c r="KJ228" s="44">
        <f>IF(KJ$4=p4_complete,p4_reserve_lu,KI228-KJ227)</f>
        <v/>
      </c>
      <c r="KK228" s="44">
        <f>IF(KK$4=p4_complete,p4_reserve_lu,KJ228-KK227)</f>
        <v/>
      </c>
      <c r="KL228" s="44">
        <f>IF(KL$4=p4_complete,p4_reserve_lu,KK228-KL227)</f>
        <v/>
      </c>
      <c r="KM228" s="44">
        <f>IF(KM$4=p4_complete,p4_reserve_lu,KL228-KM227)</f>
        <v/>
      </c>
      <c r="KN228" s="44">
        <f>IF(KN$4=p4_complete,p4_reserve_lu,KM228-KN227)</f>
        <v/>
      </c>
      <c r="KO228" s="44">
        <f>IF(KO$4=p4_complete,p4_reserve_lu,KN228-KO227)</f>
        <v/>
      </c>
      <c r="KP228" s="44">
        <f>IF(KP$4=p4_complete,p4_reserve_lu,KO228-KP227)</f>
        <v/>
      </c>
      <c r="KQ228" s="44">
        <f>IF(KQ$4=p4_complete,p4_reserve_lu,KP228-KQ227)</f>
        <v/>
      </c>
      <c r="KR228" s="44">
        <f>IF(KR$4=p4_complete,p4_reserve_lu,KQ228-KR227)</f>
        <v/>
      </c>
      <c r="KS228" s="44">
        <f>IF(KS$4=p4_complete,p4_reserve_lu,KR228-KS227)</f>
        <v/>
      </c>
      <c r="KT228" s="44">
        <f>IF(KT$4=p4_complete,p4_reserve_lu,KS228-KT227)</f>
        <v/>
      </c>
      <c r="KU228" s="44">
        <f>IF(KU$4=p4_complete,p4_reserve_lu,KT228-KU227)</f>
        <v/>
      </c>
      <c r="KV228" s="44">
        <f>IF(KV$4=p4_complete,p4_reserve_lu,KU228-KV227)</f>
        <v/>
      </c>
      <c r="KW228" s="44">
        <f>IF(KW$4=p4_complete,p4_reserve_lu,KV228-KW227)</f>
        <v/>
      </c>
      <c r="KX228" s="44">
        <f>IF(KX$4=p4_complete,p4_reserve_lu,KW228-KX227)</f>
        <v/>
      </c>
      <c r="KY228" s="44">
        <f>IF(KY$4=p4_complete,p4_reserve_lu,KX228-KY227)</f>
        <v/>
      </c>
      <c r="KZ228" s="44">
        <f>IF(KZ$4=p4_complete,p4_reserve_lu,KY228-KZ227)</f>
        <v/>
      </c>
      <c r="LA228" s="44">
        <f>IF(LA$4=p4_complete,p4_reserve_lu,KZ228-LA227)</f>
        <v/>
      </c>
      <c r="LB228" s="44">
        <f>IF(LB$4=p4_complete,p4_reserve_lu,LA228-LB227)</f>
        <v/>
      </c>
      <c r="LC228" s="44">
        <f>IF(LC$4=p4_complete,p4_reserve_lu,LB228-LC227)</f>
        <v/>
      </c>
      <c r="LD228" s="44">
        <f>IF(LD$4=p4_complete,p4_reserve_lu,LC228-LD227)</f>
        <v/>
      </c>
      <c r="LE228" s="44">
        <f>IF(LE$4=p4_complete,p4_reserve_lu,LD228-LE227)</f>
        <v/>
      </c>
      <c r="LF228" s="44">
        <f>IF(LF$4=p4_complete,p4_reserve_lu,LE228-LF227)</f>
        <v/>
      </c>
      <c r="LG228" s="44">
        <f>IF(LG$4=p4_complete,p4_reserve_lu,LF228-LG227)</f>
        <v/>
      </c>
      <c r="LH228" s="44">
        <f>IF(LH$4=p4_complete,p4_reserve_lu,LG228-LH227)</f>
        <v/>
      </c>
      <c r="LI228" s="44">
        <f>IF(LI$4=p4_complete,p4_reserve_lu,LH228-LI227)</f>
        <v/>
      </c>
      <c r="LJ228" s="44">
        <f>IF(LJ$4=p4_complete,p4_reserve_lu,LI228-LJ227)</f>
        <v/>
      </c>
      <c r="LK228" s="44">
        <f>IF(LK$4=p4_complete,p4_reserve_lu,LJ228-LK227)</f>
        <v/>
      </c>
      <c r="LL228" s="44">
        <f>IF(LL$4=p4_complete,p4_reserve_lu,LK228-LL227)</f>
        <v/>
      </c>
      <c r="LM228" s="44">
        <f>IF(LM$4=p4_complete,p4_reserve_lu,LL228-LM227)</f>
        <v/>
      </c>
      <c r="LN228" s="44">
        <f>IF(LN$4=p4_complete,p4_reserve_lu,LM228-LN227)</f>
        <v/>
      </c>
      <c r="LO228" s="44">
        <f>IF(LO$4=p4_complete,p4_reserve_lu,LN228-LO227)</f>
        <v/>
      </c>
      <c r="LP228" s="44">
        <f>IF(LP$4=p4_complete,p4_reserve_lu,LO228-LP227)</f>
        <v/>
      </c>
      <c r="LQ228" s="44">
        <f>IF(LQ$4=p4_complete,p4_reserve_lu,LP228-LQ227)</f>
        <v/>
      </c>
      <c r="LR228" s="44">
        <f>IF(LR$4=p4_complete,p4_reserve_lu,LQ228-LR227)</f>
        <v/>
      </c>
      <c r="LS228" s="44">
        <f>IF(LS$4=p4_complete,p4_reserve_lu,LR228-LS227)</f>
        <v/>
      </c>
      <c r="LT228" s="44">
        <f>IF(LT$4=p4_complete,p4_reserve_lu,LS228-LT227)</f>
        <v/>
      </c>
      <c r="LU228" s="44">
        <f>IF(LU$4=p4_complete,p4_reserve_lu,LT228-LU227)</f>
        <v/>
      </c>
      <c r="LV228" s="44">
        <f>IF(LV$4=p4_complete,p4_reserve_lu,LU228-LV227)</f>
        <v/>
      </c>
      <c r="LW228" s="44">
        <f>IF(LW$4=p4_complete,p4_reserve_lu,LV228-LW227)</f>
        <v/>
      </c>
      <c r="LX228" s="44">
        <f>IF(LX$4=p4_complete,p4_reserve_lu,LW228-LX227)</f>
        <v/>
      </c>
      <c r="LY228" s="44">
        <f>IF(LY$4=p4_complete,p4_reserve_lu,LX228-LY227)</f>
        <v/>
      </c>
      <c r="LZ228" s="44">
        <f>IF(LZ$4=p4_complete,p4_reserve_lu,LY228-LZ227)</f>
        <v/>
      </c>
      <c r="MA228" s="44">
        <f>IF(MA$4=p4_complete,p4_reserve_lu,LZ228-MA227)</f>
        <v/>
      </c>
      <c r="MB228" s="44">
        <f>IF(MB$4=p4_complete,p4_reserve_lu,MA228-MB227)</f>
        <v/>
      </c>
      <c r="MC228" s="44">
        <f>IF(MC$4=p4_complete,p4_reserve_lu,MB228-MC227)</f>
        <v/>
      </c>
      <c r="MD228" s="44">
        <f>IF(MD$4=p4_complete,p4_reserve_lu,MC228-MD227)</f>
        <v/>
      </c>
      <c r="ME228" s="44">
        <f>IF(ME$4=p4_complete,p4_reserve_lu,MD228-ME227)</f>
        <v/>
      </c>
      <c r="MF228" s="44">
        <f>IF(MF$4=p4_complete,p4_reserve_lu,ME228-MF227)</f>
        <v/>
      </c>
      <c r="MG228" s="44">
        <f>IF(MG$4=p4_complete,p4_reserve_lu,MF228-MG227)</f>
        <v/>
      </c>
      <c r="MH228" s="44">
        <f>IF(MH$4=p4_complete,p4_reserve_lu,MG228-MH227)</f>
        <v/>
      </c>
      <c r="MI228" s="44">
        <f>IF(MI$4=p4_complete,p4_reserve_lu,MH228-MI227)</f>
        <v/>
      </c>
      <c r="MJ228" s="44">
        <f>IF(MJ$4=p4_complete,p4_reserve_lu,MI228-MJ227)</f>
        <v/>
      </c>
      <c r="MK228" s="44">
        <f>IF(MK$4=p4_complete,p4_reserve_lu,MJ228-MK227)</f>
        <v/>
      </c>
      <c r="ML228" s="44">
        <f>IF(ML$4=p4_complete,p4_reserve_lu,MK228-ML227)</f>
        <v/>
      </c>
      <c r="MM228" s="44">
        <f>IF(MM$4=p4_complete,p4_reserve_lu,ML228-MM227)</f>
        <v/>
      </c>
      <c r="MN228" s="44">
        <f>IF(MN$4=p4_complete,p4_reserve_lu,MM228-MN227)</f>
        <v/>
      </c>
      <c r="MO228" s="44">
        <f>IF(MO$4=p4_complete,p4_reserve_lu,MN228-MO227)</f>
        <v/>
      </c>
      <c r="MP228" s="44">
        <f>IF(MP$4=p4_complete,p4_reserve_lu,MO228-MP227)</f>
        <v/>
      </c>
      <c r="MQ228" s="44">
        <f>IF(MQ$4=p4_complete,p4_reserve_lu,MP228-MQ227)</f>
        <v/>
      </c>
      <c r="MR228" s="44">
        <f>IF(MR$4=p4_complete,p4_reserve_lu,MQ228-MR227)</f>
        <v/>
      </c>
      <c r="MS228" s="44">
        <f>IF(MS$4=p4_complete,p4_reserve_lu,MR228-MS227)</f>
        <v/>
      </c>
      <c r="MT228" s="44">
        <f>IF(MT$4=p4_complete,p4_reserve_lu,MS228-MT227)</f>
        <v/>
      </c>
      <c r="MU228" s="44">
        <f>IF(MU$4=p4_complete,p4_reserve_lu,MT228-MU227)</f>
        <v/>
      </c>
      <c r="MV228" s="44">
        <f>IF(MV$4=p4_complete,p4_reserve_lu,MU228-MV227)</f>
        <v/>
      </c>
      <c r="MW228" s="44">
        <f>IF(MW$4=p4_complete,p4_reserve_lu,MV228-MW227)</f>
        <v/>
      </c>
      <c r="MX228" s="44">
        <f>IF(MX$4=p4_complete,p4_reserve_lu,MW228-MX227)</f>
        <v/>
      </c>
      <c r="MY228" s="44">
        <f>IF(MY$4=p4_complete,p4_reserve_lu,MX228-MY227)</f>
        <v/>
      </c>
      <c r="MZ228" s="44">
        <f>IF(MZ$4=p4_complete,p4_reserve_lu,MY228-MZ227)</f>
        <v/>
      </c>
      <c r="NA228" s="44">
        <f>IF(NA$4=p4_complete,p4_reserve_lu,MZ228-NA227)</f>
        <v/>
      </c>
      <c r="NB228" s="44">
        <f>IF(NB$4=p4_complete,p4_reserve_lu,NA228-NB227)</f>
        <v/>
      </c>
      <c r="NC228" s="44">
        <f>IF(NC$4=p4_complete,p4_reserve_lu,NB228-NC227)</f>
        <v/>
      </c>
      <c r="ND228" s="44">
        <f>IF(ND$4=p4_complete,p4_reserve_lu,NC228-ND227)</f>
        <v/>
      </c>
      <c r="NE228" s="44">
        <f>IF(NE$4=p4_complete,p4_reserve_lu,ND228-NE227)</f>
        <v/>
      </c>
      <c r="NF228" s="44">
        <f>IF(NF$4=p4_complete,p4_reserve_lu,NE228-NF227)</f>
        <v/>
      </c>
      <c r="NG228" s="44">
        <f>IF(NG$4=p4_complete,p4_reserve_lu,NF228-NG227)</f>
        <v/>
      </c>
      <c r="NH228" s="44">
        <f>IF(NH$4=p4_complete,p4_reserve_lu,NG228-NH227)</f>
        <v/>
      </c>
      <c r="NI228" s="44">
        <f>IF(NI$4=p4_complete,p4_reserve_lu,NH228-NI227)</f>
        <v/>
      </c>
      <c r="NJ228" s="44">
        <f>IF(NJ$4=p4_complete,p4_reserve_lu,NI228-NJ227)</f>
        <v/>
      </c>
      <c r="NK228" s="44">
        <f>IF(NK$4=p4_complete,p4_reserve_lu,NJ228-NK227)</f>
        <v/>
      </c>
      <c r="NL228" s="44">
        <f>IF(NL$4=p4_complete,p4_reserve_lu,NK228-NL227)</f>
        <v/>
      </c>
      <c r="NM228" s="44">
        <f>IF(NM$4=p4_complete,p4_reserve_lu,NL228-NM227)</f>
        <v/>
      </c>
      <c r="NN228" s="44">
        <f>IF(NN$4=p4_complete,p4_reserve_lu,NM228-NN227)</f>
        <v/>
      </c>
      <c r="NO228" s="44">
        <f>IF(NO$4=p4_complete,p4_reserve_lu,NN228-NO227)</f>
        <v/>
      </c>
      <c r="NP228" s="44">
        <f>IF(NP$4=p4_complete,p4_reserve_lu,NO228-NP227)</f>
        <v/>
      </c>
      <c r="NQ228" s="44">
        <f>IF(NQ$4=p4_complete,p4_reserve_lu,NP228-NQ227)</f>
        <v/>
      </c>
      <c r="NR228" s="44">
        <f>IF(NR$4=p4_complete,p4_reserve_lu,NQ228-NR227)</f>
        <v/>
      </c>
      <c r="NS228" s="44">
        <f>IF(NS$4=p4_complete,p4_reserve_lu,NR228-NS227)</f>
        <v/>
      </c>
      <c r="NT228" s="44">
        <f>IF(NT$4=p4_complete,p4_reserve_lu,NS228-NT227)</f>
        <v/>
      </c>
      <c r="NU228" s="44">
        <f>IF(NU$4=p4_complete,p4_reserve_lu,NT228-NU227)</f>
        <v/>
      </c>
      <c r="NV228" s="44">
        <f>IF(NV$4=p4_complete,p4_reserve_lu,NU228-NV227)</f>
        <v/>
      </c>
      <c r="NW228" s="44">
        <f>IF(NW$4=p4_complete,p4_reserve_lu,NV228-NW227)</f>
        <v/>
      </c>
      <c r="NX228" s="44">
        <f>IF(NX$4=p4_complete,p4_reserve_lu,NW228-NX227)</f>
        <v/>
      </c>
      <c r="NY228" s="44">
        <f>IF(NY$4=p4_complete,p4_reserve_lu,NX228-NY227)</f>
        <v/>
      </c>
      <c r="NZ228" s="44">
        <f>IF(NZ$4=p4_complete,p4_reserve_lu,NY228-NZ227)</f>
        <v/>
      </c>
      <c r="OA228" s="44">
        <f>IF(OA$4=p4_complete,p4_reserve_lu,NZ228-OA227)</f>
        <v/>
      </c>
      <c r="OB228" s="44">
        <f>IF(OB$4=p4_complete,p4_reserve_lu,OA228-OB227)</f>
        <v/>
      </c>
      <c r="OC228" s="44">
        <f>IF(OC$4=p4_complete,p4_reserve_lu,OB228-OC227)</f>
        <v/>
      </c>
      <c r="OD228" s="44">
        <f>IF(OD$4=p4_complete,p4_reserve_lu,OC228-OD227)</f>
        <v/>
      </c>
      <c r="OE228" s="44">
        <f>IF(OE$4=p4_complete,p4_reserve_lu,OD228-OE227)</f>
        <v/>
      </c>
      <c r="OF228" s="44">
        <f>IF(OF$4=p4_complete,p4_reserve_lu,OE228-OF227)</f>
        <v/>
      </c>
      <c r="OG228" s="44">
        <f>IF(OG$4=p4_complete,p4_reserve_lu,OF228-OG227)</f>
        <v/>
      </c>
      <c r="OH228" s="44">
        <f>IF(OH$4=p4_complete,p4_reserve_lu,OG228-OH227)</f>
        <v/>
      </c>
      <c r="OI228" s="44">
        <f>IF(OI$4=p4_complete,p4_reserve_lu,OH228-OI227)</f>
        <v/>
      </c>
      <c r="OJ228" s="44">
        <f>IF(OJ$4=p4_complete,p4_reserve_lu,OI228-OJ227)</f>
        <v/>
      </c>
      <c r="OK228" s="44">
        <f>IF(OK$4=p4_complete,p4_reserve_lu,OJ228-OK227)</f>
        <v/>
      </c>
      <c r="OL228" s="44">
        <f>IF(OL$4=p4_complete,p4_reserve_lu,OK228-OL227)</f>
        <v/>
      </c>
      <c r="OM228" s="44">
        <f>IF(OM$4=p4_complete,p4_reserve_lu,OL228-OM227)</f>
        <v/>
      </c>
      <c r="ON228" s="44">
        <f>IF(ON$4=p4_complete,p4_reserve_lu,OM228-ON227)</f>
        <v/>
      </c>
      <c r="OO228" s="44">
        <f>IF(OO$4=p4_complete,p4_reserve_lu,ON228-OO227)</f>
        <v/>
      </c>
      <c r="OP228" s="44">
        <f>IF(OP$4=p4_complete,p4_reserve_lu,OO228-OP227)</f>
        <v/>
      </c>
      <c r="OQ228" s="44">
        <f>IF(OQ$4=p4_complete,p4_reserve_lu,OP228-OQ227)</f>
        <v/>
      </c>
      <c r="OR228" s="44">
        <f>IF(OR$4=p4_complete,p4_reserve_lu,OQ228-OR227)</f>
        <v/>
      </c>
      <c r="OS228" s="44">
        <f>IF(OS$4=p4_complete,p4_reserve_lu,OR228-OS227)</f>
        <v/>
      </c>
      <c r="OT228" s="44">
        <f>IF(OT$4=p4_complete,p4_reserve_lu,OS228-OT227)</f>
        <v/>
      </c>
      <c r="OU228" s="44">
        <f>IF(OU$4=p4_complete,p4_reserve_lu,OT228-OU227)</f>
        <v/>
      </c>
      <c r="OV228" s="44">
        <f>IF(OV$4=p4_complete,p4_reserve_lu,OU228-OV227)</f>
        <v/>
      </c>
      <c r="OW228" s="44">
        <f>IF(OW$4=p4_complete,p4_reserve_lu,OV228-OW227)</f>
        <v/>
      </c>
      <c r="OX228" s="44">
        <f>IF(OX$4=p4_complete,p4_reserve_lu,OW228-OX227)</f>
        <v/>
      </c>
      <c r="OY228" s="44">
        <f>IF(OY$4=p4_complete,p4_reserve_lu,OX228-OY227)</f>
        <v/>
      </c>
      <c r="OZ228" s="44">
        <f>IF(OZ$4=p4_complete,p4_reserve_lu,OY228-OZ227)</f>
        <v/>
      </c>
      <c r="PA228" s="44">
        <f>IF(PA$4=p4_complete,p4_reserve_lu,OZ228-PA227)</f>
        <v/>
      </c>
      <c r="PB228" s="44">
        <f>IF(PB$4=p4_complete,p4_reserve_lu,PA228-PB227)</f>
        <v/>
      </c>
      <c r="PC228" s="44">
        <f>IF(PC$4=p4_complete,p4_reserve_lu,PB228-PC227)</f>
        <v/>
      </c>
      <c r="PD228" s="44">
        <f>IF(PD$4=p4_complete,p4_reserve_lu,PC228-PD227)</f>
        <v/>
      </c>
      <c r="PE228" s="44">
        <f>IF(PE$4=p4_complete,p4_reserve_lu,PD228-PE227)</f>
        <v/>
      </c>
      <c r="PF228" s="44">
        <f>IF(PF$4=p4_complete,p4_reserve_lu,PE228-PF227)</f>
        <v/>
      </c>
      <c r="PG228" s="44">
        <f>IF(PG$4=p4_complete,p4_reserve_lu,PF228-PG227)</f>
        <v/>
      </c>
      <c r="PH228" s="44">
        <f>IF(PH$4=p4_complete,p4_reserve_lu,PG228-PH227)</f>
        <v/>
      </c>
      <c r="PI228" s="44">
        <f>IF(PI$4=p4_complete,p4_reserve_lu,PH228-PI227)</f>
        <v/>
      </c>
      <c r="PJ228" s="44">
        <f>IF(PJ$4=p4_complete,p4_reserve_lu,PI228-PJ227)</f>
        <v/>
      </c>
      <c r="PK228" s="44">
        <f>IF(PK$4=p4_complete,p4_reserve_lu,PJ228-PK227)</f>
        <v/>
      </c>
      <c r="PL228" s="44">
        <f>IF(PL$4=p4_complete,p4_reserve_lu,PK228-PL227)</f>
        <v/>
      </c>
      <c r="PM228" s="44">
        <f>IF(PM$4=p4_complete,p4_reserve_lu,PL228-PM227)</f>
        <v/>
      </c>
    </row>
    <row r="229">
      <c r="A229" s="9" t="inlineStr">
        <is>
          <t>Landowner Year-10 buyout (equity + MLI paydown)</t>
        </is>
      </c>
      <c r="B229" s="9" t="inlineStr">
        <is>
          <t>P4</t>
        </is>
      </c>
      <c r="C229" s="43">
        <f>SUM(D229:PM229)</f>
        <v/>
      </c>
      <c r="D229" s="44">
        <f>IF(AND(p4_stab&gt;0,D$4=p4_stab+120),p4_landeq+(p4_perm-D204),0)</f>
        <v/>
      </c>
      <c r="E229" s="44">
        <f>IF(AND(p4_stab&gt;0,E$4=p4_stab+120),p4_landeq+(p4_perm-E204),0)</f>
        <v/>
      </c>
      <c r="F229" s="44">
        <f>IF(AND(p4_stab&gt;0,F$4=p4_stab+120),p4_landeq+(p4_perm-F204),0)</f>
        <v/>
      </c>
      <c r="G229" s="44">
        <f>IF(AND(p4_stab&gt;0,G$4=p4_stab+120),p4_landeq+(p4_perm-G204),0)</f>
        <v/>
      </c>
      <c r="H229" s="44">
        <f>IF(AND(p4_stab&gt;0,H$4=p4_stab+120),p4_landeq+(p4_perm-H204),0)</f>
        <v/>
      </c>
      <c r="I229" s="44">
        <f>IF(AND(p4_stab&gt;0,I$4=p4_stab+120),p4_landeq+(p4_perm-I204),0)</f>
        <v/>
      </c>
      <c r="J229" s="44">
        <f>IF(AND(p4_stab&gt;0,J$4=p4_stab+120),p4_landeq+(p4_perm-J204),0)</f>
        <v/>
      </c>
      <c r="K229" s="44">
        <f>IF(AND(p4_stab&gt;0,K$4=p4_stab+120),p4_landeq+(p4_perm-K204),0)</f>
        <v/>
      </c>
      <c r="L229" s="44">
        <f>IF(AND(p4_stab&gt;0,L$4=p4_stab+120),p4_landeq+(p4_perm-L204),0)</f>
        <v/>
      </c>
      <c r="M229" s="44">
        <f>IF(AND(p4_stab&gt;0,M$4=p4_stab+120),p4_landeq+(p4_perm-M204),0)</f>
        <v/>
      </c>
      <c r="N229" s="44">
        <f>IF(AND(p4_stab&gt;0,N$4=p4_stab+120),p4_landeq+(p4_perm-N204),0)</f>
        <v/>
      </c>
      <c r="O229" s="44">
        <f>IF(AND(p4_stab&gt;0,O$4=p4_stab+120),p4_landeq+(p4_perm-O204),0)</f>
        <v/>
      </c>
      <c r="P229" s="44">
        <f>IF(AND(p4_stab&gt;0,P$4=p4_stab+120),p4_landeq+(p4_perm-P204),0)</f>
        <v/>
      </c>
      <c r="Q229" s="44">
        <f>IF(AND(p4_stab&gt;0,Q$4=p4_stab+120),p4_landeq+(p4_perm-Q204),0)</f>
        <v/>
      </c>
      <c r="R229" s="44">
        <f>IF(AND(p4_stab&gt;0,R$4=p4_stab+120),p4_landeq+(p4_perm-R204),0)</f>
        <v/>
      </c>
      <c r="S229" s="44">
        <f>IF(AND(p4_stab&gt;0,S$4=p4_stab+120),p4_landeq+(p4_perm-S204),0)</f>
        <v/>
      </c>
      <c r="T229" s="44">
        <f>IF(AND(p4_stab&gt;0,T$4=p4_stab+120),p4_landeq+(p4_perm-T204),0)</f>
        <v/>
      </c>
      <c r="U229" s="44">
        <f>IF(AND(p4_stab&gt;0,U$4=p4_stab+120),p4_landeq+(p4_perm-U204),0)</f>
        <v/>
      </c>
      <c r="V229" s="44">
        <f>IF(AND(p4_stab&gt;0,V$4=p4_stab+120),p4_landeq+(p4_perm-V204),0)</f>
        <v/>
      </c>
      <c r="W229" s="44">
        <f>IF(AND(p4_stab&gt;0,W$4=p4_stab+120),p4_landeq+(p4_perm-W204),0)</f>
        <v/>
      </c>
      <c r="X229" s="44">
        <f>IF(AND(p4_stab&gt;0,X$4=p4_stab+120),p4_landeq+(p4_perm-X204),0)</f>
        <v/>
      </c>
      <c r="Y229" s="44">
        <f>IF(AND(p4_stab&gt;0,Y$4=p4_stab+120),p4_landeq+(p4_perm-Y204),0)</f>
        <v/>
      </c>
      <c r="Z229" s="44">
        <f>IF(AND(p4_stab&gt;0,Z$4=p4_stab+120),p4_landeq+(p4_perm-Z204),0)</f>
        <v/>
      </c>
      <c r="AA229" s="44">
        <f>IF(AND(p4_stab&gt;0,AA$4=p4_stab+120),p4_landeq+(p4_perm-AA204),0)</f>
        <v/>
      </c>
      <c r="AB229" s="44">
        <f>IF(AND(p4_stab&gt;0,AB$4=p4_stab+120),p4_landeq+(p4_perm-AB204),0)</f>
        <v/>
      </c>
      <c r="AC229" s="44">
        <f>IF(AND(p4_stab&gt;0,AC$4=p4_stab+120),p4_landeq+(p4_perm-AC204),0)</f>
        <v/>
      </c>
      <c r="AD229" s="44">
        <f>IF(AND(p4_stab&gt;0,AD$4=p4_stab+120),p4_landeq+(p4_perm-AD204),0)</f>
        <v/>
      </c>
      <c r="AE229" s="44">
        <f>IF(AND(p4_stab&gt;0,AE$4=p4_stab+120),p4_landeq+(p4_perm-AE204),0)</f>
        <v/>
      </c>
      <c r="AF229" s="44">
        <f>IF(AND(p4_stab&gt;0,AF$4=p4_stab+120),p4_landeq+(p4_perm-AF204),0)</f>
        <v/>
      </c>
      <c r="AG229" s="44">
        <f>IF(AND(p4_stab&gt;0,AG$4=p4_stab+120),p4_landeq+(p4_perm-AG204),0)</f>
        <v/>
      </c>
      <c r="AH229" s="44">
        <f>IF(AND(p4_stab&gt;0,AH$4=p4_stab+120),p4_landeq+(p4_perm-AH204),0)</f>
        <v/>
      </c>
      <c r="AI229" s="44">
        <f>IF(AND(p4_stab&gt;0,AI$4=p4_stab+120),p4_landeq+(p4_perm-AI204),0)</f>
        <v/>
      </c>
      <c r="AJ229" s="44">
        <f>IF(AND(p4_stab&gt;0,AJ$4=p4_stab+120),p4_landeq+(p4_perm-AJ204),0)</f>
        <v/>
      </c>
      <c r="AK229" s="44">
        <f>IF(AND(p4_stab&gt;0,AK$4=p4_stab+120),p4_landeq+(p4_perm-AK204),0)</f>
        <v/>
      </c>
      <c r="AL229" s="44">
        <f>IF(AND(p4_stab&gt;0,AL$4=p4_stab+120),p4_landeq+(p4_perm-AL204),0)</f>
        <v/>
      </c>
      <c r="AM229" s="44">
        <f>IF(AND(p4_stab&gt;0,AM$4=p4_stab+120),p4_landeq+(p4_perm-AM204),0)</f>
        <v/>
      </c>
      <c r="AN229" s="44">
        <f>IF(AND(p4_stab&gt;0,AN$4=p4_stab+120),p4_landeq+(p4_perm-AN204),0)</f>
        <v/>
      </c>
      <c r="AO229" s="44">
        <f>IF(AND(p4_stab&gt;0,AO$4=p4_stab+120),p4_landeq+(p4_perm-AO204),0)</f>
        <v/>
      </c>
      <c r="AP229" s="44">
        <f>IF(AND(p4_stab&gt;0,AP$4=p4_stab+120),p4_landeq+(p4_perm-AP204),0)</f>
        <v/>
      </c>
      <c r="AQ229" s="44">
        <f>IF(AND(p4_stab&gt;0,AQ$4=p4_stab+120),p4_landeq+(p4_perm-AQ204),0)</f>
        <v/>
      </c>
      <c r="AR229" s="44">
        <f>IF(AND(p4_stab&gt;0,AR$4=p4_stab+120),p4_landeq+(p4_perm-AR204),0)</f>
        <v/>
      </c>
      <c r="AS229" s="44">
        <f>IF(AND(p4_stab&gt;0,AS$4=p4_stab+120),p4_landeq+(p4_perm-AS204),0)</f>
        <v/>
      </c>
      <c r="AT229" s="44">
        <f>IF(AND(p4_stab&gt;0,AT$4=p4_stab+120),p4_landeq+(p4_perm-AT204),0)</f>
        <v/>
      </c>
      <c r="AU229" s="44">
        <f>IF(AND(p4_stab&gt;0,AU$4=p4_stab+120),p4_landeq+(p4_perm-AU204),0)</f>
        <v/>
      </c>
      <c r="AV229" s="44">
        <f>IF(AND(p4_stab&gt;0,AV$4=p4_stab+120),p4_landeq+(p4_perm-AV204),0)</f>
        <v/>
      </c>
      <c r="AW229" s="44">
        <f>IF(AND(p4_stab&gt;0,AW$4=p4_stab+120),p4_landeq+(p4_perm-AW204),0)</f>
        <v/>
      </c>
      <c r="AX229" s="44">
        <f>IF(AND(p4_stab&gt;0,AX$4=p4_stab+120),p4_landeq+(p4_perm-AX204),0)</f>
        <v/>
      </c>
      <c r="AY229" s="44">
        <f>IF(AND(p4_stab&gt;0,AY$4=p4_stab+120),p4_landeq+(p4_perm-AY204),0)</f>
        <v/>
      </c>
      <c r="AZ229" s="44">
        <f>IF(AND(p4_stab&gt;0,AZ$4=p4_stab+120),p4_landeq+(p4_perm-AZ204),0)</f>
        <v/>
      </c>
      <c r="BA229" s="44">
        <f>IF(AND(p4_stab&gt;0,BA$4=p4_stab+120),p4_landeq+(p4_perm-BA204),0)</f>
        <v/>
      </c>
      <c r="BB229" s="44">
        <f>IF(AND(p4_stab&gt;0,BB$4=p4_stab+120),p4_landeq+(p4_perm-BB204),0)</f>
        <v/>
      </c>
      <c r="BC229" s="44">
        <f>IF(AND(p4_stab&gt;0,BC$4=p4_stab+120),p4_landeq+(p4_perm-BC204),0)</f>
        <v/>
      </c>
      <c r="BD229" s="44">
        <f>IF(AND(p4_stab&gt;0,BD$4=p4_stab+120),p4_landeq+(p4_perm-BD204),0)</f>
        <v/>
      </c>
      <c r="BE229" s="44">
        <f>IF(AND(p4_stab&gt;0,BE$4=p4_stab+120),p4_landeq+(p4_perm-BE204),0)</f>
        <v/>
      </c>
      <c r="BF229" s="44">
        <f>IF(AND(p4_stab&gt;0,BF$4=p4_stab+120),p4_landeq+(p4_perm-BF204),0)</f>
        <v/>
      </c>
      <c r="BG229" s="44">
        <f>IF(AND(p4_stab&gt;0,BG$4=p4_stab+120),p4_landeq+(p4_perm-BG204),0)</f>
        <v/>
      </c>
      <c r="BH229" s="44">
        <f>IF(AND(p4_stab&gt;0,BH$4=p4_stab+120),p4_landeq+(p4_perm-BH204),0)</f>
        <v/>
      </c>
      <c r="BI229" s="44">
        <f>IF(AND(p4_stab&gt;0,BI$4=p4_stab+120),p4_landeq+(p4_perm-BI204),0)</f>
        <v/>
      </c>
      <c r="BJ229" s="44">
        <f>IF(AND(p4_stab&gt;0,BJ$4=p4_stab+120),p4_landeq+(p4_perm-BJ204),0)</f>
        <v/>
      </c>
      <c r="BK229" s="44">
        <f>IF(AND(p4_stab&gt;0,BK$4=p4_stab+120),p4_landeq+(p4_perm-BK204),0)</f>
        <v/>
      </c>
      <c r="BL229" s="44">
        <f>IF(AND(p4_stab&gt;0,BL$4=p4_stab+120),p4_landeq+(p4_perm-BL204),0)</f>
        <v/>
      </c>
      <c r="BM229" s="44">
        <f>IF(AND(p4_stab&gt;0,BM$4=p4_stab+120),p4_landeq+(p4_perm-BM204),0)</f>
        <v/>
      </c>
      <c r="BN229" s="44">
        <f>IF(AND(p4_stab&gt;0,BN$4=p4_stab+120),p4_landeq+(p4_perm-BN204),0)</f>
        <v/>
      </c>
      <c r="BO229" s="44">
        <f>IF(AND(p4_stab&gt;0,BO$4=p4_stab+120),p4_landeq+(p4_perm-BO204),0)</f>
        <v/>
      </c>
      <c r="BP229" s="44">
        <f>IF(AND(p4_stab&gt;0,BP$4=p4_stab+120),p4_landeq+(p4_perm-BP204),0)</f>
        <v/>
      </c>
      <c r="BQ229" s="44">
        <f>IF(AND(p4_stab&gt;0,BQ$4=p4_stab+120),p4_landeq+(p4_perm-BQ204),0)</f>
        <v/>
      </c>
      <c r="BR229" s="44">
        <f>IF(AND(p4_stab&gt;0,BR$4=p4_stab+120),p4_landeq+(p4_perm-BR204),0)</f>
        <v/>
      </c>
      <c r="BS229" s="44">
        <f>IF(AND(p4_stab&gt;0,BS$4=p4_stab+120),p4_landeq+(p4_perm-BS204),0)</f>
        <v/>
      </c>
      <c r="BT229" s="44">
        <f>IF(AND(p4_stab&gt;0,BT$4=p4_stab+120),p4_landeq+(p4_perm-BT204),0)</f>
        <v/>
      </c>
      <c r="BU229" s="44">
        <f>IF(AND(p4_stab&gt;0,BU$4=p4_stab+120),p4_landeq+(p4_perm-BU204),0)</f>
        <v/>
      </c>
      <c r="BV229" s="44">
        <f>IF(AND(p4_stab&gt;0,BV$4=p4_stab+120),p4_landeq+(p4_perm-BV204),0)</f>
        <v/>
      </c>
      <c r="BW229" s="44">
        <f>IF(AND(p4_stab&gt;0,BW$4=p4_stab+120),p4_landeq+(p4_perm-BW204),0)</f>
        <v/>
      </c>
      <c r="BX229" s="44">
        <f>IF(AND(p4_stab&gt;0,BX$4=p4_stab+120),p4_landeq+(p4_perm-BX204),0)</f>
        <v/>
      </c>
      <c r="BY229" s="44">
        <f>IF(AND(p4_stab&gt;0,BY$4=p4_stab+120),p4_landeq+(p4_perm-BY204),0)</f>
        <v/>
      </c>
      <c r="BZ229" s="44">
        <f>IF(AND(p4_stab&gt;0,BZ$4=p4_stab+120),p4_landeq+(p4_perm-BZ204),0)</f>
        <v/>
      </c>
      <c r="CA229" s="44">
        <f>IF(AND(p4_stab&gt;0,CA$4=p4_stab+120),p4_landeq+(p4_perm-CA204),0)</f>
        <v/>
      </c>
      <c r="CB229" s="44">
        <f>IF(AND(p4_stab&gt;0,CB$4=p4_stab+120),p4_landeq+(p4_perm-CB204),0)</f>
        <v/>
      </c>
      <c r="CC229" s="44">
        <f>IF(AND(p4_stab&gt;0,CC$4=p4_stab+120),p4_landeq+(p4_perm-CC204),0)</f>
        <v/>
      </c>
      <c r="CD229" s="44">
        <f>IF(AND(p4_stab&gt;0,CD$4=p4_stab+120),p4_landeq+(p4_perm-CD204),0)</f>
        <v/>
      </c>
      <c r="CE229" s="44">
        <f>IF(AND(p4_stab&gt;0,CE$4=p4_stab+120),p4_landeq+(p4_perm-CE204),0)</f>
        <v/>
      </c>
      <c r="CF229" s="44">
        <f>IF(AND(p4_stab&gt;0,CF$4=p4_stab+120),p4_landeq+(p4_perm-CF204),0)</f>
        <v/>
      </c>
      <c r="CG229" s="44">
        <f>IF(AND(p4_stab&gt;0,CG$4=p4_stab+120),p4_landeq+(p4_perm-CG204),0)</f>
        <v/>
      </c>
      <c r="CH229" s="44">
        <f>IF(AND(p4_stab&gt;0,CH$4=p4_stab+120),p4_landeq+(p4_perm-CH204),0)</f>
        <v/>
      </c>
      <c r="CI229" s="44">
        <f>IF(AND(p4_stab&gt;0,CI$4=p4_stab+120),p4_landeq+(p4_perm-CI204),0)</f>
        <v/>
      </c>
      <c r="CJ229" s="44">
        <f>IF(AND(p4_stab&gt;0,CJ$4=p4_stab+120),p4_landeq+(p4_perm-CJ204),0)</f>
        <v/>
      </c>
      <c r="CK229" s="44">
        <f>IF(AND(p4_stab&gt;0,CK$4=p4_stab+120),p4_landeq+(p4_perm-CK204),0)</f>
        <v/>
      </c>
      <c r="CL229" s="44">
        <f>IF(AND(p4_stab&gt;0,CL$4=p4_stab+120),p4_landeq+(p4_perm-CL204),0)</f>
        <v/>
      </c>
      <c r="CM229" s="44">
        <f>IF(AND(p4_stab&gt;0,CM$4=p4_stab+120),p4_landeq+(p4_perm-CM204),0)</f>
        <v/>
      </c>
      <c r="CN229" s="44">
        <f>IF(AND(p4_stab&gt;0,CN$4=p4_stab+120),p4_landeq+(p4_perm-CN204),0)</f>
        <v/>
      </c>
      <c r="CO229" s="44">
        <f>IF(AND(p4_stab&gt;0,CO$4=p4_stab+120),p4_landeq+(p4_perm-CO204),0)</f>
        <v/>
      </c>
      <c r="CP229" s="44">
        <f>IF(AND(p4_stab&gt;0,CP$4=p4_stab+120),p4_landeq+(p4_perm-CP204),0)</f>
        <v/>
      </c>
      <c r="CQ229" s="44">
        <f>IF(AND(p4_stab&gt;0,CQ$4=p4_stab+120),p4_landeq+(p4_perm-CQ204),0)</f>
        <v/>
      </c>
      <c r="CR229" s="44">
        <f>IF(AND(p4_stab&gt;0,CR$4=p4_stab+120),p4_landeq+(p4_perm-CR204),0)</f>
        <v/>
      </c>
      <c r="CS229" s="44">
        <f>IF(AND(p4_stab&gt;0,CS$4=p4_stab+120),p4_landeq+(p4_perm-CS204),0)</f>
        <v/>
      </c>
      <c r="CT229" s="44">
        <f>IF(AND(p4_stab&gt;0,CT$4=p4_stab+120),p4_landeq+(p4_perm-CT204),0)</f>
        <v/>
      </c>
      <c r="CU229" s="44">
        <f>IF(AND(p4_stab&gt;0,CU$4=p4_stab+120),p4_landeq+(p4_perm-CU204),0)</f>
        <v/>
      </c>
      <c r="CV229" s="44">
        <f>IF(AND(p4_stab&gt;0,CV$4=p4_stab+120),p4_landeq+(p4_perm-CV204),0)</f>
        <v/>
      </c>
      <c r="CW229" s="44">
        <f>IF(AND(p4_stab&gt;0,CW$4=p4_stab+120),p4_landeq+(p4_perm-CW204),0)</f>
        <v/>
      </c>
      <c r="CX229" s="44">
        <f>IF(AND(p4_stab&gt;0,CX$4=p4_stab+120),p4_landeq+(p4_perm-CX204),0)</f>
        <v/>
      </c>
      <c r="CY229" s="44">
        <f>IF(AND(p4_stab&gt;0,CY$4=p4_stab+120),p4_landeq+(p4_perm-CY204),0)</f>
        <v/>
      </c>
      <c r="CZ229" s="44">
        <f>IF(AND(p4_stab&gt;0,CZ$4=p4_stab+120),p4_landeq+(p4_perm-CZ204),0)</f>
        <v/>
      </c>
      <c r="DA229" s="44">
        <f>IF(AND(p4_stab&gt;0,DA$4=p4_stab+120),p4_landeq+(p4_perm-DA204),0)</f>
        <v/>
      </c>
      <c r="DB229" s="44">
        <f>IF(AND(p4_stab&gt;0,DB$4=p4_stab+120),p4_landeq+(p4_perm-DB204),0)</f>
        <v/>
      </c>
      <c r="DC229" s="44">
        <f>IF(AND(p4_stab&gt;0,DC$4=p4_stab+120),p4_landeq+(p4_perm-DC204),0)</f>
        <v/>
      </c>
      <c r="DD229" s="44">
        <f>IF(AND(p4_stab&gt;0,DD$4=p4_stab+120),p4_landeq+(p4_perm-DD204),0)</f>
        <v/>
      </c>
      <c r="DE229" s="44">
        <f>IF(AND(p4_stab&gt;0,DE$4=p4_stab+120),p4_landeq+(p4_perm-DE204),0)</f>
        <v/>
      </c>
      <c r="DF229" s="44">
        <f>IF(AND(p4_stab&gt;0,DF$4=p4_stab+120),p4_landeq+(p4_perm-DF204),0)</f>
        <v/>
      </c>
      <c r="DG229" s="44">
        <f>IF(AND(p4_stab&gt;0,DG$4=p4_stab+120),p4_landeq+(p4_perm-DG204),0)</f>
        <v/>
      </c>
      <c r="DH229" s="44">
        <f>IF(AND(p4_stab&gt;0,DH$4=p4_stab+120),p4_landeq+(p4_perm-DH204),0)</f>
        <v/>
      </c>
      <c r="DI229" s="44">
        <f>IF(AND(p4_stab&gt;0,DI$4=p4_stab+120),p4_landeq+(p4_perm-DI204),0)</f>
        <v/>
      </c>
      <c r="DJ229" s="44">
        <f>IF(AND(p4_stab&gt;0,DJ$4=p4_stab+120),p4_landeq+(p4_perm-DJ204),0)</f>
        <v/>
      </c>
      <c r="DK229" s="44">
        <f>IF(AND(p4_stab&gt;0,DK$4=p4_stab+120),p4_landeq+(p4_perm-DK204),0)</f>
        <v/>
      </c>
      <c r="DL229" s="44">
        <f>IF(AND(p4_stab&gt;0,DL$4=p4_stab+120),p4_landeq+(p4_perm-DL204),0)</f>
        <v/>
      </c>
      <c r="DM229" s="44">
        <f>IF(AND(p4_stab&gt;0,DM$4=p4_stab+120),p4_landeq+(p4_perm-DM204),0)</f>
        <v/>
      </c>
      <c r="DN229" s="44">
        <f>IF(AND(p4_stab&gt;0,DN$4=p4_stab+120),p4_landeq+(p4_perm-DN204),0)</f>
        <v/>
      </c>
      <c r="DO229" s="44">
        <f>IF(AND(p4_stab&gt;0,DO$4=p4_stab+120),p4_landeq+(p4_perm-DO204),0)</f>
        <v/>
      </c>
      <c r="DP229" s="44">
        <f>IF(AND(p4_stab&gt;0,DP$4=p4_stab+120),p4_landeq+(p4_perm-DP204),0)</f>
        <v/>
      </c>
      <c r="DQ229" s="44">
        <f>IF(AND(p4_stab&gt;0,DQ$4=p4_stab+120),p4_landeq+(p4_perm-DQ204),0)</f>
        <v/>
      </c>
      <c r="DR229" s="44">
        <f>IF(AND(p4_stab&gt;0,DR$4=p4_stab+120),p4_landeq+(p4_perm-DR204),0)</f>
        <v/>
      </c>
      <c r="DS229" s="44">
        <f>IF(AND(p4_stab&gt;0,DS$4=p4_stab+120),p4_landeq+(p4_perm-DS204),0)</f>
        <v/>
      </c>
      <c r="DT229" s="44">
        <f>IF(AND(p4_stab&gt;0,DT$4=p4_stab+120),p4_landeq+(p4_perm-DT204),0)</f>
        <v/>
      </c>
      <c r="DU229" s="44">
        <f>IF(AND(p4_stab&gt;0,DU$4=p4_stab+120),p4_landeq+(p4_perm-DU204),0)</f>
        <v/>
      </c>
      <c r="DV229" s="44">
        <f>IF(AND(p4_stab&gt;0,DV$4=p4_stab+120),p4_landeq+(p4_perm-DV204),0)</f>
        <v/>
      </c>
      <c r="DW229" s="44">
        <f>IF(AND(p4_stab&gt;0,DW$4=p4_stab+120),p4_landeq+(p4_perm-DW204),0)</f>
        <v/>
      </c>
      <c r="DX229" s="44">
        <f>IF(AND(p4_stab&gt;0,DX$4=p4_stab+120),p4_landeq+(p4_perm-DX204),0)</f>
        <v/>
      </c>
      <c r="DY229" s="44">
        <f>IF(AND(p4_stab&gt;0,DY$4=p4_stab+120),p4_landeq+(p4_perm-DY204),0)</f>
        <v/>
      </c>
      <c r="DZ229" s="44">
        <f>IF(AND(p4_stab&gt;0,DZ$4=p4_stab+120),p4_landeq+(p4_perm-DZ204),0)</f>
        <v/>
      </c>
      <c r="EA229" s="44">
        <f>IF(AND(p4_stab&gt;0,EA$4=p4_stab+120),p4_landeq+(p4_perm-EA204),0)</f>
        <v/>
      </c>
      <c r="EB229" s="44">
        <f>IF(AND(p4_stab&gt;0,EB$4=p4_stab+120),p4_landeq+(p4_perm-EB204),0)</f>
        <v/>
      </c>
      <c r="EC229" s="44">
        <f>IF(AND(p4_stab&gt;0,EC$4=p4_stab+120),p4_landeq+(p4_perm-EC204),0)</f>
        <v/>
      </c>
      <c r="ED229" s="44">
        <f>IF(AND(p4_stab&gt;0,ED$4=p4_stab+120),p4_landeq+(p4_perm-ED204),0)</f>
        <v/>
      </c>
      <c r="EE229" s="44">
        <f>IF(AND(p4_stab&gt;0,EE$4=p4_stab+120),p4_landeq+(p4_perm-EE204),0)</f>
        <v/>
      </c>
      <c r="EF229" s="44">
        <f>IF(AND(p4_stab&gt;0,EF$4=p4_stab+120),p4_landeq+(p4_perm-EF204),0)</f>
        <v/>
      </c>
      <c r="EG229" s="44">
        <f>IF(AND(p4_stab&gt;0,EG$4=p4_stab+120),p4_landeq+(p4_perm-EG204),0)</f>
        <v/>
      </c>
      <c r="EH229" s="44">
        <f>IF(AND(p4_stab&gt;0,EH$4=p4_stab+120),p4_landeq+(p4_perm-EH204),0)</f>
        <v/>
      </c>
      <c r="EI229" s="44">
        <f>IF(AND(p4_stab&gt;0,EI$4=p4_stab+120),p4_landeq+(p4_perm-EI204),0)</f>
        <v/>
      </c>
      <c r="EJ229" s="44">
        <f>IF(AND(p4_stab&gt;0,EJ$4=p4_stab+120),p4_landeq+(p4_perm-EJ204),0)</f>
        <v/>
      </c>
      <c r="EK229" s="44">
        <f>IF(AND(p4_stab&gt;0,EK$4=p4_stab+120),p4_landeq+(p4_perm-EK204),0)</f>
        <v/>
      </c>
      <c r="EL229" s="44">
        <f>IF(AND(p4_stab&gt;0,EL$4=p4_stab+120),p4_landeq+(p4_perm-EL204),0)</f>
        <v/>
      </c>
      <c r="EM229" s="44">
        <f>IF(AND(p4_stab&gt;0,EM$4=p4_stab+120),p4_landeq+(p4_perm-EM204),0)</f>
        <v/>
      </c>
      <c r="EN229" s="44">
        <f>IF(AND(p4_stab&gt;0,EN$4=p4_stab+120),p4_landeq+(p4_perm-EN204),0)</f>
        <v/>
      </c>
      <c r="EO229" s="44">
        <f>IF(AND(p4_stab&gt;0,EO$4=p4_stab+120),p4_landeq+(p4_perm-EO204),0)</f>
        <v/>
      </c>
      <c r="EP229" s="44">
        <f>IF(AND(p4_stab&gt;0,EP$4=p4_stab+120),p4_landeq+(p4_perm-EP204),0)</f>
        <v/>
      </c>
      <c r="EQ229" s="44">
        <f>IF(AND(p4_stab&gt;0,EQ$4=p4_stab+120),p4_landeq+(p4_perm-EQ204),0)</f>
        <v/>
      </c>
      <c r="ER229" s="44">
        <f>IF(AND(p4_stab&gt;0,ER$4=p4_stab+120),p4_landeq+(p4_perm-ER204),0)</f>
        <v/>
      </c>
      <c r="ES229" s="44">
        <f>IF(AND(p4_stab&gt;0,ES$4=p4_stab+120),p4_landeq+(p4_perm-ES204),0)</f>
        <v/>
      </c>
      <c r="ET229" s="44">
        <f>IF(AND(p4_stab&gt;0,ET$4=p4_stab+120),p4_landeq+(p4_perm-ET204),0)</f>
        <v/>
      </c>
      <c r="EU229" s="44">
        <f>IF(AND(p4_stab&gt;0,EU$4=p4_stab+120),p4_landeq+(p4_perm-EU204),0)</f>
        <v/>
      </c>
      <c r="EV229" s="44">
        <f>IF(AND(p4_stab&gt;0,EV$4=p4_stab+120),p4_landeq+(p4_perm-EV204),0)</f>
        <v/>
      </c>
      <c r="EW229" s="44">
        <f>IF(AND(p4_stab&gt;0,EW$4=p4_stab+120),p4_landeq+(p4_perm-EW204),0)</f>
        <v/>
      </c>
      <c r="EX229" s="44">
        <f>IF(AND(p4_stab&gt;0,EX$4=p4_stab+120),p4_landeq+(p4_perm-EX204),0)</f>
        <v/>
      </c>
      <c r="EY229" s="44">
        <f>IF(AND(p4_stab&gt;0,EY$4=p4_stab+120),p4_landeq+(p4_perm-EY204),0)</f>
        <v/>
      </c>
      <c r="EZ229" s="44">
        <f>IF(AND(p4_stab&gt;0,EZ$4=p4_stab+120),p4_landeq+(p4_perm-EZ204),0)</f>
        <v/>
      </c>
      <c r="FA229" s="44">
        <f>IF(AND(p4_stab&gt;0,FA$4=p4_stab+120),p4_landeq+(p4_perm-FA204),0)</f>
        <v/>
      </c>
      <c r="FB229" s="44">
        <f>IF(AND(p4_stab&gt;0,FB$4=p4_stab+120),p4_landeq+(p4_perm-FB204),0)</f>
        <v/>
      </c>
      <c r="FC229" s="44">
        <f>IF(AND(p4_stab&gt;0,FC$4=p4_stab+120),p4_landeq+(p4_perm-FC204),0)</f>
        <v/>
      </c>
      <c r="FD229" s="44">
        <f>IF(AND(p4_stab&gt;0,FD$4=p4_stab+120),p4_landeq+(p4_perm-FD204),0)</f>
        <v/>
      </c>
      <c r="FE229" s="44">
        <f>IF(AND(p4_stab&gt;0,FE$4=p4_stab+120),p4_landeq+(p4_perm-FE204),0)</f>
        <v/>
      </c>
      <c r="FF229" s="44">
        <f>IF(AND(p4_stab&gt;0,FF$4=p4_stab+120),p4_landeq+(p4_perm-FF204),0)</f>
        <v/>
      </c>
      <c r="FG229" s="44">
        <f>IF(AND(p4_stab&gt;0,FG$4=p4_stab+120),p4_landeq+(p4_perm-FG204),0)</f>
        <v/>
      </c>
      <c r="FH229" s="44">
        <f>IF(AND(p4_stab&gt;0,FH$4=p4_stab+120),p4_landeq+(p4_perm-FH204),0)</f>
        <v/>
      </c>
      <c r="FI229" s="44">
        <f>IF(AND(p4_stab&gt;0,FI$4=p4_stab+120),p4_landeq+(p4_perm-FI204),0)</f>
        <v/>
      </c>
      <c r="FJ229" s="44">
        <f>IF(AND(p4_stab&gt;0,FJ$4=p4_stab+120),p4_landeq+(p4_perm-FJ204),0)</f>
        <v/>
      </c>
      <c r="FK229" s="44">
        <f>IF(AND(p4_stab&gt;0,FK$4=p4_stab+120),p4_landeq+(p4_perm-FK204),0)</f>
        <v/>
      </c>
      <c r="FL229" s="44">
        <f>IF(AND(p4_stab&gt;0,FL$4=p4_stab+120),p4_landeq+(p4_perm-FL204),0)</f>
        <v/>
      </c>
      <c r="FM229" s="44">
        <f>IF(AND(p4_stab&gt;0,FM$4=p4_stab+120),p4_landeq+(p4_perm-FM204),0)</f>
        <v/>
      </c>
      <c r="FN229" s="44">
        <f>IF(AND(p4_stab&gt;0,FN$4=p4_stab+120),p4_landeq+(p4_perm-FN204),0)</f>
        <v/>
      </c>
      <c r="FO229" s="44">
        <f>IF(AND(p4_stab&gt;0,FO$4=p4_stab+120),p4_landeq+(p4_perm-FO204),0)</f>
        <v/>
      </c>
      <c r="FP229" s="44">
        <f>IF(AND(p4_stab&gt;0,FP$4=p4_stab+120),p4_landeq+(p4_perm-FP204),0)</f>
        <v/>
      </c>
      <c r="FQ229" s="44">
        <f>IF(AND(p4_stab&gt;0,FQ$4=p4_stab+120),p4_landeq+(p4_perm-FQ204),0)</f>
        <v/>
      </c>
      <c r="FR229" s="44">
        <f>IF(AND(p4_stab&gt;0,FR$4=p4_stab+120),p4_landeq+(p4_perm-FR204),0)</f>
        <v/>
      </c>
      <c r="FS229" s="44">
        <f>IF(AND(p4_stab&gt;0,FS$4=p4_stab+120),p4_landeq+(p4_perm-FS204),0)</f>
        <v/>
      </c>
      <c r="FT229" s="44">
        <f>IF(AND(p4_stab&gt;0,FT$4=p4_stab+120),p4_landeq+(p4_perm-FT204),0)</f>
        <v/>
      </c>
      <c r="FU229" s="44">
        <f>IF(AND(p4_stab&gt;0,FU$4=p4_stab+120),p4_landeq+(p4_perm-FU204),0)</f>
        <v/>
      </c>
      <c r="FV229" s="44">
        <f>IF(AND(p4_stab&gt;0,FV$4=p4_stab+120),p4_landeq+(p4_perm-FV204),0)</f>
        <v/>
      </c>
      <c r="FW229" s="44">
        <f>IF(AND(p4_stab&gt;0,FW$4=p4_stab+120),p4_landeq+(p4_perm-FW204),0)</f>
        <v/>
      </c>
      <c r="FX229" s="44">
        <f>IF(AND(p4_stab&gt;0,FX$4=p4_stab+120),p4_landeq+(p4_perm-FX204),0)</f>
        <v/>
      </c>
      <c r="FY229" s="44">
        <f>IF(AND(p4_stab&gt;0,FY$4=p4_stab+120),p4_landeq+(p4_perm-FY204),0)</f>
        <v/>
      </c>
      <c r="FZ229" s="44">
        <f>IF(AND(p4_stab&gt;0,FZ$4=p4_stab+120),p4_landeq+(p4_perm-FZ204),0)</f>
        <v/>
      </c>
      <c r="GA229" s="44">
        <f>IF(AND(p4_stab&gt;0,GA$4=p4_stab+120),p4_landeq+(p4_perm-GA204),0)</f>
        <v/>
      </c>
      <c r="GB229" s="44">
        <f>IF(AND(p4_stab&gt;0,GB$4=p4_stab+120),p4_landeq+(p4_perm-GB204),0)</f>
        <v/>
      </c>
      <c r="GC229" s="44">
        <f>IF(AND(p4_stab&gt;0,GC$4=p4_stab+120),p4_landeq+(p4_perm-GC204),0)</f>
        <v/>
      </c>
      <c r="GD229" s="44">
        <f>IF(AND(p4_stab&gt;0,GD$4=p4_stab+120),p4_landeq+(p4_perm-GD204),0)</f>
        <v/>
      </c>
      <c r="GE229" s="44">
        <f>IF(AND(p4_stab&gt;0,GE$4=p4_stab+120),p4_landeq+(p4_perm-GE204),0)</f>
        <v/>
      </c>
      <c r="GF229" s="44">
        <f>IF(AND(p4_stab&gt;0,GF$4=p4_stab+120),p4_landeq+(p4_perm-GF204),0)</f>
        <v/>
      </c>
      <c r="GG229" s="44">
        <f>IF(AND(p4_stab&gt;0,GG$4=p4_stab+120),p4_landeq+(p4_perm-GG204),0)</f>
        <v/>
      </c>
      <c r="GH229" s="44">
        <f>IF(AND(p4_stab&gt;0,GH$4=p4_stab+120),p4_landeq+(p4_perm-GH204),0)</f>
        <v/>
      </c>
      <c r="GI229" s="44">
        <f>IF(AND(p4_stab&gt;0,GI$4=p4_stab+120),p4_landeq+(p4_perm-GI204),0)</f>
        <v/>
      </c>
      <c r="GJ229" s="44">
        <f>IF(AND(p4_stab&gt;0,GJ$4=p4_stab+120),p4_landeq+(p4_perm-GJ204),0)</f>
        <v/>
      </c>
      <c r="GK229" s="44">
        <f>IF(AND(p4_stab&gt;0,GK$4=p4_stab+120),p4_landeq+(p4_perm-GK204),0)</f>
        <v/>
      </c>
      <c r="GL229" s="44">
        <f>IF(AND(p4_stab&gt;0,GL$4=p4_stab+120),p4_landeq+(p4_perm-GL204),0)</f>
        <v/>
      </c>
      <c r="GM229" s="44">
        <f>IF(AND(p4_stab&gt;0,GM$4=p4_stab+120),p4_landeq+(p4_perm-GM204),0)</f>
        <v/>
      </c>
      <c r="GN229" s="44">
        <f>IF(AND(p4_stab&gt;0,GN$4=p4_stab+120),p4_landeq+(p4_perm-GN204),0)</f>
        <v/>
      </c>
      <c r="GO229" s="44">
        <f>IF(AND(p4_stab&gt;0,GO$4=p4_stab+120),p4_landeq+(p4_perm-GO204),0)</f>
        <v/>
      </c>
      <c r="GP229" s="44">
        <f>IF(AND(p4_stab&gt;0,GP$4=p4_stab+120),p4_landeq+(p4_perm-GP204),0)</f>
        <v/>
      </c>
      <c r="GQ229" s="44">
        <f>IF(AND(p4_stab&gt;0,GQ$4=p4_stab+120),p4_landeq+(p4_perm-GQ204),0)</f>
        <v/>
      </c>
      <c r="GR229" s="44">
        <f>IF(AND(p4_stab&gt;0,GR$4=p4_stab+120),p4_landeq+(p4_perm-GR204),0)</f>
        <v/>
      </c>
      <c r="GS229" s="44">
        <f>IF(AND(p4_stab&gt;0,GS$4=p4_stab+120),p4_landeq+(p4_perm-GS204),0)</f>
        <v/>
      </c>
      <c r="GT229" s="44">
        <f>IF(AND(p4_stab&gt;0,GT$4=p4_stab+120),p4_landeq+(p4_perm-GT204),0)</f>
        <v/>
      </c>
      <c r="GU229" s="44">
        <f>IF(AND(p4_stab&gt;0,GU$4=p4_stab+120),p4_landeq+(p4_perm-GU204),0)</f>
        <v/>
      </c>
      <c r="GV229" s="44">
        <f>IF(AND(p4_stab&gt;0,GV$4=p4_stab+120),p4_landeq+(p4_perm-GV204),0)</f>
        <v/>
      </c>
      <c r="GW229" s="44">
        <f>IF(AND(p4_stab&gt;0,GW$4=p4_stab+120),p4_landeq+(p4_perm-GW204),0)</f>
        <v/>
      </c>
      <c r="GX229" s="44">
        <f>IF(AND(p4_stab&gt;0,GX$4=p4_stab+120),p4_landeq+(p4_perm-GX204),0)</f>
        <v/>
      </c>
      <c r="GY229" s="44">
        <f>IF(AND(p4_stab&gt;0,GY$4=p4_stab+120),p4_landeq+(p4_perm-GY204),0)</f>
        <v/>
      </c>
      <c r="GZ229" s="44">
        <f>IF(AND(p4_stab&gt;0,GZ$4=p4_stab+120),p4_landeq+(p4_perm-GZ204),0)</f>
        <v/>
      </c>
      <c r="HA229" s="44">
        <f>IF(AND(p4_stab&gt;0,HA$4=p4_stab+120),p4_landeq+(p4_perm-HA204),0)</f>
        <v/>
      </c>
      <c r="HB229" s="44">
        <f>IF(AND(p4_stab&gt;0,HB$4=p4_stab+120),p4_landeq+(p4_perm-HB204),0)</f>
        <v/>
      </c>
      <c r="HC229" s="44">
        <f>IF(AND(p4_stab&gt;0,HC$4=p4_stab+120),p4_landeq+(p4_perm-HC204),0)</f>
        <v/>
      </c>
      <c r="HD229" s="44">
        <f>IF(AND(p4_stab&gt;0,HD$4=p4_stab+120),p4_landeq+(p4_perm-HD204),0)</f>
        <v/>
      </c>
      <c r="HE229" s="44">
        <f>IF(AND(p4_stab&gt;0,HE$4=p4_stab+120),p4_landeq+(p4_perm-HE204),0)</f>
        <v/>
      </c>
      <c r="HF229" s="44">
        <f>IF(AND(p4_stab&gt;0,HF$4=p4_stab+120),p4_landeq+(p4_perm-HF204),0)</f>
        <v/>
      </c>
      <c r="HG229" s="44">
        <f>IF(AND(p4_stab&gt;0,HG$4=p4_stab+120),p4_landeq+(p4_perm-HG204),0)</f>
        <v/>
      </c>
      <c r="HH229" s="44">
        <f>IF(AND(p4_stab&gt;0,HH$4=p4_stab+120),p4_landeq+(p4_perm-HH204),0)</f>
        <v/>
      </c>
      <c r="HI229" s="44">
        <f>IF(AND(p4_stab&gt;0,HI$4=p4_stab+120),p4_landeq+(p4_perm-HI204),0)</f>
        <v/>
      </c>
      <c r="HJ229" s="44">
        <f>IF(AND(p4_stab&gt;0,HJ$4=p4_stab+120),p4_landeq+(p4_perm-HJ204),0)</f>
        <v/>
      </c>
      <c r="HK229" s="44">
        <f>IF(AND(p4_stab&gt;0,HK$4=p4_stab+120),p4_landeq+(p4_perm-HK204),0)</f>
        <v/>
      </c>
      <c r="HL229" s="44">
        <f>IF(AND(p4_stab&gt;0,HL$4=p4_stab+120),p4_landeq+(p4_perm-HL204),0)</f>
        <v/>
      </c>
      <c r="HM229" s="44">
        <f>IF(AND(p4_stab&gt;0,HM$4=p4_stab+120),p4_landeq+(p4_perm-HM204),0)</f>
        <v/>
      </c>
      <c r="HN229" s="44">
        <f>IF(AND(p4_stab&gt;0,HN$4=p4_stab+120),p4_landeq+(p4_perm-HN204),0)</f>
        <v/>
      </c>
      <c r="HO229" s="44">
        <f>IF(AND(p4_stab&gt;0,HO$4=p4_stab+120),p4_landeq+(p4_perm-HO204),0)</f>
        <v/>
      </c>
      <c r="HP229" s="44">
        <f>IF(AND(p4_stab&gt;0,HP$4=p4_stab+120),p4_landeq+(p4_perm-HP204),0)</f>
        <v/>
      </c>
      <c r="HQ229" s="44">
        <f>IF(AND(p4_stab&gt;0,HQ$4=p4_stab+120),p4_landeq+(p4_perm-HQ204),0)</f>
        <v/>
      </c>
      <c r="HR229" s="44">
        <f>IF(AND(p4_stab&gt;0,HR$4=p4_stab+120),p4_landeq+(p4_perm-HR204),0)</f>
        <v/>
      </c>
      <c r="HS229" s="44">
        <f>IF(AND(p4_stab&gt;0,HS$4=p4_stab+120),p4_landeq+(p4_perm-HS204),0)</f>
        <v/>
      </c>
      <c r="HT229" s="44">
        <f>IF(AND(p4_stab&gt;0,HT$4=p4_stab+120),p4_landeq+(p4_perm-HT204),0)</f>
        <v/>
      </c>
      <c r="HU229" s="44">
        <f>IF(AND(p4_stab&gt;0,HU$4=p4_stab+120),p4_landeq+(p4_perm-HU204),0)</f>
        <v/>
      </c>
      <c r="HV229" s="44">
        <f>IF(AND(p4_stab&gt;0,HV$4=p4_stab+120),p4_landeq+(p4_perm-HV204),0)</f>
        <v/>
      </c>
      <c r="HW229" s="44">
        <f>IF(AND(p4_stab&gt;0,HW$4=p4_stab+120),p4_landeq+(p4_perm-HW204),0)</f>
        <v/>
      </c>
      <c r="HX229" s="44">
        <f>IF(AND(p4_stab&gt;0,HX$4=p4_stab+120),p4_landeq+(p4_perm-HX204),0)</f>
        <v/>
      </c>
      <c r="HY229" s="44">
        <f>IF(AND(p4_stab&gt;0,HY$4=p4_stab+120),p4_landeq+(p4_perm-HY204),0)</f>
        <v/>
      </c>
      <c r="HZ229" s="44">
        <f>IF(AND(p4_stab&gt;0,HZ$4=p4_stab+120),p4_landeq+(p4_perm-HZ204),0)</f>
        <v/>
      </c>
      <c r="IA229" s="44">
        <f>IF(AND(p4_stab&gt;0,IA$4=p4_stab+120),p4_landeq+(p4_perm-IA204),0)</f>
        <v/>
      </c>
      <c r="IB229" s="44">
        <f>IF(AND(p4_stab&gt;0,IB$4=p4_stab+120),p4_landeq+(p4_perm-IB204),0)</f>
        <v/>
      </c>
      <c r="IC229" s="44">
        <f>IF(AND(p4_stab&gt;0,IC$4=p4_stab+120),p4_landeq+(p4_perm-IC204),0)</f>
        <v/>
      </c>
      <c r="ID229" s="44">
        <f>IF(AND(p4_stab&gt;0,ID$4=p4_stab+120),p4_landeq+(p4_perm-ID204),0)</f>
        <v/>
      </c>
      <c r="IE229" s="44">
        <f>IF(AND(p4_stab&gt;0,IE$4=p4_stab+120),p4_landeq+(p4_perm-IE204),0)</f>
        <v/>
      </c>
      <c r="IF229" s="44">
        <f>IF(AND(p4_stab&gt;0,IF$4=p4_stab+120),p4_landeq+(p4_perm-IF204),0)</f>
        <v/>
      </c>
      <c r="IG229" s="44">
        <f>IF(AND(p4_stab&gt;0,IG$4=p4_stab+120),p4_landeq+(p4_perm-IG204),0)</f>
        <v/>
      </c>
      <c r="IH229" s="44">
        <f>IF(AND(p4_stab&gt;0,IH$4=p4_stab+120),p4_landeq+(p4_perm-IH204),0)</f>
        <v/>
      </c>
      <c r="II229" s="44">
        <f>IF(AND(p4_stab&gt;0,II$4=p4_stab+120),p4_landeq+(p4_perm-II204),0)</f>
        <v/>
      </c>
      <c r="IJ229" s="44">
        <f>IF(AND(p4_stab&gt;0,IJ$4=p4_stab+120),p4_landeq+(p4_perm-IJ204),0)</f>
        <v/>
      </c>
      <c r="IK229" s="44">
        <f>IF(AND(p4_stab&gt;0,IK$4=p4_stab+120),p4_landeq+(p4_perm-IK204),0)</f>
        <v/>
      </c>
      <c r="IL229" s="44">
        <f>IF(AND(p4_stab&gt;0,IL$4=p4_stab+120),p4_landeq+(p4_perm-IL204),0)</f>
        <v/>
      </c>
      <c r="IM229" s="44">
        <f>IF(AND(p4_stab&gt;0,IM$4=p4_stab+120),p4_landeq+(p4_perm-IM204),0)</f>
        <v/>
      </c>
      <c r="IN229" s="44">
        <f>IF(AND(p4_stab&gt;0,IN$4=p4_stab+120),p4_landeq+(p4_perm-IN204),0)</f>
        <v/>
      </c>
      <c r="IO229" s="44">
        <f>IF(AND(p4_stab&gt;0,IO$4=p4_stab+120),p4_landeq+(p4_perm-IO204),0)</f>
        <v/>
      </c>
      <c r="IP229" s="44">
        <f>IF(AND(p4_stab&gt;0,IP$4=p4_stab+120),p4_landeq+(p4_perm-IP204),0)</f>
        <v/>
      </c>
      <c r="IQ229" s="44">
        <f>IF(AND(p4_stab&gt;0,IQ$4=p4_stab+120),p4_landeq+(p4_perm-IQ204),0)</f>
        <v/>
      </c>
      <c r="IR229" s="44">
        <f>IF(AND(p4_stab&gt;0,IR$4=p4_stab+120),p4_landeq+(p4_perm-IR204),0)</f>
        <v/>
      </c>
      <c r="IS229" s="44">
        <f>IF(AND(p4_stab&gt;0,IS$4=p4_stab+120),p4_landeq+(p4_perm-IS204),0)</f>
        <v/>
      </c>
      <c r="IT229" s="44">
        <f>IF(AND(p4_stab&gt;0,IT$4=p4_stab+120),p4_landeq+(p4_perm-IT204),0)</f>
        <v/>
      </c>
      <c r="IU229" s="44">
        <f>IF(AND(p4_stab&gt;0,IU$4=p4_stab+120),p4_landeq+(p4_perm-IU204),0)</f>
        <v/>
      </c>
      <c r="IV229" s="44">
        <f>IF(AND(p4_stab&gt;0,IV$4=p4_stab+120),p4_landeq+(p4_perm-IV204),0)</f>
        <v/>
      </c>
      <c r="IW229" s="44">
        <f>IF(AND(p4_stab&gt;0,IW$4=p4_stab+120),p4_landeq+(p4_perm-IW204),0)</f>
        <v/>
      </c>
      <c r="IX229" s="44">
        <f>IF(AND(p4_stab&gt;0,IX$4=p4_stab+120),p4_landeq+(p4_perm-IX204),0)</f>
        <v/>
      </c>
      <c r="IY229" s="44">
        <f>IF(AND(p4_stab&gt;0,IY$4=p4_stab+120),p4_landeq+(p4_perm-IY204),0)</f>
        <v/>
      </c>
      <c r="IZ229" s="44">
        <f>IF(AND(p4_stab&gt;0,IZ$4=p4_stab+120),p4_landeq+(p4_perm-IZ204),0)</f>
        <v/>
      </c>
      <c r="JA229" s="44">
        <f>IF(AND(p4_stab&gt;0,JA$4=p4_stab+120),p4_landeq+(p4_perm-JA204),0)</f>
        <v/>
      </c>
      <c r="JB229" s="44">
        <f>IF(AND(p4_stab&gt;0,JB$4=p4_stab+120),p4_landeq+(p4_perm-JB204),0)</f>
        <v/>
      </c>
      <c r="JC229" s="44">
        <f>IF(AND(p4_stab&gt;0,JC$4=p4_stab+120),p4_landeq+(p4_perm-JC204),0)</f>
        <v/>
      </c>
      <c r="JD229" s="44">
        <f>IF(AND(p4_stab&gt;0,JD$4=p4_stab+120),p4_landeq+(p4_perm-JD204),0)</f>
        <v/>
      </c>
      <c r="JE229" s="44">
        <f>IF(AND(p4_stab&gt;0,JE$4=p4_stab+120),p4_landeq+(p4_perm-JE204),0)</f>
        <v/>
      </c>
      <c r="JF229" s="44">
        <f>IF(AND(p4_stab&gt;0,JF$4=p4_stab+120),p4_landeq+(p4_perm-JF204),0)</f>
        <v/>
      </c>
      <c r="JG229" s="44">
        <f>IF(AND(p4_stab&gt;0,JG$4=p4_stab+120),p4_landeq+(p4_perm-JG204),0)</f>
        <v/>
      </c>
      <c r="JH229" s="44">
        <f>IF(AND(p4_stab&gt;0,JH$4=p4_stab+120),p4_landeq+(p4_perm-JH204),0)</f>
        <v/>
      </c>
      <c r="JI229" s="44">
        <f>IF(AND(p4_stab&gt;0,JI$4=p4_stab+120),p4_landeq+(p4_perm-JI204),0)</f>
        <v/>
      </c>
      <c r="JJ229" s="44">
        <f>IF(AND(p4_stab&gt;0,JJ$4=p4_stab+120),p4_landeq+(p4_perm-JJ204),0)</f>
        <v/>
      </c>
      <c r="JK229" s="44">
        <f>IF(AND(p4_stab&gt;0,JK$4=p4_stab+120),p4_landeq+(p4_perm-JK204),0)</f>
        <v/>
      </c>
      <c r="JL229" s="44">
        <f>IF(AND(p4_stab&gt;0,JL$4=p4_stab+120),p4_landeq+(p4_perm-JL204),0)</f>
        <v/>
      </c>
      <c r="JM229" s="44">
        <f>IF(AND(p4_stab&gt;0,JM$4=p4_stab+120),p4_landeq+(p4_perm-JM204),0)</f>
        <v/>
      </c>
      <c r="JN229" s="44">
        <f>IF(AND(p4_stab&gt;0,JN$4=p4_stab+120),p4_landeq+(p4_perm-JN204),0)</f>
        <v/>
      </c>
      <c r="JO229" s="44">
        <f>IF(AND(p4_stab&gt;0,JO$4=p4_stab+120),p4_landeq+(p4_perm-JO204),0)</f>
        <v/>
      </c>
      <c r="JP229" s="44">
        <f>IF(AND(p4_stab&gt;0,JP$4=p4_stab+120),p4_landeq+(p4_perm-JP204),0)</f>
        <v/>
      </c>
      <c r="JQ229" s="44">
        <f>IF(AND(p4_stab&gt;0,JQ$4=p4_stab+120),p4_landeq+(p4_perm-JQ204),0)</f>
        <v/>
      </c>
      <c r="JR229" s="44">
        <f>IF(AND(p4_stab&gt;0,JR$4=p4_stab+120),p4_landeq+(p4_perm-JR204),0)</f>
        <v/>
      </c>
      <c r="JS229" s="44">
        <f>IF(AND(p4_stab&gt;0,JS$4=p4_stab+120),p4_landeq+(p4_perm-JS204),0)</f>
        <v/>
      </c>
      <c r="JT229" s="44">
        <f>IF(AND(p4_stab&gt;0,JT$4=p4_stab+120),p4_landeq+(p4_perm-JT204),0)</f>
        <v/>
      </c>
      <c r="JU229" s="44">
        <f>IF(AND(p4_stab&gt;0,JU$4=p4_stab+120),p4_landeq+(p4_perm-JU204),0)</f>
        <v/>
      </c>
      <c r="JV229" s="44">
        <f>IF(AND(p4_stab&gt;0,JV$4=p4_stab+120),p4_landeq+(p4_perm-JV204),0)</f>
        <v/>
      </c>
      <c r="JW229" s="44">
        <f>IF(AND(p4_stab&gt;0,JW$4=p4_stab+120),p4_landeq+(p4_perm-JW204),0)</f>
        <v/>
      </c>
      <c r="JX229" s="44">
        <f>IF(AND(p4_stab&gt;0,JX$4=p4_stab+120),p4_landeq+(p4_perm-JX204),0)</f>
        <v/>
      </c>
      <c r="JY229" s="44">
        <f>IF(AND(p4_stab&gt;0,JY$4=p4_stab+120),p4_landeq+(p4_perm-JY204),0)</f>
        <v/>
      </c>
      <c r="JZ229" s="44">
        <f>IF(AND(p4_stab&gt;0,JZ$4=p4_stab+120),p4_landeq+(p4_perm-JZ204),0)</f>
        <v/>
      </c>
      <c r="KA229" s="44">
        <f>IF(AND(p4_stab&gt;0,KA$4=p4_stab+120),p4_landeq+(p4_perm-KA204),0)</f>
        <v/>
      </c>
      <c r="KB229" s="44">
        <f>IF(AND(p4_stab&gt;0,KB$4=p4_stab+120),p4_landeq+(p4_perm-KB204),0)</f>
        <v/>
      </c>
      <c r="KC229" s="44">
        <f>IF(AND(p4_stab&gt;0,KC$4=p4_stab+120),p4_landeq+(p4_perm-KC204),0)</f>
        <v/>
      </c>
      <c r="KD229" s="44">
        <f>IF(AND(p4_stab&gt;0,KD$4=p4_stab+120),p4_landeq+(p4_perm-KD204),0)</f>
        <v/>
      </c>
      <c r="KE229" s="44">
        <f>IF(AND(p4_stab&gt;0,KE$4=p4_stab+120),p4_landeq+(p4_perm-KE204),0)</f>
        <v/>
      </c>
      <c r="KF229" s="44">
        <f>IF(AND(p4_stab&gt;0,KF$4=p4_stab+120),p4_landeq+(p4_perm-KF204),0)</f>
        <v/>
      </c>
      <c r="KG229" s="44">
        <f>IF(AND(p4_stab&gt;0,KG$4=p4_stab+120),p4_landeq+(p4_perm-KG204),0)</f>
        <v/>
      </c>
      <c r="KH229" s="44">
        <f>IF(AND(p4_stab&gt;0,KH$4=p4_stab+120),p4_landeq+(p4_perm-KH204),0)</f>
        <v/>
      </c>
      <c r="KI229" s="44">
        <f>IF(AND(p4_stab&gt;0,KI$4=p4_stab+120),p4_landeq+(p4_perm-KI204),0)</f>
        <v/>
      </c>
      <c r="KJ229" s="44">
        <f>IF(AND(p4_stab&gt;0,KJ$4=p4_stab+120),p4_landeq+(p4_perm-KJ204),0)</f>
        <v/>
      </c>
      <c r="KK229" s="44">
        <f>IF(AND(p4_stab&gt;0,KK$4=p4_stab+120),p4_landeq+(p4_perm-KK204),0)</f>
        <v/>
      </c>
      <c r="KL229" s="44">
        <f>IF(AND(p4_stab&gt;0,KL$4=p4_stab+120),p4_landeq+(p4_perm-KL204),0)</f>
        <v/>
      </c>
      <c r="KM229" s="44">
        <f>IF(AND(p4_stab&gt;0,KM$4=p4_stab+120),p4_landeq+(p4_perm-KM204),0)</f>
        <v/>
      </c>
      <c r="KN229" s="44">
        <f>IF(AND(p4_stab&gt;0,KN$4=p4_stab+120),p4_landeq+(p4_perm-KN204),0)</f>
        <v/>
      </c>
      <c r="KO229" s="44">
        <f>IF(AND(p4_stab&gt;0,KO$4=p4_stab+120),p4_landeq+(p4_perm-KO204),0)</f>
        <v/>
      </c>
      <c r="KP229" s="44">
        <f>IF(AND(p4_stab&gt;0,KP$4=p4_stab+120),p4_landeq+(p4_perm-KP204),0)</f>
        <v/>
      </c>
      <c r="KQ229" s="44">
        <f>IF(AND(p4_stab&gt;0,KQ$4=p4_stab+120),p4_landeq+(p4_perm-KQ204),0)</f>
        <v/>
      </c>
      <c r="KR229" s="44">
        <f>IF(AND(p4_stab&gt;0,KR$4=p4_stab+120),p4_landeq+(p4_perm-KR204),0)</f>
        <v/>
      </c>
      <c r="KS229" s="44">
        <f>IF(AND(p4_stab&gt;0,KS$4=p4_stab+120),p4_landeq+(p4_perm-KS204),0)</f>
        <v/>
      </c>
      <c r="KT229" s="44">
        <f>IF(AND(p4_stab&gt;0,KT$4=p4_stab+120),p4_landeq+(p4_perm-KT204),0)</f>
        <v/>
      </c>
      <c r="KU229" s="44">
        <f>IF(AND(p4_stab&gt;0,KU$4=p4_stab+120),p4_landeq+(p4_perm-KU204),0)</f>
        <v/>
      </c>
      <c r="KV229" s="44">
        <f>IF(AND(p4_stab&gt;0,KV$4=p4_stab+120),p4_landeq+(p4_perm-KV204),0)</f>
        <v/>
      </c>
      <c r="KW229" s="44">
        <f>IF(AND(p4_stab&gt;0,KW$4=p4_stab+120),p4_landeq+(p4_perm-KW204),0)</f>
        <v/>
      </c>
      <c r="KX229" s="44">
        <f>IF(AND(p4_stab&gt;0,KX$4=p4_stab+120),p4_landeq+(p4_perm-KX204),0)</f>
        <v/>
      </c>
      <c r="KY229" s="44">
        <f>IF(AND(p4_stab&gt;0,KY$4=p4_stab+120),p4_landeq+(p4_perm-KY204),0)</f>
        <v/>
      </c>
      <c r="KZ229" s="44">
        <f>IF(AND(p4_stab&gt;0,KZ$4=p4_stab+120),p4_landeq+(p4_perm-KZ204),0)</f>
        <v/>
      </c>
      <c r="LA229" s="44">
        <f>IF(AND(p4_stab&gt;0,LA$4=p4_stab+120),p4_landeq+(p4_perm-LA204),0)</f>
        <v/>
      </c>
      <c r="LB229" s="44">
        <f>IF(AND(p4_stab&gt;0,LB$4=p4_stab+120),p4_landeq+(p4_perm-LB204),0)</f>
        <v/>
      </c>
      <c r="LC229" s="44">
        <f>IF(AND(p4_stab&gt;0,LC$4=p4_stab+120),p4_landeq+(p4_perm-LC204),0)</f>
        <v/>
      </c>
      <c r="LD229" s="44">
        <f>IF(AND(p4_stab&gt;0,LD$4=p4_stab+120),p4_landeq+(p4_perm-LD204),0)</f>
        <v/>
      </c>
      <c r="LE229" s="44">
        <f>IF(AND(p4_stab&gt;0,LE$4=p4_stab+120),p4_landeq+(p4_perm-LE204),0)</f>
        <v/>
      </c>
      <c r="LF229" s="44">
        <f>IF(AND(p4_stab&gt;0,LF$4=p4_stab+120),p4_landeq+(p4_perm-LF204),0)</f>
        <v/>
      </c>
      <c r="LG229" s="44">
        <f>IF(AND(p4_stab&gt;0,LG$4=p4_stab+120),p4_landeq+(p4_perm-LG204),0)</f>
        <v/>
      </c>
      <c r="LH229" s="44">
        <f>IF(AND(p4_stab&gt;0,LH$4=p4_stab+120),p4_landeq+(p4_perm-LH204),0)</f>
        <v/>
      </c>
      <c r="LI229" s="44">
        <f>IF(AND(p4_stab&gt;0,LI$4=p4_stab+120),p4_landeq+(p4_perm-LI204),0)</f>
        <v/>
      </c>
      <c r="LJ229" s="44">
        <f>IF(AND(p4_stab&gt;0,LJ$4=p4_stab+120),p4_landeq+(p4_perm-LJ204),0)</f>
        <v/>
      </c>
      <c r="LK229" s="44">
        <f>IF(AND(p4_stab&gt;0,LK$4=p4_stab+120),p4_landeq+(p4_perm-LK204),0)</f>
        <v/>
      </c>
      <c r="LL229" s="44">
        <f>IF(AND(p4_stab&gt;0,LL$4=p4_stab+120),p4_landeq+(p4_perm-LL204),0)</f>
        <v/>
      </c>
      <c r="LM229" s="44">
        <f>IF(AND(p4_stab&gt;0,LM$4=p4_stab+120),p4_landeq+(p4_perm-LM204),0)</f>
        <v/>
      </c>
      <c r="LN229" s="44">
        <f>IF(AND(p4_stab&gt;0,LN$4=p4_stab+120),p4_landeq+(p4_perm-LN204),0)</f>
        <v/>
      </c>
      <c r="LO229" s="44">
        <f>IF(AND(p4_stab&gt;0,LO$4=p4_stab+120),p4_landeq+(p4_perm-LO204),0)</f>
        <v/>
      </c>
      <c r="LP229" s="44">
        <f>IF(AND(p4_stab&gt;0,LP$4=p4_stab+120),p4_landeq+(p4_perm-LP204),0)</f>
        <v/>
      </c>
      <c r="LQ229" s="44">
        <f>IF(AND(p4_stab&gt;0,LQ$4=p4_stab+120),p4_landeq+(p4_perm-LQ204),0)</f>
        <v/>
      </c>
      <c r="LR229" s="44">
        <f>IF(AND(p4_stab&gt;0,LR$4=p4_stab+120),p4_landeq+(p4_perm-LR204),0)</f>
        <v/>
      </c>
      <c r="LS229" s="44">
        <f>IF(AND(p4_stab&gt;0,LS$4=p4_stab+120),p4_landeq+(p4_perm-LS204),0)</f>
        <v/>
      </c>
      <c r="LT229" s="44">
        <f>IF(AND(p4_stab&gt;0,LT$4=p4_stab+120),p4_landeq+(p4_perm-LT204),0)</f>
        <v/>
      </c>
      <c r="LU229" s="44">
        <f>IF(AND(p4_stab&gt;0,LU$4=p4_stab+120),p4_landeq+(p4_perm-LU204),0)</f>
        <v/>
      </c>
      <c r="LV229" s="44">
        <f>IF(AND(p4_stab&gt;0,LV$4=p4_stab+120),p4_landeq+(p4_perm-LV204),0)</f>
        <v/>
      </c>
      <c r="LW229" s="44">
        <f>IF(AND(p4_stab&gt;0,LW$4=p4_stab+120),p4_landeq+(p4_perm-LW204),0)</f>
        <v/>
      </c>
      <c r="LX229" s="44">
        <f>IF(AND(p4_stab&gt;0,LX$4=p4_stab+120),p4_landeq+(p4_perm-LX204),0)</f>
        <v/>
      </c>
      <c r="LY229" s="44">
        <f>IF(AND(p4_stab&gt;0,LY$4=p4_stab+120),p4_landeq+(p4_perm-LY204),0)</f>
        <v/>
      </c>
      <c r="LZ229" s="44">
        <f>IF(AND(p4_stab&gt;0,LZ$4=p4_stab+120),p4_landeq+(p4_perm-LZ204),0)</f>
        <v/>
      </c>
      <c r="MA229" s="44">
        <f>IF(AND(p4_stab&gt;0,MA$4=p4_stab+120),p4_landeq+(p4_perm-MA204),0)</f>
        <v/>
      </c>
      <c r="MB229" s="44">
        <f>IF(AND(p4_stab&gt;0,MB$4=p4_stab+120),p4_landeq+(p4_perm-MB204),0)</f>
        <v/>
      </c>
      <c r="MC229" s="44">
        <f>IF(AND(p4_stab&gt;0,MC$4=p4_stab+120),p4_landeq+(p4_perm-MC204),0)</f>
        <v/>
      </c>
      <c r="MD229" s="44">
        <f>IF(AND(p4_stab&gt;0,MD$4=p4_stab+120),p4_landeq+(p4_perm-MD204),0)</f>
        <v/>
      </c>
      <c r="ME229" s="44">
        <f>IF(AND(p4_stab&gt;0,ME$4=p4_stab+120),p4_landeq+(p4_perm-ME204),0)</f>
        <v/>
      </c>
      <c r="MF229" s="44">
        <f>IF(AND(p4_stab&gt;0,MF$4=p4_stab+120),p4_landeq+(p4_perm-MF204),0)</f>
        <v/>
      </c>
      <c r="MG229" s="44">
        <f>IF(AND(p4_stab&gt;0,MG$4=p4_stab+120),p4_landeq+(p4_perm-MG204),0)</f>
        <v/>
      </c>
      <c r="MH229" s="44">
        <f>IF(AND(p4_stab&gt;0,MH$4=p4_stab+120),p4_landeq+(p4_perm-MH204),0)</f>
        <v/>
      </c>
      <c r="MI229" s="44">
        <f>IF(AND(p4_stab&gt;0,MI$4=p4_stab+120),p4_landeq+(p4_perm-MI204),0)</f>
        <v/>
      </c>
      <c r="MJ229" s="44">
        <f>IF(AND(p4_stab&gt;0,MJ$4=p4_stab+120),p4_landeq+(p4_perm-MJ204),0)</f>
        <v/>
      </c>
      <c r="MK229" s="44">
        <f>IF(AND(p4_stab&gt;0,MK$4=p4_stab+120),p4_landeq+(p4_perm-MK204),0)</f>
        <v/>
      </c>
      <c r="ML229" s="44">
        <f>IF(AND(p4_stab&gt;0,ML$4=p4_stab+120),p4_landeq+(p4_perm-ML204),0)</f>
        <v/>
      </c>
      <c r="MM229" s="44">
        <f>IF(AND(p4_stab&gt;0,MM$4=p4_stab+120),p4_landeq+(p4_perm-MM204),0)</f>
        <v/>
      </c>
      <c r="MN229" s="44">
        <f>IF(AND(p4_stab&gt;0,MN$4=p4_stab+120),p4_landeq+(p4_perm-MN204),0)</f>
        <v/>
      </c>
      <c r="MO229" s="44">
        <f>IF(AND(p4_stab&gt;0,MO$4=p4_stab+120),p4_landeq+(p4_perm-MO204),0)</f>
        <v/>
      </c>
      <c r="MP229" s="44">
        <f>IF(AND(p4_stab&gt;0,MP$4=p4_stab+120),p4_landeq+(p4_perm-MP204),0)</f>
        <v/>
      </c>
      <c r="MQ229" s="44">
        <f>IF(AND(p4_stab&gt;0,MQ$4=p4_stab+120),p4_landeq+(p4_perm-MQ204),0)</f>
        <v/>
      </c>
      <c r="MR229" s="44">
        <f>IF(AND(p4_stab&gt;0,MR$4=p4_stab+120),p4_landeq+(p4_perm-MR204),0)</f>
        <v/>
      </c>
      <c r="MS229" s="44">
        <f>IF(AND(p4_stab&gt;0,MS$4=p4_stab+120),p4_landeq+(p4_perm-MS204),0)</f>
        <v/>
      </c>
      <c r="MT229" s="44">
        <f>IF(AND(p4_stab&gt;0,MT$4=p4_stab+120),p4_landeq+(p4_perm-MT204),0)</f>
        <v/>
      </c>
      <c r="MU229" s="44">
        <f>IF(AND(p4_stab&gt;0,MU$4=p4_stab+120),p4_landeq+(p4_perm-MU204),0)</f>
        <v/>
      </c>
      <c r="MV229" s="44">
        <f>IF(AND(p4_stab&gt;0,MV$4=p4_stab+120),p4_landeq+(p4_perm-MV204),0)</f>
        <v/>
      </c>
      <c r="MW229" s="44">
        <f>IF(AND(p4_stab&gt;0,MW$4=p4_stab+120),p4_landeq+(p4_perm-MW204),0)</f>
        <v/>
      </c>
      <c r="MX229" s="44">
        <f>IF(AND(p4_stab&gt;0,MX$4=p4_stab+120),p4_landeq+(p4_perm-MX204),0)</f>
        <v/>
      </c>
      <c r="MY229" s="44">
        <f>IF(AND(p4_stab&gt;0,MY$4=p4_stab+120),p4_landeq+(p4_perm-MY204),0)</f>
        <v/>
      </c>
      <c r="MZ229" s="44">
        <f>IF(AND(p4_stab&gt;0,MZ$4=p4_stab+120),p4_landeq+(p4_perm-MZ204),0)</f>
        <v/>
      </c>
      <c r="NA229" s="44">
        <f>IF(AND(p4_stab&gt;0,NA$4=p4_stab+120),p4_landeq+(p4_perm-NA204),0)</f>
        <v/>
      </c>
      <c r="NB229" s="44">
        <f>IF(AND(p4_stab&gt;0,NB$4=p4_stab+120),p4_landeq+(p4_perm-NB204),0)</f>
        <v/>
      </c>
      <c r="NC229" s="44">
        <f>IF(AND(p4_stab&gt;0,NC$4=p4_stab+120),p4_landeq+(p4_perm-NC204),0)</f>
        <v/>
      </c>
      <c r="ND229" s="44">
        <f>IF(AND(p4_stab&gt;0,ND$4=p4_stab+120),p4_landeq+(p4_perm-ND204),0)</f>
        <v/>
      </c>
      <c r="NE229" s="44">
        <f>IF(AND(p4_stab&gt;0,NE$4=p4_stab+120),p4_landeq+(p4_perm-NE204),0)</f>
        <v/>
      </c>
      <c r="NF229" s="44">
        <f>IF(AND(p4_stab&gt;0,NF$4=p4_stab+120),p4_landeq+(p4_perm-NF204),0)</f>
        <v/>
      </c>
      <c r="NG229" s="44">
        <f>IF(AND(p4_stab&gt;0,NG$4=p4_stab+120),p4_landeq+(p4_perm-NG204),0)</f>
        <v/>
      </c>
      <c r="NH229" s="44">
        <f>IF(AND(p4_stab&gt;0,NH$4=p4_stab+120),p4_landeq+(p4_perm-NH204),0)</f>
        <v/>
      </c>
      <c r="NI229" s="44">
        <f>IF(AND(p4_stab&gt;0,NI$4=p4_stab+120),p4_landeq+(p4_perm-NI204),0)</f>
        <v/>
      </c>
      <c r="NJ229" s="44">
        <f>IF(AND(p4_stab&gt;0,NJ$4=p4_stab+120),p4_landeq+(p4_perm-NJ204),0)</f>
        <v/>
      </c>
      <c r="NK229" s="44">
        <f>IF(AND(p4_stab&gt;0,NK$4=p4_stab+120),p4_landeq+(p4_perm-NK204),0)</f>
        <v/>
      </c>
      <c r="NL229" s="44">
        <f>IF(AND(p4_stab&gt;0,NL$4=p4_stab+120),p4_landeq+(p4_perm-NL204),0)</f>
        <v/>
      </c>
      <c r="NM229" s="44">
        <f>IF(AND(p4_stab&gt;0,NM$4=p4_stab+120),p4_landeq+(p4_perm-NM204),0)</f>
        <v/>
      </c>
      <c r="NN229" s="44">
        <f>IF(AND(p4_stab&gt;0,NN$4=p4_stab+120),p4_landeq+(p4_perm-NN204),0)</f>
        <v/>
      </c>
      <c r="NO229" s="44">
        <f>IF(AND(p4_stab&gt;0,NO$4=p4_stab+120),p4_landeq+(p4_perm-NO204),0)</f>
        <v/>
      </c>
      <c r="NP229" s="44">
        <f>IF(AND(p4_stab&gt;0,NP$4=p4_stab+120),p4_landeq+(p4_perm-NP204),0)</f>
        <v/>
      </c>
      <c r="NQ229" s="44">
        <f>IF(AND(p4_stab&gt;0,NQ$4=p4_stab+120),p4_landeq+(p4_perm-NQ204),0)</f>
        <v/>
      </c>
      <c r="NR229" s="44">
        <f>IF(AND(p4_stab&gt;0,NR$4=p4_stab+120),p4_landeq+(p4_perm-NR204),0)</f>
        <v/>
      </c>
      <c r="NS229" s="44">
        <f>IF(AND(p4_stab&gt;0,NS$4=p4_stab+120),p4_landeq+(p4_perm-NS204),0)</f>
        <v/>
      </c>
      <c r="NT229" s="44">
        <f>IF(AND(p4_stab&gt;0,NT$4=p4_stab+120),p4_landeq+(p4_perm-NT204),0)</f>
        <v/>
      </c>
      <c r="NU229" s="44">
        <f>IF(AND(p4_stab&gt;0,NU$4=p4_stab+120),p4_landeq+(p4_perm-NU204),0)</f>
        <v/>
      </c>
      <c r="NV229" s="44">
        <f>IF(AND(p4_stab&gt;0,NV$4=p4_stab+120),p4_landeq+(p4_perm-NV204),0)</f>
        <v/>
      </c>
      <c r="NW229" s="44">
        <f>IF(AND(p4_stab&gt;0,NW$4=p4_stab+120),p4_landeq+(p4_perm-NW204),0)</f>
        <v/>
      </c>
      <c r="NX229" s="44">
        <f>IF(AND(p4_stab&gt;0,NX$4=p4_stab+120),p4_landeq+(p4_perm-NX204),0)</f>
        <v/>
      </c>
      <c r="NY229" s="44">
        <f>IF(AND(p4_stab&gt;0,NY$4=p4_stab+120),p4_landeq+(p4_perm-NY204),0)</f>
        <v/>
      </c>
      <c r="NZ229" s="44">
        <f>IF(AND(p4_stab&gt;0,NZ$4=p4_stab+120),p4_landeq+(p4_perm-NZ204),0)</f>
        <v/>
      </c>
      <c r="OA229" s="44">
        <f>IF(AND(p4_stab&gt;0,OA$4=p4_stab+120),p4_landeq+(p4_perm-OA204),0)</f>
        <v/>
      </c>
      <c r="OB229" s="44">
        <f>IF(AND(p4_stab&gt;0,OB$4=p4_stab+120),p4_landeq+(p4_perm-OB204),0)</f>
        <v/>
      </c>
      <c r="OC229" s="44">
        <f>IF(AND(p4_stab&gt;0,OC$4=p4_stab+120),p4_landeq+(p4_perm-OC204),0)</f>
        <v/>
      </c>
      <c r="OD229" s="44">
        <f>IF(AND(p4_stab&gt;0,OD$4=p4_stab+120),p4_landeq+(p4_perm-OD204),0)</f>
        <v/>
      </c>
      <c r="OE229" s="44">
        <f>IF(AND(p4_stab&gt;0,OE$4=p4_stab+120),p4_landeq+(p4_perm-OE204),0)</f>
        <v/>
      </c>
      <c r="OF229" s="44">
        <f>IF(AND(p4_stab&gt;0,OF$4=p4_stab+120),p4_landeq+(p4_perm-OF204),0)</f>
        <v/>
      </c>
      <c r="OG229" s="44">
        <f>IF(AND(p4_stab&gt;0,OG$4=p4_stab+120),p4_landeq+(p4_perm-OG204),0)</f>
        <v/>
      </c>
      <c r="OH229" s="44">
        <f>IF(AND(p4_stab&gt;0,OH$4=p4_stab+120),p4_landeq+(p4_perm-OH204),0)</f>
        <v/>
      </c>
      <c r="OI229" s="44">
        <f>IF(AND(p4_stab&gt;0,OI$4=p4_stab+120),p4_landeq+(p4_perm-OI204),0)</f>
        <v/>
      </c>
      <c r="OJ229" s="44">
        <f>IF(AND(p4_stab&gt;0,OJ$4=p4_stab+120),p4_landeq+(p4_perm-OJ204),0)</f>
        <v/>
      </c>
      <c r="OK229" s="44">
        <f>IF(AND(p4_stab&gt;0,OK$4=p4_stab+120),p4_landeq+(p4_perm-OK204),0)</f>
        <v/>
      </c>
      <c r="OL229" s="44">
        <f>IF(AND(p4_stab&gt;0,OL$4=p4_stab+120),p4_landeq+(p4_perm-OL204),0)</f>
        <v/>
      </c>
      <c r="OM229" s="44">
        <f>IF(AND(p4_stab&gt;0,OM$4=p4_stab+120),p4_landeq+(p4_perm-OM204),0)</f>
        <v/>
      </c>
      <c r="ON229" s="44">
        <f>IF(AND(p4_stab&gt;0,ON$4=p4_stab+120),p4_landeq+(p4_perm-ON204),0)</f>
        <v/>
      </c>
      <c r="OO229" s="44">
        <f>IF(AND(p4_stab&gt;0,OO$4=p4_stab+120),p4_landeq+(p4_perm-OO204),0)</f>
        <v/>
      </c>
      <c r="OP229" s="44">
        <f>IF(AND(p4_stab&gt;0,OP$4=p4_stab+120),p4_landeq+(p4_perm-OP204),0)</f>
        <v/>
      </c>
      <c r="OQ229" s="44">
        <f>IF(AND(p4_stab&gt;0,OQ$4=p4_stab+120),p4_landeq+(p4_perm-OQ204),0)</f>
        <v/>
      </c>
      <c r="OR229" s="44">
        <f>IF(AND(p4_stab&gt;0,OR$4=p4_stab+120),p4_landeq+(p4_perm-OR204),0)</f>
        <v/>
      </c>
      <c r="OS229" s="44">
        <f>IF(AND(p4_stab&gt;0,OS$4=p4_stab+120),p4_landeq+(p4_perm-OS204),0)</f>
        <v/>
      </c>
      <c r="OT229" s="44">
        <f>IF(AND(p4_stab&gt;0,OT$4=p4_stab+120),p4_landeq+(p4_perm-OT204),0)</f>
        <v/>
      </c>
      <c r="OU229" s="44">
        <f>IF(AND(p4_stab&gt;0,OU$4=p4_stab+120),p4_landeq+(p4_perm-OU204),0)</f>
        <v/>
      </c>
      <c r="OV229" s="44">
        <f>IF(AND(p4_stab&gt;0,OV$4=p4_stab+120),p4_landeq+(p4_perm-OV204),0)</f>
        <v/>
      </c>
      <c r="OW229" s="44">
        <f>IF(AND(p4_stab&gt;0,OW$4=p4_stab+120),p4_landeq+(p4_perm-OW204),0)</f>
        <v/>
      </c>
      <c r="OX229" s="44">
        <f>IF(AND(p4_stab&gt;0,OX$4=p4_stab+120),p4_landeq+(p4_perm-OX204),0)</f>
        <v/>
      </c>
      <c r="OY229" s="44">
        <f>IF(AND(p4_stab&gt;0,OY$4=p4_stab+120),p4_landeq+(p4_perm-OY204),0)</f>
        <v/>
      </c>
      <c r="OZ229" s="44">
        <f>IF(AND(p4_stab&gt;0,OZ$4=p4_stab+120),p4_landeq+(p4_perm-OZ204),0)</f>
        <v/>
      </c>
      <c r="PA229" s="44">
        <f>IF(AND(p4_stab&gt;0,PA$4=p4_stab+120),p4_landeq+(p4_perm-PA204),0)</f>
        <v/>
      </c>
      <c r="PB229" s="44">
        <f>IF(AND(p4_stab&gt;0,PB$4=p4_stab+120),p4_landeq+(p4_perm-PB204),0)</f>
        <v/>
      </c>
      <c r="PC229" s="44">
        <f>IF(AND(p4_stab&gt;0,PC$4=p4_stab+120),p4_landeq+(p4_perm-PC204),0)</f>
        <v/>
      </c>
      <c r="PD229" s="44">
        <f>IF(AND(p4_stab&gt;0,PD$4=p4_stab+120),p4_landeq+(p4_perm-PD204),0)</f>
        <v/>
      </c>
      <c r="PE229" s="44">
        <f>IF(AND(p4_stab&gt;0,PE$4=p4_stab+120),p4_landeq+(p4_perm-PE204),0)</f>
        <v/>
      </c>
      <c r="PF229" s="44">
        <f>IF(AND(p4_stab&gt;0,PF$4=p4_stab+120),p4_landeq+(p4_perm-PF204),0)</f>
        <v/>
      </c>
      <c r="PG229" s="44">
        <f>IF(AND(p4_stab&gt;0,PG$4=p4_stab+120),p4_landeq+(p4_perm-PG204),0)</f>
        <v/>
      </c>
      <c r="PH229" s="44">
        <f>IF(AND(p4_stab&gt;0,PH$4=p4_stab+120),p4_landeq+(p4_perm-PH204),0)</f>
        <v/>
      </c>
      <c r="PI229" s="44">
        <f>IF(AND(p4_stab&gt;0,PI$4=p4_stab+120),p4_landeq+(p4_perm-PI204),0)</f>
        <v/>
      </c>
      <c r="PJ229" s="44">
        <f>IF(AND(p4_stab&gt;0,PJ$4=p4_stab+120),p4_landeq+(p4_perm-PJ204),0)</f>
        <v/>
      </c>
      <c r="PK229" s="44">
        <f>IF(AND(p4_stab&gt;0,PK$4=p4_stab+120),p4_landeq+(p4_perm-PK204),0)</f>
        <v/>
      </c>
      <c r="PL229" s="44">
        <f>IF(AND(p4_stab&gt;0,PL$4=p4_stab+120),p4_landeq+(p4_perm-PL204),0)</f>
        <v/>
      </c>
      <c r="PM229" s="44">
        <f>IF(AND(p4_stab&gt;0,PM$4=p4_stab+120),p4_landeq+(p4_perm-PM204),0)</f>
        <v/>
      </c>
    </row>
    <row r="230">
      <c r="A230" s="9" t="inlineStr">
        <is>
          <t>Landowner cash-flow share (Yrs 1-10)</t>
        </is>
      </c>
      <c r="B230" s="9" t="inlineStr">
        <is>
          <t>P4</t>
        </is>
      </c>
      <c r="C230" s="43">
        <f>SUM(D230:PM230)</f>
        <v/>
      </c>
      <c r="D230" s="44">
        <f>IF(AND(D209&gt;=1,D209&lt;=10,D226&gt;0),D226*split_lo,0)</f>
        <v/>
      </c>
      <c r="E230" s="44">
        <f>IF(AND(E209&gt;=1,E209&lt;=10,E226&gt;0),E226*split_lo,0)</f>
        <v/>
      </c>
      <c r="F230" s="44">
        <f>IF(AND(F209&gt;=1,F209&lt;=10,F226&gt;0),F226*split_lo,0)</f>
        <v/>
      </c>
      <c r="G230" s="44">
        <f>IF(AND(G209&gt;=1,G209&lt;=10,G226&gt;0),G226*split_lo,0)</f>
        <v/>
      </c>
      <c r="H230" s="44">
        <f>IF(AND(H209&gt;=1,H209&lt;=10,H226&gt;0),H226*split_lo,0)</f>
        <v/>
      </c>
      <c r="I230" s="44">
        <f>IF(AND(I209&gt;=1,I209&lt;=10,I226&gt;0),I226*split_lo,0)</f>
        <v/>
      </c>
      <c r="J230" s="44">
        <f>IF(AND(J209&gt;=1,J209&lt;=10,J226&gt;0),J226*split_lo,0)</f>
        <v/>
      </c>
      <c r="K230" s="44">
        <f>IF(AND(K209&gt;=1,K209&lt;=10,K226&gt;0),K226*split_lo,0)</f>
        <v/>
      </c>
      <c r="L230" s="44">
        <f>IF(AND(L209&gt;=1,L209&lt;=10,L226&gt;0),L226*split_lo,0)</f>
        <v/>
      </c>
      <c r="M230" s="44">
        <f>IF(AND(M209&gt;=1,M209&lt;=10,M226&gt;0),M226*split_lo,0)</f>
        <v/>
      </c>
      <c r="N230" s="44">
        <f>IF(AND(N209&gt;=1,N209&lt;=10,N226&gt;0),N226*split_lo,0)</f>
        <v/>
      </c>
      <c r="O230" s="44">
        <f>IF(AND(O209&gt;=1,O209&lt;=10,O226&gt;0),O226*split_lo,0)</f>
        <v/>
      </c>
      <c r="P230" s="44">
        <f>IF(AND(P209&gt;=1,P209&lt;=10,P226&gt;0),P226*split_lo,0)</f>
        <v/>
      </c>
      <c r="Q230" s="44">
        <f>IF(AND(Q209&gt;=1,Q209&lt;=10,Q226&gt;0),Q226*split_lo,0)</f>
        <v/>
      </c>
      <c r="R230" s="44">
        <f>IF(AND(R209&gt;=1,R209&lt;=10,R226&gt;0),R226*split_lo,0)</f>
        <v/>
      </c>
      <c r="S230" s="44">
        <f>IF(AND(S209&gt;=1,S209&lt;=10,S226&gt;0),S226*split_lo,0)</f>
        <v/>
      </c>
      <c r="T230" s="44">
        <f>IF(AND(T209&gt;=1,T209&lt;=10,T226&gt;0),T226*split_lo,0)</f>
        <v/>
      </c>
      <c r="U230" s="44">
        <f>IF(AND(U209&gt;=1,U209&lt;=10,U226&gt;0),U226*split_lo,0)</f>
        <v/>
      </c>
      <c r="V230" s="44">
        <f>IF(AND(V209&gt;=1,V209&lt;=10,V226&gt;0),V226*split_lo,0)</f>
        <v/>
      </c>
      <c r="W230" s="44">
        <f>IF(AND(W209&gt;=1,W209&lt;=10,W226&gt;0),W226*split_lo,0)</f>
        <v/>
      </c>
      <c r="X230" s="44">
        <f>IF(AND(X209&gt;=1,X209&lt;=10,X226&gt;0),X226*split_lo,0)</f>
        <v/>
      </c>
      <c r="Y230" s="44">
        <f>IF(AND(Y209&gt;=1,Y209&lt;=10,Y226&gt;0),Y226*split_lo,0)</f>
        <v/>
      </c>
      <c r="Z230" s="44">
        <f>IF(AND(Z209&gt;=1,Z209&lt;=10,Z226&gt;0),Z226*split_lo,0)</f>
        <v/>
      </c>
      <c r="AA230" s="44">
        <f>IF(AND(AA209&gt;=1,AA209&lt;=10,AA226&gt;0),AA226*split_lo,0)</f>
        <v/>
      </c>
      <c r="AB230" s="44">
        <f>IF(AND(AB209&gt;=1,AB209&lt;=10,AB226&gt;0),AB226*split_lo,0)</f>
        <v/>
      </c>
      <c r="AC230" s="44">
        <f>IF(AND(AC209&gt;=1,AC209&lt;=10,AC226&gt;0),AC226*split_lo,0)</f>
        <v/>
      </c>
      <c r="AD230" s="44">
        <f>IF(AND(AD209&gt;=1,AD209&lt;=10,AD226&gt;0),AD226*split_lo,0)</f>
        <v/>
      </c>
      <c r="AE230" s="44">
        <f>IF(AND(AE209&gt;=1,AE209&lt;=10,AE226&gt;0),AE226*split_lo,0)</f>
        <v/>
      </c>
      <c r="AF230" s="44">
        <f>IF(AND(AF209&gt;=1,AF209&lt;=10,AF226&gt;0),AF226*split_lo,0)</f>
        <v/>
      </c>
      <c r="AG230" s="44">
        <f>IF(AND(AG209&gt;=1,AG209&lt;=10,AG226&gt;0),AG226*split_lo,0)</f>
        <v/>
      </c>
      <c r="AH230" s="44">
        <f>IF(AND(AH209&gt;=1,AH209&lt;=10,AH226&gt;0),AH226*split_lo,0)</f>
        <v/>
      </c>
      <c r="AI230" s="44">
        <f>IF(AND(AI209&gt;=1,AI209&lt;=10,AI226&gt;0),AI226*split_lo,0)</f>
        <v/>
      </c>
      <c r="AJ230" s="44">
        <f>IF(AND(AJ209&gt;=1,AJ209&lt;=10,AJ226&gt;0),AJ226*split_lo,0)</f>
        <v/>
      </c>
      <c r="AK230" s="44">
        <f>IF(AND(AK209&gt;=1,AK209&lt;=10,AK226&gt;0),AK226*split_lo,0)</f>
        <v/>
      </c>
      <c r="AL230" s="44">
        <f>IF(AND(AL209&gt;=1,AL209&lt;=10,AL226&gt;0),AL226*split_lo,0)</f>
        <v/>
      </c>
      <c r="AM230" s="44">
        <f>IF(AND(AM209&gt;=1,AM209&lt;=10,AM226&gt;0),AM226*split_lo,0)</f>
        <v/>
      </c>
      <c r="AN230" s="44">
        <f>IF(AND(AN209&gt;=1,AN209&lt;=10,AN226&gt;0),AN226*split_lo,0)</f>
        <v/>
      </c>
      <c r="AO230" s="44">
        <f>IF(AND(AO209&gt;=1,AO209&lt;=10,AO226&gt;0),AO226*split_lo,0)</f>
        <v/>
      </c>
      <c r="AP230" s="44">
        <f>IF(AND(AP209&gt;=1,AP209&lt;=10,AP226&gt;0),AP226*split_lo,0)</f>
        <v/>
      </c>
      <c r="AQ230" s="44">
        <f>IF(AND(AQ209&gt;=1,AQ209&lt;=10,AQ226&gt;0),AQ226*split_lo,0)</f>
        <v/>
      </c>
      <c r="AR230" s="44">
        <f>IF(AND(AR209&gt;=1,AR209&lt;=10,AR226&gt;0),AR226*split_lo,0)</f>
        <v/>
      </c>
      <c r="AS230" s="44">
        <f>IF(AND(AS209&gt;=1,AS209&lt;=10,AS226&gt;0),AS226*split_lo,0)</f>
        <v/>
      </c>
      <c r="AT230" s="44">
        <f>IF(AND(AT209&gt;=1,AT209&lt;=10,AT226&gt;0),AT226*split_lo,0)</f>
        <v/>
      </c>
      <c r="AU230" s="44">
        <f>IF(AND(AU209&gt;=1,AU209&lt;=10,AU226&gt;0),AU226*split_lo,0)</f>
        <v/>
      </c>
      <c r="AV230" s="44">
        <f>IF(AND(AV209&gt;=1,AV209&lt;=10,AV226&gt;0),AV226*split_lo,0)</f>
        <v/>
      </c>
      <c r="AW230" s="44">
        <f>IF(AND(AW209&gt;=1,AW209&lt;=10,AW226&gt;0),AW226*split_lo,0)</f>
        <v/>
      </c>
      <c r="AX230" s="44">
        <f>IF(AND(AX209&gt;=1,AX209&lt;=10,AX226&gt;0),AX226*split_lo,0)</f>
        <v/>
      </c>
      <c r="AY230" s="44">
        <f>IF(AND(AY209&gt;=1,AY209&lt;=10,AY226&gt;0),AY226*split_lo,0)</f>
        <v/>
      </c>
      <c r="AZ230" s="44">
        <f>IF(AND(AZ209&gt;=1,AZ209&lt;=10,AZ226&gt;0),AZ226*split_lo,0)</f>
        <v/>
      </c>
      <c r="BA230" s="44">
        <f>IF(AND(BA209&gt;=1,BA209&lt;=10,BA226&gt;0),BA226*split_lo,0)</f>
        <v/>
      </c>
      <c r="BB230" s="44">
        <f>IF(AND(BB209&gt;=1,BB209&lt;=10,BB226&gt;0),BB226*split_lo,0)</f>
        <v/>
      </c>
      <c r="BC230" s="44">
        <f>IF(AND(BC209&gt;=1,BC209&lt;=10,BC226&gt;0),BC226*split_lo,0)</f>
        <v/>
      </c>
      <c r="BD230" s="44">
        <f>IF(AND(BD209&gt;=1,BD209&lt;=10,BD226&gt;0),BD226*split_lo,0)</f>
        <v/>
      </c>
      <c r="BE230" s="44">
        <f>IF(AND(BE209&gt;=1,BE209&lt;=10,BE226&gt;0),BE226*split_lo,0)</f>
        <v/>
      </c>
      <c r="BF230" s="44">
        <f>IF(AND(BF209&gt;=1,BF209&lt;=10,BF226&gt;0),BF226*split_lo,0)</f>
        <v/>
      </c>
      <c r="BG230" s="44">
        <f>IF(AND(BG209&gt;=1,BG209&lt;=10,BG226&gt;0),BG226*split_lo,0)</f>
        <v/>
      </c>
      <c r="BH230" s="44">
        <f>IF(AND(BH209&gt;=1,BH209&lt;=10,BH226&gt;0),BH226*split_lo,0)</f>
        <v/>
      </c>
      <c r="BI230" s="44">
        <f>IF(AND(BI209&gt;=1,BI209&lt;=10,BI226&gt;0),BI226*split_lo,0)</f>
        <v/>
      </c>
      <c r="BJ230" s="44">
        <f>IF(AND(BJ209&gt;=1,BJ209&lt;=10,BJ226&gt;0),BJ226*split_lo,0)</f>
        <v/>
      </c>
      <c r="BK230" s="44">
        <f>IF(AND(BK209&gt;=1,BK209&lt;=10,BK226&gt;0),BK226*split_lo,0)</f>
        <v/>
      </c>
      <c r="BL230" s="44">
        <f>IF(AND(BL209&gt;=1,BL209&lt;=10,BL226&gt;0),BL226*split_lo,0)</f>
        <v/>
      </c>
      <c r="BM230" s="44">
        <f>IF(AND(BM209&gt;=1,BM209&lt;=10,BM226&gt;0),BM226*split_lo,0)</f>
        <v/>
      </c>
      <c r="BN230" s="44">
        <f>IF(AND(BN209&gt;=1,BN209&lt;=10,BN226&gt;0),BN226*split_lo,0)</f>
        <v/>
      </c>
      <c r="BO230" s="44">
        <f>IF(AND(BO209&gt;=1,BO209&lt;=10,BO226&gt;0),BO226*split_lo,0)</f>
        <v/>
      </c>
      <c r="BP230" s="44">
        <f>IF(AND(BP209&gt;=1,BP209&lt;=10,BP226&gt;0),BP226*split_lo,0)</f>
        <v/>
      </c>
      <c r="BQ230" s="44">
        <f>IF(AND(BQ209&gt;=1,BQ209&lt;=10,BQ226&gt;0),BQ226*split_lo,0)</f>
        <v/>
      </c>
      <c r="BR230" s="44">
        <f>IF(AND(BR209&gt;=1,BR209&lt;=10,BR226&gt;0),BR226*split_lo,0)</f>
        <v/>
      </c>
      <c r="BS230" s="44">
        <f>IF(AND(BS209&gt;=1,BS209&lt;=10,BS226&gt;0),BS226*split_lo,0)</f>
        <v/>
      </c>
      <c r="BT230" s="44">
        <f>IF(AND(BT209&gt;=1,BT209&lt;=10,BT226&gt;0),BT226*split_lo,0)</f>
        <v/>
      </c>
      <c r="BU230" s="44">
        <f>IF(AND(BU209&gt;=1,BU209&lt;=10,BU226&gt;0),BU226*split_lo,0)</f>
        <v/>
      </c>
      <c r="BV230" s="44">
        <f>IF(AND(BV209&gt;=1,BV209&lt;=10,BV226&gt;0),BV226*split_lo,0)</f>
        <v/>
      </c>
      <c r="BW230" s="44">
        <f>IF(AND(BW209&gt;=1,BW209&lt;=10,BW226&gt;0),BW226*split_lo,0)</f>
        <v/>
      </c>
      <c r="BX230" s="44">
        <f>IF(AND(BX209&gt;=1,BX209&lt;=10,BX226&gt;0),BX226*split_lo,0)</f>
        <v/>
      </c>
      <c r="BY230" s="44">
        <f>IF(AND(BY209&gt;=1,BY209&lt;=10,BY226&gt;0),BY226*split_lo,0)</f>
        <v/>
      </c>
      <c r="BZ230" s="44">
        <f>IF(AND(BZ209&gt;=1,BZ209&lt;=10,BZ226&gt;0),BZ226*split_lo,0)</f>
        <v/>
      </c>
      <c r="CA230" s="44">
        <f>IF(AND(CA209&gt;=1,CA209&lt;=10,CA226&gt;0),CA226*split_lo,0)</f>
        <v/>
      </c>
      <c r="CB230" s="44">
        <f>IF(AND(CB209&gt;=1,CB209&lt;=10,CB226&gt;0),CB226*split_lo,0)</f>
        <v/>
      </c>
      <c r="CC230" s="44">
        <f>IF(AND(CC209&gt;=1,CC209&lt;=10,CC226&gt;0),CC226*split_lo,0)</f>
        <v/>
      </c>
      <c r="CD230" s="44">
        <f>IF(AND(CD209&gt;=1,CD209&lt;=10,CD226&gt;0),CD226*split_lo,0)</f>
        <v/>
      </c>
      <c r="CE230" s="44">
        <f>IF(AND(CE209&gt;=1,CE209&lt;=10,CE226&gt;0),CE226*split_lo,0)</f>
        <v/>
      </c>
      <c r="CF230" s="44">
        <f>IF(AND(CF209&gt;=1,CF209&lt;=10,CF226&gt;0),CF226*split_lo,0)</f>
        <v/>
      </c>
      <c r="CG230" s="44">
        <f>IF(AND(CG209&gt;=1,CG209&lt;=10,CG226&gt;0),CG226*split_lo,0)</f>
        <v/>
      </c>
      <c r="CH230" s="44">
        <f>IF(AND(CH209&gt;=1,CH209&lt;=10,CH226&gt;0),CH226*split_lo,0)</f>
        <v/>
      </c>
      <c r="CI230" s="44">
        <f>IF(AND(CI209&gt;=1,CI209&lt;=10,CI226&gt;0),CI226*split_lo,0)</f>
        <v/>
      </c>
      <c r="CJ230" s="44">
        <f>IF(AND(CJ209&gt;=1,CJ209&lt;=10,CJ226&gt;0),CJ226*split_lo,0)</f>
        <v/>
      </c>
      <c r="CK230" s="44">
        <f>IF(AND(CK209&gt;=1,CK209&lt;=10,CK226&gt;0),CK226*split_lo,0)</f>
        <v/>
      </c>
      <c r="CL230" s="44">
        <f>IF(AND(CL209&gt;=1,CL209&lt;=10,CL226&gt;0),CL226*split_lo,0)</f>
        <v/>
      </c>
      <c r="CM230" s="44">
        <f>IF(AND(CM209&gt;=1,CM209&lt;=10,CM226&gt;0),CM226*split_lo,0)</f>
        <v/>
      </c>
      <c r="CN230" s="44">
        <f>IF(AND(CN209&gt;=1,CN209&lt;=10,CN226&gt;0),CN226*split_lo,0)</f>
        <v/>
      </c>
      <c r="CO230" s="44">
        <f>IF(AND(CO209&gt;=1,CO209&lt;=10,CO226&gt;0),CO226*split_lo,0)</f>
        <v/>
      </c>
      <c r="CP230" s="44">
        <f>IF(AND(CP209&gt;=1,CP209&lt;=10,CP226&gt;0),CP226*split_lo,0)</f>
        <v/>
      </c>
      <c r="CQ230" s="44">
        <f>IF(AND(CQ209&gt;=1,CQ209&lt;=10,CQ226&gt;0),CQ226*split_lo,0)</f>
        <v/>
      </c>
      <c r="CR230" s="44">
        <f>IF(AND(CR209&gt;=1,CR209&lt;=10,CR226&gt;0),CR226*split_lo,0)</f>
        <v/>
      </c>
      <c r="CS230" s="44">
        <f>IF(AND(CS209&gt;=1,CS209&lt;=10,CS226&gt;0),CS226*split_lo,0)</f>
        <v/>
      </c>
      <c r="CT230" s="44">
        <f>IF(AND(CT209&gt;=1,CT209&lt;=10,CT226&gt;0),CT226*split_lo,0)</f>
        <v/>
      </c>
      <c r="CU230" s="44">
        <f>IF(AND(CU209&gt;=1,CU209&lt;=10,CU226&gt;0),CU226*split_lo,0)</f>
        <v/>
      </c>
      <c r="CV230" s="44">
        <f>IF(AND(CV209&gt;=1,CV209&lt;=10,CV226&gt;0),CV226*split_lo,0)</f>
        <v/>
      </c>
      <c r="CW230" s="44">
        <f>IF(AND(CW209&gt;=1,CW209&lt;=10,CW226&gt;0),CW226*split_lo,0)</f>
        <v/>
      </c>
      <c r="CX230" s="44">
        <f>IF(AND(CX209&gt;=1,CX209&lt;=10,CX226&gt;0),CX226*split_lo,0)</f>
        <v/>
      </c>
      <c r="CY230" s="44">
        <f>IF(AND(CY209&gt;=1,CY209&lt;=10,CY226&gt;0),CY226*split_lo,0)</f>
        <v/>
      </c>
      <c r="CZ230" s="44">
        <f>IF(AND(CZ209&gt;=1,CZ209&lt;=10,CZ226&gt;0),CZ226*split_lo,0)</f>
        <v/>
      </c>
      <c r="DA230" s="44">
        <f>IF(AND(DA209&gt;=1,DA209&lt;=10,DA226&gt;0),DA226*split_lo,0)</f>
        <v/>
      </c>
      <c r="DB230" s="44">
        <f>IF(AND(DB209&gt;=1,DB209&lt;=10,DB226&gt;0),DB226*split_lo,0)</f>
        <v/>
      </c>
      <c r="DC230" s="44">
        <f>IF(AND(DC209&gt;=1,DC209&lt;=10,DC226&gt;0),DC226*split_lo,0)</f>
        <v/>
      </c>
      <c r="DD230" s="44">
        <f>IF(AND(DD209&gt;=1,DD209&lt;=10,DD226&gt;0),DD226*split_lo,0)</f>
        <v/>
      </c>
      <c r="DE230" s="44">
        <f>IF(AND(DE209&gt;=1,DE209&lt;=10,DE226&gt;0),DE226*split_lo,0)</f>
        <v/>
      </c>
      <c r="DF230" s="44">
        <f>IF(AND(DF209&gt;=1,DF209&lt;=10,DF226&gt;0),DF226*split_lo,0)</f>
        <v/>
      </c>
      <c r="DG230" s="44">
        <f>IF(AND(DG209&gt;=1,DG209&lt;=10,DG226&gt;0),DG226*split_lo,0)</f>
        <v/>
      </c>
      <c r="DH230" s="44">
        <f>IF(AND(DH209&gt;=1,DH209&lt;=10,DH226&gt;0),DH226*split_lo,0)</f>
        <v/>
      </c>
      <c r="DI230" s="44">
        <f>IF(AND(DI209&gt;=1,DI209&lt;=10,DI226&gt;0),DI226*split_lo,0)</f>
        <v/>
      </c>
      <c r="DJ230" s="44">
        <f>IF(AND(DJ209&gt;=1,DJ209&lt;=10,DJ226&gt;0),DJ226*split_lo,0)</f>
        <v/>
      </c>
      <c r="DK230" s="44">
        <f>IF(AND(DK209&gt;=1,DK209&lt;=10,DK226&gt;0),DK226*split_lo,0)</f>
        <v/>
      </c>
      <c r="DL230" s="44">
        <f>IF(AND(DL209&gt;=1,DL209&lt;=10,DL226&gt;0),DL226*split_lo,0)</f>
        <v/>
      </c>
      <c r="DM230" s="44">
        <f>IF(AND(DM209&gt;=1,DM209&lt;=10,DM226&gt;0),DM226*split_lo,0)</f>
        <v/>
      </c>
      <c r="DN230" s="44">
        <f>IF(AND(DN209&gt;=1,DN209&lt;=10,DN226&gt;0),DN226*split_lo,0)</f>
        <v/>
      </c>
      <c r="DO230" s="44">
        <f>IF(AND(DO209&gt;=1,DO209&lt;=10,DO226&gt;0),DO226*split_lo,0)</f>
        <v/>
      </c>
      <c r="DP230" s="44">
        <f>IF(AND(DP209&gt;=1,DP209&lt;=10,DP226&gt;0),DP226*split_lo,0)</f>
        <v/>
      </c>
      <c r="DQ230" s="44">
        <f>IF(AND(DQ209&gt;=1,DQ209&lt;=10,DQ226&gt;0),DQ226*split_lo,0)</f>
        <v/>
      </c>
      <c r="DR230" s="44">
        <f>IF(AND(DR209&gt;=1,DR209&lt;=10,DR226&gt;0),DR226*split_lo,0)</f>
        <v/>
      </c>
      <c r="DS230" s="44">
        <f>IF(AND(DS209&gt;=1,DS209&lt;=10,DS226&gt;0),DS226*split_lo,0)</f>
        <v/>
      </c>
      <c r="DT230" s="44">
        <f>IF(AND(DT209&gt;=1,DT209&lt;=10,DT226&gt;0),DT226*split_lo,0)</f>
        <v/>
      </c>
      <c r="DU230" s="44">
        <f>IF(AND(DU209&gt;=1,DU209&lt;=10,DU226&gt;0),DU226*split_lo,0)</f>
        <v/>
      </c>
      <c r="DV230" s="44">
        <f>IF(AND(DV209&gt;=1,DV209&lt;=10,DV226&gt;0),DV226*split_lo,0)</f>
        <v/>
      </c>
      <c r="DW230" s="44">
        <f>IF(AND(DW209&gt;=1,DW209&lt;=10,DW226&gt;0),DW226*split_lo,0)</f>
        <v/>
      </c>
      <c r="DX230" s="44">
        <f>IF(AND(DX209&gt;=1,DX209&lt;=10,DX226&gt;0),DX226*split_lo,0)</f>
        <v/>
      </c>
      <c r="DY230" s="44">
        <f>IF(AND(DY209&gt;=1,DY209&lt;=10,DY226&gt;0),DY226*split_lo,0)</f>
        <v/>
      </c>
      <c r="DZ230" s="44">
        <f>IF(AND(DZ209&gt;=1,DZ209&lt;=10,DZ226&gt;0),DZ226*split_lo,0)</f>
        <v/>
      </c>
      <c r="EA230" s="44">
        <f>IF(AND(EA209&gt;=1,EA209&lt;=10,EA226&gt;0),EA226*split_lo,0)</f>
        <v/>
      </c>
      <c r="EB230" s="44">
        <f>IF(AND(EB209&gt;=1,EB209&lt;=10,EB226&gt;0),EB226*split_lo,0)</f>
        <v/>
      </c>
      <c r="EC230" s="44">
        <f>IF(AND(EC209&gt;=1,EC209&lt;=10,EC226&gt;0),EC226*split_lo,0)</f>
        <v/>
      </c>
      <c r="ED230" s="44">
        <f>IF(AND(ED209&gt;=1,ED209&lt;=10,ED226&gt;0),ED226*split_lo,0)</f>
        <v/>
      </c>
      <c r="EE230" s="44">
        <f>IF(AND(EE209&gt;=1,EE209&lt;=10,EE226&gt;0),EE226*split_lo,0)</f>
        <v/>
      </c>
      <c r="EF230" s="44">
        <f>IF(AND(EF209&gt;=1,EF209&lt;=10,EF226&gt;0),EF226*split_lo,0)</f>
        <v/>
      </c>
      <c r="EG230" s="44">
        <f>IF(AND(EG209&gt;=1,EG209&lt;=10,EG226&gt;0),EG226*split_lo,0)</f>
        <v/>
      </c>
      <c r="EH230" s="44">
        <f>IF(AND(EH209&gt;=1,EH209&lt;=10,EH226&gt;0),EH226*split_lo,0)</f>
        <v/>
      </c>
      <c r="EI230" s="44">
        <f>IF(AND(EI209&gt;=1,EI209&lt;=10,EI226&gt;0),EI226*split_lo,0)</f>
        <v/>
      </c>
      <c r="EJ230" s="44">
        <f>IF(AND(EJ209&gt;=1,EJ209&lt;=10,EJ226&gt;0),EJ226*split_lo,0)</f>
        <v/>
      </c>
      <c r="EK230" s="44">
        <f>IF(AND(EK209&gt;=1,EK209&lt;=10,EK226&gt;0),EK226*split_lo,0)</f>
        <v/>
      </c>
      <c r="EL230" s="44">
        <f>IF(AND(EL209&gt;=1,EL209&lt;=10,EL226&gt;0),EL226*split_lo,0)</f>
        <v/>
      </c>
      <c r="EM230" s="44">
        <f>IF(AND(EM209&gt;=1,EM209&lt;=10,EM226&gt;0),EM226*split_lo,0)</f>
        <v/>
      </c>
      <c r="EN230" s="44">
        <f>IF(AND(EN209&gt;=1,EN209&lt;=10,EN226&gt;0),EN226*split_lo,0)</f>
        <v/>
      </c>
      <c r="EO230" s="44">
        <f>IF(AND(EO209&gt;=1,EO209&lt;=10,EO226&gt;0),EO226*split_lo,0)</f>
        <v/>
      </c>
      <c r="EP230" s="44">
        <f>IF(AND(EP209&gt;=1,EP209&lt;=10,EP226&gt;0),EP226*split_lo,0)</f>
        <v/>
      </c>
      <c r="EQ230" s="44">
        <f>IF(AND(EQ209&gt;=1,EQ209&lt;=10,EQ226&gt;0),EQ226*split_lo,0)</f>
        <v/>
      </c>
      <c r="ER230" s="44">
        <f>IF(AND(ER209&gt;=1,ER209&lt;=10,ER226&gt;0),ER226*split_lo,0)</f>
        <v/>
      </c>
      <c r="ES230" s="44">
        <f>IF(AND(ES209&gt;=1,ES209&lt;=10,ES226&gt;0),ES226*split_lo,0)</f>
        <v/>
      </c>
      <c r="ET230" s="44">
        <f>IF(AND(ET209&gt;=1,ET209&lt;=10,ET226&gt;0),ET226*split_lo,0)</f>
        <v/>
      </c>
      <c r="EU230" s="44">
        <f>IF(AND(EU209&gt;=1,EU209&lt;=10,EU226&gt;0),EU226*split_lo,0)</f>
        <v/>
      </c>
      <c r="EV230" s="44">
        <f>IF(AND(EV209&gt;=1,EV209&lt;=10,EV226&gt;0),EV226*split_lo,0)</f>
        <v/>
      </c>
      <c r="EW230" s="44">
        <f>IF(AND(EW209&gt;=1,EW209&lt;=10,EW226&gt;0),EW226*split_lo,0)</f>
        <v/>
      </c>
      <c r="EX230" s="44">
        <f>IF(AND(EX209&gt;=1,EX209&lt;=10,EX226&gt;0),EX226*split_lo,0)</f>
        <v/>
      </c>
      <c r="EY230" s="44">
        <f>IF(AND(EY209&gt;=1,EY209&lt;=10,EY226&gt;0),EY226*split_lo,0)</f>
        <v/>
      </c>
      <c r="EZ230" s="44">
        <f>IF(AND(EZ209&gt;=1,EZ209&lt;=10,EZ226&gt;0),EZ226*split_lo,0)</f>
        <v/>
      </c>
      <c r="FA230" s="44">
        <f>IF(AND(FA209&gt;=1,FA209&lt;=10,FA226&gt;0),FA226*split_lo,0)</f>
        <v/>
      </c>
      <c r="FB230" s="44">
        <f>IF(AND(FB209&gt;=1,FB209&lt;=10,FB226&gt;0),FB226*split_lo,0)</f>
        <v/>
      </c>
      <c r="FC230" s="44">
        <f>IF(AND(FC209&gt;=1,FC209&lt;=10,FC226&gt;0),FC226*split_lo,0)</f>
        <v/>
      </c>
      <c r="FD230" s="44">
        <f>IF(AND(FD209&gt;=1,FD209&lt;=10,FD226&gt;0),FD226*split_lo,0)</f>
        <v/>
      </c>
      <c r="FE230" s="44">
        <f>IF(AND(FE209&gt;=1,FE209&lt;=10,FE226&gt;0),FE226*split_lo,0)</f>
        <v/>
      </c>
      <c r="FF230" s="44">
        <f>IF(AND(FF209&gt;=1,FF209&lt;=10,FF226&gt;0),FF226*split_lo,0)</f>
        <v/>
      </c>
      <c r="FG230" s="44">
        <f>IF(AND(FG209&gt;=1,FG209&lt;=10,FG226&gt;0),FG226*split_lo,0)</f>
        <v/>
      </c>
      <c r="FH230" s="44">
        <f>IF(AND(FH209&gt;=1,FH209&lt;=10,FH226&gt;0),FH226*split_lo,0)</f>
        <v/>
      </c>
      <c r="FI230" s="44">
        <f>IF(AND(FI209&gt;=1,FI209&lt;=10,FI226&gt;0),FI226*split_lo,0)</f>
        <v/>
      </c>
      <c r="FJ230" s="44">
        <f>IF(AND(FJ209&gt;=1,FJ209&lt;=10,FJ226&gt;0),FJ226*split_lo,0)</f>
        <v/>
      </c>
      <c r="FK230" s="44">
        <f>IF(AND(FK209&gt;=1,FK209&lt;=10,FK226&gt;0),FK226*split_lo,0)</f>
        <v/>
      </c>
      <c r="FL230" s="44">
        <f>IF(AND(FL209&gt;=1,FL209&lt;=10,FL226&gt;0),FL226*split_lo,0)</f>
        <v/>
      </c>
      <c r="FM230" s="44">
        <f>IF(AND(FM209&gt;=1,FM209&lt;=10,FM226&gt;0),FM226*split_lo,0)</f>
        <v/>
      </c>
      <c r="FN230" s="44">
        <f>IF(AND(FN209&gt;=1,FN209&lt;=10,FN226&gt;0),FN226*split_lo,0)</f>
        <v/>
      </c>
      <c r="FO230" s="44">
        <f>IF(AND(FO209&gt;=1,FO209&lt;=10,FO226&gt;0),FO226*split_lo,0)</f>
        <v/>
      </c>
      <c r="FP230" s="44">
        <f>IF(AND(FP209&gt;=1,FP209&lt;=10,FP226&gt;0),FP226*split_lo,0)</f>
        <v/>
      </c>
      <c r="FQ230" s="44">
        <f>IF(AND(FQ209&gt;=1,FQ209&lt;=10,FQ226&gt;0),FQ226*split_lo,0)</f>
        <v/>
      </c>
      <c r="FR230" s="44">
        <f>IF(AND(FR209&gt;=1,FR209&lt;=10,FR226&gt;0),FR226*split_lo,0)</f>
        <v/>
      </c>
      <c r="FS230" s="44">
        <f>IF(AND(FS209&gt;=1,FS209&lt;=10,FS226&gt;0),FS226*split_lo,0)</f>
        <v/>
      </c>
      <c r="FT230" s="44">
        <f>IF(AND(FT209&gt;=1,FT209&lt;=10,FT226&gt;0),FT226*split_lo,0)</f>
        <v/>
      </c>
      <c r="FU230" s="44">
        <f>IF(AND(FU209&gt;=1,FU209&lt;=10,FU226&gt;0),FU226*split_lo,0)</f>
        <v/>
      </c>
      <c r="FV230" s="44">
        <f>IF(AND(FV209&gt;=1,FV209&lt;=10,FV226&gt;0),FV226*split_lo,0)</f>
        <v/>
      </c>
      <c r="FW230" s="44">
        <f>IF(AND(FW209&gt;=1,FW209&lt;=10,FW226&gt;0),FW226*split_lo,0)</f>
        <v/>
      </c>
      <c r="FX230" s="44">
        <f>IF(AND(FX209&gt;=1,FX209&lt;=10,FX226&gt;0),FX226*split_lo,0)</f>
        <v/>
      </c>
      <c r="FY230" s="44">
        <f>IF(AND(FY209&gt;=1,FY209&lt;=10,FY226&gt;0),FY226*split_lo,0)</f>
        <v/>
      </c>
      <c r="FZ230" s="44">
        <f>IF(AND(FZ209&gt;=1,FZ209&lt;=10,FZ226&gt;0),FZ226*split_lo,0)</f>
        <v/>
      </c>
      <c r="GA230" s="44">
        <f>IF(AND(GA209&gt;=1,GA209&lt;=10,GA226&gt;0),GA226*split_lo,0)</f>
        <v/>
      </c>
      <c r="GB230" s="44">
        <f>IF(AND(GB209&gt;=1,GB209&lt;=10,GB226&gt;0),GB226*split_lo,0)</f>
        <v/>
      </c>
      <c r="GC230" s="44">
        <f>IF(AND(GC209&gt;=1,GC209&lt;=10,GC226&gt;0),GC226*split_lo,0)</f>
        <v/>
      </c>
      <c r="GD230" s="44">
        <f>IF(AND(GD209&gt;=1,GD209&lt;=10,GD226&gt;0),GD226*split_lo,0)</f>
        <v/>
      </c>
      <c r="GE230" s="44">
        <f>IF(AND(GE209&gt;=1,GE209&lt;=10,GE226&gt;0),GE226*split_lo,0)</f>
        <v/>
      </c>
      <c r="GF230" s="44">
        <f>IF(AND(GF209&gt;=1,GF209&lt;=10,GF226&gt;0),GF226*split_lo,0)</f>
        <v/>
      </c>
      <c r="GG230" s="44">
        <f>IF(AND(GG209&gt;=1,GG209&lt;=10,GG226&gt;0),GG226*split_lo,0)</f>
        <v/>
      </c>
      <c r="GH230" s="44">
        <f>IF(AND(GH209&gt;=1,GH209&lt;=10,GH226&gt;0),GH226*split_lo,0)</f>
        <v/>
      </c>
      <c r="GI230" s="44">
        <f>IF(AND(GI209&gt;=1,GI209&lt;=10,GI226&gt;0),GI226*split_lo,0)</f>
        <v/>
      </c>
      <c r="GJ230" s="44">
        <f>IF(AND(GJ209&gt;=1,GJ209&lt;=10,GJ226&gt;0),GJ226*split_lo,0)</f>
        <v/>
      </c>
      <c r="GK230" s="44">
        <f>IF(AND(GK209&gt;=1,GK209&lt;=10,GK226&gt;0),GK226*split_lo,0)</f>
        <v/>
      </c>
      <c r="GL230" s="44">
        <f>IF(AND(GL209&gt;=1,GL209&lt;=10,GL226&gt;0),GL226*split_lo,0)</f>
        <v/>
      </c>
      <c r="GM230" s="44">
        <f>IF(AND(GM209&gt;=1,GM209&lt;=10,GM226&gt;0),GM226*split_lo,0)</f>
        <v/>
      </c>
      <c r="GN230" s="44">
        <f>IF(AND(GN209&gt;=1,GN209&lt;=10,GN226&gt;0),GN226*split_lo,0)</f>
        <v/>
      </c>
      <c r="GO230" s="44">
        <f>IF(AND(GO209&gt;=1,GO209&lt;=10,GO226&gt;0),GO226*split_lo,0)</f>
        <v/>
      </c>
      <c r="GP230" s="44">
        <f>IF(AND(GP209&gt;=1,GP209&lt;=10,GP226&gt;0),GP226*split_lo,0)</f>
        <v/>
      </c>
      <c r="GQ230" s="44">
        <f>IF(AND(GQ209&gt;=1,GQ209&lt;=10,GQ226&gt;0),GQ226*split_lo,0)</f>
        <v/>
      </c>
      <c r="GR230" s="44">
        <f>IF(AND(GR209&gt;=1,GR209&lt;=10,GR226&gt;0),GR226*split_lo,0)</f>
        <v/>
      </c>
      <c r="GS230" s="44">
        <f>IF(AND(GS209&gt;=1,GS209&lt;=10,GS226&gt;0),GS226*split_lo,0)</f>
        <v/>
      </c>
      <c r="GT230" s="44">
        <f>IF(AND(GT209&gt;=1,GT209&lt;=10,GT226&gt;0),GT226*split_lo,0)</f>
        <v/>
      </c>
      <c r="GU230" s="44">
        <f>IF(AND(GU209&gt;=1,GU209&lt;=10,GU226&gt;0),GU226*split_lo,0)</f>
        <v/>
      </c>
      <c r="GV230" s="44">
        <f>IF(AND(GV209&gt;=1,GV209&lt;=10,GV226&gt;0),GV226*split_lo,0)</f>
        <v/>
      </c>
      <c r="GW230" s="44">
        <f>IF(AND(GW209&gt;=1,GW209&lt;=10,GW226&gt;0),GW226*split_lo,0)</f>
        <v/>
      </c>
      <c r="GX230" s="44">
        <f>IF(AND(GX209&gt;=1,GX209&lt;=10,GX226&gt;0),GX226*split_lo,0)</f>
        <v/>
      </c>
      <c r="GY230" s="44">
        <f>IF(AND(GY209&gt;=1,GY209&lt;=10,GY226&gt;0),GY226*split_lo,0)</f>
        <v/>
      </c>
      <c r="GZ230" s="44">
        <f>IF(AND(GZ209&gt;=1,GZ209&lt;=10,GZ226&gt;0),GZ226*split_lo,0)</f>
        <v/>
      </c>
      <c r="HA230" s="44">
        <f>IF(AND(HA209&gt;=1,HA209&lt;=10,HA226&gt;0),HA226*split_lo,0)</f>
        <v/>
      </c>
      <c r="HB230" s="44">
        <f>IF(AND(HB209&gt;=1,HB209&lt;=10,HB226&gt;0),HB226*split_lo,0)</f>
        <v/>
      </c>
      <c r="HC230" s="44">
        <f>IF(AND(HC209&gt;=1,HC209&lt;=10,HC226&gt;0),HC226*split_lo,0)</f>
        <v/>
      </c>
      <c r="HD230" s="44">
        <f>IF(AND(HD209&gt;=1,HD209&lt;=10,HD226&gt;0),HD226*split_lo,0)</f>
        <v/>
      </c>
      <c r="HE230" s="44">
        <f>IF(AND(HE209&gt;=1,HE209&lt;=10,HE226&gt;0),HE226*split_lo,0)</f>
        <v/>
      </c>
      <c r="HF230" s="44">
        <f>IF(AND(HF209&gt;=1,HF209&lt;=10,HF226&gt;0),HF226*split_lo,0)</f>
        <v/>
      </c>
      <c r="HG230" s="44">
        <f>IF(AND(HG209&gt;=1,HG209&lt;=10,HG226&gt;0),HG226*split_lo,0)</f>
        <v/>
      </c>
      <c r="HH230" s="44">
        <f>IF(AND(HH209&gt;=1,HH209&lt;=10,HH226&gt;0),HH226*split_lo,0)</f>
        <v/>
      </c>
      <c r="HI230" s="44">
        <f>IF(AND(HI209&gt;=1,HI209&lt;=10,HI226&gt;0),HI226*split_lo,0)</f>
        <v/>
      </c>
      <c r="HJ230" s="44">
        <f>IF(AND(HJ209&gt;=1,HJ209&lt;=10,HJ226&gt;0),HJ226*split_lo,0)</f>
        <v/>
      </c>
      <c r="HK230" s="44">
        <f>IF(AND(HK209&gt;=1,HK209&lt;=10,HK226&gt;0),HK226*split_lo,0)</f>
        <v/>
      </c>
      <c r="HL230" s="44">
        <f>IF(AND(HL209&gt;=1,HL209&lt;=10,HL226&gt;0),HL226*split_lo,0)</f>
        <v/>
      </c>
      <c r="HM230" s="44">
        <f>IF(AND(HM209&gt;=1,HM209&lt;=10,HM226&gt;0),HM226*split_lo,0)</f>
        <v/>
      </c>
      <c r="HN230" s="44">
        <f>IF(AND(HN209&gt;=1,HN209&lt;=10,HN226&gt;0),HN226*split_lo,0)</f>
        <v/>
      </c>
      <c r="HO230" s="44">
        <f>IF(AND(HO209&gt;=1,HO209&lt;=10,HO226&gt;0),HO226*split_lo,0)</f>
        <v/>
      </c>
      <c r="HP230" s="44">
        <f>IF(AND(HP209&gt;=1,HP209&lt;=10,HP226&gt;0),HP226*split_lo,0)</f>
        <v/>
      </c>
      <c r="HQ230" s="44">
        <f>IF(AND(HQ209&gt;=1,HQ209&lt;=10,HQ226&gt;0),HQ226*split_lo,0)</f>
        <v/>
      </c>
      <c r="HR230" s="44">
        <f>IF(AND(HR209&gt;=1,HR209&lt;=10,HR226&gt;0),HR226*split_lo,0)</f>
        <v/>
      </c>
      <c r="HS230" s="44">
        <f>IF(AND(HS209&gt;=1,HS209&lt;=10,HS226&gt;0),HS226*split_lo,0)</f>
        <v/>
      </c>
      <c r="HT230" s="44">
        <f>IF(AND(HT209&gt;=1,HT209&lt;=10,HT226&gt;0),HT226*split_lo,0)</f>
        <v/>
      </c>
      <c r="HU230" s="44">
        <f>IF(AND(HU209&gt;=1,HU209&lt;=10,HU226&gt;0),HU226*split_lo,0)</f>
        <v/>
      </c>
      <c r="HV230" s="44">
        <f>IF(AND(HV209&gt;=1,HV209&lt;=10,HV226&gt;0),HV226*split_lo,0)</f>
        <v/>
      </c>
      <c r="HW230" s="44">
        <f>IF(AND(HW209&gt;=1,HW209&lt;=10,HW226&gt;0),HW226*split_lo,0)</f>
        <v/>
      </c>
      <c r="HX230" s="44">
        <f>IF(AND(HX209&gt;=1,HX209&lt;=10,HX226&gt;0),HX226*split_lo,0)</f>
        <v/>
      </c>
      <c r="HY230" s="44">
        <f>IF(AND(HY209&gt;=1,HY209&lt;=10,HY226&gt;0),HY226*split_lo,0)</f>
        <v/>
      </c>
      <c r="HZ230" s="44">
        <f>IF(AND(HZ209&gt;=1,HZ209&lt;=10,HZ226&gt;0),HZ226*split_lo,0)</f>
        <v/>
      </c>
      <c r="IA230" s="44">
        <f>IF(AND(IA209&gt;=1,IA209&lt;=10,IA226&gt;0),IA226*split_lo,0)</f>
        <v/>
      </c>
      <c r="IB230" s="44">
        <f>IF(AND(IB209&gt;=1,IB209&lt;=10,IB226&gt;0),IB226*split_lo,0)</f>
        <v/>
      </c>
      <c r="IC230" s="44">
        <f>IF(AND(IC209&gt;=1,IC209&lt;=10,IC226&gt;0),IC226*split_lo,0)</f>
        <v/>
      </c>
      <c r="ID230" s="44">
        <f>IF(AND(ID209&gt;=1,ID209&lt;=10,ID226&gt;0),ID226*split_lo,0)</f>
        <v/>
      </c>
      <c r="IE230" s="44">
        <f>IF(AND(IE209&gt;=1,IE209&lt;=10,IE226&gt;0),IE226*split_lo,0)</f>
        <v/>
      </c>
      <c r="IF230" s="44">
        <f>IF(AND(IF209&gt;=1,IF209&lt;=10,IF226&gt;0),IF226*split_lo,0)</f>
        <v/>
      </c>
      <c r="IG230" s="44">
        <f>IF(AND(IG209&gt;=1,IG209&lt;=10,IG226&gt;0),IG226*split_lo,0)</f>
        <v/>
      </c>
      <c r="IH230" s="44">
        <f>IF(AND(IH209&gt;=1,IH209&lt;=10,IH226&gt;0),IH226*split_lo,0)</f>
        <v/>
      </c>
      <c r="II230" s="44">
        <f>IF(AND(II209&gt;=1,II209&lt;=10,II226&gt;0),II226*split_lo,0)</f>
        <v/>
      </c>
      <c r="IJ230" s="44">
        <f>IF(AND(IJ209&gt;=1,IJ209&lt;=10,IJ226&gt;0),IJ226*split_lo,0)</f>
        <v/>
      </c>
      <c r="IK230" s="44">
        <f>IF(AND(IK209&gt;=1,IK209&lt;=10,IK226&gt;0),IK226*split_lo,0)</f>
        <v/>
      </c>
      <c r="IL230" s="44">
        <f>IF(AND(IL209&gt;=1,IL209&lt;=10,IL226&gt;0),IL226*split_lo,0)</f>
        <v/>
      </c>
      <c r="IM230" s="44">
        <f>IF(AND(IM209&gt;=1,IM209&lt;=10,IM226&gt;0),IM226*split_lo,0)</f>
        <v/>
      </c>
      <c r="IN230" s="44">
        <f>IF(AND(IN209&gt;=1,IN209&lt;=10,IN226&gt;0),IN226*split_lo,0)</f>
        <v/>
      </c>
      <c r="IO230" s="44">
        <f>IF(AND(IO209&gt;=1,IO209&lt;=10,IO226&gt;0),IO226*split_lo,0)</f>
        <v/>
      </c>
      <c r="IP230" s="44">
        <f>IF(AND(IP209&gt;=1,IP209&lt;=10,IP226&gt;0),IP226*split_lo,0)</f>
        <v/>
      </c>
      <c r="IQ230" s="44">
        <f>IF(AND(IQ209&gt;=1,IQ209&lt;=10,IQ226&gt;0),IQ226*split_lo,0)</f>
        <v/>
      </c>
      <c r="IR230" s="44">
        <f>IF(AND(IR209&gt;=1,IR209&lt;=10,IR226&gt;0),IR226*split_lo,0)</f>
        <v/>
      </c>
      <c r="IS230" s="44">
        <f>IF(AND(IS209&gt;=1,IS209&lt;=10,IS226&gt;0),IS226*split_lo,0)</f>
        <v/>
      </c>
      <c r="IT230" s="44">
        <f>IF(AND(IT209&gt;=1,IT209&lt;=10,IT226&gt;0),IT226*split_lo,0)</f>
        <v/>
      </c>
      <c r="IU230" s="44">
        <f>IF(AND(IU209&gt;=1,IU209&lt;=10,IU226&gt;0),IU226*split_lo,0)</f>
        <v/>
      </c>
      <c r="IV230" s="44">
        <f>IF(AND(IV209&gt;=1,IV209&lt;=10,IV226&gt;0),IV226*split_lo,0)</f>
        <v/>
      </c>
      <c r="IW230" s="44">
        <f>IF(AND(IW209&gt;=1,IW209&lt;=10,IW226&gt;0),IW226*split_lo,0)</f>
        <v/>
      </c>
      <c r="IX230" s="44">
        <f>IF(AND(IX209&gt;=1,IX209&lt;=10,IX226&gt;0),IX226*split_lo,0)</f>
        <v/>
      </c>
      <c r="IY230" s="44">
        <f>IF(AND(IY209&gt;=1,IY209&lt;=10,IY226&gt;0),IY226*split_lo,0)</f>
        <v/>
      </c>
      <c r="IZ230" s="44">
        <f>IF(AND(IZ209&gt;=1,IZ209&lt;=10,IZ226&gt;0),IZ226*split_lo,0)</f>
        <v/>
      </c>
      <c r="JA230" s="44">
        <f>IF(AND(JA209&gt;=1,JA209&lt;=10,JA226&gt;0),JA226*split_lo,0)</f>
        <v/>
      </c>
      <c r="JB230" s="44">
        <f>IF(AND(JB209&gt;=1,JB209&lt;=10,JB226&gt;0),JB226*split_lo,0)</f>
        <v/>
      </c>
      <c r="JC230" s="44">
        <f>IF(AND(JC209&gt;=1,JC209&lt;=10,JC226&gt;0),JC226*split_lo,0)</f>
        <v/>
      </c>
      <c r="JD230" s="44">
        <f>IF(AND(JD209&gt;=1,JD209&lt;=10,JD226&gt;0),JD226*split_lo,0)</f>
        <v/>
      </c>
      <c r="JE230" s="44">
        <f>IF(AND(JE209&gt;=1,JE209&lt;=10,JE226&gt;0),JE226*split_lo,0)</f>
        <v/>
      </c>
      <c r="JF230" s="44">
        <f>IF(AND(JF209&gt;=1,JF209&lt;=10,JF226&gt;0),JF226*split_lo,0)</f>
        <v/>
      </c>
      <c r="JG230" s="44">
        <f>IF(AND(JG209&gt;=1,JG209&lt;=10,JG226&gt;0),JG226*split_lo,0)</f>
        <v/>
      </c>
      <c r="JH230" s="44">
        <f>IF(AND(JH209&gt;=1,JH209&lt;=10,JH226&gt;0),JH226*split_lo,0)</f>
        <v/>
      </c>
      <c r="JI230" s="44">
        <f>IF(AND(JI209&gt;=1,JI209&lt;=10,JI226&gt;0),JI226*split_lo,0)</f>
        <v/>
      </c>
      <c r="JJ230" s="44">
        <f>IF(AND(JJ209&gt;=1,JJ209&lt;=10,JJ226&gt;0),JJ226*split_lo,0)</f>
        <v/>
      </c>
      <c r="JK230" s="44">
        <f>IF(AND(JK209&gt;=1,JK209&lt;=10,JK226&gt;0),JK226*split_lo,0)</f>
        <v/>
      </c>
      <c r="JL230" s="44">
        <f>IF(AND(JL209&gt;=1,JL209&lt;=10,JL226&gt;0),JL226*split_lo,0)</f>
        <v/>
      </c>
      <c r="JM230" s="44">
        <f>IF(AND(JM209&gt;=1,JM209&lt;=10,JM226&gt;0),JM226*split_lo,0)</f>
        <v/>
      </c>
      <c r="JN230" s="44">
        <f>IF(AND(JN209&gt;=1,JN209&lt;=10,JN226&gt;0),JN226*split_lo,0)</f>
        <v/>
      </c>
      <c r="JO230" s="44">
        <f>IF(AND(JO209&gt;=1,JO209&lt;=10,JO226&gt;0),JO226*split_lo,0)</f>
        <v/>
      </c>
      <c r="JP230" s="44">
        <f>IF(AND(JP209&gt;=1,JP209&lt;=10,JP226&gt;0),JP226*split_lo,0)</f>
        <v/>
      </c>
      <c r="JQ230" s="44">
        <f>IF(AND(JQ209&gt;=1,JQ209&lt;=10,JQ226&gt;0),JQ226*split_lo,0)</f>
        <v/>
      </c>
      <c r="JR230" s="44">
        <f>IF(AND(JR209&gt;=1,JR209&lt;=10,JR226&gt;0),JR226*split_lo,0)</f>
        <v/>
      </c>
      <c r="JS230" s="44">
        <f>IF(AND(JS209&gt;=1,JS209&lt;=10,JS226&gt;0),JS226*split_lo,0)</f>
        <v/>
      </c>
      <c r="JT230" s="44">
        <f>IF(AND(JT209&gt;=1,JT209&lt;=10,JT226&gt;0),JT226*split_lo,0)</f>
        <v/>
      </c>
      <c r="JU230" s="44">
        <f>IF(AND(JU209&gt;=1,JU209&lt;=10,JU226&gt;0),JU226*split_lo,0)</f>
        <v/>
      </c>
      <c r="JV230" s="44">
        <f>IF(AND(JV209&gt;=1,JV209&lt;=10,JV226&gt;0),JV226*split_lo,0)</f>
        <v/>
      </c>
      <c r="JW230" s="44">
        <f>IF(AND(JW209&gt;=1,JW209&lt;=10,JW226&gt;0),JW226*split_lo,0)</f>
        <v/>
      </c>
      <c r="JX230" s="44">
        <f>IF(AND(JX209&gt;=1,JX209&lt;=10,JX226&gt;0),JX226*split_lo,0)</f>
        <v/>
      </c>
      <c r="JY230" s="44">
        <f>IF(AND(JY209&gt;=1,JY209&lt;=10,JY226&gt;0),JY226*split_lo,0)</f>
        <v/>
      </c>
      <c r="JZ230" s="44">
        <f>IF(AND(JZ209&gt;=1,JZ209&lt;=10,JZ226&gt;0),JZ226*split_lo,0)</f>
        <v/>
      </c>
      <c r="KA230" s="44">
        <f>IF(AND(KA209&gt;=1,KA209&lt;=10,KA226&gt;0),KA226*split_lo,0)</f>
        <v/>
      </c>
      <c r="KB230" s="44">
        <f>IF(AND(KB209&gt;=1,KB209&lt;=10,KB226&gt;0),KB226*split_lo,0)</f>
        <v/>
      </c>
      <c r="KC230" s="44">
        <f>IF(AND(KC209&gt;=1,KC209&lt;=10,KC226&gt;0),KC226*split_lo,0)</f>
        <v/>
      </c>
      <c r="KD230" s="44">
        <f>IF(AND(KD209&gt;=1,KD209&lt;=10,KD226&gt;0),KD226*split_lo,0)</f>
        <v/>
      </c>
      <c r="KE230" s="44">
        <f>IF(AND(KE209&gt;=1,KE209&lt;=10,KE226&gt;0),KE226*split_lo,0)</f>
        <v/>
      </c>
      <c r="KF230" s="44">
        <f>IF(AND(KF209&gt;=1,KF209&lt;=10,KF226&gt;0),KF226*split_lo,0)</f>
        <v/>
      </c>
      <c r="KG230" s="44">
        <f>IF(AND(KG209&gt;=1,KG209&lt;=10,KG226&gt;0),KG226*split_lo,0)</f>
        <v/>
      </c>
      <c r="KH230" s="44">
        <f>IF(AND(KH209&gt;=1,KH209&lt;=10,KH226&gt;0),KH226*split_lo,0)</f>
        <v/>
      </c>
      <c r="KI230" s="44">
        <f>IF(AND(KI209&gt;=1,KI209&lt;=10,KI226&gt;0),KI226*split_lo,0)</f>
        <v/>
      </c>
      <c r="KJ230" s="44">
        <f>IF(AND(KJ209&gt;=1,KJ209&lt;=10,KJ226&gt;0),KJ226*split_lo,0)</f>
        <v/>
      </c>
      <c r="KK230" s="44">
        <f>IF(AND(KK209&gt;=1,KK209&lt;=10,KK226&gt;0),KK226*split_lo,0)</f>
        <v/>
      </c>
      <c r="KL230" s="44">
        <f>IF(AND(KL209&gt;=1,KL209&lt;=10,KL226&gt;0),KL226*split_lo,0)</f>
        <v/>
      </c>
      <c r="KM230" s="44">
        <f>IF(AND(KM209&gt;=1,KM209&lt;=10,KM226&gt;0),KM226*split_lo,0)</f>
        <v/>
      </c>
      <c r="KN230" s="44">
        <f>IF(AND(KN209&gt;=1,KN209&lt;=10,KN226&gt;0),KN226*split_lo,0)</f>
        <v/>
      </c>
      <c r="KO230" s="44">
        <f>IF(AND(KO209&gt;=1,KO209&lt;=10,KO226&gt;0),KO226*split_lo,0)</f>
        <v/>
      </c>
      <c r="KP230" s="44">
        <f>IF(AND(KP209&gt;=1,KP209&lt;=10,KP226&gt;0),KP226*split_lo,0)</f>
        <v/>
      </c>
      <c r="KQ230" s="44">
        <f>IF(AND(KQ209&gt;=1,KQ209&lt;=10,KQ226&gt;0),KQ226*split_lo,0)</f>
        <v/>
      </c>
      <c r="KR230" s="44">
        <f>IF(AND(KR209&gt;=1,KR209&lt;=10,KR226&gt;0),KR226*split_lo,0)</f>
        <v/>
      </c>
      <c r="KS230" s="44">
        <f>IF(AND(KS209&gt;=1,KS209&lt;=10,KS226&gt;0),KS226*split_lo,0)</f>
        <v/>
      </c>
      <c r="KT230" s="44">
        <f>IF(AND(KT209&gt;=1,KT209&lt;=10,KT226&gt;0),KT226*split_lo,0)</f>
        <v/>
      </c>
      <c r="KU230" s="44">
        <f>IF(AND(KU209&gt;=1,KU209&lt;=10,KU226&gt;0),KU226*split_lo,0)</f>
        <v/>
      </c>
      <c r="KV230" s="44">
        <f>IF(AND(KV209&gt;=1,KV209&lt;=10,KV226&gt;0),KV226*split_lo,0)</f>
        <v/>
      </c>
      <c r="KW230" s="44">
        <f>IF(AND(KW209&gt;=1,KW209&lt;=10,KW226&gt;0),KW226*split_lo,0)</f>
        <v/>
      </c>
      <c r="KX230" s="44">
        <f>IF(AND(KX209&gt;=1,KX209&lt;=10,KX226&gt;0),KX226*split_lo,0)</f>
        <v/>
      </c>
      <c r="KY230" s="44">
        <f>IF(AND(KY209&gt;=1,KY209&lt;=10,KY226&gt;0),KY226*split_lo,0)</f>
        <v/>
      </c>
      <c r="KZ230" s="44">
        <f>IF(AND(KZ209&gt;=1,KZ209&lt;=10,KZ226&gt;0),KZ226*split_lo,0)</f>
        <v/>
      </c>
      <c r="LA230" s="44">
        <f>IF(AND(LA209&gt;=1,LA209&lt;=10,LA226&gt;0),LA226*split_lo,0)</f>
        <v/>
      </c>
      <c r="LB230" s="44">
        <f>IF(AND(LB209&gt;=1,LB209&lt;=10,LB226&gt;0),LB226*split_lo,0)</f>
        <v/>
      </c>
      <c r="LC230" s="44">
        <f>IF(AND(LC209&gt;=1,LC209&lt;=10,LC226&gt;0),LC226*split_lo,0)</f>
        <v/>
      </c>
      <c r="LD230" s="44">
        <f>IF(AND(LD209&gt;=1,LD209&lt;=10,LD226&gt;0),LD226*split_lo,0)</f>
        <v/>
      </c>
      <c r="LE230" s="44">
        <f>IF(AND(LE209&gt;=1,LE209&lt;=10,LE226&gt;0),LE226*split_lo,0)</f>
        <v/>
      </c>
      <c r="LF230" s="44">
        <f>IF(AND(LF209&gt;=1,LF209&lt;=10,LF226&gt;0),LF226*split_lo,0)</f>
        <v/>
      </c>
      <c r="LG230" s="44">
        <f>IF(AND(LG209&gt;=1,LG209&lt;=10,LG226&gt;0),LG226*split_lo,0)</f>
        <v/>
      </c>
      <c r="LH230" s="44">
        <f>IF(AND(LH209&gt;=1,LH209&lt;=10,LH226&gt;0),LH226*split_lo,0)</f>
        <v/>
      </c>
      <c r="LI230" s="44">
        <f>IF(AND(LI209&gt;=1,LI209&lt;=10,LI226&gt;0),LI226*split_lo,0)</f>
        <v/>
      </c>
      <c r="LJ230" s="44">
        <f>IF(AND(LJ209&gt;=1,LJ209&lt;=10,LJ226&gt;0),LJ226*split_lo,0)</f>
        <v/>
      </c>
      <c r="LK230" s="44">
        <f>IF(AND(LK209&gt;=1,LK209&lt;=10,LK226&gt;0),LK226*split_lo,0)</f>
        <v/>
      </c>
      <c r="LL230" s="44">
        <f>IF(AND(LL209&gt;=1,LL209&lt;=10,LL226&gt;0),LL226*split_lo,0)</f>
        <v/>
      </c>
      <c r="LM230" s="44">
        <f>IF(AND(LM209&gt;=1,LM209&lt;=10,LM226&gt;0),LM226*split_lo,0)</f>
        <v/>
      </c>
      <c r="LN230" s="44">
        <f>IF(AND(LN209&gt;=1,LN209&lt;=10,LN226&gt;0),LN226*split_lo,0)</f>
        <v/>
      </c>
      <c r="LO230" s="44">
        <f>IF(AND(LO209&gt;=1,LO209&lt;=10,LO226&gt;0),LO226*split_lo,0)</f>
        <v/>
      </c>
      <c r="LP230" s="44">
        <f>IF(AND(LP209&gt;=1,LP209&lt;=10,LP226&gt;0),LP226*split_lo,0)</f>
        <v/>
      </c>
      <c r="LQ230" s="44">
        <f>IF(AND(LQ209&gt;=1,LQ209&lt;=10,LQ226&gt;0),LQ226*split_lo,0)</f>
        <v/>
      </c>
      <c r="LR230" s="44">
        <f>IF(AND(LR209&gt;=1,LR209&lt;=10,LR226&gt;0),LR226*split_lo,0)</f>
        <v/>
      </c>
      <c r="LS230" s="44">
        <f>IF(AND(LS209&gt;=1,LS209&lt;=10,LS226&gt;0),LS226*split_lo,0)</f>
        <v/>
      </c>
      <c r="LT230" s="44">
        <f>IF(AND(LT209&gt;=1,LT209&lt;=10,LT226&gt;0),LT226*split_lo,0)</f>
        <v/>
      </c>
      <c r="LU230" s="44">
        <f>IF(AND(LU209&gt;=1,LU209&lt;=10,LU226&gt;0),LU226*split_lo,0)</f>
        <v/>
      </c>
      <c r="LV230" s="44">
        <f>IF(AND(LV209&gt;=1,LV209&lt;=10,LV226&gt;0),LV226*split_lo,0)</f>
        <v/>
      </c>
      <c r="LW230" s="44">
        <f>IF(AND(LW209&gt;=1,LW209&lt;=10,LW226&gt;0),LW226*split_lo,0)</f>
        <v/>
      </c>
      <c r="LX230" s="44">
        <f>IF(AND(LX209&gt;=1,LX209&lt;=10,LX226&gt;0),LX226*split_lo,0)</f>
        <v/>
      </c>
      <c r="LY230" s="44">
        <f>IF(AND(LY209&gt;=1,LY209&lt;=10,LY226&gt;0),LY226*split_lo,0)</f>
        <v/>
      </c>
      <c r="LZ230" s="44">
        <f>IF(AND(LZ209&gt;=1,LZ209&lt;=10,LZ226&gt;0),LZ226*split_lo,0)</f>
        <v/>
      </c>
      <c r="MA230" s="44">
        <f>IF(AND(MA209&gt;=1,MA209&lt;=10,MA226&gt;0),MA226*split_lo,0)</f>
        <v/>
      </c>
      <c r="MB230" s="44">
        <f>IF(AND(MB209&gt;=1,MB209&lt;=10,MB226&gt;0),MB226*split_lo,0)</f>
        <v/>
      </c>
      <c r="MC230" s="44">
        <f>IF(AND(MC209&gt;=1,MC209&lt;=10,MC226&gt;0),MC226*split_lo,0)</f>
        <v/>
      </c>
      <c r="MD230" s="44">
        <f>IF(AND(MD209&gt;=1,MD209&lt;=10,MD226&gt;0),MD226*split_lo,0)</f>
        <v/>
      </c>
      <c r="ME230" s="44">
        <f>IF(AND(ME209&gt;=1,ME209&lt;=10,ME226&gt;0),ME226*split_lo,0)</f>
        <v/>
      </c>
      <c r="MF230" s="44">
        <f>IF(AND(MF209&gt;=1,MF209&lt;=10,MF226&gt;0),MF226*split_lo,0)</f>
        <v/>
      </c>
      <c r="MG230" s="44">
        <f>IF(AND(MG209&gt;=1,MG209&lt;=10,MG226&gt;0),MG226*split_lo,0)</f>
        <v/>
      </c>
      <c r="MH230" s="44">
        <f>IF(AND(MH209&gt;=1,MH209&lt;=10,MH226&gt;0),MH226*split_lo,0)</f>
        <v/>
      </c>
      <c r="MI230" s="44">
        <f>IF(AND(MI209&gt;=1,MI209&lt;=10,MI226&gt;0),MI226*split_lo,0)</f>
        <v/>
      </c>
      <c r="MJ230" s="44">
        <f>IF(AND(MJ209&gt;=1,MJ209&lt;=10,MJ226&gt;0),MJ226*split_lo,0)</f>
        <v/>
      </c>
      <c r="MK230" s="44">
        <f>IF(AND(MK209&gt;=1,MK209&lt;=10,MK226&gt;0),MK226*split_lo,0)</f>
        <v/>
      </c>
      <c r="ML230" s="44">
        <f>IF(AND(ML209&gt;=1,ML209&lt;=10,ML226&gt;0),ML226*split_lo,0)</f>
        <v/>
      </c>
      <c r="MM230" s="44">
        <f>IF(AND(MM209&gt;=1,MM209&lt;=10,MM226&gt;0),MM226*split_lo,0)</f>
        <v/>
      </c>
      <c r="MN230" s="44">
        <f>IF(AND(MN209&gt;=1,MN209&lt;=10,MN226&gt;0),MN226*split_lo,0)</f>
        <v/>
      </c>
      <c r="MO230" s="44">
        <f>IF(AND(MO209&gt;=1,MO209&lt;=10,MO226&gt;0),MO226*split_lo,0)</f>
        <v/>
      </c>
      <c r="MP230" s="44">
        <f>IF(AND(MP209&gt;=1,MP209&lt;=10,MP226&gt;0),MP226*split_lo,0)</f>
        <v/>
      </c>
      <c r="MQ230" s="44">
        <f>IF(AND(MQ209&gt;=1,MQ209&lt;=10,MQ226&gt;0),MQ226*split_lo,0)</f>
        <v/>
      </c>
      <c r="MR230" s="44">
        <f>IF(AND(MR209&gt;=1,MR209&lt;=10,MR226&gt;0),MR226*split_lo,0)</f>
        <v/>
      </c>
      <c r="MS230" s="44">
        <f>IF(AND(MS209&gt;=1,MS209&lt;=10,MS226&gt;0),MS226*split_lo,0)</f>
        <v/>
      </c>
      <c r="MT230" s="44">
        <f>IF(AND(MT209&gt;=1,MT209&lt;=10,MT226&gt;0),MT226*split_lo,0)</f>
        <v/>
      </c>
      <c r="MU230" s="44">
        <f>IF(AND(MU209&gt;=1,MU209&lt;=10,MU226&gt;0),MU226*split_lo,0)</f>
        <v/>
      </c>
      <c r="MV230" s="44">
        <f>IF(AND(MV209&gt;=1,MV209&lt;=10,MV226&gt;0),MV226*split_lo,0)</f>
        <v/>
      </c>
      <c r="MW230" s="44">
        <f>IF(AND(MW209&gt;=1,MW209&lt;=10,MW226&gt;0),MW226*split_lo,0)</f>
        <v/>
      </c>
      <c r="MX230" s="44">
        <f>IF(AND(MX209&gt;=1,MX209&lt;=10,MX226&gt;0),MX226*split_lo,0)</f>
        <v/>
      </c>
      <c r="MY230" s="44">
        <f>IF(AND(MY209&gt;=1,MY209&lt;=10,MY226&gt;0),MY226*split_lo,0)</f>
        <v/>
      </c>
      <c r="MZ230" s="44">
        <f>IF(AND(MZ209&gt;=1,MZ209&lt;=10,MZ226&gt;0),MZ226*split_lo,0)</f>
        <v/>
      </c>
      <c r="NA230" s="44">
        <f>IF(AND(NA209&gt;=1,NA209&lt;=10,NA226&gt;0),NA226*split_lo,0)</f>
        <v/>
      </c>
      <c r="NB230" s="44">
        <f>IF(AND(NB209&gt;=1,NB209&lt;=10,NB226&gt;0),NB226*split_lo,0)</f>
        <v/>
      </c>
      <c r="NC230" s="44">
        <f>IF(AND(NC209&gt;=1,NC209&lt;=10,NC226&gt;0),NC226*split_lo,0)</f>
        <v/>
      </c>
      <c r="ND230" s="44">
        <f>IF(AND(ND209&gt;=1,ND209&lt;=10,ND226&gt;0),ND226*split_lo,0)</f>
        <v/>
      </c>
      <c r="NE230" s="44">
        <f>IF(AND(NE209&gt;=1,NE209&lt;=10,NE226&gt;0),NE226*split_lo,0)</f>
        <v/>
      </c>
      <c r="NF230" s="44">
        <f>IF(AND(NF209&gt;=1,NF209&lt;=10,NF226&gt;0),NF226*split_lo,0)</f>
        <v/>
      </c>
      <c r="NG230" s="44">
        <f>IF(AND(NG209&gt;=1,NG209&lt;=10,NG226&gt;0),NG226*split_lo,0)</f>
        <v/>
      </c>
      <c r="NH230" s="44">
        <f>IF(AND(NH209&gt;=1,NH209&lt;=10,NH226&gt;0),NH226*split_lo,0)</f>
        <v/>
      </c>
      <c r="NI230" s="44">
        <f>IF(AND(NI209&gt;=1,NI209&lt;=10,NI226&gt;0),NI226*split_lo,0)</f>
        <v/>
      </c>
      <c r="NJ230" s="44">
        <f>IF(AND(NJ209&gt;=1,NJ209&lt;=10,NJ226&gt;0),NJ226*split_lo,0)</f>
        <v/>
      </c>
      <c r="NK230" s="44">
        <f>IF(AND(NK209&gt;=1,NK209&lt;=10,NK226&gt;0),NK226*split_lo,0)</f>
        <v/>
      </c>
      <c r="NL230" s="44">
        <f>IF(AND(NL209&gt;=1,NL209&lt;=10,NL226&gt;0),NL226*split_lo,0)</f>
        <v/>
      </c>
      <c r="NM230" s="44">
        <f>IF(AND(NM209&gt;=1,NM209&lt;=10,NM226&gt;0),NM226*split_lo,0)</f>
        <v/>
      </c>
      <c r="NN230" s="44">
        <f>IF(AND(NN209&gt;=1,NN209&lt;=10,NN226&gt;0),NN226*split_lo,0)</f>
        <v/>
      </c>
      <c r="NO230" s="44">
        <f>IF(AND(NO209&gt;=1,NO209&lt;=10,NO226&gt;0),NO226*split_lo,0)</f>
        <v/>
      </c>
      <c r="NP230" s="44">
        <f>IF(AND(NP209&gt;=1,NP209&lt;=10,NP226&gt;0),NP226*split_lo,0)</f>
        <v/>
      </c>
      <c r="NQ230" s="44">
        <f>IF(AND(NQ209&gt;=1,NQ209&lt;=10,NQ226&gt;0),NQ226*split_lo,0)</f>
        <v/>
      </c>
      <c r="NR230" s="44">
        <f>IF(AND(NR209&gt;=1,NR209&lt;=10,NR226&gt;0),NR226*split_lo,0)</f>
        <v/>
      </c>
      <c r="NS230" s="44">
        <f>IF(AND(NS209&gt;=1,NS209&lt;=10,NS226&gt;0),NS226*split_lo,0)</f>
        <v/>
      </c>
      <c r="NT230" s="44">
        <f>IF(AND(NT209&gt;=1,NT209&lt;=10,NT226&gt;0),NT226*split_lo,0)</f>
        <v/>
      </c>
      <c r="NU230" s="44">
        <f>IF(AND(NU209&gt;=1,NU209&lt;=10,NU226&gt;0),NU226*split_lo,0)</f>
        <v/>
      </c>
      <c r="NV230" s="44">
        <f>IF(AND(NV209&gt;=1,NV209&lt;=10,NV226&gt;0),NV226*split_lo,0)</f>
        <v/>
      </c>
      <c r="NW230" s="44">
        <f>IF(AND(NW209&gt;=1,NW209&lt;=10,NW226&gt;0),NW226*split_lo,0)</f>
        <v/>
      </c>
      <c r="NX230" s="44">
        <f>IF(AND(NX209&gt;=1,NX209&lt;=10,NX226&gt;0),NX226*split_lo,0)</f>
        <v/>
      </c>
      <c r="NY230" s="44">
        <f>IF(AND(NY209&gt;=1,NY209&lt;=10,NY226&gt;0),NY226*split_lo,0)</f>
        <v/>
      </c>
      <c r="NZ230" s="44">
        <f>IF(AND(NZ209&gt;=1,NZ209&lt;=10,NZ226&gt;0),NZ226*split_lo,0)</f>
        <v/>
      </c>
      <c r="OA230" s="44">
        <f>IF(AND(OA209&gt;=1,OA209&lt;=10,OA226&gt;0),OA226*split_lo,0)</f>
        <v/>
      </c>
      <c r="OB230" s="44">
        <f>IF(AND(OB209&gt;=1,OB209&lt;=10,OB226&gt;0),OB226*split_lo,0)</f>
        <v/>
      </c>
      <c r="OC230" s="44">
        <f>IF(AND(OC209&gt;=1,OC209&lt;=10,OC226&gt;0),OC226*split_lo,0)</f>
        <v/>
      </c>
      <c r="OD230" s="44">
        <f>IF(AND(OD209&gt;=1,OD209&lt;=10,OD226&gt;0),OD226*split_lo,0)</f>
        <v/>
      </c>
      <c r="OE230" s="44">
        <f>IF(AND(OE209&gt;=1,OE209&lt;=10,OE226&gt;0),OE226*split_lo,0)</f>
        <v/>
      </c>
      <c r="OF230" s="44">
        <f>IF(AND(OF209&gt;=1,OF209&lt;=10,OF226&gt;0),OF226*split_lo,0)</f>
        <v/>
      </c>
      <c r="OG230" s="44">
        <f>IF(AND(OG209&gt;=1,OG209&lt;=10,OG226&gt;0),OG226*split_lo,0)</f>
        <v/>
      </c>
      <c r="OH230" s="44">
        <f>IF(AND(OH209&gt;=1,OH209&lt;=10,OH226&gt;0),OH226*split_lo,0)</f>
        <v/>
      </c>
      <c r="OI230" s="44">
        <f>IF(AND(OI209&gt;=1,OI209&lt;=10,OI226&gt;0),OI226*split_lo,0)</f>
        <v/>
      </c>
      <c r="OJ230" s="44">
        <f>IF(AND(OJ209&gt;=1,OJ209&lt;=10,OJ226&gt;0),OJ226*split_lo,0)</f>
        <v/>
      </c>
      <c r="OK230" s="44">
        <f>IF(AND(OK209&gt;=1,OK209&lt;=10,OK226&gt;0),OK226*split_lo,0)</f>
        <v/>
      </c>
      <c r="OL230" s="44">
        <f>IF(AND(OL209&gt;=1,OL209&lt;=10,OL226&gt;0),OL226*split_lo,0)</f>
        <v/>
      </c>
      <c r="OM230" s="44">
        <f>IF(AND(OM209&gt;=1,OM209&lt;=10,OM226&gt;0),OM226*split_lo,0)</f>
        <v/>
      </c>
      <c r="ON230" s="44">
        <f>IF(AND(ON209&gt;=1,ON209&lt;=10,ON226&gt;0),ON226*split_lo,0)</f>
        <v/>
      </c>
      <c r="OO230" s="44">
        <f>IF(AND(OO209&gt;=1,OO209&lt;=10,OO226&gt;0),OO226*split_lo,0)</f>
        <v/>
      </c>
      <c r="OP230" s="44">
        <f>IF(AND(OP209&gt;=1,OP209&lt;=10,OP226&gt;0),OP226*split_lo,0)</f>
        <v/>
      </c>
      <c r="OQ230" s="44">
        <f>IF(AND(OQ209&gt;=1,OQ209&lt;=10,OQ226&gt;0),OQ226*split_lo,0)</f>
        <v/>
      </c>
      <c r="OR230" s="44">
        <f>IF(AND(OR209&gt;=1,OR209&lt;=10,OR226&gt;0),OR226*split_lo,0)</f>
        <v/>
      </c>
      <c r="OS230" s="44">
        <f>IF(AND(OS209&gt;=1,OS209&lt;=10,OS226&gt;0),OS226*split_lo,0)</f>
        <v/>
      </c>
      <c r="OT230" s="44">
        <f>IF(AND(OT209&gt;=1,OT209&lt;=10,OT226&gt;0),OT226*split_lo,0)</f>
        <v/>
      </c>
      <c r="OU230" s="44">
        <f>IF(AND(OU209&gt;=1,OU209&lt;=10,OU226&gt;0),OU226*split_lo,0)</f>
        <v/>
      </c>
      <c r="OV230" s="44">
        <f>IF(AND(OV209&gt;=1,OV209&lt;=10,OV226&gt;0),OV226*split_lo,0)</f>
        <v/>
      </c>
      <c r="OW230" s="44">
        <f>IF(AND(OW209&gt;=1,OW209&lt;=10,OW226&gt;0),OW226*split_lo,0)</f>
        <v/>
      </c>
      <c r="OX230" s="44">
        <f>IF(AND(OX209&gt;=1,OX209&lt;=10,OX226&gt;0),OX226*split_lo,0)</f>
        <v/>
      </c>
      <c r="OY230" s="44">
        <f>IF(AND(OY209&gt;=1,OY209&lt;=10,OY226&gt;0),OY226*split_lo,0)</f>
        <v/>
      </c>
      <c r="OZ230" s="44">
        <f>IF(AND(OZ209&gt;=1,OZ209&lt;=10,OZ226&gt;0),OZ226*split_lo,0)</f>
        <v/>
      </c>
      <c r="PA230" s="44">
        <f>IF(AND(PA209&gt;=1,PA209&lt;=10,PA226&gt;0),PA226*split_lo,0)</f>
        <v/>
      </c>
      <c r="PB230" s="44">
        <f>IF(AND(PB209&gt;=1,PB209&lt;=10,PB226&gt;0),PB226*split_lo,0)</f>
        <v/>
      </c>
      <c r="PC230" s="44">
        <f>IF(AND(PC209&gt;=1,PC209&lt;=10,PC226&gt;0),PC226*split_lo,0)</f>
        <v/>
      </c>
      <c r="PD230" s="44">
        <f>IF(AND(PD209&gt;=1,PD209&lt;=10,PD226&gt;0),PD226*split_lo,0)</f>
        <v/>
      </c>
      <c r="PE230" s="44">
        <f>IF(AND(PE209&gt;=1,PE209&lt;=10,PE226&gt;0),PE226*split_lo,0)</f>
        <v/>
      </c>
      <c r="PF230" s="44">
        <f>IF(AND(PF209&gt;=1,PF209&lt;=10,PF226&gt;0),PF226*split_lo,0)</f>
        <v/>
      </c>
      <c r="PG230" s="44">
        <f>IF(AND(PG209&gt;=1,PG209&lt;=10,PG226&gt;0),PG226*split_lo,0)</f>
        <v/>
      </c>
      <c r="PH230" s="44">
        <f>IF(AND(PH209&gt;=1,PH209&lt;=10,PH226&gt;0),PH226*split_lo,0)</f>
        <v/>
      </c>
      <c r="PI230" s="44">
        <f>IF(AND(PI209&gt;=1,PI209&lt;=10,PI226&gt;0),PI226*split_lo,0)</f>
        <v/>
      </c>
      <c r="PJ230" s="44">
        <f>IF(AND(PJ209&gt;=1,PJ209&lt;=10,PJ226&gt;0),PJ226*split_lo,0)</f>
        <v/>
      </c>
      <c r="PK230" s="44">
        <f>IF(AND(PK209&gt;=1,PK209&lt;=10,PK226&gt;0),PK226*split_lo,0)</f>
        <v/>
      </c>
      <c r="PL230" s="44">
        <f>IF(AND(PL209&gt;=1,PL209&lt;=10,PL226&gt;0),PL226*split_lo,0)</f>
        <v/>
      </c>
      <c r="PM230" s="44">
        <f>IF(AND(PM209&gt;=1,PM209&lt;=10,PM226&gt;0),PM226*split_lo,0)</f>
        <v/>
      </c>
    </row>
    <row r="231">
      <c r="A231" s="9" t="inlineStr">
        <is>
          <t>BCH mezz accrual flag</t>
        </is>
      </c>
      <c r="B231" s="9" t="inlineStr">
        <is>
          <t>P4</t>
        </is>
      </c>
      <c r="D231" s="42">
        <f>IF(AND(D209&gt;=11,MOD(D$4-p4_stab,12)=1),1,0)</f>
        <v/>
      </c>
      <c r="E231" s="42">
        <f>IF(AND(E209&gt;=11,MOD(E$4-p4_stab,12)=1),1,0)</f>
        <v/>
      </c>
      <c r="F231" s="42">
        <f>IF(AND(F209&gt;=11,MOD(F$4-p4_stab,12)=1),1,0)</f>
        <v/>
      </c>
      <c r="G231" s="42">
        <f>IF(AND(G209&gt;=11,MOD(G$4-p4_stab,12)=1),1,0)</f>
        <v/>
      </c>
      <c r="H231" s="42">
        <f>IF(AND(H209&gt;=11,MOD(H$4-p4_stab,12)=1),1,0)</f>
        <v/>
      </c>
      <c r="I231" s="42">
        <f>IF(AND(I209&gt;=11,MOD(I$4-p4_stab,12)=1),1,0)</f>
        <v/>
      </c>
      <c r="J231" s="42">
        <f>IF(AND(J209&gt;=11,MOD(J$4-p4_stab,12)=1),1,0)</f>
        <v/>
      </c>
      <c r="K231" s="42">
        <f>IF(AND(K209&gt;=11,MOD(K$4-p4_stab,12)=1),1,0)</f>
        <v/>
      </c>
      <c r="L231" s="42">
        <f>IF(AND(L209&gt;=11,MOD(L$4-p4_stab,12)=1),1,0)</f>
        <v/>
      </c>
      <c r="M231" s="42">
        <f>IF(AND(M209&gt;=11,MOD(M$4-p4_stab,12)=1),1,0)</f>
        <v/>
      </c>
      <c r="N231" s="42">
        <f>IF(AND(N209&gt;=11,MOD(N$4-p4_stab,12)=1),1,0)</f>
        <v/>
      </c>
      <c r="O231" s="42">
        <f>IF(AND(O209&gt;=11,MOD(O$4-p4_stab,12)=1),1,0)</f>
        <v/>
      </c>
      <c r="P231" s="42">
        <f>IF(AND(P209&gt;=11,MOD(P$4-p4_stab,12)=1),1,0)</f>
        <v/>
      </c>
      <c r="Q231" s="42">
        <f>IF(AND(Q209&gt;=11,MOD(Q$4-p4_stab,12)=1),1,0)</f>
        <v/>
      </c>
      <c r="R231" s="42">
        <f>IF(AND(R209&gt;=11,MOD(R$4-p4_stab,12)=1),1,0)</f>
        <v/>
      </c>
      <c r="S231" s="42">
        <f>IF(AND(S209&gt;=11,MOD(S$4-p4_stab,12)=1),1,0)</f>
        <v/>
      </c>
      <c r="T231" s="42">
        <f>IF(AND(T209&gt;=11,MOD(T$4-p4_stab,12)=1),1,0)</f>
        <v/>
      </c>
      <c r="U231" s="42">
        <f>IF(AND(U209&gt;=11,MOD(U$4-p4_stab,12)=1),1,0)</f>
        <v/>
      </c>
      <c r="V231" s="42">
        <f>IF(AND(V209&gt;=11,MOD(V$4-p4_stab,12)=1),1,0)</f>
        <v/>
      </c>
      <c r="W231" s="42">
        <f>IF(AND(W209&gt;=11,MOD(W$4-p4_stab,12)=1),1,0)</f>
        <v/>
      </c>
      <c r="X231" s="42">
        <f>IF(AND(X209&gt;=11,MOD(X$4-p4_stab,12)=1),1,0)</f>
        <v/>
      </c>
      <c r="Y231" s="42">
        <f>IF(AND(Y209&gt;=11,MOD(Y$4-p4_stab,12)=1),1,0)</f>
        <v/>
      </c>
      <c r="Z231" s="42">
        <f>IF(AND(Z209&gt;=11,MOD(Z$4-p4_stab,12)=1),1,0)</f>
        <v/>
      </c>
      <c r="AA231" s="42">
        <f>IF(AND(AA209&gt;=11,MOD(AA$4-p4_stab,12)=1),1,0)</f>
        <v/>
      </c>
      <c r="AB231" s="42">
        <f>IF(AND(AB209&gt;=11,MOD(AB$4-p4_stab,12)=1),1,0)</f>
        <v/>
      </c>
      <c r="AC231" s="42">
        <f>IF(AND(AC209&gt;=11,MOD(AC$4-p4_stab,12)=1),1,0)</f>
        <v/>
      </c>
      <c r="AD231" s="42">
        <f>IF(AND(AD209&gt;=11,MOD(AD$4-p4_stab,12)=1),1,0)</f>
        <v/>
      </c>
      <c r="AE231" s="42">
        <f>IF(AND(AE209&gt;=11,MOD(AE$4-p4_stab,12)=1),1,0)</f>
        <v/>
      </c>
      <c r="AF231" s="42">
        <f>IF(AND(AF209&gt;=11,MOD(AF$4-p4_stab,12)=1),1,0)</f>
        <v/>
      </c>
      <c r="AG231" s="42">
        <f>IF(AND(AG209&gt;=11,MOD(AG$4-p4_stab,12)=1),1,0)</f>
        <v/>
      </c>
      <c r="AH231" s="42">
        <f>IF(AND(AH209&gt;=11,MOD(AH$4-p4_stab,12)=1),1,0)</f>
        <v/>
      </c>
      <c r="AI231" s="42">
        <f>IF(AND(AI209&gt;=11,MOD(AI$4-p4_stab,12)=1),1,0)</f>
        <v/>
      </c>
      <c r="AJ231" s="42">
        <f>IF(AND(AJ209&gt;=11,MOD(AJ$4-p4_stab,12)=1),1,0)</f>
        <v/>
      </c>
      <c r="AK231" s="42">
        <f>IF(AND(AK209&gt;=11,MOD(AK$4-p4_stab,12)=1),1,0)</f>
        <v/>
      </c>
      <c r="AL231" s="42">
        <f>IF(AND(AL209&gt;=11,MOD(AL$4-p4_stab,12)=1),1,0)</f>
        <v/>
      </c>
      <c r="AM231" s="42">
        <f>IF(AND(AM209&gt;=11,MOD(AM$4-p4_stab,12)=1),1,0)</f>
        <v/>
      </c>
      <c r="AN231" s="42">
        <f>IF(AND(AN209&gt;=11,MOD(AN$4-p4_stab,12)=1),1,0)</f>
        <v/>
      </c>
      <c r="AO231" s="42">
        <f>IF(AND(AO209&gt;=11,MOD(AO$4-p4_stab,12)=1),1,0)</f>
        <v/>
      </c>
      <c r="AP231" s="42">
        <f>IF(AND(AP209&gt;=11,MOD(AP$4-p4_stab,12)=1),1,0)</f>
        <v/>
      </c>
      <c r="AQ231" s="42">
        <f>IF(AND(AQ209&gt;=11,MOD(AQ$4-p4_stab,12)=1),1,0)</f>
        <v/>
      </c>
      <c r="AR231" s="42">
        <f>IF(AND(AR209&gt;=11,MOD(AR$4-p4_stab,12)=1),1,0)</f>
        <v/>
      </c>
      <c r="AS231" s="42">
        <f>IF(AND(AS209&gt;=11,MOD(AS$4-p4_stab,12)=1),1,0)</f>
        <v/>
      </c>
      <c r="AT231" s="42">
        <f>IF(AND(AT209&gt;=11,MOD(AT$4-p4_stab,12)=1),1,0)</f>
        <v/>
      </c>
      <c r="AU231" s="42">
        <f>IF(AND(AU209&gt;=11,MOD(AU$4-p4_stab,12)=1),1,0)</f>
        <v/>
      </c>
      <c r="AV231" s="42">
        <f>IF(AND(AV209&gt;=11,MOD(AV$4-p4_stab,12)=1),1,0)</f>
        <v/>
      </c>
      <c r="AW231" s="42">
        <f>IF(AND(AW209&gt;=11,MOD(AW$4-p4_stab,12)=1),1,0)</f>
        <v/>
      </c>
      <c r="AX231" s="42">
        <f>IF(AND(AX209&gt;=11,MOD(AX$4-p4_stab,12)=1),1,0)</f>
        <v/>
      </c>
      <c r="AY231" s="42">
        <f>IF(AND(AY209&gt;=11,MOD(AY$4-p4_stab,12)=1),1,0)</f>
        <v/>
      </c>
      <c r="AZ231" s="42">
        <f>IF(AND(AZ209&gt;=11,MOD(AZ$4-p4_stab,12)=1),1,0)</f>
        <v/>
      </c>
      <c r="BA231" s="42">
        <f>IF(AND(BA209&gt;=11,MOD(BA$4-p4_stab,12)=1),1,0)</f>
        <v/>
      </c>
      <c r="BB231" s="42">
        <f>IF(AND(BB209&gt;=11,MOD(BB$4-p4_stab,12)=1),1,0)</f>
        <v/>
      </c>
      <c r="BC231" s="42">
        <f>IF(AND(BC209&gt;=11,MOD(BC$4-p4_stab,12)=1),1,0)</f>
        <v/>
      </c>
      <c r="BD231" s="42">
        <f>IF(AND(BD209&gt;=11,MOD(BD$4-p4_stab,12)=1),1,0)</f>
        <v/>
      </c>
      <c r="BE231" s="42">
        <f>IF(AND(BE209&gt;=11,MOD(BE$4-p4_stab,12)=1),1,0)</f>
        <v/>
      </c>
      <c r="BF231" s="42">
        <f>IF(AND(BF209&gt;=11,MOD(BF$4-p4_stab,12)=1),1,0)</f>
        <v/>
      </c>
      <c r="BG231" s="42">
        <f>IF(AND(BG209&gt;=11,MOD(BG$4-p4_stab,12)=1),1,0)</f>
        <v/>
      </c>
      <c r="BH231" s="42">
        <f>IF(AND(BH209&gt;=11,MOD(BH$4-p4_stab,12)=1),1,0)</f>
        <v/>
      </c>
      <c r="BI231" s="42">
        <f>IF(AND(BI209&gt;=11,MOD(BI$4-p4_stab,12)=1),1,0)</f>
        <v/>
      </c>
      <c r="BJ231" s="42">
        <f>IF(AND(BJ209&gt;=11,MOD(BJ$4-p4_stab,12)=1),1,0)</f>
        <v/>
      </c>
      <c r="BK231" s="42">
        <f>IF(AND(BK209&gt;=11,MOD(BK$4-p4_stab,12)=1),1,0)</f>
        <v/>
      </c>
      <c r="BL231" s="42">
        <f>IF(AND(BL209&gt;=11,MOD(BL$4-p4_stab,12)=1),1,0)</f>
        <v/>
      </c>
      <c r="BM231" s="42">
        <f>IF(AND(BM209&gt;=11,MOD(BM$4-p4_stab,12)=1),1,0)</f>
        <v/>
      </c>
      <c r="BN231" s="42">
        <f>IF(AND(BN209&gt;=11,MOD(BN$4-p4_stab,12)=1),1,0)</f>
        <v/>
      </c>
      <c r="BO231" s="42">
        <f>IF(AND(BO209&gt;=11,MOD(BO$4-p4_stab,12)=1),1,0)</f>
        <v/>
      </c>
      <c r="BP231" s="42">
        <f>IF(AND(BP209&gt;=11,MOD(BP$4-p4_stab,12)=1),1,0)</f>
        <v/>
      </c>
      <c r="BQ231" s="42">
        <f>IF(AND(BQ209&gt;=11,MOD(BQ$4-p4_stab,12)=1),1,0)</f>
        <v/>
      </c>
      <c r="BR231" s="42">
        <f>IF(AND(BR209&gt;=11,MOD(BR$4-p4_stab,12)=1),1,0)</f>
        <v/>
      </c>
      <c r="BS231" s="42">
        <f>IF(AND(BS209&gt;=11,MOD(BS$4-p4_stab,12)=1),1,0)</f>
        <v/>
      </c>
      <c r="BT231" s="42">
        <f>IF(AND(BT209&gt;=11,MOD(BT$4-p4_stab,12)=1),1,0)</f>
        <v/>
      </c>
      <c r="BU231" s="42">
        <f>IF(AND(BU209&gt;=11,MOD(BU$4-p4_stab,12)=1),1,0)</f>
        <v/>
      </c>
      <c r="BV231" s="42">
        <f>IF(AND(BV209&gt;=11,MOD(BV$4-p4_stab,12)=1),1,0)</f>
        <v/>
      </c>
      <c r="BW231" s="42">
        <f>IF(AND(BW209&gt;=11,MOD(BW$4-p4_stab,12)=1),1,0)</f>
        <v/>
      </c>
      <c r="BX231" s="42">
        <f>IF(AND(BX209&gt;=11,MOD(BX$4-p4_stab,12)=1),1,0)</f>
        <v/>
      </c>
      <c r="BY231" s="42">
        <f>IF(AND(BY209&gt;=11,MOD(BY$4-p4_stab,12)=1),1,0)</f>
        <v/>
      </c>
      <c r="BZ231" s="42">
        <f>IF(AND(BZ209&gt;=11,MOD(BZ$4-p4_stab,12)=1),1,0)</f>
        <v/>
      </c>
      <c r="CA231" s="42">
        <f>IF(AND(CA209&gt;=11,MOD(CA$4-p4_stab,12)=1),1,0)</f>
        <v/>
      </c>
      <c r="CB231" s="42">
        <f>IF(AND(CB209&gt;=11,MOD(CB$4-p4_stab,12)=1),1,0)</f>
        <v/>
      </c>
      <c r="CC231" s="42">
        <f>IF(AND(CC209&gt;=11,MOD(CC$4-p4_stab,12)=1),1,0)</f>
        <v/>
      </c>
      <c r="CD231" s="42">
        <f>IF(AND(CD209&gt;=11,MOD(CD$4-p4_stab,12)=1),1,0)</f>
        <v/>
      </c>
      <c r="CE231" s="42">
        <f>IF(AND(CE209&gt;=11,MOD(CE$4-p4_stab,12)=1),1,0)</f>
        <v/>
      </c>
      <c r="CF231" s="42">
        <f>IF(AND(CF209&gt;=11,MOD(CF$4-p4_stab,12)=1),1,0)</f>
        <v/>
      </c>
      <c r="CG231" s="42">
        <f>IF(AND(CG209&gt;=11,MOD(CG$4-p4_stab,12)=1),1,0)</f>
        <v/>
      </c>
      <c r="CH231" s="42">
        <f>IF(AND(CH209&gt;=11,MOD(CH$4-p4_stab,12)=1),1,0)</f>
        <v/>
      </c>
      <c r="CI231" s="42">
        <f>IF(AND(CI209&gt;=11,MOD(CI$4-p4_stab,12)=1),1,0)</f>
        <v/>
      </c>
      <c r="CJ231" s="42">
        <f>IF(AND(CJ209&gt;=11,MOD(CJ$4-p4_stab,12)=1),1,0)</f>
        <v/>
      </c>
      <c r="CK231" s="42">
        <f>IF(AND(CK209&gt;=11,MOD(CK$4-p4_stab,12)=1),1,0)</f>
        <v/>
      </c>
      <c r="CL231" s="42">
        <f>IF(AND(CL209&gt;=11,MOD(CL$4-p4_stab,12)=1),1,0)</f>
        <v/>
      </c>
      <c r="CM231" s="42">
        <f>IF(AND(CM209&gt;=11,MOD(CM$4-p4_stab,12)=1),1,0)</f>
        <v/>
      </c>
      <c r="CN231" s="42">
        <f>IF(AND(CN209&gt;=11,MOD(CN$4-p4_stab,12)=1),1,0)</f>
        <v/>
      </c>
      <c r="CO231" s="42">
        <f>IF(AND(CO209&gt;=11,MOD(CO$4-p4_stab,12)=1),1,0)</f>
        <v/>
      </c>
      <c r="CP231" s="42">
        <f>IF(AND(CP209&gt;=11,MOD(CP$4-p4_stab,12)=1),1,0)</f>
        <v/>
      </c>
      <c r="CQ231" s="42">
        <f>IF(AND(CQ209&gt;=11,MOD(CQ$4-p4_stab,12)=1),1,0)</f>
        <v/>
      </c>
      <c r="CR231" s="42">
        <f>IF(AND(CR209&gt;=11,MOD(CR$4-p4_stab,12)=1),1,0)</f>
        <v/>
      </c>
      <c r="CS231" s="42">
        <f>IF(AND(CS209&gt;=11,MOD(CS$4-p4_stab,12)=1),1,0)</f>
        <v/>
      </c>
      <c r="CT231" s="42">
        <f>IF(AND(CT209&gt;=11,MOD(CT$4-p4_stab,12)=1),1,0)</f>
        <v/>
      </c>
      <c r="CU231" s="42">
        <f>IF(AND(CU209&gt;=11,MOD(CU$4-p4_stab,12)=1),1,0)</f>
        <v/>
      </c>
      <c r="CV231" s="42">
        <f>IF(AND(CV209&gt;=11,MOD(CV$4-p4_stab,12)=1),1,0)</f>
        <v/>
      </c>
      <c r="CW231" s="42">
        <f>IF(AND(CW209&gt;=11,MOD(CW$4-p4_stab,12)=1),1,0)</f>
        <v/>
      </c>
      <c r="CX231" s="42">
        <f>IF(AND(CX209&gt;=11,MOD(CX$4-p4_stab,12)=1),1,0)</f>
        <v/>
      </c>
      <c r="CY231" s="42">
        <f>IF(AND(CY209&gt;=11,MOD(CY$4-p4_stab,12)=1),1,0)</f>
        <v/>
      </c>
      <c r="CZ231" s="42">
        <f>IF(AND(CZ209&gt;=11,MOD(CZ$4-p4_stab,12)=1),1,0)</f>
        <v/>
      </c>
      <c r="DA231" s="42">
        <f>IF(AND(DA209&gt;=11,MOD(DA$4-p4_stab,12)=1),1,0)</f>
        <v/>
      </c>
      <c r="DB231" s="42">
        <f>IF(AND(DB209&gt;=11,MOD(DB$4-p4_stab,12)=1),1,0)</f>
        <v/>
      </c>
      <c r="DC231" s="42">
        <f>IF(AND(DC209&gt;=11,MOD(DC$4-p4_stab,12)=1),1,0)</f>
        <v/>
      </c>
      <c r="DD231" s="42">
        <f>IF(AND(DD209&gt;=11,MOD(DD$4-p4_stab,12)=1),1,0)</f>
        <v/>
      </c>
      <c r="DE231" s="42">
        <f>IF(AND(DE209&gt;=11,MOD(DE$4-p4_stab,12)=1),1,0)</f>
        <v/>
      </c>
      <c r="DF231" s="42">
        <f>IF(AND(DF209&gt;=11,MOD(DF$4-p4_stab,12)=1),1,0)</f>
        <v/>
      </c>
      <c r="DG231" s="42">
        <f>IF(AND(DG209&gt;=11,MOD(DG$4-p4_stab,12)=1),1,0)</f>
        <v/>
      </c>
      <c r="DH231" s="42">
        <f>IF(AND(DH209&gt;=11,MOD(DH$4-p4_stab,12)=1),1,0)</f>
        <v/>
      </c>
      <c r="DI231" s="42">
        <f>IF(AND(DI209&gt;=11,MOD(DI$4-p4_stab,12)=1),1,0)</f>
        <v/>
      </c>
      <c r="DJ231" s="42">
        <f>IF(AND(DJ209&gt;=11,MOD(DJ$4-p4_stab,12)=1),1,0)</f>
        <v/>
      </c>
      <c r="DK231" s="42">
        <f>IF(AND(DK209&gt;=11,MOD(DK$4-p4_stab,12)=1),1,0)</f>
        <v/>
      </c>
      <c r="DL231" s="42">
        <f>IF(AND(DL209&gt;=11,MOD(DL$4-p4_stab,12)=1),1,0)</f>
        <v/>
      </c>
      <c r="DM231" s="42">
        <f>IF(AND(DM209&gt;=11,MOD(DM$4-p4_stab,12)=1),1,0)</f>
        <v/>
      </c>
      <c r="DN231" s="42">
        <f>IF(AND(DN209&gt;=11,MOD(DN$4-p4_stab,12)=1),1,0)</f>
        <v/>
      </c>
      <c r="DO231" s="42">
        <f>IF(AND(DO209&gt;=11,MOD(DO$4-p4_stab,12)=1),1,0)</f>
        <v/>
      </c>
      <c r="DP231" s="42">
        <f>IF(AND(DP209&gt;=11,MOD(DP$4-p4_stab,12)=1),1,0)</f>
        <v/>
      </c>
      <c r="DQ231" s="42">
        <f>IF(AND(DQ209&gt;=11,MOD(DQ$4-p4_stab,12)=1),1,0)</f>
        <v/>
      </c>
      <c r="DR231" s="42">
        <f>IF(AND(DR209&gt;=11,MOD(DR$4-p4_stab,12)=1),1,0)</f>
        <v/>
      </c>
      <c r="DS231" s="42">
        <f>IF(AND(DS209&gt;=11,MOD(DS$4-p4_stab,12)=1),1,0)</f>
        <v/>
      </c>
      <c r="DT231" s="42">
        <f>IF(AND(DT209&gt;=11,MOD(DT$4-p4_stab,12)=1),1,0)</f>
        <v/>
      </c>
      <c r="DU231" s="42">
        <f>IF(AND(DU209&gt;=11,MOD(DU$4-p4_stab,12)=1),1,0)</f>
        <v/>
      </c>
      <c r="DV231" s="42">
        <f>IF(AND(DV209&gt;=11,MOD(DV$4-p4_stab,12)=1),1,0)</f>
        <v/>
      </c>
      <c r="DW231" s="42">
        <f>IF(AND(DW209&gt;=11,MOD(DW$4-p4_stab,12)=1),1,0)</f>
        <v/>
      </c>
      <c r="DX231" s="42">
        <f>IF(AND(DX209&gt;=11,MOD(DX$4-p4_stab,12)=1),1,0)</f>
        <v/>
      </c>
      <c r="DY231" s="42">
        <f>IF(AND(DY209&gt;=11,MOD(DY$4-p4_stab,12)=1),1,0)</f>
        <v/>
      </c>
      <c r="DZ231" s="42">
        <f>IF(AND(DZ209&gt;=11,MOD(DZ$4-p4_stab,12)=1),1,0)</f>
        <v/>
      </c>
      <c r="EA231" s="42">
        <f>IF(AND(EA209&gt;=11,MOD(EA$4-p4_stab,12)=1),1,0)</f>
        <v/>
      </c>
      <c r="EB231" s="42">
        <f>IF(AND(EB209&gt;=11,MOD(EB$4-p4_stab,12)=1),1,0)</f>
        <v/>
      </c>
      <c r="EC231" s="42">
        <f>IF(AND(EC209&gt;=11,MOD(EC$4-p4_stab,12)=1),1,0)</f>
        <v/>
      </c>
      <c r="ED231" s="42">
        <f>IF(AND(ED209&gt;=11,MOD(ED$4-p4_stab,12)=1),1,0)</f>
        <v/>
      </c>
      <c r="EE231" s="42">
        <f>IF(AND(EE209&gt;=11,MOD(EE$4-p4_stab,12)=1),1,0)</f>
        <v/>
      </c>
      <c r="EF231" s="42">
        <f>IF(AND(EF209&gt;=11,MOD(EF$4-p4_stab,12)=1),1,0)</f>
        <v/>
      </c>
      <c r="EG231" s="42">
        <f>IF(AND(EG209&gt;=11,MOD(EG$4-p4_stab,12)=1),1,0)</f>
        <v/>
      </c>
      <c r="EH231" s="42">
        <f>IF(AND(EH209&gt;=11,MOD(EH$4-p4_stab,12)=1),1,0)</f>
        <v/>
      </c>
      <c r="EI231" s="42">
        <f>IF(AND(EI209&gt;=11,MOD(EI$4-p4_stab,12)=1),1,0)</f>
        <v/>
      </c>
      <c r="EJ231" s="42">
        <f>IF(AND(EJ209&gt;=11,MOD(EJ$4-p4_stab,12)=1),1,0)</f>
        <v/>
      </c>
      <c r="EK231" s="42">
        <f>IF(AND(EK209&gt;=11,MOD(EK$4-p4_stab,12)=1),1,0)</f>
        <v/>
      </c>
      <c r="EL231" s="42">
        <f>IF(AND(EL209&gt;=11,MOD(EL$4-p4_stab,12)=1),1,0)</f>
        <v/>
      </c>
      <c r="EM231" s="42">
        <f>IF(AND(EM209&gt;=11,MOD(EM$4-p4_stab,12)=1),1,0)</f>
        <v/>
      </c>
      <c r="EN231" s="42">
        <f>IF(AND(EN209&gt;=11,MOD(EN$4-p4_stab,12)=1),1,0)</f>
        <v/>
      </c>
      <c r="EO231" s="42">
        <f>IF(AND(EO209&gt;=11,MOD(EO$4-p4_stab,12)=1),1,0)</f>
        <v/>
      </c>
      <c r="EP231" s="42">
        <f>IF(AND(EP209&gt;=11,MOD(EP$4-p4_stab,12)=1),1,0)</f>
        <v/>
      </c>
      <c r="EQ231" s="42">
        <f>IF(AND(EQ209&gt;=11,MOD(EQ$4-p4_stab,12)=1),1,0)</f>
        <v/>
      </c>
      <c r="ER231" s="42">
        <f>IF(AND(ER209&gt;=11,MOD(ER$4-p4_stab,12)=1),1,0)</f>
        <v/>
      </c>
      <c r="ES231" s="42">
        <f>IF(AND(ES209&gt;=11,MOD(ES$4-p4_stab,12)=1),1,0)</f>
        <v/>
      </c>
      <c r="ET231" s="42">
        <f>IF(AND(ET209&gt;=11,MOD(ET$4-p4_stab,12)=1),1,0)</f>
        <v/>
      </c>
      <c r="EU231" s="42">
        <f>IF(AND(EU209&gt;=11,MOD(EU$4-p4_stab,12)=1),1,0)</f>
        <v/>
      </c>
      <c r="EV231" s="42">
        <f>IF(AND(EV209&gt;=11,MOD(EV$4-p4_stab,12)=1),1,0)</f>
        <v/>
      </c>
      <c r="EW231" s="42">
        <f>IF(AND(EW209&gt;=11,MOD(EW$4-p4_stab,12)=1),1,0)</f>
        <v/>
      </c>
      <c r="EX231" s="42">
        <f>IF(AND(EX209&gt;=11,MOD(EX$4-p4_stab,12)=1),1,0)</f>
        <v/>
      </c>
      <c r="EY231" s="42">
        <f>IF(AND(EY209&gt;=11,MOD(EY$4-p4_stab,12)=1),1,0)</f>
        <v/>
      </c>
      <c r="EZ231" s="42">
        <f>IF(AND(EZ209&gt;=11,MOD(EZ$4-p4_stab,12)=1),1,0)</f>
        <v/>
      </c>
      <c r="FA231" s="42">
        <f>IF(AND(FA209&gt;=11,MOD(FA$4-p4_stab,12)=1),1,0)</f>
        <v/>
      </c>
      <c r="FB231" s="42">
        <f>IF(AND(FB209&gt;=11,MOD(FB$4-p4_stab,12)=1),1,0)</f>
        <v/>
      </c>
      <c r="FC231" s="42">
        <f>IF(AND(FC209&gt;=11,MOD(FC$4-p4_stab,12)=1),1,0)</f>
        <v/>
      </c>
      <c r="FD231" s="42">
        <f>IF(AND(FD209&gt;=11,MOD(FD$4-p4_stab,12)=1),1,0)</f>
        <v/>
      </c>
      <c r="FE231" s="42">
        <f>IF(AND(FE209&gt;=11,MOD(FE$4-p4_stab,12)=1),1,0)</f>
        <v/>
      </c>
      <c r="FF231" s="42">
        <f>IF(AND(FF209&gt;=11,MOD(FF$4-p4_stab,12)=1),1,0)</f>
        <v/>
      </c>
      <c r="FG231" s="42">
        <f>IF(AND(FG209&gt;=11,MOD(FG$4-p4_stab,12)=1),1,0)</f>
        <v/>
      </c>
      <c r="FH231" s="42">
        <f>IF(AND(FH209&gt;=11,MOD(FH$4-p4_stab,12)=1),1,0)</f>
        <v/>
      </c>
      <c r="FI231" s="42">
        <f>IF(AND(FI209&gt;=11,MOD(FI$4-p4_stab,12)=1),1,0)</f>
        <v/>
      </c>
      <c r="FJ231" s="42">
        <f>IF(AND(FJ209&gt;=11,MOD(FJ$4-p4_stab,12)=1),1,0)</f>
        <v/>
      </c>
      <c r="FK231" s="42">
        <f>IF(AND(FK209&gt;=11,MOD(FK$4-p4_stab,12)=1),1,0)</f>
        <v/>
      </c>
      <c r="FL231" s="42">
        <f>IF(AND(FL209&gt;=11,MOD(FL$4-p4_stab,12)=1),1,0)</f>
        <v/>
      </c>
      <c r="FM231" s="42">
        <f>IF(AND(FM209&gt;=11,MOD(FM$4-p4_stab,12)=1),1,0)</f>
        <v/>
      </c>
      <c r="FN231" s="42">
        <f>IF(AND(FN209&gt;=11,MOD(FN$4-p4_stab,12)=1),1,0)</f>
        <v/>
      </c>
      <c r="FO231" s="42">
        <f>IF(AND(FO209&gt;=11,MOD(FO$4-p4_stab,12)=1),1,0)</f>
        <v/>
      </c>
      <c r="FP231" s="42">
        <f>IF(AND(FP209&gt;=11,MOD(FP$4-p4_stab,12)=1),1,0)</f>
        <v/>
      </c>
      <c r="FQ231" s="42">
        <f>IF(AND(FQ209&gt;=11,MOD(FQ$4-p4_stab,12)=1),1,0)</f>
        <v/>
      </c>
      <c r="FR231" s="42">
        <f>IF(AND(FR209&gt;=11,MOD(FR$4-p4_stab,12)=1),1,0)</f>
        <v/>
      </c>
      <c r="FS231" s="42">
        <f>IF(AND(FS209&gt;=11,MOD(FS$4-p4_stab,12)=1),1,0)</f>
        <v/>
      </c>
      <c r="FT231" s="42">
        <f>IF(AND(FT209&gt;=11,MOD(FT$4-p4_stab,12)=1),1,0)</f>
        <v/>
      </c>
      <c r="FU231" s="42">
        <f>IF(AND(FU209&gt;=11,MOD(FU$4-p4_stab,12)=1),1,0)</f>
        <v/>
      </c>
      <c r="FV231" s="42">
        <f>IF(AND(FV209&gt;=11,MOD(FV$4-p4_stab,12)=1),1,0)</f>
        <v/>
      </c>
      <c r="FW231" s="42">
        <f>IF(AND(FW209&gt;=11,MOD(FW$4-p4_stab,12)=1),1,0)</f>
        <v/>
      </c>
      <c r="FX231" s="42">
        <f>IF(AND(FX209&gt;=11,MOD(FX$4-p4_stab,12)=1),1,0)</f>
        <v/>
      </c>
      <c r="FY231" s="42">
        <f>IF(AND(FY209&gt;=11,MOD(FY$4-p4_stab,12)=1),1,0)</f>
        <v/>
      </c>
      <c r="FZ231" s="42">
        <f>IF(AND(FZ209&gt;=11,MOD(FZ$4-p4_stab,12)=1),1,0)</f>
        <v/>
      </c>
      <c r="GA231" s="42">
        <f>IF(AND(GA209&gt;=11,MOD(GA$4-p4_stab,12)=1),1,0)</f>
        <v/>
      </c>
      <c r="GB231" s="42">
        <f>IF(AND(GB209&gt;=11,MOD(GB$4-p4_stab,12)=1),1,0)</f>
        <v/>
      </c>
      <c r="GC231" s="42">
        <f>IF(AND(GC209&gt;=11,MOD(GC$4-p4_stab,12)=1),1,0)</f>
        <v/>
      </c>
      <c r="GD231" s="42">
        <f>IF(AND(GD209&gt;=11,MOD(GD$4-p4_stab,12)=1),1,0)</f>
        <v/>
      </c>
      <c r="GE231" s="42">
        <f>IF(AND(GE209&gt;=11,MOD(GE$4-p4_stab,12)=1),1,0)</f>
        <v/>
      </c>
      <c r="GF231" s="42">
        <f>IF(AND(GF209&gt;=11,MOD(GF$4-p4_stab,12)=1),1,0)</f>
        <v/>
      </c>
      <c r="GG231" s="42">
        <f>IF(AND(GG209&gt;=11,MOD(GG$4-p4_stab,12)=1),1,0)</f>
        <v/>
      </c>
      <c r="GH231" s="42">
        <f>IF(AND(GH209&gt;=11,MOD(GH$4-p4_stab,12)=1),1,0)</f>
        <v/>
      </c>
      <c r="GI231" s="42">
        <f>IF(AND(GI209&gt;=11,MOD(GI$4-p4_stab,12)=1),1,0)</f>
        <v/>
      </c>
      <c r="GJ231" s="42">
        <f>IF(AND(GJ209&gt;=11,MOD(GJ$4-p4_stab,12)=1),1,0)</f>
        <v/>
      </c>
      <c r="GK231" s="42">
        <f>IF(AND(GK209&gt;=11,MOD(GK$4-p4_stab,12)=1),1,0)</f>
        <v/>
      </c>
      <c r="GL231" s="42">
        <f>IF(AND(GL209&gt;=11,MOD(GL$4-p4_stab,12)=1),1,0)</f>
        <v/>
      </c>
      <c r="GM231" s="42">
        <f>IF(AND(GM209&gt;=11,MOD(GM$4-p4_stab,12)=1),1,0)</f>
        <v/>
      </c>
      <c r="GN231" s="42">
        <f>IF(AND(GN209&gt;=11,MOD(GN$4-p4_stab,12)=1),1,0)</f>
        <v/>
      </c>
      <c r="GO231" s="42">
        <f>IF(AND(GO209&gt;=11,MOD(GO$4-p4_stab,12)=1),1,0)</f>
        <v/>
      </c>
      <c r="GP231" s="42">
        <f>IF(AND(GP209&gt;=11,MOD(GP$4-p4_stab,12)=1),1,0)</f>
        <v/>
      </c>
      <c r="GQ231" s="42">
        <f>IF(AND(GQ209&gt;=11,MOD(GQ$4-p4_stab,12)=1),1,0)</f>
        <v/>
      </c>
      <c r="GR231" s="42">
        <f>IF(AND(GR209&gt;=11,MOD(GR$4-p4_stab,12)=1),1,0)</f>
        <v/>
      </c>
      <c r="GS231" s="42">
        <f>IF(AND(GS209&gt;=11,MOD(GS$4-p4_stab,12)=1),1,0)</f>
        <v/>
      </c>
      <c r="GT231" s="42">
        <f>IF(AND(GT209&gt;=11,MOD(GT$4-p4_stab,12)=1),1,0)</f>
        <v/>
      </c>
      <c r="GU231" s="42">
        <f>IF(AND(GU209&gt;=11,MOD(GU$4-p4_stab,12)=1),1,0)</f>
        <v/>
      </c>
      <c r="GV231" s="42">
        <f>IF(AND(GV209&gt;=11,MOD(GV$4-p4_stab,12)=1),1,0)</f>
        <v/>
      </c>
      <c r="GW231" s="42">
        <f>IF(AND(GW209&gt;=11,MOD(GW$4-p4_stab,12)=1),1,0)</f>
        <v/>
      </c>
      <c r="GX231" s="42">
        <f>IF(AND(GX209&gt;=11,MOD(GX$4-p4_stab,12)=1),1,0)</f>
        <v/>
      </c>
      <c r="GY231" s="42">
        <f>IF(AND(GY209&gt;=11,MOD(GY$4-p4_stab,12)=1),1,0)</f>
        <v/>
      </c>
      <c r="GZ231" s="42">
        <f>IF(AND(GZ209&gt;=11,MOD(GZ$4-p4_stab,12)=1),1,0)</f>
        <v/>
      </c>
      <c r="HA231" s="42">
        <f>IF(AND(HA209&gt;=11,MOD(HA$4-p4_stab,12)=1),1,0)</f>
        <v/>
      </c>
      <c r="HB231" s="42">
        <f>IF(AND(HB209&gt;=11,MOD(HB$4-p4_stab,12)=1),1,0)</f>
        <v/>
      </c>
      <c r="HC231" s="42">
        <f>IF(AND(HC209&gt;=11,MOD(HC$4-p4_stab,12)=1),1,0)</f>
        <v/>
      </c>
      <c r="HD231" s="42">
        <f>IF(AND(HD209&gt;=11,MOD(HD$4-p4_stab,12)=1),1,0)</f>
        <v/>
      </c>
      <c r="HE231" s="42">
        <f>IF(AND(HE209&gt;=11,MOD(HE$4-p4_stab,12)=1),1,0)</f>
        <v/>
      </c>
      <c r="HF231" s="42">
        <f>IF(AND(HF209&gt;=11,MOD(HF$4-p4_stab,12)=1),1,0)</f>
        <v/>
      </c>
      <c r="HG231" s="42">
        <f>IF(AND(HG209&gt;=11,MOD(HG$4-p4_stab,12)=1),1,0)</f>
        <v/>
      </c>
      <c r="HH231" s="42">
        <f>IF(AND(HH209&gt;=11,MOD(HH$4-p4_stab,12)=1),1,0)</f>
        <v/>
      </c>
      <c r="HI231" s="42">
        <f>IF(AND(HI209&gt;=11,MOD(HI$4-p4_stab,12)=1),1,0)</f>
        <v/>
      </c>
      <c r="HJ231" s="42">
        <f>IF(AND(HJ209&gt;=11,MOD(HJ$4-p4_stab,12)=1),1,0)</f>
        <v/>
      </c>
      <c r="HK231" s="42">
        <f>IF(AND(HK209&gt;=11,MOD(HK$4-p4_stab,12)=1),1,0)</f>
        <v/>
      </c>
      <c r="HL231" s="42">
        <f>IF(AND(HL209&gt;=11,MOD(HL$4-p4_stab,12)=1),1,0)</f>
        <v/>
      </c>
      <c r="HM231" s="42">
        <f>IF(AND(HM209&gt;=11,MOD(HM$4-p4_stab,12)=1),1,0)</f>
        <v/>
      </c>
      <c r="HN231" s="42">
        <f>IF(AND(HN209&gt;=11,MOD(HN$4-p4_stab,12)=1),1,0)</f>
        <v/>
      </c>
      <c r="HO231" s="42">
        <f>IF(AND(HO209&gt;=11,MOD(HO$4-p4_stab,12)=1),1,0)</f>
        <v/>
      </c>
      <c r="HP231" s="42">
        <f>IF(AND(HP209&gt;=11,MOD(HP$4-p4_stab,12)=1),1,0)</f>
        <v/>
      </c>
      <c r="HQ231" s="42">
        <f>IF(AND(HQ209&gt;=11,MOD(HQ$4-p4_stab,12)=1),1,0)</f>
        <v/>
      </c>
      <c r="HR231" s="42">
        <f>IF(AND(HR209&gt;=11,MOD(HR$4-p4_stab,12)=1),1,0)</f>
        <v/>
      </c>
      <c r="HS231" s="42">
        <f>IF(AND(HS209&gt;=11,MOD(HS$4-p4_stab,12)=1),1,0)</f>
        <v/>
      </c>
      <c r="HT231" s="42">
        <f>IF(AND(HT209&gt;=11,MOD(HT$4-p4_stab,12)=1),1,0)</f>
        <v/>
      </c>
      <c r="HU231" s="42">
        <f>IF(AND(HU209&gt;=11,MOD(HU$4-p4_stab,12)=1),1,0)</f>
        <v/>
      </c>
      <c r="HV231" s="42">
        <f>IF(AND(HV209&gt;=11,MOD(HV$4-p4_stab,12)=1),1,0)</f>
        <v/>
      </c>
      <c r="HW231" s="42">
        <f>IF(AND(HW209&gt;=11,MOD(HW$4-p4_stab,12)=1),1,0)</f>
        <v/>
      </c>
      <c r="HX231" s="42">
        <f>IF(AND(HX209&gt;=11,MOD(HX$4-p4_stab,12)=1),1,0)</f>
        <v/>
      </c>
      <c r="HY231" s="42">
        <f>IF(AND(HY209&gt;=11,MOD(HY$4-p4_stab,12)=1),1,0)</f>
        <v/>
      </c>
      <c r="HZ231" s="42">
        <f>IF(AND(HZ209&gt;=11,MOD(HZ$4-p4_stab,12)=1),1,0)</f>
        <v/>
      </c>
      <c r="IA231" s="42">
        <f>IF(AND(IA209&gt;=11,MOD(IA$4-p4_stab,12)=1),1,0)</f>
        <v/>
      </c>
      <c r="IB231" s="42">
        <f>IF(AND(IB209&gt;=11,MOD(IB$4-p4_stab,12)=1),1,0)</f>
        <v/>
      </c>
      <c r="IC231" s="42">
        <f>IF(AND(IC209&gt;=11,MOD(IC$4-p4_stab,12)=1),1,0)</f>
        <v/>
      </c>
      <c r="ID231" s="42">
        <f>IF(AND(ID209&gt;=11,MOD(ID$4-p4_stab,12)=1),1,0)</f>
        <v/>
      </c>
      <c r="IE231" s="42">
        <f>IF(AND(IE209&gt;=11,MOD(IE$4-p4_stab,12)=1),1,0)</f>
        <v/>
      </c>
      <c r="IF231" s="42">
        <f>IF(AND(IF209&gt;=11,MOD(IF$4-p4_stab,12)=1),1,0)</f>
        <v/>
      </c>
      <c r="IG231" s="42">
        <f>IF(AND(IG209&gt;=11,MOD(IG$4-p4_stab,12)=1),1,0)</f>
        <v/>
      </c>
      <c r="IH231" s="42">
        <f>IF(AND(IH209&gt;=11,MOD(IH$4-p4_stab,12)=1),1,0)</f>
        <v/>
      </c>
      <c r="II231" s="42">
        <f>IF(AND(II209&gt;=11,MOD(II$4-p4_stab,12)=1),1,0)</f>
        <v/>
      </c>
      <c r="IJ231" s="42">
        <f>IF(AND(IJ209&gt;=11,MOD(IJ$4-p4_stab,12)=1),1,0)</f>
        <v/>
      </c>
      <c r="IK231" s="42">
        <f>IF(AND(IK209&gt;=11,MOD(IK$4-p4_stab,12)=1),1,0)</f>
        <v/>
      </c>
      <c r="IL231" s="42">
        <f>IF(AND(IL209&gt;=11,MOD(IL$4-p4_stab,12)=1),1,0)</f>
        <v/>
      </c>
      <c r="IM231" s="42">
        <f>IF(AND(IM209&gt;=11,MOD(IM$4-p4_stab,12)=1),1,0)</f>
        <v/>
      </c>
      <c r="IN231" s="42">
        <f>IF(AND(IN209&gt;=11,MOD(IN$4-p4_stab,12)=1),1,0)</f>
        <v/>
      </c>
      <c r="IO231" s="42">
        <f>IF(AND(IO209&gt;=11,MOD(IO$4-p4_stab,12)=1),1,0)</f>
        <v/>
      </c>
      <c r="IP231" s="42">
        <f>IF(AND(IP209&gt;=11,MOD(IP$4-p4_stab,12)=1),1,0)</f>
        <v/>
      </c>
      <c r="IQ231" s="42">
        <f>IF(AND(IQ209&gt;=11,MOD(IQ$4-p4_stab,12)=1),1,0)</f>
        <v/>
      </c>
      <c r="IR231" s="42">
        <f>IF(AND(IR209&gt;=11,MOD(IR$4-p4_stab,12)=1),1,0)</f>
        <v/>
      </c>
      <c r="IS231" s="42">
        <f>IF(AND(IS209&gt;=11,MOD(IS$4-p4_stab,12)=1),1,0)</f>
        <v/>
      </c>
      <c r="IT231" s="42">
        <f>IF(AND(IT209&gt;=11,MOD(IT$4-p4_stab,12)=1),1,0)</f>
        <v/>
      </c>
      <c r="IU231" s="42">
        <f>IF(AND(IU209&gt;=11,MOD(IU$4-p4_stab,12)=1),1,0)</f>
        <v/>
      </c>
      <c r="IV231" s="42">
        <f>IF(AND(IV209&gt;=11,MOD(IV$4-p4_stab,12)=1),1,0)</f>
        <v/>
      </c>
      <c r="IW231" s="42">
        <f>IF(AND(IW209&gt;=11,MOD(IW$4-p4_stab,12)=1),1,0)</f>
        <v/>
      </c>
      <c r="IX231" s="42">
        <f>IF(AND(IX209&gt;=11,MOD(IX$4-p4_stab,12)=1),1,0)</f>
        <v/>
      </c>
      <c r="IY231" s="42">
        <f>IF(AND(IY209&gt;=11,MOD(IY$4-p4_stab,12)=1),1,0)</f>
        <v/>
      </c>
      <c r="IZ231" s="42">
        <f>IF(AND(IZ209&gt;=11,MOD(IZ$4-p4_stab,12)=1),1,0)</f>
        <v/>
      </c>
      <c r="JA231" s="42">
        <f>IF(AND(JA209&gt;=11,MOD(JA$4-p4_stab,12)=1),1,0)</f>
        <v/>
      </c>
      <c r="JB231" s="42">
        <f>IF(AND(JB209&gt;=11,MOD(JB$4-p4_stab,12)=1),1,0)</f>
        <v/>
      </c>
      <c r="JC231" s="42">
        <f>IF(AND(JC209&gt;=11,MOD(JC$4-p4_stab,12)=1),1,0)</f>
        <v/>
      </c>
      <c r="JD231" s="42">
        <f>IF(AND(JD209&gt;=11,MOD(JD$4-p4_stab,12)=1),1,0)</f>
        <v/>
      </c>
      <c r="JE231" s="42">
        <f>IF(AND(JE209&gt;=11,MOD(JE$4-p4_stab,12)=1),1,0)</f>
        <v/>
      </c>
      <c r="JF231" s="42">
        <f>IF(AND(JF209&gt;=11,MOD(JF$4-p4_stab,12)=1),1,0)</f>
        <v/>
      </c>
      <c r="JG231" s="42">
        <f>IF(AND(JG209&gt;=11,MOD(JG$4-p4_stab,12)=1),1,0)</f>
        <v/>
      </c>
      <c r="JH231" s="42">
        <f>IF(AND(JH209&gt;=11,MOD(JH$4-p4_stab,12)=1),1,0)</f>
        <v/>
      </c>
      <c r="JI231" s="42">
        <f>IF(AND(JI209&gt;=11,MOD(JI$4-p4_stab,12)=1),1,0)</f>
        <v/>
      </c>
      <c r="JJ231" s="42">
        <f>IF(AND(JJ209&gt;=11,MOD(JJ$4-p4_stab,12)=1),1,0)</f>
        <v/>
      </c>
      <c r="JK231" s="42">
        <f>IF(AND(JK209&gt;=11,MOD(JK$4-p4_stab,12)=1),1,0)</f>
        <v/>
      </c>
      <c r="JL231" s="42">
        <f>IF(AND(JL209&gt;=11,MOD(JL$4-p4_stab,12)=1),1,0)</f>
        <v/>
      </c>
      <c r="JM231" s="42">
        <f>IF(AND(JM209&gt;=11,MOD(JM$4-p4_stab,12)=1),1,0)</f>
        <v/>
      </c>
      <c r="JN231" s="42">
        <f>IF(AND(JN209&gt;=11,MOD(JN$4-p4_stab,12)=1),1,0)</f>
        <v/>
      </c>
      <c r="JO231" s="42">
        <f>IF(AND(JO209&gt;=11,MOD(JO$4-p4_stab,12)=1),1,0)</f>
        <v/>
      </c>
      <c r="JP231" s="42">
        <f>IF(AND(JP209&gt;=11,MOD(JP$4-p4_stab,12)=1),1,0)</f>
        <v/>
      </c>
      <c r="JQ231" s="42">
        <f>IF(AND(JQ209&gt;=11,MOD(JQ$4-p4_stab,12)=1),1,0)</f>
        <v/>
      </c>
      <c r="JR231" s="42">
        <f>IF(AND(JR209&gt;=11,MOD(JR$4-p4_stab,12)=1),1,0)</f>
        <v/>
      </c>
      <c r="JS231" s="42">
        <f>IF(AND(JS209&gt;=11,MOD(JS$4-p4_stab,12)=1),1,0)</f>
        <v/>
      </c>
      <c r="JT231" s="42">
        <f>IF(AND(JT209&gt;=11,MOD(JT$4-p4_stab,12)=1),1,0)</f>
        <v/>
      </c>
      <c r="JU231" s="42">
        <f>IF(AND(JU209&gt;=11,MOD(JU$4-p4_stab,12)=1),1,0)</f>
        <v/>
      </c>
      <c r="JV231" s="42">
        <f>IF(AND(JV209&gt;=11,MOD(JV$4-p4_stab,12)=1),1,0)</f>
        <v/>
      </c>
      <c r="JW231" s="42">
        <f>IF(AND(JW209&gt;=11,MOD(JW$4-p4_stab,12)=1),1,0)</f>
        <v/>
      </c>
      <c r="JX231" s="42">
        <f>IF(AND(JX209&gt;=11,MOD(JX$4-p4_stab,12)=1),1,0)</f>
        <v/>
      </c>
      <c r="JY231" s="42">
        <f>IF(AND(JY209&gt;=11,MOD(JY$4-p4_stab,12)=1),1,0)</f>
        <v/>
      </c>
      <c r="JZ231" s="42">
        <f>IF(AND(JZ209&gt;=11,MOD(JZ$4-p4_stab,12)=1),1,0)</f>
        <v/>
      </c>
      <c r="KA231" s="42">
        <f>IF(AND(KA209&gt;=11,MOD(KA$4-p4_stab,12)=1),1,0)</f>
        <v/>
      </c>
      <c r="KB231" s="42">
        <f>IF(AND(KB209&gt;=11,MOD(KB$4-p4_stab,12)=1),1,0)</f>
        <v/>
      </c>
      <c r="KC231" s="42">
        <f>IF(AND(KC209&gt;=11,MOD(KC$4-p4_stab,12)=1),1,0)</f>
        <v/>
      </c>
      <c r="KD231" s="42">
        <f>IF(AND(KD209&gt;=11,MOD(KD$4-p4_stab,12)=1),1,0)</f>
        <v/>
      </c>
      <c r="KE231" s="42">
        <f>IF(AND(KE209&gt;=11,MOD(KE$4-p4_stab,12)=1),1,0)</f>
        <v/>
      </c>
      <c r="KF231" s="42">
        <f>IF(AND(KF209&gt;=11,MOD(KF$4-p4_stab,12)=1),1,0)</f>
        <v/>
      </c>
      <c r="KG231" s="42">
        <f>IF(AND(KG209&gt;=11,MOD(KG$4-p4_stab,12)=1),1,0)</f>
        <v/>
      </c>
      <c r="KH231" s="42">
        <f>IF(AND(KH209&gt;=11,MOD(KH$4-p4_stab,12)=1),1,0)</f>
        <v/>
      </c>
      <c r="KI231" s="42">
        <f>IF(AND(KI209&gt;=11,MOD(KI$4-p4_stab,12)=1),1,0)</f>
        <v/>
      </c>
      <c r="KJ231" s="42">
        <f>IF(AND(KJ209&gt;=11,MOD(KJ$4-p4_stab,12)=1),1,0)</f>
        <v/>
      </c>
      <c r="KK231" s="42">
        <f>IF(AND(KK209&gt;=11,MOD(KK$4-p4_stab,12)=1),1,0)</f>
        <v/>
      </c>
      <c r="KL231" s="42">
        <f>IF(AND(KL209&gt;=11,MOD(KL$4-p4_stab,12)=1),1,0)</f>
        <v/>
      </c>
      <c r="KM231" s="42">
        <f>IF(AND(KM209&gt;=11,MOD(KM$4-p4_stab,12)=1),1,0)</f>
        <v/>
      </c>
      <c r="KN231" s="42">
        <f>IF(AND(KN209&gt;=11,MOD(KN$4-p4_stab,12)=1),1,0)</f>
        <v/>
      </c>
      <c r="KO231" s="42">
        <f>IF(AND(KO209&gt;=11,MOD(KO$4-p4_stab,12)=1),1,0)</f>
        <v/>
      </c>
      <c r="KP231" s="42">
        <f>IF(AND(KP209&gt;=11,MOD(KP$4-p4_stab,12)=1),1,0)</f>
        <v/>
      </c>
      <c r="KQ231" s="42">
        <f>IF(AND(KQ209&gt;=11,MOD(KQ$4-p4_stab,12)=1),1,0)</f>
        <v/>
      </c>
      <c r="KR231" s="42">
        <f>IF(AND(KR209&gt;=11,MOD(KR$4-p4_stab,12)=1),1,0)</f>
        <v/>
      </c>
      <c r="KS231" s="42">
        <f>IF(AND(KS209&gt;=11,MOD(KS$4-p4_stab,12)=1),1,0)</f>
        <v/>
      </c>
      <c r="KT231" s="42">
        <f>IF(AND(KT209&gt;=11,MOD(KT$4-p4_stab,12)=1),1,0)</f>
        <v/>
      </c>
      <c r="KU231" s="42">
        <f>IF(AND(KU209&gt;=11,MOD(KU$4-p4_stab,12)=1),1,0)</f>
        <v/>
      </c>
      <c r="KV231" s="42">
        <f>IF(AND(KV209&gt;=11,MOD(KV$4-p4_stab,12)=1),1,0)</f>
        <v/>
      </c>
      <c r="KW231" s="42">
        <f>IF(AND(KW209&gt;=11,MOD(KW$4-p4_stab,12)=1),1,0)</f>
        <v/>
      </c>
      <c r="KX231" s="42">
        <f>IF(AND(KX209&gt;=11,MOD(KX$4-p4_stab,12)=1),1,0)</f>
        <v/>
      </c>
      <c r="KY231" s="42">
        <f>IF(AND(KY209&gt;=11,MOD(KY$4-p4_stab,12)=1),1,0)</f>
        <v/>
      </c>
      <c r="KZ231" s="42">
        <f>IF(AND(KZ209&gt;=11,MOD(KZ$4-p4_stab,12)=1),1,0)</f>
        <v/>
      </c>
      <c r="LA231" s="42">
        <f>IF(AND(LA209&gt;=11,MOD(LA$4-p4_stab,12)=1),1,0)</f>
        <v/>
      </c>
      <c r="LB231" s="42">
        <f>IF(AND(LB209&gt;=11,MOD(LB$4-p4_stab,12)=1),1,0)</f>
        <v/>
      </c>
      <c r="LC231" s="42">
        <f>IF(AND(LC209&gt;=11,MOD(LC$4-p4_stab,12)=1),1,0)</f>
        <v/>
      </c>
      <c r="LD231" s="42">
        <f>IF(AND(LD209&gt;=11,MOD(LD$4-p4_stab,12)=1),1,0)</f>
        <v/>
      </c>
      <c r="LE231" s="42">
        <f>IF(AND(LE209&gt;=11,MOD(LE$4-p4_stab,12)=1),1,0)</f>
        <v/>
      </c>
      <c r="LF231" s="42">
        <f>IF(AND(LF209&gt;=11,MOD(LF$4-p4_stab,12)=1),1,0)</f>
        <v/>
      </c>
      <c r="LG231" s="42">
        <f>IF(AND(LG209&gt;=11,MOD(LG$4-p4_stab,12)=1),1,0)</f>
        <v/>
      </c>
      <c r="LH231" s="42">
        <f>IF(AND(LH209&gt;=11,MOD(LH$4-p4_stab,12)=1),1,0)</f>
        <v/>
      </c>
      <c r="LI231" s="42">
        <f>IF(AND(LI209&gt;=11,MOD(LI$4-p4_stab,12)=1),1,0)</f>
        <v/>
      </c>
      <c r="LJ231" s="42">
        <f>IF(AND(LJ209&gt;=11,MOD(LJ$4-p4_stab,12)=1),1,0)</f>
        <v/>
      </c>
      <c r="LK231" s="42">
        <f>IF(AND(LK209&gt;=11,MOD(LK$4-p4_stab,12)=1),1,0)</f>
        <v/>
      </c>
      <c r="LL231" s="42">
        <f>IF(AND(LL209&gt;=11,MOD(LL$4-p4_stab,12)=1),1,0)</f>
        <v/>
      </c>
      <c r="LM231" s="42">
        <f>IF(AND(LM209&gt;=11,MOD(LM$4-p4_stab,12)=1),1,0)</f>
        <v/>
      </c>
      <c r="LN231" s="42">
        <f>IF(AND(LN209&gt;=11,MOD(LN$4-p4_stab,12)=1),1,0)</f>
        <v/>
      </c>
      <c r="LO231" s="42">
        <f>IF(AND(LO209&gt;=11,MOD(LO$4-p4_stab,12)=1),1,0)</f>
        <v/>
      </c>
      <c r="LP231" s="42">
        <f>IF(AND(LP209&gt;=11,MOD(LP$4-p4_stab,12)=1),1,0)</f>
        <v/>
      </c>
      <c r="LQ231" s="42">
        <f>IF(AND(LQ209&gt;=11,MOD(LQ$4-p4_stab,12)=1),1,0)</f>
        <v/>
      </c>
      <c r="LR231" s="42">
        <f>IF(AND(LR209&gt;=11,MOD(LR$4-p4_stab,12)=1),1,0)</f>
        <v/>
      </c>
      <c r="LS231" s="42">
        <f>IF(AND(LS209&gt;=11,MOD(LS$4-p4_stab,12)=1),1,0)</f>
        <v/>
      </c>
      <c r="LT231" s="42">
        <f>IF(AND(LT209&gt;=11,MOD(LT$4-p4_stab,12)=1),1,0)</f>
        <v/>
      </c>
      <c r="LU231" s="42">
        <f>IF(AND(LU209&gt;=11,MOD(LU$4-p4_stab,12)=1),1,0)</f>
        <v/>
      </c>
      <c r="LV231" s="42">
        <f>IF(AND(LV209&gt;=11,MOD(LV$4-p4_stab,12)=1),1,0)</f>
        <v/>
      </c>
      <c r="LW231" s="42">
        <f>IF(AND(LW209&gt;=11,MOD(LW$4-p4_stab,12)=1),1,0)</f>
        <v/>
      </c>
      <c r="LX231" s="42">
        <f>IF(AND(LX209&gt;=11,MOD(LX$4-p4_stab,12)=1),1,0)</f>
        <v/>
      </c>
      <c r="LY231" s="42">
        <f>IF(AND(LY209&gt;=11,MOD(LY$4-p4_stab,12)=1),1,0)</f>
        <v/>
      </c>
      <c r="LZ231" s="42">
        <f>IF(AND(LZ209&gt;=11,MOD(LZ$4-p4_stab,12)=1),1,0)</f>
        <v/>
      </c>
      <c r="MA231" s="42">
        <f>IF(AND(MA209&gt;=11,MOD(MA$4-p4_stab,12)=1),1,0)</f>
        <v/>
      </c>
      <c r="MB231" s="42">
        <f>IF(AND(MB209&gt;=11,MOD(MB$4-p4_stab,12)=1),1,0)</f>
        <v/>
      </c>
      <c r="MC231" s="42">
        <f>IF(AND(MC209&gt;=11,MOD(MC$4-p4_stab,12)=1),1,0)</f>
        <v/>
      </c>
      <c r="MD231" s="42">
        <f>IF(AND(MD209&gt;=11,MOD(MD$4-p4_stab,12)=1),1,0)</f>
        <v/>
      </c>
      <c r="ME231" s="42">
        <f>IF(AND(ME209&gt;=11,MOD(ME$4-p4_stab,12)=1),1,0)</f>
        <v/>
      </c>
      <c r="MF231" s="42">
        <f>IF(AND(MF209&gt;=11,MOD(MF$4-p4_stab,12)=1),1,0)</f>
        <v/>
      </c>
      <c r="MG231" s="42">
        <f>IF(AND(MG209&gt;=11,MOD(MG$4-p4_stab,12)=1),1,0)</f>
        <v/>
      </c>
      <c r="MH231" s="42">
        <f>IF(AND(MH209&gt;=11,MOD(MH$4-p4_stab,12)=1),1,0)</f>
        <v/>
      </c>
      <c r="MI231" s="42">
        <f>IF(AND(MI209&gt;=11,MOD(MI$4-p4_stab,12)=1),1,0)</f>
        <v/>
      </c>
      <c r="MJ231" s="42">
        <f>IF(AND(MJ209&gt;=11,MOD(MJ$4-p4_stab,12)=1),1,0)</f>
        <v/>
      </c>
      <c r="MK231" s="42">
        <f>IF(AND(MK209&gt;=11,MOD(MK$4-p4_stab,12)=1),1,0)</f>
        <v/>
      </c>
      <c r="ML231" s="42">
        <f>IF(AND(ML209&gt;=11,MOD(ML$4-p4_stab,12)=1),1,0)</f>
        <v/>
      </c>
      <c r="MM231" s="42">
        <f>IF(AND(MM209&gt;=11,MOD(MM$4-p4_stab,12)=1),1,0)</f>
        <v/>
      </c>
      <c r="MN231" s="42">
        <f>IF(AND(MN209&gt;=11,MOD(MN$4-p4_stab,12)=1),1,0)</f>
        <v/>
      </c>
      <c r="MO231" s="42">
        <f>IF(AND(MO209&gt;=11,MOD(MO$4-p4_stab,12)=1),1,0)</f>
        <v/>
      </c>
      <c r="MP231" s="42">
        <f>IF(AND(MP209&gt;=11,MOD(MP$4-p4_stab,12)=1),1,0)</f>
        <v/>
      </c>
      <c r="MQ231" s="42">
        <f>IF(AND(MQ209&gt;=11,MOD(MQ$4-p4_stab,12)=1),1,0)</f>
        <v/>
      </c>
      <c r="MR231" s="42">
        <f>IF(AND(MR209&gt;=11,MOD(MR$4-p4_stab,12)=1),1,0)</f>
        <v/>
      </c>
      <c r="MS231" s="42">
        <f>IF(AND(MS209&gt;=11,MOD(MS$4-p4_stab,12)=1),1,0)</f>
        <v/>
      </c>
      <c r="MT231" s="42">
        <f>IF(AND(MT209&gt;=11,MOD(MT$4-p4_stab,12)=1),1,0)</f>
        <v/>
      </c>
      <c r="MU231" s="42">
        <f>IF(AND(MU209&gt;=11,MOD(MU$4-p4_stab,12)=1),1,0)</f>
        <v/>
      </c>
      <c r="MV231" s="42">
        <f>IF(AND(MV209&gt;=11,MOD(MV$4-p4_stab,12)=1),1,0)</f>
        <v/>
      </c>
      <c r="MW231" s="42">
        <f>IF(AND(MW209&gt;=11,MOD(MW$4-p4_stab,12)=1),1,0)</f>
        <v/>
      </c>
      <c r="MX231" s="42">
        <f>IF(AND(MX209&gt;=11,MOD(MX$4-p4_stab,12)=1),1,0)</f>
        <v/>
      </c>
      <c r="MY231" s="42">
        <f>IF(AND(MY209&gt;=11,MOD(MY$4-p4_stab,12)=1),1,0)</f>
        <v/>
      </c>
      <c r="MZ231" s="42">
        <f>IF(AND(MZ209&gt;=11,MOD(MZ$4-p4_stab,12)=1),1,0)</f>
        <v/>
      </c>
      <c r="NA231" s="42">
        <f>IF(AND(NA209&gt;=11,MOD(NA$4-p4_stab,12)=1),1,0)</f>
        <v/>
      </c>
      <c r="NB231" s="42">
        <f>IF(AND(NB209&gt;=11,MOD(NB$4-p4_stab,12)=1),1,0)</f>
        <v/>
      </c>
      <c r="NC231" s="42">
        <f>IF(AND(NC209&gt;=11,MOD(NC$4-p4_stab,12)=1),1,0)</f>
        <v/>
      </c>
      <c r="ND231" s="42">
        <f>IF(AND(ND209&gt;=11,MOD(ND$4-p4_stab,12)=1),1,0)</f>
        <v/>
      </c>
      <c r="NE231" s="42">
        <f>IF(AND(NE209&gt;=11,MOD(NE$4-p4_stab,12)=1),1,0)</f>
        <v/>
      </c>
      <c r="NF231" s="42">
        <f>IF(AND(NF209&gt;=11,MOD(NF$4-p4_stab,12)=1),1,0)</f>
        <v/>
      </c>
      <c r="NG231" s="42">
        <f>IF(AND(NG209&gt;=11,MOD(NG$4-p4_stab,12)=1),1,0)</f>
        <v/>
      </c>
      <c r="NH231" s="42">
        <f>IF(AND(NH209&gt;=11,MOD(NH$4-p4_stab,12)=1),1,0)</f>
        <v/>
      </c>
      <c r="NI231" s="42">
        <f>IF(AND(NI209&gt;=11,MOD(NI$4-p4_stab,12)=1),1,0)</f>
        <v/>
      </c>
      <c r="NJ231" s="42">
        <f>IF(AND(NJ209&gt;=11,MOD(NJ$4-p4_stab,12)=1),1,0)</f>
        <v/>
      </c>
      <c r="NK231" s="42">
        <f>IF(AND(NK209&gt;=11,MOD(NK$4-p4_stab,12)=1),1,0)</f>
        <v/>
      </c>
      <c r="NL231" s="42">
        <f>IF(AND(NL209&gt;=11,MOD(NL$4-p4_stab,12)=1),1,0)</f>
        <v/>
      </c>
      <c r="NM231" s="42">
        <f>IF(AND(NM209&gt;=11,MOD(NM$4-p4_stab,12)=1),1,0)</f>
        <v/>
      </c>
      <c r="NN231" s="42">
        <f>IF(AND(NN209&gt;=11,MOD(NN$4-p4_stab,12)=1),1,0)</f>
        <v/>
      </c>
      <c r="NO231" s="42">
        <f>IF(AND(NO209&gt;=11,MOD(NO$4-p4_stab,12)=1),1,0)</f>
        <v/>
      </c>
      <c r="NP231" s="42">
        <f>IF(AND(NP209&gt;=11,MOD(NP$4-p4_stab,12)=1),1,0)</f>
        <v/>
      </c>
      <c r="NQ231" s="42">
        <f>IF(AND(NQ209&gt;=11,MOD(NQ$4-p4_stab,12)=1),1,0)</f>
        <v/>
      </c>
      <c r="NR231" s="42">
        <f>IF(AND(NR209&gt;=11,MOD(NR$4-p4_stab,12)=1),1,0)</f>
        <v/>
      </c>
      <c r="NS231" s="42">
        <f>IF(AND(NS209&gt;=11,MOD(NS$4-p4_stab,12)=1),1,0)</f>
        <v/>
      </c>
      <c r="NT231" s="42">
        <f>IF(AND(NT209&gt;=11,MOD(NT$4-p4_stab,12)=1),1,0)</f>
        <v/>
      </c>
      <c r="NU231" s="42">
        <f>IF(AND(NU209&gt;=11,MOD(NU$4-p4_stab,12)=1),1,0)</f>
        <v/>
      </c>
      <c r="NV231" s="42">
        <f>IF(AND(NV209&gt;=11,MOD(NV$4-p4_stab,12)=1),1,0)</f>
        <v/>
      </c>
      <c r="NW231" s="42">
        <f>IF(AND(NW209&gt;=11,MOD(NW$4-p4_stab,12)=1),1,0)</f>
        <v/>
      </c>
      <c r="NX231" s="42">
        <f>IF(AND(NX209&gt;=11,MOD(NX$4-p4_stab,12)=1),1,0)</f>
        <v/>
      </c>
      <c r="NY231" s="42">
        <f>IF(AND(NY209&gt;=11,MOD(NY$4-p4_stab,12)=1),1,0)</f>
        <v/>
      </c>
      <c r="NZ231" s="42">
        <f>IF(AND(NZ209&gt;=11,MOD(NZ$4-p4_stab,12)=1),1,0)</f>
        <v/>
      </c>
      <c r="OA231" s="42">
        <f>IF(AND(OA209&gt;=11,MOD(OA$4-p4_stab,12)=1),1,0)</f>
        <v/>
      </c>
      <c r="OB231" s="42">
        <f>IF(AND(OB209&gt;=11,MOD(OB$4-p4_stab,12)=1),1,0)</f>
        <v/>
      </c>
      <c r="OC231" s="42">
        <f>IF(AND(OC209&gt;=11,MOD(OC$4-p4_stab,12)=1),1,0)</f>
        <v/>
      </c>
      <c r="OD231" s="42">
        <f>IF(AND(OD209&gt;=11,MOD(OD$4-p4_stab,12)=1),1,0)</f>
        <v/>
      </c>
      <c r="OE231" s="42">
        <f>IF(AND(OE209&gt;=11,MOD(OE$4-p4_stab,12)=1),1,0)</f>
        <v/>
      </c>
      <c r="OF231" s="42">
        <f>IF(AND(OF209&gt;=11,MOD(OF$4-p4_stab,12)=1),1,0)</f>
        <v/>
      </c>
      <c r="OG231" s="42">
        <f>IF(AND(OG209&gt;=11,MOD(OG$4-p4_stab,12)=1),1,0)</f>
        <v/>
      </c>
      <c r="OH231" s="42">
        <f>IF(AND(OH209&gt;=11,MOD(OH$4-p4_stab,12)=1),1,0)</f>
        <v/>
      </c>
      <c r="OI231" s="42">
        <f>IF(AND(OI209&gt;=11,MOD(OI$4-p4_stab,12)=1),1,0)</f>
        <v/>
      </c>
      <c r="OJ231" s="42">
        <f>IF(AND(OJ209&gt;=11,MOD(OJ$4-p4_stab,12)=1),1,0)</f>
        <v/>
      </c>
      <c r="OK231" s="42">
        <f>IF(AND(OK209&gt;=11,MOD(OK$4-p4_stab,12)=1),1,0)</f>
        <v/>
      </c>
      <c r="OL231" s="42">
        <f>IF(AND(OL209&gt;=11,MOD(OL$4-p4_stab,12)=1),1,0)</f>
        <v/>
      </c>
      <c r="OM231" s="42">
        <f>IF(AND(OM209&gt;=11,MOD(OM$4-p4_stab,12)=1),1,0)</f>
        <v/>
      </c>
      <c r="ON231" s="42">
        <f>IF(AND(ON209&gt;=11,MOD(ON$4-p4_stab,12)=1),1,0)</f>
        <v/>
      </c>
      <c r="OO231" s="42">
        <f>IF(AND(OO209&gt;=11,MOD(OO$4-p4_stab,12)=1),1,0)</f>
        <v/>
      </c>
      <c r="OP231" s="42">
        <f>IF(AND(OP209&gt;=11,MOD(OP$4-p4_stab,12)=1),1,0)</f>
        <v/>
      </c>
      <c r="OQ231" s="42">
        <f>IF(AND(OQ209&gt;=11,MOD(OQ$4-p4_stab,12)=1),1,0)</f>
        <v/>
      </c>
      <c r="OR231" s="42">
        <f>IF(AND(OR209&gt;=11,MOD(OR$4-p4_stab,12)=1),1,0)</f>
        <v/>
      </c>
      <c r="OS231" s="42">
        <f>IF(AND(OS209&gt;=11,MOD(OS$4-p4_stab,12)=1),1,0)</f>
        <v/>
      </c>
      <c r="OT231" s="42">
        <f>IF(AND(OT209&gt;=11,MOD(OT$4-p4_stab,12)=1),1,0)</f>
        <v/>
      </c>
      <c r="OU231" s="42">
        <f>IF(AND(OU209&gt;=11,MOD(OU$4-p4_stab,12)=1),1,0)</f>
        <v/>
      </c>
      <c r="OV231" s="42">
        <f>IF(AND(OV209&gt;=11,MOD(OV$4-p4_stab,12)=1),1,0)</f>
        <v/>
      </c>
      <c r="OW231" s="42">
        <f>IF(AND(OW209&gt;=11,MOD(OW$4-p4_stab,12)=1),1,0)</f>
        <v/>
      </c>
      <c r="OX231" s="42">
        <f>IF(AND(OX209&gt;=11,MOD(OX$4-p4_stab,12)=1),1,0)</f>
        <v/>
      </c>
      <c r="OY231" s="42">
        <f>IF(AND(OY209&gt;=11,MOD(OY$4-p4_stab,12)=1),1,0)</f>
        <v/>
      </c>
      <c r="OZ231" s="42">
        <f>IF(AND(OZ209&gt;=11,MOD(OZ$4-p4_stab,12)=1),1,0)</f>
        <v/>
      </c>
      <c r="PA231" s="42">
        <f>IF(AND(PA209&gt;=11,MOD(PA$4-p4_stab,12)=1),1,0)</f>
        <v/>
      </c>
      <c r="PB231" s="42">
        <f>IF(AND(PB209&gt;=11,MOD(PB$4-p4_stab,12)=1),1,0)</f>
        <v/>
      </c>
      <c r="PC231" s="42">
        <f>IF(AND(PC209&gt;=11,MOD(PC$4-p4_stab,12)=1),1,0)</f>
        <v/>
      </c>
      <c r="PD231" s="42">
        <f>IF(AND(PD209&gt;=11,MOD(PD$4-p4_stab,12)=1),1,0)</f>
        <v/>
      </c>
      <c r="PE231" s="42">
        <f>IF(AND(PE209&gt;=11,MOD(PE$4-p4_stab,12)=1),1,0)</f>
        <v/>
      </c>
      <c r="PF231" s="42">
        <f>IF(AND(PF209&gt;=11,MOD(PF$4-p4_stab,12)=1),1,0)</f>
        <v/>
      </c>
      <c r="PG231" s="42">
        <f>IF(AND(PG209&gt;=11,MOD(PG$4-p4_stab,12)=1),1,0)</f>
        <v/>
      </c>
      <c r="PH231" s="42">
        <f>IF(AND(PH209&gt;=11,MOD(PH$4-p4_stab,12)=1),1,0)</f>
        <v/>
      </c>
      <c r="PI231" s="42">
        <f>IF(AND(PI209&gt;=11,MOD(PI$4-p4_stab,12)=1),1,0)</f>
        <v/>
      </c>
      <c r="PJ231" s="42">
        <f>IF(AND(PJ209&gt;=11,MOD(PJ$4-p4_stab,12)=1),1,0)</f>
        <v/>
      </c>
      <c r="PK231" s="42">
        <f>IF(AND(PK209&gt;=11,MOD(PK$4-p4_stab,12)=1),1,0)</f>
        <v/>
      </c>
      <c r="PL231" s="42">
        <f>IF(AND(PL209&gt;=11,MOD(PL$4-p4_stab,12)=1),1,0)</f>
        <v/>
      </c>
      <c r="PM231" s="42">
        <f>IF(AND(PM209&gt;=11,MOD(PM$4-p4_stab,12)=1),1,0)</f>
        <v/>
      </c>
    </row>
    <row r="232">
      <c r="A232" s="9" t="inlineStr">
        <is>
          <t>BCH mezz balance before sweep</t>
        </is>
      </c>
      <c r="B232" s="9" t="inlineStr">
        <is>
          <t>P4</t>
        </is>
      </c>
      <c r="D232" s="44">
        <f>0*(1+D231*mezz_rate)+D195</f>
        <v/>
      </c>
      <c r="E232" s="44">
        <f>D234*(1+E231*mezz_rate)+E195</f>
        <v/>
      </c>
      <c r="F232" s="44">
        <f>E234*(1+F231*mezz_rate)+F195</f>
        <v/>
      </c>
      <c r="G232" s="44">
        <f>F234*(1+G231*mezz_rate)+G195</f>
        <v/>
      </c>
      <c r="H232" s="44">
        <f>G234*(1+H231*mezz_rate)+H195</f>
        <v/>
      </c>
      <c r="I232" s="44">
        <f>H234*(1+I231*mezz_rate)+I195</f>
        <v/>
      </c>
      <c r="J232" s="44">
        <f>I234*(1+J231*mezz_rate)+J195</f>
        <v/>
      </c>
      <c r="K232" s="44">
        <f>J234*(1+K231*mezz_rate)+K195</f>
        <v/>
      </c>
      <c r="L232" s="44">
        <f>K234*(1+L231*mezz_rate)+L195</f>
        <v/>
      </c>
      <c r="M232" s="44">
        <f>L234*(1+M231*mezz_rate)+M195</f>
        <v/>
      </c>
      <c r="N232" s="44">
        <f>M234*(1+N231*mezz_rate)+N195</f>
        <v/>
      </c>
      <c r="O232" s="44">
        <f>N234*(1+O231*mezz_rate)+O195</f>
        <v/>
      </c>
      <c r="P232" s="44">
        <f>O234*(1+P231*mezz_rate)+P195</f>
        <v/>
      </c>
      <c r="Q232" s="44">
        <f>P234*(1+Q231*mezz_rate)+Q195</f>
        <v/>
      </c>
      <c r="R232" s="44">
        <f>Q234*(1+R231*mezz_rate)+R195</f>
        <v/>
      </c>
      <c r="S232" s="44">
        <f>R234*(1+S231*mezz_rate)+S195</f>
        <v/>
      </c>
      <c r="T232" s="44">
        <f>S234*(1+T231*mezz_rate)+T195</f>
        <v/>
      </c>
      <c r="U232" s="44">
        <f>T234*(1+U231*mezz_rate)+U195</f>
        <v/>
      </c>
      <c r="V232" s="44">
        <f>U234*(1+V231*mezz_rate)+V195</f>
        <v/>
      </c>
      <c r="W232" s="44">
        <f>V234*(1+W231*mezz_rate)+W195</f>
        <v/>
      </c>
      <c r="X232" s="44">
        <f>W234*(1+X231*mezz_rate)+X195</f>
        <v/>
      </c>
      <c r="Y232" s="44">
        <f>X234*(1+Y231*mezz_rate)+Y195</f>
        <v/>
      </c>
      <c r="Z232" s="44">
        <f>Y234*(1+Z231*mezz_rate)+Z195</f>
        <v/>
      </c>
      <c r="AA232" s="44">
        <f>Z234*(1+AA231*mezz_rate)+AA195</f>
        <v/>
      </c>
      <c r="AB232" s="44">
        <f>AA234*(1+AB231*mezz_rate)+AB195</f>
        <v/>
      </c>
      <c r="AC232" s="44">
        <f>AB234*(1+AC231*mezz_rate)+AC195</f>
        <v/>
      </c>
      <c r="AD232" s="44">
        <f>AC234*(1+AD231*mezz_rate)+AD195</f>
        <v/>
      </c>
      <c r="AE232" s="44">
        <f>AD234*(1+AE231*mezz_rate)+AE195</f>
        <v/>
      </c>
      <c r="AF232" s="44">
        <f>AE234*(1+AF231*mezz_rate)+AF195</f>
        <v/>
      </c>
      <c r="AG232" s="44">
        <f>AF234*(1+AG231*mezz_rate)+AG195</f>
        <v/>
      </c>
      <c r="AH232" s="44">
        <f>AG234*(1+AH231*mezz_rate)+AH195</f>
        <v/>
      </c>
      <c r="AI232" s="44">
        <f>AH234*(1+AI231*mezz_rate)+AI195</f>
        <v/>
      </c>
      <c r="AJ232" s="44">
        <f>AI234*(1+AJ231*mezz_rate)+AJ195</f>
        <v/>
      </c>
      <c r="AK232" s="44">
        <f>AJ234*(1+AK231*mezz_rate)+AK195</f>
        <v/>
      </c>
      <c r="AL232" s="44">
        <f>AK234*(1+AL231*mezz_rate)+AL195</f>
        <v/>
      </c>
      <c r="AM232" s="44">
        <f>AL234*(1+AM231*mezz_rate)+AM195</f>
        <v/>
      </c>
      <c r="AN232" s="44">
        <f>AM234*(1+AN231*mezz_rate)+AN195</f>
        <v/>
      </c>
      <c r="AO232" s="44">
        <f>AN234*(1+AO231*mezz_rate)+AO195</f>
        <v/>
      </c>
      <c r="AP232" s="44">
        <f>AO234*(1+AP231*mezz_rate)+AP195</f>
        <v/>
      </c>
      <c r="AQ232" s="44">
        <f>AP234*(1+AQ231*mezz_rate)+AQ195</f>
        <v/>
      </c>
      <c r="AR232" s="44">
        <f>AQ234*(1+AR231*mezz_rate)+AR195</f>
        <v/>
      </c>
      <c r="AS232" s="44">
        <f>AR234*(1+AS231*mezz_rate)+AS195</f>
        <v/>
      </c>
      <c r="AT232" s="44">
        <f>AS234*(1+AT231*mezz_rate)+AT195</f>
        <v/>
      </c>
      <c r="AU232" s="44">
        <f>AT234*(1+AU231*mezz_rate)+AU195</f>
        <v/>
      </c>
      <c r="AV232" s="44">
        <f>AU234*(1+AV231*mezz_rate)+AV195</f>
        <v/>
      </c>
      <c r="AW232" s="44">
        <f>AV234*(1+AW231*mezz_rate)+AW195</f>
        <v/>
      </c>
      <c r="AX232" s="44">
        <f>AW234*(1+AX231*mezz_rate)+AX195</f>
        <v/>
      </c>
      <c r="AY232" s="44">
        <f>AX234*(1+AY231*mezz_rate)+AY195</f>
        <v/>
      </c>
      <c r="AZ232" s="44">
        <f>AY234*(1+AZ231*mezz_rate)+AZ195</f>
        <v/>
      </c>
      <c r="BA232" s="44">
        <f>AZ234*(1+BA231*mezz_rate)+BA195</f>
        <v/>
      </c>
      <c r="BB232" s="44">
        <f>BA234*(1+BB231*mezz_rate)+BB195</f>
        <v/>
      </c>
      <c r="BC232" s="44">
        <f>BB234*(1+BC231*mezz_rate)+BC195</f>
        <v/>
      </c>
      <c r="BD232" s="44">
        <f>BC234*(1+BD231*mezz_rate)+BD195</f>
        <v/>
      </c>
      <c r="BE232" s="44">
        <f>BD234*(1+BE231*mezz_rate)+BE195</f>
        <v/>
      </c>
      <c r="BF232" s="44">
        <f>BE234*(1+BF231*mezz_rate)+BF195</f>
        <v/>
      </c>
      <c r="BG232" s="44">
        <f>BF234*(1+BG231*mezz_rate)+BG195</f>
        <v/>
      </c>
      <c r="BH232" s="44">
        <f>BG234*(1+BH231*mezz_rate)+BH195</f>
        <v/>
      </c>
      <c r="BI232" s="44">
        <f>BH234*(1+BI231*mezz_rate)+BI195</f>
        <v/>
      </c>
      <c r="BJ232" s="44">
        <f>BI234*(1+BJ231*mezz_rate)+BJ195</f>
        <v/>
      </c>
      <c r="BK232" s="44">
        <f>BJ234*(1+BK231*mezz_rate)+BK195</f>
        <v/>
      </c>
      <c r="BL232" s="44">
        <f>BK234*(1+BL231*mezz_rate)+BL195</f>
        <v/>
      </c>
      <c r="BM232" s="44">
        <f>BL234*(1+BM231*mezz_rate)+BM195</f>
        <v/>
      </c>
      <c r="BN232" s="44">
        <f>BM234*(1+BN231*mezz_rate)+BN195</f>
        <v/>
      </c>
      <c r="BO232" s="44">
        <f>BN234*(1+BO231*mezz_rate)+BO195</f>
        <v/>
      </c>
      <c r="BP232" s="44">
        <f>BO234*(1+BP231*mezz_rate)+BP195</f>
        <v/>
      </c>
      <c r="BQ232" s="44">
        <f>BP234*(1+BQ231*mezz_rate)+BQ195</f>
        <v/>
      </c>
      <c r="BR232" s="44">
        <f>BQ234*(1+BR231*mezz_rate)+BR195</f>
        <v/>
      </c>
      <c r="BS232" s="44">
        <f>BR234*(1+BS231*mezz_rate)+BS195</f>
        <v/>
      </c>
      <c r="BT232" s="44">
        <f>BS234*(1+BT231*mezz_rate)+BT195</f>
        <v/>
      </c>
      <c r="BU232" s="44">
        <f>BT234*(1+BU231*mezz_rate)+BU195</f>
        <v/>
      </c>
      <c r="BV232" s="44">
        <f>BU234*(1+BV231*mezz_rate)+BV195</f>
        <v/>
      </c>
      <c r="BW232" s="44">
        <f>BV234*(1+BW231*mezz_rate)+BW195</f>
        <v/>
      </c>
      <c r="BX232" s="44">
        <f>BW234*(1+BX231*mezz_rate)+BX195</f>
        <v/>
      </c>
      <c r="BY232" s="44">
        <f>BX234*(1+BY231*mezz_rate)+BY195</f>
        <v/>
      </c>
      <c r="BZ232" s="44">
        <f>BY234*(1+BZ231*mezz_rate)+BZ195</f>
        <v/>
      </c>
      <c r="CA232" s="44">
        <f>BZ234*(1+CA231*mezz_rate)+CA195</f>
        <v/>
      </c>
      <c r="CB232" s="44">
        <f>CA234*(1+CB231*mezz_rate)+CB195</f>
        <v/>
      </c>
      <c r="CC232" s="44">
        <f>CB234*(1+CC231*mezz_rate)+CC195</f>
        <v/>
      </c>
      <c r="CD232" s="44">
        <f>CC234*(1+CD231*mezz_rate)+CD195</f>
        <v/>
      </c>
      <c r="CE232" s="44">
        <f>CD234*(1+CE231*mezz_rate)+CE195</f>
        <v/>
      </c>
      <c r="CF232" s="44">
        <f>CE234*(1+CF231*mezz_rate)+CF195</f>
        <v/>
      </c>
      <c r="CG232" s="44">
        <f>CF234*(1+CG231*mezz_rate)+CG195</f>
        <v/>
      </c>
      <c r="CH232" s="44">
        <f>CG234*(1+CH231*mezz_rate)+CH195</f>
        <v/>
      </c>
      <c r="CI232" s="44">
        <f>CH234*(1+CI231*mezz_rate)+CI195</f>
        <v/>
      </c>
      <c r="CJ232" s="44">
        <f>CI234*(1+CJ231*mezz_rate)+CJ195</f>
        <v/>
      </c>
      <c r="CK232" s="44">
        <f>CJ234*(1+CK231*mezz_rate)+CK195</f>
        <v/>
      </c>
      <c r="CL232" s="44">
        <f>CK234*(1+CL231*mezz_rate)+CL195</f>
        <v/>
      </c>
      <c r="CM232" s="44">
        <f>CL234*(1+CM231*mezz_rate)+CM195</f>
        <v/>
      </c>
      <c r="CN232" s="44">
        <f>CM234*(1+CN231*mezz_rate)+CN195</f>
        <v/>
      </c>
      <c r="CO232" s="44">
        <f>CN234*(1+CO231*mezz_rate)+CO195</f>
        <v/>
      </c>
      <c r="CP232" s="44">
        <f>CO234*(1+CP231*mezz_rate)+CP195</f>
        <v/>
      </c>
      <c r="CQ232" s="44">
        <f>CP234*(1+CQ231*mezz_rate)+CQ195</f>
        <v/>
      </c>
      <c r="CR232" s="44">
        <f>CQ234*(1+CR231*mezz_rate)+CR195</f>
        <v/>
      </c>
      <c r="CS232" s="44">
        <f>CR234*(1+CS231*mezz_rate)+CS195</f>
        <v/>
      </c>
      <c r="CT232" s="44">
        <f>CS234*(1+CT231*mezz_rate)+CT195</f>
        <v/>
      </c>
      <c r="CU232" s="44">
        <f>CT234*(1+CU231*mezz_rate)+CU195</f>
        <v/>
      </c>
      <c r="CV232" s="44">
        <f>CU234*(1+CV231*mezz_rate)+CV195</f>
        <v/>
      </c>
      <c r="CW232" s="44">
        <f>CV234*(1+CW231*mezz_rate)+CW195</f>
        <v/>
      </c>
      <c r="CX232" s="44">
        <f>CW234*(1+CX231*mezz_rate)+CX195</f>
        <v/>
      </c>
      <c r="CY232" s="44">
        <f>CX234*(1+CY231*mezz_rate)+CY195</f>
        <v/>
      </c>
      <c r="CZ232" s="44">
        <f>CY234*(1+CZ231*mezz_rate)+CZ195</f>
        <v/>
      </c>
      <c r="DA232" s="44">
        <f>CZ234*(1+DA231*mezz_rate)+DA195</f>
        <v/>
      </c>
      <c r="DB232" s="44">
        <f>DA234*(1+DB231*mezz_rate)+DB195</f>
        <v/>
      </c>
      <c r="DC232" s="44">
        <f>DB234*(1+DC231*mezz_rate)+DC195</f>
        <v/>
      </c>
      <c r="DD232" s="44">
        <f>DC234*(1+DD231*mezz_rate)+DD195</f>
        <v/>
      </c>
      <c r="DE232" s="44">
        <f>DD234*(1+DE231*mezz_rate)+DE195</f>
        <v/>
      </c>
      <c r="DF232" s="44">
        <f>DE234*(1+DF231*mezz_rate)+DF195</f>
        <v/>
      </c>
      <c r="DG232" s="44">
        <f>DF234*(1+DG231*mezz_rate)+DG195</f>
        <v/>
      </c>
      <c r="DH232" s="44">
        <f>DG234*(1+DH231*mezz_rate)+DH195</f>
        <v/>
      </c>
      <c r="DI232" s="44">
        <f>DH234*(1+DI231*mezz_rate)+DI195</f>
        <v/>
      </c>
      <c r="DJ232" s="44">
        <f>DI234*(1+DJ231*mezz_rate)+DJ195</f>
        <v/>
      </c>
      <c r="DK232" s="44">
        <f>DJ234*(1+DK231*mezz_rate)+DK195</f>
        <v/>
      </c>
      <c r="DL232" s="44">
        <f>DK234*(1+DL231*mezz_rate)+DL195</f>
        <v/>
      </c>
      <c r="DM232" s="44">
        <f>DL234*(1+DM231*mezz_rate)+DM195</f>
        <v/>
      </c>
      <c r="DN232" s="44">
        <f>DM234*(1+DN231*mezz_rate)+DN195</f>
        <v/>
      </c>
      <c r="DO232" s="44">
        <f>DN234*(1+DO231*mezz_rate)+DO195</f>
        <v/>
      </c>
      <c r="DP232" s="44">
        <f>DO234*(1+DP231*mezz_rate)+DP195</f>
        <v/>
      </c>
      <c r="DQ232" s="44">
        <f>DP234*(1+DQ231*mezz_rate)+DQ195</f>
        <v/>
      </c>
      <c r="DR232" s="44">
        <f>DQ234*(1+DR231*mezz_rate)+DR195</f>
        <v/>
      </c>
      <c r="DS232" s="44">
        <f>DR234*(1+DS231*mezz_rate)+DS195</f>
        <v/>
      </c>
      <c r="DT232" s="44">
        <f>DS234*(1+DT231*mezz_rate)+DT195</f>
        <v/>
      </c>
      <c r="DU232" s="44">
        <f>DT234*(1+DU231*mezz_rate)+DU195</f>
        <v/>
      </c>
      <c r="DV232" s="44">
        <f>DU234*(1+DV231*mezz_rate)+DV195</f>
        <v/>
      </c>
      <c r="DW232" s="44">
        <f>DV234*(1+DW231*mezz_rate)+DW195</f>
        <v/>
      </c>
      <c r="DX232" s="44">
        <f>DW234*(1+DX231*mezz_rate)+DX195</f>
        <v/>
      </c>
      <c r="DY232" s="44">
        <f>DX234*(1+DY231*mezz_rate)+DY195</f>
        <v/>
      </c>
      <c r="DZ232" s="44">
        <f>DY234*(1+DZ231*mezz_rate)+DZ195</f>
        <v/>
      </c>
      <c r="EA232" s="44">
        <f>DZ234*(1+EA231*mezz_rate)+EA195</f>
        <v/>
      </c>
      <c r="EB232" s="44">
        <f>EA234*(1+EB231*mezz_rate)+EB195</f>
        <v/>
      </c>
      <c r="EC232" s="44">
        <f>EB234*(1+EC231*mezz_rate)+EC195</f>
        <v/>
      </c>
      <c r="ED232" s="44">
        <f>EC234*(1+ED231*mezz_rate)+ED195</f>
        <v/>
      </c>
      <c r="EE232" s="44">
        <f>ED234*(1+EE231*mezz_rate)+EE195</f>
        <v/>
      </c>
      <c r="EF232" s="44">
        <f>EE234*(1+EF231*mezz_rate)+EF195</f>
        <v/>
      </c>
      <c r="EG232" s="44">
        <f>EF234*(1+EG231*mezz_rate)+EG195</f>
        <v/>
      </c>
      <c r="EH232" s="44">
        <f>EG234*(1+EH231*mezz_rate)+EH195</f>
        <v/>
      </c>
      <c r="EI232" s="44">
        <f>EH234*(1+EI231*mezz_rate)+EI195</f>
        <v/>
      </c>
      <c r="EJ232" s="44">
        <f>EI234*(1+EJ231*mezz_rate)+EJ195</f>
        <v/>
      </c>
      <c r="EK232" s="44">
        <f>EJ234*(1+EK231*mezz_rate)+EK195</f>
        <v/>
      </c>
      <c r="EL232" s="44">
        <f>EK234*(1+EL231*mezz_rate)+EL195</f>
        <v/>
      </c>
      <c r="EM232" s="44">
        <f>EL234*(1+EM231*mezz_rate)+EM195</f>
        <v/>
      </c>
      <c r="EN232" s="44">
        <f>EM234*(1+EN231*mezz_rate)+EN195</f>
        <v/>
      </c>
      <c r="EO232" s="44">
        <f>EN234*(1+EO231*mezz_rate)+EO195</f>
        <v/>
      </c>
      <c r="EP232" s="44">
        <f>EO234*(1+EP231*mezz_rate)+EP195</f>
        <v/>
      </c>
      <c r="EQ232" s="44">
        <f>EP234*(1+EQ231*mezz_rate)+EQ195</f>
        <v/>
      </c>
      <c r="ER232" s="44">
        <f>EQ234*(1+ER231*mezz_rate)+ER195</f>
        <v/>
      </c>
      <c r="ES232" s="44">
        <f>ER234*(1+ES231*mezz_rate)+ES195</f>
        <v/>
      </c>
      <c r="ET232" s="44">
        <f>ES234*(1+ET231*mezz_rate)+ET195</f>
        <v/>
      </c>
      <c r="EU232" s="44">
        <f>ET234*(1+EU231*mezz_rate)+EU195</f>
        <v/>
      </c>
      <c r="EV232" s="44">
        <f>EU234*(1+EV231*mezz_rate)+EV195</f>
        <v/>
      </c>
      <c r="EW232" s="44">
        <f>EV234*(1+EW231*mezz_rate)+EW195</f>
        <v/>
      </c>
      <c r="EX232" s="44">
        <f>EW234*(1+EX231*mezz_rate)+EX195</f>
        <v/>
      </c>
      <c r="EY232" s="44">
        <f>EX234*(1+EY231*mezz_rate)+EY195</f>
        <v/>
      </c>
      <c r="EZ232" s="44">
        <f>EY234*(1+EZ231*mezz_rate)+EZ195</f>
        <v/>
      </c>
      <c r="FA232" s="44">
        <f>EZ234*(1+FA231*mezz_rate)+FA195</f>
        <v/>
      </c>
      <c r="FB232" s="44">
        <f>FA234*(1+FB231*mezz_rate)+FB195</f>
        <v/>
      </c>
      <c r="FC232" s="44">
        <f>FB234*(1+FC231*mezz_rate)+FC195</f>
        <v/>
      </c>
      <c r="FD232" s="44">
        <f>FC234*(1+FD231*mezz_rate)+FD195</f>
        <v/>
      </c>
      <c r="FE232" s="44">
        <f>FD234*(1+FE231*mezz_rate)+FE195</f>
        <v/>
      </c>
      <c r="FF232" s="44">
        <f>FE234*(1+FF231*mezz_rate)+FF195</f>
        <v/>
      </c>
      <c r="FG232" s="44">
        <f>FF234*(1+FG231*mezz_rate)+FG195</f>
        <v/>
      </c>
      <c r="FH232" s="44">
        <f>FG234*(1+FH231*mezz_rate)+FH195</f>
        <v/>
      </c>
      <c r="FI232" s="44">
        <f>FH234*(1+FI231*mezz_rate)+FI195</f>
        <v/>
      </c>
      <c r="FJ232" s="44">
        <f>FI234*(1+FJ231*mezz_rate)+FJ195</f>
        <v/>
      </c>
      <c r="FK232" s="44">
        <f>FJ234*(1+FK231*mezz_rate)+FK195</f>
        <v/>
      </c>
      <c r="FL232" s="44">
        <f>FK234*(1+FL231*mezz_rate)+FL195</f>
        <v/>
      </c>
      <c r="FM232" s="44">
        <f>FL234*(1+FM231*mezz_rate)+FM195</f>
        <v/>
      </c>
      <c r="FN232" s="44">
        <f>FM234*(1+FN231*mezz_rate)+FN195</f>
        <v/>
      </c>
      <c r="FO232" s="44">
        <f>FN234*(1+FO231*mezz_rate)+FO195</f>
        <v/>
      </c>
      <c r="FP232" s="44">
        <f>FO234*(1+FP231*mezz_rate)+FP195</f>
        <v/>
      </c>
      <c r="FQ232" s="44">
        <f>FP234*(1+FQ231*mezz_rate)+FQ195</f>
        <v/>
      </c>
      <c r="FR232" s="44">
        <f>FQ234*(1+FR231*mezz_rate)+FR195</f>
        <v/>
      </c>
      <c r="FS232" s="44">
        <f>FR234*(1+FS231*mezz_rate)+FS195</f>
        <v/>
      </c>
      <c r="FT232" s="44">
        <f>FS234*(1+FT231*mezz_rate)+FT195</f>
        <v/>
      </c>
      <c r="FU232" s="44">
        <f>FT234*(1+FU231*mezz_rate)+FU195</f>
        <v/>
      </c>
      <c r="FV232" s="44">
        <f>FU234*(1+FV231*mezz_rate)+FV195</f>
        <v/>
      </c>
      <c r="FW232" s="44">
        <f>FV234*(1+FW231*mezz_rate)+FW195</f>
        <v/>
      </c>
      <c r="FX232" s="44">
        <f>FW234*(1+FX231*mezz_rate)+FX195</f>
        <v/>
      </c>
      <c r="FY232" s="44">
        <f>FX234*(1+FY231*mezz_rate)+FY195</f>
        <v/>
      </c>
      <c r="FZ232" s="44">
        <f>FY234*(1+FZ231*mezz_rate)+FZ195</f>
        <v/>
      </c>
      <c r="GA232" s="44">
        <f>FZ234*(1+GA231*mezz_rate)+GA195</f>
        <v/>
      </c>
      <c r="GB232" s="44">
        <f>GA234*(1+GB231*mezz_rate)+GB195</f>
        <v/>
      </c>
      <c r="GC232" s="44">
        <f>GB234*(1+GC231*mezz_rate)+GC195</f>
        <v/>
      </c>
      <c r="GD232" s="44">
        <f>GC234*(1+GD231*mezz_rate)+GD195</f>
        <v/>
      </c>
      <c r="GE232" s="44">
        <f>GD234*(1+GE231*mezz_rate)+GE195</f>
        <v/>
      </c>
      <c r="GF232" s="44">
        <f>GE234*(1+GF231*mezz_rate)+GF195</f>
        <v/>
      </c>
      <c r="GG232" s="44">
        <f>GF234*(1+GG231*mezz_rate)+GG195</f>
        <v/>
      </c>
      <c r="GH232" s="44">
        <f>GG234*(1+GH231*mezz_rate)+GH195</f>
        <v/>
      </c>
      <c r="GI232" s="44">
        <f>GH234*(1+GI231*mezz_rate)+GI195</f>
        <v/>
      </c>
      <c r="GJ232" s="44">
        <f>GI234*(1+GJ231*mezz_rate)+GJ195</f>
        <v/>
      </c>
      <c r="GK232" s="44">
        <f>GJ234*(1+GK231*mezz_rate)+GK195</f>
        <v/>
      </c>
      <c r="GL232" s="44">
        <f>GK234*(1+GL231*mezz_rate)+GL195</f>
        <v/>
      </c>
      <c r="GM232" s="44">
        <f>GL234*(1+GM231*mezz_rate)+GM195</f>
        <v/>
      </c>
      <c r="GN232" s="44">
        <f>GM234*(1+GN231*mezz_rate)+GN195</f>
        <v/>
      </c>
      <c r="GO232" s="44">
        <f>GN234*(1+GO231*mezz_rate)+GO195</f>
        <v/>
      </c>
      <c r="GP232" s="44">
        <f>GO234*(1+GP231*mezz_rate)+GP195</f>
        <v/>
      </c>
      <c r="GQ232" s="44">
        <f>GP234*(1+GQ231*mezz_rate)+GQ195</f>
        <v/>
      </c>
      <c r="GR232" s="44">
        <f>GQ234*(1+GR231*mezz_rate)+GR195</f>
        <v/>
      </c>
      <c r="GS232" s="44">
        <f>GR234*(1+GS231*mezz_rate)+GS195</f>
        <v/>
      </c>
      <c r="GT232" s="44">
        <f>GS234*(1+GT231*mezz_rate)+GT195</f>
        <v/>
      </c>
      <c r="GU232" s="44">
        <f>GT234*(1+GU231*mezz_rate)+GU195</f>
        <v/>
      </c>
      <c r="GV232" s="44">
        <f>GU234*(1+GV231*mezz_rate)+GV195</f>
        <v/>
      </c>
      <c r="GW232" s="44">
        <f>GV234*(1+GW231*mezz_rate)+GW195</f>
        <v/>
      </c>
      <c r="GX232" s="44">
        <f>GW234*(1+GX231*mezz_rate)+GX195</f>
        <v/>
      </c>
      <c r="GY232" s="44">
        <f>GX234*(1+GY231*mezz_rate)+GY195</f>
        <v/>
      </c>
      <c r="GZ232" s="44">
        <f>GY234*(1+GZ231*mezz_rate)+GZ195</f>
        <v/>
      </c>
      <c r="HA232" s="44">
        <f>GZ234*(1+HA231*mezz_rate)+HA195</f>
        <v/>
      </c>
      <c r="HB232" s="44">
        <f>HA234*(1+HB231*mezz_rate)+HB195</f>
        <v/>
      </c>
      <c r="HC232" s="44">
        <f>HB234*(1+HC231*mezz_rate)+HC195</f>
        <v/>
      </c>
      <c r="HD232" s="44">
        <f>HC234*(1+HD231*mezz_rate)+HD195</f>
        <v/>
      </c>
      <c r="HE232" s="44">
        <f>HD234*(1+HE231*mezz_rate)+HE195</f>
        <v/>
      </c>
      <c r="HF232" s="44">
        <f>HE234*(1+HF231*mezz_rate)+HF195</f>
        <v/>
      </c>
      <c r="HG232" s="44">
        <f>HF234*(1+HG231*mezz_rate)+HG195</f>
        <v/>
      </c>
      <c r="HH232" s="44">
        <f>HG234*(1+HH231*mezz_rate)+HH195</f>
        <v/>
      </c>
      <c r="HI232" s="44">
        <f>HH234*(1+HI231*mezz_rate)+HI195</f>
        <v/>
      </c>
      <c r="HJ232" s="44">
        <f>HI234*(1+HJ231*mezz_rate)+HJ195</f>
        <v/>
      </c>
      <c r="HK232" s="44">
        <f>HJ234*(1+HK231*mezz_rate)+HK195</f>
        <v/>
      </c>
      <c r="HL232" s="44">
        <f>HK234*(1+HL231*mezz_rate)+HL195</f>
        <v/>
      </c>
      <c r="HM232" s="44">
        <f>HL234*(1+HM231*mezz_rate)+HM195</f>
        <v/>
      </c>
      <c r="HN232" s="44">
        <f>HM234*(1+HN231*mezz_rate)+HN195</f>
        <v/>
      </c>
      <c r="HO232" s="44">
        <f>HN234*(1+HO231*mezz_rate)+HO195</f>
        <v/>
      </c>
      <c r="HP232" s="44">
        <f>HO234*(1+HP231*mezz_rate)+HP195</f>
        <v/>
      </c>
      <c r="HQ232" s="44">
        <f>HP234*(1+HQ231*mezz_rate)+HQ195</f>
        <v/>
      </c>
      <c r="HR232" s="44">
        <f>HQ234*(1+HR231*mezz_rate)+HR195</f>
        <v/>
      </c>
      <c r="HS232" s="44">
        <f>HR234*(1+HS231*mezz_rate)+HS195</f>
        <v/>
      </c>
      <c r="HT232" s="44">
        <f>HS234*(1+HT231*mezz_rate)+HT195</f>
        <v/>
      </c>
      <c r="HU232" s="44">
        <f>HT234*(1+HU231*mezz_rate)+HU195</f>
        <v/>
      </c>
      <c r="HV232" s="44">
        <f>HU234*(1+HV231*mezz_rate)+HV195</f>
        <v/>
      </c>
      <c r="HW232" s="44">
        <f>HV234*(1+HW231*mezz_rate)+HW195</f>
        <v/>
      </c>
      <c r="HX232" s="44">
        <f>HW234*(1+HX231*mezz_rate)+HX195</f>
        <v/>
      </c>
      <c r="HY232" s="44">
        <f>HX234*(1+HY231*mezz_rate)+HY195</f>
        <v/>
      </c>
      <c r="HZ232" s="44">
        <f>HY234*(1+HZ231*mezz_rate)+HZ195</f>
        <v/>
      </c>
      <c r="IA232" s="44">
        <f>HZ234*(1+IA231*mezz_rate)+IA195</f>
        <v/>
      </c>
      <c r="IB232" s="44">
        <f>IA234*(1+IB231*mezz_rate)+IB195</f>
        <v/>
      </c>
      <c r="IC232" s="44">
        <f>IB234*(1+IC231*mezz_rate)+IC195</f>
        <v/>
      </c>
      <c r="ID232" s="44">
        <f>IC234*(1+ID231*mezz_rate)+ID195</f>
        <v/>
      </c>
      <c r="IE232" s="44">
        <f>ID234*(1+IE231*mezz_rate)+IE195</f>
        <v/>
      </c>
      <c r="IF232" s="44">
        <f>IE234*(1+IF231*mezz_rate)+IF195</f>
        <v/>
      </c>
      <c r="IG232" s="44">
        <f>IF234*(1+IG231*mezz_rate)+IG195</f>
        <v/>
      </c>
      <c r="IH232" s="44">
        <f>IG234*(1+IH231*mezz_rate)+IH195</f>
        <v/>
      </c>
      <c r="II232" s="44">
        <f>IH234*(1+II231*mezz_rate)+II195</f>
        <v/>
      </c>
      <c r="IJ232" s="44">
        <f>II234*(1+IJ231*mezz_rate)+IJ195</f>
        <v/>
      </c>
      <c r="IK232" s="44">
        <f>IJ234*(1+IK231*mezz_rate)+IK195</f>
        <v/>
      </c>
      <c r="IL232" s="44">
        <f>IK234*(1+IL231*mezz_rate)+IL195</f>
        <v/>
      </c>
      <c r="IM232" s="44">
        <f>IL234*(1+IM231*mezz_rate)+IM195</f>
        <v/>
      </c>
      <c r="IN232" s="44">
        <f>IM234*(1+IN231*mezz_rate)+IN195</f>
        <v/>
      </c>
      <c r="IO232" s="44">
        <f>IN234*(1+IO231*mezz_rate)+IO195</f>
        <v/>
      </c>
      <c r="IP232" s="44">
        <f>IO234*(1+IP231*mezz_rate)+IP195</f>
        <v/>
      </c>
      <c r="IQ232" s="44">
        <f>IP234*(1+IQ231*mezz_rate)+IQ195</f>
        <v/>
      </c>
      <c r="IR232" s="44">
        <f>IQ234*(1+IR231*mezz_rate)+IR195</f>
        <v/>
      </c>
      <c r="IS232" s="44">
        <f>IR234*(1+IS231*mezz_rate)+IS195</f>
        <v/>
      </c>
      <c r="IT232" s="44">
        <f>IS234*(1+IT231*mezz_rate)+IT195</f>
        <v/>
      </c>
      <c r="IU232" s="44">
        <f>IT234*(1+IU231*mezz_rate)+IU195</f>
        <v/>
      </c>
      <c r="IV232" s="44">
        <f>IU234*(1+IV231*mezz_rate)+IV195</f>
        <v/>
      </c>
      <c r="IW232" s="44">
        <f>IV234*(1+IW231*mezz_rate)+IW195</f>
        <v/>
      </c>
      <c r="IX232" s="44">
        <f>IW234*(1+IX231*mezz_rate)+IX195</f>
        <v/>
      </c>
      <c r="IY232" s="44">
        <f>IX234*(1+IY231*mezz_rate)+IY195</f>
        <v/>
      </c>
      <c r="IZ232" s="44">
        <f>IY234*(1+IZ231*mezz_rate)+IZ195</f>
        <v/>
      </c>
      <c r="JA232" s="44">
        <f>IZ234*(1+JA231*mezz_rate)+JA195</f>
        <v/>
      </c>
      <c r="JB232" s="44">
        <f>JA234*(1+JB231*mezz_rate)+JB195</f>
        <v/>
      </c>
      <c r="JC232" s="44">
        <f>JB234*(1+JC231*mezz_rate)+JC195</f>
        <v/>
      </c>
      <c r="JD232" s="44">
        <f>JC234*(1+JD231*mezz_rate)+JD195</f>
        <v/>
      </c>
      <c r="JE232" s="44">
        <f>JD234*(1+JE231*mezz_rate)+JE195</f>
        <v/>
      </c>
      <c r="JF232" s="44">
        <f>JE234*(1+JF231*mezz_rate)+JF195</f>
        <v/>
      </c>
      <c r="JG232" s="44">
        <f>JF234*(1+JG231*mezz_rate)+JG195</f>
        <v/>
      </c>
      <c r="JH232" s="44">
        <f>JG234*(1+JH231*mezz_rate)+JH195</f>
        <v/>
      </c>
      <c r="JI232" s="44">
        <f>JH234*(1+JI231*mezz_rate)+JI195</f>
        <v/>
      </c>
      <c r="JJ232" s="44">
        <f>JI234*(1+JJ231*mezz_rate)+JJ195</f>
        <v/>
      </c>
      <c r="JK232" s="44">
        <f>JJ234*(1+JK231*mezz_rate)+JK195</f>
        <v/>
      </c>
      <c r="JL232" s="44">
        <f>JK234*(1+JL231*mezz_rate)+JL195</f>
        <v/>
      </c>
      <c r="JM232" s="44">
        <f>JL234*(1+JM231*mezz_rate)+JM195</f>
        <v/>
      </c>
      <c r="JN232" s="44">
        <f>JM234*(1+JN231*mezz_rate)+JN195</f>
        <v/>
      </c>
      <c r="JO232" s="44">
        <f>JN234*(1+JO231*mezz_rate)+JO195</f>
        <v/>
      </c>
      <c r="JP232" s="44">
        <f>JO234*(1+JP231*mezz_rate)+JP195</f>
        <v/>
      </c>
      <c r="JQ232" s="44">
        <f>JP234*(1+JQ231*mezz_rate)+JQ195</f>
        <v/>
      </c>
      <c r="JR232" s="44">
        <f>JQ234*(1+JR231*mezz_rate)+JR195</f>
        <v/>
      </c>
      <c r="JS232" s="44">
        <f>JR234*(1+JS231*mezz_rate)+JS195</f>
        <v/>
      </c>
      <c r="JT232" s="44">
        <f>JS234*(1+JT231*mezz_rate)+JT195</f>
        <v/>
      </c>
      <c r="JU232" s="44">
        <f>JT234*(1+JU231*mezz_rate)+JU195</f>
        <v/>
      </c>
      <c r="JV232" s="44">
        <f>JU234*(1+JV231*mezz_rate)+JV195</f>
        <v/>
      </c>
      <c r="JW232" s="44">
        <f>JV234*(1+JW231*mezz_rate)+JW195</f>
        <v/>
      </c>
      <c r="JX232" s="44">
        <f>JW234*(1+JX231*mezz_rate)+JX195</f>
        <v/>
      </c>
      <c r="JY232" s="44">
        <f>JX234*(1+JY231*mezz_rate)+JY195</f>
        <v/>
      </c>
      <c r="JZ232" s="44">
        <f>JY234*(1+JZ231*mezz_rate)+JZ195</f>
        <v/>
      </c>
      <c r="KA232" s="44">
        <f>JZ234*(1+KA231*mezz_rate)+KA195</f>
        <v/>
      </c>
      <c r="KB232" s="44">
        <f>KA234*(1+KB231*mezz_rate)+KB195</f>
        <v/>
      </c>
      <c r="KC232" s="44">
        <f>KB234*(1+KC231*mezz_rate)+KC195</f>
        <v/>
      </c>
      <c r="KD232" s="44">
        <f>KC234*(1+KD231*mezz_rate)+KD195</f>
        <v/>
      </c>
      <c r="KE232" s="44">
        <f>KD234*(1+KE231*mezz_rate)+KE195</f>
        <v/>
      </c>
      <c r="KF232" s="44">
        <f>KE234*(1+KF231*mezz_rate)+KF195</f>
        <v/>
      </c>
      <c r="KG232" s="44">
        <f>KF234*(1+KG231*mezz_rate)+KG195</f>
        <v/>
      </c>
      <c r="KH232" s="44">
        <f>KG234*(1+KH231*mezz_rate)+KH195</f>
        <v/>
      </c>
      <c r="KI232" s="44">
        <f>KH234*(1+KI231*mezz_rate)+KI195</f>
        <v/>
      </c>
      <c r="KJ232" s="44">
        <f>KI234*(1+KJ231*mezz_rate)+KJ195</f>
        <v/>
      </c>
      <c r="KK232" s="44">
        <f>KJ234*(1+KK231*mezz_rate)+KK195</f>
        <v/>
      </c>
      <c r="KL232" s="44">
        <f>KK234*(1+KL231*mezz_rate)+KL195</f>
        <v/>
      </c>
      <c r="KM232" s="44">
        <f>KL234*(1+KM231*mezz_rate)+KM195</f>
        <v/>
      </c>
      <c r="KN232" s="44">
        <f>KM234*(1+KN231*mezz_rate)+KN195</f>
        <v/>
      </c>
      <c r="KO232" s="44">
        <f>KN234*(1+KO231*mezz_rate)+KO195</f>
        <v/>
      </c>
      <c r="KP232" s="44">
        <f>KO234*(1+KP231*mezz_rate)+KP195</f>
        <v/>
      </c>
      <c r="KQ232" s="44">
        <f>KP234*(1+KQ231*mezz_rate)+KQ195</f>
        <v/>
      </c>
      <c r="KR232" s="44">
        <f>KQ234*(1+KR231*mezz_rate)+KR195</f>
        <v/>
      </c>
      <c r="KS232" s="44">
        <f>KR234*(1+KS231*mezz_rate)+KS195</f>
        <v/>
      </c>
      <c r="KT232" s="44">
        <f>KS234*(1+KT231*mezz_rate)+KT195</f>
        <v/>
      </c>
      <c r="KU232" s="44">
        <f>KT234*(1+KU231*mezz_rate)+KU195</f>
        <v/>
      </c>
      <c r="KV232" s="44">
        <f>KU234*(1+KV231*mezz_rate)+KV195</f>
        <v/>
      </c>
      <c r="KW232" s="44">
        <f>KV234*(1+KW231*mezz_rate)+KW195</f>
        <v/>
      </c>
      <c r="KX232" s="44">
        <f>KW234*(1+KX231*mezz_rate)+KX195</f>
        <v/>
      </c>
      <c r="KY232" s="44">
        <f>KX234*(1+KY231*mezz_rate)+KY195</f>
        <v/>
      </c>
      <c r="KZ232" s="44">
        <f>KY234*(1+KZ231*mezz_rate)+KZ195</f>
        <v/>
      </c>
      <c r="LA232" s="44">
        <f>KZ234*(1+LA231*mezz_rate)+LA195</f>
        <v/>
      </c>
      <c r="LB232" s="44">
        <f>LA234*(1+LB231*mezz_rate)+LB195</f>
        <v/>
      </c>
      <c r="LC232" s="44">
        <f>LB234*(1+LC231*mezz_rate)+LC195</f>
        <v/>
      </c>
      <c r="LD232" s="44">
        <f>LC234*(1+LD231*mezz_rate)+LD195</f>
        <v/>
      </c>
      <c r="LE232" s="44">
        <f>LD234*(1+LE231*mezz_rate)+LE195</f>
        <v/>
      </c>
      <c r="LF232" s="44">
        <f>LE234*(1+LF231*mezz_rate)+LF195</f>
        <v/>
      </c>
      <c r="LG232" s="44">
        <f>LF234*(1+LG231*mezz_rate)+LG195</f>
        <v/>
      </c>
      <c r="LH232" s="44">
        <f>LG234*(1+LH231*mezz_rate)+LH195</f>
        <v/>
      </c>
      <c r="LI232" s="44">
        <f>LH234*(1+LI231*mezz_rate)+LI195</f>
        <v/>
      </c>
      <c r="LJ232" s="44">
        <f>LI234*(1+LJ231*mezz_rate)+LJ195</f>
        <v/>
      </c>
      <c r="LK232" s="44">
        <f>LJ234*(1+LK231*mezz_rate)+LK195</f>
        <v/>
      </c>
      <c r="LL232" s="44">
        <f>LK234*(1+LL231*mezz_rate)+LL195</f>
        <v/>
      </c>
      <c r="LM232" s="44">
        <f>LL234*(1+LM231*mezz_rate)+LM195</f>
        <v/>
      </c>
      <c r="LN232" s="44">
        <f>LM234*(1+LN231*mezz_rate)+LN195</f>
        <v/>
      </c>
      <c r="LO232" s="44">
        <f>LN234*(1+LO231*mezz_rate)+LO195</f>
        <v/>
      </c>
      <c r="LP232" s="44">
        <f>LO234*(1+LP231*mezz_rate)+LP195</f>
        <v/>
      </c>
      <c r="LQ232" s="44">
        <f>LP234*(1+LQ231*mezz_rate)+LQ195</f>
        <v/>
      </c>
      <c r="LR232" s="44">
        <f>LQ234*(1+LR231*mezz_rate)+LR195</f>
        <v/>
      </c>
      <c r="LS232" s="44">
        <f>LR234*(1+LS231*mezz_rate)+LS195</f>
        <v/>
      </c>
      <c r="LT232" s="44">
        <f>LS234*(1+LT231*mezz_rate)+LT195</f>
        <v/>
      </c>
      <c r="LU232" s="44">
        <f>LT234*(1+LU231*mezz_rate)+LU195</f>
        <v/>
      </c>
      <c r="LV232" s="44">
        <f>LU234*(1+LV231*mezz_rate)+LV195</f>
        <v/>
      </c>
      <c r="LW232" s="44">
        <f>LV234*(1+LW231*mezz_rate)+LW195</f>
        <v/>
      </c>
      <c r="LX232" s="44">
        <f>LW234*(1+LX231*mezz_rate)+LX195</f>
        <v/>
      </c>
      <c r="LY232" s="44">
        <f>LX234*(1+LY231*mezz_rate)+LY195</f>
        <v/>
      </c>
      <c r="LZ232" s="44">
        <f>LY234*(1+LZ231*mezz_rate)+LZ195</f>
        <v/>
      </c>
      <c r="MA232" s="44">
        <f>LZ234*(1+MA231*mezz_rate)+MA195</f>
        <v/>
      </c>
      <c r="MB232" s="44">
        <f>MA234*(1+MB231*mezz_rate)+MB195</f>
        <v/>
      </c>
      <c r="MC232" s="44">
        <f>MB234*(1+MC231*mezz_rate)+MC195</f>
        <v/>
      </c>
      <c r="MD232" s="44">
        <f>MC234*(1+MD231*mezz_rate)+MD195</f>
        <v/>
      </c>
      <c r="ME232" s="44">
        <f>MD234*(1+ME231*mezz_rate)+ME195</f>
        <v/>
      </c>
      <c r="MF232" s="44">
        <f>ME234*(1+MF231*mezz_rate)+MF195</f>
        <v/>
      </c>
      <c r="MG232" s="44">
        <f>MF234*(1+MG231*mezz_rate)+MG195</f>
        <v/>
      </c>
      <c r="MH232" s="44">
        <f>MG234*(1+MH231*mezz_rate)+MH195</f>
        <v/>
      </c>
      <c r="MI232" s="44">
        <f>MH234*(1+MI231*mezz_rate)+MI195</f>
        <v/>
      </c>
      <c r="MJ232" s="44">
        <f>MI234*(1+MJ231*mezz_rate)+MJ195</f>
        <v/>
      </c>
      <c r="MK232" s="44">
        <f>MJ234*(1+MK231*mezz_rate)+MK195</f>
        <v/>
      </c>
      <c r="ML232" s="44">
        <f>MK234*(1+ML231*mezz_rate)+ML195</f>
        <v/>
      </c>
      <c r="MM232" s="44">
        <f>ML234*(1+MM231*mezz_rate)+MM195</f>
        <v/>
      </c>
      <c r="MN232" s="44">
        <f>MM234*(1+MN231*mezz_rate)+MN195</f>
        <v/>
      </c>
      <c r="MO232" s="44">
        <f>MN234*(1+MO231*mezz_rate)+MO195</f>
        <v/>
      </c>
      <c r="MP232" s="44">
        <f>MO234*(1+MP231*mezz_rate)+MP195</f>
        <v/>
      </c>
      <c r="MQ232" s="44">
        <f>MP234*(1+MQ231*mezz_rate)+MQ195</f>
        <v/>
      </c>
      <c r="MR232" s="44">
        <f>MQ234*(1+MR231*mezz_rate)+MR195</f>
        <v/>
      </c>
      <c r="MS232" s="44">
        <f>MR234*(1+MS231*mezz_rate)+MS195</f>
        <v/>
      </c>
      <c r="MT232" s="44">
        <f>MS234*(1+MT231*mezz_rate)+MT195</f>
        <v/>
      </c>
      <c r="MU232" s="44">
        <f>MT234*(1+MU231*mezz_rate)+MU195</f>
        <v/>
      </c>
      <c r="MV232" s="44">
        <f>MU234*(1+MV231*mezz_rate)+MV195</f>
        <v/>
      </c>
      <c r="MW232" s="44">
        <f>MV234*(1+MW231*mezz_rate)+MW195</f>
        <v/>
      </c>
      <c r="MX232" s="44">
        <f>MW234*(1+MX231*mezz_rate)+MX195</f>
        <v/>
      </c>
      <c r="MY232" s="44">
        <f>MX234*(1+MY231*mezz_rate)+MY195</f>
        <v/>
      </c>
      <c r="MZ232" s="44">
        <f>MY234*(1+MZ231*mezz_rate)+MZ195</f>
        <v/>
      </c>
      <c r="NA232" s="44">
        <f>MZ234*(1+NA231*mezz_rate)+NA195</f>
        <v/>
      </c>
      <c r="NB232" s="44">
        <f>NA234*(1+NB231*mezz_rate)+NB195</f>
        <v/>
      </c>
      <c r="NC232" s="44">
        <f>NB234*(1+NC231*mezz_rate)+NC195</f>
        <v/>
      </c>
      <c r="ND232" s="44">
        <f>NC234*(1+ND231*mezz_rate)+ND195</f>
        <v/>
      </c>
      <c r="NE232" s="44">
        <f>ND234*(1+NE231*mezz_rate)+NE195</f>
        <v/>
      </c>
      <c r="NF232" s="44">
        <f>NE234*(1+NF231*mezz_rate)+NF195</f>
        <v/>
      </c>
      <c r="NG232" s="44">
        <f>NF234*(1+NG231*mezz_rate)+NG195</f>
        <v/>
      </c>
      <c r="NH232" s="44">
        <f>NG234*(1+NH231*mezz_rate)+NH195</f>
        <v/>
      </c>
      <c r="NI232" s="44">
        <f>NH234*(1+NI231*mezz_rate)+NI195</f>
        <v/>
      </c>
      <c r="NJ232" s="44">
        <f>NI234*(1+NJ231*mezz_rate)+NJ195</f>
        <v/>
      </c>
      <c r="NK232" s="44">
        <f>NJ234*(1+NK231*mezz_rate)+NK195</f>
        <v/>
      </c>
      <c r="NL232" s="44">
        <f>NK234*(1+NL231*mezz_rate)+NL195</f>
        <v/>
      </c>
      <c r="NM232" s="44">
        <f>NL234*(1+NM231*mezz_rate)+NM195</f>
        <v/>
      </c>
      <c r="NN232" s="44">
        <f>NM234*(1+NN231*mezz_rate)+NN195</f>
        <v/>
      </c>
      <c r="NO232" s="44">
        <f>NN234*(1+NO231*mezz_rate)+NO195</f>
        <v/>
      </c>
      <c r="NP232" s="44">
        <f>NO234*(1+NP231*mezz_rate)+NP195</f>
        <v/>
      </c>
      <c r="NQ232" s="44">
        <f>NP234*(1+NQ231*mezz_rate)+NQ195</f>
        <v/>
      </c>
      <c r="NR232" s="44">
        <f>NQ234*(1+NR231*mezz_rate)+NR195</f>
        <v/>
      </c>
      <c r="NS232" s="44">
        <f>NR234*(1+NS231*mezz_rate)+NS195</f>
        <v/>
      </c>
      <c r="NT232" s="44">
        <f>NS234*(1+NT231*mezz_rate)+NT195</f>
        <v/>
      </c>
      <c r="NU232" s="44">
        <f>NT234*(1+NU231*mezz_rate)+NU195</f>
        <v/>
      </c>
      <c r="NV232" s="44">
        <f>NU234*(1+NV231*mezz_rate)+NV195</f>
        <v/>
      </c>
      <c r="NW232" s="44">
        <f>NV234*(1+NW231*mezz_rate)+NW195</f>
        <v/>
      </c>
      <c r="NX232" s="44">
        <f>NW234*(1+NX231*mezz_rate)+NX195</f>
        <v/>
      </c>
      <c r="NY232" s="44">
        <f>NX234*(1+NY231*mezz_rate)+NY195</f>
        <v/>
      </c>
      <c r="NZ232" s="44">
        <f>NY234*(1+NZ231*mezz_rate)+NZ195</f>
        <v/>
      </c>
      <c r="OA232" s="44">
        <f>NZ234*(1+OA231*mezz_rate)+OA195</f>
        <v/>
      </c>
      <c r="OB232" s="44">
        <f>OA234*(1+OB231*mezz_rate)+OB195</f>
        <v/>
      </c>
      <c r="OC232" s="44">
        <f>OB234*(1+OC231*mezz_rate)+OC195</f>
        <v/>
      </c>
      <c r="OD232" s="44">
        <f>OC234*(1+OD231*mezz_rate)+OD195</f>
        <v/>
      </c>
      <c r="OE232" s="44">
        <f>OD234*(1+OE231*mezz_rate)+OE195</f>
        <v/>
      </c>
      <c r="OF232" s="44">
        <f>OE234*(1+OF231*mezz_rate)+OF195</f>
        <v/>
      </c>
      <c r="OG232" s="44">
        <f>OF234*(1+OG231*mezz_rate)+OG195</f>
        <v/>
      </c>
      <c r="OH232" s="44">
        <f>OG234*(1+OH231*mezz_rate)+OH195</f>
        <v/>
      </c>
      <c r="OI232" s="44">
        <f>OH234*(1+OI231*mezz_rate)+OI195</f>
        <v/>
      </c>
      <c r="OJ232" s="44">
        <f>OI234*(1+OJ231*mezz_rate)+OJ195</f>
        <v/>
      </c>
      <c r="OK232" s="44">
        <f>OJ234*(1+OK231*mezz_rate)+OK195</f>
        <v/>
      </c>
      <c r="OL232" s="44">
        <f>OK234*(1+OL231*mezz_rate)+OL195</f>
        <v/>
      </c>
      <c r="OM232" s="44">
        <f>OL234*(1+OM231*mezz_rate)+OM195</f>
        <v/>
      </c>
      <c r="ON232" s="44">
        <f>OM234*(1+ON231*mezz_rate)+ON195</f>
        <v/>
      </c>
      <c r="OO232" s="44">
        <f>ON234*(1+OO231*mezz_rate)+OO195</f>
        <v/>
      </c>
      <c r="OP232" s="44">
        <f>OO234*(1+OP231*mezz_rate)+OP195</f>
        <v/>
      </c>
      <c r="OQ232" s="44">
        <f>OP234*(1+OQ231*mezz_rate)+OQ195</f>
        <v/>
      </c>
      <c r="OR232" s="44">
        <f>OQ234*(1+OR231*mezz_rate)+OR195</f>
        <v/>
      </c>
      <c r="OS232" s="44">
        <f>OR234*(1+OS231*mezz_rate)+OS195</f>
        <v/>
      </c>
      <c r="OT232" s="44">
        <f>OS234*(1+OT231*mezz_rate)+OT195</f>
        <v/>
      </c>
      <c r="OU232" s="44">
        <f>OT234*(1+OU231*mezz_rate)+OU195</f>
        <v/>
      </c>
      <c r="OV232" s="44">
        <f>OU234*(1+OV231*mezz_rate)+OV195</f>
        <v/>
      </c>
      <c r="OW232" s="44">
        <f>OV234*(1+OW231*mezz_rate)+OW195</f>
        <v/>
      </c>
      <c r="OX232" s="44">
        <f>OW234*(1+OX231*mezz_rate)+OX195</f>
        <v/>
      </c>
      <c r="OY232" s="44">
        <f>OX234*(1+OY231*mezz_rate)+OY195</f>
        <v/>
      </c>
      <c r="OZ232" s="44">
        <f>OY234*(1+OZ231*mezz_rate)+OZ195</f>
        <v/>
      </c>
      <c r="PA232" s="44">
        <f>OZ234*(1+PA231*mezz_rate)+PA195</f>
        <v/>
      </c>
      <c r="PB232" s="44">
        <f>PA234*(1+PB231*mezz_rate)+PB195</f>
        <v/>
      </c>
      <c r="PC232" s="44">
        <f>PB234*(1+PC231*mezz_rate)+PC195</f>
        <v/>
      </c>
      <c r="PD232" s="44">
        <f>PC234*(1+PD231*mezz_rate)+PD195</f>
        <v/>
      </c>
      <c r="PE232" s="44">
        <f>PD234*(1+PE231*mezz_rate)+PE195</f>
        <v/>
      </c>
      <c r="PF232" s="44">
        <f>PE234*(1+PF231*mezz_rate)+PF195</f>
        <v/>
      </c>
      <c r="PG232" s="44">
        <f>PF234*(1+PG231*mezz_rate)+PG195</f>
        <v/>
      </c>
      <c r="PH232" s="44">
        <f>PG234*(1+PH231*mezz_rate)+PH195</f>
        <v/>
      </c>
      <c r="PI232" s="44">
        <f>PH234*(1+PI231*mezz_rate)+PI195</f>
        <v/>
      </c>
      <c r="PJ232" s="44">
        <f>PI234*(1+PJ231*mezz_rate)+PJ195</f>
        <v/>
      </c>
      <c r="PK232" s="44">
        <f>PJ234*(1+PK231*mezz_rate)+PK195</f>
        <v/>
      </c>
      <c r="PL232" s="44">
        <f>PK234*(1+PL231*mezz_rate)+PL195</f>
        <v/>
      </c>
      <c r="PM232" s="44">
        <f>PL234*(1+PM231*mezz_rate)+PM195</f>
        <v/>
      </c>
    </row>
    <row r="233">
      <c r="A233" s="9" t="inlineStr">
        <is>
          <t>BCH mezz sweep (Yrs 11-20, 60% seat)</t>
        </is>
      </c>
      <c r="B233" s="9" t="inlineStr">
        <is>
          <t>P4</t>
        </is>
      </c>
      <c r="C233" s="43">
        <f>SUM(D233:PM233)</f>
        <v/>
      </c>
      <c r="D233" s="44">
        <f>IF(AND(D209&gt;=11,D209&lt;=20),MIN(MAX(D226*split_lo,0),D232),0)</f>
        <v/>
      </c>
      <c r="E233" s="44">
        <f>IF(AND(E209&gt;=11,E209&lt;=20),MIN(MAX(E226*split_lo,0),E232),0)</f>
        <v/>
      </c>
      <c r="F233" s="44">
        <f>IF(AND(F209&gt;=11,F209&lt;=20),MIN(MAX(F226*split_lo,0),F232),0)</f>
        <v/>
      </c>
      <c r="G233" s="44">
        <f>IF(AND(G209&gt;=11,G209&lt;=20),MIN(MAX(G226*split_lo,0),G232),0)</f>
        <v/>
      </c>
      <c r="H233" s="44">
        <f>IF(AND(H209&gt;=11,H209&lt;=20),MIN(MAX(H226*split_lo,0),H232),0)</f>
        <v/>
      </c>
      <c r="I233" s="44">
        <f>IF(AND(I209&gt;=11,I209&lt;=20),MIN(MAX(I226*split_lo,0),I232),0)</f>
        <v/>
      </c>
      <c r="J233" s="44">
        <f>IF(AND(J209&gt;=11,J209&lt;=20),MIN(MAX(J226*split_lo,0),J232),0)</f>
        <v/>
      </c>
      <c r="K233" s="44">
        <f>IF(AND(K209&gt;=11,K209&lt;=20),MIN(MAX(K226*split_lo,0),K232),0)</f>
        <v/>
      </c>
      <c r="L233" s="44">
        <f>IF(AND(L209&gt;=11,L209&lt;=20),MIN(MAX(L226*split_lo,0),L232),0)</f>
        <v/>
      </c>
      <c r="M233" s="44">
        <f>IF(AND(M209&gt;=11,M209&lt;=20),MIN(MAX(M226*split_lo,0),M232),0)</f>
        <v/>
      </c>
      <c r="N233" s="44">
        <f>IF(AND(N209&gt;=11,N209&lt;=20),MIN(MAX(N226*split_lo,0),N232),0)</f>
        <v/>
      </c>
      <c r="O233" s="44">
        <f>IF(AND(O209&gt;=11,O209&lt;=20),MIN(MAX(O226*split_lo,0),O232),0)</f>
        <v/>
      </c>
      <c r="P233" s="44">
        <f>IF(AND(P209&gt;=11,P209&lt;=20),MIN(MAX(P226*split_lo,0),P232),0)</f>
        <v/>
      </c>
      <c r="Q233" s="44">
        <f>IF(AND(Q209&gt;=11,Q209&lt;=20),MIN(MAX(Q226*split_lo,0),Q232),0)</f>
        <v/>
      </c>
      <c r="R233" s="44">
        <f>IF(AND(R209&gt;=11,R209&lt;=20),MIN(MAX(R226*split_lo,0),R232),0)</f>
        <v/>
      </c>
      <c r="S233" s="44">
        <f>IF(AND(S209&gt;=11,S209&lt;=20),MIN(MAX(S226*split_lo,0),S232),0)</f>
        <v/>
      </c>
      <c r="T233" s="44">
        <f>IF(AND(T209&gt;=11,T209&lt;=20),MIN(MAX(T226*split_lo,0),T232),0)</f>
        <v/>
      </c>
      <c r="U233" s="44">
        <f>IF(AND(U209&gt;=11,U209&lt;=20),MIN(MAX(U226*split_lo,0),U232),0)</f>
        <v/>
      </c>
      <c r="V233" s="44">
        <f>IF(AND(V209&gt;=11,V209&lt;=20),MIN(MAX(V226*split_lo,0),V232),0)</f>
        <v/>
      </c>
      <c r="W233" s="44">
        <f>IF(AND(W209&gt;=11,W209&lt;=20),MIN(MAX(W226*split_lo,0),W232),0)</f>
        <v/>
      </c>
      <c r="X233" s="44">
        <f>IF(AND(X209&gt;=11,X209&lt;=20),MIN(MAX(X226*split_lo,0),X232),0)</f>
        <v/>
      </c>
      <c r="Y233" s="44">
        <f>IF(AND(Y209&gt;=11,Y209&lt;=20),MIN(MAX(Y226*split_lo,0),Y232),0)</f>
        <v/>
      </c>
      <c r="Z233" s="44">
        <f>IF(AND(Z209&gt;=11,Z209&lt;=20),MIN(MAX(Z226*split_lo,0),Z232),0)</f>
        <v/>
      </c>
      <c r="AA233" s="44">
        <f>IF(AND(AA209&gt;=11,AA209&lt;=20),MIN(MAX(AA226*split_lo,0),AA232),0)</f>
        <v/>
      </c>
      <c r="AB233" s="44">
        <f>IF(AND(AB209&gt;=11,AB209&lt;=20),MIN(MAX(AB226*split_lo,0),AB232),0)</f>
        <v/>
      </c>
      <c r="AC233" s="44">
        <f>IF(AND(AC209&gt;=11,AC209&lt;=20),MIN(MAX(AC226*split_lo,0),AC232),0)</f>
        <v/>
      </c>
      <c r="AD233" s="44">
        <f>IF(AND(AD209&gt;=11,AD209&lt;=20),MIN(MAX(AD226*split_lo,0),AD232),0)</f>
        <v/>
      </c>
      <c r="AE233" s="44">
        <f>IF(AND(AE209&gt;=11,AE209&lt;=20),MIN(MAX(AE226*split_lo,0),AE232),0)</f>
        <v/>
      </c>
      <c r="AF233" s="44">
        <f>IF(AND(AF209&gt;=11,AF209&lt;=20),MIN(MAX(AF226*split_lo,0),AF232),0)</f>
        <v/>
      </c>
      <c r="AG233" s="44">
        <f>IF(AND(AG209&gt;=11,AG209&lt;=20),MIN(MAX(AG226*split_lo,0),AG232),0)</f>
        <v/>
      </c>
      <c r="AH233" s="44">
        <f>IF(AND(AH209&gt;=11,AH209&lt;=20),MIN(MAX(AH226*split_lo,0),AH232),0)</f>
        <v/>
      </c>
      <c r="AI233" s="44">
        <f>IF(AND(AI209&gt;=11,AI209&lt;=20),MIN(MAX(AI226*split_lo,0),AI232),0)</f>
        <v/>
      </c>
      <c r="AJ233" s="44">
        <f>IF(AND(AJ209&gt;=11,AJ209&lt;=20),MIN(MAX(AJ226*split_lo,0),AJ232),0)</f>
        <v/>
      </c>
      <c r="AK233" s="44">
        <f>IF(AND(AK209&gt;=11,AK209&lt;=20),MIN(MAX(AK226*split_lo,0),AK232),0)</f>
        <v/>
      </c>
      <c r="AL233" s="44">
        <f>IF(AND(AL209&gt;=11,AL209&lt;=20),MIN(MAX(AL226*split_lo,0),AL232),0)</f>
        <v/>
      </c>
      <c r="AM233" s="44">
        <f>IF(AND(AM209&gt;=11,AM209&lt;=20),MIN(MAX(AM226*split_lo,0),AM232),0)</f>
        <v/>
      </c>
      <c r="AN233" s="44">
        <f>IF(AND(AN209&gt;=11,AN209&lt;=20),MIN(MAX(AN226*split_lo,0),AN232),0)</f>
        <v/>
      </c>
      <c r="AO233" s="44">
        <f>IF(AND(AO209&gt;=11,AO209&lt;=20),MIN(MAX(AO226*split_lo,0),AO232),0)</f>
        <v/>
      </c>
      <c r="AP233" s="44">
        <f>IF(AND(AP209&gt;=11,AP209&lt;=20),MIN(MAX(AP226*split_lo,0),AP232),0)</f>
        <v/>
      </c>
      <c r="AQ233" s="44">
        <f>IF(AND(AQ209&gt;=11,AQ209&lt;=20),MIN(MAX(AQ226*split_lo,0),AQ232),0)</f>
        <v/>
      </c>
      <c r="AR233" s="44">
        <f>IF(AND(AR209&gt;=11,AR209&lt;=20),MIN(MAX(AR226*split_lo,0),AR232),0)</f>
        <v/>
      </c>
      <c r="AS233" s="44">
        <f>IF(AND(AS209&gt;=11,AS209&lt;=20),MIN(MAX(AS226*split_lo,0),AS232),0)</f>
        <v/>
      </c>
      <c r="AT233" s="44">
        <f>IF(AND(AT209&gt;=11,AT209&lt;=20),MIN(MAX(AT226*split_lo,0),AT232),0)</f>
        <v/>
      </c>
      <c r="AU233" s="44">
        <f>IF(AND(AU209&gt;=11,AU209&lt;=20),MIN(MAX(AU226*split_lo,0),AU232),0)</f>
        <v/>
      </c>
      <c r="AV233" s="44">
        <f>IF(AND(AV209&gt;=11,AV209&lt;=20),MIN(MAX(AV226*split_lo,0),AV232),0)</f>
        <v/>
      </c>
      <c r="AW233" s="44">
        <f>IF(AND(AW209&gt;=11,AW209&lt;=20),MIN(MAX(AW226*split_lo,0),AW232),0)</f>
        <v/>
      </c>
      <c r="AX233" s="44">
        <f>IF(AND(AX209&gt;=11,AX209&lt;=20),MIN(MAX(AX226*split_lo,0),AX232),0)</f>
        <v/>
      </c>
      <c r="AY233" s="44">
        <f>IF(AND(AY209&gt;=11,AY209&lt;=20),MIN(MAX(AY226*split_lo,0),AY232),0)</f>
        <v/>
      </c>
      <c r="AZ233" s="44">
        <f>IF(AND(AZ209&gt;=11,AZ209&lt;=20),MIN(MAX(AZ226*split_lo,0),AZ232),0)</f>
        <v/>
      </c>
      <c r="BA233" s="44">
        <f>IF(AND(BA209&gt;=11,BA209&lt;=20),MIN(MAX(BA226*split_lo,0),BA232),0)</f>
        <v/>
      </c>
      <c r="BB233" s="44">
        <f>IF(AND(BB209&gt;=11,BB209&lt;=20),MIN(MAX(BB226*split_lo,0),BB232),0)</f>
        <v/>
      </c>
      <c r="BC233" s="44">
        <f>IF(AND(BC209&gt;=11,BC209&lt;=20),MIN(MAX(BC226*split_lo,0),BC232),0)</f>
        <v/>
      </c>
      <c r="BD233" s="44">
        <f>IF(AND(BD209&gt;=11,BD209&lt;=20),MIN(MAX(BD226*split_lo,0),BD232),0)</f>
        <v/>
      </c>
      <c r="BE233" s="44">
        <f>IF(AND(BE209&gt;=11,BE209&lt;=20),MIN(MAX(BE226*split_lo,0),BE232),0)</f>
        <v/>
      </c>
      <c r="BF233" s="44">
        <f>IF(AND(BF209&gt;=11,BF209&lt;=20),MIN(MAX(BF226*split_lo,0),BF232),0)</f>
        <v/>
      </c>
      <c r="BG233" s="44">
        <f>IF(AND(BG209&gt;=11,BG209&lt;=20),MIN(MAX(BG226*split_lo,0),BG232),0)</f>
        <v/>
      </c>
      <c r="BH233" s="44">
        <f>IF(AND(BH209&gt;=11,BH209&lt;=20),MIN(MAX(BH226*split_lo,0),BH232),0)</f>
        <v/>
      </c>
      <c r="BI233" s="44">
        <f>IF(AND(BI209&gt;=11,BI209&lt;=20),MIN(MAX(BI226*split_lo,0),BI232),0)</f>
        <v/>
      </c>
      <c r="BJ233" s="44">
        <f>IF(AND(BJ209&gt;=11,BJ209&lt;=20),MIN(MAX(BJ226*split_lo,0),BJ232),0)</f>
        <v/>
      </c>
      <c r="BK233" s="44">
        <f>IF(AND(BK209&gt;=11,BK209&lt;=20),MIN(MAX(BK226*split_lo,0),BK232),0)</f>
        <v/>
      </c>
      <c r="BL233" s="44">
        <f>IF(AND(BL209&gt;=11,BL209&lt;=20),MIN(MAX(BL226*split_lo,0),BL232),0)</f>
        <v/>
      </c>
      <c r="BM233" s="44">
        <f>IF(AND(BM209&gt;=11,BM209&lt;=20),MIN(MAX(BM226*split_lo,0),BM232),0)</f>
        <v/>
      </c>
      <c r="BN233" s="44">
        <f>IF(AND(BN209&gt;=11,BN209&lt;=20),MIN(MAX(BN226*split_lo,0),BN232),0)</f>
        <v/>
      </c>
      <c r="BO233" s="44">
        <f>IF(AND(BO209&gt;=11,BO209&lt;=20),MIN(MAX(BO226*split_lo,0),BO232),0)</f>
        <v/>
      </c>
      <c r="BP233" s="44">
        <f>IF(AND(BP209&gt;=11,BP209&lt;=20),MIN(MAX(BP226*split_lo,0),BP232),0)</f>
        <v/>
      </c>
      <c r="BQ233" s="44">
        <f>IF(AND(BQ209&gt;=11,BQ209&lt;=20),MIN(MAX(BQ226*split_lo,0),BQ232),0)</f>
        <v/>
      </c>
      <c r="BR233" s="44">
        <f>IF(AND(BR209&gt;=11,BR209&lt;=20),MIN(MAX(BR226*split_lo,0),BR232),0)</f>
        <v/>
      </c>
      <c r="BS233" s="44">
        <f>IF(AND(BS209&gt;=11,BS209&lt;=20),MIN(MAX(BS226*split_lo,0),BS232),0)</f>
        <v/>
      </c>
      <c r="BT233" s="44">
        <f>IF(AND(BT209&gt;=11,BT209&lt;=20),MIN(MAX(BT226*split_lo,0),BT232),0)</f>
        <v/>
      </c>
      <c r="BU233" s="44">
        <f>IF(AND(BU209&gt;=11,BU209&lt;=20),MIN(MAX(BU226*split_lo,0),BU232),0)</f>
        <v/>
      </c>
      <c r="BV233" s="44">
        <f>IF(AND(BV209&gt;=11,BV209&lt;=20),MIN(MAX(BV226*split_lo,0),BV232),0)</f>
        <v/>
      </c>
      <c r="BW233" s="44">
        <f>IF(AND(BW209&gt;=11,BW209&lt;=20),MIN(MAX(BW226*split_lo,0),BW232),0)</f>
        <v/>
      </c>
      <c r="BX233" s="44">
        <f>IF(AND(BX209&gt;=11,BX209&lt;=20),MIN(MAX(BX226*split_lo,0),BX232),0)</f>
        <v/>
      </c>
      <c r="BY233" s="44">
        <f>IF(AND(BY209&gt;=11,BY209&lt;=20),MIN(MAX(BY226*split_lo,0),BY232),0)</f>
        <v/>
      </c>
      <c r="BZ233" s="44">
        <f>IF(AND(BZ209&gt;=11,BZ209&lt;=20),MIN(MAX(BZ226*split_lo,0),BZ232),0)</f>
        <v/>
      </c>
      <c r="CA233" s="44">
        <f>IF(AND(CA209&gt;=11,CA209&lt;=20),MIN(MAX(CA226*split_lo,0),CA232),0)</f>
        <v/>
      </c>
      <c r="CB233" s="44">
        <f>IF(AND(CB209&gt;=11,CB209&lt;=20),MIN(MAX(CB226*split_lo,0),CB232),0)</f>
        <v/>
      </c>
      <c r="CC233" s="44">
        <f>IF(AND(CC209&gt;=11,CC209&lt;=20),MIN(MAX(CC226*split_lo,0),CC232),0)</f>
        <v/>
      </c>
      <c r="CD233" s="44">
        <f>IF(AND(CD209&gt;=11,CD209&lt;=20),MIN(MAX(CD226*split_lo,0),CD232),0)</f>
        <v/>
      </c>
      <c r="CE233" s="44">
        <f>IF(AND(CE209&gt;=11,CE209&lt;=20),MIN(MAX(CE226*split_lo,0),CE232),0)</f>
        <v/>
      </c>
      <c r="CF233" s="44">
        <f>IF(AND(CF209&gt;=11,CF209&lt;=20),MIN(MAX(CF226*split_lo,0),CF232),0)</f>
        <v/>
      </c>
      <c r="CG233" s="44">
        <f>IF(AND(CG209&gt;=11,CG209&lt;=20),MIN(MAX(CG226*split_lo,0),CG232),0)</f>
        <v/>
      </c>
      <c r="CH233" s="44">
        <f>IF(AND(CH209&gt;=11,CH209&lt;=20),MIN(MAX(CH226*split_lo,0),CH232),0)</f>
        <v/>
      </c>
      <c r="CI233" s="44">
        <f>IF(AND(CI209&gt;=11,CI209&lt;=20),MIN(MAX(CI226*split_lo,0),CI232),0)</f>
        <v/>
      </c>
      <c r="CJ233" s="44">
        <f>IF(AND(CJ209&gt;=11,CJ209&lt;=20),MIN(MAX(CJ226*split_lo,0),CJ232),0)</f>
        <v/>
      </c>
      <c r="CK233" s="44">
        <f>IF(AND(CK209&gt;=11,CK209&lt;=20),MIN(MAX(CK226*split_lo,0),CK232),0)</f>
        <v/>
      </c>
      <c r="CL233" s="44">
        <f>IF(AND(CL209&gt;=11,CL209&lt;=20),MIN(MAX(CL226*split_lo,0),CL232),0)</f>
        <v/>
      </c>
      <c r="CM233" s="44">
        <f>IF(AND(CM209&gt;=11,CM209&lt;=20),MIN(MAX(CM226*split_lo,0),CM232),0)</f>
        <v/>
      </c>
      <c r="CN233" s="44">
        <f>IF(AND(CN209&gt;=11,CN209&lt;=20),MIN(MAX(CN226*split_lo,0),CN232),0)</f>
        <v/>
      </c>
      <c r="CO233" s="44">
        <f>IF(AND(CO209&gt;=11,CO209&lt;=20),MIN(MAX(CO226*split_lo,0),CO232),0)</f>
        <v/>
      </c>
      <c r="CP233" s="44">
        <f>IF(AND(CP209&gt;=11,CP209&lt;=20),MIN(MAX(CP226*split_lo,0),CP232),0)</f>
        <v/>
      </c>
      <c r="CQ233" s="44">
        <f>IF(AND(CQ209&gt;=11,CQ209&lt;=20),MIN(MAX(CQ226*split_lo,0),CQ232),0)</f>
        <v/>
      </c>
      <c r="CR233" s="44">
        <f>IF(AND(CR209&gt;=11,CR209&lt;=20),MIN(MAX(CR226*split_lo,0),CR232),0)</f>
        <v/>
      </c>
      <c r="CS233" s="44">
        <f>IF(AND(CS209&gt;=11,CS209&lt;=20),MIN(MAX(CS226*split_lo,0),CS232),0)</f>
        <v/>
      </c>
      <c r="CT233" s="44">
        <f>IF(AND(CT209&gt;=11,CT209&lt;=20),MIN(MAX(CT226*split_lo,0),CT232),0)</f>
        <v/>
      </c>
      <c r="CU233" s="44">
        <f>IF(AND(CU209&gt;=11,CU209&lt;=20),MIN(MAX(CU226*split_lo,0),CU232),0)</f>
        <v/>
      </c>
      <c r="CV233" s="44">
        <f>IF(AND(CV209&gt;=11,CV209&lt;=20),MIN(MAX(CV226*split_lo,0),CV232),0)</f>
        <v/>
      </c>
      <c r="CW233" s="44">
        <f>IF(AND(CW209&gt;=11,CW209&lt;=20),MIN(MAX(CW226*split_lo,0),CW232),0)</f>
        <v/>
      </c>
      <c r="CX233" s="44">
        <f>IF(AND(CX209&gt;=11,CX209&lt;=20),MIN(MAX(CX226*split_lo,0),CX232),0)</f>
        <v/>
      </c>
      <c r="CY233" s="44">
        <f>IF(AND(CY209&gt;=11,CY209&lt;=20),MIN(MAX(CY226*split_lo,0),CY232),0)</f>
        <v/>
      </c>
      <c r="CZ233" s="44">
        <f>IF(AND(CZ209&gt;=11,CZ209&lt;=20),MIN(MAX(CZ226*split_lo,0),CZ232),0)</f>
        <v/>
      </c>
      <c r="DA233" s="44">
        <f>IF(AND(DA209&gt;=11,DA209&lt;=20),MIN(MAX(DA226*split_lo,0),DA232),0)</f>
        <v/>
      </c>
      <c r="DB233" s="44">
        <f>IF(AND(DB209&gt;=11,DB209&lt;=20),MIN(MAX(DB226*split_lo,0),DB232),0)</f>
        <v/>
      </c>
      <c r="DC233" s="44">
        <f>IF(AND(DC209&gt;=11,DC209&lt;=20),MIN(MAX(DC226*split_lo,0),DC232),0)</f>
        <v/>
      </c>
      <c r="DD233" s="44">
        <f>IF(AND(DD209&gt;=11,DD209&lt;=20),MIN(MAX(DD226*split_lo,0),DD232),0)</f>
        <v/>
      </c>
      <c r="DE233" s="44">
        <f>IF(AND(DE209&gt;=11,DE209&lt;=20),MIN(MAX(DE226*split_lo,0),DE232),0)</f>
        <v/>
      </c>
      <c r="DF233" s="44">
        <f>IF(AND(DF209&gt;=11,DF209&lt;=20),MIN(MAX(DF226*split_lo,0),DF232),0)</f>
        <v/>
      </c>
      <c r="DG233" s="44">
        <f>IF(AND(DG209&gt;=11,DG209&lt;=20),MIN(MAX(DG226*split_lo,0),DG232),0)</f>
        <v/>
      </c>
      <c r="DH233" s="44">
        <f>IF(AND(DH209&gt;=11,DH209&lt;=20),MIN(MAX(DH226*split_lo,0),DH232),0)</f>
        <v/>
      </c>
      <c r="DI233" s="44">
        <f>IF(AND(DI209&gt;=11,DI209&lt;=20),MIN(MAX(DI226*split_lo,0),DI232),0)</f>
        <v/>
      </c>
      <c r="DJ233" s="44">
        <f>IF(AND(DJ209&gt;=11,DJ209&lt;=20),MIN(MAX(DJ226*split_lo,0),DJ232),0)</f>
        <v/>
      </c>
      <c r="DK233" s="44">
        <f>IF(AND(DK209&gt;=11,DK209&lt;=20),MIN(MAX(DK226*split_lo,0),DK232),0)</f>
        <v/>
      </c>
      <c r="DL233" s="44">
        <f>IF(AND(DL209&gt;=11,DL209&lt;=20),MIN(MAX(DL226*split_lo,0),DL232),0)</f>
        <v/>
      </c>
      <c r="DM233" s="44">
        <f>IF(AND(DM209&gt;=11,DM209&lt;=20),MIN(MAX(DM226*split_lo,0),DM232),0)</f>
        <v/>
      </c>
      <c r="DN233" s="44">
        <f>IF(AND(DN209&gt;=11,DN209&lt;=20),MIN(MAX(DN226*split_lo,0),DN232),0)</f>
        <v/>
      </c>
      <c r="DO233" s="44">
        <f>IF(AND(DO209&gt;=11,DO209&lt;=20),MIN(MAX(DO226*split_lo,0),DO232),0)</f>
        <v/>
      </c>
      <c r="DP233" s="44">
        <f>IF(AND(DP209&gt;=11,DP209&lt;=20),MIN(MAX(DP226*split_lo,0),DP232),0)</f>
        <v/>
      </c>
      <c r="DQ233" s="44">
        <f>IF(AND(DQ209&gt;=11,DQ209&lt;=20),MIN(MAX(DQ226*split_lo,0),DQ232),0)</f>
        <v/>
      </c>
      <c r="DR233" s="44">
        <f>IF(AND(DR209&gt;=11,DR209&lt;=20),MIN(MAX(DR226*split_lo,0),DR232),0)</f>
        <v/>
      </c>
      <c r="DS233" s="44">
        <f>IF(AND(DS209&gt;=11,DS209&lt;=20),MIN(MAX(DS226*split_lo,0),DS232),0)</f>
        <v/>
      </c>
      <c r="DT233" s="44">
        <f>IF(AND(DT209&gt;=11,DT209&lt;=20),MIN(MAX(DT226*split_lo,0),DT232),0)</f>
        <v/>
      </c>
      <c r="DU233" s="44">
        <f>IF(AND(DU209&gt;=11,DU209&lt;=20),MIN(MAX(DU226*split_lo,0),DU232),0)</f>
        <v/>
      </c>
      <c r="DV233" s="44">
        <f>IF(AND(DV209&gt;=11,DV209&lt;=20),MIN(MAX(DV226*split_lo,0),DV232),0)</f>
        <v/>
      </c>
      <c r="DW233" s="44">
        <f>IF(AND(DW209&gt;=11,DW209&lt;=20),MIN(MAX(DW226*split_lo,0),DW232),0)</f>
        <v/>
      </c>
      <c r="DX233" s="44">
        <f>IF(AND(DX209&gt;=11,DX209&lt;=20),MIN(MAX(DX226*split_lo,0),DX232),0)</f>
        <v/>
      </c>
      <c r="DY233" s="44">
        <f>IF(AND(DY209&gt;=11,DY209&lt;=20),MIN(MAX(DY226*split_lo,0),DY232),0)</f>
        <v/>
      </c>
      <c r="DZ233" s="44">
        <f>IF(AND(DZ209&gt;=11,DZ209&lt;=20),MIN(MAX(DZ226*split_lo,0),DZ232),0)</f>
        <v/>
      </c>
      <c r="EA233" s="44">
        <f>IF(AND(EA209&gt;=11,EA209&lt;=20),MIN(MAX(EA226*split_lo,0),EA232),0)</f>
        <v/>
      </c>
      <c r="EB233" s="44">
        <f>IF(AND(EB209&gt;=11,EB209&lt;=20),MIN(MAX(EB226*split_lo,0),EB232),0)</f>
        <v/>
      </c>
      <c r="EC233" s="44">
        <f>IF(AND(EC209&gt;=11,EC209&lt;=20),MIN(MAX(EC226*split_lo,0),EC232),0)</f>
        <v/>
      </c>
      <c r="ED233" s="44">
        <f>IF(AND(ED209&gt;=11,ED209&lt;=20),MIN(MAX(ED226*split_lo,0),ED232),0)</f>
        <v/>
      </c>
      <c r="EE233" s="44">
        <f>IF(AND(EE209&gt;=11,EE209&lt;=20),MIN(MAX(EE226*split_lo,0),EE232),0)</f>
        <v/>
      </c>
      <c r="EF233" s="44">
        <f>IF(AND(EF209&gt;=11,EF209&lt;=20),MIN(MAX(EF226*split_lo,0),EF232),0)</f>
        <v/>
      </c>
      <c r="EG233" s="44">
        <f>IF(AND(EG209&gt;=11,EG209&lt;=20),MIN(MAX(EG226*split_lo,0),EG232),0)</f>
        <v/>
      </c>
      <c r="EH233" s="44">
        <f>IF(AND(EH209&gt;=11,EH209&lt;=20),MIN(MAX(EH226*split_lo,0),EH232),0)</f>
        <v/>
      </c>
      <c r="EI233" s="44">
        <f>IF(AND(EI209&gt;=11,EI209&lt;=20),MIN(MAX(EI226*split_lo,0),EI232),0)</f>
        <v/>
      </c>
      <c r="EJ233" s="44">
        <f>IF(AND(EJ209&gt;=11,EJ209&lt;=20),MIN(MAX(EJ226*split_lo,0),EJ232),0)</f>
        <v/>
      </c>
      <c r="EK233" s="44">
        <f>IF(AND(EK209&gt;=11,EK209&lt;=20),MIN(MAX(EK226*split_lo,0),EK232),0)</f>
        <v/>
      </c>
      <c r="EL233" s="44">
        <f>IF(AND(EL209&gt;=11,EL209&lt;=20),MIN(MAX(EL226*split_lo,0),EL232),0)</f>
        <v/>
      </c>
      <c r="EM233" s="44">
        <f>IF(AND(EM209&gt;=11,EM209&lt;=20),MIN(MAX(EM226*split_lo,0),EM232),0)</f>
        <v/>
      </c>
      <c r="EN233" s="44">
        <f>IF(AND(EN209&gt;=11,EN209&lt;=20),MIN(MAX(EN226*split_lo,0),EN232),0)</f>
        <v/>
      </c>
      <c r="EO233" s="44">
        <f>IF(AND(EO209&gt;=11,EO209&lt;=20),MIN(MAX(EO226*split_lo,0),EO232),0)</f>
        <v/>
      </c>
      <c r="EP233" s="44">
        <f>IF(AND(EP209&gt;=11,EP209&lt;=20),MIN(MAX(EP226*split_lo,0),EP232),0)</f>
        <v/>
      </c>
      <c r="EQ233" s="44">
        <f>IF(AND(EQ209&gt;=11,EQ209&lt;=20),MIN(MAX(EQ226*split_lo,0),EQ232),0)</f>
        <v/>
      </c>
      <c r="ER233" s="44">
        <f>IF(AND(ER209&gt;=11,ER209&lt;=20),MIN(MAX(ER226*split_lo,0),ER232),0)</f>
        <v/>
      </c>
      <c r="ES233" s="44">
        <f>IF(AND(ES209&gt;=11,ES209&lt;=20),MIN(MAX(ES226*split_lo,0),ES232),0)</f>
        <v/>
      </c>
      <c r="ET233" s="44">
        <f>IF(AND(ET209&gt;=11,ET209&lt;=20),MIN(MAX(ET226*split_lo,0),ET232),0)</f>
        <v/>
      </c>
      <c r="EU233" s="44">
        <f>IF(AND(EU209&gt;=11,EU209&lt;=20),MIN(MAX(EU226*split_lo,0),EU232),0)</f>
        <v/>
      </c>
      <c r="EV233" s="44">
        <f>IF(AND(EV209&gt;=11,EV209&lt;=20),MIN(MAX(EV226*split_lo,0),EV232),0)</f>
        <v/>
      </c>
      <c r="EW233" s="44">
        <f>IF(AND(EW209&gt;=11,EW209&lt;=20),MIN(MAX(EW226*split_lo,0),EW232),0)</f>
        <v/>
      </c>
      <c r="EX233" s="44">
        <f>IF(AND(EX209&gt;=11,EX209&lt;=20),MIN(MAX(EX226*split_lo,0),EX232),0)</f>
        <v/>
      </c>
      <c r="EY233" s="44">
        <f>IF(AND(EY209&gt;=11,EY209&lt;=20),MIN(MAX(EY226*split_lo,0),EY232),0)</f>
        <v/>
      </c>
      <c r="EZ233" s="44">
        <f>IF(AND(EZ209&gt;=11,EZ209&lt;=20),MIN(MAX(EZ226*split_lo,0),EZ232),0)</f>
        <v/>
      </c>
      <c r="FA233" s="44">
        <f>IF(AND(FA209&gt;=11,FA209&lt;=20),MIN(MAX(FA226*split_lo,0),FA232),0)</f>
        <v/>
      </c>
      <c r="FB233" s="44">
        <f>IF(AND(FB209&gt;=11,FB209&lt;=20),MIN(MAX(FB226*split_lo,0),FB232),0)</f>
        <v/>
      </c>
      <c r="FC233" s="44">
        <f>IF(AND(FC209&gt;=11,FC209&lt;=20),MIN(MAX(FC226*split_lo,0),FC232),0)</f>
        <v/>
      </c>
      <c r="FD233" s="44">
        <f>IF(AND(FD209&gt;=11,FD209&lt;=20),MIN(MAX(FD226*split_lo,0),FD232),0)</f>
        <v/>
      </c>
      <c r="FE233" s="44">
        <f>IF(AND(FE209&gt;=11,FE209&lt;=20),MIN(MAX(FE226*split_lo,0),FE232),0)</f>
        <v/>
      </c>
      <c r="FF233" s="44">
        <f>IF(AND(FF209&gt;=11,FF209&lt;=20),MIN(MAX(FF226*split_lo,0),FF232),0)</f>
        <v/>
      </c>
      <c r="FG233" s="44">
        <f>IF(AND(FG209&gt;=11,FG209&lt;=20),MIN(MAX(FG226*split_lo,0),FG232),0)</f>
        <v/>
      </c>
      <c r="FH233" s="44">
        <f>IF(AND(FH209&gt;=11,FH209&lt;=20),MIN(MAX(FH226*split_lo,0),FH232),0)</f>
        <v/>
      </c>
      <c r="FI233" s="44">
        <f>IF(AND(FI209&gt;=11,FI209&lt;=20),MIN(MAX(FI226*split_lo,0),FI232),0)</f>
        <v/>
      </c>
      <c r="FJ233" s="44">
        <f>IF(AND(FJ209&gt;=11,FJ209&lt;=20),MIN(MAX(FJ226*split_lo,0),FJ232),0)</f>
        <v/>
      </c>
      <c r="FK233" s="44">
        <f>IF(AND(FK209&gt;=11,FK209&lt;=20),MIN(MAX(FK226*split_lo,0),FK232),0)</f>
        <v/>
      </c>
      <c r="FL233" s="44">
        <f>IF(AND(FL209&gt;=11,FL209&lt;=20),MIN(MAX(FL226*split_lo,0),FL232),0)</f>
        <v/>
      </c>
      <c r="FM233" s="44">
        <f>IF(AND(FM209&gt;=11,FM209&lt;=20),MIN(MAX(FM226*split_lo,0),FM232),0)</f>
        <v/>
      </c>
      <c r="FN233" s="44">
        <f>IF(AND(FN209&gt;=11,FN209&lt;=20),MIN(MAX(FN226*split_lo,0),FN232),0)</f>
        <v/>
      </c>
      <c r="FO233" s="44">
        <f>IF(AND(FO209&gt;=11,FO209&lt;=20),MIN(MAX(FO226*split_lo,0),FO232),0)</f>
        <v/>
      </c>
      <c r="FP233" s="44">
        <f>IF(AND(FP209&gt;=11,FP209&lt;=20),MIN(MAX(FP226*split_lo,0),FP232),0)</f>
        <v/>
      </c>
      <c r="FQ233" s="44">
        <f>IF(AND(FQ209&gt;=11,FQ209&lt;=20),MIN(MAX(FQ226*split_lo,0),FQ232),0)</f>
        <v/>
      </c>
      <c r="FR233" s="44">
        <f>IF(AND(FR209&gt;=11,FR209&lt;=20),MIN(MAX(FR226*split_lo,0),FR232),0)</f>
        <v/>
      </c>
      <c r="FS233" s="44">
        <f>IF(AND(FS209&gt;=11,FS209&lt;=20),MIN(MAX(FS226*split_lo,0),FS232),0)</f>
        <v/>
      </c>
      <c r="FT233" s="44">
        <f>IF(AND(FT209&gt;=11,FT209&lt;=20),MIN(MAX(FT226*split_lo,0),FT232),0)</f>
        <v/>
      </c>
      <c r="FU233" s="44">
        <f>IF(AND(FU209&gt;=11,FU209&lt;=20),MIN(MAX(FU226*split_lo,0),FU232),0)</f>
        <v/>
      </c>
      <c r="FV233" s="44">
        <f>IF(AND(FV209&gt;=11,FV209&lt;=20),MIN(MAX(FV226*split_lo,0),FV232),0)</f>
        <v/>
      </c>
      <c r="FW233" s="44">
        <f>IF(AND(FW209&gt;=11,FW209&lt;=20),MIN(MAX(FW226*split_lo,0),FW232),0)</f>
        <v/>
      </c>
      <c r="FX233" s="44">
        <f>IF(AND(FX209&gt;=11,FX209&lt;=20),MIN(MAX(FX226*split_lo,0),FX232),0)</f>
        <v/>
      </c>
      <c r="FY233" s="44">
        <f>IF(AND(FY209&gt;=11,FY209&lt;=20),MIN(MAX(FY226*split_lo,0),FY232),0)</f>
        <v/>
      </c>
      <c r="FZ233" s="44">
        <f>IF(AND(FZ209&gt;=11,FZ209&lt;=20),MIN(MAX(FZ226*split_lo,0),FZ232),0)</f>
        <v/>
      </c>
      <c r="GA233" s="44">
        <f>IF(AND(GA209&gt;=11,GA209&lt;=20),MIN(MAX(GA226*split_lo,0),GA232),0)</f>
        <v/>
      </c>
      <c r="GB233" s="44">
        <f>IF(AND(GB209&gt;=11,GB209&lt;=20),MIN(MAX(GB226*split_lo,0),GB232),0)</f>
        <v/>
      </c>
      <c r="GC233" s="44">
        <f>IF(AND(GC209&gt;=11,GC209&lt;=20),MIN(MAX(GC226*split_lo,0),GC232),0)</f>
        <v/>
      </c>
      <c r="GD233" s="44">
        <f>IF(AND(GD209&gt;=11,GD209&lt;=20),MIN(MAX(GD226*split_lo,0),GD232),0)</f>
        <v/>
      </c>
      <c r="GE233" s="44">
        <f>IF(AND(GE209&gt;=11,GE209&lt;=20),MIN(MAX(GE226*split_lo,0),GE232),0)</f>
        <v/>
      </c>
      <c r="GF233" s="44">
        <f>IF(AND(GF209&gt;=11,GF209&lt;=20),MIN(MAX(GF226*split_lo,0),GF232),0)</f>
        <v/>
      </c>
      <c r="GG233" s="44">
        <f>IF(AND(GG209&gt;=11,GG209&lt;=20),MIN(MAX(GG226*split_lo,0),GG232),0)</f>
        <v/>
      </c>
      <c r="GH233" s="44">
        <f>IF(AND(GH209&gt;=11,GH209&lt;=20),MIN(MAX(GH226*split_lo,0),GH232),0)</f>
        <v/>
      </c>
      <c r="GI233" s="44">
        <f>IF(AND(GI209&gt;=11,GI209&lt;=20),MIN(MAX(GI226*split_lo,0),GI232),0)</f>
        <v/>
      </c>
      <c r="GJ233" s="44">
        <f>IF(AND(GJ209&gt;=11,GJ209&lt;=20),MIN(MAX(GJ226*split_lo,0),GJ232),0)</f>
        <v/>
      </c>
      <c r="GK233" s="44">
        <f>IF(AND(GK209&gt;=11,GK209&lt;=20),MIN(MAX(GK226*split_lo,0),GK232),0)</f>
        <v/>
      </c>
      <c r="GL233" s="44">
        <f>IF(AND(GL209&gt;=11,GL209&lt;=20),MIN(MAX(GL226*split_lo,0),GL232),0)</f>
        <v/>
      </c>
      <c r="GM233" s="44">
        <f>IF(AND(GM209&gt;=11,GM209&lt;=20),MIN(MAX(GM226*split_lo,0),GM232),0)</f>
        <v/>
      </c>
      <c r="GN233" s="44">
        <f>IF(AND(GN209&gt;=11,GN209&lt;=20),MIN(MAX(GN226*split_lo,0),GN232),0)</f>
        <v/>
      </c>
      <c r="GO233" s="44">
        <f>IF(AND(GO209&gt;=11,GO209&lt;=20),MIN(MAX(GO226*split_lo,0),GO232),0)</f>
        <v/>
      </c>
      <c r="GP233" s="44">
        <f>IF(AND(GP209&gt;=11,GP209&lt;=20),MIN(MAX(GP226*split_lo,0),GP232),0)</f>
        <v/>
      </c>
      <c r="GQ233" s="44">
        <f>IF(AND(GQ209&gt;=11,GQ209&lt;=20),MIN(MAX(GQ226*split_lo,0),GQ232),0)</f>
        <v/>
      </c>
      <c r="GR233" s="44">
        <f>IF(AND(GR209&gt;=11,GR209&lt;=20),MIN(MAX(GR226*split_lo,0),GR232),0)</f>
        <v/>
      </c>
      <c r="GS233" s="44">
        <f>IF(AND(GS209&gt;=11,GS209&lt;=20),MIN(MAX(GS226*split_lo,0),GS232),0)</f>
        <v/>
      </c>
      <c r="GT233" s="44">
        <f>IF(AND(GT209&gt;=11,GT209&lt;=20),MIN(MAX(GT226*split_lo,0),GT232),0)</f>
        <v/>
      </c>
      <c r="GU233" s="44">
        <f>IF(AND(GU209&gt;=11,GU209&lt;=20),MIN(MAX(GU226*split_lo,0),GU232),0)</f>
        <v/>
      </c>
      <c r="GV233" s="44">
        <f>IF(AND(GV209&gt;=11,GV209&lt;=20),MIN(MAX(GV226*split_lo,0),GV232),0)</f>
        <v/>
      </c>
      <c r="GW233" s="44">
        <f>IF(AND(GW209&gt;=11,GW209&lt;=20),MIN(MAX(GW226*split_lo,0),GW232),0)</f>
        <v/>
      </c>
      <c r="GX233" s="44">
        <f>IF(AND(GX209&gt;=11,GX209&lt;=20),MIN(MAX(GX226*split_lo,0),GX232),0)</f>
        <v/>
      </c>
      <c r="GY233" s="44">
        <f>IF(AND(GY209&gt;=11,GY209&lt;=20),MIN(MAX(GY226*split_lo,0),GY232),0)</f>
        <v/>
      </c>
      <c r="GZ233" s="44">
        <f>IF(AND(GZ209&gt;=11,GZ209&lt;=20),MIN(MAX(GZ226*split_lo,0),GZ232),0)</f>
        <v/>
      </c>
      <c r="HA233" s="44">
        <f>IF(AND(HA209&gt;=11,HA209&lt;=20),MIN(MAX(HA226*split_lo,0),HA232),0)</f>
        <v/>
      </c>
      <c r="HB233" s="44">
        <f>IF(AND(HB209&gt;=11,HB209&lt;=20),MIN(MAX(HB226*split_lo,0),HB232),0)</f>
        <v/>
      </c>
      <c r="HC233" s="44">
        <f>IF(AND(HC209&gt;=11,HC209&lt;=20),MIN(MAX(HC226*split_lo,0),HC232),0)</f>
        <v/>
      </c>
      <c r="HD233" s="44">
        <f>IF(AND(HD209&gt;=11,HD209&lt;=20),MIN(MAX(HD226*split_lo,0),HD232),0)</f>
        <v/>
      </c>
      <c r="HE233" s="44">
        <f>IF(AND(HE209&gt;=11,HE209&lt;=20),MIN(MAX(HE226*split_lo,0),HE232),0)</f>
        <v/>
      </c>
      <c r="HF233" s="44">
        <f>IF(AND(HF209&gt;=11,HF209&lt;=20),MIN(MAX(HF226*split_lo,0),HF232),0)</f>
        <v/>
      </c>
      <c r="HG233" s="44">
        <f>IF(AND(HG209&gt;=11,HG209&lt;=20),MIN(MAX(HG226*split_lo,0),HG232),0)</f>
        <v/>
      </c>
      <c r="HH233" s="44">
        <f>IF(AND(HH209&gt;=11,HH209&lt;=20),MIN(MAX(HH226*split_lo,0),HH232),0)</f>
        <v/>
      </c>
      <c r="HI233" s="44">
        <f>IF(AND(HI209&gt;=11,HI209&lt;=20),MIN(MAX(HI226*split_lo,0),HI232),0)</f>
        <v/>
      </c>
      <c r="HJ233" s="44">
        <f>IF(AND(HJ209&gt;=11,HJ209&lt;=20),MIN(MAX(HJ226*split_lo,0),HJ232),0)</f>
        <v/>
      </c>
      <c r="HK233" s="44">
        <f>IF(AND(HK209&gt;=11,HK209&lt;=20),MIN(MAX(HK226*split_lo,0),HK232),0)</f>
        <v/>
      </c>
      <c r="HL233" s="44">
        <f>IF(AND(HL209&gt;=11,HL209&lt;=20),MIN(MAX(HL226*split_lo,0),HL232),0)</f>
        <v/>
      </c>
      <c r="HM233" s="44">
        <f>IF(AND(HM209&gt;=11,HM209&lt;=20),MIN(MAX(HM226*split_lo,0),HM232),0)</f>
        <v/>
      </c>
      <c r="HN233" s="44">
        <f>IF(AND(HN209&gt;=11,HN209&lt;=20),MIN(MAX(HN226*split_lo,0),HN232),0)</f>
        <v/>
      </c>
      <c r="HO233" s="44">
        <f>IF(AND(HO209&gt;=11,HO209&lt;=20),MIN(MAX(HO226*split_lo,0),HO232),0)</f>
        <v/>
      </c>
      <c r="HP233" s="44">
        <f>IF(AND(HP209&gt;=11,HP209&lt;=20),MIN(MAX(HP226*split_lo,0),HP232),0)</f>
        <v/>
      </c>
      <c r="HQ233" s="44">
        <f>IF(AND(HQ209&gt;=11,HQ209&lt;=20),MIN(MAX(HQ226*split_lo,0),HQ232),0)</f>
        <v/>
      </c>
      <c r="HR233" s="44">
        <f>IF(AND(HR209&gt;=11,HR209&lt;=20),MIN(MAX(HR226*split_lo,0),HR232),0)</f>
        <v/>
      </c>
      <c r="HS233" s="44">
        <f>IF(AND(HS209&gt;=11,HS209&lt;=20),MIN(MAX(HS226*split_lo,0),HS232),0)</f>
        <v/>
      </c>
      <c r="HT233" s="44">
        <f>IF(AND(HT209&gt;=11,HT209&lt;=20),MIN(MAX(HT226*split_lo,0),HT232),0)</f>
        <v/>
      </c>
      <c r="HU233" s="44">
        <f>IF(AND(HU209&gt;=11,HU209&lt;=20),MIN(MAX(HU226*split_lo,0),HU232),0)</f>
        <v/>
      </c>
      <c r="HV233" s="44">
        <f>IF(AND(HV209&gt;=11,HV209&lt;=20),MIN(MAX(HV226*split_lo,0),HV232),0)</f>
        <v/>
      </c>
      <c r="HW233" s="44">
        <f>IF(AND(HW209&gt;=11,HW209&lt;=20),MIN(MAX(HW226*split_lo,0),HW232),0)</f>
        <v/>
      </c>
      <c r="HX233" s="44">
        <f>IF(AND(HX209&gt;=11,HX209&lt;=20),MIN(MAX(HX226*split_lo,0),HX232),0)</f>
        <v/>
      </c>
      <c r="HY233" s="44">
        <f>IF(AND(HY209&gt;=11,HY209&lt;=20),MIN(MAX(HY226*split_lo,0),HY232),0)</f>
        <v/>
      </c>
      <c r="HZ233" s="44">
        <f>IF(AND(HZ209&gt;=11,HZ209&lt;=20),MIN(MAX(HZ226*split_lo,0),HZ232),0)</f>
        <v/>
      </c>
      <c r="IA233" s="44">
        <f>IF(AND(IA209&gt;=11,IA209&lt;=20),MIN(MAX(IA226*split_lo,0),IA232),0)</f>
        <v/>
      </c>
      <c r="IB233" s="44">
        <f>IF(AND(IB209&gt;=11,IB209&lt;=20),MIN(MAX(IB226*split_lo,0),IB232),0)</f>
        <v/>
      </c>
      <c r="IC233" s="44">
        <f>IF(AND(IC209&gt;=11,IC209&lt;=20),MIN(MAX(IC226*split_lo,0),IC232),0)</f>
        <v/>
      </c>
      <c r="ID233" s="44">
        <f>IF(AND(ID209&gt;=11,ID209&lt;=20),MIN(MAX(ID226*split_lo,0),ID232),0)</f>
        <v/>
      </c>
      <c r="IE233" s="44">
        <f>IF(AND(IE209&gt;=11,IE209&lt;=20),MIN(MAX(IE226*split_lo,0),IE232),0)</f>
        <v/>
      </c>
      <c r="IF233" s="44">
        <f>IF(AND(IF209&gt;=11,IF209&lt;=20),MIN(MAX(IF226*split_lo,0),IF232),0)</f>
        <v/>
      </c>
      <c r="IG233" s="44">
        <f>IF(AND(IG209&gt;=11,IG209&lt;=20),MIN(MAX(IG226*split_lo,0),IG232),0)</f>
        <v/>
      </c>
      <c r="IH233" s="44">
        <f>IF(AND(IH209&gt;=11,IH209&lt;=20),MIN(MAX(IH226*split_lo,0),IH232),0)</f>
        <v/>
      </c>
      <c r="II233" s="44">
        <f>IF(AND(II209&gt;=11,II209&lt;=20),MIN(MAX(II226*split_lo,0),II232),0)</f>
        <v/>
      </c>
      <c r="IJ233" s="44">
        <f>IF(AND(IJ209&gt;=11,IJ209&lt;=20),MIN(MAX(IJ226*split_lo,0),IJ232),0)</f>
        <v/>
      </c>
      <c r="IK233" s="44">
        <f>IF(AND(IK209&gt;=11,IK209&lt;=20),MIN(MAX(IK226*split_lo,0),IK232),0)</f>
        <v/>
      </c>
      <c r="IL233" s="44">
        <f>IF(AND(IL209&gt;=11,IL209&lt;=20),MIN(MAX(IL226*split_lo,0),IL232),0)</f>
        <v/>
      </c>
      <c r="IM233" s="44">
        <f>IF(AND(IM209&gt;=11,IM209&lt;=20),MIN(MAX(IM226*split_lo,0),IM232),0)</f>
        <v/>
      </c>
      <c r="IN233" s="44">
        <f>IF(AND(IN209&gt;=11,IN209&lt;=20),MIN(MAX(IN226*split_lo,0),IN232),0)</f>
        <v/>
      </c>
      <c r="IO233" s="44">
        <f>IF(AND(IO209&gt;=11,IO209&lt;=20),MIN(MAX(IO226*split_lo,0),IO232),0)</f>
        <v/>
      </c>
      <c r="IP233" s="44">
        <f>IF(AND(IP209&gt;=11,IP209&lt;=20),MIN(MAX(IP226*split_lo,0),IP232),0)</f>
        <v/>
      </c>
      <c r="IQ233" s="44">
        <f>IF(AND(IQ209&gt;=11,IQ209&lt;=20),MIN(MAX(IQ226*split_lo,0),IQ232),0)</f>
        <v/>
      </c>
      <c r="IR233" s="44">
        <f>IF(AND(IR209&gt;=11,IR209&lt;=20),MIN(MAX(IR226*split_lo,0),IR232),0)</f>
        <v/>
      </c>
      <c r="IS233" s="44">
        <f>IF(AND(IS209&gt;=11,IS209&lt;=20),MIN(MAX(IS226*split_lo,0),IS232),0)</f>
        <v/>
      </c>
      <c r="IT233" s="44">
        <f>IF(AND(IT209&gt;=11,IT209&lt;=20),MIN(MAX(IT226*split_lo,0),IT232),0)</f>
        <v/>
      </c>
      <c r="IU233" s="44">
        <f>IF(AND(IU209&gt;=11,IU209&lt;=20),MIN(MAX(IU226*split_lo,0),IU232),0)</f>
        <v/>
      </c>
      <c r="IV233" s="44">
        <f>IF(AND(IV209&gt;=11,IV209&lt;=20),MIN(MAX(IV226*split_lo,0),IV232),0)</f>
        <v/>
      </c>
      <c r="IW233" s="44">
        <f>IF(AND(IW209&gt;=11,IW209&lt;=20),MIN(MAX(IW226*split_lo,0),IW232),0)</f>
        <v/>
      </c>
      <c r="IX233" s="44">
        <f>IF(AND(IX209&gt;=11,IX209&lt;=20),MIN(MAX(IX226*split_lo,0),IX232),0)</f>
        <v/>
      </c>
      <c r="IY233" s="44">
        <f>IF(AND(IY209&gt;=11,IY209&lt;=20),MIN(MAX(IY226*split_lo,0),IY232),0)</f>
        <v/>
      </c>
      <c r="IZ233" s="44">
        <f>IF(AND(IZ209&gt;=11,IZ209&lt;=20),MIN(MAX(IZ226*split_lo,0),IZ232),0)</f>
        <v/>
      </c>
      <c r="JA233" s="44">
        <f>IF(AND(JA209&gt;=11,JA209&lt;=20),MIN(MAX(JA226*split_lo,0),JA232),0)</f>
        <v/>
      </c>
      <c r="JB233" s="44">
        <f>IF(AND(JB209&gt;=11,JB209&lt;=20),MIN(MAX(JB226*split_lo,0),JB232),0)</f>
        <v/>
      </c>
      <c r="JC233" s="44">
        <f>IF(AND(JC209&gt;=11,JC209&lt;=20),MIN(MAX(JC226*split_lo,0),JC232),0)</f>
        <v/>
      </c>
      <c r="JD233" s="44">
        <f>IF(AND(JD209&gt;=11,JD209&lt;=20),MIN(MAX(JD226*split_lo,0),JD232),0)</f>
        <v/>
      </c>
      <c r="JE233" s="44">
        <f>IF(AND(JE209&gt;=11,JE209&lt;=20),MIN(MAX(JE226*split_lo,0),JE232),0)</f>
        <v/>
      </c>
      <c r="JF233" s="44">
        <f>IF(AND(JF209&gt;=11,JF209&lt;=20),MIN(MAX(JF226*split_lo,0),JF232),0)</f>
        <v/>
      </c>
      <c r="JG233" s="44">
        <f>IF(AND(JG209&gt;=11,JG209&lt;=20),MIN(MAX(JG226*split_lo,0),JG232),0)</f>
        <v/>
      </c>
      <c r="JH233" s="44">
        <f>IF(AND(JH209&gt;=11,JH209&lt;=20),MIN(MAX(JH226*split_lo,0),JH232),0)</f>
        <v/>
      </c>
      <c r="JI233" s="44">
        <f>IF(AND(JI209&gt;=11,JI209&lt;=20),MIN(MAX(JI226*split_lo,0),JI232),0)</f>
        <v/>
      </c>
      <c r="JJ233" s="44">
        <f>IF(AND(JJ209&gt;=11,JJ209&lt;=20),MIN(MAX(JJ226*split_lo,0),JJ232),0)</f>
        <v/>
      </c>
      <c r="JK233" s="44">
        <f>IF(AND(JK209&gt;=11,JK209&lt;=20),MIN(MAX(JK226*split_lo,0),JK232),0)</f>
        <v/>
      </c>
      <c r="JL233" s="44">
        <f>IF(AND(JL209&gt;=11,JL209&lt;=20),MIN(MAX(JL226*split_lo,0),JL232),0)</f>
        <v/>
      </c>
      <c r="JM233" s="44">
        <f>IF(AND(JM209&gt;=11,JM209&lt;=20),MIN(MAX(JM226*split_lo,0),JM232),0)</f>
        <v/>
      </c>
      <c r="JN233" s="44">
        <f>IF(AND(JN209&gt;=11,JN209&lt;=20),MIN(MAX(JN226*split_lo,0),JN232),0)</f>
        <v/>
      </c>
      <c r="JO233" s="44">
        <f>IF(AND(JO209&gt;=11,JO209&lt;=20),MIN(MAX(JO226*split_lo,0),JO232),0)</f>
        <v/>
      </c>
      <c r="JP233" s="44">
        <f>IF(AND(JP209&gt;=11,JP209&lt;=20),MIN(MAX(JP226*split_lo,0),JP232),0)</f>
        <v/>
      </c>
      <c r="JQ233" s="44">
        <f>IF(AND(JQ209&gt;=11,JQ209&lt;=20),MIN(MAX(JQ226*split_lo,0),JQ232),0)</f>
        <v/>
      </c>
      <c r="JR233" s="44">
        <f>IF(AND(JR209&gt;=11,JR209&lt;=20),MIN(MAX(JR226*split_lo,0),JR232),0)</f>
        <v/>
      </c>
      <c r="JS233" s="44">
        <f>IF(AND(JS209&gt;=11,JS209&lt;=20),MIN(MAX(JS226*split_lo,0),JS232),0)</f>
        <v/>
      </c>
      <c r="JT233" s="44">
        <f>IF(AND(JT209&gt;=11,JT209&lt;=20),MIN(MAX(JT226*split_lo,0),JT232),0)</f>
        <v/>
      </c>
      <c r="JU233" s="44">
        <f>IF(AND(JU209&gt;=11,JU209&lt;=20),MIN(MAX(JU226*split_lo,0),JU232),0)</f>
        <v/>
      </c>
      <c r="JV233" s="44">
        <f>IF(AND(JV209&gt;=11,JV209&lt;=20),MIN(MAX(JV226*split_lo,0),JV232),0)</f>
        <v/>
      </c>
      <c r="JW233" s="44">
        <f>IF(AND(JW209&gt;=11,JW209&lt;=20),MIN(MAX(JW226*split_lo,0),JW232),0)</f>
        <v/>
      </c>
      <c r="JX233" s="44">
        <f>IF(AND(JX209&gt;=11,JX209&lt;=20),MIN(MAX(JX226*split_lo,0),JX232),0)</f>
        <v/>
      </c>
      <c r="JY233" s="44">
        <f>IF(AND(JY209&gt;=11,JY209&lt;=20),MIN(MAX(JY226*split_lo,0),JY232),0)</f>
        <v/>
      </c>
      <c r="JZ233" s="44">
        <f>IF(AND(JZ209&gt;=11,JZ209&lt;=20),MIN(MAX(JZ226*split_lo,0),JZ232),0)</f>
        <v/>
      </c>
      <c r="KA233" s="44">
        <f>IF(AND(KA209&gt;=11,KA209&lt;=20),MIN(MAX(KA226*split_lo,0),KA232),0)</f>
        <v/>
      </c>
      <c r="KB233" s="44">
        <f>IF(AND(KB209&gt;=11,KB209&lt;=20),MIN(MAX(KB226*split_lo,0),KB232),0)</f>
        <v/>
      </c>
      <c r="KC233" s="44">
        <f>IF(AND(KC209&gt;=11,KC209&lt;=20),MIN(MAX(KC226*split_lo,0),KC232),0)</f>
        <v/>
      </c>
      <c r="KD233" s="44">
        <f>IF(AND(KD209&gt;=11,KD209&lt;=20),MIN(MAX(KD226*split_lo,0),KD232),0)</f>
        <v/>
      </c>
      <c r="KE233" s="44">
        <f>IF(AND(KE209&gt;=11,KE209&lt;=20),MIN(MAX(KE226*split_lo,0),KE232),0)</f>
        <v/>
      </c>
      <c r="KF233" s="44">
        <f>IF(AND(KF209&gt;=11,KF209&lt;=20),MIN(MAX(KF226*split_lo,0),KF232),0)</f>
        <v/>
      </c>
      <c r="KG233" s="44">
        <f>IF(AND(KG209&gt;=11,KG209&lt;=20),MIN(MAX(KG226*split_lo,0),KG232),0)</f>
        <v/>
      </c>
      <c r="KH233" s="44">
        <f>IF(AND(KH209&gt;=11,KH209&lt;=20),MIN(MAX(KH226*split_lo,0),KH232),0)</f>
        <v/>
      </c>
      <c r="KI233" s="44">
        <f>IF(AND(KI209&gt;=11,KI209&lt;=20),MIN(MAX(KI226*split_lo,0),KI232),0)</f>
        <v/>
      </c>
      <c r="KJ233" s="44">
        <f>IF(AND(KJ209&gt;=11,KJ209&lt;=20),MIN(MAX(KJ226*split_lo,0),KJ232),0)</f>
        <v/>
      </c>
      <c r="KK233" s="44">
        <f>IF(AND(KK209&gt;=11,KK209&lt;=20),MIN(MAX(KK226*split_lo,0),KK232),0)</f>
        <v/>
      </c>
      <c r="KL233" s="44">
        <f>IF(AND(KL209&gt;=11,KL209&lt;=20),MIN(MAX(KL226*split_lo,0),KL232),0)</f>
        <v/>
      </c>
      <c r="KM233" s="44">
        <f>IF(AND(KM209&gt;=11,KM209&lt;=20),MIN(MAX(KM226*split_lo,0),KM232),0)</f>
        <v/>
      </c>
      <c r="KN233" s="44">
        <f>IF(AND(KN209&gt;=11,KN209&lt;=20),MIN(MAX(KN226*split_lo,0),KN232),0)</f>
        <v/>
      </c>
      <c r="KO233" s="44">
        <f>IF(AND(KO209&gt;=11,KO209&lt;=20),MIN(MAX(KO226*split_lo,0),KO232),0)</f>
        <v/>
      </c>
      <c r="KP233" s="44">
        <f>IF(AND(KP209&gt;=11,KP209&lt;=20),MIN(MAX(KP226*split_lo,0),KP232),0)</f>
        <v/>
      </c>
      <c r="KQ233" s="44">
        <f>IF(AND(KQ209&gt;=11,KQ209&lt;=20),MIN(MAX(KQ226*split_lo,0),KQ232),0)</f>
        <v/>
      </c>
      <c r="KR233" s="44">
        <f>IF(AND(KR209&gt;=11,KR209&lt;=20),MIN(MAX(KR226*split_lo,0),KR232),0)</f>
        <v/>
      </c>
      <c r="KS233" s="44">
        <f>IF(AND(KS209&gt;=11,KS209&lt;=20),MIN(MAX(KS226*split_lo,0),KS232),0)</f>
        <v/>
      </c>
      <c r="KT233" s="44">
        <f>IF(AND(KT209&gt;=11,KT209&lt;=20),MIN(MAX(KT226*split_lo,0),KT232),0)</f>
        <v/>
      </c>
      <c r="KU233" s="44">
        <f>IF(AND(KU209&gt;=11,KU209&lt;=20),MIN(MAX(KU226*split_lo,0),KU232),0)</f>
        <v/>
      </c>
      <c r="KV233" s="44">
        <f>IF(AND(KV209&gt;=11,KV209&lt;=20),MIN(MAX(KV226*split_lo,0),KV232),0)</f>
        <v/>
      </c>
      <c r="KW233" s="44">
        <f>IF(AND(KW209&gt;=11,KW209&lt;=20),MIN(MAX(KW226*split_lo,0),KW232),0)</f>
        <v/>
      </c>
      <c r="KX233" s="44">
        <f>IF(AND(KX209&gt;=11,KX209&lt;=20),MIN(MAX(KX226*split_lo,0),KX232),0)</f>
        <v/>
      </c>
      <c r="KY233" s="44">
        <f>IF(AND(KY209&gt;=11,KY209&lt;=20),MIN(MAX(KY226*split_lo,0),KY232),0)</f>
        <v/>
      </c>
      <c r="KZ233" s="44">
        <f>IF(AND(KZ209&gt;=11,KZ209&lt;=20),MIN(MAX(KZ226*split_lo,0),KZ232),0)</f>
        <v/>
      </c>
      <c r="LA233" s="44">
        <f>IF(AND(LA209&gt;=11,LA209&lt;=20),MIN(MAX(LA226*split_lo,0),LA232),0)</f>
        <v/>
      </c>
      <c r="LB233" s="44">
        <f>IF(AND(LB209&gt;=11,LB209&lt;=20),MIN(MAX(LB226*split_lo,0),LB232),0)</f>
        <v/>
      </c>
      <c r="LC233" s="44">
        <f>IF(AND(LC209&gt;=11,LC209&lt;=20),MIN(MAX(LC226*split_lo,0),LC232),0)</f>
        <v/>
      </c>
      <c r="LD233" s="44">
        <f>IF(AND(LD209&gt;=11,LD209&lt;=20),MIN(MAX(LD226*split_lo,0),LD232),0)</f>
        <v/>
      </c>
      <c r="LE233" s="44">
        <f>IF(AND(LE209&gt;=11,LE209&lt;=20),MIN(MAX(LE226*split_lo,0),LE232),0)</f>
        <v/>
      </c>
      <c r="LF233" s="44">
        <f>IF(AND(LF209&gt;=11,LF209&lt;=20),MIN(MAX(LF226*split_lo,0),LF232),0)</f>
        <v/>
      </c>
      <c r="LG233" s="44">
        <f>IF(AND(LG209&gt;=11,LG209&lt;=20),MIN(MAX(LG226*split_lo,0),LG232),0)</f>
        <v/>
      </c>
      <c r="LH233" s="44">
        <f>IF(AND(LH209&gt;=11,LH209&lt;=20),MIN(MAX(LH226*split_lo,0),LH232),0)</f>
        <v/>
      </c>
      <c r="LI233" s="44">
        <f>IF(AND(LI209&gt;=11,LI209&lt;=20),MIN(MAX(LI226*split_lo,0),LI232),0)</f>
        <v/>
      </c>
      <c r="LJ233" s="44">
        <f>IF(AND(LJ209&gt;=11,LJ209&lt;=20),MIN(MAX(LJ226*split_lo,0),LJ232),0)</f>
        <v/>
      </c>
      <c r="LK233" s="44">
        <f>IF(AND(LK209&gt;=11,LK209&lt;=20),MIN(MAX(LK226*split_lo,0),LK232),0)</f>
        <v/>
      </c>
      <c r="LL233" s="44">
        <f>IF(AND(LL209&gt;=11,LL209&lt;=20),MIN(MAX(LL226*split_lo,0),LL232),0)</f>
        <v/>
      </c>
      <c r="LM233" s="44">
        <f>IF(AND(LM209&gt;=11,LM209&lt;=20),MIN(MAX(LM226*split_lo,0),LM232),0)</f>
        <v/>
      </c>
      <c r="LN233" s="44">
        <f>IF(AND(LN209&gt;=11,LN209&lt;=20),MIN(MAX(LN226*split_lo,0),LN232),0)</f>
        <v/>
      </c>
      <c r="LO233" s="44">
        <f>IF(AND(LO209&gt;=11,LO209&lt;=20),MIN(MAX(LO226*split_lo,0),LO232),0)</f>
        <v/>
      </c>
      <c r="LP233" s="44">
        <f>IF(AND(LP209&gt;=11,LP209&lt;=20),MIN(MAX(LP226*split_lo,0),LP232),0)</f>
        <v/>
      </c>
      <c r="LQ233" s="44">
        <f>IF(AND(LQ209&gt;=11,LQ209&lt;=20),MIN(MAX(LQ226*split_lo,0),LQ232),0)</f>
        <v/>
      </c>
      <c r="LR233" s="44">
        <f>IF(AND(LR209&gt;=11,LR209&lt;=20),MIN(MAX(LR226*split_lo,0),LR232),0)</f>
        <v/>
      </c>
      <c r="LS233" s="44">
        <f>IF(AND(LS209&gt;=11,LS209&lt;=20),MIN(MAX(LS226*split_lo,0),LS232),0)</f>
        <v/>
      </c>
      <c r="LT233" s="44">
        <f>IF(AND(LT209&gt;=11,LT209&lt;=20),MIN(MAX(LT226*split_lo,0),LT232),0)</f>
        <v/>
      </c>
      <c r="LU233" s="44">
        <f>IF(AND(LU209&gt;=11,LU209&lt;=20),MIN(MAX(LU226*split_lo,0),LU232),0)</f>
        <v/>
      </c>
      <c r="LV233" s="44">
        <f>IF(AND(LV209&gt;=11,LV209&lt;=20),MIN(MAX(LV226*split_lo,0),LV232),0)</f>
        <v/>
      </c>
      <c r="LW233" s="44">
        <f>IF(AND(LW209&gt;=11,LW209&lt;=20),MIN(MAX(LW226*split_lo,0),LW232),0)</f>
        <v/>
      </c>
      <c r="LX233" s="44">
        <f>IF(AND(LX209&gt;=11,LX209&lt;=20),MIN(MAX(LX226*split_lo,0),LX232),0)</f>
        <v/>
      </c>
      <c r="LY233" s="44">
        <f>IF(AND(LY209&gt;=11,LY209&lt;=20),MIN(MAX(LY226*split_lo,0),LY232),0)</f>
        <v/>
      </c>
      <c r="LZ233" s="44">
        <f>IF(AND(LZ209&gt;=11,LZ209&lt;=20),MIN(MAX(LZ226*split_lo,0),LZ232),0)</f>
        <v/>
      </c>
      <c r="MA233" s="44">
        <f>IF(AND(MA209&gt;=11,MA209&lt;=20),MIN(MAX(MA226*split_lo,0),MA232),0)</f>
        <v/>
      </c>
      <c r="MB233" s="44">
        <f>IF(AND(MB209&gt;=11,MB209&lt;=20),MIN(MAX(MB226*split_lo,0),MB232),0)</f>
        <v/>
      </c>
      <c r="MC233" s="44">
        <f>IF(AND(MC209&gt;=11,MC209&lt;=20),MIN(MAX(MC226*split_lo,0),MC232),0)</f>
        <v/>
      </c>
      <c r="MD233" s="44">
        <f>IF(AND(MD209&gt;=11,MD209&lt;=20),MIN(MAX(MD226*split_lo,0),MD232),0)</f>
        <v/>
      </c>
      <c r="ME233" s="44">
        <f>IF(AND(ME209&gt;=11,ME209&lt;=20),MIN(MAX(ME226*split_lo,0),ME232),0)</f>
        <v/>
      </c>
      <c r="MF233" s="44">
        <f>IF(AND(MF209&gt;=11,MF209&lt;=20),MIN(MAX(MF226*split_lo,0),MF232),0)</f>
        <v/>
      </c>
      <c r="MG233" s="44">
        <f>IF(AND(MG209&gt;=11,MG209&lt;=20),MIN(MAX(MG226*split_lo,0),MG232),0)</f>
        <v/>
      </c>
      <c r="MH233" s="44">
        <f>IF(AND(MH209&gt;=11,MH209&lt;=20),MIN(MAX(MH226*split_lo,0),MH232),0)</f>
        <v/>
      </c>
      <c r="MI233" s="44">
        <f>IF(AND(MI209&gt;=11,MI209&lt;=20),MIN(MAX(MI226*split_lo,0),MI232),0)</f>
        <v/>
      </c>
      <c r="MJ233" s="44">
        <f>IF(AND(MJ209&gt;=11,MJ209&lt;=20),MIN(MAX(MJ226*split_lo,0),MJ232),0)</f>
        <v/>
      </c>
      <c r="MK233" s="44">
        <f>IF(AND(MK209&gt;=11,MK209&lt;=20),MIN(MAX(MK226*split_lo,0),MK232),0)</f>
        <v/>
      </c>
      <c r="ML233" s="44">
        <f>IF(AND(ML209&gt;=11,ML209&lt;=20),MIN(MAX(ML226*split_lo,0),ML232),0)</f>
        <v/>
      </c>
      <c r="MM233" s="44">
        <f>IF(AND(MM209&gt;=11,MM209&lt;=20),MIN(MAX(MM226*split_lo,0),MM232),0)</f>
        <v/>
      </c>
      <c r="MN233" s="44">
        <f>IF(AND(MN209&gt;=11,MN209&lt;=20),MIN(MAX(MN226*split_lo,0),MN232),0)</f>
        <v/>
      </c>
      <c r="MO233" s="44">
        <f>IF(AND(MO209&gt;=11,MO209&lt;=20),MIN(MAX(MO226*split_lo,0),MO232),0)</f>
        <v/>
      </c>
      <c r="MP233" s="44">
        <f>IF(AND(MP209&gt;=11,MP209&lt;=20),MIN(MAX(MP226*split_lo,0),MP232),0)</f>
        <v/>
      </c>
      <c r="MQ233" s="44">
        <f>IF(AND(MQ209&gt;=11,MQ209&lt;=20),MIN(MAX(MQ226*split_lo,0),MQ232),0)</f>
        <v/>
      </c>
      <c r="MR233" s="44">
        <f>IF(AND(MR209&gt;=11,MR209&lt;=20),MIN(MAX(MR226*split_lo,0),MR232),0)</f>
        <v/>
      </c>
      <c r="MS233" s="44">
        <f>IF(AND(MS209&gt;=11,MS209&lt;=20),MIN(MAX(MS226*split_lo,0),MS232),0)</f>
        <v/>
      </c>
      <c r="MT233" s="44">
        <f>IF(AND(MT209&gt;=11,MT209&lt;=20),MIN(MAX(MT226*split_lo,0),MT232),0)</f>
        <v/>
      </c>
      <c r="MU233" s="44">
        <f>IF(AND(MU209&gt;=11,MU209&lt;=20),MIN(MAX(MU226*split_lo,0),MU232),0)</f>
        <v/>
      </c>
      <c r="MV233" s="44">
        <f>IF(AND(MV209&gt;=11,MV209&lt;=20),MIN(MAX(MV226*split_lo,0),MV232),0)</f>
        <v/>
      </c>
      <c r="MW233" s="44">
        <f>IF(AND(MW209&gt;=11,MW209&lt;=20),MIN(MAX(MW226*split_lo,0),MW232),0)</f>
        <v/>
      </c>
      <c r="MX233" s="44">
        <f>IF(AND(MX209&gt;=11,MX209&lt;=20),MIN(MAX(MX226*split_lo,0),MX232),0)</f>
        <v/>
      </c>
      <c r="MY233" s="44">
        <f>IF(AND(MY209&gt;=11,MY209&lt;=20),MIN(MAX(MY226*split_lo,0),MY232),0)</f>
        <v/>
      </c>
      <c r="MZ233" s="44">
        <f>IF(AND(MZ209&gt;=11,MZ209&lt;=20),MIN(MAX(MZ226*split_lo,0),MZ232),0)</f>
        <v/>
      </c>
      <c r="NA233" s="44">
        <f>IF(AND(NA209&gt;=11,NA209&lt;=20),MIN(MAX(NA226*split_lo,0),NA232),0)</f>
        <v/>
      </c>
      <c r="NB233" s="44">
        <f>IF(AND(NB209&gt;=11,NB209&lt;=20),MIN(MAX(NB226*split_lo,0),NB232),0)</f>
        <v/>
      </c>
      <c r="NC233" s="44">
        <f>IF(AND(NC209&gt;=11,NC209&lt;=20),MIN(MAX(NC226*split_lo,0),NC232),0)</f>
        <v/>
      </c>
      <c r="ND233" s="44">
        <f>IF(AND(ND209&gt;=11,ND209&lt;=20),MIN(MAX(ND226*split_lo,0),ND232),0)</f>
        <v/>
      </c>
      <c r="NE233" s="44">
        <f>IF(AND(NE209&gt;=11,NE209&lt;=20),MIN(MAX(NE226*split_lo,0),NE232),0)</f>
        <v/>
      </c>
      <c r="NF233" s="44">
        <f>IF(AND(NF209&gt;=11,NF209&lt;=20),MIN(MAX(NF226*split_lo,0),NF232),0)</f>
        <v/>
      </c>
      <c r="NG233" s="44">
        <f>IF(AND(NG209&gt;=11,NG209&lt;=20),MIN(MAX(NG226*split_lo,0),NG232),0)</f>
        <v/>
      </c>
      <c r="NH233" s="44">
        <f>IF(AND(NH209&gt;=11,NH209&lt;=20),MIN(MAX(NH226*split_lo,0),NH232),0)</f>
        <v/>
      </c>
      <c r="NI233" s="44">
        <f>IF(AND(NI209&gt;=11,NI209&lt;=20),MIN(MAX(NI226*split_lo,0),NI232),0)</f>
        <v/>
      </c>
      <c r="NJ233" s="44">
        <f>IF(AND(NJ209&gt;=11,NJ209&lt;=20),MIN(MAX(NJ226*split_lo,0),NJ232),0)</f>
        <v/>
      </c>
      <c r="NK233" s="44">
        <f>IF(AND(NK209&gt;=11,NK209&lt;=20),MIN(MAX(NK226*split_lo,0),NK232),0)</f>
        <v/>
      </c>
      <c r="NL233" s="44">
        <f>IF(AND(NL209&gt;=11,NL209&lt;=20),MIN(MAX(NL226*split_lo,0),NL232),0)</f>
        <v/>
      </c>
      <c r="NM233" s="44">
        <f>IF(AND(NM209&gt;=11,NM209&lt;=20),MIN(MAX(NM226*split_lo,0),NM232),0)</f>
        <v/>
      </c>
      <c r="NN233" s="44">
        <f>IF(AND(NN209&gt;=11,NN209&lt;=20),MIN(MAX(NN226*split_lo,0),NN232),0)</f>
        <v/>
      </c>
      <c r="NO233" s="44">
        <f>IF(AND(NO209&gt;=11,NO209&lt;=20),MIN(MAX(NO226*split_lo,0),NO232),0)</f>
        <v/>
      </c>
      <c r="NP233" s="44">
        <f>IF(AND(NP209&gt;=11,NP209&lt;=20),MIN(MAX(NP226*split_lo,0),NP232),0)</f>
        <v/>
      </c>
      <c r="NQ233" s="44">
        <f>IF(AND(NQ209&gt;=11,NQ209&lt;=20),MIN(MAX(NQ226*split_lo,0),NQ232),0)</f>
        <v/>
      </c>
      <c r="NR233" s="44">
        <f>IF(AND(NR209&gt;=11,NR209&lt;=20),MIN(MAX(NR226*split_lo,0),NR232),0)</f>
        <v/>
      </c>
      <c r="NS233" s="44">
        <f>IF(AND(NS209&gt;=11,NS209&lt;=20),MIN(MAX(NS226*split_lo,0),NS232),0)</f>
        <v/>
      </c>
      <c r="NT233" s="44">
        <f>IF(AND(NT209&gt;=11,NT209&lt;=20),MIN(MAX(NT226*split_lo,0),NT232),0)</f>
        <v/>
      </c>
      <c r="NU233" s="44">
        <f>IF(AND(NU209&gt;=11,NU209&lt;=20),MIN(MAX(NU226*split_lo,0),NU232),0)</f>
        <v/>
      </c>
      <c r="NV233" s="44">
        <f>IF(AND(NV209&gt;=11,NV209&lt;=20),MIN(MAX(NV226*split_lo,0),NV232),0)</f>
        <v/>
      </c>
      <c r="NW233" s="44">
        <f>IF(AND(NW209&gt;=11,NW209&lt;=20),MIN(MAX(NW226*split_lo,0),NW232),0)</f>
        <v/>
      </c>
      <c r="NX233" s="44">
        <f>IF(AND(NX209&gt;=11,NX209&lt;=20),MIN(MAX(NX226*split_lo,0),NX232),0)</f>
        <v/>
      </c>
      <c r="NY233" s="44">
        <f>IF(AND(NY209&gt;=11,NY209&lt;=20),MIN(MAX(NY226*split_lo,0),NY232),0)</f>
        <v/>
      </c>
      <c r="NZ233" s="44">
        <f>IF(AND(NZ209&gt;=11,NZ209&lt;=20),MIN(MAX(NZ226*split_lo,0),NZ232),0)</f>
        <v/>
      </c>
      <c r="OA233" s="44">
        <f>IF(AND(OA209&gt;=11,OA209&lt;=20),MIN(MAX(OA226*split_lo,0),OA232),0)</f>
        <v/>
      </c>
      <c r="OB233" s="44">
        <f>IF(AND(OB209&gt;=11,OB209&lt;=20),MIN(MAX(OB226*split_lo,0),OB232),0)</f>
        <v/>
      </c>
      <c r="OC233" s="44">
        <f>IF(AND(OC209&gt;=11,OC209&lt;=20),MIN(MAX(OC226*split_lo,0),OC232),0)</f>
        <v/>
      </c>
      <c r="OD233" s="44">
        <f>IF(AND(OD209&gt;=11,OD209&lt;=20),MIN(MAX(OD226*split_lo,0),OD232),0)</f>
        <v/>
      </c>
      <c r="OE233" s="44">
        <f>IF(AND(OE209&gt;=11,OE209&lt;=20),MIN(MAX(OE226*split_lo,0),OE232),0)</f>
        <v/>
      </c>
      <c r="OF233" s="44">
        <f>IF(AND(OF209&gt;=11,OF209&lt;=20),MIN(MAX(OF226*split_lo,0),OF232),0)</f>
        <v/>
      </c>
      <c r="OG233" s="44">
        <f>IF(AND(OG209&gt;=11,OG209&lt;=20),MIN(MAX(OG226*split_lo,0),OG232),0)</f>
        <v/>
      </c>
      <c r="OH233" s="44">
        <f>IF(AND(OH209&gt;=11,OH209&lt;=20),MIN(MAX(OH226*split_lo,0),OH232),0)</f>
        <v/>
      </c>
      <c r="OI233" s="44">
        <f>IF(AND(OI209&gt;=11,OI209&lt;=20),MIN(MAX(OI226*split_lo,0),OI232),0)</f>
        <v/>
      </c>
      <c r="OJ233" s="44">
        <f>IF(AND(OJ209&gt;=11,OJ209&lt;=20),MIN(MAX(OJ226*split_lo,0),OJ232),0)</f>
        <v/>
      </c>
      <c r="OK233" s="44">
        <f>IF(AND(OK209&gt;=11,OK209&lt;=20),MIN(MAX(OK226*split_lo,0),OK232),0)</f>
        <v/>
      </c>
      <c r="OL233" s="44">
        <f>IF(AND(OL209&gt;=11,OL209&lt;=20),MIN(MAX(OL226*split_lo,0),OL232),0)</f>
        <v/>
      </c>
      <c r="OM233" s="44">
        <f>IF(AND(OM209&gt;=11,OM209&lt;=20),MIN(MAX(OM226*split_lo,0),OM232),0)</f>
        <v/>
      </c>
      <c r="ON233" s="44">
        <f>IF(AND(ON209&gt;=11,ON209&lt;=20),MIN(MAX(ON226*split_lo,0),ON232),0)</f>
        <v/>
      </c>
      <c r="OO233" s="44">
        <f>IF(AND(OO209&gt;=11,OO209&lt;=20),MIN(MAX(OO226*split_lo,0),OO232),0)</f>
        <v/>
      </c>
      <c r="OP233" s="44">
        <f>IF(AND(OP209&gt;=11,OP209&lt;=20),MIN(MAX(OP226*split_lo,0),OP232),0)</f>
        <v/>
      </c>
      <c r="OQ233" s="44">
        <f>IF(AND(OQ209&gt;=11,OQ209&lt;=20),MIN(MAX(OQ226*split_lo,0),OQ232),0)</f>
        <v/>
      </c>
      <c r="OR233" s="44">
        <f>IF(AND(OR209&gt;=11,OR209&lt;=20),MIN(MAX(OR226*split_lo,0),OR232),0)</f>
        <v/>
      </c>
      <c r="OS233" s="44">
        <f>IF(AND(OS209&gt;=11,OS209&lt;=20),MIN(MAX(OS226*split_lo,0),OS232),0)</f>
        <v/>
      </c>
      <c r="OT233" s="44">
        <f>IF(AND(OT209&gt;=11,OT209&lt;=20),MIN(MAX(OT226*split_lo,0),OT232),0)</f>
        <v/>
      </c>
      <c r="OU233" s="44">
        <f>IF(AND(OU209&gt;=11,OU209&lt;=20),MIN(MAX(OU226*split_lo,0),OU232),0)</f>
        <v/>
      </c>
      <c r="OV233" s="44">
        <f>IF(AND(OV209&gt;=11,OV209&lt;=20),MIN(MAX(OV226*split_lo,0),OV232),0)</f>
        <v/>
      </c>
      <c r="OW233" s="44">
        <f>IF(AND(OW209&gt;=11,OW209&lt;=20),MIN(MAX(OW226*split_lo,0),OW232),0)</f>
        <v/>
      </c>
      <c r="OX233" s="44">
        <f>IF(AND(OX209&gt;=11,OX209&lt;=20),MIN(MAX(OX226*split_lo,0),OX232),0)</f>
        <v/>
      </c>
      <c r="OY233" s="44">
        <f>IF(AND(OY209&gt;=11,OY209&lt;=20),MIN(MAX(OY226*split_lo,0),OY232),0)</f>
        <v/>
      </c>
      <c r="OZ233" s="44">
        <f>IF(AND(OZ209&gt;=11,OZ209&lt;=20),MIN(MAX(OZ226*split_lo,0),OZ232),0)</f>
        <v/>
      </c>
      <c r="PA233" s="44">
        <f>IF(AND(PA209&gt;=11,PA209&lt;=20),MIN(MAX(PA226*split_lo,0),PA232),0)</f>
        <v/>
      </c>
      <c r="PB233" s="44">
        <f>IF(AND(PB209&gt;=11,PB209&lt;=20),MIN(MAX(PB226*split_lo,0),PB232),0)</f>
        <v/>
      </c>
      <c r="PC233" s="44">
        <f>IF(AND(PC209&gt;=11,PC209&lt;=20),MIN(MAX(PC226*split_lo,0),PC232),0)</f>
        <v/>
      </c>
      <c r="PD233" s="44">
        <f>IF(AND(PD209&gt;=11,PD209&lt;=20),MIN(MAX(PD226*split_lo,0),PD232),0)</f>
        <v/>
      </c>
      <c r="PE233" s="44">
        <f>IF(AND(PE209&gt;=11,PE209&lt;=20),MIN(MAX(PE226*split_lo,0),PE232),0)</f>
        <v/>
      </c>
      <c r="PF233" s="44">
        <f>IF(AND(PF209&gt;=11,PF209&lt;=20),MIN(MAX(PF226*split_lo,0),PF232),0)</f>
        <v/>
      </c>
      <c r="PG233" s="44">
        <f>IF(AND(PG209&gt;=11,PG209&lt;=20),MIN(MAX(PG226*split_lo,0),PG232),0)</f>
        <v/>
      </c>
      <c r="PH233" s="44">
        <f>IF(AND(PH209&gt;=11,PH209&lt;=20),MIN(MAX(PH226*split_lo,0),PH232),0)</f>
        <v/>
      </c>
      <c r="PI233" s="44">
        <f>IF(AND(PI209&gt;=11,PI209&lt;=20),MIN(MAX(PI226*split_lo,0),PI232),0)</f>
        <v/>
      </c>
      <c r="PJ233" s="44">
        <f>IF(AND(PJ209&gt;=11,PJ209&lt;=20),MIN(MAX(PJ226*split_lo,0),PJ232),0)</f>
        <v/>
      </c>
      <c r="PK233" s="44">
        <f>IF(AND(PK209&gt;=11,PK209&lt;=20),MIN(MAX(PK226*split_lo,0),PK232),0)</f>
        <v/>
      </c>
      <c r="PL233" s="44">
        <f>IF(AND(PL209&gt;=11,PL209&lt;=20),MIN(MAX(PL226*split_lo,0),PL232),0)</f>
        <v/>
      </c>
      <c r="PM233" s="44">
        <f>IF(AND(PM209&gt;=11,PM209&lt;=20),MIN(MAX(PM226*split_lo,0),PM232),0)</f>
        <v/>
      </c>
    </row>
    <row r="234">
      <c r="A234" s="9" t="inlineStr">
        <is>
          <t>BCH mezz balance</t>
        </is>
      </c>
      <c r="B234" s="9" t="inlineStr">
        <is>
          <t>P4</t>
        </is>
      </c>
      <c r="D234" s="44">
        <f>D232-D233</f>
        <v/>
      </c>
      <c r="E234" s="44">
        <f>E232-E233</f>
        <v/>
      </c>
      <c r="F234" s="44">
        <f>F232-F233</f>
        <v/>
      </c>
      <c r="G234" s="44">
        <f>G232-G233</f>
        <v/>
      </c>
      <c r="H234" s="44">
        <f>H232-H233</f>
        <v/>
      </c>
      <c r="I234" s="44">
        <f>I232-I233</f>
        <v/>
      </c>
      <c r="J234" s="44">
        <f>J232-J233</f>
        <v/>
      </c>
      <c r="K234" s="44">
        <f>K232-K233</f>
        <v/>
      </c>
      <c r="L234" s="44">
        <f>L232-L233</f>
        <v/>
      </c>
      <c r="M234" s="44">
        <f>M232-M233</f>
        <v/>
      </c>
      <c r="N234" s="44">
        <f>N232-N233</f>
        <v/>
      </c>
      <c r="O234" s="44">
        <f>O232-O233</f>
        <v/>
      </c>
      <c r="P234" s="44">
        <f>P232-P233</f>
        <v/>
      </c>
      <c r="Q234" s="44">
        <f>Q232-Q233</f>
        <v/>
      </c>
      <c r="R234" s="44">
        <f>R232-R233</f>
        <v/>
      </c>
      <c r="S234" s="44">
        <f>S232-S233</f>
        <v/>
      </c>
      <c r="T234" s="44">
        <f>T232-T233</f>
        <v/>
      </c>
      <c r="U234" s="44">
        <f>U232-U233</f>
        <v/>
      </c>
      <c r="V234" s="44">
        <f>V232-V233</f>
        <v/>
      </c>
      <c r="W234" s="44">
        <f>W232-W233</f>
        <v/>
      </c>
      <c r="X234" s="44">
        <f>X232-X233</f>
        <v/>
      </c>
      <c r="Y234" s="44">
        <f>Y232-Y233</f>
        <v/>
      </c>
      <c r="Z234" s="44">
        <f>Z232-Z233</f>
        <v/>
      </c>
      <c r="AA234" s="44">
        <f>AA232-AA233</f>
        <v/>
      </c>
      <c r="AB234" s="44">
        <f>AB232-AB233</f>
        <v/>
      </c>
      <c r="AC234" s="44">
        <f>AC232-AC233</f>
        <v/>
      </c>
      <c r="AD234" s="44">
        <f>AD232-AD233</f>
        <v/>
      </c>
      <c r="AE234" s="44">
        <f>AE232-AE233</f>
        <v/>
      </c>
      <c r="AF234" s="44">
        <f>AF232-AF233</f>
        <v/>
      </c>
      <c r="AG234" s="44">
        <f>AG232-AG233</f>
        <v/>
      </c>
      <c r="AH234" s="44">
        <f>AH232-AH233</f>
        <v/>
      </c>
      <c r="AI234" s="44">
        <f>AI232-AI233</f>
        <v/>
      </c>
      <c r="AJ234" s="44">
        <f>AJ232-AJ233</f>
        <v/>
      </c>
      <c r="AK234" s="44">
        <f>AK232-AK233</f>
        <v/>
      </c>
      <c r="AL234" s="44">
        <f>AL232-AL233</f>
        <v/>
      </c>
      <c r="AM234" s="44">
        <f>AM232-AM233</f>
        <v/>
      </c>
      <c r="AN234" s="44">
        <f>AN232-AN233</f>
        <v/>
      </c>
      <c r="AO234" s="44">
        <f>AO232-AO233</f>
        <v/>
      </c>
      <c r="AP234" s="44">
        <f>AP232-AP233</f>
        <v/>
      </c>
      <c r="AQ234" s="44">
        <f>AQ232-AQ233</f>
        <v/>
      </c>
      <c r="AR234" s="44">
        <f>AR232-AR233</f>
        <v/>
      </c>
      <c r="AS234" s="44">
        <f>AS232-AS233</f>
        <v/>
      </c>
      <c r="AT234" s="44">
        <f>AT232-AT233</f>
        <v/>
      </c>
      <c r="AU234" s="44">
        <f>AU232-AU233</f>
        <v/>
      </c>
      <c r="AV234" s="44">
        <f>AV232-AV233</f>
        <v/>
      </c>
      <c r="AW234" s="44">
        <f>AW232-AW233</f>
        <v/>
      </c>
      <c r="AX234" s="44">
        <f>AX232-AX233</f>
        <v/>
      </c>
      <c r="AY234" s="44">
        <f>AY232-AY233</f>
        <v/>
      </c>
      <c r="AZ234" s="44">
        <f>AZ232-AZ233</f>
        <v/>
      </c>
      <c r="BA234" s="44">
        <f>BA232-BA233</f>
        <v/>
      </c>
      <c r="BB234" s="44">
        <f>BB232-BB233</f>
        <v/>
      </c>
      <c r="BC234" s="44">
        <f>BC232-BC233</f>
        <v/>
      </c>
      <c r="BD234" s="44">
        <f>BD232-BD233</f>
        <v/>
      </c>
      <c r="BE234" s="44">
        <f>BE232-BE233</f>
        <v/>
      </c>
      <c r="BF234" s="44">
        <f>BF232-BF233</f>
        <v/>
      </c>
      <c r="BG234" s="44">
        <f>BG232-BG233</f>
        <v/>
      </c>
      <c r="BH234" s="44">
        <f>BH232-BH233</f>
        <v/>
      </c>
      <c r="BI234" s="44">
        <f>BI232-BI233</f>
        <v/>
      </c>
      <c r="BJ234" s="44">
        <f>BJ232-BJ233</f>
        <v/>
      </c>
      <c r="BK234" s="44">
        <f>BK232-BK233</f>
        <v/>
      </c>
      <c r="BL234" s="44">
        <f>BL232-BL233</f>
        <v/>
      </c>
      <c r="BM234" s="44">
        <f>BM232-BM233</f>
        <v/>
      </c>
      <c r="BN234" s="44">
        <f>BN232-BN233</f>
        <v/>
      </c>
      <c r="BO234" s="44">
        <f>BO232-BO233</f>
        <v/>
      </c>
      <c r="BP234" s="44">
        <f>BP232-BP233</f>
        <v/>
      </c>
      <c r="BQ234" s="44">
        <f>BQ232-BQ233</f>
        <v/>
      </c>
      <c r="BR234" s="44">
        <f>BR232-BR233</f>
        <v/>
      </c>
      <c r="BS234" s="44">
        <f>BS232-BS233</f>
        <v/>
      </c>
      <c r="BT234" s="44">
        <f>BT232-BT233</f>
        <v/>
      </c>
      <c r="BU234" s="44">
        <f>BU232-BU233</f>
        <v/>
      </c>
      <c r="BV234" s="44">
        <f>BV232-BV233</f>
        <v/>
      </c>
      <c r="BW234" s="44">
        <f>BW232-BW233</f>
        <v/>
      </c>
      <c r="BX234" s="44">
        <f>BX232-BX233</f>
        <v/>
      </c>
      <c r="BY234" s="44">
        <f>BY232-BY233</f>
        <v/>
      </c>
      <c r="BZ234" s="44">
        <f>BZ232-BZ233</f>
        <v/>
      </c>
      <c r="CA234" s="44">
        <f>CA232-CA233</f>
        <v/>
      </c>
      <c r="CB234" s="44">
        <f>CB232-CB233</f>
        <v/>
      </c>
      <c r="CC234" s="44">
        <f>CC232-CC233</f>
        <v/>
      </c>
      <c r="CD234" s="44">
        <f>CD232-CD233</f>
        <v/>
      </c>
      <c r="CE234" s="44">
        <f>CE232-CE233</f>
        <v/>
      </c>
      <c r="CF234" s="44">
        <f>CF232-CF233</f>
        <v/>
      </c>
      <c r="CG234" s="44">
        <f>CG232-CG233</f>
        <v/>
      </c>
      <c r="CH234" s="44">
        <f>CH232-CH233</f>
        <v/>
      </c>
      <c r="CI234" s="44">
        <f>CI232-CI233</f>
        <v/>
      </c>
      <c r="CJ234" s="44">
        <f>CJ232-CJ233</f>
        <v/>
      </c>
      <c r="CK234" s="44">
        <f>CK232-CK233</f>
        <v/>
      </c>
      <c r="CL234" s="44">
        <f>CL232-CL233</f>
        <v/>
      </c>
      <c r="CM234" s="44">
        <f>CM232-CM233</f>
        <v/>
      </c>
      <c r="CN234" s="44">
        <f>CN232-CN233</f>
        <v/>
      </c>
      <c r="CO234" s="44">
        <f>CO232-CO233</f>
        <v/>
      </c>
      <c r="CP234" s="44">
        <f>CP232-CP233</f>
        <v/>
      </c>
      <c r="CQ234" s="44">
        <f>CQ232-CQ233</f>
        <v/>
      </c>
      <c r="CR234" s="44">
        <f>CR232-CR233</f>
        <v/>
      </c>
      <c r="CS234" s="44">
        <f>CS232-CS233</f>
        <v/>
      </c>
      <c r="CT234" s="44">
        <f>CT232-CT233</f>
        <v/>
      </c>
      <c r="CU234" s="44">
        <f>CU232-CU233</f>
        <v/>
      </c>
      <c r="CV234" s="44">
        <f>CV232-CV233</f>
        <v/>
      </c>
      <c r="CW234" s="44">
        <f>CW232-CW233</f>
        <v/>
      </c>
      <c r="CX234" s="44">
        <f>CX232-CX233</f>
        <v/>
      </c>
      <c r="CY234" s="44">
        <f>CY232-CY233</f>
        <v/>
      </c>
      <c r="CZ234" s="44">
        <f>CZ232-CZ233</f>
        <v/>
      </c>
      <c r="DA234" s="44">
        <f>DA232-DA233</f>
        <v/>
      </c>
      <c r="DB234" s="44">
        <f>DB232-DB233</f>
        <v/>
      </c>
      <c r="DC234" s="44">
        <f>DC232-DC233</f>
        <v/>
      </c>
      <c r="DD234" s="44">
        <f>DD232-DD233</f>
        <v/>
      </c>
      <c r="DE234" s="44">
        <f>DE232-DE233</f>
        <v/>
      </c>
      <c r="DF234" s="44">
        <f>DF232-DF233</f>
        <v/>
      </c>
      <c r="DG234" s="44">
        <f>DG232-DG233</f>
        <v/>
      </c>
      <c r="DH234" s="44">
        <f>DH232-DH233</f>
        <v/>
      </c>
      <c r="DI234" s="44">
        <f>DI232-DI233</f>
        <v/>
      </c>
      <c r="DJ234" s="44">
        <f>DJ232-DJ233</f>
        <v/>
      </c>
      <c r="DK234" s="44">
        <f>DK232-DK233</f>
        <v/>
      </c>
      <c r="DL234" s="44">
        <f>DL232-DL233</f>
        <v/>
      </c>
      <c r="DM234" s="44">
        <f>DM232-DM233</f>
        <v/>
      </c>
      <c r="DN234" s="44">
        <f>DN232-DN233</f>
        <v/>
      </c>
      <c r="DO234" s="44">
        <f>DO232-DO233</f>
        <v/>
      </c>
      <c r="DP234" s="44">
        <f>DP232-DP233</f>
        <v/>
      </c>
      <c r="DQ234" s="44">
        <f>DQ232-DQ233</f>
        <v/>
      </c>
      <c r="DR234" s="44">
        <f>DR232-DR233</f>
        <v/>
      </c>
      <c r="DS234" s="44">
        <f>DS232-DS233</f>
        <v/>
      </c>
      <c r="DT234" s="44">
        <f>DT232-DT233</f>
        <v/>
      </c>
      <c r="DU234" s="44">
        <f>DU232-DU233</f>
        <v/>
      </c>
      <c r="DV234" s="44">
        <f>DV232-DV233</f>
        <v/>
      </c>
      <c r="DW234" s="44">
        <f>DW232-DW233</f>
        <v/>
      </c>
      <c r="DX234" s="44">
        <f>DX232-DX233</f>
        <v/>
      </c>
      <c r="DY234" s="44">
        <f>DY232-DY233</f>
        <v/>
      </c>
      <c r="DZ234" s="44">
        <f>DZ232-DZ233</f>
        <v/>
      </c>
      <c r="EA234" s="44">
        <f>EA232-EA233</f>
        <v/>
      </c>
      <c r="EB234" s="44">
        <f>EB232-EB233</f>
        <v/>
      </c>
      <c r="EC234" s="44">
        <f>EC232-EC233</f>
        <v/>
      </c>
      <c r="ED234" s="44">
        <f>ED232-ED233</f>
        <v/>
      </c>
      <c r="EE234" s="44">
        <f>EE232-EE233</f>
        <v/>
      </c>
      <c r="EF234" s="44">
        <f>EF232-EF233</f>
        <v/>
      </c>
      <c r="EG234" s="44">
        <f>EG232-EG233</f>
        <v/>
      </c>
      <c r="EH234" s="44">
        <f>EH232-EH233</f>
        <v/>
      </c>
      <c r="EI234" s="44">
        <f>EI232-EI233</f>
        <v/>
      </c>
      <c r="EJ234" s="44">
        <f>EJ232-EJ233</f>
        <v/>
      </c>
      <c r="EK234" s="44">
        <f>EK232-EK233</f>
        <v/>
      </c>
      <c r="EL234" s="44">
        <f>EL232-EL233</f>
        <v/>
      </c>
      <c r="EM234" s="44">
        <f>EM232-EM233</f>
        <v/>
      </c>
      <c r="EN234" s="44">
        <f>EN232-EN233</f>
        <v/>
      </c>
      <c r="EO234" s="44">
        <f>EO232-EO233</f>
        <v/>
      </c>
      <c r="EP234" s="44">
        <f>EP232-EP233</f>
        <v/>
      </c>
      <c r="EQ234" s="44">
        <f>EQ232-EQ233</f>
        <v/>
      </c>
      <c r="ER234" s="44">
        <f>ER232-ER233</f>
        <v/>
      </c>
      <c r="ES234" s="44">
        <f>ES232-ES233</f>
        <v/>
      </c>
      <c r="ET234" s="44">
        <f>ET232-ET233</f>
        <v/>
      </c>
      <c r="EU234" s="44">
        <f>EU232-EU233</f>
        <v/>
      </c>
      <c r="EV234" s="44">
        <f>EV232-EV233</f>
        <v/>
      </c>
      <c r="EW234" s="44">
        <f>EW232-EW233</f>
        <v/>
      </c>
      <c r="EX234" s="44">
        <f>EX232-EX233</f>
        <v/>
      </c>
      <c r="EY234" s="44">
        <f>EY232-EY233</f>
        <v/>
      </c>
      <c r="EZ234" s="44">
        <f>EZ232-EZ233</f>
        <v/>
      </c>
      <c r="FA234" s="44">
        <f>FA232-FA233</f>
        <v/>
      </c>
      <c r="FB234" s="44">
        <f>FB232-FB233</f>
        <v/>
      </c>
      <c r="FC234" s="44">
        <f>FC232-FC233</f>
        <v/>
      </c>
      <c r="FD234" s="44">
        <f>FD232-FD233</f>
        <v/>
      </c>
      <c r="FE234" s="44">
        <f>FE232-FE233</f>
        <v/>
      </c>
      <c r="FF234" s="44">
        <f>FF232-FF233</f>
        <v/>
      </c>
      <c r="FG234" s="44">
        <f>FG232-FG233</f>
        <v/>
      </c>
      <c r="FH234" s="44">
        <f>FH232-FH233</f>
        <v/>
      </c>
      <c r="FI234" s="44">
        <f>FI232-FI233</f>
        <v/>
      </c>
      <c r="FJ234" s="44">
        <f>FJ232-FJ233</f>
        <v/>
      </c>
      <c r="FK234" s="44">
        <f>FK232-FK233</f>
        <v/>
      </c>
      <c r="FL234" s="44">
        <f>FL232-FL233</f>
        <v/>
      </c>
      <c r="FM234" s="44">
        <f>FM232-FM233</f>
        <v/>
      </c>
      <c r="FN234" s="44">
        <f>FN232-FN233</f>
        <v/>
      </c>
      <c r="FO234" s="44">
        <f>FO232-FO233</f>
        <v/>
      </c>
      <c r="FP234" s="44">
        <f>FP232-FP233</f>
        <v/>
      </c>
      <c r="FQ234" s="44">
        <f>FQ232-FQ233</f>
        <v/>
      </c>
      <c r="FR234" s="44">
        <f>FR232-FR233</f>
        <v/>
      </c>
      <c r="FS234" s="44">
        <f>FS232-FS233</f>
        <v/>
      </c>
      <c r="FT234" s="44">
        <f>FT232-FT233</f>
        <v/>
      </c>
      <c r="FU234" s="44">
        <f>FU232-FU233</f>
        <v/>
      </c>
      <c r="FV234" s="44">
        <f>FV232-FV233</f>
        <v/>
      </c>
      <c r="FW234" s="44">
        <f>FW232-FW233</f>
        <v/>
      </c>
      <c r="FX234" s="44">
        <f>FX232-FX233</f>
        <v/>
      </c>
      <c r="FY234" s="44">
        <f>FY232-FY233</f>
        <v/>
      </c>
      <c r="FZ234" s="44">
        <f>FZ232-FZ233</f>
        <v/>
      </c>
      <c r="GA234" s="44">
        <f>GA232-GA233</f>
        <v/>
      </c>
      <c r="GB234" s="44">
        <f>GB232-GB233</f>
        <v/>
      </c>
      <c r="GC234" s="44">
        <f>GC232-GC233</f>
        <v/>
      </c>
      <c r="GD234" s="44">
        <f>GD232-GD233</f>
        <v/>
      </c>
      <c r="GE234" s="44">
        <f>GE232-GE233</f>
        <v/>
      </c>
      <c r="GF234" s="44">
        <f>GF232-GF233</f>
        <v/>
      </c>
      <c r="GG234" s="44">
        <f>GG232-GG233</f>
        <v/>
      </c>
      <c r="GH234" s="44">
        <f>GH232-GH233</f>
        <v/>
      </c>
      <c r="GI234" s="44">
        <f>GI232-GI233</f>
        <v/>
      </c>
      <c r="GJ234" s="44">
        <f>GJ232-GJ233</f>
        <v/>
      </c>
      <c r="GK234" s="44">
        <f>GK232-GK233</f>
        <v/>
      </c>
      <c r="GL234" s="44">
        <f>GL232-GL233</f>
        <v/>
      </c>
      <c r="GM234" s="44">
        <f>GM232-GM233</f>
        <v/>
      </c>
      <c r="GN234" s="44">
        <f>GN232-GN233</f>
        <v/>
      </c>
      <c r="GO234" s="44">
        <f>GO232-GO233</f>
        <v/>
      </c>
      <c r="GP234" s="44">
        <f>GP232-GP233</f>
        <v/>
      </c>
      <c r="GQ234" s="44">
        <f>GQ232-GQ233</f>
        <v/>
      </c>
      <c r="GR234" s="44">
        <f>GR232-GR233</f>
        <v/>
      </c>
      <c r="GS234" s="44">
        <f>GS232-GS233</f>
        <v/>
      </c>
      <c r="GT234" s="44">
        <f>GT232-GT233</f>
        <v/>
      </c>
      <c r="GU234" s="44">
        <f>GU232-GU233</f>
        <v/>
      </c>
      <c r="GV234" s="44">
        <f>GV232-GV233</f>
        <v/>
      </c>
      <c r="GW234" s="44">
        <f>GW232-GW233</f>
        <v/>
      </c>
      <c r="GX234" s="44">
        <f>GX232-GX233</f>
        <v/>
      </c>
      <c r="GY234" s="44">
        <f>GY232-GY233</f>
        <v/>
      </c>
      <c r="GZ234" s="44">
        <f>GZ232-GZ233</f>
        <v/>
      </c>
      <c r="HA234" s="44">
        <f>HA232-HA233</f>
        <v/>
      </c>
      <c r="HB234" s="44">
        <f>HB232-HB233</f>
        <v/>
      </c>
      <c r="HC234" s="44">
        <f>HC232-HC233</f>
        <v/>
      </c>
      <c r="HD234" s="44">
        <f>HD232-HD233</f>
        <v/>
      </c>
      <c r="HE234" s="44">
        <f>HE232-HE233</f>
        <v/>
      </c>
      <c r="HF234" s="44">
        <f>HF232-HF233</f>
        <v/>
      </c>
      <c r="HG234" s="44">
        <f>HG232-HG233</f>
        <v/>
      </c>
      <c r="HH234" s="44">
        <f>HH232-HH233</f>
        <v/>
      </c>
      <c r="HI234" s="44">
        <f>HI232-HI233</f>
        <v/>
      </c>
      <c r="HJ234" s="44">
        <f>HJ232-HJ233</f>
        <v/>
      </c>
      <c r="HK234" s="44">
        <f>HK232-HK233</f>
        <v/>
      </c>
      <c r="HL234" s="44">
        <f>HL232-HL233</f>
        <v/>
      </c>
      <c r="HM234" s="44">
        <f>HM232-HM233</f>
        <v/>
      </c>
      <c r="HN234" s="44">
        <f>HN232-HN233</f>
        <v/>
      </c>
      <c r="HO234" s="44">
        <f>HO232-HO233</f>
        <v/>
      </c>
      <c r="HP234" s="44">
        <f>HP232-HP233</f>
        <v/>
      </c>
      <c r="HQ234" s="44">
        <f>HQ232-HQ233</f>
        <v/>
      </c>
      <c r="HR234" s="44">
        <f>HR232-HR233</f>
        <v/>
      </c>
      <c r="HS234" s="44">
        <f>HS232-HS233</f>
        <v/>
      </c>
      <c r="HT234" s="44">
        <f>HT232-HT233</f>
        <v/>
      </c>
      <c r="HU234" s="44">
        <f>HU232-HU233</f>
        <v/>
      </c>
      <c r="HV234" s="44">
        <f>HV232-HV233</f>
        <v/>
      </c>
      <c r="HW234" s="44">
        <f>HW232-HW233</f>
        <v/>
      </c>
      <c r="HX234" s="44">
        <f>HX232-HX233</f>
        <v/>
      </c>
      <c r="HY234" s="44">
        <f>HY232-HY233</f>
        <v/>
      </c>
      <c r="HZ234" s="44">
        <f>HZ232-HZ233</f>
        <v/>
      </c>
      <c r="IA234" s="44">
        <f>IA232-IA233</f>
        <v/>
      </c>
      <c r="IB234" s="44">
        <f>IB232-IB233</f>
        <v/>
      </c>
      <c r="IC234" s="44">
        <f>IC232-IC233</f>
        <v/>
      </c>
      <c r="ID234" s="44">
        <f>ID232-ID233</f>
        <v/>
      </c>
      <c r="IE234" s="44">
        <f>IE232-IE233</f>
        <v/>
      </c>
      <c r="IF234" s="44">
        <f>IF232-IF233</f>
        <v/>
      </c>
      <c r="IG234" s="44">
        <f>IG232-IG233</f>
        <v/>
      </c>
      <c r="IH234" s="44">
        <f>IH232-IH233</f>
        <v/>
      </c>
      <c r="II234" s="44">
        <f>II232-II233</f>
        <v/>
      </c>
      <c r="IJ234" s="44">
        <f>IJ232-IJ233</f>
        <v/>
      </c>
      <c r="IK234" s="44">
        <f>IK232-IK233</f>
        <v/>
      </c>
      <c r="IL234" s="44">
        <f>IL232-IL233</f>
        <v/>
      </c>
      <c r="IM234" s="44">
        <f>IM232-IM233</f>
        <v/>
      </c>
      <c r="IN234" s="44">
        <f>IN232-IN233</f>
        <v/>
      </c>
      <c r="IO234" s="44">
        <f>IO232-IO233</f>
        <v/>
      </c>
      <c r="IP234" s="44">
        <f>IP232-IP233</f>
        <v/>
      </c>
      <c r="IQ234" s="44">
        <f>IQ232-IQ233</f>
        <v/>
      </c>
      <c r="IR234" s="44">
        <f>IR232-IR233</f>
        <v/>
      </c>
      <c r="IS234" s="44">
        <f>IS232-IS233</f>
        <v/>
      </c>
      <c r="IT234" s="44">
        <f>IT232-IT233</f>
        <v/>
      </c>
      <c r="IU234" s="44">
        <f>IU232-IU233</f>
        <v/>
      </c>
      <c r="IV234" s="44">
        <f>IV232-IV233</f>
        <v/>
      </c>
      <c r="IW234" s="44">
        <f>IW232-IW233</f>
        <v/>
      </c>
      <c r="IX234" s="44">
        <f>IX232-IX233</f>
        <v/>
      </c>
      <c r="IY234" s="44">
        <f>IY232-IY233</f>
        <v/>
      </c>
      <c r="IZ234" s="44">
        <f>IZ232-IZ233</f>
        <v/>
      </c>
      <c r="JA234" s="44">
        <f>JA232-JA233</f>
        <v/>
      </c>
      <c r="JB234" s="44">
        <f>JB232-JB233</f>
        <v/>
      </c>
      <c r="JC234" s="44">
        <f>JC232-JC233</f>
        <v/>
      </c>
      <c r="JD234" s="44">
        <f>JD232-JD233</f>
        <v/>
      </c>
      <c r="JE234" s="44">
        <f>JE232-JE233</f>
        <v/>
      </c>
      <c r="JF234" s="44">
        <f>JF232-JF233</f>
        <v/>
      </c>
      <c r="JG234" s="44">
        <f>JG232-JG233</f>
        <v/>
      </c>
      <c r="JH234" s="44">
        <f>JH232-JH233</f>
        <v/>
      </c>
      <c r="JI234" s="44">
        <f>JI232-JI233</f>
        <v/>
      </c>
      <c r="JJ234" s="44">
        <f>JJ232-JJ233</f>
        <v/>
      </c>
      <c r="JK234" s="44">
        <f>JK232-JK233</f>
        <v/>
      </c>
      <c r="JL234" s="44">
        <f>JL232-JL233</f>
        <v/>
      </c>
      <c r="JM234" s="44">
        <f>JM232-JM233</f>
        <v/>
      </c>
      <c r="JN234" s="44">
        <f>JN232-JN233</f>
        <v/>
      </c>
      <c r="JO234" s="44">
        <f>JO232-JO233</f>
        <v/>
      </c>
      <c r="JP234" s="44">
        <f>JP232-JP233</f>
        <v/>
      </c>
      <c r="JQ234" s="44">
        <f>JQ232-JQ233</f>
        <v/>
      </c>
      <c r="JR234" s="44">
        <f>JR232-JR233</f>
        <v/>
      </c>
      <c r="JS234" s="44">
        <f>JS232-JS233</f>
        <v/>
      </c>
      <c r="JT234" s="44">
        <f>JT232-JT233</f>
        <v/>
      </c>
      <c r="JU234" s="44">
        <f>JU232-JU233</f>
        <v/>
      </c>
      <c r="JV234" s="44">
        <f>JV232-JV233</f>
        <v/>
      </c>
      <c r="JW234" s="44">
        <f>JW232-JW233</f>
        <v/>
      </c>
      <c r="JX234" s="44">
        <f>JX232-JX233</f>
        <v/>
      </c>
      <c r="JY234" s="44">
        <f>JY232-JY233</f>
        <v/>
      </c>
      <c r="JZ234" s="44">
        <f>JZ232-JZ233</f>
        <v/>
      </c>
      <c r="KA234" s="44">
        <f>KA232-KA233</f>
        <v/>
      </c>
      <c r="KB234" s="44">
        <f>KB232-KB233</f>
        <v/>
      </c>
      <c r="KC234" s="44">
        <f>KC232-KC233</f>
        <v/>
      </c>
      <c r="KD234" s="44">
        <f>KD232-KD233</f>
        <v/>
      </c>
      <c r="KE234" s="44">
        <f>KE232-KE233</f>
        <v/>
      </c>
      <c r="KF234" s="44">
        <f>KF232-KF233</f>
        <v/>
      </c>
      <c r="KG234" s="44">
        <f>KG232-KG233</f>
        <v/>
      </c>
      <c r="KH234" s="44">
        <f>KH232-KH233</f>
        <v/>
      </c>
      <c r="KI234" s="44">
        <f>KI232-KI233</f>
        <v/>
      </c>
      <c r="KJ234" s="44">
        <f>KJ232-KJ233</f>
        <v/>
      </c>
      <c r="KK234" s="44">
        <f>KK232-KK233</f>
        <v/>
      </c>
      <c r="KL234" s="44">
        <f>KL232-KL233</f>
        <v/>
      </c>
      <c r="KM234" s="44">
        <f>KM232-KM233</f>
        <v/>
      </c>
      <c r="KN234" s="44">
        <f>KN232-KN233</f>
        <v/>
      </c>
      <c r="KO234" s="44">
        <f>KO232-KO233</f>
        <v/>
      </c>
      <c r="KP234" s="44">
        <f>KP232-KP233</f>
        <v/>
      </c>
      <c r="KQ234" s="44">
        <f>KQ232-KQ233</f>
        <v/>
      </c>
      <c r="KR234" s="44">
        <f>KR232-KR233</f>
        <v/>
      </c>
      <c r="KS234" s="44">
        <f>KS232-KS233</f>
        <v/>
      </c>
      <c r="KT234" s="44">
        <f>KT232-KT233</f>
        <v/>
      </c>
      <c r="KU234" s="44">
        <f>KU232-KU233</f>
        <v/>
      </c>
      <c r="KV234" s="44">
        <f>KV232-KV233</f>
        <v/>
      </c>
      <c r="KW234" s="44">
        <f>KW232-KW233</f>
        <v/>
      </c>
      <c r="KX234" s="44">
        <f>KX232-KX233</f>
        <v/>
      </c>
      <c r="KY234" s="44">
        <f>KY232-KY233</f>
        <v/>
      </c>
      <c r="KZ234" s="44">
        <f>KZ232-KZ233</f>
        <v/>
      </c>
      <c r="LA234" s="44">
        <f>LA232-LA233</f>
        <v/>
      </c>
      <c r="LB234" s="44">
        <f>LB232-LB233</f>
        <v/>
      </c>
      <c r="LC234" s="44">
        <f>LC232-LC233</f>
        <v/>
      </c>
      <c r="LD234" s="44">
        <f>LD232-LD233</f>
        <v/>
      </c>
      <c r="LE234" s="44">
        <f>LE232-LE233</f>
        <v/>
      </c>
      <c r="LF234" s="44">
        <f>LF232-LF233</f>
        <v/>
      </c>
      <c r="LG234" s="44">
        <f>LG232-LG233</f>
        <v/>
      </c>
      <c r="LH234" s="44">
        <f>LH232-LH233</f>
        <v/>
      </c>
      <c r="LI234" s="44">
        <f>LI232-LI233</f>
        <v/>
      </c>
      <c r="LJ234" s="44">
        <f>LJ232-LJ233</f>
        <v/>
      </c>
      <c r="LK234" s="44">
        <f>LK232-LK233</f>
        <v/>
      </c>
      <c r="LL234" s="44">
        <f>LL232-LL233</f>
        <v/>
      </c>
      <c r="LM234" s="44">
        <f>LM232-LM233</f>
        <v/>
      </c>
      <c r="LN234" s="44">
        <f>LN232-LN233</f>
        <v/>
      </c>
      <c r="LO234" s="44">
        <f>LO232-LO233</f>
        <v/>
      </c>
      <c r="LP234" s="44">
        <f>LP232-LP233</f>
        <v/>
      </c>
      <c r="LQ234" s="44">
        <f>LQ232-LQ233</f>
        <v/>
      </c>
      <c r="LR234" s="44">
        <f>LR232-LR233</f>
        <v/>
      </c>
      <c r="LS234" s="44">
        <f>LS232-LS233</f>
        <v/>
      </c>
      <c r="LT234" s="44">
        <f>LT232-LT233</f>
        <v/>
      </c>
      <c r="LU234" s="44">
        <f>LU232-LU233</f>
        <v/>
      </c>
      <c r="LV234" s="44">
        <f>LV232-LV233</f>
        <v/>
      </c>
      <c r="LW234" s="44">
        <f>LW232-LW233</f>
        <v/>
      </c>
      <c r="LX234" s="44">
        <f>LX232-LX233</f>
        <v/>
      </c>
      <c r="LY234" s="44">
        <f>LY232-LY233</f>
        <v/>
      </c>
      <c r="LZ234" s="44">
        <f>LZ232-LZ233</f>
        <v/>
      </c>
      <c r="MA234" s="44">
        <f>MA232-MA233</f>
        <v/>
      </c>
      <c r="MB234" s="44">
        <f>MB232-MB233</f>
        <v/>
      </c>
      <c r="MC234" s="44">
        <f>MC232-MC233</f>
        <v/>
      </c>
      <c r="MD234" s="44">
        <f>MD232-MD233</f>
        <v/>
      </c>
      <c r="ME234" s="44">
        <f>ME232-ME233</f>
        <v/>
      </c>
      <c r="MF234" s="44">
        <f>MF232-MF233</f>
        <v/>
      </c>
      <c r="MG234" s="44">
        <f>MG232-MG233</f>
        <v/>
      </c>
      <c r="MH234" s="44">
        <f>MH232-MH233</f>
        <v/>
      </c>
      <c r="MI234" s="44">
        <f>MI232-MI233</f>
        <v/>
      </c>
      <c r="MJ234" s="44">
        <f>MJ232-MJ233</f>
        <v/>
      </c>
      <c r="MK234" s="44">
        <f>MK232-MK233</f>
        <v/>
      </c>
      <c r="ML234" s="44">
        <f>ML232-ML233</f>
        <v/>
      </c>
      <c r="MM234" s="44">
        <f>MM232-MM233</f>
        <v/>
      </c>
      <c r="MN234" s="44">
        <f>MN232-MN233</f>
        <v/>
      </c>
      <c r="MO234" s="44">
        <f>MO232-MO233</f>
        <v/>
      </c>
      <c r="MP234" s="44">
        <f>MP232-MP233</f>
        <v/>
      </c>
      <c r="MQ234" s="44">
        <f>MQ232-MQ233</f>
        <v/>
      </c>
      <c r="MR234" s="44">
        <f>MR232-MR233</f>
        <v/>
      </c>
      <c r="MS234" s="44">
        <f>MS232-MS233</f>
        <v/>
      </c>
      <c r="MT234" s="44">
        <f>MT232-MT233</f>
        <v/>
      </c>
      <c r="MU234" s="44">
        <f>MU232-MU233</f>
        <v/>
      </c>
      <c r="MV234" s="44">
        <f>MV232-MV233</f>
        <v/>
      </c>
      <c r="MW234" s="44">
        <f>MW232-MW233</f>
        <v/>
      </c>
      <c r="MX234" s="44">
        <f>MX232-MX233</f>
        <v/>
      </c>
      <c r="MY234" s="44">
        <f>MY232-MY233</f>
        <v/>
      </c>
      <c r="MZ234" s="44">
        <f>MZ232-MZ233</f>
        <v/>
      </c>
      <c r="NA234" s="44">
        <f>NA232-NA233</f>
        <v/>
      </c>
      <c r="NB234" s="44">
        <f>NB232-NB233</f>
        <v/>
      </c>
      <c r="NC234" s="44">
        <f>NC232-NC233</f>
        <v/>
      </c>
      <c r="ND234" s="44">
        <f>ND232-ND233</f>
        <v/>
      </c>
      <c r="NE234" s="44">
        <f>NE232-NE233</f>
        <v/>
      </c>
      <c r="NF234" s="44">
        <f>NF232-NF233</f>
        <v/>
      </c>
      <c r="NG234" s="44">
        <f>NG232-NG233</f>
        <v/>
      </c>
      <c r="NH234" s="44">
        <f>NH232-NH233</f>
        <v/>
      </c>
      <c r="NI234" s="44">
        <f>NI232-NI233</f>
        <v/>
      </c>
      <c r="NJ234" s="44">
        <f>NJ232-NJ233</f>
        <v/>
      </c>
      <c r="NK234" s="44">
        <f>NK232-NK233</f>
        <v/>
      </c>
      <c r="NL234" s="44">
        <f>NL232-NL233</f>
        <v/>
      </c>
      <c r="NM234" s="44">
        <f>NM232-NM233</f>
        <v/>
      </c>
      <c r="NN234" s="44">
        <f>NN232-NN233</f>
        <v/>
      </c>
      <c r="NO234" s="44">
        <f>NO232-NO233</f>
        <v/>
      </c>
      <c r="NP234" s="44">
        <f>NP232-NP233</f>
        <v/>
      </c>
      <c r="NQ234" s="44">
        <f>NQ232-NQ233</f>
        <v/>
      </c>
      <c r="NR234" s="44">
        <f>NR232-NR233</f>
        <v/>
      </c>
      <c r="NS234" s="44">
        <f>NS232-NS233</f>
        <v/>
      </c>
      <c r="NT234" s="44">
        <f>NT232-NT233</f>
        <v/>
      </c>
      <c r="NU234" s="44">
        <f>NU232-NU233</f>
        <v/>
      </c>
      <c r="NV234" s="44">
        <f>NV232-NV233</f>
        <v/>
      </c>
      <c r="NW234" s="44">
        <f>NW232-NW233</f>
        <v/>
      </c>
      <c r="NX234" s="44">
        <f>NX232-NX233</f>
        <v/>
      </c>
      <c r="NY234" s="44">
        <f>NY232-NY233</f>
        <v/>
      </c>
      <c r="NZ234" s="44">
        <f>NZ232-NZ233</f>
        <v/>
      </c>
      <c r="OA234" s="44">
        <f>OA232-OA233</f>
        <v/>
      </c>
      <c r="OB234" s="44">
        <f>OB232-OB233</f>
        <v/>
      </c>
      <c r="OC234" s="44">
        <f>OC232-OC233</f>
        <v/>
      </c>
      <c r="OD234" s="44">
        <f>OD232-OD233</f>
        <v/>
      </c>
      <c r="OE234" s="44">
        <f>OE232-OE233</f>
        <v/>
      </c>
      <c r="OF234" s="44">
        <f>OF232-OF233</f>
        <v/>
      </c>
      <c r="OG234" s="44">
        <f>OG232-OG233</f>
        <v/>
      </c>
      <c r="OH234" s="44">
        <f>OH232-OH233</f>
        <v/>
      </c>
      <c r="OI234" s="44">
        <f>OI232-OI233</f>
        <v/>
      </c>
      <c r="OJ234" s="44">
        <f>OJ232-OJ233</f>
        <v/>
      </c>
      <c r="OK234" s="44">
        <f>OK232-OK233</f>
        <v/>
      </c>
      <c r="OL234" s="44">
        <f>OL232-OL233</f>
        <v/>
      </c>
      <c r="OM234" s="44">
        <f>OM232-OM233</f>
        <v/>
      </c>
      <c r="ON234" s="44">
        <f>ON232-ON233</f>
        <v/>
      </c>
      <c r="OO234" s="44">
        <f>OO232-OO233</f>
        <v/>
      </c>
      <c r="OP234" s="44">
        <f>OP232-OP233</f>
        <v/>
      </c>
      <c r="OQ234" s="44">
        <f>OQ232-OQ233</f>
        <v/>
      </c>
      <c r="OR234" s="44">
        <f>OR232-OR233</f>
        <v/>
      </c>
      <c r="OS234" s="44">
        <f>OS232-OS233</f>
        <v/>
      </c>
      <c r="OT234" s="44">
        <f>OT232-OT233</f>
        <v/>
      </c>
      <c r="OU234" s="44">
        <f>OU232-OU233</f>
        <v/>
      </c>
      <c r="OV234" s="44">
        <f>OV232-OV233</f>
        <v/>
      </c>
      <c r="OW234" s="44">
        <f>OW232-OW233</f>
        <v/>
      </c>
      <c r="OX234" s="44">
        <f>OX232-OX233</f>
        <v/>
      </c>
      <c r="OY234" s="44">
        <f>OY232-OY233</f>
        <v/>
      </c>
      <c r="OZ234" s="44">
        <f>OZ232-OZ233</f>
        <v/>
      </c>
      <c r="PA234" s="44">
        <f>PA232-PA233</f>
        <v/>
      </c>
      <c r="PB234" s="44">
        <f>PB232-PB233</f>
        <v/>
      </c>
      <c r="PC234" s="44">
        <f>PC232-PC233</f>
        <v/>
      </c>
      <c r="PD234" s="44">
        <f>PD232-PD233</f>
        <v/>
      </c>
      <c r="PE234" s="44">
        <f>PE232-PE233</f>
        <v/>
      </c>
      <c r="PF234" s="44">
        <f>PF232-PF233</f>
        <v/>
      </c>
      <c r="PG234" s="44">
        <f>PG232-PG233</f>
        <v/>
      </c>
      <c r="PH234" s="44">
        <f>PH232-PH233</f>
        <v/>
      </c>
      <c r="PI234" s="44">
        <f>PI232-PI233</f>
        <v/>
      </c>
      <c r="PJ234" s="44">
        <f>PJ232-PJ233</f>
        <v/>
      </c>
      <c r="PK234" s="44">
        <f>PK232-PK233</f>
        <v/>
      </c>
      <c r="PL234" s="44">
        <f>PL232-PL233</f>
        <v/>
      </c>
      <c r="PM234" s="44">
        <f>PM232-PM233</f>
        <v/>
      </c>
    </row>
    <row r="235">
      <c r="A235" s="5" t="inlineStr">
        <is>
          <t>Non-profit net cash flow</t>
        </is>
      </c>
      <c r="B235" s="9" t="inlineStr">
        <is>
          <t>P4</t>
        </is>
      </c>
      <c r="C235" s="43">
        <f>SUM(D235:PM235)</f>
        <v/>
      </c>
      <c r="D235" s="45">
        <f>IF(D209=0,D226+D227,IF(D209&lt;=10,D226-D230,D226-D233))</f>
        <v/>
      </c>
      <c r="E235" s="45">
        <f>IF(E209=0,E226+E227,IF(E209&lt;=10,E226-E230,E226-E233))</f>
        <v/>
      </c>
      <c r="F235" s="45">
        <f>IF(F209=0,F226+F227,IF(F209&lt;=10,F226-F230,F226-F233))</f>
        <v/>
      </c>
      <c r="G235" s="45">
        <f>IF(G209=0,G226+G227,IF(G209&lt;=10,G226-G230,G226-G233))</f>
        <v/>
      </c>
      <c r="H235" s="45">
        <f>IF(H209=0,H226+H227,IF(H209&lt;=10,H226-H230,H226-H233))</f>
        <v/>
      </c>
      <c r="I235" s="45">
        <f>IF(I209=0,I226+I227,IF(I209&lt;=10,I226-I230,I226-I233))</f>
        <v/>
      </c>
      <c r="J235" s="45">
        <f>IF(J209=0,J226+J227,IF(J209&lt;=10,J226-J230,J226-J233))</f>
        <v/>
      </c>
      <c r="K235" s="45">
        <f>IF(K209=0,K226+K227,IF(K209&lt;=10,K226-K230,K226-K233))</f>
        <v/>
      </c>
      <c r="L235" s="45">
        <f>IF(L209=0,L226+L227,IF(L209&lt;=10,L226-L230,L226-L233))</f>
        <v/>
      </c>
      <c r="M235" s="45">
        <f>IF(M209=0,M226+M227,IF(M209&lt;=10,M226-M230,M226-M233))</f>
        <v/>
      </c>
      <c r="N235" s="45">
        <f>IF(N209=0,N226+N227,IF(N209&lt;=10,N226-N230,N226-N233))</f>
        <v/>
      </c>
      <c r="O235" s="45">
        <f>IF(O209=0,O226+O227,IF(O209&lt;=10,O226-O230,O226-O233))</f>
        <v/>
      </c>
      <c r="P235" s="45">
        <f>IF(P209=0,P226+P227,IF(P209&lt;=10,P226-P230,P226-P233))</f>
        <v/>
      </c>
      <c r="Q235" s="45">
        <f>IF(Q209=0,Q226+Q227,IF(Q209&lt;=10,Q226-Q230,Q226-Q233))</f>
        <v/>
      </c>
      <c r="R235" s="45">
        <f>IF(R209=0,R226+R227,IF(R209&lt;=10,R226-R230,R226-R233))</f>
        <v/>
      </c>
      <c r="S235" s="45">
        <f>IF(S209=0,S226+S227,IF(S209&lt;=10,S226-S230,S226-S233))</f>
        <v/>
      </c>
      <c r="T235" s="45">
        <f>IF(T209=0,T226+T227,IF(T209&lt;=10,T226-T230,T226-T233))</f>
        <v/>
      </c>
      <c r="U235" s="45">
        <f>IF(U209=0,U226+U227,IF(U209&lt;=10,U226-U230,U226-U233))</f>
        <v/>
      </c>
      <c r="V235" s="45">
        <f>IF(V209=0,V226+V227,IF(V209&lt;=10,V226-V230,V226-V233))</f>
        <v/>
      </c>
      <c r="W235" s="45">
        <f>IF(W209=0,W226+W227,IF(W209&lt;=10,W226-W230,W226-W233))</f>
        <v/>
      </c>
      <c r="X235" s="45">
        <f>IF(X209=0,X226+X227,IF(X209&lt;=10,X226-X230,X226-X233))</f>
        <v/>
      </c>
      <c r="Y235" s="45">
        <f>IF(Y209=0,Y226+Y227,IF(Y209&lt;=10,Y226-Y230,Y226-Y233))</f>
        <v/>
      </c>
      <c r="Z235" s="45">
        <f>IF(Z209=0,Z226+Z227,IF(Z209&lt;=10,Z226-Z230,Z226-Z233))</f>
        <v/>
      </c>
      <c r="AA235" s="45">
        <f>IF(AA209=0,AA226+AA227,IF(AA209&lt;=10,AA226-AA230,AA226-AA233))</f>
        <v/>
      </c>
      <c r="AB235" s="45">
        <f>IF(AB209=0,AB226+AB227,IF(AB209&lt;=10,AB226-AB230,AB226-AB233))</f>
        <v/>
      </c>
      <c r="AC235" s="45">
        <f>IF(AC209=0,AC226+AC227,IF(AC209&lt;=10,AC226-AC230,AC226-AC233))</f>
        <v/>
      </c>
      <c r="AD235" s="45">
        <f>IF(AD209=0,AD226+AD227,IF(AD209&lt;=10,AD226-AD230,AD226-AD233))</f>
        <v/>
      </c>
      <c r="AE235" s="45">
        <f>IF(AE209=0,AE226+AE227,IF(AE209&lt;=10,AE226-AE230,AE226-AE233))</f>
        <v/>
      </c>
      <c r="AF235" s="45">
        <f>IF(AF209=0,AF226+AF227,IF(AF209&lt;=10,AF226-AF230,AF226-AF233))</f>
        <v/>
      </c>
      <c r="AG235" s="45">
        <f>IF(AG209=0,AG226+AG227,IF(AG209&lt;=10,AG226-AG230,AG226-AG233))</f>
        <v/>
      </c>
      <c r="AH235" s="45">
        <f>IF(AH209=0,AH226+AH227,IF(AH209&lt;=10,AH226-AH230,AH226-AH233))</f>
        <v/>
      </c>
      <c r="AI235" s="45">
        <f>IF(AI209=0,AI226+AI227,IF(AI209&lt;=10,AI226-AI230,AI226-AI233))</f>
        <v/>
      </c>
      <c r="AJ235" s="45">
        <f>IF(AJ209=0,AJ226+AJ227,IF(AJ209&lt;=10,AJ226-AJ230,AJ226-AJ233))</f>
        <v/>
      </c>
      <c r="AK235" s="45">
        <f>IF(AK209=0,AK226+AK227,IF(AK209&lt;=10,AK226-AK230,AK226-AK233))</f>
        <v/>
      </c>
      <c r="AL235" s="45">
        <f>IF(AL209=0,AL226+AL227,IF(AL209&lt;=10,AL226-AL230,AL226-AL233))</f>
        <v/>
      </c>
      <c r="AM235" s="45">
        <f>IF(AM209=0,AM226+AM227,IF(AM209&lt;=10,AM226-AM230,AM226-AM233))</f>
        <v/>
      </c>
      <c r="AN235" s="45">
        <f>IF(AN209=0,AN226+AN227,IF(AN209&lt;=10,AN226-AN230,AN226-AN233))</f>
        <v/>
      </c>
      <c r="AO235" s="45">
        <f>IF(AO209=0,AO226+AO227,IF(AO209&lt;=10,AO226-AO230,AO226-AO233))</f>
        <v/>
      </c>
      <c r="AP235" s="45">
        <f>IF(AP209=0,AP226+AP227,IF(AP209&lt;=10,AP226-AP230,AP226-AP233))</f>
        <v/>
      </c>
      <c r="AQ235" s="45">
        <f>IF(AQ209=0,AQ226+AQ227,IF(AQ209&lt;=10,AQ226-AQ230,AQ226-AQ233))</f>
        <v/>
      </c>
      <c r="AR235" s="45">
        <f>IF(AR209=0,AR226+AR227,IF(AR209&lt;=10,AR226-AR230,AR226-AR233))</f>
        <v/>
      </c>
      <c r="AS235" s="45">
        <f>IF(AS209=0,AS226+AS227,IF(AS209&lt;=10,AS226-AS230,AS226-AS233))</f>
        <v/>
      </c>
      <c r="AT235" s="45">
        <f>IF(AT209=0,AT226+AT227,IF(AT209&lt;=10,AT226-AT230,AT226-AT233))</f>
        <v/>
      </c>
      <c r="AU235" s="45">
        <f>IF(AU209=0,AU226+AU227,IF(AU209&lt;=10,AU226-AU230,AU226-AU233))</f>
        <v/>
      </c>
      <c r="AV235" s="45">
        <f>IF(AV209=0,AV226+AV227,IF(AV209&lt;=10,AV226-AV230,AV226-AV233))</f>
        <v/>
      </c>
      <c r="AW235" s="45">
        <f>IF(AW209=0,AW226+AW227,IF(AW209&lt;=10,AW226-AW230,AW226-AW233))</f>
        <v/>
      </c>
      <c r="AX235" s="45">
        <f>IF(AX209=0,AX226+AX227,IF(AX209&lt;=10,AX226-AX230,AX226-AX233))</f>
        <v/>
      </c>
      <c r="AY235" s="45">
        <f>IF(AY209=0,AY226+AY227,IF(AY209&lt;=10,AY226-AY230,AY226-AY233))</f>
        <v/>
      </c>
      <c r="AZ235" s="45">
        <f>IF(AZ209=0,AZ226+AZ227,IF(AZ209&lt;=10,AZ226-AZ230,AZ226-AZ233))</f>
        <v/>
      </c>
      <c r="BA235" s="45">
        <f>IF(BA209=0,BA226+BA227,IF(BA209&lt;=10,BA226-BA230,BA226-BA233))</f>
        <v/>
      </c>
      <c r="BB235" s="45">
        <f>IF(BB209=0,BB226+BB227,IF(BB209&lt;=10,BB226-BB230,BB226-BB233))</f>
        <v/>
      </c>
      <c r="BC235" s="45">
        <f>IF(BC209=0,BC226+BC227,IF(BC209&lt;=10,BC226-BC230,BC226-BC233))</f>
        <v/>
      </c>
      <c r="BD235" s="45">
        <f>IF(BD209=0,BD226+BD227,IF(BD209&lt;=10,BD226-BD230,BD226-BD233))</f>
        <v/>
      </c>
      <c r="BE235" s="45">
        <f>IF(BE209=0,BE226+BE227,IF(BE209&lt;=10,BE226-BE230,BE226-BE233))</f>
        <v/>
      </c>
      <c r="BF235" s="45">
        <f>IF(BF209=0,BF226+BF227,IF(BF209&lt;=10,BF226-BF230,BF226-BF233))</f>
        <v/>
      </c>
      <c r="BG235" s="45">
        <f>IF(BG209=0,BG226+BG227,IF(BG209&lt;=10,BG226-BG230,BG226-BG233))</f>
        <v/>
      </c>
      <c r="BH235" s="45">
        <f>IF(BH209=0,BH226+BH227,IF(BH209&lt;=10,BH226-BH230,BH226-BH233))</f>
        <v/>
      </c>
      <c r="BI235" s="45">
        <f>IF(BI209=0,BI226+BI227,IF(BI209&lt;=10,BI226-BI230,BI226-BI233))</f>
        <v/>
      </c>
      <c r="BJ235" s="45">
        <f>IF(BJ209=0,BJ226+BJ227,IF(BJ209&lt;=10,BJ226-BJ230,BJ226-BJ233))</f>
        <v/>
      </c>
      <c r="BK235" s="45">
        <f>IF(BK209=0,BK226+BK227,IF(BK209&lt;=10,BK226-BK230,BK226-BK233))</f>
        <v/>
      </c>
      <c r="BL235" s="45">
        <f>IF(BL209=0,BL226+BL227,IF(BL209&lt;=10,BL226-BL230,BL226-BL233))</f>
        <v/>
      </c>
      <c r="BM235" s="45">
        <f>IF(BM209=0,BM226+BM227,IF(BM209&lt;=10,BM226-BM230,BM226-BM233))</f>
        <v/>
      </c>
      <c r="BN235" s="45">
        <f>IF(BN209=0,BN226+BN227,IF(BN209&lt;=10,BN226-BN230,BN226-BN233))</f>
        <v/>
      </c>
      <c r="BO235" s="45">
        <f>IF(BO209=0,BO226+BO227,IF(BO209&lt;=10,BO226-BO230,BO226-BO233))</f>
        <v/>
      </c>
      <c r="BP235" s="45">
        <f>IF(BP209=0,BP226+BP227,IF(BP209&lt;=10,BP226-BP230,BP226-BP233))</f>
        <v/>
      </c>
      <c r="BQ235" s="45">
        <f>IF(BQ209=0,BQ226+BQ227,IF(BQ209&lt;=10,BQ226-BQ230,BQ226-BQ233))</f>
        <v/>
      </c>
      <c r="BR235" s="45">
        <f>IF(BR209=0,BR226+BR227,IF(BR209&lt;=10,BR226-BR230,BR226-BR233))</f>
        <v/>
      </c>
      <c r="BS235" s="45">
        <f>IF(BS209=0,BS226+BS227,IF(BS209&lt;=10,BS226-BS230,BS226-BS233))</f>
        <v/>
      </c>
      <c r="BT235" s="45">
        <f>IF(BT209=0,BT226+BT227,IF(BT209&lt;=10,BT226-BT230,BT226-BT233))</f>
        <v/>
      </c>
      <c r="BU235" s="45">
        <f>IF(BU209=0,BU226+BU227,IF(BU209&lt;=10,BU226-BU230,BU226-BU233))</f>
        <v/>
      </c>
      <c r="BV235" s="45">
        <f>IF(BV209=0,BV226+BV227,IF(BV209&lt;=10,BV226-BV230,BV226-BV233))</f>
        <v/>
      </c>
      <c r="BW235" s="45">
        <f>IF(BW209=0,BW226+BW227,IF(BW209&lt;=10,BW226-BW230,BW226-BW233))</f>
        <v/>
      </c>
      <c r="BX235" s="45">
        <f>IF(BX209=0,BX226+BX227,IF(BX209&lt;=10,BX226-BX230,BX226-BX233))</f>
        <v/>
      </c>
      <c r="BY235" s="45">
        <f>IF(BY209=0,BY226+BY227,IF(BY209&lt;=10,BY226-BY230,BY226-BY233))</f>
        <v/>
      </c>
      <c r="BZ235" s="45">
        <f>IF(BZ209=0,BZ226+BZ227,IF(BZ209&lt;=10,BZ226-BZ230,BZ226-BZ233))</f>
        <v/>
      </c>
      <c r="CA235" s="45">
        <f>IF(CA209=0,CA226+CA227,IF(CA209&lt;=10,CA226-CA230,CA226-CA233))</f>
        <v/>
      </c>
      <c r="CB235" s="45">
        <f>IF(CB209=0,CB226+CB227,IF(CB209&lt;=10,CB226-CB230,CB226-CB233))</f>
        <v/>
      </c>
      <c r="CC235" s="45">
        <f>IF(CC209=0,CC226+CC227,IF(CC209&lt;=10,CC226-CC230,CC226-CC233))</f>
        <v/>
      </c>
      <c r="CD235" s="45">
        <f>IF(CD209=0,CD226+CD227,IF(CD209&lt;=10,CD226-CD230,CD226-CD233))</f>
        <v/>
      </c>
      <c r="CE235" s="45">
        <f>IF(CE209=0,CE226+CE227,IF(CE209&lt;=10,CE226-CE230,CE226-CE233))</f>
        <v/>
      </c>
      <c r="CF235" s="45">
        <f>IF(CF209=0,CF226+CF227,IF(CF209&lt;=10,CF226-CF230,CF226-CF233))</f>
        <v/>
      </c>
      <c r="CG235" s="45">
        <f>IF(CG209=0,CG226+CG227,IF(CG209&lt;=10,CG226-CG230,CG226-CG233))</f>
        <v/>
      </c>
      <c r="CH235" s="45">
        <f>IF(CH209=0,CH226+CH227,IF(CH209&lt;=10,CH226-CH230,CH226-CH233))</f>
        <v/>
      </c>
      <c r="CI235" s="45">
        <f>IF(CI209=0,CI226+CI227,IF(CI209&lt;=10,CI226-CI230,CI226-CI233))</f>
        <v/>
      </c>
      <c r="CJ235" s="45">
        <f>IF(CJ209=0,CJ226+CJ227,IF(CJ209&lt;=10,CJ226-CJ230,CJ226-CJ233))</f>
        <v/>
      </c>
      <c r="CK235" s="45">
        <f>IF(CK209=0,CK226+CK227,IF(CK209&lt;=10,CK226-CK230,CK226-CK233))</f>
        <v/>
      </c>
      <c r="CL235" s="45">
        <f>IF(CL209=0,CL226+CL227,IF(CL209&lt;=10,CL226-CL230,CL226-CL233))</f>
        <v/>
      </c>
      <c r="CM235" s="45">
        <f>IF(CM209=0,CM226+CM227,IF(CM209&lt;=10,CM226-CM230,CM226-CM233))</f>
        <v/>
      </c>
      <c r="CN235" s="45">
        <f>IF(CN209=0,CN226+CN227,IF(CN209&lt;=10,CN226-CN230,CN226-CN233))</f>
        <v/>
      </c>
      <c r="CO235" s="45">
        <f>IF(CO209=0,CO226+CO227,IF(CO209&lt;=10,CO226-CO230,CO226-CO233))</f>
        <v/>
      </c>
      <c r="CP235" s="45">
        <f>IF(CP209=0,CP226+CP227,IF(CP209&lt;=10,CP226-CP230,CP226-CP233))</f>
        <v/>
      </c>
      <c r="CQ235" s="45">
        <f>IF(CQ209=0,CQ226+CQ227,IF(CQ209&lt;=10,CQ226-CQ230,CQ226-CQ233))</f>
        <v/>
      </c>
      <c r="CR235" s="45">
        <f>IF(CR209=0,CR226+CR227,IF(CR209&lt;=10,CR226-CR230,CR226-CR233))</f>
        <v/>
      </c>
      <c r="CS235" s="45">
        <f>IF(CS209=0,CS226+CS227,IF(CS209&lt;=10,CS226-CS230,CS226-CS233))</f>
        <v/>
      </c>
      <c r="CT235" s="45">
        <f>IF(CT209=0,CT226+CT227,IF(CT209&lt;=10,CT226-CT230,CT226-CT233))</f>
        <v/>
      </c>
      <c r="CU235" s="45">
        <f>IF(CU209=0,CU226+CU227,IF(CU209&lt;=10,CU226-CU230,CU226-CU233))</f>
        <v/>
      </c>
      <c r="CV235" s="45">
        <f>IF(CV209=0,CV226+CV227,IF(CV209&lt;=10,CV226-CV230,CV226-CV233))</f>
        <v/>
      </c>
      <c r="CW235" s="45">
        <f>IF(CW209=0,CW226+CW227,IF(CW209&lt;=10,CW226-CW230,CW226-CW233))</f>
        <v/>
      </c>
      <c r="CX235" s="45">
        <f>IF(CX209=0,CX226+CX227,IF(CX209&lt;=10,CX226-CX230,CX226-CX233))</f>
        <v/>
      </c>
      <c r="CY235" s="45">
        <f>IF(CY209=0,CY226+CY227,IF(CY209&lt;=10,CY226-CY230,CY226-CY233))</f>
        <v/>
      </c>
      <c r="CZ235" s="45">
        <f>IF(CZ209=0,CZ226+CZ227,IF(CZ209&lt;=10,CZ226-CZ230,CZ226-CZ233))</f>
        <v/>
      </c>
      <c r="DA235" s="45">
        <f>IF(DA209=0,DA226+DA227,IF(DA209&lt;=10,DA226-DA230,DA226-DA233))</f>
        <v/>
      </c>
      <c r="DB235" s="45">
        <f>IF(DB209=0,DB226+DB227,IF(DB209&lt;=10,DB226-DB230,DB226-DB233))</f>
        <v/>
      </c>
      <c r="DC235" s="45">
        <f>IF(DC209=0,DC226+DC227,IF(DC209&lt;=10,DC226-DC230,DC226-DC233))</f>
        <v/>
      </c>
      <c r="DD235" s="45">
        <f>IF(DD209=0,DD226+DD227,IF(DD209&lt;=10,DD226-DD230,DD226-DD233))</f>
        <v/>
      </c>
      <c r="DE235" s="45">
        <f>IF(DE209=0,DE226+DE227,IF(DE209&lt;=10,DE226-DE230,DE226-DE233))</f>
        <v/>
      </c>
      <c r="DF235" s="45">
        <f>IF(DF209=0,DF226+DF227,IF(DF209&lt;=10,DF226-DF230,DF226-DF233))</f>
        <v/>
      </c>
      <c r="DG235" s="45">
        <f>IF(DG209=0,DG226+DG227,IF(DG209&lt;=10,DG226-DG230,DG226-DG233))</f>
        <v/>
      </c>
      <c r="DH235" s="45">
        <f>IF(DH209=0,DH226+DH227,IF(DH209&lt;=10,DH226-DH230,DH226-DH233))</f>
        <v/>
      </c>
      <c r="DI235" s="45">
        <f>IF(DI209=0,DI226+DI227,IF(DI209&lt;=10,DI226-DI230,DI226-DI233))</f>
        <v/>
      </c>
      <c r="DJ235" s="45">
        <f>IF(DJ209=0,DJ226+DJ227,IF(DJ209&lt;=10,DJ226-DJ230,DJ226-DJ233))</f>
        <v/>
      </c>
      <c r="DK235" s="45">
        <f>IF(DK209=0,DK226+DK227,IF(DK209&lt;=10,DK226-DK230,DK226-DK233))</f>
        <v/>
      </c>
      <c r="DL235" s="45">
        <f>IF(DL209=0,DL226+DL227,IF(DL209&lt;=10,DL226-DL230,DL226-DL233))</f>
        <v/>
      </c>
      <c r="DM235" s="45">
        <f>IF(DM209=0,DM226+DM227,IF(DM209&lt;=10,DM226-DM230,DM226-DM233))</f>
        <v/>
      </c>
      <c r="DN235" s="45">
        <f>IF(DN209=0,DN226+DN227,IF(DN209&lt;=10,DN226-DN230,DN226-DN233))</f>
        <v/>
      </c>
      <c r="DO235" s="45">
        <f>IF(DO209=0,DO226+DO227,IF(DO209&lt;=10,DO226-DO230,DO226-DO233))</f>
        <v/>
      </c>
      <c r="DP235" s="45">
        <f>IF(DP209=0,DP226+DP227,IF(DP209&lt;=10,DP226-DP230,DP226-DP233))</f>
        <v/>
      </c>
      <c r="DQ235" s="45">
        <f>IF(DQ209=0,DQ226+DQ227,IF(DQ209&lt;=10,DQ226-DQ230,DQ226-DQ233))</f>
        <v/>
      </c>
      <c r="DR235" s="45">
        <f>IF(DR209=0,DR226+DR227,IF(DR209&lt;=10,DR226-DR230,DR226-DR233))</f>
        <v/>
      </c>
      <c r="DS235" s="45">
        <f>IF(DS209=0,DS226+DS227,IF(DS209&lt;=10,DS226-DS230,DS226-DS233))</f>
        <v/>
      </c>
      <c r="DT235" s="45">
        <f>IF(DT209=0,DT226+DT227,IF(DT209&lt;=10,DT226-DT230,DT226-DT233))</f>
        <v/>
      </c>
      <c r="DU235" s="45">
        <f>IF(DU209=0,DU226+DU227,IF(DU209&lt;=10,DU226-DU230,DU226-DU233))</f>
        <v/>
      </c>
      <c r="DV235" s="45">
        <f>IF(DV209=0,DV226+DV227,IF(DV209&lt;=10,DV226-DV230,DV226-DV233))</f>
        <v/>
      </c>
      <c r="DW235" s="45">
        <f>IF(DW209=0,DW226+DW227,IF(DW209&lt;=10,DW226-DW230,DW226-DW233))</f>
        <v/>
      </c>
      <c r="DX235" s="45">
        <f>IF(DX209=0,DX226+DX227,IF(DX209&lt;=10,DX226-DX230,DX226-DX233))</f>
        <v/>
      </c>
      <c r="DY235" s="45">
        <f>IF(DY209=0,DY226+DY227,IF(DY209&lt;=10,DY226-DY230,DY226-DY233))</f>
        <v/>
      </c>
      <c r="DZ235" s="45">
        <f>IF(DZ209=0,DZ226+DZ227,IF(DZ209&lt;=10,DZ226-DZ230,DZ226-DZ233))</f>
        <v/>
      </c>
      <c r="EA235" s="45">
        <f>IF(EA209=0,EA226+EA227,IF(EA209&lt;=10,EA226-EA230,EA226-EA233))</f>
        <v/>
      </c>
      <c r="EB235" s="45">
        <f>IF(EB209=0,EB226+EB227,IF(EB209&lt;=10,EB226-EB230,EB226-EB233))</f>
        <v/>
      </c>
      <c r="EC235" s="45">
        <f>IF(EC209=0,EC226+EC227,IF(EC209&lt;=10,EC226-EC230,EC226-EC233))</f>
        <v/>
      </c>
      <c r="ED235" s="45">
        <f>IF(ED209=0,ED226+ED227,IF(ED209&lt;=10,ED226-ED230,ED226-ED233))</f>
        <v/>
      </c>
      <c r="EE235" s="45">
        <f>IF(EE209=0,EE226+EE227,IF(EE209&lt;=10,EE226-EE230,EE226-EE233))</f>
        <v/>
      </c>
      <c r="EF235" s="45">
        <f>IF(EF209=0,EF226+EF227,IF(EF209&lt;=10,EF226-EF230,EF226-EF233))</f>
        <v/>
      </c>
      <c r="EG235" s="45">
        <f>IF(EG209=0,EG226+EG227,IF(EG209&lt;=10,EG226-EG230,EG226-EG233))</f>
        <v/>
      </c>
      <c r="EH235" s="45">
        <f>IF(EH209=0,EH226+EH227,IF(EH209&lt;=10,EH226-EH230,EH226-EH233))</f>
        <v/>
      </c>
      <c r="EI235" s="45">
        <f>IF(EI209=0,EI226+EI227,IF(EI209&lt;=10,EI226-EI230,EI226-EI233))</f>
        <v/>
      </c>
      <c r="EJ235" s="45">
        <f>IF(EJ209=0,EJ226+EJ227,IF(EJ209&lt;=10,EJ226-EJ230,EJ226-EJ233))</f>
        <v/>
      </c>
      <c r="EK235" s="45">
        <f>IF(EK209=0,EK226+EK227,IF(EK209&lt;=10,EK226-EK230,EK226-EK233))</f>
        <v/>
      </c>
      <c r="EL235" s="45">
        <f>IF(EL209=0,EL226+EL227,IF(EL209&lt;=10,EL226-EL230,EL226-EL233))</f>
        <v/>
      </c>
      <c r="EM235" s="45">
        <f>IF(EM209=0,EM226+EM227,IF(EM209&lt;=10,EM226-EM230,EM226-EM233))</f>
        <v/>
      </c>
      <c r="EN235" s="45">
        <f>IF(EN209=0,EN226+EN227,IF(EN209&lt;=10,EN226-EN230,EN226-EN233))</f>
        <v/>
      </c>
      <c r="EO235" s="45">
        <f>IF(EO209=0,EO226+EO227,IF(EO209&lt;=10,EO226-EO230,EO226-EO233))</f>
        <v/>
      </c>
      <c r="EP235" s="45">
        <f>IF(EP209=0,EP226+EP227,IF(EP209&lt;=10,EP226-EP230,EP226-EP233))</f>
        <v/>
      </c>
      <c r="EQ235" s="45">
        <f>IF(EQ209=0,EQ226+EQ227,IF(EQ209&lt;=10,EQ226-EQ230,EQ226-EQ233))</f>
        <v/>
      </c>
      <c r="ER235" s="45">
        <f>IF(ER209=0,ER226+ER227,IF(ER209&lt;=10,ER226-ER230,ER226-ER233))</f>
        <v/>
      </c>
      <c r="ES235" s="45">
        <f>IF(ES209=0,ES226+ES227,IF(ES209&lt;=10,ES226-ES230,ES226-ES233))</f>
        <v/>
      </c>
      <c r="ET235" s="45">
        <f>IF(ET209=0,ET226+ET227,IF(ET209&lt;=10,ET226-ET230,ET226-ET233))</f>
        <v/>
      </c>
      <c r="EU235" s="45">
        <f>IF(EU209=0,EU226+EU227,IF(EU209&lt;=10,EU226-EU230,EU226-EU233))</f>
        <v/>
      </c>
      <c r="EV235" s="45">
        <f>IF(EV209=0,EV226+EV227,IF(EV209&lt;=10,EV226-EV230,EV226-EV233))</f>
        <v/>
      </c>
      <c r="EW235" s="45">
        <f>IF(EW209=0,EW226+EW227,IF(EW209&lt;=10,EW226-EW230,EW226-EW233))</f>
        <v/>
      </c>
      <c r="EX235" s="45">
        <f>IF(EX209=0,EX226+EX227,IF(EX209&lt;=10,EX226-EX230,EX226-EX233))</f>
        <v/>
      </c>
      <c r="EY235" s="45">
        <f>IF(EY209=0,EY226+EY227,IF(EY209&lt;=10,EY226-EY230,EY226-EY233))</f>
        <v/>
      </c>
      <c r="EZ235" s="45">
        <f>IF(EZ209=0,EZ226+EZ227,IF(EZ209&lt;=10,EZ226-EZ230,EZ226-EZ233))</f>
        <v/>
      </c>
      <c r="FA235" s="45">
        <f>IF(FA209=0,FA226+FA227,IF(FA209&lt;=10,FA226-FA230,FA226-FA233))</f>
        <v/>
      </c>
      <c r="FB235" s="45">
        <f>IF(FB209=0,FB226+FB227,IF(FB209&lt;=10,FB226-FB230,FB226-FB233))</f>
        <v/>
      </c>
      <c r="FC235" s="45">
        <f>IF(FC209=0,FC226+FC227,IF(FC209&lt;=10,FC226-FC230,FC226-FC233))</f>
        <v/>
      </c>
      <c r="FD235" s="45">
        <f>IF(FD209=0,FD226+FD227,IF(FD209&lt;=10,FD226-FD230,FD226-FD233))</f>
        <v/>
      </c>
      <c r="FE235" s="45">
        <f>IF(FE209=0,FE226+FE227,IF(FE209&lt;=10,FE226-FE230,FE226-FE233))</f>
        <v/>
      </c>
      <c r="FF235" s="45">
        <f>IF(FF209=0,FF226+FF227,IF(FF209&lt;=10,FF226-FF230,FF226-FF233))</f>
        <v/>
      </c>
      <c r="FG235" s="45">
        <f>IF(FG209=0,FG226+FG227,IF(FG209&lt;=10,FG226-FG230,FG226-FG233))</f>
        <v/>
      </c>
      <c r="FH235" s="45">
        <f>IF(FH209=0,FH226+FH227,IF(FH209&lt;=10,FH226-FH230,FH226-FH233))</f>
        <v/>
      </c>
      <c r="FI235" s="45">
        <f>IF(FI209=0,FI226+FI227,IF(FI209&lt;=10,FI226-FI230,FI226-FI233))</f>
        <v/>
      </c>
      <c r="FJ235" s="45">
        <f>IF(FJ209=0,FJ226+FJ227,IF(FJ209&lt;=10,FJ226-FJ230,FJ226-FJ233))</f>
        <v/>
      </c>
      <c r="FK235" s="45">
        <f>IF(FK209=0,FK226+FK227,IF(FK209&lt;=10,FK226-FK230,FK226-FK233))</f>
        <v/>
      </c>
      <c r="FL235" s="45">
        <f>IF(FL209=0,FL226+FL227,IF(FL209&lt;=10,FL226-FL230,FL226-FL233))</f>
        <v/>
      </c>
      <c r="FM235" s="45">
        <f>IF(FM209=0,FM226+FM227,IF(FM209&lt;=10,FM226-FM230,FM226-FM233))</f>
        <v/>
      </c>
      <c r="FN235" s="45">
        <f>IF(FN209=0,FN226+FN227,IF(FN209&lt;=10,FN226-FN230,FN226-FN233))</f>
        <v/>
      </c>
      <c r="FO235" s="45">
        <f>IF(FO209=0,FO226+FO227,IF(FO209&lt;=10,FO226-FO230,FO226-FO233))</f>
        <v/>
      </c>
      <c r="FP235" s="45">
        <f>IF(FP209=0,FP226+FP227,IF(FP209&lt;=10,FP226-FP230,FP226-FP233))</f>
        <v/>
      </c>
      <c r="FQ235" s="45">
        <f>IF(FQ209=0,FQ226+FQ227,IF(FQ209&lt;=10,FQ226-FQ230,FQ226-FQ233))</f>
        <v/>
      </c>
      <c r="FR235" s="45">
        <f>IF(FR209=0,FR226+FR227,IF(FR209&lt;=10,FR226-FR230,FR226-FR233))</f>
        <v/>
      </c>
      <c r="FS235" s="45">
        <f>IF(FS209=0,FS226+FS227,IF(FS209&lt;=10,FS226-FS230,FS226-FS233))</f>
        <v/>
      </c>
      <c r="FT235" s="45">
        <f>IF(FT209=0,FT226+FT227,IF(FT209&lt;=10,FT226-FT230,FT226-FT233))</f>
        <v/>
      </c>
      <c r="FU235" s="45">
        <f>IF(FU209=0,FU226+FU227,IF(FU209&lt;=10,FU226-FU230,FU226-FU233))</f>
        <v/>
      </c>
      <c r="FV235" s="45">
        <f>IF(FV209=0,FV226+FV227,IF(FV209&lt;=10,FV226-FV230,FV226-FV233))</f>
        <v/>
      </c>
      <c r="FW235" s="45">
        <f>IF(FW209=0,FW226+FW227,IF(FW209&lt;=10,FW226-FW230,FW226-FW233))</f>
        <v/>
      </c>
      <c r="FX235" s="45">
        <f>IF(FX209=0,FX226+FX227,IF(FX209&lt;=10,FX226-FX230,FX226-FX233))</f>
        <v/>
      </c>
      <c r="FY235" s="45">
        <f>IF(FY209=0,FY226+FY227,IF(FY209&lt;=10,FY226-FY230,FY226-FY233))</f>
        <v/>
      </c>
      <c r="FZ235" s="45">
        <f>IF(FZ209=0,FZ226+FZ227,IF(FZ209&lt;=10,FZ226-FZ230,FZ226-FZ233))</f>
        <v/>
      </c>
      <c r="GA235" s="45">
        <f>IF(GA209=0,GA226+GA227,IF(GA209&lt;=10,GA226-GA230,GA226-GA233))</f>
        <v/>
      </c>
      <c r="GB235" s="45">
        <f>IF(GB209=0,GB226+GB227,IF(GB209&lt;=10,GB226-GB230,GB226-GB233))</f>
        <v/>
      </c>
      <c r="GC235" s="45">
        <f>IF(GC209=0,GC226+GC227,IF(GC209&lt;=10,GC226-GC230,GC226-GC233))</f>
        <v/>
      </c>
      <c r="GD235" s="45">
        <f>IF(GD209=0,GD226+GD227,IF(GD209&lt;=10,GD226-GD230,GD226-GD233))</f>
        <v/>
      </c>
      <c r="GE235" s="45">
        <f>IF(GE209=0,GE226+GE227,IF(GE209&lt;=10,GE226-GE230,GE226-GE233))</f>
        <v/>
      </c>
      <c r="GF235" s="45">
        <f>IF(GF209=0,GF226+GF227,IF(GF209&lt;=10,GF226-GF230,GF226-GF233))</f>
        <v/>
      </c>
      <c r="GG235" s="45">
        <f>IF(GG209=0,GG226+GG227,IF(GG209&lt;=10,GG226-GG230,GG226-GG233))</f>
        <v/>
      </c>
      <c r="GH235" s="45">
        <f>IF(GH209=0,GH226+GH227,IF(GH209&lt;=10,GH226-GH230,GH226-GH233))</f>
        <v/>
      </c>
      <c r="GI235" s="45">
        <f>IF(GI209=0,GI226+GI227,IF(GI209&lt;=10,GI226-GI230,GI226-GI233))</f>
        <v/>
      </c>
      <c r="GJ235" s="45">
        <f>IF(GJ209=0,GJ226+GJ227,IF(GJ209&lt;=10,GJ226-GJ230,GJ226-GJ233))</f>
        <v/>
      </c>
      <c r="GK235" s="45">
        <f>IF(GK209=0,GK226+GK227,IF(GK209&lt;=10,GK226-GK230,GK226-GK233))</f>
        <v/>
      </c>
      <c r="GL235" s="45">
        <f>IF(GL209=0,GL226+GL227,IF(GL209&lt;=10,GL226-GL230,GL226-GL233))</f>
        <v/>
      </c>
      <c r="GM235" s="45">
        <f>IF(GM209=0,GM226+GM227,IF(GM209&lt;=10,GM226-GM230,GM226-GM233))</f>
        <v/>
      </c>
      <c r="GN235" s="45">
        <f>IF(GN209=0,GN226+GN227,IF(GN209&lt;=10,GN226-GN230,GN226-GN233))</f>
        <v/>
      </c>
      <c r="GO235" s="45">
        <f>IF(GO209=0,GO226+GO227,IF(GO209&lt;=10,GO226-GO230,GO226-GO233))</f>
        <v/>
      </c>
      <c r="GP235" s="45">
        <f>IF(GP209=0,GP226+GP227,IF(GP209&lt;=10,GP226-GP230,GP226-GP233))</f>
        <v/>
      </c>
      <c r="GQ235" s="45">
        <f>IF(GQ209=0,GQ226+GQ227,IF(GQ209&lt;=10,GQ226-GQ230,GQ226-GQ233))</f>
        <v/>
      </c>
      <c r="GR235" s="45">
        <f>IF(GR209=0,GR226+GR227,IF(GR209&lt;=10,GR226-GR230,GR226-GR233))</f>
        <v/>
      </c>
      <c r="GS235" s="45">
        <f>IF(GS209=0,GS226+GS227,IF(GS209&lt;=10,GS226-GS230,GS226-GS233))</f>
        <v/>
      </c>
      <c r="GT235" s="45">
        <f>IF(GT209=0,GT226+GT227,IF(GT209&lt;=10,GT226-GT230,GT226-GT233))</f>
        <v/>
      </c>
      <c r="GU235" s="45">
        <f>IF(GU209=0,GU226+GU227,IF(GU209&lt;=10,GU226-GU230,GU226-GU233))</f>
        <v/>
      </c>
      <c r="GV235" s="45">
        <f>IF(GV209=0,GV226+GV227,IF(GV209&lt;=10,GV226-GV230,GV226-GV233))</f>
        <v/>
      </c>
      <c r="GW235" s="45">
        <f>IF(GW209=0,GW226+GW227,IF(GW209&lt;=10,GW226-GW230,GW226-GW233))</f>
        <v/>
      </c>
      <c r="GX235" s="45">
        <f>IF(GX209=0,GX226+GX227,IF(GX209&lt;=10,GX226-GX230,GX226-GX233))</f>
        <v/>
      </c>
      <c r="GY235" s="45">
        <f>IF(GY209=0,GY226+GY227,IF(GY209&lt;=10,GY226-GY230,GY226-GY233))</f>
        <v/>
      </c>
      <c r="GZ235" s="45">
        <f>IF(GZ209=0,GZ226+GZ227,IF(GZ209&lt;=10,GZ226-GZ230,GZ226-GZ233))</f>
        <v/>
      </c>
      <c r="HA235" s="45">
        <f>IF(HA209=0,HA226+HA227,IF(HA209&lt;=10,HA226-HA230,HA226-HA233))</f>
        <v/>
      </c>
      <c r="HB235" s="45">
        <f>IF(HB209=0,HB226+HB227,IF(HB209&lt;=10,HB226-HB230,HB226-HB233))</f>
        <v/>
      </c>
      <c r="HC235" s="45">
        <f>IF(HC209=0,HC226+HC227,IF(HC209&lt;=10,HC226-HC230,HC226-HC233))</f>
        <v/>
      </c>
      <c r="HD235" s="45">
        <f>IF(HD209=0,HD226+HD227,IF(HD209&lt;=10,HD226-HD230,HD226-HD233))</f>
        <v/>
      </c>
      <c r="HE235" s="45">
        <f>IF(HE209=0,HE226+HE227,IF(HE209&lt;=10,HE226-HE230,HE226-HE233))</f>
        <v/>
      </c>
      <c r="HF235" s="45">
        <f>IF(HF209=0,HF226+HF227,IF(HF209&lt;=10,HF226-HF230,HF226-HF233))</f>
        <v/>
      </c>
      <c r="HG235" s="45">
        <f>IF(HG209=0,HG226+HG227,IF(HG209&lt;=10,HG226-HG230,HG226-HG233))</f>
        <v/>
      </c>
      <c r="HH235" s="45">
        <f>IF(HH209=0,HH226+HH227,IF(HH209&lt;=10,HH226-HH230,HH226-HH233))</f>
        <v/>
      </c>
      <c r="HI235" s="45">
        <f>IF(HI209=0,HI226+HI227,IF(HI209&lt;=10,HI226-HI230,HI226-HI233))</f>
        <v/>
      </c>
      <c r="HJ235" s="45">
        <f>IF(HJ209=0,HJ226+HJ227,IF(HJ209&lt;=10,HJ226-HJ230,HJ226-HJ233))</f>
        <v/>
      </c>
      <c r="HK235" s="45">
        <f>IF(HK209=0,HK226+HK227,IF(HK209&lt;=10,HK226-HK230,HK226-HK233))</f>
        <v/>
      </c>
      <c r="HL235" s="45">
        <f>IF(HL209=0,HL226+HL227,IF(HL209&lt;=10,HL226-HL230,HL226-HL233))</f>
        <v/>
      </c>
      <c r="HM235" s="45">
        <f>IF(HM209=0,HM226+HM227,IF(HM209&lt;=10,HM226-HM230,HM226-HM233))</f>
        <v/>
      </c>
      <c r="HN235" s="45">
        <f>IF(HN209=0,HN226+HN227,IF(HN209&lt;=10,HN226-HN230,HN226-HN233))</f>
        <v/>
      </c>
      <c r="HO235" s="45">
        <f>IF(HO209=0,HO226+HO227,IF(HO209&lt;=10,HO226-HO230,HO226-HO233))</f>
        <v/>
      </c>
      <c r="HP235" s="45">
        <f>IF(HP209=0,HP226+HP227,IF(HP209&lt;=10,HP226-HP230,HP226-HP233))</f>
        <v/>
      </c>
      <c r="HQ235" s="45">
        <f>IF(HQ209=0,HQ226+HQ227,IF(HQ209&lt;=10,HQ226-HQ230,HQ226-HQ233))</f>
        <v/>
      </c>
      <c r="HR235" s="45">
        <f>IF(HR209=0,HR226+HR227,IF(HR209&lt;=10,HR226-HR230,HR226-HR233))</f>
        <v/>
      </c>
      <c r="HS235" s="45">
        <f>IF(HS209=0,HS226+HS227,IF(HS209&lt;=10,HS226-HS230,HS226-HS233))</f>
        <v/>
      </c>
      <c r="HT235" s="45">
        <f>IF(HT209=0,HT226+HT227,IF(HT209&lt;=10,HT226-HT230,HT226-HT233))</f>
        <v/>
      </c>
      <c r="HU235" s="45">
        <f>IF(HU209=0,HU226+HU227,IF(HU209&lt;=10,HU226-HU230,HU226-HU233))</f>
        <v/>
      </c>
      <c r="HV235" s="45">
        <f>IF(HV209=0,HV226+HV227,IF(HV209&lt;=10,HV226-HV230,HV226-HV233))</f>
        <v/>
      </c>
      <c r="HW235" s="45">
        <f>IF(HW209=0,HW226+HW227,IF(HW209&lt;=10,HW226-HW230,HW226-HW233))</f>
        <v/>
      </c>
      <c r="HX235" s="45">
        <f>IF(HX209=0,HX226+HX227,IF(HX209&lt;=10,HX226-HX230,HX226-HX233))</f>
        <v/>
      </c>
      <c r="HY235" s="45">
        <f>IF(HY209=0,HY226+HY227,IF(HY209&lt;=10,HY226-HY230,HY226-HY233))</f>
        <v/>
      </c>
      <c r="HZ235" s="45">
        <f>IF(HZ209=0,HZ226+HZ227,IF(HZ209&lt;=10,HZ226-HZ230,HZ226-HZ233))</f>
        <v/>
      </c>
      <c r="IA235" s="45">
        <f>IF(IA209=0,IA226+IA227,IF(IA209&lt;=10,IA226-IA230,IA226-IA233))</f>
        <v/>
      </c>
      <c r="IB235" s="45">
        <f>IF(IB209=0,IB226+IB227,IF(IB209&lt;=10,IB226-IB230,IB226-IB233))</f>
        <v/>
      </c>
      <c r="IC235" s="45">
        <f>IF(IC209=0,IC226+IC227,IF(IC209&lt;=10,IC226-IC230,IC226-IC233))</f>
        <v/>
      </c>
      <c r="ID235" s="45">
        <f>IF(ID209=0,ID226+ID227,IF(ID209&lt;=10,ID226-ID230,ID226-ID233))</f>
        <v/>
      </c>
      <c r="IE235" s="45">
        <f>IF(IE209=0,IE226+IE227,IF(IE209&lt;=10,IE226-IE230,IE226-IE233))</f>
        <v/>
      </c>
      <c r="IF235" s="45">
        <f>IF(IF209=0,IF226+IF227,IF(IF209&lt;=10,IF226-IF230,IF226-IF233))</f>
        <v/>
      </c>
      <c r="IG235" s="45">
        <f>IF(IG209=0,IG226+IG227,IF(IG209&lt;=10,IG226-IG230,IG226-IG233))</f>
        <v/>
      </c>
      <c r="IH235" s="45">
        <f>IF(IH209=0,IH226+IH227,IF(IH209&lt;=10,IH226-IH230,IH226-IH233))</f>
        <v/>
      </c>
      <c r="II235" s="45">
        <f>IF(II209=0,II226+II227,IF(II209&lt;=10,II226-II230,II226-II233))</f>
        <v/>
      </c>
      <c r="IJ235" s="45">
        <f>IF(IJ209=0,IJ226+IJ227,IF(IJ209&lt;=10,IJ226-IJ230,IJ226-IJ233))</f>
        <v/>
      </c>
      <c r="IK235" s="45">
        <f>IF(IK209=0,IK226+IK227,IF(IK209&lt;=10,IK226-IK230,IK226-IK233))</f>
        <v/>
      </c>
      <c r="IL235" s="45">
        <f>IF(IL209=0,IL226+IL227,IF(IL209&lt;=10,IL226-IL230,IL226-IL233))</f>
        <v/>
      </c>
      <c r="IM235" s="45">
        <f>IF(IM209=0,IM226+IM227,IF(IM209&lt;=10,IM226-IM230,IM226-IM233))</f>
        <v/>
      </c>
      <c r="IN235" s="45">
        <f>IF(IN209=0,IN226+IN227,IF(IN209&lt;=10,IN226-IN230,IN226-IN233))</f>
        <v/>
      </c>
      <c r="IO235" s="45">
        <f>IF(IO209=0,IO226+IO227,IF(IO209&lt;=10,IO226-IO230,IO226-IO233))</f>
        <v/>
      </c>
      <c r="IP235" s="45">
        <f>IF(IP209=0,IP226+IP227,IF(IP209&lt;=10,IP226-IP230,IP226-IP233))</f>
        <v/>
      </c>
      <c r="IQ235" s="45">
        <f>IF(IQ209=0,IQ226+IQ227,IF(IQ209&lt;=10,IQ226-IQ230,IQ226-IQ233))</f>
        <v/>
      </c>
      <c r="IR235" s="45">
        <f>IF(IR209=0,IR226+IR227,IF(IR209&lt;=10,IR226-IR230,IR226-IR233))</f>
        <v/>
      </c>
      <c r="IS235" s="45">
        <f>IF(IS209=0,IS226+IS227,IF(IS209&lt;=10,IS226-IS230,IS226-IS233))</f>
        <v/>
      </c>
      <c r="IT235" s="45">
        <f>IF(IT209=0,IT226+IT227,IF(IT209&lt;=10,IT226-IT230,IT226-IT233))</f>
        <v/>
      </c>
      <c r="IU235" s="45">
        <f>IF(IU209=0,IU226+IU227,IF(IU209&lt;=10,IU226-IU230,IU226-IU233))</f>
        <v/>
      </c>
      <c r="IV235" s="45">
        <f>IF(IV209=0,IV226+IV227,IF(IV209&lt;=10,IV226-IV230,IV226-IV233))</f>
        <v/>
      </c>
      <c r="IW235" s="45">
        <f>IF(IW209=0,IW226+IW227,IF(IW209&lt;=10,IW226-IW230,IW226-IW233))</f>
        <v/>
      </c>
      <c r="IX235" s="45">
        <f>IF(IX209=0,IX226+IX227,IF(IX209&lt;=10,IX226-IX230,IX226-IX233))</f>
        <v/>
      </c>
      <c r="IY235" s="45">
        <f>IF(IY209=0,IY226+IY227,IF(IY209&lt;=10,IY226-IY230,IY226-IY233))</f>
        <v/>
      </c>
      <c r="IZ235" s="45">
        <f>IF(IZ209=0,IZ226+IZ227,IF(IZ209&lt;=10,IZ226-IZ230,IZ226-IZ233))</f>
        <v/>
      </c>
      <c r="JA235" s="45">
        <f>IF(JA209=0,JA226+JA227,IF(JA209&lt;=10,JA226-JA230,JA226-JA233))</f>
        <v/>
      </c>
      <c r="JB235" s="45">
        <f>IF(JB209=0,JB226+JB227,IF(JB209&lt;=10,JB226-JB230,JB226-JB233))</f>
        <v/>
      </c>
      <c r="JC235" s="45">
        <f>IF(JC209=0,JC226+JC227,IF(JC209&lt;=10,JC226-JC230,JC226-JC233))</f>
        <v/>
      </c>
      <c r="JD235" s="45">
        <f>IF(JD209=0,JD226+JD227,IF(JD209&lt;=10,JD226-JD230,JD226-JD233))</f>
        <v/>
      </c>
      <c r="JE235" s="45">
        <f>IF(JE209=0,JE226+JE227,IF(JE209&lt;=10,JE226-JE230,JE226-JE233))</f>
        <v/>
      </c>
      <c r="JF235" s="45">
        <f>IF(JF209=0,JF226+JF227,IF(JF209&lt;=10,JF226-JF230,JF226-JF233))</f>
        <v/>
      </c>
      <c r="JG235" s="45">
        <f>IF(JG209=0,JG226+JG227,IF(JG209&lt;=10,JG226-JG230,JG226-JG233))</f>
        <v/>
      </c>
      <c r="JH235" s="45">
        <f>IF(JH209=0,JH226+JH227,IF(JH209&lt;=10,JH226-JH230,JH226-JH233))</f>
        <v/>
      </c>
      <c r="JI235" s="45">
        <f>IF(JI209=0,JI226+JI227,IF(JI209&lt;=10,JI226-JI230,JI226-JI233))</f>
        <v/>
      </c>
      <c r="JJ235" s="45">
        <f>IF(JJ209=0,JJ226+JJ227,IF(JJ209&lt;=10,JJ226-JJ230,JJ226-JJ233))</f>
        <v/>
      </c>
      <c r="JK235" s="45">
        <f>IF(JK209=0,JK226+JK227,IF(JK209&lt;=10,JK226-JK230,JK226-JK233))</f>
        <v/>
      </c>
      <c r="JL235" s="45">
        <f>IF(JL209=0,JL226+JL227,IF(JL209&lt;=10,JL226-JL230,JL226-JL233))</f>
        <v/>
      </c>
      <c r="JM235" s="45">
        <f>IF(JM209=0,JM226+JM227,IF(JM209&lt;=10,JM226-JM230,JM226-JM233))</f>
        <v/>
      </c>
      <c r="JN235" s="45">
        <f>IF(JN209=0,JN226+JN227,IF(JN209&lt;=10,JN226-JN230,JN226-JN233))</f>
        <v/>
      </c>
      <c r="JO235" s="45">
        <f>IF(JO209=0,JO226+JO227,IF(JO209&lt;=10,JO226-JO230,JO226-JO233))</f>
        <v/>
      </c>
      <c r="JP235" s="45">
        <f>IF(JP209=0,JP226+JP227,IF(JP209&lt;=10,JP226-JP230,JP226-JP233))</f>
        <v/>
      </c>
      <c r="JQ235" s="45">
        <f>IF(JQ209=0,JQ226+JQ227,IF(JQ209&lt;=10,JQ226-JQ230,JQ226-JQ233))</f>
        <v/>
      </c>
      <c r="JR235" s="45">
        <f>IF(JR209=0,JR226+JR227,IF(JR209&lt;=10,JR226-JR230,JR226-JR233))</f>
        <v/>
      </c>
      <c r="JS235" s="45">
        <f>IF(JS209=0,JS226+JS227,IF(JS209&lt;=10,JS226-JS230,JS226-JS233))</f>
        <v/>
      </c>
      <c r="JT235" s="45">
        <f>IF(JT209=0,JT226+JT227,IF(JT209&lt;=10,JT226-JT230,JT226-JT233))</f>
        <v/>
      </c>
      <c r="JU235" s="45">
        <f>IF(JU209=0,JU226+JU227,IF(JU209&lt;=10,JU226-JU230,JU226-JU233))</f>
        <v/>
      </c>
      <c r="JV235" s="45">
        <f>IF(JV209=0,JV226+JV227,IF(JV209&lt;=10,JV226-JV230,JV226-JV233))</f>
        <v/>
      </c>
      <c r="JW235" s="45">
        <f>IF(JW209=0,JW226+JW227,IF(JW209&lt;=10,JW226-JW230,JW226-JW233))</f>
        <v/>
      </c>
      <c r="JX235" s="45">
        <f>IF(JX209=0,JX226+JX227,IF(JX209&lt;=10,JX226-JX230,JX226-JX233))</f>
        <v/>
      </c>
      <c r="JY235" s="45">
        <f>IF(JY209=0,JY226+JY227,IF(JY209&lt;=10,JY226-JY230,JY226-JY233))</f>
        <v/>
      </c>
      <c r="JZ235" s="45">
        <f>IF(JZ209=0,JZ226+JZ227,IF(JZ209&lt;=10,JZ226-JZ230,JZ226-JZ233))</f>
        <v/>
      </c>
      <c r="KA235" s="45">
        <f>IF(KA209=0,KA226+KA227,IF(KA209&lt;=10,KA226-KA230,KA226-KA233))</f>
        <v/>
      </c>
      <c r="KB235" s="45">
        <f>IF(KB209=0,KB226+KB227,IF(KB209&lt;=10,KB226-KB230,KB226-KB233))</f>
        <v/>
      </c>
      <c r="KC235" s="45">
        <f>IF(KC209=0,KC226+KC227,IF(KC209&lt;=10,KC226-KC230,KC226-KC233))</f>
        <v/>
      </c>
      <c r="KD235" s="45">
        <f>IF(KD209=0,KD226+KD227,IF(KD209&lt;=10,KD226-KD230,KD226-KD233))</f>
        <v/>
      </c>
      <c r="KE235" s="45">
        <f>IF(KE209=0,KE226+KE227,IF(KE209&lt;=10,KE226-KE230,KE226-KE233))</f>
        <v/>
      </c>
      <c r="KF235" s="45">
        <f>IF(KF209=0,KF226+KF227,IF(KF209&lt;=10,KF226-KF230,KF226-KF233))</f>
        <v/>
      </c>
      <c r="KG235" s="45">
        <f>IF(KG209=0,KG226+KG227,IF(KG209&lt;=10,KG226-KG230,KG226-KG233))</f>
        <v/>
      </c>
      <c r="KH235" s="45">
        <f>IF(KH209=0,KH226+KH227,IF(KH209&lt;=10,KH226-KH230,KH226-KH233))</f>
        <v/>
      </c>
      <c r="KI235" s="45">
        <f>IF(KI209=0,KI226+KI227,IF(KI209&lt;=10,KI226-KI230,KI226-KI233))</f>
        <v/>
      </c>
      <c r="KJ235" s="45">
        <f>IF(KJ209=0,KJ226+KJ227,IF(KJ209&lt;=10,KJ226-KJ230,KJ226-KJ233))</f>
        <v/>
      </c>
      <c r="KK235" s="45">
        <f>IF(KK209=0,KK226+KK227,IF(KK209&lt;=10,KK226-KK230,KK226-KK233))</f>
        <v/>
      </c>
      <c r="KL235" s="45">
        <f>IF(KL209=0,KL226+KL227,IF(KL209&lt;=10,KL226-KL230,KL226-KL233))</f>
        <v/>
      </c>
      <c r="KM235" s="45">
        <f>IF(KM209=0,KM226+KM227,IF(KM209&lt;=10,KM226-KM230,KM226-KM233))</f>
        <v/>
      </c>
      <c r="KN235" s="45">
        <f>IF(KN209=0,KN226+KN227,IF(KN209&lt;=10,KN226-KN230,KN226-KN233))</f>
        <v/>
      </c>
      <c r="KO235" s="45">
        <f>IF(KO209=0,KO226+KO227,IF(KO209&lt;=10,KO226-KO230,KO226-KO233))</f>
        <v/>
      </c>
      <c r="KP235" s="45">
        <f>IF(KP209=0,KP226+KP227,IF(KP209&lt;=10,KP226-KP230,KP226-KP233))</f>
        <v/>
      </c>
      <c r="KQ235" s="45">
        <f>IF(KQ209=0,KQ226+KQ227,IF(KQ209&lt;=10,KQ226-KQ230,KQ226-KQ233))</f>
        <v/>
      </c>
      <c r="KR235" s="45">
        <f>IF(KR209=0,KR226+KR227,IF(KR209&lt;=10,KR226-KR230,KR226-KR233))</f>
        <v/>
      </c>
      <c r="KS235" s="45">
        <f>IF(KS209=0,KS226+KS227,IF(KS209&lt;=10,KS226-KS230,KS226-KS233))</f>
        <v/>
      </c>
      <c r="KT235" s="45">
        <f>IF(KT209=0,KT226+KT227,IF(KT209&lt;=10,KT226-KT230,KT226-KT233))</f>
        <v/>
      </c>
      <c r="KU235" s="45">
        <f>IF(KU209=0,KU226+KU227,IF(KU209&lt;=10,KU226-KU230,KU226-KU233))</f>
        <v/>
      </c>
      <c r="KV235" s="45">
        <f>IF(KV209=0,KV226+KV227,IF(KV209&lt;=10,KV226-KV230,KV226-KV233))</f>
        <v/>
      </c>
      <c r="KW235" s="45">
        <f>IF(KW209=0,KW226+KW227,IF(KW209&lt;=10,KW226-KW230,KW226-KW233))</f>
        <v/>
      </c>
      <c r="KX235" s="45">
        <f>IF(KX209=0,KX226+KX227,IF(KX209&lt;=10,KX226-KX230,KX226-KX233))</f>
        <v/>
      </c>
      <c r="KY235" s="45">
        <f>IF(KY209=0,KY226+KY227,IF(KY209&lt;=10,KY226-KY230,KY226-KY233))</f>
        <v/>
      </c>
      <c r="KZ235" s="45">
        <f>IF(KZ209=0,KZ226+KZ227,IF(KZ209&lt;=10,KZ226-KZ230,KZ226-KZ233))</f>
        <v/>
      </c>
      <c r="LA235" s="45">
        <f>IF(LA209=0,LA226+LA227,IF(LA209&lt;=10,LA226-LA230,LA226-LA233))</f>
        <v/>
      </c>
      <c r="LB235" s="45">
        <f>IF(LB209=0,LB226+LB227,IF(LB209&lt;=10,LB226-LB230,LB226-LB233))</f>
        <v/>
      </c>
      <c r="LC235" s="45">
        <f>IF(LC209=0,LC226+LC227,IF(LC209&lt;=10,LC226-LC230,LC226-LC233))</f>
        <v/>
      </c>
      <c r="LD235" s="45">
        <f>IF(LD209=0,LD226+LD227,IF(LD209&lt;=10,LD226-LD230,LD226-LD233))</f>
        <v/>
      </c>
      <c r="LE235" s="45">
        <f>IF(LE209=0,LE226+LE227,IF(LE209&lt;=10,LE226-LE230,LE226-LE233))</f>
        <v/>
      </c>
      <c r="LF235" s="45">
        <f>IF(LF209=0,LF226+LF227,IF(LF209&lt;=10,LF226-LF230,LF226-LF233))</f>
        <v/>
      </c>
      <c r="LG235" s="45">
        <f>IF(LG209=0,LG226+LG227,IF(LG209&lt;=10,LG226-LG230,LG226-LG233))</f>
        <v/>
      </c>
      <c r="LH235" s="45">
        <f>IF(LH209=0,LH226+LH227,IF(LH209&lt;=10,LH226-LH230,LH226-LH233))</f>
        <v/>
      </c>
      <c r="LI235" s="45">
        <f>IF(LI209=0,LI226+LI227,IF(LI209&lt;=10,LI226-LI230,LI226-LI233))</f>
        <v/>
      </c>
      <c r="LJ235" s="45">
        <f>IF(LJ209=0,LJ226+LJ227,IF(LJ209&lt;=10,LJ226-LJ230,LJ226-LJ233))</f>
        <v/>
      </c>
      <c r="LK235" s="45">
        <f>IF(LK209=0,LK226+LK227,IF(LK209&lt;=10,LK226-LK230,LK226-LK233))</f>
        <v/>
      </c>
      <c r="LL235" s="45">
        <f>IF(LL209=0,LL226+LL227,IF(LL209&lt;=10,LL226-LL230,LL226-LL233))</f>
        <v/>
      </c>
      <c r="LM235" s="45">
        <f>IF(LM209=0,LM226+LM227,IF(LM209&lt;=10,LM226-LM230,LM226-LM233))</f>
        <v/>
      </c>
      <c r="LN235" s="45">
        <f>IF(LN209=0,LN226+LN227,IF(LN209&lt;=10,LN226-LN230,LN226-LN233))</f>
        <v/>
      </c>
      <c r="LO235" s="45">
        <f>IF(LO209=0,LO226+LO227,IF(LO209&lt;=10,LO226-LO230,LO226-LO233))</f>
        <v/>
      </c>
      <c r="LP235" s="45">
        <f>IF(LP209=0,LP226+LP227,IF(LP209&lt;=10,LP226-LP230,LP226-LP233))</f>
        <v/>
      </c>
      <c r="LQ235" s="45">
        <f>IF(LQ209=0,LQ226+LQ227,IF(LQ209&lt;=10,LQ226-LQ230,LQ226-LQ233))</f>
        <v/>
      </c>
      <c r="LR235" s="45">
        <f>IF(LR209=0,LR226+LR227,IF(LR209&lt;=10,LR226-LR230,LR226-LR233))</f>
        <v/>
      </c>
      <c r="LS235" s="45">
        <f>IF(LS209=0,LS226+LS227,IF(LS209&lt;=10,LS226-LS230,LS226-LS233))</f>
        <v/>
      </c>
      <c r="LT235" s="45">
        <f>IF(LT209=0,LT226+LT227,IF(LT209&lt;=10,LT226-LT230,LT226-LT233))</f>
        <v/>
      </c>
      <c r="LU235" s="45">
        <f>IF(LU209=0,LU226+LU227,IF(LU209&lt;=10,LU226-LU230,LU226-LU233))</f>
        <v/>
      </c>
      <c r="LV235" s="45">
        <f>IF(LV209=0,LV226+LV227,IF(LV209&lt;=10,LV226-LV230,LV226-LV233))</f>
        <v/>
      </c>
      <c r="LW235" s="45">
        <f>IF(LW209=0,LW226+LW227,IF(LW209&lt;=10,LW226-LW230,LW226-LW233))</f>
        <v/>
      </c>
      <c r="LX235" s="45">
        <f>IF(LX209=0,LX226+LX227,IF(LX209&lt;=10,LX226-LX230,LX226-LX233))</f>
        <v/>
      </c>
      <c r="LY235" s="45">
        <f>IF(LY209=0,LY226+LY227,IF(LY209&lt;=10,LY226-LY230,LY226-LY233))</f>
        <v/>
      </c>
      <c r="LZ235" s="45">
        <f>IF(LZ209=0,LZ226+LZ227,IF(LZ209&lt;=10,LZ226-LZ230,LZ226-LZ233))</f>
        <v/>
      </c>
      <c r="MA235" s="45">
        <f>IF(MA209=0,MA226+MA227,IF(MA209&lt;=10,MA226-MA230,MA226-MA233))</f>
        <v/>
      </c>
      <c r="MB235" s="45">
        <f>IF(MB209=0,MB226+MB227,IF(MB209&lt;=10,MB226-MB230,MB226-MB233))</f>
        <v/>
      </c>
      <c r="MC235" s="45">
        <f>IF(MC209=0,MC226+MC227,IF(MC209&lt;=10,MC226-MC230,MC226-MC233))</f>
        <v/>
      </c>
      <c r="MD235" s="45">
        <f>IF(MD209=0,MD226+MD227,IF(MD209&lt;=10,MD226-MD230,MD226-MD233))</f>
        <v/>
      </c>
      <c r="ME235" s="45">
        <f>IF(ME209=0,ME226+ME227,IF(ME209&lt;=10,ME226-ME230,ME226-ME233))</f>
        <v/>
      </c>
      <c r="MF235" s="45">
        <f>IF(MF209=0,MF226+MF227,IF(MF209&lt;=10,MF226-MF230,MF226-MF233))</f>
        <v/>
      </c>
      <c r="MG235" s="45">
        <f>IF(MG209=0,MG226+MG227,IF(MG209&lt;=10,MG226-MG230,MG226-MG233))</f>
        <v/>
      </c>
      <c r="MH235" s="45">
        <f>IF(MH209=0,MH226+MH227,IF(MH209&lt;=10,MH226-MH230,MH226-MH233))</f>
        <v/>
      </c>
      <c r="MI235" s="45">
        <f>IF(MI209=0,MI226+MI227,IF(MI209&lt;=10,MI226-MI230,MI226-MI233))</f>
        <v/>
      </c>
      <c r="MJ235" s="45">
        <f>IF(MJ209=0,MJ226+MJ227,IF(MJ209&lt;=10,MJ226-MJ230,MJ226-MJ233))</f>
        <v/>
      </c>
      <c r="MK235" s="45">
        <f>IF(MK209=0,MK226+MK227,IF(MK209&lt;=10,MK226-MK230,MK226-MK233))</f>
        <v/>
      </c>
      <c r="ML235" s="45">
        <f>IF(ML209=0,ML226+ML227,IF(ML209&lt;=10,ML226-ML230,ML226-ML233))</f>
        <v/>
      </c>
      <c r="MM235" s="45">
        <f>IF(MM209=0,MM226+MM227,IF(MM209&lt;=10,MM226-MM230,MM226-MM233))</f>
        <v/>
      </c>
      <c r="MN235" s="45">
        <f>IF(MN209=0,MN226+MN227,IF(MN209&lt;=10,MN226-MN230,MN226-MN233))</f>
        <v/>
      </c>
      <c r="MO235" s="45">
        <f>IF(MO209=0,MO226+MO227,IF(MO209&lt;=10,MO226-MO230,MO226-MO233))</f>
        <v/>
      </c>
      <c r="MP235" s="45">
        <f>IF(MP209=0,MP226+MP227,IF(MP209&lt;=10,MP226-MP230,MP226-MP233))</f>
        <v/>
      </c>
      <c r="MQ235" s="45">
        <f>IF(MQ209=0,MQ226+MQ227,IF(MQ209&lt;=10,MQ226-MQ230,MQ226-MQ233))</f>
        <v/>
      </c>
      <c r="MR235" s="45">
        <f>IF(MR209=0,MR226+MR227,IF(MR209&lt;=10,MR226-MR230,MR226-MR233))</f>
        <v/>
      </c>
      <c r="MS235" s="45">
        <f>IF(MS209=0,MS226+MS227,IF(MS209&lt;=10,MS226-MS230,MS226-MS233))</f>
        <v/>
      </c>
      <c r="MT235" s="45">
        <f>IF(MT209=0,MT226+MT227,IF(MT209&lt;=10,MT226-MT230,MT226-MT233))</f>
        <v/>
      </c>
      <c r="MU235" s="45">
        <f>IF(MU209=0,MU226+MU227,IF(MU209&lt;=10,MU226-MU230,MU226-MU233))</f>
        <v/>
      </c>
      <c r="MV235" s="45">
        <f>IF(MV209=0,MV226+MV227,IF(MV209&lt;=10,MV226-MV230,MV226-MV233))</f>
        <v/>
      </c>
      <c r="MW235" s="45">
        <f>IF(MW209=0,MW226+MW227,IF(MW209&lt;=10,MW226-MW230,MW226-MW233))</f>
        <v/>
      </c>
      <c r="MX235" s="45">
        <f>IF(MX209=0,MX226+MX227,IF(MX209&lt;=10,MX226-MX230,MX226-MX233))</f>
        <v/>
      </c>
      <c r="MY235" s="45">
        <f>IF(MY209=0,MY226+MY227,IF(MY209&lt;=10,MY226-MY230,MY226-MY233))</f>
        <v/>
      </c>
      <c r="MZ235" s="45">
        <f>IF(MZ209=0,MZ226+MZ227,IF(MZ209&lt;=10,MZ226-MZ230,MZ226-MZ233))</f>
        <v/>
      </c>
      <c r="NA235" s="45">
        <f>IF(NA209=0,NA226+NA227,IF(NA209&lt;=10,NA226-NA230,NA226-NA233))</f>
        <v/>
      </c>
      <c r="NB235" s="45">
        <f>IF(NB209=0,NB226+NB227,IF(NB209&lt;=10,NB226-NB230,NB226-NB233))</f>
        <v/>
      </c>
      <c r="NC235" s="45">
        <f>IF(NC209=0,NC226+NC227,IF(NC209&lt;=10,NC226-NC230,NC226-NC233))</f>
        <v/>
      </c>
      <c r="ND235" s="45">
        <f>IF(ND209=0,ND226+ND227,IF(ND209&lt;=10,ND226-ND230,ND226-ND233))</f>
        <v/>
      </c>
      <c r="NE235" s="45">
        <f>IF(NE209=0,NE226+NE227,IF(NE209&lt;=10,NE226-NE230,NE226-NE233))</f>
        <v/>
      </c>
      <c r="NF235" s="45">
        <f>IF(NF209=0,NF226+NF227,IF(NF209&lt;=10,NF226-NF230,NF226-NF233))</f>
        <v/>
      </c>
      <c r="NG235" s="45">
        <f>IF(NG209=0,NG226+NG227,IF(NG209&lt;=10,NG226-NG230,NG226-NG233))</f>
        <v/>
      </c>
      <c r="NH235" s="45">
        <f>IF(NH209=0,NH226+NH227,IF(NH209&lt;=10,NH226-NH230,NH226-NH233))</f>
        <v/>
      </c>
      <c r="NI235" s="45">
        <f>IF(NI209=0,NI226+NI227,IF(NI209&lt;=10,NI226-NI230,NI226-NI233))</f>
        <v/>
      </c>
      <c r="NJ235" s="45">
        <f>IF(NJ209=0,NJ226+NJ227,IF(NJ209&lt;=10,NJ226-NJ230,NJ226-NJ233))</f>
        <v/>
      </c>
      <c r="NK235" s="45">
        <f>IF(NK209=0,NK226+NK227,IF(NK209&lt;=10,NK226-NK230,NK226-NK233))</f>
        <v/>
      </c>
      <c r="NL235" s="45">
        <f>IF(NL209=0,NL226+NL227,IF(NL209&lt;=10,NL226-NL230,NL226-NL233))</f>
        <v/>
      </c>
      <c r="NM235" s="45">
        <f>IF(NM209=0,NM226+NM227,IF(NM209&lt;=10,NM226-NM230,NM226-NM233))</f>
        <v/>
      </c>
      <c r="NN235" s="45">
        <f>IF(NN209=0,NN226+NN227,IF(NN209&lt;=10,NN226-NN230,NN226-NN233))</f>
        <v/>
      </c>
      <c r="NO235" s="45">
        <f>IF(NO209=0,NO226+NO227,IF(NO209&lt;=10,NO226-NO230,NO226-NO233))</f>
        <v/>
      </c>
      <c r="NP235" s="45">
        <f>IF(NP209=0,NP226+NP227,IF(NP209&lt;=10,NP226-NP230,NP226-NP233))</f>
        <v/>
      </c>
      <c r="NQ235" s="45">
        <f>IF(NQ209=0,NQ226+NQ227,IF(NQ209&lt;=10,NQ226-NQ230,NQ226-NQ233))</f>
        <v/>
      </c>
      <c r="NR235" s="45">
        <f>IF(NR209=0,NR226+NR227,IF(NR209&lt;=10,NR226-NR230,NR226-NR233))</f>
        <v/>
      </c>
      <c r="NS235" s="45">
        <f>IF(NS209=0,NS226+NS227,IF(NS209&lt;=10,NS226-NS230,NS226-NS233))</f>
        <v/>
      </c>
      <c r="NT235" s="45">
        <f>IF(NT209=0,NT226+NT227,IF(NT209&lt;=10,NT226-NT230,NT226-NT233))</f>
        <v/>
      </c>
      <c r="NU235" s="45">
        <f>IF(NU209=0,NU226+NU227,IF(NU209&lt;=10,NU226-NU230,NU226-NU233))</f>
        <v/>
      </c>
      <c r="NV235" s="45">
        <f>IF(NV209=0,NV226+NV227,IF(NV209&lt;=10,NV226-NV230,NV226-NV233))</f>
        <v/>
      </c>
      <c r="NW235" s="45">
        <f>IF(NW209=0,NW226+NW227,IF(NW209&lt;=10,NW226-NW230,NW226-NW233))</f>
        <v/>
      </c>
      <c r="NX235" s="45">
        <f>IF(NX209=0,NX226+NX227,IF(NX209&lt;=10,NX226-NX230,NX226-NX233))</f>
        <v/>
      </c>
      <c r="NY235" s="45">
        <f>IF(NY209=0,NY226+NY227,IF(NY209&lt;=10,NY226-NY230,NY226-NY233))</f>
        <v/>
      </c>
      <c r="NZ235" s="45">
        <f>IF(NZ209=0,NZ226+NZ227,IF(NZ209&lt;=10,NZ226-NZ230,NZ226-NZ233))</f>
        <v/>
      </c>
      <c r="OA235" s="45">
        <f>IF(OA209=0,OA226+OA227,IF(OA209&lt;=10,OA226-OA230,OA226-OA233))</f>
        <v/>
      </c>
      <c r="OB235" s="45">
        <f>IF(OB209=0,OB226+OB227,IF(OB209&lt;=10,OB226-OB230,OB226-OB233))</f>
        <v/>
      </c>
      <c r="OC235" s="45">
        <f>IF(OC209=0,OC226+OC227,IF(OC209&lt;=10,OC226-OC230,OC226-OC233))</f>
        <v/>
      </c>
      <c r="OD235" s="45">
        <f>IF(OD209=0,OD226+OD227,IF(OD209&lt;=10,OD226-OD230,OD226-OD233))</f>
        <v/>
      </c>
      <c r="OE235" s="45">
        <f>IF(OE209=0,OE226+OE227,IF(OE209&lt;=10,OE226-OE230,OE226-OE233))</f>
        <v/>
      </c>
      <c r="OF235" s="45">
        <f>IF(OF209=0,OF226+OF227,IF(OF209&lt;=10,OF226-OF230,OF226-OF233))</f>
        <v/>
      </c>
      <c r="OG235" s="45">
        <f>IF(OG209=0,OG226+OG227,IF(OG209&lt;=10,OG226-OG230,OG226-OG233))</f>
        <v/>
      </c>
      <c r="OH235" s="45">
        <f>IF(OH209=0,OH226+OH227,IF(OH209&lt;=10,OH226-OH230,OH226-OH233))</f>
        <v/>
      </c>
      <c r="OI235" s="45">
        <f>IF(OI209=0,OI226+OI227,IF(OI209&lt;=10,OI226-OI230,OI226-OI233))</f>
        <v/>
      </c>
      <c r="OJ235" s="45">
        <f>IF(OJ209=0,OJ226+OJ227,IF(OJ209&lt;=10,OJ226-OJ230,OJ226-OJ233))</f>
        <v/>
      </c>
      <c r="OK235" s="45">
        <f>IF(OK209=0,OK226+OK227,IF(OK209&lt;=10,OK226-OK230,OK226-OK233))</f>
        <v/>
      </c>
      <c r="OL235" s="45">
        <f>IF(OL209=0,OL226+OL227,IF(OL209&lt;=10,OL226-OL230,OL226-OL233))</f>
        <v/>
      </c>
      <c r="OM235" s="45">
        <f>IF(OM209=0,OM226+OM227,IF(OM209&lt;=10,OM226-OM230,OM226-OM233))</f>
        <v/>
      </c>
      <c r="ON235" s="45">
        <f>IF(ON209=0,ON226+ON227,IF(ON209&lt;=10,ON226-ON230,ON226-ON233))</f>
        <v/>
      </c>
      <c r="OO235" s="45">
        <f>IF(OO209=0,OO226+OO227,IF(OO209&lt;=10,OO226-OO230,OO226-OO233))</f>
        <v/>
      </c>
      <c r="OP235" s="45">
        <f>IF(OP209=0,OP226+OP227,IF(OP209&lt;=10,OP226-OP230,OP226-OP233))</f>
        <v/>
      </c>
      <c r="OQ235" s="45">
        <f>IF(OQ209=0,OQ226+OQ227,IF(OQ209&lt;=10,OQ226-OQ230,OQ226-OQ233))</f>
        <v/>
      </c>
      <c r="OR235" s="45">
        <f>IF(OR209=0,OR226+OR227,IF(OR209&lt;=10,OR226-OR230,OR226-OR233))</f>
        <v/>
      </c>
      <c r="OS235" s="45">
        <f>IF(OS209=0,OS226+OS227,IF(OS209&lt;=10,OS226-OS230,OS226-OS233))</f>
        <v/>
      </c>
      <c r="OT235" s="45">
        <f>IF(OT209=0,OT226+OT227,IF(OT209&lt;=10,OT226-OT230,OT226-OT233))</f>
        <v/>
      </c>
      <c r="OU235" s="45">
        <f>IF(OU209=0,OU226+OU227,IF(OU209&lt;=10,OU226-OU230,OU226-OU233))</f>
        <v/>
      </c>
      <c r="OV235" s="45">
        <f>IF(OV209=0,OV226+OV227,IF(OV209&lt;=10,OV226-OV230,OV226-OV233))</f>
        <v/>
      </c>
      <c r="OW235" s="45">
        <f>IF(OW209=0,OW226+OW227,IF(OW209&lt;=10,OW226-OW230,OW226-OW233))</f>
        <v/>
      </c>
      <c r="OX235" s="45">
        <f>IF(OX209=0,OX226+OX227,IF(OX209&lt;=10,OX226-OX230,OX226-OX233))</f>
        <v/>
      </c>
      <c r="OY235" s="45">
        <f>IF(OY209=0,OY226+OY227,IF(OY209&lt;=10,OY226-OY230,OY226-OY233))</f>
        <v/>
      </c>
      <c r="OZ235" s="45">
        <f>IF(OZ209=0,OZ226+OZ227,IF(OZ209&lt;=10,OZ226-OZ230,OZ226-OZ233))</f>
        <v/>
      </c>
      <c r="PA235" s="45">
        <f>IF(PA209=0,PA226+PA227,IF(PA209&lt;=10,PA226-PA230,PA226-PA233))</f>
        <v/>
      </c>
      <c r="PB235" s="45">
        <f>IF(PB209=0,PB226+PB227,IF(PB209&lt;=10,PB226-PB230,PB226-PB233))</f>
        <v/>
      </c>
      <c r="PC235" s="45">
        <f>IF(PC209=0,PC226+PC227,IF(PC209&lt;=10,PC226-PC230,PC226-PC233))</f>
        <v/>
      </c>
      <c r="PD235" s="45">
        <f>IF(PD209=0,PD226+PD227,IF(PD209&lt;=10,PD226-PD230,PD226-PD233))</f>
        <v/>
      </c>
      <c r="PE235" s="45">
        <f>IF(PE209=0,PE226+PE227,IF(PE209&lt;=10,PE226-PE230,PE226-PE233))</f>
        <v/>
      </c>
      <c r="PF235" s="45">
        <f>IF(PF209=0,PF226+PF227,IF(PF209&lt;=10,PF226-PF230,PF226-PF233))</f>
        <v/>
      </c>
      <c r="PG235" s="45">
        <f>IF(PG209=0,PG226+PG227,IF(PG209&lt;=10,PG226-PG230,PG226-PG233))</f>
        <v/>
      </c>
      <c r="PH235" s="45">
        <f>IF(PH209=0,PH226+PH227,IF(PH209&lt;=10,PH226-PH230,PH226-PH233))</f>
        <v/>
      </c>
      <c r="PI235" s="45">
        <f>IF(PI209=0,PI226+PI227,IF(PI209&lt;=10,PI226-PI230,PI226-PI233))</f>
        <v/>
      </c>
      <c r="PJ235" s="45">
        <f>IF(PJ209=0,PJ226+PJ227,IF(PJ209&lt;=10,PJ226-PJ230,PJ226-PJ233))</f>
        <v/>
      </c>
      <c r="PK235" s="45">
        <f>IF(PK209=0,PK226+PK227,IF(PK209&lt;=10,PK226-PK230,PK226-PK233))</f>
        <v/>
      </c>
      <c r="PL235" s="45">
        <f>IF(PL209=0,PL226+PL227,IF(PL209&lt;=10,PL226-PL230,PL226-PL233))</f>
        <v/>
      </c>
      <c r="PM235" s="45">
        <f>IF(PM209=0,PM226+PM227,IF(PM209&lt;=10,PM226-PM230,PM226-PM233))</f>
        <v/>
      </c>
    </row>
    <row r="236">
      <c r="A236" s="9" t="inlineStr">
        <is>
          <t>Existing site NOI retained</t>
        </is>
      </c>
      <c r="B236" s="9" t="inlineStr">
        <is>
          <t>P4</t>
        </is>
      </c>
      <c r="C236" s="43">
        <f>SUM(D236:PM236)</f>
        <v/>
      </c>
      <c r="D236" s="44">
        <f>0</f>
        <v/>
      </c>
      <c r="E236" s="44">
        <f>0</f>
        <v/>
      </c>
      <c r="F236" s="44">
        <f>0</f>
        <v/>
      </c>
      <c r="G236" s="44">
        <f>0</f>
        <v/>
      </c>
      <c r="H236" s="44">
        <f>0</f>
        <v/>
      </c>
      <c r="I236" s="44">
        <f>0</f>
        <v/>
      </c>
      <c r="J236" s="44">
        <f>0</f>
        <v/>
      </c>
      <c r="K236" s="44">
        <f>0</f>
        <v/>
      </c>
      <c r="L236" s="44">
        <f>0</f>
        <v/>
      </c>
      <c r="M236" s="44">
        <f>0</f>
        <v/>
      </c>
      <c r="N236" s="44">
        <f>0</f>
        <v/>
      </c>
      <c r="O236" s="44">
        <f>0</f>
        <v/>
      </c>
      <c r="P236" s="44">
        <f>0</f>
        <v/>
      </c>
      <c r="Q236" s="44">
        <f>0</f>
        <v/>
      </c>
      <c r="R236" s="44">
        <f>0</f>
        <v/>
      </c>
      <c r="S236" s="44">
        <f>0</f>
        <v/>
      </c>
      <c r="T236" s="44">
        <f>0</f>
        <v/>
      </c>
      <c r="U236" s="44">
        <f>0</f>
        <v/>
      </c>
      <c r="V236" s="44">
        <f>0</f>
        <v/>
      </c>
      <c r="W236" s="44">
        <f>0</f>
        <v/>
      </c>
      <c r="X236" s="44">
        <f>0</f>
        <v/>
      </c>
      <c r="Y236" s="44">
        <f>0</f>
        <v/>
      </c>
      <c r="Z236" s="44">
        <f>0</f>
        <v/>
      </c>
      <c r="AA236" s="44">
        <f>0</f>
        <v/>
      </c>
      <c r="AB236" s="44">
        <f>0</f>
        <v/>
      </c>
      <c r="AC236" s="44">
        <f>0</f>
        <v/>
      </c>
      <c r="AD236" s="44">
        <f>0</f>
        <v/>
      </c>
      <c r="AE236" s="44">
        <f>0</f>
        <v/>
      </c>
      <c r="AF236" s="44">
        <f>0</f>
        <v/>
      </c>
      <c r="AG236" s="44">
        <f>0</f>
        <v/>
      </c>
      <c r="AH236" s="44">
        <f>0</f>
        <v/>
      </c>
      <c r="AI236" s="44">
        <f>0</f>
        <v/>
      </c>
      <c r="AJ236" s="44">
        <f>0</f>
        <v/>
      </c>
      <c r="AK236" s="44">
        <f>0</f>
        <v/>
      </c>
      <c r="AL236" s="44">
        <f>0</f>
        <v/>
      </c>
      <c r="AM236" s="44">
        <f>0</f>
        <v/>
      </c>
      <c r="AN236" s="44">
        <f>0</f>
        <v/>
      </c>
      <c r="AO236" s="44">
        <f>0</f>
        <v/>
      </c>
      <c r="AP236" s="44">
        <f>0</f>
        <v/>
      </c>
      <c r="AQ236" s="44">
        <f>0</f>
        <v/>
      </c>
      <c r="AR236" s="44">
        <f>0</f>
        <v/>
      </c>
      <c r="AS236" s="44">
        <f>0</f>
        <v/>
      </c>
      <c r="AT236" s="44">
        <f>0</f>
        <v/>
      </c>
      <c r="AU236" s="44">
        <f>0</f>
        <v/>
      </c>
      <c r="AV236" s="44">
        <f>0</f>
        <v/>
      </c>
      <c r="AW236" s="44">
        <f>0</f>
        <v/>
      </c>
      <c r="AX236" s="44">
        <f>0</f>
        <v/>
      </c>
      <c r="AY236" s="44">
        <f>0</f>
        <v/>
      </c>
      <c r="AZ236" s="44">
        <f>0</f>
        <v/>
      </c>
      <c r="BA236" s="44">
        <f>0</f>
        <v/>
      </c>
      <c r="BB236" s="44">
        <f>0</f>
        <v/>
      </c>
      <c r="BC236" s="44">
        <f>0</f>
        <v/>
      </c>
      <c r="BD236" s="44">
        <f>0</f>
        <v/>
      </c>
      <c r="BE236" s="44">
        <f>0</f>
        <v/>
      </c>
      <c r="BF236" s="44">
        <f>0</f>
        <v/>
      </c>
      <c r="BG236" s="44">
        <f>0</f>
        <v/>
      </c>
      <c r="BH236" s="44">
        <f>0</f>
        <v/>
      </c>
      <c r="BI236" s="44">
        <f>0</f>
        <v/>
      </c>
      <c r="BJ236" s="44">
        <f>0</f>
        <v/>
      </c>
      <c r="BK236" s="44">
        <f>0</f>
        <v/>
      </c>
      <c r="BL236" s="44">
        <f>0</f>
        <v/>
      </c>
      <c r="BM236" s="44">
        <f>0</f>
        <v/>
      </c>
      <c r="BN236" s="44">
        <f>0</f>
        <v/>
      </c>
      <c r="BO236" s="44">
        <f>0</f>
        <v/>
      </c>
      <c r="BP236" s="44">
        <f>0</f>
        <v/>
      </c>
      <c r="BQ236" s="44">
        <f>0</f>
        <v/>
      </c>
      <c r="BR236" s="44">
        <f>0</f>
        <v/>
      </c>
      <c r="BS236" s="44">
        <f>0</f>
        <v/>
      </c>
      <c r="BT236" s="44">
        <f>0</f>
        <v/>
      </c>
      <c r="BU236" s="44">
        <f>0</f>
        <v/>
      </c>
      <c r="BV236" s="44">
        <f>0</f>
        <v/>
      </c>
      <c r="BW236" s="44">
        <f>0</f>
        <v/>
      </c>
      <c r="BX236" s="44">
        <f>0</f>
        <v/>
      </c>
      <c r="BY236" s="44">
        <f>0</f>
        <v/>
      </c>
      <c r="BZ236" s="44">
        <f>0</f>
        <v/>
      </c>
      <c r="CA236" s="44">
        <f>0</f>
        <v/>
      </c>
      <c r="CB236" s="44">
        <f>0</f>
        <v/>
      </c>
      <c r="CC236" s="44">
        <f>0</f>
        <v/>
      </c>
      <c r="CD236" s="44">
        <f>0</f>
        <v/>
      </c>
      <c r="CE236" s="44">
        <f>0</f>
        <v/>
      </c>
      <c r="CF236" s="44">
        <f>0</f>
        <v/>
      </c>
      <c r="CG236" s="44">
        <f>0</f>
        <v/>
      </c>
      <c r="CH236" s="44">
        <f>0</f>
        <v/>
      </c>
      <c r="CI236" s="44">
        <f>0</f>
        <v/>
      </c>
      <c r="CJ236" s="44">
        <f>0</f>
        <v/>
      </c>
      <c r="CK236" s="44">
        <f>0</f>
        <v/>
      </c>
      <c r="CL236" s="44">
        <f>0</f>
        <v/>
      </c>
      <c r="CM236" s="44">
        <f>0</f>
        <v/>
      </c>
      <c r="CN236" s="44">
        <f>0</f>
        <v/>
      </c>
      <c r="CO236" s="44">
        <f>0</f>
        <v/>
      </c>
      <c r="CP236" s="44">
        <f>0</f>
        <v/>
      </c>
      <c r="CQ236" s="44">
        <f>0</f>
        <v/>
      </c>
      <c r="CR236" s="44">
        <f>0</f>
        <v/>
      </c>
      <c r="CS236" s="44">
        <f>0</f>
        <v/>
      </c>
      <c r="CT236" s="44">
        <f>0</f>
        <v/>
      </c>
      <c r="CU236" s="44">
        <f>0</f>
        <v/>
      </c>
      <c r="CV236" s="44">
        <f>0</f>
        <v/>
      </c>
      <c r="CW236" s="44">
        <f>0</f>
        <v/>
      </c>
      <c r="CX236" s="44">
        <f>0</f>
        <v/>
      </c>
      <c r="CY236" s="44">
        <f>0</f>
        <v/>
      </c>
      <c r="CZ236" s="44">
        <f>0</f>
        <v/>
      </c>
      <c r="DA236" s="44">
        <f>0</f>
        <v/>
      </c>
      <c r="DB236" s="44">
        <f>0</f>
        <v/>
      </c>
      <c r="DC236" s="44">
        <f>0</f>
        <v/>
      </c>
      <c r="DD236" s="44">
        <f>0</f>
        <v/>
      </c>
      <c r="DE236" s="44">
        <f>0</f>
        <v/>
      </c>
      <c r="DF236" s="44">
        <f>0</f>
        <v/>
      </c>
      <c r="DG236" s="44">
        <f>0</f>
        <v/>
      </c>
      <c r="DH236" s="44">
        <f>0</f>
        <v/>
      </c>
      <c r="DI236" s="44">
        <f>0</f>
        <v/>
      </c>
      <c r="DJ236" s="44">
        <f>0</f>
        <v/>
      </c>
      <c r="DK236" s="44">
        <f>0</f>
        <v/>
      </c>
      <c r="DL236" s="44">
        <f>0</f>
        <v/>
      </c>
      <c r="DM236" s="44">
        <f>0</f>
        <v/>
      </c>
      <c r="DN236" s="44">
        <f>0</f>
        <v/>
      </c>
      <c r="DO236" s="44">
        <f>0</f>
        <v/>
      </c>
      <c r="DP236" s="44">
        <f>0</f>
        <v/>
      </c>
      <c r="DQ236" s="44">
        <f>0</f>
        <v/>
      </c>
      <c r="DR236" s="44">
        <f>0</f>
        <v/>
      </c>
      <c r="DS236" s="44">
        <f>0</f>
        <v/>
      </c>
      <c r="DT236" s="44">
        <f>0</f>
        <v/>
      </c>
      <c r="DU236" s="44">
        <f>0</f>
        <v/>
      </c>
      <c r="DV236" s="44">
        <f>0</f>
        <v/>
      </c>
      <c r="DW236" s="44">
        <f>0</f>
        <v/>
      </c>
      <c r="DX236" s="44">
        <f>0</f>
        <v/>
      </c>
      <c r="DY236" s="44">
        <f>0</f>
        <v/>
      </c>
      <c r="DZ236" s="44">
        <f>0</f>
        <v/>
      </c>
      <c r="EA236" s="44">
        <f>0</f>
        <v/>
      </c>
      <c r="EB236" s="44">
        <f>0</f>
        <v/>
      </c>
      <c r="EC236" s="44">
        <f>0</f>
        <v/>
      </c>
      <c r="ED236" s="44">
        <f>0</f>
        <v/>
      </c>
      <c r="EE236" s="44">
        <f>0</f>
        <v/>
      </c>
      <c r="EF236" s="44">
        <f>0</f>
        <v/>
      </c>
      <c r="EG236" s="44">
        <f>0</f>
        <v/>
      </c>
      <c r="EH236" s="44">
        <f>0</f>
        <v/>
      </c>
      <c r="EI236" s="44">
        <f>0</f>
        <v/>
      </c>
      <c r="EJ236" s="44">
        <f>0</f>
        <v/>
      </c>
      <c r="EK236" s="44">
        <f>0</f>
        <v/>
      </c>
      <c r="EL236" s="44">
        <f>0</f>
        <v/>
      </c>
      <c r="EM236" s="44">
        <f>0</f>
        <v/>
      </c>
      <c r="EN236" s="44">
        <f>0</f>
        <v/>
      </c>
      <c r="EO236" s="44">
        <f>0</f>
        <v/>
      </c>
      <c r="EP236" s="44">
        <f>0</f>
        <v/>
      </c>
      <c r="EQ236" s="44">
        <f>0</f>
        <v/>
      </c>
      <c r="ER236" s="44">
        <f>0</f>
        <v/>
      </c>
      <c r="ES236" s="44">
        <f>0</f>
        <v/>
      </c>
      <c r="ET236" s="44">
        <f>0</f>
        <v/>
      </c>
      <c r="EU236" s="44">
        <f>0</f>
        <v/>
      </c>
      <c r="EV236" s="44">
        <f>0</f>
        <v/>
      </c>
      <c r="EW236" s="44">
        <f>0</f>
        <v/>
      </c>
      <c r="EX236" s="44">
        <f>0</f>
        <v/>
      </c>
      <c r="EY236" s="44">
        <f>0</f>
        <v/>
      </c>
      <c r="EZ236" s="44">
        <f>0</f>
        <v/>
      </c>
      <c r="FA236" s="44">
        <f>0</f>
        <v/>
      </c>
      <c r="FB236" s="44">
        <f>0</f>
        <v/>
      </c>
      <c r="FC236" s="44">
        <f>0</f>
        <v/>
      </c>
      <c r="FD236" s="44">
        <f>0</f>
        <v/>
      </c>
      <c r="FE236" s="44">
        <f>0</f>
        <v/>
      </c>
      <c r="FF236" s="44">
        <f>0</f>
        <v/>
      </c>
      <c r="FG236" s="44">
        <f>0</f>
        <v/>
      </c>
      <c r="FH236" s="44">
        <f>0</f>
        <v/>
      </c>
      <c r="FI236" s="44">
        <f>0</f>
        <v/>
      </c>
      <c r="FJ236" s="44">
        <f>0</f>
        <v/>
      </c>
      <c r="FK236" s="44">
        <f>0</f>
        <v/>
      </c>
      <c r="FL236" s="44">
        <f>0</f>
        <v/>
      </c>
      <c r="FM236" s="44">
        <f>0</f>
        <v/>
      </c>
      <c r="FN236" s="44">
        <f>0</f>
        <v/>
      </c>
      <c r="FO236" s="44">
        <f>0</f>
        <v/>
      </c>
      <c r="FP236" s="44">
        <f>0</f>
        <v/>
      </c>
      <c r="FQ236" s="44">
        <f>0</f>
        <v/>
      </c>
      <c r="FR236" s="44">
        <f>0</f>
        <v/>
      </c>
      <c r="FS236" s="44">
        <f>0</f>
        <v/>
      </c>
      <c r="FT236" s="44">
        <f>0</f>
        <v/>
      </c>
      <c r="FU236" s="44">
        <f>0</f>
        <v/>
      </c>
      <c r="FV236" s="44">
        <f>0</f>
        <v/>
      </c>
      <c r="FW236" s="44">
        <f>0</f>
        <v/>
      </c>
      <c r="FX236" s="44">
        <f>0</f>
        <v/>
      </c>
      <c r="FY236" s="44">
        <f>0</f>
        <v/>
      </c>
      <c r="FZ236" s="44">
        <f>0</f>
        <v/>
      </c>
      <c r="GA236" s="44">
        <f>0</f>
        <v/>
      </c>
      <c r="GB236" s="44">
        <f>0</f>
        <v/>
      </c>
      <c r="GC236" s="44">
        <f>0</f>
        <v/>
      </c>
      <c r="GD236" s="44">
        <f>0</f>
        <v/>
      </c>
      <c r="GE236" s="44">
        <f>0</f>
        <v/>
      </c>
      <c r="GF236" s="44">
        <f>0</f>
        <v/>
      </c>
      <c r="GG236" s="44">
        <f>0</f>
        <v/>
      </c>
      <c r="GH236" s="44">
        <f>0</f>
        <v/>
      </c>
      <c r="GI236" s="44">
        <f>0</f>
        <v/>
      </c>
      <c r="GJ236" s="44">
        <f>0</f>
        <v/>
      </c>
      <c r="GK236" s="44">
        <f>0</f>
        <v/>
      </c>
      <c r="GL236" s="44">
        <f>0</f>
        <v/>
      </c>
      <c r="GM236" s="44">
        <f>0</f>
        <v/>
      </c>
      <c r="GN236" s="44">
        <f>0</f>
        <v/>
      </c>
      <c r="GO236" s="44">
        <f>0</f>
        <v/>
      </c>
      <c r="GP236" s="44">
        <f>0</f>
        <v/>
      </c>
      <c r="GQ236" s="44">
        <f>0</f>
        <v/>
      </c>
      <c r="GR236" s="44">
        <f>0</f>
        <v/>
      </c>
      <c r="GS236" s="44">
        <f>0</f>
        <v/>
      </c>
      <c r="GT236" s="44">
        <f>0</f>
        <v/>
      </c>
      <c r="GU236" s="44">
        <f>0</f>
        <v/>
      </c>
      <c r="GV236" s="44">
        <f>0</f>
        <v/>
      </c>
      <c r="GW236" s="44">
        <f>0</f>
        <v/>
      </c>
      <c r="GX236" s="44">
        <f>0</f>
        <v/>
      </c>
      <c r="GY236" s="44">
        <f>0</f>
        <v/>
      </c>
      <c r="GZ236" s="44">
        <f>0</f>
        <v/>
      </c>
      <c r="HA236" s="44">
        <f>0</f>
        <v/>
      </c>
      <c r="HB236" s="44">
        <f>0</f>
        <v/>
      </c>
      <c r="HC236" s="44">
        <f>0</f>
        <v/>
      </c>
      <c r="HD236" s="44">
        <f>0</f>
        <v/>
      </c>
      <c r="HE236" s="44">
        <f>0</f>
        <v/>
      </c>
      <c r="HF236" s="44">
        <f>0</f>
        <v/>
      </c>
      <c r="HG236" s="44">
        <f>0</f>
        <v/>
      </c>
      <c r="HH236" s="44">
        <f>0</f>
        <v/>
      </c>
      <c r="HI236" s="44">
        <f>0</f>
        <v/>
      </c>
      <c r="HJ236" s="44">
        <f>0</f>
        <v/>
      </c>
      <c r="HK236" s="44">
        <f>0</f>
        <v/>
      </c>
      <c r="HL236" s="44">
        <f>0</f>
        <v/>
      </c>
      <c r="HM236" s="44">
        <f>0</f>
        <v/>
      </c>
      <c r="HN236" s="44">
        <f>0</f>
        <v/>
      </c>
      <c r="HO236" s="44">
        <f>0</f>
        <v/>
      </c>
      <c r="HP236" s="44">
        <f>0</f>
        <v/>
      </c>
      <c r="HQ236" s="44">
        <f>0</f>
        <v/>
      </c>
      <c r="HR236" s="44">
        <f>0</f>
        <v/>
      </c>
      <c r="HS236" s="44">
        <f>0</f>
        <v/>
      </c>
      <c r="HT236" s="44">
        <f>0</f>
        <v/>
      </c>
      <c r="HU236" s="44">
        <f>0</f>
        <v/>
      </c>
      <c r="HV236" s="44">
        <f>0</f>
        <v/>
      </c>
      <c r="HW236" s="44">
        <f>0</f>
        <v/>
      </c>
      <c r="HX236" s="44">
        <f>0</f>
        <v/>
      </c>
      <c r="HY236" s="44">
        <f>0</f>
        <v/>
      </c>
      <c r="HZ236" s="44">
        <f>0</f>
        <v/>
      </c>
      <c r="IA236" s="44">
        <f>0</f>
        <v/>
      </c>
      <c r="IB236" s="44">
        <f>0</f>
        <v/>
      </c>
      <c r="IC236" s="44">
        <f>0</f>
        <v/>
      </c>
      <c r="ID236" s="44">
        <f>0</f>
        <v/>
      </c>
      <c r="IE236" s="44">
        <f>0</f>
        <v/>
      </c>
      <c r="IF236" s="44">
        <f>0</f>
        <v/>
      </c>
      <c r="IG236" s="44">
        <f>0</f>
        <v/>
      </c>
      <c r="IH236" s="44">
        <f>0</f>
        <v/>
      </c>
      <c r="II236" s="44">
        <f>0</f>
        <v/>
      </c>
      <c r="IJ236" s="44">
        <f>0</f>
        <v/>
      </c>
      <c r="IK236" s="44">
        <f>0</f>
        <v/>
      </c>
      <c r="IL236" s="44">
        <f>0</f>
        <v/>
      </c>
      <c r="IM236" s="44">
        <f>0</f>
        <v/>
      </c>
      <c r="IN236" s="44">
        <f>0</f>
        <v/>
      </c>
      <c r="IO236" s="44">
        <f>0</f>
        <v/>
      </c>
      <c r="IP236" s="44">
        <f>0</f>
        <v/>
      </c>
      <c r="IQ236" s="44">
        <f>0</f>
        <v/>
      </c>
      <c r="IR236" s="44">
        <f>0</f>
        <v/>
      </c>
      <c r="IS236" s="44">
        <f>0</f>
        <v/>
      </c>
      <c r="IT236" s="44">
        <f>0</f>
        <v/>
      </c>
      <c r="IU236" s="44">
        <f>0</f>
        <v/>
      </c>
      <c r="IV236" s="44">
        <f>0</f>
        <v/>
      </c>
      <c r="IW236" s="44">
        <f>0</f>
        <v/>
      </c>
      <c r="IX236" s="44">
        <f>0</f>
        <v/>
      </c>
      <c r="IY236" s="44">
        <f>0</f>
        <v/>
      </c>
      <c r="IZ236" s="44">
        <f>0</f>
        <v/>
      </c>
      <c r="JA236" s="44">
        <f>0</f>
        <v/>
      </c>
      <c r="JB236" s="44">
        <f>0</f>
        <v/>
      </c>
      <c r="JC236" s="44">
        <f>0</f>
        <v/>
      </c>
      <c r="JD236" s="44">
        <f>0</f>
        <v/>
      </c>
      <c r="JE236" s="44">
        <f>0</f>
        <v/>
      </c>
      <c r="JF236" s="44">
        <f>0</f>
        <v/>
      </c>
      <c r="JG236" s="44">
        <f>0</f>
        <v/>
      </c>
      <c r="JH236" s="44">
        <f>0</f>
        <v/>
      </c>
      <c r="JI236" s="44">
        <f>0</f>
        <v/>
      </c>
      <c r="JJ236" s="44">
        <f>0</f>
        <v/>
      </c>
      <c r="JK236" s="44">
        <f>0</f>
        <v/>
      </c>
      <c r="JL236" s="44">
        <f>0</f>
        <v/>
      </c>
      <c r="JM236" s="44">
        <f>0</f>
        <v/>
      </c>
      <c r="JN236" s="44">
        <f>0</f>
        <v/>
      </c>
      <c r="JO236" s="44">
        <f>0</f>
        <v/>
      </c>
      <c r="JP236" s="44">
        <f>0</f>
        <v/>
      </c>
      <c r="JQ236" s="44">
        <f>0</f>
        <v/>
      </c>
      <c r="JR236" s="44">
        <f>0</f>
        <v/>
      </c>
      <c r="JS236" s="44">
        <f>0</f>
        <v/>
      </c>
      <c r="JT236" s="44">
        <f>0</f>
        <v/>
      </c>
      <c r="JU236" s="44">
        <f>0</f>
        <v/>
      </c>
      <c r="JV236" s="44">
        <f>0</f>
        <v/>
      </c>
      <c r="JW236" s="44">
        <f>0</f>
        <v/>
      </c>
      <c r="JX236" s="44">
        <f>0</f>
        <v/>
      </c>
      <c r="JY236" s="44">
        <f>0</f>
        <v/>
      </c>
      <c r="JZ236" s="44">
        <f>0</f>
        <v/>
      </c>
      <c r="KA236" s="44">
        <f>0</f>
        <v/>
      </c>
      <c r="KB236" s="44">
        <f>0</f>
        <v/>
      </c>
      <c r="KC236" s="44">
        <f>0</f>
        <v/>
      </c>
      <c r="KD236" s="44">
        <f>0</f>
        <v/>
      </c>
      <c r="KE236" s="44">
        <f>0</f>
        <v/>
      </c>
      <c r="KF236" s="44">
        <f>0</f>
        <v/>
      </c>
      <c r="KG236" s="44">
        <f>0</f>
        <v/>
      </c>
      <c r="KH236" s="44">
        <f>0</f>
        <v/>
      </c>
      <c r="KI236" s="44">
        <f>0</f>
        <v/>
      </c>
      <c r="KJ236" s="44">
        <f>0</f>
        <v/>
      </c>
      <c r="KK236" s="44">
        <f>0</f>
        <v/>
      </c>
      <c r="KL236" s="44">
        <f>0</f>
        <v/>
      </c>
      <c r="KM236" s="44">
        <f>0</f>
        <v/>
      </c>
      <c r="KN236" s="44">
        <f>0</f>
        <v/>
      </c>
      <c r="KO236" s="44">
        <f>0</f>
        <v/>
      </c>
      <c r="KP236" s="44">
        <f>0</f>
        <v/>
      </c>
      <c r="KQ236" s="44">
        <f>0</f>
        <v/>
      </c>
      <c r="KR236" s="44">
        <f>0</f>
        <v/>
      </c>
      <c r="KS236" s="44">
        <f>0</f>
        <v/>
      </c>
      <c r="KT236" s="44">
        <f>0</f>
        <v/>
      </c>
      <c r="KU236" s="44">
        <f>0</f>
        <v/>
      </c>
      <c r="KV236" s="44">
        <f>0</f>
        <v/>
      </c>
      <c r="KW236" s="44">
        <f>0</f>
        <v/>
      </c>
      <c r="KX236" s="44">
        <f>0</f>
        <v/>
      </c>
      <c r="KY236" s="44">
        <f>0</f>
        <v/>
      </c>
      <c r="KZ236" s="44">
        <f>0</f>
        <v/>
      </c>
      <c r="LA236" s="44">
        <f>0</f>
        <v/>
      </c>
      <c r="LB236" s="44">
        <f>0</f>
        <v/>
      </c>
      <c r="LC236" s="44">
        <f>0</f>
        <v/>
      </c>
      <c r="LD236" s="44">
        <f>0</f>
        <v/>
      </c>
      <c r="LE236" s="44">
        <f>0</f>
        <v/>
      </c>
      <c r="LF236" s="44">
        <f>0</f>
        <v/>
      </c>
      <c r="LG236" s="44">
        <f>0</f>
        <v/>
      </c>
      <c r="LH236" s="44">
        <f>0</f>
        <v/>
      </c>
      <c r="LI236" s="44">
        <f>0</f>
        <v/>
      </c>
      <c r="LJ236" s="44">
        <f>0</f>
        <v/>
      </c>
      <c r="LK236" s="44">
        <f>0</f>
        <v/>
      </c>
      <c r="LL236" s="44">
        <f>0</f>
        <v/>
      </c>
      <c r="LM236" s="44">
        <f>0</f>
        <v/>
      </c>
      <c r="LN236" s="44">
        <f>0</f>
        <v/>
      </c>
      <c r="LO236" s="44">
        <f>0</f>
        <v/>
      </c>
      <c r="LP236" s="44">
        <f>0</f>
        <v/>
      </c>
      <c r="LQ236" s="44">
        <f>0</f>
        <v/>
      </c>
      <c r="LR236" s="44">
        <f>0</f>
        <v/>
      </c>
      <c r="LS236" s="44">
        <f>0</f>
        <v/>
      </c>
      <c r="LT236" s="44">
        <f>0</f>
        <v/>
      </c>
      <c r="LU236" s="44">
        <f>0</f>
        <v/>
      </c>
      <c r="LV236" s="44">
        <f>0</f>
        <v/>
      </c>
      <c r="LW236" s="44">
        <f>0</f>
        <v/>
      </c>
      <c r="LX236" s="44">
        <f>0</f>
        <v/>
      </c>
      <c r="LY236" s="44">
        <f>0</f>
        <v/>
      </c>
      <c r="LZ236" s="44">
        <f>0</f>
        <v/>
      </c>
      <c r="MA236" s="44">
        <f>0</f>
        <v/>
      </c>
      <c r="MB236" s="44">
        <f>0</f>
        <v/>
      </c>
      <c r="MC236" s="44">
        <f>0</f>
        <v/>
      </c>
      <c r="MD236" s="44">
        <f>0</f>
        <v/>
      </c>
      <c r="ME236" s="44">
        <f>0</f>
        <v/>
      </c>
      <c r="MF236" s="44">
        <f>0</f>
        <v/>
      </c>
      <c r="MG236" s="44">
        <f>0</f>
        <v/>
      </c>
      <c r="MH236" s="44">
        <f>0</f>
        <v/>
      </c>
      <c r="MI236" s="44">
        <f>0</f>
        <v/>
      </c>
      <c r="MJ236" s="44">
        <f>0</f>
        <v/>
      </c>
      <c r="MK236" s="44">
        <f>0</f>
        <v/>
      </c>
      <c r="ML236" s="44">
        <f>0</f>
        <v/>
      </c>
      <c r="MM236" s="44">
        <f>0</f>
        <v/>
      </c>
      <c r="MN236" s="44">
        <f>0</f>
        <v/>
      </c>
      <c r="MO236" s="44">
        <f>0</f>
        <v/>
      </c>
      <c r="MP236" s="44">
        <f>0</f>
        <v/>
      </c>
      <c r="MQ236" s="44">
        <f>0</f>
        <v/>
      </c>
      <c r="MR236" s="44">
        <f>0</f>
        <v/>
      </c>
      <c r="MS236" s="44">
        <f>0</f>
        <v/>
      </c>
      <c r="MT236" s="44">
        <f>0</f>
        <v/>
      </c>
      <c r="MU236" s="44">
        <f>0</f>
        <v/>
      </c>
      <c r="MV236" s="44">
        <f>0</f>
        <v/>
      </c>
      <c r="MW236" s="44">
        <f>0</f>
        <v/>
      </c>
      <c r="MX236" s="44">
        <f>0</f>
        <v/>
      </c>
      <c r="MY236" s="44">
        <f>0</f>
        <v/>
      </c>
      <c r="MZ236" s="44">
        <f>0</f>
        <v/>
      </c>
      <c r="NA236" s="44">
        <f>0</f>
        <v/>
      </c>
      <c r="NB236" s="44">
        <f>0</f>
        <v/>
      </c>
      <c r="NC236" s="44">
        <f>0</f>
        <v/>
      </c>
      <c r="ND236" s="44">
        <f>0</f>
        <v/>
      </c>
      <c r="NE236" s="44">
        <f>0</f>
        <v/>
      </c>
      <c r="NF236" s="44">
        <f>0</f>
        <v/>
      </c>
      <c r="NG236" s="44">
        <f>0</f>
        <v/>
      </c>
      <c r="NH236" s="44">
        <f>0</f>
        <v/>
      </c>
      <c r="NI236" s="44">
        <f>0</f>
        <v/>
      </c>
      <c r="NJ236" s="44">
        <f>0</f>
        <v/>
      </c>
      <c r="NK236" s="44">
        <f>0</f>
        <v/>
      </c>
      <c r="NL236" s="44">
        <f>0</f>
        <v/>
      </c>
      <c r="NM236" s="44">
        <f>0</f>
        <v/>
      </c>
      <c r="NN236" s="44">
        <f>0</f>
        <v/>
      </c>
      <c r="NO236" s="44">
        <f>0</f>
        <v/>
      </c>
      <c r="NP236" s="44">
        <f>0</f>
        <v/>
      </c>
      <c r="NQ236" s="44">
        <f>0</f>
        <v/>
      </c>
      <c r="NR236" s="44">
        <f>0</f>
        <v/>
      </c>
      <c r="NS236" s="44">
        <f>0</f>
        <v/>
      </c>
      <c r="NT236" s="44">
        <f>0</f>
        <v/>
      </c>
      <c r="NU236" s="44">
        <f>0</f>
        <v/>
      </c>
      <c r="NV236" s="44">
        <f>0</f>
        <v/>
      </c>
      <c r="NW236" s="44">
        <f>0</f>
        <v/>
      </c>
      <c r="NX236" s="44">
        <f>0</f>
        <v/>
      </c>
      <c r="NY236" s="44">
        <f>0</f>
        <v/>
      </c>
      <c r="NZ236" s="44">
        <f>0</f>
        <v/>
      </c>
      <c r="OA236" s="44">
        <f>0</f>
        <v/>
      </c>
      <c r="OB236" s="44">
        <f>0</f>
        <v/>
      </c>
      <c r="OC236" s="44">
        <f>0</f>
        <v/>
      </c>
      <c r="OD236" s="44">
        <f>0</f>
        <v/>
      </c>
      <c r="OE236" s="44">
        <f>0</f>
        <v/>
      </c>
      <c r="OF236" s="44">
        <f>0</f>
        <v/>
      </c>
      <c r="OG236" s="44">
        <f>0</f>
        <v/>
      </c>
      <c r="OH236" s="44">
        <f>0</f>
        <v/>
      </c>
      <c r="OI236" s="44">
        <f>0</f>
        <v/>
      </c>
      <c r="OJ236" s="44">
        <f>0</f>
        <v/>
      </c>
      <c r="OK236" s="44">
        <f>0</f>
        <v/>
      </c>
      <c r="OL236" s="44">
        <f>0</f>
        <v/>
      </c>
      <c r="OM236" s="44">
        <f>0</f>
        <v/>
      </c>
      <c r="ON236" s="44">
        <f>0</f>
        <v/>
      </c>
      <c r="OO236" s="44">
        <f>0</f>
        <v/>
      </c>
      <c r="OP236" s="44">
        <f>0</f>
        <v/>
      </c>
      <c r="OQ236" s="44">
        <f>0</f>
        <v/>
      </c>
      <c r="OR236" s="44">
        <f>0</f>
        <v/>
      </c>
      <c r="OS236" s="44">
        <f>0</f>
        <v/>
      </c>
      <c r="OT236" s="44">
        <f>0</f>
        <v/>
      </c>
      <c r="OU236" s="44">
        <f>0</f>
        <v/>
      </c>
      <c r="OV236" s="44">
        <f>0</f>
        <v/>
      </c>
      <c r="OW236" s="44">
        <f>0</f>
        <v/>
      </c>
      <c r="OX236" s="44">
        <f>0</f>
        <v/>
      </c>
      <c r="OY236" s="44">
        <f>0</f>
        <v/>
      </c>
      <c r="OZ236" s="44">
        <f>0</f>
        <v/>
      </c>
      <c r="PA236" s="44">
        <f>0</f>
        <v/>
      </c>
      <c r="PB236" s="44">
        <f>0</f>
        <v/>
      </c>
      <c r="PC236" s="44">
        <f>0</f>
        <v/>
      </c>
      <c r="PD236" s="44">
        <f>0</f>
        <v/>
      </c>
      <c r="PE236" s="44">
        <f>0</f>
        <v/>
      </c>
      <c r="PF236" s="44">
        <f>0</f>
        <v/>
      </c>
      <c r="PG236" s="44">
        <f>0</f>
        <v/>
      </c>
      <c r="PH236" s="44">
        <f>0</f>
        <v/>
      </c>
      <c r="PI236" s="44">
        <f>0</f>
        <v/>
      </c>
      <c r="PJ236" s="44">
        <f>0</f>
        <v/>
      </c>
      <c r="PK236" s="44">
        <f>0</f>
        <v/>
      </c>
      <c r="PL236" s="44">
        <f>0</f>
        <v/>
      </c>
      <c r="PM236" s="44">
        <f>0</f>
        <v/>
      </c>
    </row>
    <row r="237">
      <c r="A237" s="5" t="inlineStr">
        <is>
          <t>Unlevered project cash flow</t>
        </is>
      </c>
      <c r="B237" s="9" t="inlineStr">
        <is>
          <t>P4</t>
        </is>
      </c>
      <c r="C237" s="43">
        <f>SUM(D237:PM237)</f>
        <v/>
      </c>
      <c r="D237" s="45">
        <f>-D199+D222+D223+D236</f>
        <v/>
      </c>
      <c r="E237" s="45">
        <f>-E199+E222+E223+E236</f>
        <v/>
      </c>
      <c r="F237" s="45">
        <f>-F199+F222+F223+F236</f>
        <v/>
      </c>
      <c r="G237" s="45">
        <f>-G199+G222+G223+G236</f>
        <v/>
      </c>
      <c r="H237" s="45">
        <f>-H199+H222+H223+H236</f>
        <v/>
      </c>
      <c r="I237" s="45">
        <f>-I199+I222+I223+I236</f>
        <v/>
      </c>
      <c r="J237" s="45">
        <f>-J199+J222+J223+J236</f>
        <v/>
      </c>
      <c r="K237" s="45">
        <f>-K199+K222+K223+K236</f>
        <v/>
      </c>
      <c r="L237" s="45">
        <f>-L199+L222+L223+L236</f>
        <v/>
      </c>
      <c r="M237" s="45">
        <f>-M199+M222+M223+M236</f>
        <v/>
      </c>
      <c r="N237" s="45">
        <f>-N199+N222+N223+N236</f>
        <v/>
      </c>
      <c r="O237" s="45">
        <f>-O199+O222+O223+O236</f>
        <v/>
      </c>
      <c r="P237" s="45">
        <f>-P199+P222+P223+P236</f>
        <v/>
      </c>
      <c r="Q237" s="45">
        <f>-Q199+Q222+Q223+Q236</f>
        <v/>
      </c>
      <c r="R237" s="45">
        <f>-R199+R222+R223+R236</f>
        <v/>
      </c>
      <c r="S237" s="45">
        <f>-S199+S222+S223+S236</f>
        <v/>
      </c>
      <c r="T237" s="45">
        <f>-T199+T222+T223+T236</f>
        <v/>
      </c>
      <c r="U237" s="45">
        <f>-U199+U222+U223+U236</f>
        <v/>
      </c>
      <c r="V237" s="45">
        <f>-V199+V222+V223+V236</f>
        <v/>
      </c>
      <c r="W237" s="45">
        <f>-W199+W222+W223+W236</f>
        <v/>
      </c>
      <c r="X237" s="45">
        <f>-X199+X222+X223+X236</f>
        <v/>
      </c>
      <c r="Y237" s="45">
        <f>-Y199+Y222+Y223+Y236</f>
        <v/>
      </c>
      <c r="Z237" s="45">
        <f>-Z199+Z222+Z223+Z236</f>
        <v/>
      </c>
      <c r="AA237" s="45">
        <f>-AA199+AA222+AA223+AA236</f>
        <v/>
      </c>
      <c r="AB237" s="45">
        <f>-AB199+AB222+AB223+AB236</f>
        <v/>
      </c>
      <c r="AC237" s="45">
        <f>-AC199+AC222+AC223+AC236</f>
        <v/>
      </c>
      <c r="AD237" s="45">
        <f>-AD199+AD222+AD223+AD236</f>
        <v/>
      </c>
      <c r="AE237" s="45">
        <f>-AE199+AE222+AE223+AE236</f>
        <v/>
      </c>
      <c r="AF237" s="45">
        <f>-AF199+AF222+AF223+AF236</f>
        <v/>
      </c>
      <c r="AG237" s="45">
        <f>-AG199+AG222+AG223+AG236</f>
        <v/>
      </c>
      <c r="AH237" s="45">
        <f>-AH199+AH222+AH223+AH236</f>
        <v/>
      </c>
      <c r="AI237" s="45">
        <f>-AI199+AI222+AI223+AI236</f>
        <v/>
      </c>
      <c r="AJ237" s="45">
        <f>-AJ199+AJ222+AJ223+AJ236</f>
        <v/>
      </c>
      <c r="AK237" s="45">
        <f>-AK199+AK222+AK223+AK236</f>
        <v/>
      </c>
      <c r="AL237" s="45">
        <f>-AL199+AL222+AL223+AL236</f>
        <v/>
      </c>
      <c r="AM237" s="45">
        <f>-AM199+AM222+AM223+AM236</f>
        <v/>
      </c>
      <c r="AN237" s="45">
        <f>-AN199+AN222+AN223+AN236</f>
        <v/>
      </c>
      <c r="AO237" s="45">
        <f>-AO199+AO222+AO223+AO236</f>
        <v/>
      </c>
      <c r="AP237" s="45">
        <f>-AP199+AP222+AP223+AP236</f>
        <v/>
      </c>
      <c r="AQ237" s="45">
        <f>-AQ199+AQ222+AQ223+AQ236</f>
        <v/>
      </c>
      <c r="AR237" s="45">
        <f>-AR199+AR222+AR223+AR236</f>
        <v/>
      </c>
      <c r="AS237" s="45">
        <f>-AS199+AS222+AS223+AS236</f>
        <v/>
      </c>
      <c r="AT237" s="45">
        <f>-AT199+AT222+AT223+AT236</f>
        <v/>
      </c>
      <c r="AU237" s="45">
        <f>-AU199+AU222+AU223+AU236</f>
        <v/>
      </c>
      <c r="AV237" s="45">
        <f>-AV199+AV222+AV223+AV236</f>
        <v/>
      </c>
      <c r="AW237" s="45">
        <f>-AW199+AW222+AW223+AW236</f>
        <v/>
      </c>
      <c r="AX237" s="45">
        <f>-AX199+AX222+AX223+AX236</f>
        <v/>
      </c>
      <c r="AY237" s="45">
        <f>-AY199+AY222+AY223+AY236</f>
        <v/>
      </c>
      <c r="AZ237" s="45">
        <f>-AZ199+AZ222+AZ223+AZ236</f>
        <v/>
      </c>
      <c r="BA237" s="45">
        <f>-BA199+BA222+BA223+BA236</f>
        <v/>
      </c>
      <c r="BB237" s="45">
        <f>-BB199+BB222+BB223+BB236</f>
        <v/>
      </c>
      <c r="BC237" s="45">
        <f>-BC199+BC222+BC223+BC236</f>
        <v/>
      </c>
      <c r="BD237" s="45">
        <f>-BD199+BD222+BD223+BD236</f>
        <v/>
      </c>
      <c r="BE237" s="45">
        <f>-BE199+BE222+BE223+BE236</f>
        <v/>
      </c>
      <c r="BF237" s="45">
        <f>-BF199+BF222+BF223+BF236</f>
        <v/>
      </c>
      <c r="BG237" s="45">
        <f>-BG199+BG222+BG223+BG236</f>
        <v/>
      </c>
      <c r="BH237" s="45">
        <f>-BH199+BH222+BH223+BH236</f>
        <v/>
      </c>
      <c r="BI237" s="45">
        <f>-BI199+BI222+BI223+BI236</f>
        <v/>
      </c>
      <c r="BJ237" s="45">
        <f>-BJ199+BJ222+BJ223+BJ236</f>
        <v/>
      </c>
      <c r="BK237" s="45">
        <f>-BK199+BK222+BK223+BK236</f>
        <v/>
      </c>
      <c r="BL237" s="45">
        <f>-BL199+BL222+BL223+BL236</f>
        <v/>
      </c>
      <c r="BM237" s="45">
        <f>-BM199+BM222+BM223+BM236</f>
        <v/>
      </c>
      <c r="BN237" s="45">
        <f>-BN199+BN222+BN223+BN236</f>
        <v/>
      </c>
      <c r="BO237" s="45">
        <f>-BO199+BO222+BO223+BO236</f>
        <v/>
      </c>
      <c r="BP237" s="45">
        <f>-BP199+BP222+BP223+BP236</f>
        <v/>
      </c>
      <c r="BQ237" s="45">
        <f>-BQ199+BQ222+BQ223+BQ236</f>
        <v/>
      </c>
      <c r="BR237" s="45">
        <f>-BR199+BR222+BR223+BR236</f>
        <v/>
      </c>
      <c r="BS237" s="45">
        <f>-BS199+BS222+BS223+BS236</f>
        <v/>
      </c>
      <c r="BT237" s="45">
        <f>-BT199+BT222+BT223+BT236</f>
        <v/>
      </c>
      <c r="BU237" s="45">
        <f>-BU199+BU222+BU223+BU236</f>
        <v/>
      </c>
      <c r="BV237" s="45">
        <f>-BV199+BV222+BV223+BV236</f>
        <v/>
      </c>
      <c r="BW237" s="45">
        <f>-BW199+BW222+BW223+BW236</f>
        <v/>
      </c>
      <c r="BX237" s="45">
        <f>-BX199+BX222+BX223+BX236</f>
        <v/>
      </c>
      <c r="BY237" s="45">
        <f>-BY199+BY222+BY223+BY236</f>
        <v/>
      </c>
      <c r="BZ237" s="45">
        <f>-BZ199+BZ222+BZ223+BZ236</f>
        <v/>
      </c>
      <c r="CA237" s="45">
        <f>-CA199+CA222+CA223+CA236</f>
        <v/>
      </c>
      <c r="CB237" s="45">
        <f>-CB199+CB222+CB223+CB236</f>
        <v/>
      </c>
      <c r="CC237" s="45">
        <f>-CC199+CC222+CC223+CC236</f>
        <v/>
      </c>
      <c r="CD237" s="45">
        <f>-CD199+CD222+CD223+CD236</f>
        <v/>
      </c>
      <c r="CE237" s="45">
        <f>-CE199+CE222+CE223+CE236</f>
        <v/>
      </c>
      <c r="CF237" s="45">
        <f>-CF199+CF222+CF223+CF236</f>
        <v/>
      </c>
      <c r="CG237" s="45">
        <f>-CG199+CG222+CG223+CG236</f>
        <v/>
      </c>
      <c r="CH237" s="45">
        <f>-CH199+CH222+CH223+CH236</f>
        <v/>
      </c>
      <c r="CI237" s="45">
        <f>-CI199+CI222+CI223+CI236</f>
        <v/>
      </c>
      <c r="CJ237" s="45">
        <f>-CJ199+CJ222+CJ223+CJ236</f>
        <v/>
      </c>
      <c r="CK237" s="45">
        <f>-CK199+CK222+CK223+CK236</f>
        <v/>
      </c>
      <c r="CL237" s="45">
        <f>-CL199+CL222+CL223+CL236</f>
        <v/>
      </c>
      <c r="CM237" s="45">
        <f>-CM199+CM222+CM223+CM236</f>
        <v/>
      </c>
      <c r="CN237" s="45">
        <f>-CN199+CN222+CN223+CN236</f>
        <v/>
      </c>
      <c r="CO237" s="45">
        <f>-CO199+CO222+CO223+CO236</f>
        <v/>
      </c>
      <c r="CP237" s="45">
        <f>-CP199+CP222+CP223+CP236</f>
        <v/>
      </c>
      <c r="CQ237" s="45">
        <f>-CQ199+CQ222+CQ223+CQ236</f>
        <v/>
      </c>
      <c r="CR237" s="45">
        <f>-CR199+CR222+CR223+CR236</f>
        <v/>
      </c>
      <c r="CS237" s="45">
        <f>-CS199+CS222+CS223+CS236</f>
        <v/>
      </c>
      <c r="CT237" s="45">
        <f>-CT199+CT222+CT223+CT236</f>
        <v/>
      </c>
      <c r="CU237" s="45">
        <f>-CU199+CU222+CU223+CU236</f>
        <v/>
      </c>
      <c r="CV237" s="45">
        <f>-CV199+CV222+CV223+CV236</f>
        <v/>
      </c>
      <c r="CW237" s="45">
        <f>-CW199+CW222+CW223+CW236</f>
        <v/>
      </c>
      <c r="CX237" s="45">
        <f>-CX199+CX222+CX223+CX236</f>
        <v/>
      </c>
      <c r="CY237" s="45">
        <f>-CY199+CY222+CY223+CY236</f>
        <v/>
      </c>
      <c r="CZ237" s="45">
        <f>-CZ199+CZ222+CZ223+CZ236</f>
        <v/>
      </c>
      <c r="DA237" s="45">
        <f>-DA199+DA222+DA223+DA236</f>
        <v/>
      </c>
      <c r="DB237" s="45">
        <f>-DB199+DB222+DB223+DB236</f>
        <v/>
      </c>
      <c r="DC237" s="45">
        <f>-DC199+DC222+DC223+DC236</f>
        <v/>
      </c>
      <c r="DD237" s="45">
        <f>-DD199+DD222+DD223+DD236</f>
        <v/>
      </c>
      <c r="DE237" s="45">
        <f>-DE199+DE222+DE223+DE236</f>
        <v/>
      </c>
      <c r="DF237" s="45">
        <f>-DF199+DF222+DF223+DF236</f>
        <v/>
      </c>
      <c r="DG237" s="45">
        <f>-DG199+DG222+DG223+DG236</f>
        <v/>
      </c>
      <c r="DH237" s="45">
        <f>-DH199+DH222+DH223+DH236</f>
        <v/>
      </c>
      <c r="DI237" s="45">
        <f>-DI199+DI222+DI223+DI236</f>
        <v/>
      </c>
      <c r="DJ237" s="45">
        <f>-DJ199+DJ222+DJ223+DJ236</f>
        <v/>
      </c>
      <c r="DK237" s="45">
        <f>-DK199+DK222+DK223+DK236</f>
        <v/>
      </c>
      <c r="DL237" s="45">
        <f>-DL199+DL222+DL223+DL236</f>
        <v/>
      </c>
      <c r="DM237" s="45">
        <f>-DM199+DM222+DM223+DM236</f>
        <v/>
      </c>
      <c r="DN237" s="45">
        <f>-DN199+DN222+DN223+DN236</f>
        <v/>
      </c>
      <c r="DO237" s="45">
        <f>-DO199+DO222+DO223+DO236</f>
        <v/>
      </c>
      <c r="DP237" s="45">
        <f>-DP199+DP222+DP223+DP236</f>
        <v/>
      </c>
      <c r="DQ237" s="45">
        <f>-DQ199+DQ222+DQ223+DQ236</f>
        <v/>
      </c>
      <c r="DR237" s="45">
        <f>-DR199+DR222+DR223+DR236</f>
        <v/>
      </c>
      <c r="DS237" s="45">
        <f>-DS199+DS222+DS223+DS236</f>
        <v/>
      </c>
      <c r="DT237" s="45">
        <f>-DT199+DT222+DT223+DT236</f>
        <v/>
      </c>
      <c r="DU237" s="45">
        <f>-DU199+DU222+DU223+DU236</f>
        <v/>
      </c>
      <c r="DV237" s="45">
        <f>-DV199+DV222+DV223+DV236</f>
        <v/>
      </c>
      <c r="DW237" s="45">
        <f>-DW199+DW222+DW223+DW236</f>
        <v/>
      </c>
      <c r="DX237" s="45">
        <f>-DX199+DX222+DX223+DX236</f>
        <v/>
      </c>
      <c r="DY237" s="45">
        <f>-DY199+DY222+DY223+DY236</f>
        <v/>
      </c>
      <c r="DZ237" s="45">
        <f>-DZ199+DZ222+DZ223+DZ236</f>
        <v/>
      </c>
      <c r="EA237" s="45">
        <f>-EA199+EA222+EA223+EA236</f>
        <v/>
      </c>
      <c r="EB237" s="45">
        <f>-EB199+EB222+EB223+EB236</f>
        <v/>
      </c>
      <c r="EC237" s="45">
        <f>-EC199+EC222+EC223+EC236</f>
        <v/>
      </c>
      <c r="ED237" s="45">
        <f>-ED199+ED222+ED223+ED236</f>
        <v/>
      </c>
      <c r="EE237" s="45">
        <f>-EE199+EE222+EE223+EE236</f>
        <v/>
      </c>
      <c r="EF237" s="45">
        <f>-EF199+EF222+EF223+EF236</f>
        <v/>
      </c>
      <c r="EG237" s="45">
        <f>-EG199+EG222+EG223+EG236</f>
        <v/>
      </c>
      <c r="EH237" s="45">
        <f>-EH199+EH222+EH223+EH236</f>
        <v/>
      </c>
      <c r="EI237" s="45">
        <f>-EI199+EI222+EI223+EI236</f>
        <v/>
      </c>
      <c r="EJ237" s="45">
        <f>-EJ199+EJ222+EJ223+EJ236</f>
        <v/>
      </c>
      <c r="EK237" s="45">
        <f>-EK199+EK222+EK223+EK236</f>
        <v/>
      </c>
      <c r="EL237" s="45">
        <f>-EL199+EL222+EL223+EL236</f>
        <v/>
      </c>
      <c r="EM237" s="45">
        <f>-EM199+EM222+EM223+EM236</f>
        <v/>
      </c>
      <c r="EN237" s="45">
        <f>-EN199+EN222+EN223+EN236</f>
        <v/>
      </c>
      <c r="EO237" s="45">
        <f>-EO199+EO222+EO223+EO236</f>
        <v/>
      </c>
      <c r="EP237" s="45">
        <f>-EP199+EP222+EP223+EP236</f>
        <v/>
      </c>
      <c r="EQ237" s="45">
        <f>-EQ199+EQ222+EQ223+EQ236</f>
        <v/>
      </c>
      <c r="ER237" s="45">
        <f>-ER199+ER222+ER223+ER236</f>
        <v/>
      </c>
      <c r="ES237" s="45">
        <f>-ES199+ES222+ES223+ES236</f>
        <v/>
      </c>
      <c r="ET237" s="45">
        <f>-ET199+ET222+ET223+ET236</f>
        <v/>
      </c>
      <c r="EU237" s="45">
        <f>-EU199+EU222+EU223+EU236</f>
        <v/>
      </c>
      <c r="EV237" s="45">
        <f>-EV199+EV222+EV223+EV236</f>
        <v/>
      </c>
      <c r="EW237" s="45">
        <f>-EW199+EW222+EW223+EW236</f>
        <v/>
      </c>
      <c r="EX237" s="45">
        <f>-EX199+EX222+EX223+EX236</f>
        <v/>
      </c>
      <c r="EY237" s="45">
        <f>-EY199+EY222+EY223+EY236</f>
        <v/>
      </c>
      <c r="EZ237" s="45">
        <f>-EZ199+EZ222+EZ223+EZ236</f>
        <v/>
      </c>
      <c r="FA237" s="45">
        <f>-FA199+FA222+FA223+FA236</f>
        <v/>
      </c>
      <c r="FB237" s="45">
        <f>-FB199+FB222+FB223+FB236</f>
        <v/>
      </c>
      <c r="FC237" s="45">
        <f>-FC199+FC222+FC223+FC236</f>
        <v/>
      </c>
      <c r="FD237" s="45">
        <f>-FD199+FD222+FD223+FD236</f>
        <v/>
      </c>
      <c r="FE237" s="45">
        <f>-FE199+FE222+FE223+FE236</f>
        <v/>
      </c>
      <c r="FF237" s="45">
        <f>-FF199+FF222+FF223+FF236</f>
        <v/>
      </c>
      <c r="FG237" s="45">
        <f>-FG199+FG222+FG223+FG236</f>
        <v/>
      </c>
      <c r="FH237" s="45">
        <f>-FH199+FH222+FH223+FH236</f>
        <v/>
      </c>
      <c r="FI237" s="45">
        <f>-FI199+FI222+FI223+FI236</f>
        <v/>
      </c>
      <c r="FJ237" s="45">
        <f>-FJ199+FJ222+FJ223+FJ236</f>
        <v/>
      </c>
      <c r="FK237" s="45">
        <f>-FK199+FK222+FK223+FK236</f>
        <v/>
      </c>
      <c r="FL237" s="45">
        <f>-FL199+FL222+FL223+FL236</f>
        <v/>
      </c>
      <c r="FM237" s="45">
        <f>-FM199+FM222+FM223+FM236</f>
        <v/>
      </c>
      <c r="FN237" s="45">
        <f>-FN199+FN222+FN223+FN236</f>
        <v/>
      </c>
      <c r="FO237" s="45">
        <f>-FO199+FO222+FO223+FO236</f>
        <v/>
      </c>
      <c r="FP237" s="45">
        <f>-FP199+FP222+FP223+FP236</f>
        <v/>
      </c>
      <c r="FQ237" s="45">
        <f>-FQ199+FQ222+FQ223+FQ236</f>
        <v/>
      </c>
      <c r="FR237" s="45">
        <f>-FR199+FR222+FR223+FR236</f>
        <v/>
      </c>
      <c r="FS237" s="45">
        <f>-FS199+FS222+FS223+FS236</f>
        <v/>
      </c>
      <c r="FT237" s="45">
        <f>-FT199+FT222+FT223+FT236</f>
        <v/>
      </c>
      <c r="FU237" s="45">
        <f>-FU199+FU222+FU223+FU236</f>
        <v/>
      </c>
      <c r="FV237" s="45">
        <f>-FV199+FV222+FV223+FV236</f>
        <v/>
      </c>
      <c r="FW237" s="45">
        <f>-FW199+FW222+FW223+FW236</f>
        <v/>
      </c>
      <c r="FX237" s="45">
        <f>-FX199+FX222+FX223+FX236</f>
        <v/>
      </c>
      <c r="FY237" s="45">
        <f>-FY199+FY222+FY223+FY236</f>
        <v/>
      </c>
      <c r="FZ237" s="45">
        <f>-FZ199+FZ222+FZ223+FZ236</f>
        <v/>
      </c>
      <c r="GA237" s="45">
        <f>-GA199+GA222+GA223+GA236</f>
        <v/>
      </c>
      <c r="GB237" s="45">
        <f>-GB199+GB222+GB223+GB236</f>
        <v/>
      </c>
      <c r="GC237" s="45">
        <f>-GC199+GC222+GC223+GC236</f>
        <v/>
      </c>
      <c r="GD237" s="45">
        <f>-GD199+GD222+GD223+GD236</f>
        <v/>
      </c>
      <c r="GE237" s="45">
        <f>-GE199+GE222+GE223+GE236</f>
        <v/>
      </c>
      <c r="GF237" s="45">
        <f>-GF199+GF222+GF223+GF236</f>
        <v/>
      </c>
      <c r="GG237" s="45">
        <f>-GG199+GG222+GG223+GG236</f>
        <v/>
      </c>
      <c r="GH237" s="45">
        <f>-GH199+GH222+GH223+GH236</f>
        <v/>
      </c>
      <c r="GI237" s="45">
        <f>-GI199+GI222+GI223+GI236</f>
        <v/>
      </c>
      <c r="GJ237" s="45">
        <f>-GJ199+GJ222+GJ223+GJ236</f>
        <v/>
      </c>
      <c r="GK237" s="45">
        <f>-GK199+GK222+GK223+GK236</f>
        <v/>
      </c>
      <c r="GL237" s="45">
        <f>-GL199+GL222+GL223+GL236</f>
        <v/>
      </c>
      <c r="GM237" s="45">
        <f>-GM199+GM222+GM223+GM236</f>
        <v/>
      </c>
      <c r="GN237" s="45">
        <f>-GN199+GN222+GN223+GN236</f>
        <v/>
      </c>
      <c r="GO237" s="45">
        <f>-GO199+GO222+GO223+GO236</f>
        <v/>
      </c>
      <c r="GP237" s="45">
        <f>-GP199+GP222+GP223+GP236</f>
        <v/>
      </c>
      <c r="GQ237" s="45">
        <f>-GQ199+GQ222+GQ223+GQ236</f>
        <v/>
      </c>
      <c r="GR237" s="45">
        <f>-GR199+GR222+GR223+GR236</f>
        <v/>
      </c>
      <c r="GS237" s="45">
        <f>-GS199+GS222+GS223+GS236</f>
        <v/>
      </c>
      <c r="GT237" s="45">
        <f>-GT199+GT222+GT223+GT236</f>
        <v/>
      </c>
      <c r="GU237" s="45">
        <f>-GU199+GU222+GU223+GU236</f>
        <v/>
      </c>
      <c r="GV237" s="45">
        <f>-GV199+GV222+GV223+GV236</f>
        <v/>
      </c>
      <c r="GW237" s="45">
        <f>-GW199+GW222+GW223+GW236</f>
        <v/>
      </c>
      <c r="GX237" s="45">
        <f>-GX199+GX222+GX223+GX236</f>
        <v/>
      </c>
      <c r="GY237" s="45">
        <f>-GY199+GY222+GY223+GY236</f>
        <v/>
      </c>
      <c r="GZ237" s="45">
        <f>-GZ199+GZ222+GZ223+GZ236</f>
        <v/>
      </c>
      <c r="HA237" s="45">
        <f>-HA199+HA222+HA223+HA236</f>
        <v/>
      </c>
      <c r="HB237" s="45">
        <f>-HB199+HB222+HB223+HB236</f>
        <v/>
      </c>
      <c r="HC237" s="45">
        <f>-HC199+HC222+HC223+HC236</f>
        <v/>
      </c>
      <c r="HD237" s="45">
        <f>-HD199+HD222+HD223+HD236</f>
        <v/>
      </c>
      <c r="HE237" s="45">
        <f>-HE199+HE222+HE223+HE236</f>
        <v/>
      </c>
      <c r="HF237" s="45">
        <f>-HF199+HF222+HF223+HF236</f>
        <v/>
      </c>
      <c r="HG237" s="45">
        <f>-HG199+HG222+HG223+HG236</f>
        <v/>
      </c>
      <c r="HH237" s="45">
        <f>-HH199+HH222+HH223+HH236</f>
        <v/>
      </c>
      <c r="HI237" s="45">
        <f>-HI199+HI222+HI223+HI236</f>
        <v/>
      </c>
      <c r="HJ237" s="45">
        <f>-HJ199+HJ222+HJ223+HJ236</f>
        <v/>
      </c>
      <c r="HK237" s="45">
        <f>-HK199+HK222+HK223+HK236</f>
        <v/>
      </c>
      <c r="HL237" s="45">
        <f>-HL199+HL222+HL223+HL236</f>
        <v/>
      </c>
      <c r="HM237" s="45">
        <f>-HM199+HM222+HM223+HM236</f>
        <v/>
      </c>
      <c r="HN237" s="45">
        <f>-HN199+HN222+HN223+HN236</f>
        <v/>
      </c>
      <c r="HO237" s="45">
        <f>-HO199+HO222+HO223+HO236</f>
        <v/>
      </c>
      <c r="HP237" s="45">
        <f>-HP199+HP222+HP223+HP236</f>
        <v/>
      </c>
      <c r="HQ237" s="45">
        <f>-HQ199+HQ222+HQ223+HQ236</f>
        <v/>
      </c>
      <c r="HR237" s="45">
        <f>-HR199+HR222+HR223+HR236</f>
        <v/>
      </c>
      <c r="HS237" s="45">
        <f>-HS199+HS222+HS223+HS236</f>
        <v/>
      </c>
      <c r="HT237" s="45">
        <f>-HT199+HT222+HT223+HT236</f>
        <v/>
      </c>
      <c r="HU237" s="45">
        <f>-HU199+HU222+HU223+HU236</f>
        <v/>
      </c>
      <c r="HV237" s="45">
        <f>-HV199+HV222+HV223+HV236</f>
        <v/>
      </c>
      <c r="HW237" s="45">
        <f>-HW199+HW222+HW223+HW236</f>
        <v/>
      </c>
      <c r="HX237" s="45">
        <f>-HX199+HX222+HX223+HX236</f>
        <v/>
      </c>
      <c r="HY237" s="45">
        <f>-HY199+HY222+HY223+HY236</f>
        <v/>
      </c>
      <c r="HZ237" s="45">
        <f>-HZ199+HZ222+HZ223+HZ236</f>
        <v/>
      </c>
      <c r="IA237" s="45">
        <f>-IA199+IA222+IA223+IA236</f>
        <v/>
      </c>
      <c r="IB237" s="45">
        <f>-IB199+IB222+IB223+IB236</f>
        <v/>
      </c>
      <c r="IC237" s="45">
        <f>-IC199+IC222+IC223+IC236</f>
        <v/>
      </c>
      <c r="ID237" s="45">
        <f>-ID199+ID222+ID223+ID236</f>
        <v/>
      </c>
      <c r="IE237" s="45">
        <f>-IE199+IE222+IE223+IE236</f>
        <v/>
      </c>
      <c r="IF237" s="45">
        <f>-IF199+IF222+IF223+IF236</f>
        <v/>
      </c>
      <c r="IG237" s="45">
        <f>-IG199+IG222+IG223+IG236</f>
        <v/>
      </c>
      <c r="IH237" s="45">
        <f>-IH199+IH222+IH223+IH236</f>
        <v/>
      </c>
      <c r="II237" s="45">
        <f>-II199+II222+II223+II236</f>
        <v/>
      </c>
      <c r="IJ237" s="45">
        <f>-IJ199+IJ222+IJ223+IJ236</f>
        <v/>
      </c>
      <c r="IK237" s="45">
        <f>-IK199+IK222+IK223+IK236</f>
        <v/>
      </c>
      <c r="IL237" s="45">
        <f>-IL199+IL222+IL223+IL236</f>
        <v/>
      </c>
      <c r="IM237" s="45">
        <f>-IM199+IM222+IM223+IM236</f>
        <v/>
      </c>
      <c r="IN237" s="45">
        <f>-IN199+IN222+IN223+IN236</f>
        <v/>
      </c>
      <c r="IO237" s="45">
        <f>-IO199+IO222+IO223+IO236</f>
        <v/>
      </c>
      <c r="IP237" s="45">
        <f>-IP199+IP222+IP223+IP236</f>
        <v/>
      </c>
      <c r="IQ237" s="45">
        <f>-IQ199+IQ222+IQ223+IQ236</f>
        <v/>
      </c>
      <c r="IR237" s="45">
        <f>-IR199+IR222+IR223+IR236</f>
        <v/>
      </c>
      <c r="IS237" s="45">
        <f>-IS199+IS222+IS223+IS236</f>
        <v/>
      </c>
      <c r="IT237" s="45">
        <f>-IT199+IT222+IT223+IT236</f>
        <v/>
      </c>
      <c r="IU237" s="45">
        <f>-IU199+IU222+IU223+IU236</f>
        <v/>
      </c>
      <c r="IV237" s="45">
        <f>-IV199+IV222+IV223+IV236</f>
        <v/>
      </c>
      <c r="IW237" s="45">
        <f>-IW199+IW222+IW223+IW236</f>
        <v/>
      </c>
      <c r="IX237" s="45">
        <f>-IX199+IX222+IX223+IX236</f>
        <v/>
      </c>
      <c r="IY237" s="45">
        <f>-IY199+IY222+IY223+IY236</f>
        <v/>
      </c>
      <c r="IZ237" s="45">
        <f>-IZ199+IZ222+IZ223+IZ236</f>
        <v/>
      </c>
      <c r="JA237" s="45">
        <f>-JA199+JA222+JA223+JA236</f>
        <v/>
      </c>
      <c r="JB237" s="45">
        <f>-JB199+JB222+JB223+JB236</f>
        <v/>
      </c>
      <c r="JC237" s="45">
        <f>-JC199+JC222+JC223+JC236</f>
        <v/>
      </c>
      <c r="JD237" s="45">
        <f>-JD199+JD222+JD223+JD236</f>
        <v/>
      </c>
      <c r="JE237" s="45">
        <f>-JE199+JE222+JE223+JE236</f>
        <v/>
      </c>
      <c r="JF237" s="45">
        <f>-JF199+JF222+JF223+JF236</f>
        <v/>
      </c>
      <c r="JG237" s="45">
        <f>-JG199+JG222+JG223+JG236</f>
        <v/>
      </c>
      <c r="JH237" s="45">
        <f>-JH199+JH222+JH223+JH236</f>
        <v/>
      </c>
      <c r="JI237" s="45">
        <f>-JI199+JI222+JI223+JI236</f>
        <v/>
      </c>
      <c r="JJ237" s="45">
        <f>-JJ199+JJ222+JJ223+JJ236</f>
        <v/>
      </c>
      <c r="JK237" s="45">
        <f>-JK199+JK222+JK223+JK236</f>
        <v/>
      </c>
      <c r="JL237" s="45">
        <f>-JL199+JL222+JL223+JL236</f>
        <v/>
      </c>
      <c r="JM237" s="45">
        <f>-JM199+JM222+JM223+JM236</f>
        <v/>
      </c>
      <c r="JN237" s="45">
        <f>-JN199+JN222+JN223+JN236</f>
        <v/>
      </c>
      <c r="JO237" s="45">
        <f>-JO199+JO222+JO223+JO236</f>
        <v/>
      </c>
      <c r="JP237" s="45">
        <f>-JP199+JP222+JP223+JP236</f>
        <v/>
      </c>
      <c r="JQ237" s="45">
        <f>-JQ199+JQ222+JQ223+JQ236</f>
        <v/>
      </c>
      <c r="JR237" s="45">
        <f>-JR199+JR222+JR223+JR236</f>
        <v/>
      </c>
      <c r="JS237" s="45">
        <f>-JS199+JS222+JS223+JS236</f>
        <v/>
      </c>
      <c r="JT237" s="45">
        <f>-JT199+JT222+JT223+JT236</f>
        <v/>
      </c>
      <c r="JU237" s="45">
        <f>-JU199+JU222+JU223+JU236</f>
        <v/>
      </c>
      <c r="JV237" s="45">
        <f>-JV199+JV222+JV223+JV236</f>
        <v/>
      </c>
      <c r="JW237" s="45">
        <f>-JW199+JW222+JW223+JW236</f>
        <v/>
      </c>
      <c r="JX237" s="45">
        <f>-JX199+JX222+JX223+JX236</f>
        <v/>
      </c>
      <c r="JY237" s="45">
        <f>-JY199+JY222+JY223+JY236</f>
        <v/>
      </c>
      <c r="JZ237" s="45">
        <f>-JZ199+JZ222+JZ223+JZ236</f>
        <v/>
      </c>
      <c r="KA237" s="45">
        <f>-KA199+KA222+KA223+KA236</f>
        <v/>
      </c>
      <c r="KB237" s="45">
        <f>-KB199+KB222+KB223+KB236</f>
        <v/>
      </c>
      <c r="KC237" s="45">
        <f>-KC199+KC222+KC223+KC236</f>
        <v/>
      </c>
      <c r="KD237" s="45">
        <f>-KD199+KD222+KD223+KD236</f>
        <v/>
      </c>
      <c r="KE237" s="45">
        <f>-KE199+KE222+KE223+KE236</f>
        <v/>
      </c>
      <c r="KF237" s="45">
        <f>-KF199+KF222+KF223+KF236</f>
        <v/>
      </c>
      <c r="KG237" s="45">
        <f>-KG199+KG222+KG223+KG236</f>
        <v/>
      </c>
      <c r="KH237" s="45">
        <f>-KH199+KH222+KH223+KH236</f>
        <v/>
      </c>
      <c r="KI237" s="45">
        <f>-KI199+KI222+KI223+KI236</f>
        <v/>
      </c>
      <c r="KJ237" s="45">
        <f>-KJ199+KJ222+KJ223+KJ236</f>
        <v/>
      </c>
      <c r="KK237" s="45">
        <f>-KK199+KK222+KK223+KK236</f>
        <v/>
      </c>
      <c r="KL237" s="45">
        <f>-KL199+KL222+KL223+KL236</f>
        <v/>
      </c>
      <c r="KM237" s="45">
        <f>-KM199+KM222+KM223+KM236</f>
        <v/>
      </c>
      <c r="KN237" s="45">
        <f>-KN199+KN222+KN223+KN236</f>
        <v/>
      </c>
      <c r="KO237" s="45">
        <f>-KO199+KO222+KO223+KO236</f>
        <v/>
      </c>
      <c r="KP237" s="45">
        <f>-KP199+KP222+KP223+KP236</f>
        <v/>
      </c>
      <c r="KQ237" s="45">
        <f>-KQ199+KQ222+KQ223+KQ236</f>
        <v/>
      </c>
      <c r="KR237" s="45">
        <f>-KR199+KR222+KR223+KR236</f>
        <v/>
      </c>
      <c r="KS237" s="45">
        <f>-KS199+KS222+KS223+KS236</f>
        <v/>
      </c>
      <c r="KT237" s="45">
        <f>-KT199+KT222+KT223+KT236</f>
        <v/>
      </c>
      <c r="KU237" s="45">
        <f>-KU199+KU222+KU223+KU236</f>
        <v/>
      </c>
      <c r="KV237" s="45">
        <f>-KV199+KV222+KV223+KV236</f>
        <v/>
      </c>
      <c r="KW237" s="45">
        <f>-KW199+KW222+KW223+KW236</f>
        <v/>
      </c>
      <c r="KX237" s="45">
        <f>-KX199+KX222+KX223+KX236</f>
        <v/>
      </c>
      <c r="KY237" s="45">
        <f>-KY199+KY222+KY223+KY236</f>
        <v/>
      </c>
      <c r="KZ237" s="45">
        <f>-KZ199+KZ222+KZ223+KZ236</f>
        <v/>
      </c>
      <c r="LA237" s="45">
        <f>-LA199+LA222+LA223+LA236</f>
        <v/>
      </c>
      <c r="LB237" s="45">
        <f>-LB199+LB222+LB223+LB236</f>
        <v/>
      </c>
      <c r="LC237" s="45">
        <f>-LC199+LC222+LC223+LC236</f>
        <v/>
      </c>
      <c r="LD237" s="45">
        <f>-LD199+LD222+LD223+LD236</f>
        <v/>
      </c>
      <c r="LE237" s="45">
        <f>-LE199+LE222+LE223+LE236</f>
        <v/>
      </c>
      <c r="LF237" s="45">
        <f>-LF199+LF222+LF223+LF236</f>
        <v/>
      </c>
      <c r="LG237" s="45">
        <f>-LG199+LG222+LG223+LG236</f>
        <v/>
      </c>
      <c r="LH237" s="45">
        <f>-LH199+LH222+LH223+LH236</f>
        <v/>
      </c>
      <c r="LI237" s="45">
        <f>-LI199+LI222+LI223+LI236</f>
        <v/>
      </c>
      <c r="LJ237" s="45">
        <f>-LJ199+LJ222+LJ223+LJ236</f>
        <v/>
      </c>
      <c r="LK237" s="45">
        <f>-LK199+LK222+LK223+LK236</f>
        <v/>
      </c>
      <c r="LL237" s="45">
        <f>-LL199+LL222+LL223+LL236</f>
        <v/>
      </c>
      <c r="LM237" s="45">
        <f>-LM199+LM222+LM223+LM236</f>
        <v/>
      </c>
      <c r="LN237" s="45">
        <f>-LN199+LN222+LN223+LN236</f>
        <v/>
      </c>
      <c r="LO237" s="45">
        <f>-LO199+LO222+LO223+LO236</f>
        <v/>
      </c>
      <c r="LP237" s="45">
        <f>-LP199+LP222+LP223+LP236</f>
        <v/>
      </c>
      <c r="LQ237" s="45">
        <f>-LQ199+LQ222+LQ223+LQ236</f>
        <v/>
      </c>
      <c r="LR237" s="45">
        <f>-LR199+LR222+LR223+LR236</f>
        <v/>
      </c>
      <c r="LS237" s="45">
        <f>-LS199+LS222+LS223+LS236</f>
        <v/>
      </c>
      <c r="LT237" s="45">
        <f>-LT199+LT222+LT223+LT236</f>
        <v/>
      </c>
      <c r="LU237" s="45">
        <f>-LU199+LU222+LU223+LU236</f>
        <v/>
      </c>
      <c r="LV237" s="45">
        <f>-LV199+LV222+LV223+LV236</f>
        <v/>
      </c>
      <c r="LW237" s="45">
        <f>-LW199+LW222+LW223+LW236</f>
        <v/>
      </c>
      <c r="LX237" s="45">
        <f>-LX199+LX222+LX223+LX236</f>
        <v/>
      </c>
      <c r="LY237" s="45">
        <f>-LY199+LY222+LY223+LY236</f>
        <v/>
      </c>
      <c r="LZ237" s="45">
        <f>-LZ199+LZ222+LZ223+LZ236</f>
        <v/>
      </c>
      <c r="MA237" s="45">
        <f>-MA199+MA222+MA223+MA236</f>
        <v/>
      </c>
      <c r="MB237" s="45">
        <f>-MB199+MB222+MB223+MB236</f>
        <v/>
      </c>
      <c r="MC237" s="45">
        <f>-MC199+MC222+MC223+MC236</f>
        <v/>
      </c>
      <c r="MD237" s="45">
        <f>-MD199+MD222+MD223+MD236</f>
        <v/>
      </c>
      <c r="ME237" s="45">
        <f>-ME199+ME222+ME223+ME236</f>
        <v/>
      </c>
      <c r="MF237" s="45">
        <f>-MF199+MF222+MF223+MF236</f>
        <v/>
      </c>
      <c r="MG237" s="45">
        <f>-MG199+MG222+MG223+MG236</f>
        <v/>
      </c>
      <c r="MH237" s="45">
        <f>-MH199+MH222+MH223+MH236</f>
        <v/>
      </c>
      <c r="MI237" s="45">
        <f>-MI199+MI222+MI223+MI236</f>
        <v/>
      </c>
      <c r="MJ237" s="45">
        <f>-MJ199+MJ222+MJ223+MJ236</f>
        <v/>
      </c>
      <c r="MK237" s="45">
        <f>-MK199+MK222+MK223+MK236</f>
        <v/>
      </c>
      <c r="ML237" s="45">
        <f>-ML199+ML222+ML223+ML236</f>
        <v/>
      </c>
      <c r="MM237" s="45">
        <f>-MM199+MM222+MM223+MM236</f>
        <v/>
      </c>
      <c r="MN237" s="45">
        <f>-MN199+MN222+MN223+MN236</f>
        <v/>
      </c>
      <c r="MO237" s="45">
        <f>-MO199+MO222+MO223+MO236</f>
        <v/>
      </c>
      <c r="MP237" s="45">
        <f>-MP199+MP222+MP223+MP236</f>
        <v/>
      </c>
      <c r="MQ237" s="45">
        <f>-MQ199+MQ222+MQ223+MQ236</f>
        <v/>
      </c>
      <c r="MR237" s="45">
        <f>-MR199+MR222+MR223+MR236</f>
        <v/>
      </c>
      <c r="MS237" s="45">
        <f>-MS199+MS222+MS223+MS236</f>
        <v/>
      </c>
      <c r="MT237" s="45">
        <f>-MT199+MT222+MT223+MT236</f>
        <v/>
      </c>
      <c r="MU237" s="45">
        <f>-MU199+MU222+MU223+MU236</f>
        <v/>
      </c>
      <c r="MV237" s="45">
        <f>-MV199+MV222+MV223+MV236</f>
        <v/>
      </c>
      <c r="MW237" s="45">
        <f>-MW199+MW222+MW223+MW236</f>
        <v/>
      </c>
      <c r="MX237" s="45">
        <f>-MX199+MX222+MX223+MX236</f>
        <v/>
      </c>
      <c r="MY237" s="45">
        <f>-MY199+MY222+MY223+MY236</f>
        <v/>
      </c>
      <c r="MZ237" s="45">
        <f>-MZ199+MZ222+MZ223+MZ236</f>
        <v/>
      </c>
      <c r="NA237" s="45">
        <f>-NA199+NA222+NA223+NA236</f>
        <v/>
      </c>
      <c r="NB237" s="45">
        <f>-NB199+NB222+NB223+NB236</f>
        <v/>
      </c>
      <c r="NC237" s="45">
        <f>-NC199+NC222+NC223+NC236</f>
        <v/>
      </c>
      <c r="ND237" s="45">
        <f>-ND199+ND222+ND223+ND236</f>
        <v/>
      </c>
      <c r="NE237" s="45">
        <f>-NE199+NE222+NE223+NE236</f>
        <v/>
      </c>
      <c r="NF237" s="45">
        <f>-NF199+NF222+NF223+NF236</f>
        <v/>
      </c>
      <c r="NG237" s="45">
        <f>-NG199+NG222+NG223+NG236</f>
        <v/>
      </c>
      <c r="NH237" s="45">
        <f>-NH199+NH222+NH223+NH236</f>
        <v/>
      </c>
      <c r="NI237" s="45">
        <f>-NI199+NI222+NI223+NI236</f>
        <v/>
      </c>
      <c r="NJ237" s="45">
        <f>-NJ199+NJ222+NJ223+NJ236</f>
        <v/>
      </c>
      <c r="NK237" s="45">
        <f>-NK199+NK222+NK223+NK236</f>
        <v/>
      </c>
      <c r="NL237" s="45">
        <f>-NL199+NL222+NL223+NL236</f>
        <v/>
      </c>
      <c r="NM237" s="45">
        <f>-NM199+NM222+NM223+NM236</f>
        <v/>
      </c>
      <c r="NN237" s="45">
        <f>-NN199+NN222+NN223+NN236</f>
        <v/>
      </c>
      <c r="NO237" s="45">
        <f>-NO199+NO222+NO223+NO236</f>
        <v/>
      </c>
      <c r="NP237" s="45">
        <f>-NP199+NP222+NP223+NP236</f>
        <v/>
      </c>
      <c r="NQ237" s="45">
        <f>-NQ199+NQ222+NQ223+NQ236</f>
        <v/>
      </c>
      <c r="NR237" s="45">
        <f>-NR199+NR222+NR223+NR236</f>
        <v/>
      </c>
      <c r="NS237" s="45">
        <f>-NS199+NS222+NS223+NS236</f>
        <v/>
      </c>
      <c r="NT237" s="45">
        <f>-NT199+NT222+NT223+NT236</f>
        <v/>
      </c>
      <c r="NU237" s="45">
        <f>-NU199+NU222+NU223+NU236</f>
        <v/>
      </c>
      <c r="NV237" s="45">
        <f>-NV199+NV222+NV223+NV236</f>
        <v/>
      </c>
      <c r="NW237" s="45">
        <f>-NW199+NW222+NW223+NW236</f>
        <v/>
      </c>
      <c r="NX237" s="45">
        <f>-NX199+NX222+NX223+NX236</f>
        <v/>
      </c>
      <c r="NY237" s="45">
        <f>-NY199+NY222+NY223+NY236</f>
        <v/>
      </c>
      <c r="NZ237" s="45">
        <f>-NZ199+NZ222+NZ223+NZ236</f>
        <v/>
      </c>
      <c r="OA237" s="45">
        <f>-OA199+OA222+OA223+OA236</f>
        <v/>
      </c>
      <c r="OB237" s="45">
        <f>-OB199+OB222+OB223+OB236</f>
        <v/>
      </c>
      <c r="OC237" s="45">
        <f>-OC199+OC222+OC223+OC236</f>
        <v/>
      </c>
      <c r="OD237" s="45">
        <f>-OD199+OD222+OD223+OD236</f>
        <v/>
      </c>
      <c r="OE237" s="45">
        <f>-OE199+OE222+OE223+OE236</f>
        <v/>
      </c>
      <c r="OF237" s="45">
        <f>-OF199+OF222+OF223+OF236</f>
        <v/>
      </c>
      <c r="OG237" s="45">
        <f>-OG199+OG222+OG223+OG236</f>
        <v/>
      </c>
      <c r="OH237" s="45">
        <f>-OH199+OH222+OH223+OH236</f>
        <v/>
      </c>
      <c r="OI237" s="45">
        <f>-OI199+OI222+OI223+OI236</f>
        <v/>
      </c>
      <c r="OJ237" s="45">
        <f>-OJ199+OJ222+OJ223+OJ236</f>
        <v/>
      </c>
      <c r="OK237" s="45">
        <f>-OK199+OK222+OK223+OK236</f>
        <v/>
      </c>
      <c r="OL237" s="45">
        <f>-OL199+OL222+OL223+OL236</f>
        <v/>
      </c>
      <c r="OM237" s="45">
        <f>-OM199+OM222+OM223+OM236</f>
        <v/>
      </c>
      <c r="ON237" s="45">
        <f>-ON199+ON222+ON223+ON236</f>
        <v/>
      </c>
      <c r="OO237" s="45">
        <f>-OO199+OO222+OO223+OO236</f>
        <v/>
      </c>
      <c r="OP237" s="45">
        <f>-OP199+OP222+OP223+OP236</f>
        <v/>
      </c>
      <c r="OQ237" s="45">
        <f>-OQ199+OQ222+OQ223+OQ236</f>
        <v/>
      </c>
      <c r="OR237" s="45">
        <f>-OR199+OR222+OR223+OR236</f>
        <v/>
      </c>
      <c r="OS237" s="45">
        <f>-OS199+OS222+OS223+OS236</f>
        <v/>
      </c>
      <c r="OT237" s="45">
        <f>-OT199+OT222+OT223+OT236</f>
        <v/>
      </c>
      <c r="OU237" s="45">
        <f>-OU199+OU222+OU223+OU236</f>
        <v/>
      </c>
      <c r="OV237" s="45">
        <f>-OV199+OV222+OV223+OV236</f>
        <v/>
      </c>
      <c r="OW237" s="45">
        <f>-OW199+OW222+OW223+OW236</f>
        <v/>
      </c>
      <c r="OX237" s="45">
        <f>-OX199+OX222+OX223+OX236</f>
        <v/>
      </c>
      <c r="OY237" s="45">
        <f>-OY199+OY222+OY223+OY236</f>
        <v/>
      </c>
      <c r="OZ237" s="45">
        <f>-OZ199+OZ222+OZ223+OZ236</f>
        <v/>
      </c>
      <c r="PA237" s="45">
        <f>-PA199+PA222+PA223+PA236</f>
        <v/>
      </c>
      <c r="PB237" s="45">
        <f>-PB199+PB222+PB223+PB236</f>
        <v/>
      </c>
      <c r="PC237" s="45">
        <f>-PC199+PC222+PC223+PC236</f>
        <v/>
      </c>
      <c r="PD237" s="45">
        <f>-PD199+PD222+PD223+PD236</f>
        <v/>
      </c>
      <c r="PE237" s="45">
        <f>-PE199+PE222+PE223+PE236</f>
        <v/>
      </c>
      <c r="PF237" s="45">
        <f>-PF199+PF222+PF223+PF236</f>
        <v/>
      </c>
      <c r="PG237" s="45">
        <f>-PG199+PG222+PG223+PG236</f>
        <v/>
      </c>
      <c r="PH237" s="45">
        <f>-PH199+PH222+PH223+PH236</f>
        <v/>
      </c>
      <c r="PI237" s="45">
        <f>-PI199+PI222+PI223+PI236</f>
        <v/>
      </c>
      <c r="PJ237" s="45">
        <f>-PJ199+PJ222+PJ223+PJ236</f>
        <v/>
      </c>
      <c r="PK237" s="45">
        <f>-PK199+PK222+PK223+PK236</f>
        <v/>
      </c>
      <c r="PL237" s="45">
        <f>-PL199+PL222+PL223+PL236</f>
        <v/>
      </c>
      <c r="PM237" s="45">
        <f>-PM199+PM222+PM223+PM236</f>
        <v/>
      </c>
    </row>
    <row r="238">
      <c r="A238" s="9" t="inlineStr">
        <is>
          <t>Check: uses − sources</t>
        </is>
      </c>
      <c r="B238" s="9" t="inlineStr">
        <is>
          <t>P4</t>
        </is>
      </c>
      <c r="C238" s="43">
        <f>SUM(D238:PM238)</f>
        <v/>
      </c>
      <c r="D238" s="44">
        <f>D199-D200</f>
        <v/>
      </c>
      <c r="E238" s="44">
        <f>E199-E200</f>
        <v/>
      </c>
      <c r="F238" s="44">
        <f>F199-F200</f>
        <v/>
      </c>
      <c r="G238" s="44">
        <f>G199-G200</f>
        <v/>
      </c>
      <c r="H238" s="44">
        <f>H199-H200</f>
        <v/>
      </c>
      <c r="I238" s="44">
        <f>I199-I200</f>
        <v/>
      </c>
      <c r="J238" s="44">
        <f>J199-J200</f>
        <v/>
      </c>
      <c r="K238" s="44">
        <f>K199-K200</f>
        <v/>
      </c>
      <c r="L238" s="44">
        <f>L199-L200</f>
        <v/>
      </c>
      <c r="M238" s="44">
        <f>M199-M200</f>
        <v/>
      </c>
      <c r="N238" s="44">
        <f>N199-N200</f>
        <v/>
      </c>
      <c r="O238" s="44">
        <f>O199-O200</f>
        <v/>
      </c>
      <c r="P238" s="44">
        <f>P199-P200</f>
        <v/>
      </c>
      <c r="Q238" s="44">
        <f>Q199-Q200</f>
        <v/>
      </c>
      <c r="R238" s="44">
        <f>R199-R200</f>
        <v/>
      </c>
      <c r="S238" s="44">
        <f>S199-S200</f>
        <v/>
      </c>
      <c r="T238" s="44">
        <f>T199-T200</f>
        <v/>
      </c>
      <c r="U238" s="44">
        <f>U199-U200</f>
        <v/>
      </c>
      <c r="V238" s="44">
        <f>V199-V200</f>
        <v/>
      </c>
      <c r="W238" s="44">
        <f>W199-W200</f>
        <v/>
      </c>
      <c r="X238" s="44">
        <f>X199-X200</f>
        <v/>
      </c>
      <c r="Y238" s="44">
        <f>Y199-Y200</f>
        <v/>
      </c>
      <c r="Z238" s="44">
        <f>Z199-Z200</f>
        <v/>
      </c>
      <c r="AA238" s="44">
        <f>AA199-AA200</f>
        <v/>
      </c>
      <c r="AB238" s="44">
        <f>AB199-AB200</f>
        <v/>
      </c>
      <c r="AC238" s="44">
        <f>AC199-AC200</f>
        <v/>
      </c>
      <c r="AD238" s="44">
        <f>AD199-AD200</f>
        <v/>
      </c>
      <c r="AE238" s="44">
        <f>AE199-AE200</f>
        <v/>
      </c>
      <c r="AF238" s="44">
        <f>AF199-AF200</f>
        <v/>
      </c>
      <c r="AG238" s="44">
        <f>AG199-AG200</f>
        <v/>
      </c>
      <c r="AH238" s="44">
        <f>AH199-AH200</f>
        <v/>
      </c>
      <c r="AI238" s="44">
        <f>AI199-AI200</f>
        <v/>
      </c>
      <c r="AJ238" s="44">
        <f>AJ199-AJ200</f>
        <v/>
      </c>
      <c r="AK238" s="44">
        <f>AK199-AK200</f>
        <v/>
      </c>
      <c r="AL238" s="44">
        <f>AL199-AL200</f>
        <v/>
      </c>
      <c r="AM238" s="44">
        <f>AM199-AM200</f>
        <v/>
      </c>
      <c r="AN238" s="44">
        <f>AN199-AN200</f>
        <v/>
      </c>
      <c r="AO238" s="44">
        <f>AO199-AO200</f>
        <v/>
      </c>
      <c r="AP238" s="44">
        <f>AP199-AP200</f>
        <v/>
      </c>
      <c r="AQ238" s="44">
        <f>AQ199-AQ200</f>
        <v/>
      </c>
      <c r="AR238" s="44">
        <f>AR199-AR200</f>
        <v/>
      </c>
      <c r="AS238" s="44">
        <f>AS199-AS200</f>
        <v/>
      </c>
      <c r="AT238" s="44">
        <f>AT199-AT200</f>
        <v/>
      </c>
      <c r="AU238" s="44">
        <f>AU199-AU200</f>
        <v/>
      </c>
      <c r="AV238" s="44">
        <f>AV199-AV200</f>
        <v/>
      </c>
      <c r="AW238" s="44">
        <f>AW199-AW200</f>
        <v/>
      </c>
      <c r="AX238" s="44">
        <f>AX199-AX200</f>
        <v/>
      </c>
      <c r="AY238" s="44">
        <f>AY199-AY200</f>
        <v/>
      </c>
      <c r="AZ238" s="44">
        <f>AZ199-AZ200</f>
        <v/>
      </c>
      <c r="BA238" s="44">
        <f>BA199-BA200</f>
        <v/>
      </c>
      <c r="BB238" s="44">
        <f>BB199-BB200</f>
        <v/>
      </c>
      <c r="BC238" s="44">
        <f>BC199-BC200</f>
        <v/>
      </c>
      <c r="BD238" s="44">
        <f>BD199-BD200</f>
        <v/>
      </c>
      <c r="BE238" s="44">
        <f>BE199-BE200</f>
        <v/>
      </c>
      <c r="BF238" s="44">
        <f>BF199-BF200</f>
        <v/>
      </c>
      <c r="BG238" s="44">
        <f>BG199-BG200</f>
        <v/>
      </c>
      <c r="BH238" s="44">
        <f>BH199-BH200</f>
        <v/>
      </c>
      <c r="BI238" s="44">
        <f>BI199-BI200</f>
        <v/>
      </c>
      <c r="BJ238" s="44">
        <f>BJ199-BJ200</f>
        <v/>
      </c>
      <c r="BK238" s="44">
        <f>BK199-BK200</f>
        <v/>
      </c>
      <c r="BL238" s="44">
        <f>BL199-BL200</f>
        <v/>
      </c>
      <c r="BM238" s="44">
        <f>BM199-BM200</f>
        <v/>
      </c>
      <c r="BN238" s="44">
        <f>BN199-BN200</f>
        <v/>
      </c>
      <c r="BO238" s="44">
        <f>BO199-BO200</f>
        <v/>
      </c>
      <c r="BP238" s="44">
        <f>BP199-BP200</f>
        <v/>
      </c>
      <c r="BQ238" s="44">
        <f>BQ199-BQ200</f>
        <v/>
      </c>
      <c r="BR238" s="44">
        <f>BR199-BR200</f>
        <v/>
      </c>
      <c r="BS238" s="44">
        <f>BS199-BS200</f>
        <v/>
      </c>
      <c r="BT238" s="44">
        <f>BT199-BT200</f>
        <v/>
      </c>
      <c r="BU238" s="44">
        <f>BU199-BU200</f>
        <v/>
      </c>
      <c r="BV238" s="44">
        <f>BV199-BV200</f>
        <v/>
      </c>
      <c r="BW238" s="44">
        <f>BW199-BW200</f>
        <v/>
      </c>
      <c r="BX238" s="44">
        <f>BX199-BX200</f>
        <v/>
      </c>
      <c r="BY238" s="44">
        <f>BY199-BY200</f>
        <v/>
      </c>
      <c r="BZ238" s="44">
        <f>BZ199-BZ200</f>
        <v/>
      </c>
      <c r="CA238" s="44">
        <f>CA199-CA200</f>
        <v/>
      </c>
      <c r="CB238" s="44">
        <f>CB199-CB200</f>
        <v/>
      </c>
      <c r="CC238" s="44">
        <f>CC199-CC200</f>
        <v/>
      </c>
      <c r="CD238" s="44">
        <f>CD199-CD200</f>
        <v/>
      </c>
      <c r="CE238" s="44">
        <f>CE199-CE200</f>
        <v/>
      </c>
      <c r="CF238" s="44">
        <f>CF199-CF200</f>
        <v/>
      </c>
      <c r="CG238" s="44">
        <f>CG199-CG200</f>
        <v/>
      </c>
      <c r="CH238" s="44">
        <f>CH199-CH200</f>
        <v/>
      </c>
      <c r="CI238" s="44">
        <f>CI199-CI200</f>
        <v/>
      </c>
      <c r="CJ238" s="44">
        <f>CJ199-CJ200</f>
        <v/>
      </c>
      <c r="CK238" s="44">
        <f>CK199-CK200</f>
        <v/>
      </c>
      <c r="CL238" s="44">
        <f>CL199-CL200</f>
        <v/>
      </c>
      <c r="CM238" s="44">
        <f>CM199-CM200</f>
        <v/>
      </c>
      <c r="CN238" s="44">
        <f>CN199-CN200</f>
        <v/>
      </c>
      <c r="CO238" s="44">
        <f>CO199-CO200</f>
        <v/>
      </c>
      <c r="CP238" s="44">
        <f>CP199-CP200</f>
        <v/>
      </c>
      <c r="CQ238" s="44">
        <f>CQ199-CQ200</f>
        <v/>
      </c>
      <c r="CR238" s="44">
        <f>CR199-CR200</f>
        <v/>
      </c>
      <c r="CS238" s="44">
        <f>CS199-CS200</f>
        <v/>
      </c>
      <c r="CT238" s="44">
        <f>CT199-CT200</f>
        <v/>
      </c>
      <c r="CU238" s="44">
        <f>CU199-CU200</f>
        <v/>
      </c>
      <c r="CV238" s="44">
        <f>CV199-CV200</f>
        <v/>
      </c>
      <c r="CW238" s="44">
        <f>CW199-CW200</f>
        <v/>
      </c>
      <c r="CX238" s="44">
        <f>CX199-CX200</f>
        <v/>
      </c>
      <c r="CY238" s="44">
        <f>CY199-CY200</f>
        <v/>
      </c>
      <c r="CZ238" s="44">
        <f>CZ199-CZ200</f>
        <v/>
      </c>
      <c r="DA238" s="44">
        <f>DA199-DA200</f>
        <v/>
      </c>
      <c r="DB238" s="44">
        <f>DB199-DB200</f>
        <v/>
      </c>
      <c r="DC238" s="44">
        <f>DC199-DC200</f>
        <v/>
      </c>
      <c r="DD238" s="44">
        <f>DD199-DD200</f>
        <v/>
      </c>
      <c r="DE238" s="44">
        <f>DE199-DE200</f>
        <v/>
      </c>
      <c r="DF238" s="44">
        <f>DF199-DF200</f>
        <v/>
      </c>
      <c r="DG238" s="44">
        <f>DG199-DG200</f>
        <v/>
      </c>
      <c r="DH238" s="44">
        <f>DH199-DH200</f>
        <v/>
      </c>
      <c r="DI238" s="44">
        <f>DI199-DI200</f>
        <v/>
      </c>
      <c r="DJ238" s="44">
        <f>DJ199-DJ200</f>
        <v/>
      </c>
      <c r="DK238" s="44">
        <f>DK199-DK200</f>
        <v/>
      </c>
      <c r="DL238" s="44">
        <f>DL199-DL200</f>
        <v/>
      </c>
      <c r="DM238" s="44">
        <f>DM199-DM200</f>
        <v/>
      </c>
      <c r="DN238" s="44">
        <f>DN199-DN200</f>
        <v/>
      </c>
      <c r="DO238" s="44">
        <f>DO199-DO200</f>
        <v/>
      </c>
      <c r="DP238" s="44">
        <f>DP199-DP200</f>
        <v/>
      </c>
      <c r="DQ238" s="44">
        <f>DQ199-DQ200</f>
        <v/>
      </c>
      <c r="DR238" s="44">
        <f>DR199-DR200</f>
        <v/>
      </c>
      <c r="DS238" s="44">
        <f>DS199-DS200</f>
        <v/>
      </c>
      <c r="DT238" s="44">
        <f>DT199-DT200</f>
        <v/>
      </c>
      <c r="DU238" s="44">
        <f>DU199-DU200</f>
        <v/>
      </c>
      <c r="DV238" s="44">
        <f>DV199-DV200</f>
        <v/>
      </c>
      <c r="DW238" s="44">
        <f>DW199-DW200</f>
        <v/>
      </c>
      <c r="DX238" s="44">
        <f>DX199-DX200</f>
        <v/>
      </c>
      <c r="DY238" s="44">
        <f>DY199-DY200</f>
        <v/>
      </c>
      <c r="DZ238" s="44">
        <f>DZ199-DZ200</f>
        <v/>
      </c>
      <c r="EA238" s="44">
        <f>EA199-EA200</f>
        <v/>
      </c>
      <c r="EB238" s="44">
        <f>EB199-EB200</f>
        <v/>
      </c>
      <c r="EC238" s="44">
        <f>EC199-EC200</f>
        <v/>
      </c>
      <c r="ED238" s="44">
        <f>ED199-ED200</f>
        <v/>
      </c>
      <c r="EE238" s="44">
        <f>EE199-EE200</f>
        <v/>
      </c>
      <c r="EF238" s="44">
        <f>EF199-EF200</f>
        <v/>
      </c>
      <c r="EG238" s="44">
        <f>EG199-EG200</f>
        <v/>
      </c>
      <c r="EH238" s="44">
        <f>EH199-EH200</f>
        <v/>
      </c>
      <c r="EI238" s="44">
        <f>EI199-EI200</f>
        <v/>
      </c>
      <c r="EJ238" s="44">
        <f>EJ199-EJ200</f>
        <v/>
      </c>
      <c r="EK238" s="44">
        <f>EK199-EK200</f>
        <v/>
      </c>
      <c r="EL238" s="44">
        <f>EL199-EL200</f>
        <v/>
      </c>
      <c r="EM238" s="44">
        <f>EM199-EM200</f>
        <v/>
      </c>
      <c r="EN238" s="44">
        <f>EN199-EN200</f>
        <v/>
      </c>
      <c r="EO238" s="44">
        <f>EO199-EO200</f>
        <v/>
      </c>
      <c r="EP238" s="44">
        <f>EP199-EP200</f>
        <v/>
      </c>
      <c r="EQ238" s="44">
        <f>EQ199-EQ200</f>
        <v/>
      </c>
      <c r="ER238" s="44">
        <f>ER199-ER200</f>
        <v/>
      </c>
      <c r="ES238" s="44">
        <f>ES199-ES200</f>
        <v/>
      </c>
      <c r="ET238" s="44">
        <f>ET199-ET200</f>
        <v/>
      </c>
      <c r="EU238" s="44">
        <f>EU199-EU200</f>
        <v/>
      </c>
      <c r="EV238" s="44">
        <f>EV199-EV200</f>
        <v/>
      </c>
      <c r="EW238" s="44">
        <f>EW199-EW200</f>
        <v/>
      </c>
      <c r="EX238" s="44">
        <f>EX199-EX200</f>
        <v/>
      </c>
      <c r="EY238" s="44">
        <f>EY199-EY200</f>
        <v/>
      </c>
      <c r="EZ238" s="44">
        <f>EZ199-EZ200</f>
        <v/>
      </c>
      <c r="FA238" s="44">
        <f>FA199-FA200</f>
        <v/>
      </c>
      <c r="FB238" s="44">
        <f>FB199-FB200</f>
        <v/>
      </c>
      <c r="FC238" s="44">
        <f>FC199-FC200</f>
        <v/>
      </c>
      <c r="FD238" s="44">
        <f>FD199-FD200</f>
        <v/>
      </c>
      <c r="FE238" s="44">
        <f>FE199-FE200</f>
        <v/>
      </c>
      <c r="FF238" s="44">
        <f>FF199-FF200</f>
        <v/>
      </c>
      <c r="FG238" s="44">
        <f>FG199-FG200</f>
        <v/>
      </c>
      <c r="FH238" s="44">
        <f>FH199-FH200</f>
        <v/>
      </c>
      <c r="FI238" s="44">
        <f>FI199-FI200</f>
        <v/>
      </c>
      <c r="FJ238" s="44">
        <f>FJ199-FJ200</f>
        <v/>
      </c>
      <c r="FK238" s="44">
        <f>FK199-FK200</f>
        <v/>
      </c>
      <c r="FL238" s="44">
        <f>FL199-FL200</f>
        <v/>
      </c>
      <c r="FM238" s="44">
        <f>FM199-FM200</f>
        <v/>
      </c>
      <c r="FN238" s="44">
        <f>FN199-FN200</f>
        <v/>
      </c>
      <c r="FO238" s="44">
        <f>FO199-FO200</f>
        <v/>
      </c>
      <c r="FP238" s="44">
        <f>FP199-FP200</f>
        <v/>
      </c>
      <c r="FQ238" s="44">
        <f>FQ199-FQ200</f>
        <v/>
      </c>
      <c r="FR238" s="44">
        <f>FR199-FR200</f>
        <v/>
      </c>
      <c r="FS238" s="44">
        <f>FS199-FS200</f>
        <v/>
      </c>
      <c r="FT238" s="44">
        <f>FT199-FT200</f>
        <v/>
      </c>
      <c r="FU238" s="44">
        <f>FU199-FU200</f>
        <v/>
      </c>
      <c r="FV238" s="44">
        <f>FV199-FV200</f>
        <v/>
      </c>
      <c r="FW238" s="44">
        <f>FW199-FW200</f>
        <v/>
      </c>
      <c r="FX238" s="44">
        <f>FX199-FX200</f>
        <v/>
      </c>
      <c r="FY238" s="44">
        <f>FY199-FY200</f>
        <v/>
      </c>
      <c r="FZ238" s="44">
        <f>FZ199-FZ200</f>
        <v/>
      </c>
      <c r="GA238" s="44">
        <f>GA199-GA200</f>
        <v/>
      </c>
      <c r="GB238" s="44">
        <f>GB199-GB200</f>
        <v/>
      </c>
      <c r="GC238" s="44">
        <f>GC199-GC200</f>
        <v/>
      </c>
      <c r="GD238" s="44">
        <f>GD199-GD200</f>
        <v/>
      </c>
      <c r="GE238" s="44">
        <f>GE199-GE200</f>
        <v/>
      </c>
      <c r="GF238" s="44">
        <f>GF199-GF200</f>
        <v/>
      </c>
      <c r="GG238" s="44">
        <f>GG199-GG200</f>
        <v/>
      </c>
      <c r="GH238" s="44">
        <f>GH199-GH200</f>
        <v/>
      </c>
      <c r="GI238" s="44">
        <f>GI199-GI200</f>
        <v/>
      </c>
      <c r="GJ238" s="44">
        <f>GJ199-GJ200</f>
        <v/>
      </c>
      <c r="GK238" s="44">
        <f>GK199-GK200</f>
        <v/>
      </c>
      <c r="GL238" s="44">
        <f>GL199-GL200</f>
        <v/>
      </c>
      <c r="GM238" s="44">
        <f>GM199-GM200</f>
        <v/>
      </c>
      <c r="GN238" s="44">
        <f>GN199-GN200</f>
        <v/>
      </c>
      <c r="GO238" s="44">
        <f>GO199-GO200</f>
        <v/>
      </c>
      <c r="GP238" s="44">
        <f>GP199-GP200</f>
        <v/>
      </c>
      <c r="GQ238" s="44">
        <f>GQ199-GQ200</f>
        <v/>
      </c>
      <c r="GR238" s="44">
        <f>GR199-GR200</f>
        <v/>
      </c>
      <c r="GS238" s="44">
        <f>GS199-GS200</f>
        <v/>
      </c>
      <c r="GT238" s="44">
        <f>GT199-GT200</f>
        <v/>
      </c>
      <c r="GU238" s="44">
        <f>GU199-GU200</f>
        <v/>
      </c>
      <c r="GV238" s="44">
        <f>GV199-GV200</f>
        <v/>
      </c>
      <c r="GW238" s="44">
        <f>GW199-GW200</f>
        <v/>
      </c>
      <c r="GX238" s="44">
        <f>GX199-GX200</f>
        <v/>
      </c>
      <c r="GY238" s="44">
        <f>GY199-GY200</f>
        <v/>
      </c>
      <c r="GZ238" s="44">
        <f>GZ199-GZ200</f>
        <v/>
      </c>
      <c r="HA238" s="44">
        <f>HA199-HA200</f>
        <v/>
      </c>
      <c r="HB238" s="44">
        <f>HB199-HB200</f>
        <v/>
      </c>
      <c r="HC238" s="44">
        <f>HC199-HC200</f>
        <v/>
      </c>
      <c r="HD238" s="44">
        <f>HD199-HD200</f>
        <v/>
      </c>
      <c r="HE238" s="44">
        <f>HE199-HE200</f>
        <v/>
      </c>
      <c r="HF238" s="44">
        <f>HF199-HF200</f>
        <v/>
      </c>
      <c r="HG238" s="44">
        <f>HG199-HG200</f>
        <v/>
      </c>
      <c r="HH238" s="44">
        <f>HH199-HH200</f>
        <v/>
      </c>
      <c r="HI238" s="44">
        <f>HI199-HI200</f>
        <v/>
      </c>
      <c r="HJ238" s="44">
        <f>HJ199-HJ200</f>
        <v/>
      </c>
      <c r="HK238" s="44">
        <f>HK199-HK200</f>
        <v/>
      </c>
      <c r="HL238" s="44">
        <f>HL199-HL200</f>
        <v/>
      </c>
      <c r="HM238" s="44">
        <f>HM199-HM200</f>
        <v/>
      </c>
      <c r="HN238" s="44">
        <f>HN199-HN200</f>
        <v/>
      </c>
      <c r="HO238" s="44">
        <f>HO199-HO200</f>
        <v/>
      </c>
      <c r="HP238" s="44">
        <f>HP199-HP200</f>
        <v/>
      </c>
      <c r="HQ238" s="44">
        <f>HQ199-HQ200</f>
        <v/>
      </c>
      <c r="HR238" s="44">
        <f>HR199-HR200</f>
        <v/>
      </c>
      <c r="HS238" s="44">
        <f>HS199-HS200</f>
        <v/>
      </c>
      <c r="HT238" s="44">
        <f>HT199-HT200</f>
        <v/>
      </c>
      <c r="HU238" s="44">
        <f>HU199-HU200</f>
        <v/>
      </c>
      <c r="HV238" s="44">
        <f>HV199-HV200</f>
        <v/>
      </c>
      <c r="HW238" s="44">
        <f>HW199-HW200</f>
        <v/>
      </c>
      <c r="HX238" s="44">
        <f>HX199-HX200</f>
        <v/>
      </c>
      <c r="HY238" s="44">
        <f>HY199-HY200</f>
        <v/>
      </c>
      <c r="HZ238" s="44">
        <f>HZ199-HZ200</f>
        <v/>
      </c>
      <c r="IA238" s="44">
        <f>IA199-IA200</f>
        <v/>
      </c>
      <c r="IB238" s="44">
        <f>IB199-IB200</f>
        <v/>
      </c>
      <c r="IC238" s="44">
        <f>IC199-IC200</f>
        <v/>
      </c>
      <c r="ID238" s="44">
        <f>ID199-ID200</f>
        <v/>
      </c>
      <c r="IE238" s="44">
        <f>IE199-IE200</f>
        <v/>
      </c>
      <c r="IF238" s="44">
        <f>IF199-IF200</f>
        <v/>
      </c>
      <c r="IG238" s="44">
        <f>IG199-IG200</f>
        <v/>
      </c>
      <c r="IH238" s="44">
        <f>IH199-IH200</f>
        <v/>
      </c>
      <c r="II238" s="44">
        <f>II199-II200</f>
        <v/>
      </c>
      <c r="IJ238" s="44">
        <f>IJ199-IJ200</f>
        <v/>
      </c>
      <c r="IK238" s="44">
        <f>IK199-IK200</f>
        <v/>
      </c>
      <c r="IL238" s="44">
        <f>IL199-IL200</f>
        <v/>
      </c>
      <c r="IM238" s="44">
        <f>IM199-IM200</f>
        <v/>
      </c>
      <c r="IN238" s="44">
        <f>IN199-IN200</f>
        <v/>
      </c>
      <c r="IO238" s="44">
        <f>IO199-IO200</f>
        <v/>
      </c>
      <c r="IP238" s="44">
        <f>IP199-IP200</f>
        <v/>
      </c>
      <c r="IQ238" s="44">
        <f>IQ199-IQ200</f>
        <v/>
      </c>
      <c r="IR238" s="44">
        <f>IR199-IR200</f>
        <v/>
      </c>
      <c r="IS238" s="44">
        <f>IS199-IS200</f>
        <v/>
      </c>
      <c r="IT238" s="44">
        <f>IT199-IT200</f>
        <v/>
      </c>
      <c r="IU238" s="44">
        <f>IU199-IU200</f>
        <v/>
      </c>
      <c r="IV238" s="44">
        <f>IV199-IV200</f>
        <v/>
      </c>
      <c r="IW238" s="44">
        <f>IW199-IW200</f>
        <v/>
      </c>
      <c r="IX238" s="44">
        <f>IX199-IX200</f>
        <v/>
      </c>
      <c r="IY238" s="44">
        <f>IY199-IY200</f>
        <v/>
      </c>
      <c r="IZ238" s="44">
        <f>IZ199-IZ200</f>
        <v/>
      </c>
      <c r="JA238" s="44">
        <f>JA199-JA200</f>
        <v/>
      </c>
      <c r="JB238" s="44">
        <f>JB199-JB200</f>
        <v/>
      </c>
      <c r="JC238" s="44">
        <f>JC199-JC200</f>
        <v/>
      </c>
      <c r="JD238" s="44">
        <f>JD199-JD200</f>
        <v/>
      </c>
      <c r="JE238" s="44">
        <f>JE199-JE200</f>
        <v/>
      </c>
      <c r="JF238" s="44">
        <f>JF199-JF200</f>
        <v/>
      </c>
      <c r="JG238" s="44">
        <f>JG199-JG200</f>
        <v/>
      </c>
      <c r="JH238" s="44">
        <f>JH199-JH200</f>
        <v/>
      </c>
      <c r="JI238" s="44">
        <f>JI199-JI200</f>
        <v/>
      </c>
      <c r="JJ238" s="44">
        <f>JJ199-JJ200</f>
        <v/>
      </c>
      <c r="JK238" s="44">
        <f>JK199-JK200</f>
        <v/>
      </c>
      <c r="JL238" s="44">
        <f>JL199-JL200</f>
        <v/>
      </c>
      <c r="JM238" s="44">
        <f>JM199-JM200</f>
        <v/>
      </c>
      <c r="JN238" s="44">
        <f>JN199-JN200</f>
        <v/>
      </c>
      <c r="JO238" s="44">
        <f>JO199-JO200</f>
        <v/>
      </c>
      <c r="JP238" s="44">
        <f>JP199-JP200</f>
        <v/>
      </c>
      <c r="JQ238" s="44">
        <f>JQ199-JQ200</f>
        <v/>
      </c>
      <c r="JR238" s="44">
        <f>JR199-JR200</f>
        <v/>
      </c>
      <c r="JS238" s="44">
        <f>JS199-JS200</f>
        <v/>
      </c>
      <c r="JT238" s="44">
        <f>JT199-JT200</f>
        <v/>
      </c>
      <c r="JU238" s="44">
        <f>JU199-JU200</f>
        <v/>
      </c>
      <c r="JV238" s="44">
        <f>JV199-JV200</f>
        <v/>
      </c>
      <c r="JW238" s="44">
        <f>JW199-JW200</f>
        <v/>
      </c>
      <c r="JX238" s="44">
        <f>JX199-JX200</f>
        <v/>
      </c>
      <c r="JY238" s="44">
        <f>JY199-JY200</f>
        <v/>
      </c>
      <c r="JZ238" s="44">
        <f>JZ199-JZ200</f>
        <v/>
      </c>
      <c r="KA238" s="44">
        <f>KA199-KA200</f>
        <v/>
      </c>
      <c r="KB238" s="44">
        <f>KB199-KB200</f>
        <v/>
      </c>
      <c r="KC238" s="44">
        <f>KC199-KC200</f>
        <v/>
      </c>
      <c r="KD238" s="44">
        <f>KD199-KD200</f>
        <v/>
      </c>
      <c r="KE238" s="44">
        <f>KE199-KE200</f>
        <v/>
      </c>
      <c r="KF238" s="44">
        <f>KF199-KF200</f>
        <v/>
      </c>
      <c r="KG238" s="44">
        <f>KG199-KG200</f>
        <v/>
      </c>
      <c r="KH238" s="44">
        <f>KH199-KH200</f>
        <v/>
      </c>
      <c r="KI238" s="44">
        <f>KI199-KI200</f>
        <v/>
      </c>
      <c r="KJ238" s="44">
        <f>KJ199-KJ200</f>
        <v/>
      </c>
      <c r="KK238" s="44">
        <f>KK199-KK200</f>
        <v/>
      </c>
      <c r="KL238" s="44">
        <f>KL199-KL200</f>
        <v/>
      </c>
      <c r="KM238" s="44">
        <f>KM199-KM200</f>
        <v/>
      </c>
      <c r="KN238" s="44">
        <f>KN199-KN200</f>
        <v/>
      </c>
      <c r="KO238" s="44">
        <f>KO199-KO200</f>
        <v/>
      </c>
      <c r="KP238" s="44">
        <f>KP199-KP200</f>
        <v/>
      </c>
      <c r="KQ238" s="44">
        <f>KQ199-KQ200</f>
        <v/>
      </c>
      <c r="KR238" s="44">
        <f>KR199-KR200</f>
        <v/>
      </c>
      <c r="KS238" s="44">
        <f>KS199-KS200</f>
        <v/>
      </c>
      <c r="KT238" s="44">
        <f>KT199-KT200</f>
        <v/>
      </c>
      <c r="KU238" s="44">
        <f>KU199-KU200</f>
        <v/>
      </c>
      <c r="KV238" s="44">
        <f>KV199-KV200</f>
        <v/>
      </c>
      <c r="KW238" s="44">
        <f>KW199-KW200</f>
        <v/>
      </c>
      <c r="KX238" s="44">
        <f>KX199-KX200</f>
        <v/>
      </c>
      <c r="KY238" s="44">
        <f>KY199-KY200</f>
        <v/>
      </c>
      <c r="KZ238" s="44">
        <f>KZ199-KZ200</f>
        <v/>
      </c>
      <c r="LA238" s="44">
        <f>LA199-LA200</f>
        <v/>
      </c>
      <c r="LB238" s="44">
        <f>LB199-LB200</f>
        <v/>
      </c>
      <c r="LC238" s="44">
        <f>LC199-LC200</f>
        <v/>
      </c>
      <c r="LD238" s="44">
        <f>LD199-LD200</f>
        <v/>
      </c>
      <c r="LE238" s="44">
        <f>LE199-LE200</f>
        <v/>
      </c>
      <c r="LF238" s="44">
        <f>LF199-LF200</f>
        <v/>
      </c>
      <c r="LG238" s="44">
        <f>LG199-LG200</f>
        <v/>
      </c>
      <c r="LH238" s="44">
        <f>LH199-LH200</f>
        <v/>
      </c>
      <c r="LI238" s="44">
        <f>LI199-LI200</f>
        <v/>
      </c>
      <c r="LJ238" s="44">
        <f>LJ199-LJ200</f>
        <v/>
      </c>
      <c r="LK238" s="44">
        <f>LK199-LK200</f>
        <v/>
      </c>
      <c r="LL238" s="44">
        <f>LL199-LL200</f>
        <v/>
      </c>
      <c r="LM238" s="44">
        <f>LM199-LM200</f>
        <v/>
      </c>
      <c r="LN238" s="44">
        <f>LN199-LN200</f>
        <v/>
      </c>
      <c r="LO238" s="44">
        <f>LO199-LO200</f>
        <v/>
      </c>
      <c r="LP238" s="44">
        <f>LP199-LP200</f>
        <v/>
      </c>
      <c r="LQ238" s="44">
        <f>LQ199-LQ200</f>
        <v/>
      </c>
      <c r="LR238" s="44">
        <f>LR199-LR200</f>
        <v/>
      </c>
      <c r="LS238" s="44">
        <f>LS199-LS200</f>
        <v/>
      </c>
      <c r="LT238" s="44">
        <f>LT199-LT200</f>
        <v/>
      </c>
      <c r="LU238" s="44">
        <f>LU199-LU200</f>
        <v/>
      </c>
      <c r="LV238" s="44">
        <f>LV199-LV200</f>
        <v/>
      </c>
      <c r="LW238" s="44">
        <f>LW199-LW200</f>
        <v/>
      </c>
      <c r="LX238" s="44">
        <f>LX199-LX200</f>
        <v/>
      </c>
      <c r="LY238" s="44">
        <f>LY199-LY200</f>
        <v/>
      </c>
      <c r="LZ238" s="44">
        <f>LZ199-LZ200</f>
        <v/>
      </c>
      <c r="MA238" s="44">
        <f>MA199-MA200</f>
        <v/>
      </c>
      <c r="MB238" s="44">
        <f>MB199-MB200</f>
        <v/>
      </c>
      <c r="MC238" s="44">
        <f>MC199-MC200</f>
        <v/>
      </c>
      <c r="MD238" s="44">
        <f>MD199-MD200</f>
        <v/>
      </c>
      <c r="ME238" s="44">
        <f>ME199-ME200</f>
        <v/>
      </c>
      <c r="MF238" s="44">
        <f>MF199-MF200</f>
        <v/>
      </c>
      <c r="MG238" s="44">
        <f>MG199-MG200</f>
        <v/>
      </c>
      <c r="MH238" s="44">
        <f>MH199-MH200</f>
        <v/>
      </c>
      <c r="MI238" s="44">
        <f>MI199-MI200</f>
        <v/>
      </c>
      <c r="MJ238" s="44">
        <f>MJ199-MJ200</f>
        <v/>
      </c>
      <c r="MK238" s="44">
        <f>MK199-MK200</f>
        <v/>
      </c>
      <c r="ML238" s="44">
        <f>ML199-ML200</f>
        <v/>
      </c>
      <c r="MM238" s="44">
        <f>MM199-MM200</f>
        <v/>
      </c>
      <c r="MN238" s="44">
        <f>MN199-MN200</f>
        <v/>
      </c>
      <c r="MO238" s="44">
        <f>MO199-MO200</f>
        <v/>
      </c>
      <c r="MP238" s="44">
        <f>MP199-MP200</f>
        <v/>
      </c>
      <c r="MQ238" s="44">
        <f>MQ199-MQ200</f>
        <v/>
      </c>
      <c r="MR238" s="44">
        <f>MR199-MR200</f>
        <v/>
      </c>
      <c r="MS238" s="44">
        <f>MS199-MS200</f>
        <v/>
      </c>
      <c r="MT238" s="44">
        <f>MT199-MT200</f>
        <v/>
      </c>
      <c r="MU238" s="44">
        <f>MU199-MU200</f>
        <v/>
      </c>
      <c r="MV238" s="44">
        <f>MV199-MV200</f>
        <v/>
      </c>
      <c r="MW238" s="44">
        <f>MW199-MW200</f>
        <v/>
      </c>
      <c r="MX238" s="44">
        <f>MX199-MX200</f>
        <v/>
      </c>
      <c r="MY238" s="44">
        <f>MY199-MY200</f>
        <v/>
      </c>
      <c r="MZ238" s="44">
        <f>MZ199-MZ200</f>
        <v/>
      </c>
      <c r="NA238" s="44">
        <f>NA199-NA200</f>
        <v/>
      </c>
      <c r="NB238" s="44">
        <f>NB199-NB200</f>
        <v/>
      </c>
      <c r="NC238" s="44">
        <f>NC199-NC200</f>
        <v/>
      </c>
      <c r="ND238" s="44">
        <f>ND199-ND200</f>
        <v/>
      </c>
      <c r="NE238" s="44">
        <f>NE199-NE200</f>
        <v/>
      </c>
      <c r="NF238" s="44">
        <f>NF199-NF200</f>
        <v/>
      </c>
      <c r="NG238" s="44">
        <f>NG199-NG200</f>
        <v/>
      </c>
      <c r="NH238" s="44">
        <f>NH199-NH200</f>
        <v/>
      </c>
      <c r="NI238" s="44">
        <f>NI199-NI200</f>
        <v/>
      </c>
      <c r="NJ238" s="44">
        <f>NJ199-NJ200</f>
        <v/>
      </c>
      <c r="NK238" s="44">
        <f>NK199-NK200</f>
        <v/>
      </c>
      <c r="NL238" s="44">
        <f>NL199-NL200</f>
        <v/>
      </c>
      <c r="NM238" s="44">
        <f>NM199-NM200</f>
        <v/>
      </c>
      <c r="NN238" s="44">
        <f>NN199-NN200</f>
        <v/>
      </c>
      <c r="NO238" s="44">
        <f>NO199-NO200</f>
        <v/>
      </c>
      <c r="NP238" s="44">
        <f>NP199-NP200</f>
        <v/>
      </c>
      <c r="NQ238" s="44">
        <f>NQ199-NQ200</f>
        <v/>
      </c>
      <c r="NR238" s="44">
        <f>NR199-NR200</f>
        <v/>
      </c>
      <c r="NS238" s="44">
        <f>NS199-NS200</f>
        <v/>
      </c>
      <c r="NT238" s="44">
        <f>NT199-NT200</f>
        <v/>
      </c>
      <c r="NU238" s="44">
        <f>NU199-NU200</f>
        <v/>
      </c>
      <c r="NV238" s="44">
        <f>NV199-NV200</f>
        <v/>
      </c>
      <c r="NW238" s="44">
        <f>NW199-NW200</f>
        <v/>
      </c>
      <c r="NX238" s="44">
        <f>NX199-NX200</f>
        <v/>
      </c>
      <c r="NY238" s="44">
        <f>NY199-NY200</f>
        <v/>
      </c>
      <c r="NZ238" s="44">
        <f>NZ199-NZ200</f>
        <v/>
      </c>
      <c r="OA238" s="44">
        <f>OA199-OA200</f>
        <v/>
      </c>
      <c r="OB238" s="44">
        <f>OB199-OB200</f>
        <v/>
      </c>
      <c r="OC238" s="44">
        <f>OC199-OC200</f>
        <v/>
      </c>
      <c r="OD238" s="44">
        <f>OD199-OD200</f>
        <v/>
      </c>
      <c r="OE238" s="44">
        <f>OE199-OE200</f>
        <v/>
      </c>
      <c r="OF238" s="44">
        <f>OF199-OF200</f>
        <v/>
      </c>
      <c r="OG238" s="44">
        <f>OG199-OG200</f>
        <v/>
      </c>
      <c r="OH238" s="44">
        <f>OH199-OH200</f>
        <v/>
      </c>
      <c r="OI238" s="44">
        <f>OI199-OI200</f>
        <v/>
      </c>
      <c r="OJ238" s="44">
        <f>OJ199-OJ200</f>
        <v/>
      </c>
      <c r="OK238" s="44">
        <f>OK199-OK200</f>
        <v/>
      </c>
      <c r="OL238" s="44">
        <f>OL199-OL200</f>
        <v/>
      </c>
      <c r="OM238" s="44">
        <f>OM199-OM200</f>
        <v/>
      </c>
      <c r="ON238" s="44">
        <f>ON199-ON200</f>
        <v/>
      </c>
      <c r="OO238" s="44">
        <f>OO199-OO200</f>
        <v/>
      </c>
      <c r="OP238" s="44">
        <f>OP199-OP200</f>
        <v/>
      </c>
      <c r="OQ238" s="44">
        <f>OQ199-OQ200</f>
        <v/>
      </c>
      <c r="OR238" s="44">
        <f>OR199-OR200</f>
        <v/>
      </c>
      <c r="OS238" s="44">
        <f>OS199-OS200</f>
        <v/>
      </c>
      <c r="OT238" s="44">
        <f>OT199-OT200</f>
        <v/>
      </c>
      <c r="OU238" s="44">
        <f>OU199-OU200</f>
        <v/>
      </c>
      <c r="OV238" s="44">
        <f>OV199-OV200</f>
        <v/>
      </c>
      <c r="OW238" s="44">
        <f>OW199-OW200</f>
        <v/>
      </c>
      <c r="OX238" s="44">
        <f>OX199-OX200</f>
        <v/>
      </c>
      <c r="OY238" s="44">
        <f>OY199-OY200</f>
        <v/>
      </c>
      <c r="OZ238" s="44">
        <f>OZ199-OZ200</f>
        <v/>
      </c>
      <c r="PA238" s="44">
        <f>PA199-PA200</f>
        <v/>
      </c>
      <c r="PB238" s="44">
        <f>PB199-PB200</f>
        <v/>
      </c>
      <c r="PC238" s="44">
        <f>PC199-PC200</f>
        <v/>
      </c>
      <c r="PD238" s="44">
        <f>PD199-PD200</f>
        <v/>
      </c>
      <c r="PE238" s="44">
        <f>PE199-PE200</f>
        <v/>
      </c>
      <c r="PF238" s="44">
        <f>PF199-PF200</f>
        <v/>
      </c>
      <c r="PG238" s="44">
        <f>PG199-PG200</f>
        <v/>
      </c>
      <c r="PH238" s="44">
        <f>PH199-PH200</f>
        <v/>
      </c>
      <c r="PI238" s="44">
        <f>PI199-PI200</f>
        <v/>
      </c>
      <c r="PJ238" s="44">
        <f>PJ199-PJ200</f>
        <v/>
      </c>
      <c r="PK238" s="44">
        <f>PK199-PK200</f>
        <v/>
      </c>
      <c r="PL238" s="44">
        <f>PL199-PL200</f>
        <v/>
      </c>
      <c r="PM238" s="44">
        <f>PM199-PM200</f>
        <v/>
      </c>
    </row>
    <row r="240">
      <c r="A240" s="41" t="inlineStr">
        <is>
          <t>CONSOLIDATED (interphase transfers: none — each phase funds itself; common works paid once in Phase 1)</t>
        </is>
      </c>
      <c r="B240" s="2" t="n"/>
      <c r="C240" s="2" t="n"/>
      <c r="D240" s="2" t="n"/>
      <c r="E240" s="2" t="n"/>
      <c r="F240" s="2" t="n"/>
      <c r="G240" s="2" t="n"/>
    </row>
    <row r="241">
      <c r="A241" s="5" t="inlineStr">
        <is>
          <t>Total uses</t>
        </is>
      </c>
      <c r="B241" s="9" t="inlineStr">
        <is>
          <t>ALL</t>
        </is>
      </c>
      <c r="C241" s="43">
        <f>SUM(D241:PM241)</f>
        <v/>
      </c>
      <c r="D241" s="45">
        <f>D25+D83+D141+D199</f>
        <v/>
      </c>
      <c r="E241" s="45">
        <f>E25+E83+E141+E199</f>
        <v/>
      </c>
      <c r="F241" s="45">
        <f>F25+F83+F141+F199</f>
        <v/>
      </c>
      <c r="G241" s="45">
        <f>G25+G83+G141+G199</f>
        <v/>
      </c>
      <c r="H241" s="45">
        <f>H25+H83+H141+H199</f>
        <v/>
      </c>
      <c r="I241" s="45">
        <f>I25+I83+I141+I199</f>
        <v/>
      </c>
      <c r="J241" s="45">
        <f>J25+J83+J141+J199</f>
        <v/>
      </c>
      <c r="K241" s="45">
        <f>K25+K83+K141+K199</f>
        <v/>
      </c>
      <c r="L241" s="45">
        <f>L25+L83+L141+L199</f>
        <v/>
      </c>
      <c r="M241" s="45">
        <f>M25+M83+M141+M199</f>
        <v/>
      </c>
      <c r="N241" s="45">
        <f>N25+N83+N141+N199</f>
        <v/>
      </c>
      <c r="O241" s="45">
        <f>O25+O83+O141+O199</f>
        <v/>
      </c>
      <c r="P241" s="45">
        <f>P25+P83+P141+P199</f>
        <v/>
      </c>
      <c r="Q241" s="45">
        <f>Q25+Q83+Q141+Q199</f>
        <v/>
      </c>
      <c r="R241" s="45">
        <f>R25+R83+R141+R199</f>
        <v/>
      </c>
      <c r="S241" s="45">
        <f>S25+S83+S141+S199</f>
        <v/>
      </c>
      <c r="T241" s="45">
        <f>T25+T83+T141+T199</f>
        <v/>
      </c>
      <c r="U241" s="45">
        <f>U25+U83+U141+U199</f>
        <v/>
      </c>
      <c r="V241" s="45">
        <f>V25+V83+V141+V199</f>
        <v/>
      </c>
      <c r="W241" s="45">
        <f>W25+W83+W141+W199</f>
        <v/>
      </c>
      <c r="X241" s="45">
        <f>X25+X83+X141+X199</f>
        <v/>
      </c>
      <c r="Y241" s="45">
        <f>Y25+Y83+Y141+Y199</f>
        <v/>
      </c>
      <c r="Z241" s="45">
        <f>Z25+Z83+Z141+Z199</f>
        <v/>
      </c>
      <c r="AA241" s="45">
        <f>AA25+AA83+AA141+AA199</f>
        <v/>
      </c>
      <c r="AB241" s="45">
        <f>AB25+AB83+AB141+AB199</f>
        <v/>
      </c>
      <c r="AC241" s="45">
        <f>AC25+AC83+AC141+AC199</f>
        <v/>
      </c>
      <c r="AD241" s="45">
        <f>AD25+AD83+AD141+AD199</f>
        <v/>
      </c>
      <c r="AE241" s="45">
        <f>AE25+AE83+AE141+AE199</f>
        <v/>
      </c>
      <c r="AF241" s="45">
        <f>AF25+AF83+AF141+AF199</f>
        <v/>
      </c>
      <c r="AG241" s="45">
        <f>AG25+AG83+AG141+AG199</f>
        <v/>
      </c>
      <c r="AH241" s="45">
        <f>AH25+AH83+AH141+AH199</f>
        <v/>
      </c>
      <c r="AI241" s="45">
        <f>AI25+AI83+AI141+AI199</f>
        <v/>
      </c>
      <c r="AJ241" s="45">
        <f>AJ25+AJ83+AJ141+AJ199</f>
        <v/>
      </c>
      <c r="AK241" s="45">
        <f>AK25+AK83+AK141+AK199</f>
        <v/>
      </c>
      <c r="AL241" s="45">
        <f>AL25+AL83+AL141+AL199</f>
        <v/>
      </c>
      <c r="AM241" s="45">
        <f>AM25+AM83+AM141+AM199</f>
        <v/>
      </c>
      <c r="AN241" s="45">
        <f>AN25+AN83+AN141+AN199</f>
        <v/>
      </c>
      <c r="AO241" s="45">
        <f>AO25+AO83+AO141+AO199</f>
        <v/>
      </c>
      <c r="AP241" s="45">
        <f>AP25+AP83+AP141+AP199</f>
        <v/>
      </c>
      <c r="AQ241" s="45">
        <f>AQ25+AQ83+AQ141+AQ199</f>
        <v/>
      </c>
      <c r="AR241" s="45">
        <f>AR25+AR83+AR141+AR199</f>
        <v/>
      </c>
      <c r="AS241" s="45">
        <f>AS25+AS83+AS141+AS199</f>
        <v/>
      </c>
      <c r="AT241" s="45">
        <f>AT25+AT83+AT141+AT199</f>
        <v/>
      </c>
      <c r="AU241" s="45">
        <f>AU25+AU83+AU141+AU199</f>
        <v/>
      </c>
      <c r="AV241" s="45">
        <f>AV25+AV83+AV141+AV199</f>
        <v/>
      </c>
      <c r="AW241" s="45">
        <f>AW25+AW83+AW141+AW199</f>
        <v/>
      </c>
      <c r="AX241" s="45">
        <f>AX25+AX83+AX141+AX199</f>
        <v/>
      </c>
      <c r="AY241" s="45">
        <f>AY25+AY83+AY141+AY199</f>
        <v/>
      </c>
      <c r="AZ241" s="45">
        <f>AZ25+AZ83+AZ141+AZ199</f>
        <v/>
      </c>
      <c r="BA241" s="45">
        <f>BA25+BA83+BA141+BA199</f>
        <v/>
      </c>
      <c r="BB241" s="45">
        <f>BB25+BB83+BB141+BB199</f>
        <v/>
      </c>
      <c r="BC241" s="45">
        <f>BC25+BC83+BC141+BC199</f>
        <v/>
      </c>
      <c r="BD241" s="45">
        <f>BD25+BD83+BD141+BD199</f>
        <v/>
      </c>
      <c r="BE241" s="45">
        <f>BE25+BE83+BE141+BE199</f>
        <v/>
      </c>
      <c r="BF241" s="45">
        <f>BF25+BF83+BF141+BF199</f>
        <v/>
      </c>
      <c r="BG241" s="45">
        <f>BG25+BG83+BG141+BG199</f>
        <v/>
      </c>
      <c r="BH241" s="45">
        <f>BH25+BH83+BH141+BH199</f>
        <v/>
      </c>
      <c r="BI241" s="45">
        <f>BI25+BI83+BI141+BI199</f>
        <v/>
      </c>
      <c r="BJ241" s="45">
        <f>BJ25+BJ83+BJ141+BJ199</f>
        <v/>
      </c>
      <c r="BK241" s="45">
        <f>BK25+BK83+BK141+BK199</f>
        <v/>
      </c>
      <c r="BL241" s="45">
        <f>BL25+BL83+BL141+BL199</f>
        <v/>
      </c>
      <c r="BM241" s="45">
        <f>BM25+BM83+BM141+BM199</f>
        <v/>
      </c>
      <c r="BN241" s="45">
        <f>BN25+BN83+BN141+BN199</f>
        <v/>
      </c>
      <c r="BO241" s="45">
        <f>BO25+BO83+BO141+BO199</f>
        <v/>
      </c>
      <c r="BP241" s="45">
        <f>BP25+BP83+BP141+BP199</f>
        <v/>
      </c>
      <c r="BQ241" s="45">
        <f>BQ25+BQ83+BQ141+BQ199</f>
        <v/>
      </c>
      <c r="BR241" s="45">
        <f>BR25+BR83+BR141+BR199</f>
        <v/>
      </c>
      <c r="BS241" s="45">
        <f>BS25+BS83+BS141+BS199</f>
        <v/>
      </c>
      <c r="BT241" s="45">
        <f>BT25+BT83+BT141+BT199</f>
        <v/>
      </c>
      <c r="BU241" s="45">
        <f>BU25+BU83+BU141+BU199</f>
        <v/>
      </c>
      <c r="BV241" s="45">
        <f>BV25+BV83+BV141+BV199</f>
        <v/>
      </c>
      <c r="BW241" s="45">
        <f>BW25+BW83+BW141+BW199</f>
        <v/>
      </c>
      <c r="BX241" s="45">
        <f>BX25+BX83+BX141+BX199</f>
        <v/>
      </c>
      <c r="BY241" s="45">
        <f>BY25+BY83+BY141+BY199</f>
        <v/>
      </c>
      <c r="BZ241" s="45">
        <f>BZ25+BZ83+BZ141+BZ199</f>
        <v/>
      </c>
      <c r="CA241" s="45">
        <f>CA25+CA83+CA141+CA199</f>
        <v/>
      </c>
      <c r="CB241" s="45">
        <f>CB25+CB83+CB141+CB199</f>
        <v/>
      </c>
      <c r="CC241" s="45">
        <f>CC25+CC83+CC141+CC199</f>
        <v/>
      </c>
      <c r="CD241" s="45">
        <f>CD25+CD83+CD141+CD199</f>
        <v/>
      </c>
      <c r="CE241" s="45">
        <f>CE25+CE83+CE141+CE199</f>
        <v/>
      </c>
      <c r="CF241" s="45">
        <f>CF25+CF83+CF141+CF199</f>
        <v/>
      </c>
      <c r="CG241" s="45">
        <f>CG25+CG83+CG141+CG199</f>
        <v/>
      </c>
      <c r="CH241" s="45">
        <f>CH25+CH83+CH141+CH199</f>
        <v/>
      </c>
      <c r="CI241" s="45">
        <f>CI25+CI83+CI141+CI199</f>
        <v/>
      </c>
      <c r="CJ241" s="45">
        <f>CJ25+CJ83+CJ141+CJ199</f>
        <v/>
      </c>
      <c r="CK241" s="45">
        <f>CK25+CK83+CK141+CK199</f>
        <v/>
      </c>
      <c r="CL241" s="45">
        <f>CL25+CL83+CL141+CL199</f>
        <v/>
      </c>
      <c r="CM241" s="45">
        <f>CM25+CM83+CM141+CM199</f>
        <v/>
      </c>
      <c r="CN241" s="45">
        <f>CN25+CN83+CN141+CN199</f>
        <v/>
      </c>
      <c r="CO241" s="45">
        <f>CO25+CO83+CO141+CO199</f>
        <v/>
      </c>
      <c r="CP241" s="45">
        <f>CP25+CP83+CP141+CP199</f>
        <v/>
      </c>
      <c r="CQ241" s="45">
        <f>CQ25+CQ83+CQ141+CQ199</f>
        <v/>
      </c>
      <c r="CR241" s="45">
        <f>CR25+CR83+CR141+CR199</f>
        <v/>
      </c>
      <c r="CS241" s="45">
        <f>CS25+CS83+CS141+CS199</f>
        <v/>
      </c>
      <c r="CT241" s="45">
        <f>CT25+CT83+CT141+CT199</f>
        <v/>
      </c>
      <c r="CU241" s="45">
        <f>CU25+CU83+CU141+CU199</f>
        <v/>
      </c>
      <c r="CV241" s="45">
        <f>CV25+CV83+CV141+CV199</f>
        <v/>
      </c>
      <c r="CW241" s="45">
        <f>CW25+CW83+CW141+CW199</f>
        <v/>
      </c>
      <c r="CX241" s="45">
        <f>CX25+CX83+CX141+CX199</f>
        <v/>
      </c>
      <c r="CY241" s="45">
        <f>CY25+CY83+CY141+CY199</f>
        <v/>
      </c>
      <c r="CZ241" s="45">
        <f>CZ25+CZ83+CZ141+CZ199</f>
        <v/>
      </c>
      <c r="DA241" s="45">
        <f>DA25+DA83+DA141+DA199</f>
        <v/>
      </c>
      <c r="DB241" s="45">
        <f>DB25+DB83+DB141+DB199</f>
        <v/>
      </c>
      <c r="DC241" s="45">
        <f>DC25+DC83+DC141+DC199</f>
        <v/>
      </c>
      <c r="DD241" s="45">
        <f>DD25+DD83+DD141+DD199</f>
        <v/>
      </c>
      <c r="DE241" s="45">
        <f>DE25+DE83+DE141+DE199</f>
        <v/>
      </c>
      <c r="DF241" s="45">
        <f>DF25+DF83+DF141+DF199</f>
        <v/>
      </c>
      <c r="DG241" s="45">
        <f>DG25+DG83+DG141+DG199</f>
        <v/>
      </c>
      <c r="DH241" s="45">
        <f>DH25+DH83+DH141+DH199</f>
        <v/>
      </c>
      <c r="DI241" s="45">
        <f>DI25+DI83+DI141+DI199</f>
        <v/>
      </c>
      <c r="DJ241" s="45">
        <f>DJ25+DJ83+DJ141+DJ199</f>
        <v/>
      </c>
      <c r="DK241" s="45">
        <f>DK25+DK83+DK141+DK199</f>
        <v/>
      </c>
      <c r="DL241" s="45">
        <f>DL25+DL83+DL141+DL199</f>
        <v/>
      </c>
      <c r="DM241" s="45">
        <f>DM25+DM83+DM141+DM199</f>
        <v/>
      </c>
      <c r="DN241" s="45">
        <f>DN25+DN83+DN141+DN199</f>
        <v/>
      </c>
      <c r="DO241" s="45">
        <f>DO25+DO83+DO141+DO199</f>
        <v/>
      </c>
      <c r="DP241" s="45">
        <f>DP25+DP83+DP141+DP199</f>
        <v/>
      </c>
      <c r="DQ241" s="45">
        <f>DQ25+DQ83+DQ141+DQ199</f>
        <v/>
      </c>
      <c r="DR241" s="45">
        <f>DR25+DR83+DR141+DR199</f>
        <v/>
      </c>
      <c r="DS241" s="45">
        <f>DS25+DS83+DS141+DS199</f>
        <v/>
      </c>
      <c r="DT241" s="45">
        <f>DT25+DT83+DT141+DT199</f>
        <v/>
      </c>
      <c r="DU241" s="45">
        <f>DU25+DU83+DU141+DU199</f>
        <v/>
      </c>
      <c r="DV241" s="45">
        <f>DV25+DV83+DV141+DV199</f>
        <v/>
      </c>
      <c r="DW241" s="45">
        <f>DW25+DW83+DW141+DW199</f>
        <v/>
      </c>
      <c r="DX241" s="45">
        <f>DX25+DX83+DX141+DX199</f>
        <v/>
      </c>
      <c r="DY241" s="45">
        <f>DY25+DY83+DY141+DY199</f>
        <v/>
      </c>
      <c r="DZ241" s="45">
        <f>DZ25+DZ83+DZ141+DZ199</f>
        <v/>
      </c>
      <c r="EA241" s="45">
        <f>EA25+EA83+EA141+EA199</f>
        <v/>
      </c>
      <c r="EB241" s="45">
        <f>EB25+EB83+EB141+EB199</f>
        <v/>
      </c>
      <c r="EC241" s="45">
        <f>EC25+EC83+EC141+EC199</f>
        <v/>
      </c>
      <c r="ED241" s="45">
        <f>ED25+ED83+ED141+ED199</f>
        <v/>
      </c>
      <c r="EE241" s="45">
        <f>EE25+EE83+EE141+EE199</f>
        <v/>
      </c>
      <c r="EF241" s="45">
        <f>EF25+EF83+EF141+EF199</f>
        <v/>
      </c>
      <c r="EG241" s="45">
        <f>EG25+EG83+EG141+EG199</f>
        <v/>
      </c>
      <c r="EH241" s="45">
        <f>EH25+EH83+EH141+EH199</f>
        <v/>
      </c>
      <c r="EI241" s="45">
        <f>EI25+EI83+EI141+EI199</f>
        <v/>
      </c>
      <c r="EJ241" s="45">
        <f>EJ25+EJ83+EJ141+EJ199</f>
        <v/>
      </c>
      <c r="EK241" s="45">
        <f>EK25+EK83+EK141+EK199</f>
        <v/>
      </c>
      <c r="EL241" s="45">
        <f>EL25+EL83+EL141+EL199</f>
        <v/>
      </c>
      <c r="EM241" s="45">
        <f>EM25+EM83+EM141+EM199</f>
        <v/>
      </c>
      <c r="EN241" s="45">
        <f>EN25+EN83+EN141+EN199</f>
        <v/>
      </c>
      <c r="EO241" s="45">
        <f>EO25+EO83+EO141+EO199</f>
        <v/>
      </c>
      <c r="EP241" s="45">
        <f>EP25+EP83+EP141+EP199</f>
        <v/>
      </c>
      <c r="EQ241" s="45">
        <f>EQ25+EQ83+EQ141+EQ199</f>
        <v/>
      </c>
      <c r="ER241" s="45">
        <f>ER25+ER83+ER141+ER199</f>
        <v/>
      </c>
      <c r="ES241" s="45">
        <f>ES25+ES83+ES141+ES199</f>
        <v/>
      </c>
      <c r="ET241" s="45">
        <f>ET25+ET83+ET141+ET199</f>
        <v/>
      </c>
      <c r="EU241" s="45">
        <f>EU25+EU83+EU141+EU199</f>
        <v/>
      </c>
      <c r="EV241" s="45">
        <f>EV25+EV83+EV141+EV199</f>
        <v/>
      </c>
      <c r="EW241" s="45">
        <f>EW25+EW83+EW141+EW199</f>
        <v/>
      </c>
      <c r="EX241" s="45">
        <f>EX25+EX83+EX141+EX199</f>
        <v/>
      </c>
      <c r="EY241" s="45">
        <f>EY25+EY83+EY141+EY199</f>
        <v/>
      </c>
      <c r="EZ241" s="45">
        <f>EZ25+EZ83+EZ141+EZ199</f>
        <v/>
      </c>
      <c r="FA241" s="45">
        <f>FA25+FA83+FA141+FA199</f>
        <v/>
      </c>
      <c r="FB241" s="45">
        <f>FB25+FB83+FB141+FB199</f>
        <v/>
      </c>
      <c r="FC241" s="45">
        <f>FC25+FC83+FC141+FC199</f>
        <v/>
      </c>
      <c r="FD241" s="45">
        <f>FD25+FD83+FD141+FD199</f>
        <v/>
      </c>
      <c r="FE241" s="45">
        <f>FE25+FE83+FE141+FE199</f>
        <v/>
      </c>
      <c r="FF241" s="45">
        <f>FF25+FF83+FF141+FF199</f>
        <v/>
      </c>
      <c r="FG241" s="45">
        <f>FG25+FG83+FG141+FG199</f>
        <v/>
      </c>
      <c r="FH241" s="45">
        <f>FH25+FH83+FH141+FH199</f>
        <v/>
      </c>
      <c r="FI241" s="45">
        <f>FI25+FI83+FI141+FI199</f>
        <v/>
      </c>
      <c r="FJ241" s="45">
        <f>FJ25+FJ83+FJ141+FJ199</f>
        <v/>
      </c>
      <c r="FK241" s="45">
        <f>FK25+FK83+FK141+FK199</f>
        <v/>
      </c>
      <c r="FL241" s="45">
        <f>FL25+FL83+FL141+FL199</f>
        <v/>
      </c>
      <c r="FM241" s="45">
        <f>FM25+FM83+FM141+FM199</f>
        <v/>
      </c>
      <c r="FN241" s="45">
        <f>FN25+FN83+FN141+FN199</f>
        <v/>
      </c>
      <c r="FO241" s="45">
        <f>FO25+FO83+FO141+FO199</f>
        <v/>
      </c>
      <c r="FP241" s="45">
        <f>FP25+FP83+FP141+FP199</f>
        <v/>
      </c>
      <c r="FQ241" s="45">
        <f>FQ25+FQ83+FQ141+FQ199</f>
        <v/>
      </c>
      <c r="FR241" s="45">
        <f>FR25+FR83+FR141+FR199</f>
        <v/>
      </c>
      <c r="FS241" s="45">
        <f>FS25+FS83+FS141+FS199</f>
        <v/>
      </c>
      <c r="FT241" s="45">
        <f>FT25+FT83+FT141+FT199</f>
        <v/>
      </c>
      <c r="FU241" s="45">
        <f>FU25+FU83+FU141+FU199</f>
        <v/>
      </c>
      <c r="FV241" s="45">
        <f>FV25+FV83+FV141+FV199</f>
        <v/>
      </c>
      <c r="FW241" s="45">
        <f>FW25+FW83+FW141+FW199</f>
        <v/>
      </c>
      <c r="FX241" s="45">
        <f>FX25+FX83+FX141+FX199</f>
        <v/>
      </c>
      <c r="FY241" s="45">
        <f>FY25+FY83+FY141+FY199</f>
        <v/>
      </c>
      <c r="FZ241" s="45">
        <f>FZ25+FZ83+FZ141+FZ199</f>
        <v/>
      </c>
      <c r="GA241" s="45">
        <f>GA25+GA83+GA141+GA199</f>
        <v/>
      </c>
      <c r="GB241" s="45">
        <f>GB25+GB83+GB141+GB199</f>
        <v/>
      </c>
      <c r="GC241" s="45">
        <f>GC25+GC83+GC141+GC199</f>
        <v/>
      </c>
      <c r="GD241" s="45">
        <f>GD25+GD83+GD141+GD199</f>
        <v/>
      </c>
      <c r="GE241" s="45">
        <f>GE25+GE83+GE141+GE199</f>
        <v/>
      </c>
      <c r="GF241" s="45">
        <f>GF25+GF83+GF141+GF199</f>
        <v/>
      </c>
      <c r="GG241" s="45">
        <f>GG25+GG83+GG141+GG199</f>
        <v/>
      </c>
      <c r="GH241" s="45">
        <f>GH25+GH83+GH141+GH199</f>
        <v/>
      </c>
      <c r="GI241" s="45">
        <f>GI25+GI83+GI141+GI199</f>
        <v/>
      </c>
      <c r="GJ241" s="45">
        <f>GJ25+GJ83+GJ141+GJ199</f>
        <v/>
      </c>
      <c r="GK241" s="45">
        <f>GK25+GK83+GK141+GK199</f>
        <v/>
      </c>
      <c r="GL241" s="45">
        <f>GL25+GL83+GL141+GL199</f>
        <v/>
      </c>
      <c r="GM241" s="45">
        <f>GM25+GM83+GM141+GM199</f>
        <v/>
      </c>
      <c r="GN241" s="45">
        <f>GN25+GN83+GN141+GN199</f>
        <v/>
      </c>
      <c r="GO241" s="45">
        <f>GO25+GO83+GO141+GO199</f>
        <v/>
      </c>
      <c r="GP241" s="45">
        <f>GP25+GP83+GP141+GP199</f>
        <v/>
      </c>
      <c r="GQ241" s="45">
        <f>GQ25+GQ83+GQ141+GQ199</f>
        <v/>
      </c>
      <c r="GR241" s="45">
        <f>GR25+GR83+GR141+GR199</f>
        <v/>
      </c>
      <c r="GS241" s="45">
        <f>GS25+GS83+GS141+GS199</f>
        <v/>
      </c>
      <c r="GT241" s="45">
        <f>GT25+GT83+GT141+GT199</f>
        <v/>
      </c>
      <c r="GU241" s="45">
        <f>GU25+GU83+GU141+GU199</f>
        <v/>
      </c>
      <c r="GV241" s="45">
        <f>GV25+GV83+GV141+GV199</f>
        <v/>
      </c>
      <c r="GW241" s="45">
        <f>GW25+GW83+GW141+GW199</f>
        <v/>
      </c>
      <c r="GX241" s="45">
        <f>GX25+GX83+GX141+GX199</f>
        <v/>
      </c>
      <c r="GY241" s="45">
        <f>GY25+GY83+GY141+GY199</f>
        <v/>
      </c>
      <c r="GZ241" s="45">
        <f>GZ25+GZ83+GZ141+GZ199</f>
        <v/>
      </c>
      <c r="HA241" s="45">
        <f>HA25+HA83+HA141+HA199</f>
        <v/>
      </c>
      <c r="HB241" s="45">
        <f>HB25+HB83+HB141+HB199</f>
        <v/>
      </c>
      <c r="HC241" s="45">
        <f>HC25+HC83+HC141+HC199</f>
        <v/>
      </c>
      <c r="HD241" s="45">
        <f>HD25+HD83+HD141+HD199</f>
        <v/>
      </c>
      <c r="HE241" s="45">
        <f>HE25+HE83+HE141+HE199</f>
        <v/>
      </c>
      <c r="HF241" s="45">
        <f>HF25+HF83+HF141+HF199</f>
        <v/>
      </c>
      <c r="HG241" s="45">
        <f>HG25+HG83+HG141+HG199</f>
        <v/>
      </c>
      <c r="HH241" s="45">
        <f>HH25+HH83+HH141+HH199</f>
        <v/>
      </c>
      <c r="HI241" s="45">
        <f>HI25+HI83+HI141+HI199</f>
        <v/>
      </c>
      <c r="HJ241" s="45">
        <f>HJ25+HJ83+HJ141+HJ199</f>
        <v/>
      </c>
      <c r="HK241" s="45">
        <f>HK25+HK83+HK141+HK199</f>
        <v/>
      </c>
      <c r="HL241" s="45">
        <f>HL25+HL83+HL141+HL199</f>
        <v/>
      </c>
      <c r="HM241" s="45">
        <f>HM25+HM83+HM141+HM199</f>
        <v/>
      </c>
      <c r="HN241" s="45">
        <f>HN25+HN83+HN141+HN199</f>
        <v/>
      </c>
      <c r="HO241" s="45">
        <f>HO25+HO83+HO141+HO199</f>
        <v/>
      </c>
      <c r="HP241" s="45">
        <f>HP25+HP83+HP141+HP199</f>
        <v/>
      </c>
      <c r="HQ241" s="45">
        <f>HQ25+HQ83+HQ141+HQ199</f>
        <v/>
      </c>
      <c r="HR241" s="45">
        <f>HR25+HR83+HR141+HR199</f>
        <v/>
      </c>
      <c r="HS241" s="45">
        <f>HS25+HS83+HS141+HS199</f>
        <v/>
      </c>
      <c r="HT241" s="45">
        <f>HT25+HT83+HT141+HT199</f>
        <v/>
      </c>
      <c r="HU241" s="45">
        <f>HU25+HU83+HU141+HU199</f>
        <v/>
      </c>
      <c r="HV241" s="45">
        <f>HV25+HV83+HV141+HV199</f>
        <v/>
      </c>
      <c r="HW241" s="45">
        <f>HW25+HW83+HW141+HW199</f>
        <v/>
      </c>
      <c r="HX241" s="45">
        <f>HX25+HX83+HX141+HX199</f>
        <v/>
      </c>
      <c r="HY241" s="45">
        <f>HY25+HY83+HY141+HY199</f>
        <v/>
      </c>
      <c r="HZ241" s="45">
        <f>HZ25+HZ83+HZ141+HZ199</f>
        <v/>
      </c>
      <c r="IA241" s="45">
        <f>IA25+IA83+IA141+IA199</f>
        <v/>
      </c>
      <c r="IB241" s="45">
        <f>IB25+IB83+IB141+IB199</f>
        <v/>
      </c>
      <c r="IC241" s="45">
        <f>IC25+IC83+IC141+IC199</f>
        <v/>
      </c>
      <c r="ID241" s="45">
        <f>ID25+ID83+ID141+ID199</f>
        <v/>
      </c>
      <c r="IE241" s="45">
        <f>IE25+IE83+IE141+IE199</f>
        <v/>
      </c>
      <c r="IF241" s="45">
        <f>IF25+IF83+IF141+IF199</f>
        <v/>
      </c>
      <c r="IG241" s="45">
        <f>IG25+IG83+IG141+IG199</f>
        <v/>
      </c>
      <c r="IH241" s="45">
        <f>IH25+IH83+IH141+IH199</f>
        <v/>
      </c>
      <c r="II241" s="45">
        <f>II25+II83+II141+II199</f>
        <v/>
      </c>
      <c r="IJ241" s="45">
        <f>IJ25+IJ83+IJ141+IJ199</f>
        <v/>
      </c>
      <c r="IK241" s="45">
        <f>IK25+IK83+IK141+IK199</f>
        <v/>
      </c>
      <c r="IL241" s="45">
        <f>IL25+IL83+IL141+IL199</f>
        <v/>
      </c>
      <c r="IM241" s="45">
        <f>IM25+IM83+IM141+IM199</f>
        <v/>
      </c>
      <c r="IN241" s="45">
        <f>IN25+IN83+IN141+IN199</f>
        <v/>
      </c>
      <c r="IO241" s="45">
        <f>IO25+IO83+IO141+IO199</f>
        <v/>
      </c>
      <c r="IP241" s="45">
        <f>IP25+IP83+IP141+IP199</f>
        <v/>
      </c>
      <c r="IQ241" s="45">
        <f>IQ25+IQ83+IQ141+IQ199</f>
        <v/>
      </c>
      <c r="IR241" s="45">
        <f>IR25+IR83+IR141+IR199</f>
        <v/>
      </c>
      <c r="IS241" s="45">
        <f>IS25+IS83+IS141+IS199</f>
        <v/>
      </c>
      <c r="IT241" s="45">
        <f>IT25+IT83+IT141+IT199</f>
        <v/>
      </c>
      <c r="IU241" s="45">
        <f>IU25+IU83+IU141+IU199</f>
        <v/>
      </c>
      <c r="IV241" s="45">
        <f>IV25+IV83+IV141+IV199</f>
        <v/>
      </c>
      <c r="IW241" s="45">
        <f>IW25+IW83+IW141+IW199</f>
        <v/>
      </c>
      <c r="IX241" s="45">
        <f>IX25+IX83+IX141+IX199</f>
        <v/>
      </c>
      <c r="IY241" s="45">
        <f>IY25+IY83+IY141+IY199</f>
        <v/>
      </c>
      <c r="IZ241" s="45">
        <f>IZ25+IZ83+IZ141+IZ199</f>
        <v/>
      </c>
      <c r="JA241" s="45">
        <f>JA25+JA83+JA141+JA199</f>
        <v/>
      </c>
      <c r="JB241" s="45">
        <f>JB25+JB83+JB141+JB199</f>
        <v/>
      </c>
      <c r="JC241" s="45">
        <f>JC25+JC83+JC141+JC199</f>
        <v/>
      </c>
      <c r="JD241" s="45">
        <f>JD25+JD83+JD141+JD199</f>
        <v/>
      </c>
      <c r="JE241" s="45">
        <f>JE25+JE83+JE141+JE199</f>
        <v/>
      </c>
      <c r="JF241" s="45">
        <f>JF25+JF83+JF141+JF199</f>
        <v/>
      </c>
      <c r="JG241" s="45">
        <f>JG25+JG83+JG141+JG199</f>
        <v/>
      </c>
      <c r="JH241" s="45">
        <f>JH25+JH83+JH141+JH199</f>
        <v/>
      </c>
      <c r="JI241" s="45">
        <f>JI25+JI83+JI141+JI199</f>
        <v/>
      </c>
      <c r="JJ241" s="45">
        <f>JJ25+JJ83+JJ141+JJ199</f>
        <v/>
      </c>
      <c r="JK241" s="45">
        <f>JK25+JK83+JK141+JK199</f>
        <v/>
      </c>
      <c r="JL241" s="45">
        <f>JL25+JL83+JL141+JL199</f>
        <v/>
      </c>
      <c r="JM241" s="45">
        <f>JM25+JM83+JM141+JM199</f>
        <v/>
      </c>
      <c r="JN241" s="45">
        <f>JN25+JN83+JN141+JN199</f>
        <v/>
      </c>
      <c r="JO241" s="45">
        <f>JO25+JO83+JO141+JO199</f>
        <v/>
      </c>
      <c r="JP241" s="45">
        <f>JP25+JP83+JP141+JP199</f>
        <v/>
      </c>
      <c r="JQ241" s="45">
        <f>JQ25+JQ83+JQ141+JQ199</f>
        <v/>
      </c>
      <c r="JR241" s="45">
        <f>JR25+JR83+JR141+JR199</f>
        <v/>
      </c>
      <c r="JS241" s="45">
        <f>JS25+JS83+JS141+JS199</f>
        <v/>
      </c>
      <c r="JT241" s="45">
        <f>JT25+JT83+JT141+JT199</f>
        <v/>
      </c>
      <c r="JU241" s="45">
        <f>JU25+JU83+JU141+JU199</f>
        <v/>
      </c>
      <c r="JV241" s="45">
        <f>JV25+JV83+JV141+JV199</f>
        <v/>
      </c>
      <c r="JW241" s="45">
        <f>JW25+JW83+JW141+JW199</f>
        <v/>
      </c>
      <c r="JX241" s="45">
        <f>JX25+JX83+JX141+JX199</f>
        <v/>
      </c>
      <c r="JY241" s="45">
        <f>JY25+JY83+JY141+JY199</f>
        <v/>
      </c>
      <c r="JZ241" s="45">
        <f>JZ25+JZ83+JZ141+JZ199</f>
        <v/>
      </c>
      <c r="KA241" s="45">
        <f>KA25+KA83+KA141+KA199</f>
        <v/>
      </c>
      <c r="KB241" s="45">
        <f>KB25+KB83+KB141+KB199</f>
        <v/>
      </c>
      <c r="KC241" s="45">
        <f>KC25+KC83+KC141+KC199</f>
        <v/>
      </c>
      <c r="KD241" s="45">
        <f>KD25+KD83+KD141+KD199</f>
        <v/>
      </c>
      <c r="KE241" s="45">
        <f>KE25+KE83+KE141+KE199</f>
        <v/>
      </c>
      <c r="KF241" s="45">
        <f>KF25+KF83+KF141+KF199</f>
        <v/>
      </c>
      <c r="KG241" s="45">
        <f>KG25+KG83+KG141+KG199</f>
        <v/>
      </c>
      <c r="KH241" s="45">
        <f>KH25+KH83+KH141+KH199</f>
        <v/>
      </c>
      <c r="KI241" s="45">
        <f>KI25+KI83+KI141+KI199</f>
        <v/>
      </c>
      <c r="KJ241" s="45">
        <f>KJ25+KJ83+KJ141+KJ199</f>
        <v/>
      </c>
      <c r="KK241" s="45">
        <f>KK25+KK83+KK141+KK199</f>
        <v/>
      </c>
      <c r="KL241" s="45">
        <f>KL25+KL83+KL141+KL199</f>
        <v/>
      </c>
      <c r="KM241" s="45">
        <f>KM25+KM83+KM141+KM199</f>
        <v/>
      </c>
      <c r="KN241" s="45">
        <f>KN25+KN83+KN141+KN199</f>
        <v/>
      </c>
      <c r="KO241" s="45">
        <f>KO25+KO83+KO141+KO199</f>
        <v/>
      </c>
      <c r="KP241" s="45">
        <f>KP25+KP83+KP141+KP199</f>
        <v/>
      </c>
      <c r="KQ241" s="45">
        <f>KQ25+KQ83+KQ141+KQ199</f>
        <v/>
      </c>
      <c r="KR241" s="45">
        <f>KR25+KR83+KR141+KR199</f>
        <v/>
      </c>
      <c r="KS241" s="45">
        <f>KS25+KS83+KS141+KS199</f>
        <v/>
      </c>
      <c r="KT241" s="45">
        <f>KT25+KT83+KT141+KT199</f>
        <v/>
      </c>
      <c r="KU241" s="45">
        <f>KU25+KU83+KU141+KU199</f>
        <v/>
      </c>
      <c r="KV241" s="45">
        <f>KV25+KV83+KV141+KV199</f>
        <v/>
      </c>
      <c r="KW241" s="45">
        <f>KW25+KW83+KW141+KW199</f>
        <v/>
      </c>
      <c r="KX241" s="45">
        <f>KX25+KX83+KX141+KX199</f>
        <v/>
      </c>
      <c r="KY241" s="45">
        <f>KY25+KY83+KY141+KY199</f>
        <v/>
      </c>
      <c r="KZ241" s="45">
        <f>KZ25+KZ83+KZ141+KZ199</f>
        <v/>
      </c>
      <c r="LA241" s="45">
        <f>LA25+LA83+LA141+LA199</f>
        <v/>
      </c>
      <c r="LB241" s="45">
        <f>LB25+LB83+LB141+LB199</f>
        <v/>
      </c>
      <c r="LC241" s="45">
        <f>LC25+LC83+LC141+LC199</f>
        <v/>
      </c>
      <c r="LD241" s="45">
        <f>LD25+LD83+LD141+LD199</f>
        <v/>
      </c>
      <c r="LE241" s="45">
        <f>LE25+LE83+LE141+LE199</f>
        <v/>
      </c>
      <c r="LF241" s="45">
        <f>LF25+LF83+LF141+LF199</f>
        <v/>
      </c>
      <c r="LG241" s="45">
        <f>LG25+LG83+LG141+LG199</f>
        <v/>
      </c>
      <c r="LH241" s="45">
        <f>LH25+LH83+LH141+LH199</f>
        <v/>
      </c>
      <c r="LI241" s="45">
        <f>LI25+LI83+LI141+LI199</f>
        <v/>
      </c>
      <c r="LJ241" s="45">
        <f>LJ25+LJ83+LJ141+LJ199</f>
        <v/>
      </c>
      <c r="LK241" s="45">
        <f>LK25+LK83+LK141+LK199</f>
        <v/>
      </c>
      <c r="LL241" s="45">
        <f>LL25+LL83+LL141+LL199</f>
        <v/>
      </c>
      <c r="LM241" s="45">
        <f>LM25+LM83+LM141+LM199</f>
        <v/>
      </c>
      <c r="LN241" s="45">
        <f>LN25+LN83+LN141+LN199</f>
        <v/>
      </c>
      <c r="LO241" s="45">
        <f>LO25+LO83+LO141+LO199</f>
        <v/>
      </c>
      <c r="LP241" s="45">
        <f>LP25+LP83+LP141+LP199</f>
        <v/>
      </c>
      <c r="LQ241" s="45">
        <f>LQ25+LQ83+LQ141+LQ199</f>
        <v/>
      </c>
      <c r="LR241" s="45">
        <f>LR25+LR83+LR141+LR199</f>
        <v/>
      </c>
      <c r="LS241" s="45">
        <f>LS25+LS83+LS141+LS199</f>
        <v/>
      </c>
      <c r="LT241" s="45">
        <f>LT25+LT83+LT141+LT199</f>
        <v/>
      </c>
      <c r="LU241" s="45">
        <f>LU25+LU83+LU141+LU199</f>
        <v/>
      </c>
      <c r="LV241" s="45">
        <f>LV25+LV83+LV141+LV199</f>
        <v/>
      </c>
      <c r="LW241" s="45">
        <f>LW25+LW83+LW141+LW199</f>
        <v/>
      </c>
      <c r="LX241" s="45">
        <f>LX25+LX83+LX141+LX199</f>
        <v/>
      </c>
      <c r="LY241" s="45">
        <f>LY25+LY83+LY141+LY199</f>
        <v/>
      </c>
      <c r="LZ241" s="45">
        <f>LZ25+LZ83+LZ141+LZ199</f>
        <v/>
      </c>
      <c r="MA241" s="45">
        <f>MA25+MA83+MA141+MA199</f>
        <v/>
      </c>
      <c r="MB241" s="45">
        <f>MB25+MB83+MB141+MB199</f>
        <v/>
      </c>
      <c r="MC241" s="45">
        <f>MC25+MC83+MC141+MC199</f>
        <v/>
      </c>
      <c r="MD241" s="45">
        <f>MD25+MD83+MD141+MD199</f>
        <v/>
      </c>
      <c r="ME241" s="45">
        <f>ME25+ME83+ME141+ME199</f>
        <v/>
      </c>
      <c r="MF241" s="45">
        <f>MF25+MF83+MF141+MF199</f>
        <v/>
      </c>
      <c r="MG241" s="45">
        <f>MG25+MG83+MG141+MG199</f>
        <v/>
      </c>
      <c r="MH241" s="45">
        <f>MH25+MH83+MH141+MH199</f>
        <v/>
      </c>
      <c r="MI241" s="45">
        <f>MI25+MI83+MI141+MI199</f>
        <v/>
      </c>
      <c r="MJ241" s="45">
        <f>MJ25+MJ83+MJ141+MJ199</f>
        <v/>
      </c>
      <c r="MK241" s="45">
        <f>MK25+MK83+MK141+MK199</f>
        <v/>
      </c>
      <c r="ML241" s="45">
        <f>ML25+ML83+ML141+ML199</f>
        <v/>
      </c>
      <c r="MM241" s="45">
        <f>MM25+MM83+MM141+MM199</f>
        <v/>
      </c>
      <c r="MN241" s="45">
        <f>MN25+MN83+MN141+MN199</f>
        <v/>
      </c>
      <c r="MO241" s="45">
        <f>MO25+MO83+MO141+MO199</f>
        <v/>
      </c>
      <c r="MP241" s="45">
        <f>MP25+MP83+MP141+MP199</f>
        <v/>
      </c>
      <c r="MQ241" s="45">
        <f>MQ25+MQ83+MQ141+MQ199</f>
        <v/>
      </c>
      <c r="MR241" s="45">
        <f>MR25+MR83+MR141+MR199</f>
        <v/>
      </c>
      <c r="MS241" s="45">
        <f>MS25+MS83+MS141+MS199</f>
        <v/>
      </c>
      <c r="MT241" s="45">
        <f>MT25+MT83+MT141+MT199</f>
        <v/>
      </c>
      <c r="MU241" s="45">
        <f>MU25+MU83+MU141+MU199</f>
        <v/>
      </c>
      <c r="MV241" s="45">
        <f>MV25+MV83+MV141+MV199</f>
        <v/>
      </c>
      <c r="MW241" s="45">
        <f>MW25+MW83+MW141+MW199</f>
        <v/>
      </c>
      <c r="MX241" s="45">
        <f>MX25+MX83+MX141+MX199</f>
        <v/>
      </c>
      <c r="MY241" s="45">
        <f>MY25+MY83+MY141+MY199</f>
        <v/>
      </c>
      <c r="MZ241" s="45">
        <f>MZ25+MZ83+MZ141+MZ199</f>
        <v/>
      </c>
      <c r="NA241" s="45">
        <f>NA25+NA83+NA141+NA199</f>
        <v/>
      </c>
      <c r="NB241" s="45">
        <f>NB25+NB83+NB141+NB199</f>
        <v/>
      </c>
      <c r="NC241" s="45">
        <f>NC25+NC83+NC141+NC199</f>
        <v/>
      </c>
      <c r="ND241" s="45">
        <f>ND25+ND83+ND141+ND199</f>
        <v/>
      </c>
      <c r="NE241" s="45">
        <f>NE25+NE83+NE141+NE199</f>
        <v/>
      </c>
      <c r="NF241" s="45">
        <f>NF25+NF83+NF141+NF199</f>
        <v/>
      </c>
      <c r="NG241" s="45">
        <f>NG25+NG83+NG141+NG199</f>
        <v/>
      </c>
      <c r="NH241" s="45">
        <f>NH25+NH83+NH141+NH199</f>
        <v/>
      </c>
      <c r="NI241" s="45">
        <f>NI25+NI83+NI141+NI199</f>
        <v/>
      </c>
      <c r="NJ241" s="45">
        <f>NJ25+NJ83+NJ141+NJ199</f>
        <v/>
      </c>
      <c r="NK241" s="45">
        <f>NK25+NK83+NK141+NK199</f>
        <v/>
      </c>
      <c r="NL241" s="45">
        <f>NL25+NL83+NL141+NL199</f>
        <v/>
      </c>
      <c r="NM241" s="45">
        <f>NM25+NM83+NM141+NM199</f>
        <v/>
      </c>
      <c r="NN241" s="45">
        <f>NN25+NN83+NN141+NN199</f>
        <v/>
      </c>
      <c r="NO241" s="45">
        <f>NO25+NO83+NO141+NO199</f>
        <v/>
      </c>
      <c r="NP241" s="45">
        <f>NP25+NP83+NP141+NP199</f>
        <v/>
      </c>
      <c r="NQ241" s="45">
        <f>NQ25+NQ83+NQ141+NQ199</f>
        <v/>
      </c>
      <c r="NR241" s="45">
        <f>NR25+NR83+NR141+NR199</f>
        <v/>
      </c>
      <c r="NS241" s="45">
        <f>NS25+NS83+NS141+NS199</f>
        <v/>
      </c>
      <c r="NT241" s="45">
        <f>NT25+NT83+NT141+NT199</f>
        <v/>
      </c>
      <c r="NU241" s="45">
        <f>NU25+NU83+NU141+NU199</f>
        <v/>
      </c>
      <c r="NV241" s="45">
        <f>NV25+NV83+NV141+NV199</f>
        <v/>
      </c>
      <c r="NW241" s="45">
        <f>NW25+NW83+NW141+NW199</f>
        <v/>
      </c>
      <c r="NX241" s="45">
        <f>NX25+NX83+NX141+NX199</f>
        <v/>
      </c>
      <c r="NY241" s="45">
        <f>NY25+NY83+NY141+NY199</f>
        <v/>
      </c>
      <c r="NZ241" s="45">
        <f>NZ25+NZ83+NZ141+NZ199</f>
        <v/>
      </c>
      <c r="OA241" s="45">
        <f>OA25+OA83+OA141+OA199</f>
        <v/>
      </c>
      <c r="OB241" s="45">
        <f>OB25+OB83+OB141+OB199</f>
        <v/>
      </c>
      <c r="OC241" s="45">
        <f>OC25+OC83+OC141+OC199</f>
        <v/>
      </c>
      <c r="OD241" s="45">
        <f>OD25+OD83+OD141+OD199</f>
        <v/>
      </c>
      <c r="OE241" s="45">
        <f>OE25+OE83+OE141+OE199</f>
        <v/>
      </c>
      <c r="OF241" s="45">
        <f>OF25+OF83+OF141+OF199</f>
        <v/>
      </c>
      <c r="OG241" s="45">
        <f>OG25+OG83+OG141+OG199</f>
        <v/>
      </c>
      <c r="OH241" s="45">
        <f>OH25+OH83+OH141+OH199</f>
        <v/>
      </c>
      <c r="OI241" s="45">
        <f>OI25+OI83+OI141+OI199</f>
        <v/>
      </c>
      <c r="OJ241" s="45">
        <f>OJ25+OJ83+OJ141+OJ199</f>
        <v/>
      </c>
      <c r="OK241" s="45">
        <f>OK25+OK83+OK141+OK199</f>
        <v/>
      </c>
      <c r="OL241" s="45">
        <f>OL25+OL83+OL141+OL199</f>
        <v/>
      </c>
      <c r="OM241" s="45">
        <f>OM25+OM83+OM141+OM199</f>
        <v/>
      </c>
      <c r="ON241" s="45">
        <f>ON25+ON83+ON141+ON199</f>
        <v/>
      </c>
      <c r="OO241" s="45">
        <f>OO25+OO83+OO141+OO199</f>
        <v/>
      </c>
      <c r="OP241" s="45">
        <f>OP25+OP83+OP141+OP199</f>
        <v/>
      </c>
      <c r="OQ241" s="45">
        <f>OQ25+OQ83+OQ141+OQ199</f>
        <v/>
      </c>
      <c r="OR241" s="45">
        <f>OR25+OR83+OR141+OR199</f>
        <v/>
      </c>
      <c r="OS241" s="45">
        <f>OS25+OS83+OS141+OS199</f>
        <v/>
      </c>
      <c r="OT241" s="45">
        <f>OT25+OT83+OT141+OT199</f>
        <v/>
      </c>
      <c r="OU241" s="45">
        <f>OU25+OU83+OU141+OU199</f>
        <v/>
      </c>
      <c r="OV241" s="45">
        <f>OV25+OV83+OV141+OV199</f>
        <v/>
      </c>
      <c r="OW241" s="45">
        <f>OW25+OW83+OW141+OW199</f>
        <v/>
      </c>
      <c r="OX241" s="45">
        <f>OX25+OX83+OX141+OX199</f>
        <v/>
      </c>
      <c r="OY241" s="45">
        <f>OY25+OY83+OY141+OY199</f>
        <v/>
      </c>
      <c r="OZ241" s="45">
        <f>OZ25+OZ83+OZ141+OZ199</f>
        <v/>
      </c>
      <c r="PA241" s="45">
        <f>PA25+PA83+PA141+PA199</f>
        <v/>
      </c>
      <c r="PB241" s="45">
        <f>PB25+PB83+PB141+PB199</f>
        <v/>
      </c>
      <c r="PC241" s="45">
        <f>PC25+PC83+PC141+PC199</f>
        <v/>
      </c>
      <c r="PD241" s="45">
        <f>PD25+PD83+PD141+PD199</f>
        <v/>
      </c>
      <c r="PE241" s="45">
        <f>PE25+PE83+PE141+PE199</f>
        <v/>
      </c>
      <c r="PF241" s="45">
        <f>PF25+PF83+PF141+PF199</f>
        <v/>
      </c>
      <c r="PG241" s="45">
        <f>PG25+PG83+PG141+PG199</f>
        <v/>
      </c>
      <c r="PH241" s="45">
        <f>PH25+PH83+PH141+PH199</f>
        <v/>
      </c>
      <c r="PI241" s="45">
        <f>PI25+PI83+PI141+PI199</f>
        <v/>
      </c>
      <c r="PJ241" s="45">
        <f>PJ25+PJ83+PJ141+PJ199</f>
        <v/>
      </c>
      <c r="PK241" s="45">
        <f>PK25+PK83+PK141+PK199</f>
        <v/>
      </c>
      <c r="PL241" s="45">
        <f>PL25+PL83+PL141+PL199</f>
        <v/>
      </c>
      <c r="PM241" s="45">
        <f>PM25+PM83+PM141+PM199</f>
        <v/>
      </c>
    </row>
    <row r="242">
      <c r="A242" s="9" t="inlineStr">
        <is>
          <t>City</t>
        </is>
      </c>
      <c r="B242" s="9" t="inlineStr">
        <is>
          <t>ALL</t>
        </is>
      </c>
      <c r="C242" s="43">
        <f>SUM(D242:PM242)</f>
        <v/>
      </c>
      <c r="D242" s="44">
        <f>D19+D77+D135+D193</f>
        <v/>
      </c>
      <c r="E242" s="44">
        <f>E19+E77+E135+E193</f>
        <v/>
      </c>
      <c r="F242" s="44">
        <f>F19+F77+F135+F193</f>
        <v/>
      </c>
      <c r="G242" s="44">
        <f>G19+G77+G135+G193</f>
        <v/>
      </c>
      <c r="H242" s="44">
        <f>H19+H77+H135+H193</f>
        <v/>
      </c>
      <c r="I242" s="44">
        <f>I19+I77+I135+I193</f>
        <v/>
      </c>
      <c r="J242" s="44">
        <f>J19+J77+J135+J193</f>
        <v/>
      </c>
      <c r="K242" s="44">
        <f>K19+K77+K135+K193</f>
        <v/>
      </c>
      <c r="L242" s="44">
        <f>L19+L77+L135+L193</f>
        <v/>
      </c>
      <c r="M242" s="44">
        <f>M19+M77+M135+M193</f>
        <v/>
      </c>
      <c r="N242" s="44">
        <f>N19+N77+N135+N193</f>
        <v/>
      </c>
      <c r="O242" s="44">
        <f>O19+O77+O135+O193</f>
        <v/>
      </c>
      <c r="P242" s="44">
        <f>P19+P77+P135+P193</f>
        <v/>
      </c>
      <c r="Q242" s="44">
        <f>Q19+Q77+Q135+Q193</f>
        <v/>
      </c>
      <c r="R242" s="44">
        <f>R19+R77+R135+R193</f>
        <v/>
      </c>
      <c r="S242" s="44">
        <f>S19+S77+S135+S193</f>
        <v/>
      </c>
      <c r="T242" s="44">
        <f>T19+T77+T135+T193</f>
        <v/>
      </c>
      <c r="U242" s="44">
        <f>U19+U77+U135+U193</f>
        <v/>
      </c>
      <c r="V242" s="44">
        <f>V19+V77+V135+V193</f>
        <v/>
      </c>
      <c r="W242" s="44">
        <f>W19+W77+W135+W193</f>
        <v/>
      </c>
      <c r="X242" s="44">
        <f>X19+X77+X135+X193</f>
        <v/>
      </c>
      <c r="Y242" s="44">
        <f>Y19+Y77+Y135+Y193</f>
        <v/>
      </c>
      <c r="Z242" s="44">
        <f>Z19+Z77+Z135+Z193</f>
        <v/>
      </c>
      <c r="AA242" s="44">
        <f>AA19+AA77+AA135+AA193</f>
        <v/>
      </c>
      <c r="AB242" s="44">
        <f>AB19+AB77+AB135+AB193</f>
        <v/>
      </c>
      <c r="AC242" s="44">
        <f>AC19+AC77+AC135+AC193</f>
        <v/>
      </c>
      <c r="AD242" s="44">
        <f>AD19+AD77+AD135+AD193</f>
        <v/>
      </c>
      <c r="AE242" s="44">
        <f>AE19+AE77+AE135+AE193</f>
        <v/>
      </c>
      <c r="AF242" s="44">
        <f>AF19+AF77+AF135+AF193</f>
        <v/>
      </c>
      <c r="AG242" s="44">
        <f>AG19+AG77+AG135+AG193</f>
        <v/>
      </c>
      <c r="AH242" s="44">
        <f>AH19+AH77+AH135+AH193</f>
        <v/>
      </c>
      <c r="AI242" s="44">
        <f>AI19+AI77+AI135+AI193</f>
        <v/>
      </c>
      <c r="AJ242" s="44">
        <f>AJ19+AJ77+AJ135+AJ193</f>
        <v/>
      </c>
      <c r="AK242" s="44">
        <f>AK19+AK77+AK135+AK193</f>
        <v/>
      </c>
      <c r="AL242" s="44">
        <f>AL19+AL77+AL135+AL193</f>
        <v/>
      </c>
      <c r="AM242" s="44">
        <f>AM19+AM77+AM135+AM193</f>
        <v/>
      </c>
      <c r="AN242" s="44">
        <f>AN19+AN77+AN135+AN193</f>
        <v/>
      </c>
      <c r="AO242" s="44">
        <f>AO19+AO77+AO135+AO193</f>
        <v/>
      </c>
      <c r="AP242" s="44">
        <f>AP19+AP77+AP135+AP193</f>
        <v/>
      </c>
      <c r="AQ242" s="44">
        <f>AQ19+AQ77+AQ135+AQ193</f>
        <v/>
      </c>
      <c r="AR242" s="44">
        <f>AR19+AR77+AR135+AR193</f>
        <v/>
      </c>
      <c r="AS242" s="44">
        <f>AS19+AS77+AS135+AS193</f>
        <v/>
      </c>
      <c r="AT242" s="44">
        <f>AT19+AT77+AT135+AT193</f>
        <v/>
      </c>
      <c r="AU242" s="44">
        <f>AU19+AU77+AU135+AU193</f>
        <v/>
      </c>
      <c r="AV242" s="44">
        <f>AV19+AV77+AV135+AV193</f>
        <v/>
      </c>
      <c r="AW242" s="44">
        <f>AW19+AW77+AW135+AW193</f>
        <v/>
      </c>
      <c r="AX242" s="44">
        <f>AX19+AX77+AX135+AX193</f>
        <v/>
      </c>
      <c r="AY242" s="44">
        <f>AY19+AY77+AY135+AY193</f>
        <v/>
      </c>
      <c r="AZ242" s="44">
        <f>AZ19+AZ77+AZ135+AZ193</f>
        <v/>
      </c>
      <c r="BA242" s="44">
        <f>BA19+BA77+BA135+BA193</f>
        <v/>
      </c>
      <c r="BB242" s="44">
        <f>BB19+BB77+BB135+BB193</f>
        <v/>
      </c>
      <c r="BC242" s="44">
        <f>BC19+BC77+BC135+BC193</f>
        <v/>
      </c>
      <c r="BD242" s="44">
        <f>BD19+BD77+BD135+BD193</f>
        <v/>
      </c>
      <c r="BE242" s="44">
        <f>BE19+BE77+BE135+BE193</f>
        <v/>
      </c>
      <c r="BF242" s="44">
        <f>BF19+BF77+BF135+BF193</f>
        <v/>
      </c>
      <c r="BG242" s="44">
        <f>BG19+BG77+BG135+BG193</f>
        <v/>
      </c>
      <c r="BH242" s="44">
        <f>BH19+BH77+BH135+BH193</f>
        <v/>
      </c>
      <c r="BI242" s="44">
        <f>BI19+BI77+BI135+BI193</f>
        <v/>
      </c>
      <c r="BJ242" s="44">
        <f>BJ19+BJ77+BJ135+BJ193</f>
        <v/>
      </c>
      <c r="BK242" s="44">
        <f>BK19+BK77+BK135+BK193</f>
        <v/>
      </c>
      <c r="BL242" s="44">
        <f>BL19+BL77+BL135+BL193</f>
        <v/>
      </c>
      <c r="BM242" s="44">
        <f>BM19+BM77+BM135+BM193</f>
        <v/>
      </c>
      <c r="BN242" s="44">
        <f>BN19+BN77+BN135+BN193</f>
        <v/>
      </c>
      <c r="BO242" s="44">
        <f>BO19+BO77+BO135+BO193</f>
        <v/>
      </c>
      <c r="BP242" s="44">
        <f>BP19+BP77+BP135+BP193</f>
        <v/>
      </c>
      <c r="BQ242" s="44">
        <f>BQ19+BQ77+BQ135+BQ193</f>
        <v/>
      </c>
      <c r="BR242" s="44">
        <f>BR19+BR77+BR135+BR193</f>
        <v/>
      </c>
      <c r="BS242" s="44">
        <f>BS19+BS77+BS135+BS193</f>
        <v/>
      </c>
      <c r="BT242" s="44">
        <f>BT19+BT77+BT135+BT193</f>
        <v/>
      </c>
      <c r="BU242" s="44">
        <f>BU19+BU77+BU135+BU193</f>
        <v/>
      </c>
      <c r="BV242" s="44">
        <f>BV19+BV77+BV135+BV193</f>
        <v/>
      </c>
      <c r="BW242" s="44">
        <f>BW19+BW77+BW135+BW193</f>
        <v/>
      </c>
      <c r="BX242" s="44">
        <f>BX19+BX77+BX135+BX193</f>
        <v/>
      </c>
      <c r="BY242" s="44">
        <f>BY19+BY77+BY135+BY193</f>
        <v/>
      </c>
      <c r="BZ242" s="44">
        <f>BZ19+BZ77+BZ135+BZ193</f>
        <v/>
      </c>
      <c r="CA242" s="44">
        <f>CA19+CA77+CA135+CA193</f>
        <v/>
      </c>
      <c r="CB242" s="44">
        <f>CB19+CB77+CB135+CB193</f>
        <v/>
      </c>
      <c r="CC242" s="44">
        <f>CC19+CC77+CC135+CC193</f>
        <v/>
      </c>
      <c r="CD242" s="44">
        <f>CD19+CD77+CD135+CD193</f>
        <v/>
      </c>
      <c r="CE242" s="44">
        <f>CE19+CE77+CE135+CE193</f>
        <v/>
      </c>
      <c r="CF242" s="44">
        <f>CF19+CF77+CF135+CF193</f>
        <v/>
      </c>
      <c r="CG242" s="44">
        <f>CG19+CG77+CG135+CG193</f>
        <v/>
      </c>
      <c r="CH242" s="44">
        <f>CH19+CH77+CH135+CH193</f>
        <v/>
      </c>
      <c r="CI242" s="44">
        <f>CI19+CI77+CI135+CI193</f>
        <v/>
      </c>
      <c r="CJ242" s="44">
        <f>CJ19+CJ77+CJ135+CJ193</f>
        <v/>
      </c>
      <c r="CK242" s="44">
        <f>CK19+CK77+CK135+CK193</f>
        <v/>
      </c>
      <c r="CL242" s="44">
        <f>CL19+CL77+CL135+CL193</f>
        <v/>
      </c>
      <c r="CM242" s="44">
        <f>CM19+CM77+CM135+CM193</f>
        <v/>
      </c>
      <c r="CN242" s="44">
        <f>CN19+CN77+CN135+CN193</f>
        <v/>
      </c>
      <c r="CO242" s="44">
        <f>CO19+CO77+CO135+CO193</f>
        <v/>
      </c>
      <c r="CP242" s="44">
        <f>CP19+CP77+CP135+CP193</f>
        <v/>
      </c>
      <c r="CQ242" s="44">
        <f>CQ19+CQ77+CQ135+CQ193</f>
        <v/>
      </c>
      <c r="CR242" s="44">
        <f>CR19+CR77+CR135+CR193</f>
        <v/>
      </c>
      <c r="CS242" s="44">
        <f>CS19+CS77+CS135+CS193</f>
        <v/>
      </c>
      <c r="CT242" s="44">
        <f>CT19+CT77+CT135+CT193</f>
        <v/>
      </c>
      <c r="CU242" s="44">
        <f>CU19+CU77+CU135+CU193</f>
        <v/>
      </c>
      <c r="CV242" s="44">
        <f>CV19+CV77+CV135+CV193</f>
        <v/>
      </c>
      <c r="CW242" s="44">
        <f>CW19+CW77+CW135+CW193</f>
        <v/>
      </c>
      <c r="CX242" s="44">
        <f>CX19+CX77+CX135+CX193</f>
        <v/>
      </c>
      <c r="CY242" s="44">
        <f>CY19+CY77+CY135+CY193</f>
        <v/>
      </c>
      <c r="CZ242" s="44">
        <f>CZ19+CZ77+CZ135+CZ193</f>
        <v/>
      </c>
      <c r="DA242" s="44">
        <f>DA19+DA77+DA135+DA193</f>
        <v/>
      </c>
      <c r="DB242" s="44">
        <f>DB19+DB77+DB135+DB193</f>
        <v/>
      </c>
      <c r="DC242" s="44">
        <f>DC19+DC77+DC135+DC193</f>
        <v/>
      </c>
      <c r="DD242" s="44">
        <f>DD19+DD77+DD135+DD193</f>
        <v/>
      </c>
      <c r="DE242" s="44">
        <f>DE19+DE77+DE135+DE193</f>
        <v/>
      </c>
      <c r="DF242" s="44">
        <f>DF19+DF77+DF135+DF193</f>
        <v/>
      </c>
      <c r="DG242" s="44">
        <f>DG19+DG77+DG135+DG193</f>
        <v/>
      </c>
      <c r="DH242" s="44">
        <f>DH19+DH77+DH135+DH193</f>
        <v/>
      </c>
      <c r="DI242" s="44">
        <f>DI19+DI77+DI135+DI193</f>
        <v/>
      </c>
      <c r="DJ242" s="44">
        <f>DJ19+DJ77+DJ135+DJ193</f>
        <v/>
      </c>
      <c r="DK242" s="44">
        <f>DK19+DK77+DK135+DK193</f>
        <v/>
      </c>
      <c r="DL242" s="44">
        <f>DL19+DL77+DL135+DL193</f>
        <v/>
      </c>
      <c r="DM242" s="44">
        <f>DM19+DM77+DM135+DM193</f>
        <v/>
      </c>
      <c r="DN242" s="44">
        <f>DN19+DN77+DN135+DN193</f>
        <v/>
      </c>
      <c r="DO242" s="44">
        <f>DO19+DO77+DO135+DO193</f>
        <v/>
      </c>
      <c r="DP242" s="44">
        <f>DP19+DP77+DP135+DP193</f>
        <v/>
      </c>
      <c r="DQ242" s="44">
        <f>DQ19+DQ77+DQ135+DQ193</f>
        <v/>
      </c>
      <c r="DR242" s="44">
        <f>DR19+DR77+DR135+DR193</f>
        <v/>
      </c>
      <c r="DS242" s="44">
        <f>DS19+DS77+DS135+DS193</f>
        <v/>
      </c>
      <c r="DT242" s="44">
        <f>DT19+DT77+DT135+DT193</f>
        <v/>
      </c>
      <c r="DU242" s="44">
        <f>DU19+DU77+DU135+DU193</f>
        <v/>
      </c>
      <c r="DV242" s="44">
        <f>DV19+DV77+DV135+DV193</f>
        <v/>
      </c>
      <c r="DW242" s="44">
        <f>DW19+DW77+DW135+DW193</f>
        <v/>
      </c>
      <c r="DX242" s="44">
        <f>DX19+DX77+DX135+DX193</f>
        <v/>
      </c>
      <c r="DY242" s="44">
        <f>DY19+DY77+DY135+DY193</f>
        <v/>
      </c>
      <c r="DZ242" s="44">
        <f>DZ19+DZ77+DZ135+DZ193</f>
        <v/>
      </c>
      <c r="EA242" s="44">
        <f>EA19+EA77+EA135+EA193</f>
        <v/>
      </c>
      <c r="EB242" s="44">
        <f>EB19+EB77+EB135+EB193</f>
        <v/>
      </c>
      <c r="EC242" s="44">
        <f>EC19+EC77+EC135+EC193</f>
        <v/>
      </c>
      <c r="ED242" s="44">
        <f>ED19+ED77+ED135+ED193</f>
        <v/>
      </c>
      <c r="EE242" s="44">
        <f>EE19+EE77+EE135+EE193</f>
        <v/>
      </c>
      <c r="EF242" s="44">
        <f>EF19+EF77+EF135+EF193</f>
        <v/>
      </c>
      <c r="EG242" s="44">
        <f>EG19+EG77+EG135+EG193</f>
        <v/>
      </c>
      <c r="EH242" s="44">
        <f>EH19+EH77+EH135+EH193</f>
        <v/>
      </c>
      <c r="EI242" s="44">
        <f>EI19+EI77+EI135+EI193</f>
        <v/>
      </c>
      <c r="EJ242" s="44">
        <f>EJ19+EJ77+EJ135+EJ193</f>
        <v/>
      </c>
      <c r="EK242" s="44">
        <f>EK19+EK77+EK135+EK193</f>
        <v/>
      </c>
      <c r="EL242" s="44">
        <f>EL19+EL77+EL135+EL193</f>
        <v/>
      </c>
      <c r="EM242" s="44">
        <f>EM19+EM77+EM135+EM193</f>
        <v/>
      </c>
      <c r="EN242" s="44">
        <f>EN19+EN77+EN135+EN193</f>
        <v/>
      </c>
      <c r="EO242" s="44">
        <f>EO19+EO77+EO135+EO193</f>
        <v/>
      </c>
      <c r="EP242" s="44">
        <f>EP19+EP77+EP135+EP193</f>
        <v/>
      </c>
      <c r="EQ242" s="44">
        <f>EQ19+EQ77+EQ135+EQ193</f>
        <v/>
      </c>
      <c r="ER242" s="44">
        <f>ER19+ER77+ER135+ER193</f>
        <v/>
      </c>
      <c r="ES242" s="44">
        <f>ES19+ES77+ES135+ES193</f>
        <v/>
      </c>
      <c r="ET242" s="44">
        <f>ET19+ET77+ET135+ET193</f>
        <v/>
      </c>
      <c r="EU242" s="44">
        <f>EU19+EU77+EU135+EU193</f>
        <v/>
      </c>
      <c r="EV242" s="44">
        <f>EV19+EV77+EV135+EV193</f>
        <v/>
      </c>
      <c r="EW242" s="44">
        <f>EW19+EW77+EW135+EW193</f>
        <v/>
      </c>
      <c r="EX242" s="44">
        <f>EX19+EX77+EX135+EX193</f>
        <v/>
      </c>
      <c r="EY242" s="44">
        <f>EY19+EY77+EY135+EY193</f>
        <v/>
      </c>
      <c r="EZ242" s="44">
        <f>EZ19+EZ77+EZ135+EZ193</f>
        <v/>
      </c>
      <c r="FA242" s="44">
        <f>FA19+FA77+FA135+FA193</f>
        <v/>
      </c>
      <c r="FB242" s="44">
        <f>FB19+FB77+FB135+FB193</f>
        <v/>
      </c>
      <c r="FC242" s="44">
        <f>FC19+FC77+FC135+FC193</f>
        <v/>
      </c>
      <c r="FD242" s="44">
        <f>FD19+FD77+FD135+FD193</f>
        <v/>
      </c>
      <c r="FE242" s="44">
        <f>FE19+FE77+FE135+FE193</f>
        <v/>
      </c>
      <c r="FF242" s="44">
        <f>FF19+FF77+FF135+FF193</f>
        <v/>
      </c>
      <c r="FG242" s="44">
        <f>FG19+FG77+FG135+FG193</f>
        <v/>
      </c>
      <c r="FH242" s="44">
        <f>FH19+FH77+FH135+FH193</f>
        <v/>
      </c>
      <c r="FI242" s="44">
        <f>FI19+FI77+FI135+FI193</f>
        <v/>
      </c>
      <c r="FJ242" s="44">
        <f>FJ19+FJ77+FJ135+FJ193</f>
        <v/>
      </c>
      <c r="FK242" s="44">
        <f>FK19+FK77+FK135+FK193</f>
        <v/>
      </c>
      <c r="FL242" s="44">
        <f>FL19+FL77+FL135+FL193</f>
        <v/>
      </c>
      <c r="FM242" s="44">
        <f>FM19+FM77+FM135+FM193</f>
        <v/>
      </c>
      <c r="FN242" s="44">
        <f>FN19+FN77+FN135+FN193</f>
        <v/>
      </c>
      <c r="FO242" s="44">
        <f>FO19+FO77+FO135+FO193</f>
        <v/>
      </c>
      <c r="FP242" s="44">
        <f>FP19+FP77+FP135+FP193</f>
        <v/>
      </c>
      <c r="FQ242" s="44">
        <f>FQ19+FQ77+FQ135+FQ193</f>
        <v/>
      </c>
      <c r="FR242" s="44">
        <f>FR19+FR77+FR135+FR193</f>
        <v/>
      </c>
      <c r="FS242" s="44">
        <f>FS19+FS77+FS135+FS193</f>
        <v/>
      </c>
      <c r="FT242" s="44">
        <f>FT19+FT77+FT135+FT193</f>
        <v/>
      </c>
      <c r="FU242" s="44">
        <f>FU19+FU77+FU135+FU193</f>
        <v/>
      </c>
      <c r="FV242" s="44">
        <f>FV19+FV77+FV135+FV193</f>
        <v/>
      </c>
      <c r="FW242" s="44">
        <f>FW19+FW77+FW135+FW193</f>
        <v/>
      </c>
      <c r="FX242" s="44">
        <f>FX19+FX77+FX135+FX193</f>
        <v/>
      </c>
      <c r="FY242" s="44">
        <f>FY19+FY77+FY135+FY193</f>
        <v/>
      </c>
      <c r="FZ242" s="44">
        <f>FZ19+FZ77+FZ135+FZ193</f>
        <v/>
      </c>
      <c r="GA242" s="44">
        <f>GA19+GA77+GA135+GA193</f>
        <v/>
      </c>
      <c r="GB242" s="44">
        <f>GB19+GB77+GB135+GB193</f>
        <v/>
      </c>
      <c r="GC242" s="44">
        <f>GC19+GC77+GC135+GC193</f>
        <v/>
      </c>
      <c r="GD242" s="44">
        <f>GD19+GD77+GD135+GD193</f>
        <v/>
      </c>
      <c r="GE242" s="44">
        <f>GE19+GE77+GE135+GE193</f>
        <v/>
      </c>
      <c r="GF242" s="44">
        <f>GF19+GF77+GF135+GF193</f>
        <v/>
      </c>
      <c r="GG242" s="44">
        <f>GG19+GG77+GG135+GG193</f>
        <v/>
      </c>
      <c r="GH242" s="44">
        <f>GH19+GH77+GH135+GH193</f>
        <v/>
      </c>
      <c r="GI242" s="44">
        <f>GI19+GI77+GI135+GI193</f>
        <v/>
      </c>
      <c r="GJ242" s="44">
        <f>GJ19+GJ77+GJ135+GJ193</f>
        <v/>
      </c>
      <c r="GK242" s="44">
        <f>GK19+GK77+GK135+GK193</f>
        <v/>
      </c>
      <c r="GL242" s="44">
        <f>GL19+GL77+GL135+GL193</f>
        <v/>
      </c>
      <c r="GM242" s="44">
        <f>GM19+GM77+GM135+GM193</f>
        <v/>
      </c>
      <c r="GN242" s="44">
        <f>GN19+GN77+GN135+GN193</f>
        <v/>
      </c>
      <c r="GO242" s="44">
        <f>GO19+GO77+GO135+GO193</f>
        <v/>
      </c>
      <c r="GP242" s="44">
        <f>GP19+GP77+GP135+GP193</f>
        <v/>
      </c>
      <c r="GQ242" s="44">
        <f>GQ19+GQ77+GQ135+GQ193</f>
        <v/>
      </c>
      <c r="GR242" s="44">
        <f>GR19+GR77+GR135+GR193</f>
        <v/>
      </c>
      <c r="GS242" s="44">
        <f>GS19+GS77+GS135+GS193</f>
        <v/>
      </c>
      <c r="GT242" s="44">
        <f>GT19+GT77+GT135+GT193</f>
        <v/>
      </c>
      <c r="GU242" s="44">
        <f>GU19+GU77+GU135+GU193</f>
        <v/>
      </c>
      <c r="GV242" s="44">
        <f>GV19+GV77+GV135+GV193</f>
        <v/>
      </c>
      <c r="GW242" s="44">
        <f>GW19+GW77+GW135+GW193</f>
        <v/>
      </c>
      <c r="GX242" s="44">
        <f>GX19+GX77+GX135+GX193</f>
        <v/>
      </c>
      <c r="GY242" s="44">
        <f>GY19+GY77+GY135+GY193</f>
        <v/>
      </c>
      <c r="GZ242" s="44">
        <f>GZ19+GZ77+GZ135+GZ193</f>
        <v/>
      </c>
      <c r="HA242" s="44">
        <f>HA19+HA77+HA135+HA193</f>
        <v/>
      </c>
      <c r="HB242" s="44">
        <f>HB19+HB77+HB135+HB193</f>
        <v/>
      </c>
      <c r="HC242" s="44">
        <f>HC19+HC77+HC135+HC193</f>
        <v/>
      </c>
      <c r="HD242" s="44">
        <f>HD19+HD77+HD135+HD193</f>
        <v/>
      </c>
      <c r="HE242" s="44">
        <f>HE19+HE77+HE135+HE193</f>
        <v/>
      </c>
      <c r="HF242" s="44">
        <f>HF19+HF77+HF135+HF193</f>
        <v/>
      </c>
      <c r="HG242" s="44">
        <f>HG19+HG77+HG135+HG193</f>
        <v/>
      </c>
      <c r="HH242" s="44">
        <f>HH19+HH77+HH135+HH193</f>
        <v/>
      </c>
      <c r="HI242" s="44">
        <f>HI19+HI77+HI135+HI193</f>
        <v/>
      </c>
      <c r="HJ242" s="44">
        <f>HJ19+HJ77+HJ135+HJ193</f>
        <v/>
      </c>
      <c r="HK242" s="44">
        <f>HK19+HK77+HK135+HK193</f>
        <v/>
      </c>
      <c r="HL242" s="44">
        <f>HL19+HL77+HL135+HL193</f>
        <v/>
      </c>
      <c r="HM242" s="44">
        <f>HM19+HM77+HM135+HM193</f>
        <v/>
      </c>
      <c r="HN242" s="44">
        <f>HN19+HN77+HN135+HN193</f>
        <v/>
      </c>
      <c r="HO242" s="44">
        <f>HO19+HO77+HO135+HO193</f>
        <v/>
      </c>
      <c r="HP242" s="44">
        <f>HP19+HP77+HP135+HP193</f>
        <v/>
      </c>
      <c r="HQ242" s="44">
        <f>HQ19+HQ77+HQ135+HQ193</f>
        <v/>
      </c>
      <c r="HR242" s="44">
        <f>HR19+HR77+HR135+HR193</f>
        <v/>
      </c>
      <c r="HS242" s="44">
        <f>HS19+HS77+HS135+HS193</f>
        <v/>
      </c>
      <c r="HT242" s="44">
        <f>HT19+HT77+HT135+HT193</f>
        <v/>
      </c>
      <c r="HU242" s="44">
        <f>HU19+HU77+HU135+HU193</f>
        <v/>
      </c>
      <c r="HV242" s="44">
        <f>HV19+HV77+HV135+HV193</f>
        <v/>
      </c>
      <c r="HW242" s="44">
        <f>HW19+HW77+HW135+HW193</f>
        <v/>
      </c>
      <c r="HX242" s="44">
        <f>HX19+HX77+HX135+HX193</f>
        <v/>
      </c>
      <c r="HY242" s="44">
        <f>HY19+HY77+HY135+HY193</f>
        <v/>
      </c>
      <c r="HZ242" s="44">
        <f>HZ19+HZ77+HZ135+HZ193</f>
        <v/>
      </c>
      <c r="IA242" s="44">
        <f>IA19+IA77+IA135+IA193</f>
        <v/>
      </c>
      <c r="IB242" s="44">
        <f>IB19+IB77+IB135+IB193</f>
        <v/>
      </c>
      <c r="IC242" s="44">
        <f>IC19+IC77+IC135+IC193</f>
        <v/>
      </c>
      <c r="ID242" s="44">
        <f>ID19+ID77+ID135+ID193</f>
        <v/>
      </c>
      <c r="IE242" s="44">
        <f>IE19+IE77+IE135+IE193</f>
        <v/>
      </c>
      <c r="IF242" s="44">
        <f>IF19+IF77+IF135+IF193</f>
        <v/>
      </c>
      <c r="IG242" s="44">
        <f>IG19+IG77+IG135+IG193</f>
        <v/>
      </c>
      <c r="IH242" s="44">
        <f>IH19+IH77+IH135+IH193</f>
        <v/>
      </c>
      <c r="II242" s="44">
        <f>II19+II77+II135+II193</f>
        <v/>
      </c>
      <c r="IJ242" s="44">
        <f>IJ19+IJ77+IJ135+IJ193</f>
        <v/>
      </c>
      <c r="IK242" s="44">
        <f>IK19+IK77+IK135+IK193</f>
        <v/>
      </c>
      <c r="IL242" s="44">
        <f>IL19+IL77+IL135+IL193</f>
        <v/>
      </c>
      <c r="IM242" s="44">
        <f>IM19+IM77+IM135+IM193</f>
        <v/>
      </c>
      <c r="IN242" s="44">
        <f>IN19+IN77+IN135+IN193</f>
        <v/>
      </c>
      <c r="IO242" s="44">
        <f>IO19+IO77+IO135+IO193</f>
        <v/>
      </c>
      <c r="IP242" s="44">
        <f>IP19+IP77+IP135+IP193</f>
        <v/>
      </c>
      <c r="IQ242" s="44">
        <f>IQ19+IQ77+IQ135+IQ193</f>
        <v/>
      </c>
      <c r="IR242" s="44">
        <f>IR19+IR77+IR135+IR193</f>
        <v/>
      </c>
      <c r="IS242" s="44">
        <f>IS19+IS77+IS135+IS193</f>
        <v/>
      </c>
      <c r="IT242" s="44">
        <f>IT19+IT77+IT135+IT193</f>
        <v/>
      </c>
      <c r="IU242" s="44">
        <f>IU19+IU77+IU135+IU193</f>
        <v/>
      </c>
      <c r="IV242" s="44">
        <f>IV19+IV77+IV135+IV193</f>
        <v/>
      </c>
      <c r="IW242" s="44">
        <f>IW19+IW77+IW135+IW193</f>
        <v/>
      </c>
      <c r="IX242" s="44">
        <f>IX19+IX77+IX135+IX193</f>
        <v/>
      </c>
      <c r="IY242" s="44">
        <f>IY19+IY77+IY135+IY193</f>
        <v/>
      </c>
      <c r="IZ242" s="44">
        <f>IZ19+IZ77+IZ135+IZ193</f>
        <v/>
      </c>
      <c r="JA242" s="44">
        <f>JA19+JA77+JA135+JA193</f>
        <v/>
      </c>
      <c r="JB242" s="44">
        <f>JB19+JB77+JB135+JB193</f>
        <v/>
      </c>
      <c r="JC242" s="44">
        <f>JC19+JC77+JC135+JC193</f>
        <v/>
      </c>
      <c r="JD242" s="44">
        <f>JD19+JD77+JD135+JD193</f>
        <v/>
      </c>
      <c r="JE242" s="44">
        <f>JE19+JE77+JE135+JE193</f>
        <v/>
      </c>
      <c r="JF242" s="44">
        <f>JF19+JF77+JF135+JF193</f>
        <v/>
      </c>
      <c r="JG242" s="44">
        <f>JG19+JG77+JG135+JG193</f>
        <v/>
      </c>
      <c r="JH242" s="44">
        <f>JH19+JH77+JH135+JH193</f>
        <v/>
      </c>
      <c r="JI242" s="44">
        <f>JI19+JI77+JI135+JI193</f>
        <v/>
      </c>
      <c r="JJ242" s="44">
        <f>JJ19+JJ77+JJ135+JJ193</f>
        <v/>
      </c>
      <c r="JK242" s="44">
        <f>JK19+JK77+JK135+JK193</f>
        <v/>
      </c>
      <c r="JL242" s="44">
        <f>JL19+JL77+JL135+JL193</f>
        <v/>
      </c>
      <c r="JM242" s="44">
        <f>JM19+JM77+JM135+JM193</f>
        <v/>
      </c>
      <c r="JN242" s="44">
        <f>JN19+JN77+JN135+JN193</f>
        <v/>
      </c>
      <c r="JO242" s="44">
        <f>JO19+JO77+JO135+JO193</f>
        <v/>
      </c>
      <c r="JP242" s="44">
        <f>JP19+JP77+JP135+JP193</f>
        <v/>
      </c>
      <c r="JQ242" s="44">
        <f>JQ19+JQ77+JQ135+JQ193</f>
        <v/>
      </c>
      <c r="JR242" s="44">
        <f>JR19+JR77+JR135+JR193</f>
        <v/>
      </c>
      <c r="JS242" s="44">
        <f>JS19+JS77+JS135+JS193</f>
        <v/>
      </c>
      <c r="JT242" s="44">
        <f>JT19+JT77+JT135+JT193</f>
        <v/>
      </c>
      <c r="JU242" s="44">
        <f>JU19+JU77+JU135+JU193</f>
        <v/>
      </c>
      <c r="JV242" s="44">
        <f>JV19+JV77+JV135+JV193</f>
        <v/>
      </c>
      <c r="JW242" s="44">
        <f>JW19+JW77+JW135+JW193</f>
        <v/>
      </c>
      <c r="JX242" s="44">
        <f>JX19+JX77+JX135+JX193</f>
        <v/>
      </c>
      <c r="JY242" s="44">
        <f>JY19+JY77+JY135+JY193</f>
        <v/>
      </c>
      <c r="JZ242" s="44">
        <f>JZ19+JZ77+JZ135+JZ193</f>
        <v/>
      </c>
      <c r="KA242" s="44">
        <f>KA19+KA77+KA135+KA193</f>
        <v/>
      </c>
      <c r="KB242" s="44">
        <f>KB19+KB77+KB135+KB193</f>
        <v/>
      </c>
      <c r="KC242" s="44">
        <f>KC19+KC77+KC135+KC193</f>
        <v/>
      </c>
      <c r="KD242" s="44">
        <f>KD19+KD77+KD135+KD193</f>
        <v/>
      </c>
      <c r="KE242" s="44">
        <f>KE19+KE77+KE135+KE193</f>
        <v/>
      </c>
      <c r="KF242" s="44">
        <f>KF19+KF77+KF135+KF193</f>
        <v/>
      </c>
      <c r="KG242" s="44">
        <f>KG19+KG77+KG135+KG193</f>
        <v/>
      </c>
      <c r="KH242" s="44">
        <f>KH19+KH77+KH135+KH193</f>
        <v/>
      </c>
      <c r="KI242" s="44">
        <f>KI19+KI77+KI135+KI193</f>
        <v/>
      </c>
      <c r="KJ242" s="44">
        <f>KJ19+KJ77+KJ135+KJ193</f>
        <v/>
      </c>
      <c r="KK242" s="44">
        <f>KK19+KK77+KK135+KK193</f>
        <v/>
      </c>
      <c r="KL242" s="44">
        <f>KL19+KL77+KL135+KL193</f>
        <v/>
      </c>
      <c r="KM242" s="44">
        <f>KM19+KM77+KM135+KM193</f>
        <v/>
      </c>
      <c r="KN242" s="44">
        <f>KN19+KN77+KN135+KN193</f>
        <v/>
      </c>
      <c r="KO242" s="44">
        <f>KO19+KO77+KO135+KO193</f>
        <v/>
      </c>
      <c r="KP242" s="44">
        <f>KP19+KP77+KP135+KP193</f>
        <v/>
      </c>
      <c r="KQ242" s="44">
        <f>KQ19+KQ77+KQ135+KQ193</f>
        <v/>
      </c>
      <c r="KR242" s="44">
        <f>KR19+KR77+KR135+KR193</f>
        <v/>
      </c>
      <c r="KS242" s="44">
        <f>KS19+KS77+KS135+KS193</f>
        <v/>
      </c>
      <c r="KT242" s="44">
        <f>KT19+KT77+KT135+KT193</f>
        <v/>
      </c>
      <c r="KU242" s="44">
        <f>KU19+KU77+KU135+KU193</f>
        <v/>
      </c>
      <c r="KV242" s="44">
        <f>KV19+KV77+KV135+KV193</f>
        <v/>
      </c>
      <c r="KW242" s="44">
        <f>KW19+KW77+KW135+KW193</f>
        <v/>
      </c>
      <c r="KX242" s="44">
        <f>KX19+KX77+KX135+KX193</f>
        <v/>
      </c>
      <c r="KY242" s="44">
        <f>KY19+KY77+KY135+KY193</f>
        <v/>
      </c>
      <c r="KZ242" s="44">
        <f>KZ19+KZ77+KZ135+KZ193</f>
        <v/>
      </c>
      <c r="LA242" s="44">
        <f>LA19+LA77+LA135+LA193</f>
        <v/>
      </c>
      <c r="LB242" s="44">
        <f>LB19+LB77+LB135+LB193</f>
        <v/>
      </c>
      <c r="LC242" s="44">
        <f>LC19+LC77+LC135+LC193</f>
        <v/>
      </c>
      <c r="LD242" s="44">
        <f>LD19+LD77+LD135+LD193</f>
        <v/>
      </c>
      <c r="LE242" s="44">
        <f>LE19+LE77+LE135+LE193</f>
        <v/>
      </c>
      <c r="LF242" s="44">
        <f>LF19+LF77+LF135+LF193</f>
        <v/>
      </c>
      <c r="LG242" s="44">
        <f>LG19+LG77+LG135+LG193</f>
        <v/>
      </c>
      <c r="LH242" s="44">
        <f>LH19+LH77+LH135+LH193</f>
        <v/>
      </c>
      <c r="LI242" s="44">
        <f>LI19+LI77+LI135+LI193</f>
        <v/>
      </c>
      <c r="LJ242" s="44">
        <f>LJ19+LJ77+LJ135+LJ193</f>
        <v/>
      </c>
      <c r="LK242" s="44">
        <f>LK19+LK77+LK135+LK193</f>
        <v/>
      </c>
      <c r="LL242" s="44">
        <f>LL19+LL77+LL135+LL193</f>
        <v/>
      </c>
      <c r="LM242" s="44">
        <f>LM19+LM77+LM135+LM193</f>
        <v/>
      </c>
      <c r="LN242" s="44">
        <f>LN19+LN77+LN135+LN193</f>
        <v/>
      </c>
      <c r="LO242" s="44">
        <f>LO19+LO77+LO135+LO193</f>
        <v/>
      </c>
      <c r="LP242" s="44">
        <f>LP19+LP77+LP135+LP193</f>
        <v/>
      </c>
      <c r="LQ242" s="44">
        <f>LQ19+LQ77+LQ135+LQ193</f>
        <v/>
      </c>
      <c r="LR242" s="44">
        <f>LR19+LR77+LR135+LR193</f>
        <v/>
      </c>
      <c r="LS242" s="44">
        <f>LS19+LS77+LS135+LS193</f>
        <v/>
      </c>
      <c r="LT242" s="44">
        <f>LT19+LT77+LT135+LT193</f>
        <v/>
      </c>
      <c r="LU242" s="44">
        <f>LU19+LU77+LU135+LU193</f>
        <v/>
      </c>
      <c r="LV242" s="44">
        <f>LV19+LV77+LV135+LV193</f>
        <v/>
      </c>
      <c r="LW242" s="44">
        <f>LW19+LW77+LW135+LW193</f>
        <v/>
      </c>
      <c r="LX242" s="44">
        <f>LX19+LX77+LX135+LX193</f>
        <v/>
      </c>
      <c r="LY242" s="44">
        <f>LY19+LY77+LY135+LY193</f>
        <v/>
      </c>
      <c r="LZ242" s="44">
        <f>LZ19+LZ77+LZ135+LZ193</f>
        <v/>
      </c>
      <c r="MA242" s="44">
        <f>MA19+MA77+MA135+MA193</f>
        <v/>
      </c>
      <c r="MB242" s="44">
        <f>MB19+MB77+MB135+MB193</f>
        <v/>
      </c>
      <c r="MC242" s="44">
        <f>MC19+MC77+MC135+MC193</f>
        <v/>
      </c>
      <c r="MD242" s="44">
        <f>MD19+MD77+MD135+MD193</f>
        <v/>
      </c>
      <c r="ME242" s="44">
        <f>ME19+ME77+ME135+ME193</f>
        <v/>
      </c>
      <c r="MF242" s="44">
        <f>MF19+MF77+MF135+MF193</f>
        <v/>
      </c>
      <c r="MG242" s="44">
        <f>MG19+MG77+MG135+MG193</f>
        <v/>
      </c>
      <c r="MH242" s="44">
        <f>MH19+MH77+MH135+MH193</f>
        <v/>
      </c>
      <c r="MI242" s="44">
        <f>MI19+MI77+MI135+MI193</f>
        <v/>
      </c>
      <c r="MJ242" s="44">
        <f>MJ19+MJ77+MJ135+MJ193</f>
        <v/>
      </c>
      <c r="MK242" s="44">
        <f>MK19+MK77+MK135+MK193</f>
        <v/>
      </c>
      <c r="ML242" s="44">
        <f>ML19+ML77+ML135+ML193</f>
        <v/>
      </c>
      <c r="MM242" s="44">
        <f>MM19+MM77+MM135+MM193</f>
        <v/>
      </c>
      <c r="MN242" s="44">
        <f>MN19+MN77+MN135+MN193</f>
        <v/>
      </c>
      <c r="MO242" s="44">
        <f>MO19+MO77+MO135+MO193</f>
        <v/>
      </c>
      <c r="MP242" s="44">
        <f>MP19+MP77+MP135+MP193</f>
        <v/>
      </c>
      <c r="MQ242" s="44">
        <f>MQ19+MQ77+MQ135+MQ193</f>
        <v/>
      </c>
      <c r="MR242" s="44">
        <f>MR19+MR77+MR135+MR193</f>
        <v/>
      </c>
      <c r="MS242" s="44">
        <f>MS19+MS77+MS135+MS193</f>
        <v/>
      </c>
      <c r="MT242" s="44">
        <f>MT19+MT77+MT135+MT193</f>
        <v/>
      </c>
      <c r="MU242" s="44">
        <f>MU19+MU77+MU135+MU193</f>
        <v/>
      </c>
      <c r="MV242" s="44">
        <f>MV19+MV77+MV135+MV193</f>
        <v/>
      </c>
      <c r="MW242" s="44">
        <f>MW19+MW77+MW135+MW193</f>
        <v/>
      </c>
      <c r="MX242" s="44">
        <f>MX19+MX77+MX135+MX193</f>
        <v/>
      </c>
      <c r="MY242" s="44">
        <f>MY19+MY77+MY135+MY193</f>
        <v/>
      </c>
      <c r="MZ242" s="44">
        <f>MZ19+MZ77+MZ135+MZ193</f>
        <v/>
      </c>
      <c r="NA242" s="44">
        <f>NA19+NA77+NA135+NA193</f>
        <v/>
      </c>
      <c r="NB242" s="44">
        <f>NB19+NB77+NB135+NB193</f>
        <v/>
      </c>
      <c r="NC242" s="44">
        <f>NC19+NC77+NC135+NC193</f>
        <v/>
      </c>
      <c r="ND242" s="44">
        <f>ND19+ND77+ND135+ND193</f>
        <v/>
      </c>
      <c r="NE242" s="44">
        <f>NE19+NE77+NE135+NE193</f>
        <v/>
      </c>
      <c r="NF242" s="44">
        <f>NF19+NF77+NF135+NF193</f>
        <v/>
      </c>
      <c r="NG242" s="44">
        <f>NG19+NG77+NG135+NG193</f>
        <v/>
      </c>
      <c r="NH242" s="44">
        <f>NH19+NH77+NH135+NH193</f>
        <v/>
      </c>
      <c r="NI242" s="44">
        <f>NI19+NI77+NI135+NI193</f>
        <v/>
      </c>
      <c r="NJ242" s="44">
        <f>NJ19+NJ77+NJ135+NJ193</f>
        <v/>
      </c>
      <c r="NK242" s="44">
        <f>NK19+NK77+NK135+NK193</f>
        <v/>
      </c>
      <c r="NL242" s="44">
        <f>NL19+NL77+NL135+NL193</f>
        <v/>
      </c>
      <c r="NM242" s="44">
        <f>NM19+NM77+NM135+NM193</f>
        <v/>
      </c>
      <c r="NN242" s="44">
        <f>NN19+NN77+NN135+NN193</f>
        <v/>
      </c>
      <c r="NO242" s="44">
        <f>NO19+NO77+NO135+NO193</f>
        <v/>
      </c>
      <c r="NP242" s="44">
        <f>NP19+NP77+NP135+NP193</f>
        <v/>
      </c>
      <c r="NQ242" s="44">
        <f>NQ19+NQ77+NQ135+NQ193</f>
        <v/>
      </c>
      <c r="NR242" s="44">
        <f>NR19+NR77+NR135+NR193</f>
        <v/>
      </c>
      <c r="NS242" s="44">
        <f>NS19+NS77+NS135+NS193</f>
        <v/>
      </c>
      <c r="NT242" s="44">
        <f>NT19+NT77+NT135+NT193</f>
        <v/>
      </c>
      <c r="NU242" s="44">
        <f>NU19+NU77+NU135+NU193</f>
        <v/>
      </c>
      <c r="NV242" s="44">
        <f>NV19+NV77+NV135+NV193</f>
        <v/>
      </c>
      <c r="NW242" s="44">
        <f>NW19+NW77+NW135+NW193</f>
        <v/>
      </c>
      <c r="NX242" s="44">
        <f>NX19+NX77+NX135+NX193</f>
        <v/>
      </c>
      <c r="NY242" s="44">
        <f>NY19+NY77+NY135+NY193</f>
        <v/>
      </c>
      <c r="NZ242" s="44">
        <f>NZ19+NZ77+NZ135+NZ193</f>
        <v/>
      </c>
      <c r="OA242" s="44">
        <f>OA19+OA77+OA135+OA193</f>
        <v/>
      </c>
      <c r="OB242" s="44">
        <f>OB19+OB77+OB135+OB193</f>
        <v/>
      </c>
      <c r="OC242" s="44">
        <f>OC19+OC77+OC135+OC193</f>
        <v/>
      </c>
      <c r="OD242" s="44">
        <f>OD19+OD77+OD135+OD193</f>
        <v/>
      </c>
      <c r="OE242" s="44">
        <f>OE19+OE77+OE135+OE193</f>
        <v/>
      </c>
      <c r="OF242" s="44">
        <f>OF19+OF77+OF135+OF193</f>
        <v/>
      </c>
      <c r="OG242" s="44">
        <f>OG19+OG77+OG135+OG193</f>
        <v/>
      </c>
      <c r="OH242" s="44">
        <f>OH19+OH77+OH135+OH193</f>
        <v/>
      </c>
      <c r="OI242" s="44">
        <f>OI19+OI77+OI135+OI193</f>
        <v/>
      </c>
      <c r="OJ242" s="44">
        <f>OJ19+OJ77+OJ135+OJ193</f>
        <v/>
      </c>
      <c r="OK242" s="44">
        <f>OK19+OK77+OK135+OK193</f>
        <v/>
      </c>
      <c r="OL242" s="44">
        <f>OL19+OL77+OL135+OL193</f>
        <v/>
      </c>
      <c r="OM242" s="44">
        <f>OM19+OM77+OM135+OM193</f>
        <v/>
      </c>
      <c r="ON242" s="44">
        <f>ON19+ON77+ON135+ON193</f>
        <v/>
      </c>
      <c r="OO242" s="44">
        <f>OO19+OO77+OO135+OO193</f>
        <v/>
      </c>
      <c r="OP242" s="44">
        <f>OP19+OP77+OP135+OP193</f>
        <v/>
      </c>
      <c r="OQ242" s="44">
        <f>OQ19+OQ77+OQ135+OQ193</f>
        <v/>
      </c>
      <c r="OR242" s="44">
        <f>OR19+OR77+OR135+OR193</f>
        <v/>
      </c>
      <c r="OS242" s="44">
        <f>OS19+OS77+OS135+OS193</f>
        <v/>
      </c>
      <c r="OT242" s="44">
        <f>OT19+OT77+OT135+OT193</f>
        <v/>
      </c>
      <c r="OU242" s="44">
        <f>OU19+OU77+OU135+OU193</f>
        <v/>
      </c>
      <c r="OV242" s="44">
        <f>OV19+OV77+OV135+OV193</f>
        <v/>
      </c>
      <c r="OW242" s="44">
        <f>OW19+OW77+OW135+OW193</f>
        <v/>
      </c>
      <c r="OX242" s="44">
        <f>OX19+OX77+OX135+OX193</f>
        <v/>
      </c>
      <c r="OY242" s="44">
        <f>OY19+OY77+OY135+OY193</f>
        <v/>
      </c>
      <c r="OZ242" s="44">
        <f>OZ19+OZ77+OZ135+OZ193</f>
        <v/>
      </c>
      <c r="PA242" s="44">
        <f>PA19+PA77+PA135+PA193</f>
        <v/>
      </c>
      <c r="PB242" s="44">
        <f>PB19+PB77+PB135+PB193</f>
        <v/>
      </c>
      <c r="PC242" s="44">
        <f>PC19+PC77+PC135+PC193</f>
        <v/>
      </c>
      <c r="PD242" s="44">
        <f>PD19+PD77+PD135+PD193</f>
        <v/>
      </c>
      <c r="PE242" s="44">
        <f>PE19+PE77+PE135+PE193</f>
        <v/>
      </c>
      <c r="PF242" s="44">
        <f>PF19+PF77+PF135+PF193</f>
        <v/>
      </c>
      <c r="PG242" s="44">
        <f>PG19+PG77+PG135+PG193</f>
        <v/>
      </c>
      <c r="PH242" s="44">
        <f>PH19+PH77+PH135+PH193</f>
        <v/>
      </c>
      <c r="PI242" s="44">
        <f>PI19+PI77+PI135+PI193</f>
        <v/>
      </c>
      <c r="PJ242" s="44">
        <f>PJ19+PJ77+PJ135+PJ193</f>
        <v/>
      </c>
      <c r="PK242" s="44">
        <f>PK19+PK77+PK135+PK193</f>
        <v/>
      </c>
      <c r="PL242" s="44">
        <f>PL19+PL77+PL135+PL193</f>
        <v/>
      </c>
      <c r="PM242" s="44">
        <f>PM19+PM77+PM135+PM193</f>
        <v/>
      </c>
    </row>
    <row r="243">
      <c r="A243" s="9" t="inlineStr">
        <is>
          <t>BCH contribution</t>
        </is>
      </c>
      <c r="B243" s="9" t="inlineStr">
        <is>
          <t>ALL</t>
        </is>
      </c>
      <c r="C243" s="43">
        <f>SUM(D243:PM243)</f>
        <v/>
      </c>
      <c r="D243" s="44">
        <f>D20+D78+D136+D194</f>
        <v/>
      </c>
      <c r="E243" s="44">
        <f>E20+E78+E136+E194</f>
        <v/>
      </c>
      <c r="F243" s="44">
        <f>F20+F78+F136+F194</f>
        <v/>
      </c>
      <c r="G243" s="44">
        <f>G20+G78+G136+G194</f>
        <v/>
      </c>
      <c r="H243" s="44">
        <f>H20+H78+H136+H194</f>
        <v/>
      </c>
      <c r="I243" s="44">
        <f>I20+I78+I136+I194</f>
        <v/>
      </c>
      <c r="J243" s="44">
        <f>J20+J78+J136+J194</f>
        <v/>
      </c>
      <c r="K243" s="44">
        <f>K20+K78+K136+K194</f>
        <v/>
      </c>
      <c r="L243" s="44">
        <f>L20+L78+L136+L194</f>
        <v/>
      </c>
      <c r="M243" s="44">
        <f>M20+M78+M136+M194</f>
        <v/>
      </c>
      <c r="N243" s="44">
        <f>N20+N78+N136+N194</f>
        <v/>
      </c>
      <c r="O243" s="44">
        <f>O20+O78+O136+O194</f>
        <v/>
      </c>
      <c r="P243" s="44">
        <f>P20+P78+P136+P194</f>
        <v/>
      </c>
      <c r="Q243" s="44">
        <f>Q20+Q78+Q136+Q194</f>
        <v/>
      </c>
      <c r="R243" s="44">
        <f>R20+R78+R136+R194</f>
        <v/>
      </c>
      <c r="S243" s="44">
        <f>S20+S78+S136+S194</f>
        <v/>
      </c>
      <c r="T243" s="44">
        <f>T20+T78+T136+T194</f>
        <v/>
      </c>
      <c r="U243" s="44">
        <f>U20+U78+U136+U194</f>
        <v/>
      </c>
      <c r="V243" s="44">
        <f>V20+V78+V136+V194</f>
        <v/>
      </c>
      <c r="W243" s="44">
        <f>W20+W78+W136+W194</f>
        <v/>
      </c>
      <c r="X243" s="44">
        <f>X20+X78+X136+X194</f>
        <v/>
      </c>
      <c r="Y243" s="44">
        <f>Y20+Y78+Y136+Y194</f>
        <v/>
      </c>
      <c r="Z243" s="44">
        <f>Z20+Z78+Z136+Z194</f>
        <v/>
      </c>
      <c r="AA243" s="44">
        <f>AA20+AA78+AA136+AA194</f>
        <v/>
      </c>
      <c r="AB243" s="44">
        <f>AB20+AB78+AB136+AB194</f>
        <v/>
      </c>
      <c r="AC243" s="44">
        <f>AC20+AC78+AC136+AC194</f>
        <v/>
      </c>
      <c r="AD243" s="44">
        <f>AD20+AD78+AD136+AD194</f>
        <v/>
      </c>
      <c r="AE243" s="44">
        <f>AE20+AE78+AE136+AE194</f>
        <v/>
      </c>
      <c r="AF243" s="44">
        <f>AF20+AF78+AF136+AF194</f>
        <v/>
      </c>
      <c r="AG243" s="44">
        <f>AG20+AG78+AG136+AG194</f>
        <v/>
      </c>
      <c r="AH243" s="44">
        <f>AH20+AH78+AH136+AH194</f>
        <v/>
      </c>
      <c r="AI243" s="44">
        <f>AI20+AI78+AI136+AI194</f>
        <v/>
      </c>
      <c r="AJ243" s="44">
        <f>AJ20+AJ78+AJ136+AJ194</f>
        <v/>
      </c>
      <c r="AK243" s="44">
        <f>AK20+AK78+AK136+AK194</f>
        <v/>
      </c>
      <c r="AL243" s="44">
        <f>AL20+AL78+AL136+AL194</f>
        <v/>
      </c>
      <c r="AM243" s="44">
        <f>AM20+AM78+AM136+AM194</f>
        <v/>
      </c>
      <c r="AN243" s="44">
        <f>AN20+AN78+AN136+AN194</f>
        <v/>
      </c>
      <c r="AO243" s="44">
        <f>AO20+AO78+AO136+AO194</f>
        <v/>
      </c>
      <c r="AP243" s="44">
        <f>AP20+AP78+AP136+AP194</f>
        <v/>
      </c>
      <c r="AQ243" s="44">
        <f>AQ20+AQ78+AQ136+AQ194</f>
        <v/>
      </c>
      <c r="AR243" s="44">
        <f>AR20+AR78+AR136+AR194</f>
        <v/>
      </c>
      <c r="AS243" s="44">
        <f>AS20+AS78+AS136+AS194</f>
        <v/>
      </c>
      <c r="AT243" s="44">
        <f>AT20+AT78+AT136+AT194</f>
        <v/>
      </c>
      <c r="AU243" s="44">
        <f>AU20+AU78+AU136+AU194</f>
        <v/>
      </c>
      <c r="AV243" s="44">
        <f>AV20+AV78+AV136+AV194</f>
        <v/>
      </c>
      <c r="AW243" s="44">
        <f>AW20+AW78+AW136+AW194</f>
        <v/>
      </c>
      <c r="AX243" s="44">
        <f>AX20+AX78+AX136+AX194</f>
        <v/>
      </c>
      <c r="AY243" s="44">
        <f>AY20+AY78+AY136+AY194</f>
        <v/>
      </c>
      <c r="AZ243" s="44">
        <f>AZ20+AZ78+AZ136+AZ194</f>
        <v/>
      </c>
      <c r="BA243" s="44">
        <f>BA20+BA78+BA136+BA194</f>
        <v/>
      </c>
      <c r="BB243" s="44">
        <f>BB20+BB78+BB136+BB194</f>
        <v/>
      </c>
      <c r="BC243" s="44">
        <f>BC20+BC78+BC136+BC194</f>
        <v/>
      </c>
      <c r="BD243" s="44">
        <f>BD20+BD78+BD136+BD194</f>
        <v/>
      </c>
      <c r="BE243" s="44">
        <f>BE20+BE78+BE136+BE194</f>
        <v/>
      </c>
      <c r="BF243" s="44">
        <f>BF20+BF78+BF136+BF194</f>
        <v/>
      </c>
      <c r="BG243" s="44">
        <f>BG20+BG78+BG136+BG194</f>
        <v/>
      </c>
      <c r="BH243" s="44">
        <f>BH20+BH78+BH136+BH194</f>
        <v/>
      </c>
      <c r="BI243" s="44">
        <f>BI20+BI78+BI136+BI194</f>
        <v/>
      </c>
      <c r="BJ243" s="44">
        <f>BJ20+BJ78+BJ136+BJ194</f>
        <v/>
      </c>
      <c r="BK243" s="44">
        <f>BK20+BK78+BK136+BK194</f>
        <v/>
      </c>
      <c r="BL243" s="44">
        <f>BL20+BL78+BL136+BL194</f>
        <v/>
      </c>
      <c r="BM243" s="44">
        <f>BM20+BM78+BM136+BM194</f>
        <v/>
      </c>
      <c r="BN243" s="44">
        <f>BN20+BN78+BN136+BN194</f>
        <v/>
      </c>
      <c r="BO243" s="44">
        <f>BO20+BO78+BO136+BO194</f>
        <v/>
      </c>
      <c r="BP243" s="44">
        <f>BP20+BP78+BP136+BP194</f>
        <v/>
      </c>
      <c r="BQ243" s="44">
        <f>BQ20+BQ78+BQ136+BQ194</f>
        <v/>
      </c>
      <c r="BR243" s="44">
        <f>BR20+BR78+BR136+BR194</f>
        <v/>
      </c>
      <c r="BS243" s="44">
        <f>BS20+BS78+BS136+BS194</f>
        <v/>
      </c>
      <c r="BT243" s="44">
        <f>BT20+BT78+BT136+BT194</f>
        <v/>
      </c>
      <c r="BU243" s="44">
        <f>BU20+BU78+BU136+BU194</f>
        <v/>
      </c>
      <c r="BV243" s="44">
        <f>BV20+BV78+BV136+BV194</f>
        <v/>
      </c>
      <c r="BW243" s="44">
        <f>BW20+BW78+BW136+BW194</f>
        <v/>
      </c>
      <c r="BX243" s="44">
        <f>BX20+BX78+BX136+BX194</f>
        <v/>
      </c>
      <c r="BY243" s="44">
        <f>BY20+BY78+BY136+BY194</f>
        <v/>
      </c>
      <c r="BZ243" s="44">
        <f>BZ20+BZ78+BZ136+BZ194</f>
        <v/>
      </c>
      <c r="CA243" s="44">
        <f>CA20+CA78+CA136+CA194</f>
        <v/>
      </c>
      <c r="CB243" s="44">
        <f>CB20+CB78+CB136+CB194</f>
        <v/>
      </c>
      <c r="CC243" s="44">
        <f>CC20+CC78+CC136+CC194</f>
        <v/>
      </c>
      <c r="CD243" s="44">
        <f>CD20+CD78+CD136+CD194</f>
        <v/>
      </c>
      <c r="CE243" s="44">
        <f>CE20+CE78+CE136+CE194</f>
        <v/>
      </c>
      <c r="CF243" s="44">
        <f>CF20+CF78+CF136+CF194</f>
        <v/>
      </c>
      <c r="CG243" s="44">
        <f>CG20+CG78+CG136+CG194</f>
        <v/>
      </c>
      <c r="CH243" s="44">
        <f>CH20+CH78+CH136+CH194</f>
        <v/>
      </c>
      <c r="CI243" s="44">
        <f>CI20+CI78+CI136+CI194</f>
        <v/>
      </c>
      <c r="CJ243" s="44">
        <f>CJ20+CJ78+CJ136+CJ194</f>
        <v/>
      </c>
      <c r="CK243" s="44">
        <f>CK20+CK78+CK136+CK194</f>
        <v/>
      </c>
      <c r="CL243" s="44">
        <f>CL20+CL78+CL136+CL194</f>
        <v/>
      </c>
      <c r="CM243" s="44">
        <f>CM20+CM78+CM136+CM194</f>
        <v/>
      </c>
      <c r="CN243" s="44">
        <f>CN20+CN78+CN136+CN194</f>
        <v/>
      </c>
      <c r="CO243" s="44">
        <f>CO20+CO78+CO136+CO194</f>
        <v/>
      </c>
      <c r="CP243" s="44">
        <f>CP20+CP78+CP136+CP194</f>
        <v/>
      </c>
      <c r="CQ243" s="44">
        <f>CQ20+CQ78+CQ136+CQ194</f>
        <v/>
      </c>
      <c r="CR243" s="44">
        <f>CR20+CR78+CR136+CR194</f>
        <v/>
      </c>
      <c r="CS243" s="44">
        <f>CS20+CS78+CS136+CS194</f>
        <v/>
      </c>
      <c r="CT243" s="44">
        <f>CT20+CT78+CT136+CT194</f>
        <v/>
      </c>
      <c r="CU243" s="44">
        <f>CU20+CU78+CU136+CU194</f>
        <v/>
      </c>
      <c r="CV243" s="44">
        <f>CV20+CV78+CV136+CV194</f>
        <v/>
      </c>
      <c r="CW243" s="44">
        <f>CW20+CW78+CW136+CW194</f>
        <v/>
      </c>
      <c r="CX243" s="44">
        <f>CX20+CX78+CX136+CX194</f>
        <v/>
      </c>
      <c r="CY243" s="44">
        <f>CY20+CY78+CY136+CY194</f>
        <v/>
      </c>
      <c r="CZ243" s="44">
        <f>CZ20+CZ78+CZ136+CZ194</f>
        <v/>
      </c>
      <c r="DA243" s="44">
        <f>DA20+DA78+DA136+DA194</f>
        <v/>
      </c>
      <c r="DB243" s="44">
        <f>DB20+DB78+DB136+DB194</f>
        <v/>
      </c>
      <c r="DC243" s="44">
        <f>DC20+DC78+DC136+DC194</f>
        <v/>
      </c>
      <c r="DD243" s="44">
        <f>DD20+DD78+DD136+DD194</f>
        <v/>
      </c>
      <c r="DE243" s="44">
        <f>DE20+DE78+DE136+DE194</f>
        <v/>
      </c>
      <c r="DF243" s="44">
        <f>DF20+DF78+DF136+DF194</f>
        <v/>
      </c>
      <c r="DG243" s="44">
        <f>DG20+DG78+DG136+DG194</f>
        <v/>
      </c>
      <c r="DH243" s="44">
        <f>DH20+DH78+DH136+DH194</f>
        <v/>
      </c>
      <c r="DI243" s="44">
        <f>DI20+DI78+DI136+DI194</f>
        <v/>
      </c>
      <c r="DJ243" s="44">
        <f>DJ20+DJ78+DJ136+DJ194</f>
        <v/>
      </c>
      <c r="DK243" s="44">
        <f>DK20+DK78+DK136+DK194</f>
        <v/>
      </c>
      <c r="DL243" s="44">
        <f>DL20+DL78+DL136+DL194</f>
        <v/>
      </c>
      <c r="DM243" s="44">
        <f>DM20+DM78+DM136+DM194</f>
        <v/>
      </c>
      <c r="DN243" s="44">
        <f>DN20+DN78+DN136+DN194</f>
        <v/>
      </c>
      <c r="DO243" s="44">
        <f>DO20+DO78+DO136+DO194</f>
        <v/>
      </c>
      <c r="DP243" s="44">
        <f>DP20+DP78+DP136+DP194</f>
        <v/>
      </c>
      <c r="DQ243" s="44">
        <f>DQ20+DQ78+DQ136+DQ194</f>
        <v/>
      </c>
      <c r="DR243" s="44">
        <f>DR20+DR78+DR136+DR194</f>
        <v/>
      </c>
      <c r="DS243" s="44">
        <f>DS20+DS78+DS136+DS194</f>
        <v/>
      </c>
      <c r="DT243" s="44">
        <f>DT20+DT78+DT136+DT194</f>
        <v/>
      </c>
      <c r="DU243" s="44">
        <f>DU20+DU78+DU136+DU194</f>
        <v/>
      </c>
      <c r="DV243" s="44">
        <f>DV20+DV78+DV136+DV194</f>
        <v/>
      </c>
      <c r="DW243" s="44">
        <f>DW20+DW78+DW136+DW194</f>
        <v/>
      </c>
      <c r="DX243" s="44">
        <f>DX20+DX78+DX136+DX194</f>
        <v/>
      </c>
      <c r="DY243" s="44">
        <f>DY20+DY78+DY136+DY194</f>
        <v/>
      </c>
      <c r="DZ243" s="44">
        <f>DZ20+DZ78+DZ136+DZ194</f>
        <v/>
      </c>
      <c r="EA243" s="44">
        <f>EA20+EA78+EA136+EA194</f>
        <v/>
      </c>
      <c r="EB243" s="44">
        <f>EB20+EB78+EB136+EB194</f>
        <v/>
      </c>
      <c r="EC243" s="44">
        <f>EC20+EC78+EC136+EC194</f>
        <v/>
      </c>
      <c r="ED243" s="44">
        <f>ED20+ED78+ED136+ED194</f>
        <v/>
      </c>
      <c r="EE243" s="44">
        <f>EE20+EE78+EE136+EE194</f>
        <v/>
      </c>
      <c r="EF243" s="44">
        <f>EF20+EF78+EF136+EF194</f>
        <v/>
      </c>
      <c r="EG243" s="44">
        <f>EG20+EG78+EG136+EG194</f>
        <v/>
      </c>
      <c r="EH243" s="44">
        <f>EH20+EH78+EH136+EH194</f>
        <v/>
      </c>
      <c r="EI243" s="44">
        <f>EI20+EI78+EI136+EI194</f>
        <v/>
      </c>
      <c r="EJ243" s="44">
        <f>EJ20+EJ78+EJ136+EJ194</f>
        <v/>
      </c>
      <c r="EK243" s="44">
        <f>EK20+EK78+EK136+EK194</f>
        <v/>
      </c>
      <c r="EL243" s="44">
        <f>EL20+EL78+EL136+EL194</f>
        <v/>
      </c>
      <c r="EM243" s="44">
        <f>EM20+EM78+EM136+EM194</f>
        <v/>
      </c>
      <c r="EN243" s="44">
        <f>EN20+EN78+EN136+EN194</f>
        <v/>
      </c>
      <c r="EO243" s="44">
        <f>EO20+EO78+EO136+EO194</f>
        <v/>
      </c>
      <c r="EP243" s="44">
        <f>EP20+EP78+EP136+EP194</f>
        <v/>
      </c>
      <c r="EQ243" s="44">
        <f>EQ20+EQ78+EQ136+EQ194</f>
        <v/>
      </c>
      <c r="ER243" s="44">
        <f>ER20+ER78+ER136+ER194</f>
        <v/>
      </c>
      <c r="ES243" s="44">
        <f>ES20+ES78+ES136+ES194</f>
        <v/>
      </c>
      <c r="ET243" s="44">
        <f>ET20+ET78+ET136+ET194</f>
        <v/>
      </c>
      <c r="EU243" s="44">
        <f>EU20+EU78+EU136+EU194</f>
        <v/>
      </c>
      <c r="EV243" s="44">
        <f>EV20+EV78+EV136+EV194</f>
        <v/>
      </c>
      <c r="EW243" s="44">
        <f>EW20+EW78+EW136+EW194</f>
        <v/>
      </c>
      <c r="EX243" s="44">
        <f>EX20+EX78+EX136+EX194</f>
        <v/>
      </c>
      <c r="EY243" s="44">
        <f>EY20+EY78+EY136+EY194</f>
        <v/>
      </c>
      <c r="EZ243" s="44">
        <f>EZ20+EZ78+EZ136+EZ194</f>
        <v/>
      </c>
      <c r="FA243" s="44">
        <f>FA20+FA78+FA136+FA194</f>
        <v/>
      </c>
      <c r="FB243" s="44">
        <f>FB20+FB78+FB136+FB194</f>
        <v/>
      </c>
      <c r="FC243" s="44">
        <f>FC20+FC78+FC136+FC194</f>
        <v/>
      </c>
      <c r="FD243" s="44">
        <f>FD20+FD78+FD136+FD194</f>
        <v/>
      </c>
      <c r="FE243" s="44">
        <f>FE20+FE78+FE136+FE194</f>
        <v/>
      </c>
      <c r="FF243" s="44">
        <f>FF20+FF78+FF136+FF194</f>
        <v/>
      </c>
      <c r="FG243" s="44">
        <f>FG20+FG78+FG136+FG194</f>
        <v/>
      </c>
      <c r="FH243" s="44">
        <f>FH20+FH78+FH136+FH194</f>
        <v/>
      </c>
      <c r="FI243" s="44">
        <f>FI20+FI78+FI136+FI194</f>
        <v/>
      </c>
      <c r="FJ243" s="44">
        <f>FJ20+FJ78+FJ136+FJ194</f>
        <v/>
      </c>
      <c r="FK243" s="44">
        <f>FK20+FK78+FK136+FK194</f>
        <v/>
      </c>
      <c r="FL243" s="44">
        <f>FL20+FL78+FL136+FL194</f>
        <v/>
      </c>
      <c r="FM243" s="44">
        <f>FM20+FM78+FM136+FM194</f>
        <v/>
      </c>
      <c r="FN243" s="44">
        <f>FN20+FN78+FN136+FN194</f>
        <v/>
      </c>
      <c r="FO243" s="44">
        <f>FO20+FO78+FO136+FO194</f>
        <v/>
      </c>
      <c r="FP243" s="44">
        <f>FP20+FP78+FP136+FP194</f>
        <v/>
      </c>
      <c r="FQ243" s="44">
        <f>FQ20+FQ78+FQ136+FQ194</f>
        <v/>
      </c>
      <c r="FR243" s="44">
        <f>FR20+FR78+FR136+FR194</f>
        <v/>
      </c>
      <c r="FS243" s="44">
        <f>FS20+FS78+FS136+FS194</f>
        <v/>
      </c>
      <c r="FT243" s="44">
        <f>FT20+FT78+FT136+FT194</f>
        <v/>
      </c>
      <c r="FU243" s="44">
        <f>FU20+FU78+FU136+FU194</f>
        <v/>
      </c>
      <c r="FV243" s="44">
        <f>FV20+FV78+FV136+FV194</f>
        <v/>
      </c>
      <c r="FW243" s="44">
        <f>FW20+FW78+FW136+FW194</f>
        <v/>
      </c>
      <c r="FX243" s="44">
        <f>FX20+FX78+FX136+FX194</f>
        <v/>
      </c>
      <c r="FY243" s="44">
        <f>FY20+FY78+FY136+FY194</f>
        <v/>
      </c>
      <c r="FZ243" s="44">
        <f>FZ20+FZ78+FZ136+FZ194</f>
        <v/>
      </c>
      <c r="GA243" s="44">
        <f>GA20+GA78+GA136+GA194</f>
        <v/>
      </c>
      <c r="GB243" s="44">
        <f>GB20+GB78+GB136+GB194</f>
        <v/>
      </c>
      <c r="GC243" s="44">
        <f>GC20+GC78+GC136+GC194</f>
        <v/>
      </c>
      <c r="GD243" s="44">
        <f>GD20+GD78+GD136+GD194</f>
        <v/>
      </c>
      <c r="GE243" s="44">
        <f>GE20+GE78+GE136+GE194</f>
        <v/>
      </c>
      <c r="GF243" s="44">
        <f>GF20+GF78+GF136+GF194</f>
        <v/>
      </c>
      <c r="GG243" s="44">
        <f>GG20+GG78+GG136+GG194</f>
        <v/>
      </c>
      <c r="GH243" s="44">
        <f>GH20+GH78+GH136+GH194</f>
        <v/>
      </c>
      <c r="GI243" s="44">
        <f>GI20+GI78+GI136+GI194</f>
        <v/>
      </c>
      <c r="GJ243" s="44">
        <f>GJ20+GJ78+GJ136+GJ194</f>
        <v/>
      </c>
      <c r="GK243" s="44">
        <f>GK20+GK78+GK136+GK194</f>
        <v/>
      </c>
      <c r="GL243" s="44">
        <f>GL20+GL78+GL136+GL194</f>
        <v/>
      </c>
      <c r="GM243" s="44">
        <f>GM20+GM78+GM136+GM194</f>
        <v/>
      </c>
      <c r="GN243" s="44">
        <f>GN20+GN78+GN136+GN194</f>
        <v/>
      </c>
      <c r="GO243" s="44">
        <f>GO20+GO78+GO136+GO194</f>
        <v/>
      </c>
      <c r="GP243" s="44">
        <f>GP20+GP78+GP136+GP194</f>
        <v/>
      </c>
      <c r="GQ243" s="44">
        <f>GQ20+GQ78+GQ136+GQ194</f>
        <v/>
      </c>
      <c r="GR243" s="44">
        <f>GR20+GR78+GR136+GR194</f>
        <v/>
      </c>
      <c r="GS243" s="44">
        <f>GS20+GS78+GS136+GS194</f>
        <v/>
      </c>
      <c r="GT243" s="44">
        <f>GT20+GT78+GT136+GT194</f>
        <v/>
      </c>
      <c r="GU243" s="44">
        <f>GU20+GU78+GU136+GU194</f>
        <v/>
      </c>
      <c r="GV243" s="44">
        <f>GV20+GV78+GV136+GV194</f>
        <v/>
      </c>
      <c r="GW243" s="44">
        <f>GW20+GW78+GW136+GW194</f>
        <v/>
      </c>
      <c r="GX243" s="44">
        <f>GX20+GX78+GX136+GX194</f>
        <v/>
      </c>
      <c r="GY243" s="44">
        <f>GY20+GY78+GY136+GY194</f>
        <v/>
      </c>
      <c r="GZ243" s="44">
        <f>GZ20+GZ78+GZ136+GZ194</f>
        <v/>
      </c>
      <c r="HA243" s="44">
        <f>HA20+HA78+HA136+HA194</f>
        <v/>
      </c>
      <c r="HB243" s="44">
        <f>HB20+HB78+HB136+HB194</f>
        <v/>
      </c>
      <c r="HC243" s="44">
        <f>HC20+HC78+HC136+HC194</f>
        <v/>
      </c>
      <c r="HD243" s="44">
        <f>HD20+HD78+HD136+HD194</f>
        <v/>
      </c>
      <c r="HE243" s="44">
        <f>HE20+HE78+HE136+HE194</f>
        <v/>
      </c>
      <c r="HF243" s="44">
        <f>HF20+HF78+HF136+HF194</f>
        <v/>
      </c>
      <c r="HG243" s="44">
        <f>HG20+HG78+HG136+HG194</f>
        <v/>
      </c>
      <c r="HH243" s="44">
        <f>HH20+HH78+HH136+HH194</f>
        <v/>
      </c>
      <c r="HI243" s="44">
        <f>HI20+HI78+HI136+HI194</f>
        <v/>
      </c>
      <c r="HJ243" s="44">
        <f>HJ20+HJ78+HJ136+HJ194</f>
        <v/>
      </c>
      <c r="HK243" s="44">
        <f>HK20+HK78+HK136+HK194</f>
        <v/>
      </c>
      <c r="HL243" s="44">
        <f>HL20+HL78+HL136+HL194</f>
        <v/>
      </c>
      <c r="HM243" s="44">
        <f>HM20+HM78+HM136+HM194</f>
        <v/>
      </c>
      <c r="HN243" s="44">
        <f>HN20+HN78+HN136+HN194</f>
        <v/>
      </c>
      <c r="HO243" s="44">
        <f>HO20+HO78+HO136+HO194</f>
        <v/>
      </c>
      <c r="HP243" s="44">
        <f>HP20+HP78+HP136+HP194</f>
        <v/>
      </c>
      <c r="HQ243" s="44">
        <f>HQ20+HQ78+HQ136+HQ194</f>
        <v/>
      </c>
      <c r="HR243" s="44">
        <f>HR20+HR78+HR136+HR194</f>
        <v/>
      </c>
      <c r="HS243" s="44">
        <f>HS20+HS78+HS136+HS194</f>
        <v/>
      </c>
      <c r="HT243" s="44">
        <f>HT20+HT78+HT136+HT194</f>
        <v/>
      </c>
      <c r="HU243" s="44">
        <f>HU20+HU78+HU136+HU194</f>
        <v/>
      </c>
      <c r="HV243" s="44">
        <f>HV20+HV78+HV136+HV194</f>
        <v/>
      </c>
      <c r="HW243" s="44">
        <f>HW20+HW78+HW136+HW194</f>
        <v/>
      </c>
      <c r="HX243" s="44">
        <f>HX20+HX78+HX136+HX194</f>
        <v/>
      </c>
      <c r="HY243" s="44">
        <f>HY20+HY78+HY136+HY194</f>
        <v/>
      </c>
      <c r="HZ243" s="44">
        <f>HZ20+HZ78+HZ136+HZ194</f>
        <v/>
      </c>
      <c r="IA243" s="44">
        <f>IA20+IA78+IA136+IA194</f>
        <v/>
      </c>
      <c r="IB243" s="44">
        <f>IB20+IB78+IB136+IB194</f>
        <v/>
      </c>
      <c r="IC243" s="44">
        <f>IC20+IC78+IC136+IC194</f>
        <v/>
      </c>
      <c r="ID243" s="44">
        <f>ID20+ID78+ID136+ID194</f>
        <v/>
      </c>
      <c r="IE243" s="44">
        <f>IE20+IE78+IE136+IE194</f>
        <v/>
      </c>
      <c r="IF243" s="44">
        <f>IF20+IF78+IF136+IF194</f>
        <v/>
      </c>
      <c r="IG243" s="44">
        <f>IG20+IG78+IG136+IG194</f>
        <v/>
      </c>
      <c r="IH243" s="44">
        <f>IH20+IH78+IH136+IH194</f>
        <v/>
      </c>
      <c r="II243" s="44">
        <f>II20+II78+II136+II194</f>
        <v/>
      </c>
      <c r="IJ243" s="44">
        <f>IJ20+IJ78+IJ136+IJ194</f>
        <v/>
      </c>
      <c r="IK243" s="44">
        <f>IK20+IK78+IK136+IK194</f>
        <v/>
      </c>
      <c r="IL243" s="44">
        <f>IL20+IL78+IL136+IL194</f>
        <v/>
      </c>
      <c r="IM243" s="44">
        <f>IM20+IM78+IM136+IM194</f>
        <v/>
      </c>
      <c r="IN243" s="44">
        <f>IN20+IN78+IN136+IN194</f>
        <v/>
      </c>
      <c r="IO243" s="44">
        <f>IO20+IO78+IO136+IO194</f>
        <v/>
      </c>
      <c r="IP243" s="44">
        <f>IP20+IP78+IP136+IP194</f>
        <v/>
      </c>
      <c r="IQ243" s="44">
        <f>IQ20+IQ78+IQ136+IQ194</f>
        <v/>
      </c>
      <c r="IR243" s="44">
        <f>IR20+IR78+IR136+IR194</f>
        <v/>
      </c>
      <c r="IS243" s="44">
        <f>IS20+IS78+IS136+IS194</f>
        <v/>
      </c>
      <c r="IT243" s="44">
        <f>IT20+IT78+IT136+IT194</f>
        <v/>
      </c>
      <c r="IU243" s="44">
        <f>IU20+IU78+IU136+IU194</f>
        <v/>
      </c>
      <c r="IV243" s="44">
        <f>IV20+IV78+IV136+IV194</f>
        <v/>
      </c>
      <c r="IW243" s="44">
        <f>IW20+IW78+IW136+IW194</f>
        <v/>
      </c>
      <c r="IX243" s="44">
        <f>IX20+IX78+IX136+IX194</f>
        <v/>
      </c>
      <c r="IY243" s="44">
        <f>IY20+IY78+IY136+IY194</f>
        <v/>
      </c>
      <c r="IZ243" s="44">
        <f>IZ20+IZ78+IZ136+IZ194</f>
        <v/>
      </c>
      <c r="JA243" s="44">
        <f>JA20+JA78+JA136+JA194</f>
        <v/>
      </c>
      <c r="JB243" s="44">
        <f>JB20+JB78+JB136+JB194</f>
        <v/>
      </c>
      <c r="JC243" s="44">
        <f>JC20+JC78+JC136+JC194</f>
        <v/>
      </c>
      <c r="JD243" s="44">
        <f>JD20+JD78+JD136+JD194</f>
        <v/>
      </c>
      <c r="JE243" s="44">
        <f>JE20+JE78+JE136+JE194</f>
        <v/>
      </c>
      <c r="JF243" s="44">
        <f>JF20+JF78+JF136+JF194</f>
        <v/>
      </c>
      <c r="JG243" s="44">
        <f>JG20+JG78+JG136+JG194</f>
        <v/>
      </c>
      <c r="JH243" s="44">
        <f>JH20+JH78+JH136+JH194</f>
        <v/>
      </c>
      <c r="JI243" s="44">
        <f>JI20+JI78+JI136+JI194</f>
        <v/>
      </c>
      <c r="JJ243" s="44">
        <f>JJ20+JJ78+JJ136+JJ194</f>
        <v/>
      </c>
      <c r="JK243" s="44">
        <f>JK20+JK78+JK136+JK194</f>
        <v/>
      </c>
      <c r="JL243" s="44">
        <f>JL20+JL78+JL136+JL194</f>
        <v/>
      </c>
      <c r="JM243" s="44">
        <f>JM20+JM78+JM136+JM194</f>
        <v/>
      </c>
      <c r="JN243" s="44">
        <f>JN20+JN78+JN136+JN194</f>
        <v/>
      </c>
      <c r="JO243" s="44">
        <f>JO20+JO78+JO136+JO194</f>
        <v/>
      </c>
      <c r="JP243" s="44">
        <f>JP20+JP78+JP136+JP194</f>
        <v/>
      </c>
      <c r="JQ243" s="44">
        <f>JQ20+JQ78+JQ136+JQ194</f>
        <v/>
      </c>
      <c r="JR243" s="44">
        <f>JR20+JR78+JR136+JR194</f>
        <v/>
      </c>
      <c r="JS243" s="44">
        <f>JS20+JS78+JS136+JS194</f>
        <v/>
      </c>
      <c r="JT243" s="44">
        <f>JT20+JT78+JT136+JT194</f>
        <v/>
      </c>
      <c r="JU243" s="44">
        <f>JU20+JU78+JU136+JU194</f>
        <v/>
      </c>
      <c r="JV243" s="44">
        <f>JV20+JV78+JV136+JV194</f>
        <v/>
      </c>
      <c r="JW243" s="44">
        <f>JW20+JW78+JW136+JW194</f>
        <v/>
      </c>
      <c r="JX243" s="44">
        <f>JX20+JX78+JX136+JX194</f>
        <v/>
      </c>
      <c r="JY243" s="44">
        <f>JY20+JY78+JY136+JY194</f>
        <v/>
      </c>
      <c r="JZ243" s="44">
        <f>JZ20+JZ78+JZ136+JZ194</f>
        <v/>
      </c>
      <c r="KA243" s="44">
        <f>KA20+KA78+KA136+KA194</f>
        <v/>
      </c>
      <c r="KB243" s="44">
        <f>KB20+KB78+KB136+KB194</f>
        <v/>
      </c>
      <c r="KC243" s="44">
        <f>KC20+KC78+KC136+KC194</f>
        <v/>
      </c>
      <c r="KD243" s="44">
        <f>KD20+KD78+KD136+KD194</f>
        <v/>
      </c>
      <c r="KE243" s="44">
        <f>KE20+KE78+KE136+KE194</f>
        <v/>
      </c>
      <c r="KF243" s="44">
        <f>KF20+KF78+KF136+KF194</f>
        <v/>
      </c>
      <c r="KG243" s="44">
        <f>KG20+KG78+KG136+KG194</f>
        <v/>
      </c>
      <c r="KH243" s="44">
        <f>KH20+KH78+KH136+KH194</f>
        <v/>
      </c>
      <c r="KI243" s="44">
        <f>KI20+KI78+KI136+KI194</f>
        <v/>
      </c>
      <c r="KJ243" s="44">
        <f>KJ20+KJ78+KJ136+KJ194</f>
        <v/>
      </c>
      <c r="KK243" s="44">
        <f>KK20+KK78+KK136+KK194</f>
        <v/>
      </c>
      <c r="KL243" s="44">
        <f>KL20+KL78+KL136+KL194</f>
        <v/>
      </c>
      <c r="KM243" s="44">
        <f>KM20+KM78+KM136+KM194</f>
        <v/>
      </c>
      <c r="KN243" s="44">
        <f>KN20+KN78+KN136+KN194</f>
        <v/>
      </c>
      <c r="KO243" s="44">
        <f>KO20+KO78+KO136+KO194</f>
        <v/>
      </c>
      <c r="KP243" s="44">
        <f>KP20+KP78+KP136+KP194</f>
        <v/>
      </c>
      <c r="KQ243" s="44">
        <f>KQ20+KQ78+KQ136+KQ194</f>
        <v/>
      </c>
      <c r="KR243" s="44">
        <f>KR20+KR78+KR136+KR194</f>
        <v/>
      </c>
      <c r="KS243" s="44">
        <f>KS20+KS78+KS136+KS194</f>
        <v/>
      </c>
      <c r="KT243" s="44">
        <f>KT20+KT78+KT136+KT194</f>
        <v/>
      </c>
      <c r="KU243" s="44">
        <f>KU20+KU78+KU136+KU194</f>
        <v/>
      </c>
      <c r="KV243" s="44">
        <f>KV20+KV78+KV136+KV194</f>
        <v/>
      </c>
      <c r="KW243" s="44">
        <f>KW20+KW78+KW136+KW194</f>
        <v/>
      </c>
      <c r="KX243" s="44">
        <f>KX20+KX78+KX136+KX194</f>
        <v/>
      </c>
      <c r="KY243" s="44">
        <f>KY20+KY78+KY136+KY194</f>
        <v/>
      </c>
      <c r="KZ243" s="44">
        <f>KZ20+KZ78+KZ136+KZ194</f>
        <v/>
      </c>
      <c r="LA243" s="44">
        <f>LA20+LA78+LA136+LA194</f>
        <v/>
      </c>
      <c r="LB243" s="44">
        <f>LB20+LB78+LB136+LB194</f>
        <v/>
      </c>
      <c r="LC243" s="44">
        <f>LC20+LC78+LC136+LC194</f>
        <v/>
      </c>
      <c r="LD243" s="44">
        <f>LD20+LD78+LD136+LD194</f>
        <v/>
      </c>
      <c r="LE243" s="44">
        <f>LE20+LE78+LE136+LE194</f>
        <v/>
      </c>
      <c r="LF243" s="44">
        <f>LF20+LF78+LF136+LF194</f>
        <v/>
      </c>
      <c r="LG243" s="44">
        <f>LG20+LG78+LG136+LG194</f>
        <v/>
      </c>
      <c r="LH243" s="44">
        <f>LH20+LH78+LH136+LH194</f>
        <v/>
      </c>
      <c r="LI243" s="44">
        <f>LI20+LI78+LI136+LI194</f>
        <v/>
      </c>
      <c r="LJ243" s="44">
        <f>LJ20+LJ78+LJ136+LJ194</f>
        <v/>
      </c>
      <c r="LK243" s="44">
        <f>LK20+LK78+LK136+LK194</f>
        <v/>
      </c>
      <c r="LL243" s="44">
        <f>LL20+LL78+LL136+LL194</f>
        <v/>
      </c>
      <c r="LM243" s="44">
        <f>LM20+LM78+LM136+LM194</f>
        <v/>
      </c>
      <c r="LN243" s="44">
        <f>LN20+LN78+LN136+LN194</f>
        <v/>
      </c>
      <c r="LO243" s="44">
        <f>LO20+LO78+LO136+LO194</f>
        <v/>
      </c>
      <c r="LP243" s="44">
        <f>LP20+LP78+LP136+LP194</f>
        <v/>
      </c>
      <c r="LQ243" s="44">
        <f>LQ20+LQ78+LQ136+LQ194</f>
        <v/>
      </c>
      <c r="LR243" s="44">
        <f>LR20+LR78+LR136+LR194</f>
        <v/>
      </c>
      <c r="LS243" s="44">
        <f>LS20+LS78+LS136+LS194</f>
        <v/>
      </c>
      <c r="LT243" s="44">
        <f>LT20+LT78+LT136+LT194</f>
        <v/>
      </c>
      <c r="LU243" s="44">
        <f>LU20+LU78+LU136+LU194</f>
        <v/>
      </c>
      <c r="LV243" s="44">
        <f>LV20+LV78+LV136+LV194</f>
        <v/>
      </c>
      <c r="LW243" s="44">
        <f>LW20+LW78+LW136+LW194</f>
        <v/>
      </c>
      <c r="LX243" s="44">
        <f>LX20+LX78+LX136+LX194</f>
        <v/>
      </c>
      <c r="LY243" s="44">
        <f>LY20+LY78+LY136+LY194</f>
        <v/>
      </c>
      <c r="LZ243" s="44">
        <f>LZ20+LZ78+LZ136+LZ194</f>
        <v/>
      </c>
      <c r="MA243" s="44">
        <f>MA20+MA78+MA136+MA194</f>
        <v/>
      </c>
      <c r="MB243" s="44">
        <f>MB20+MB78+MB136+MB194</f>
        <v/>
      </c>
      <c r="MC243" s="44">
        <f>MC20+MC78+MC136+MC194</f>
        <v/>
      </c>
      <c r="MD243" s="44">
        <f>MD20+MD78+MD136+MD194</f>
        <v/>
      </c>
      <c r="ME243" s="44">
        <f>ME20+ME78+ME136+ME194</f>
        <v/>
      </c>
      <c r="MF243" s="44">
        <f>MF20+MF78+MF136+MF194</f>
        <v/>
      </c>
      <c r="MG243" s="44">
        <f>MG20+MG78+MG136+MG194</f>
        <v/>
      </c>
      <c r="MH243" s="44">
        <f>MH20+MH78+MH136+MH194</f>
        <v/>
      </c>
      <c r="MI243" s="44">
        <f>MI20+MI78+MI136+MI194</f>
        <v/>
      </c>
      <c r="MJ243" s="44">
        <f>MJ20+MJ78+MJ136+MJ194</f>
        <v/>
      </c>
      <c r="MK243" s="44">
        <f>MK20+MK78+MK136+MK194</f>
        <v/>
      </c>
      <c r="ML243" s="44">
        <f>ML20+ML78+ML136+ML194</f>
        <v/>
      </c>
      <c r="MM243" s="44">
        <f>MM20+MM78+MM136+MM194</f>
        <v/>
      </c>
      <c r="MN243" s="44">
        <f>MN20+MN78+MN136+MN194</f>
        <v/>
      </c>
      <c r="MO243" s="44">
        <f>MO20+MO78+MO136+MO194</f>
        <v/>
      </c>
      <c r="MP243" s="44">
        <f>MP20+MP78+MP136+MP194</f>
        <v/>
      </c>
      <c r="MQ243" s="44">
        <f>MQ20+MQ78+MQ136+MQ194</f>
        <v/>
      </c>
      <c r="MR243" s="44">
        <f>MR20+MR78+MR136+MR194</f>
        <v/>
      </c>
      <c r="MS243" s="44">
        <f>MS20+MS78+MS136+MS194</f>
        <v/>
      </c>
      <c r="MT243" s="44">
        <f>MT20+MT78+MT136+MT194</f>
        <v/>
      </c>
      <c r="MU243" s="44">
        <f>MU20+MU78+MU136+MU194</f>
        <v/>
      </c>
      <c r="MV243" s="44">
        <f>MV20+MV78+MV136+MV194</f>
        <v/>
      </c>
      <c r="MW243" s="44">
        <f>MW20+MW78+MW136+MW194</f>
        <v/>
      </c>
      <c r="MX243" s="44">
        <f>MX20+MX78+MX136+MX194</f>
        <v/>
      </c>
      <c r="MY243" s="44">
        <f>MY20+MY78+MY136+MY194</f>
        <v/>
      </c>
      <c r="MZ243" s="44">
        <f>MZ20+MZ78+MZ136+MZ194</f>
        <v/>
      </c>
      <c r="NA243" s="44">
        <f>NA20+NA78+NA136+NA194</f>
        <v/>
      </c>
      <c r="NB243" s="44">
        <f>NB20+NB78+NB136+NB194</f>
        <v/>
      </c>
      <c r="NC243" s="44">
        <f>NC20+NC78+NC136+NC194</f>
        <v/>
      </c>
      <c r="ND243" s="44">
        <f>ND20+ND78+ND136+ND194</f>
        <v/>
      </c>
      <c r="NE243" s="44">
        <f>NE20+NE78+NE136+NE194</f>
        <v/>
      </c>
      <c r="NF243" s="44">
        <f>NF20+NF78+NF136+NF194</f>
        <v/>
      </c>
      <c r="NG243" s="44">
        <f>NG20+NG78+NG136+NG194</f>
        <v/>
      </c>
      <c r="NH243" s="44">
        <f>NH20+NH78+NH136+NH194</f>
        <v/>
      </c>
      <c r="NI243" s="44">
        <f>NI20+NI78+NI136+NI194</f>
        <v/>
      </c>
      <c r="NJ243" s="44">
        <f>NJ20+NJ78+NJ136+NJ194</f>
        <v/>
      </c>
      <c r="NK243" s="44">
        <f>NK20+NK78+NK136+NK194</f>
        <v/>
      </c>
      <c r="NL243" s="44">
        <f>NL20+NL78+NL136+NL194</f>
        <v/>
      </c>
      <c r="NM243" s="44">
        <f>NM20+NM78+NM136+NM194</f>
        <v/>
      </c>
      <c r="NN243" s="44">
        <f>NN20+NN78+NN136+NN194</f>
        <v/>
      </c>
      <c r="NO243" s="44">
        <f>NO20+NO78+NO136+NO194</f>
        <v/>
      </c>
      <c r="NP243" s="44">
        <f>NP20+NP78+NP136+NP194</f>
        <v/>
      </c>
      <c r="NQ243" s="44">
        <f>NQ20+NQ78+NQ136+NQ194</f>
        <v/>
      </c>
      <c r="NR243" s="44">
        <f>NR20+NR78+NR136+NR194</f>
        <v/>
      </c>
      <c r="NS243" s="44">
        <f>NS20+NS78+NS136+NS194</f>
        <v/>
      </c>
      <c r="NT243" s="44">
        <f>NT20+NT78+NT136+NT194</f>
        <v/>
      </c>
      <c r="NU243" s="44">
        <f>NU20+NU78+NU136+NU194</f>
        <v/>
      </c>
      <c r="NV243" s="44">
        <f>NV20+NV78+NV136+NV194</f>
        <v/>
      </c>
      <c r="NW243" s="44">
        <f>NW20+NW78+NW136+NW194</f>
        <v/>
      </c>
      <c r="NX243" s="44">
        <f>NX20+NX78+NX136+NX194</f>
        <v/>
      </c>
      <c r="NY243" s="44">
        <f>NY20+NY78+NY136+NY194</f>
        <v/>
      </c>
      <c r="NZ243" s="44">
        <f>NZ20+NZ78+NZ136+NZ194</f>
        <v/>
      </c>
      <c r="OA243" s="44">
        <f>OA20+OA78+OA136+OA194</f>
        <v/>
      </c>
      <c r="OB243" s="44">
        <f>OB20+OB78+OB136+OB194</f>
        <v/>
      </c>
      <c r="OC243" s="44">
        <f>OC20+OC78+OC136+OC194</f>
        <v/>
      </c>
      <c r="OD243" s="44">
        <f>OD20+OD78+OD136+OD194</f>
        <v/>
      </c>
      <c r="OE243" s="44">
        <f>OE20+OE78+OE136+OE194</f>
        <v/>
      </c>
      <c r="OF243" s="44">
        <f>OF20+OF78+OF136+OF194</f>
        <v/>
      </c>
      <c r="OG243" s="44">
        <f>OG20+OG78+OG136+OG194</f>
        <v/>
      </c>
      <c r="OH243" s="44">
        <f>OH20+OH78+OH136+OH194</f>
        <v/>
      </c>
      <c r="OI243" s="44">
        <f>OI20+OI78+OI136+OI194</f>
        <v/>
      </c>
      <c r="OJ243" s="44">
        <f>OJ20+OJ78+OJ136+OJ194</f>
        <v/>
      </c>
      <c r="OK243" s="44">
        <f>OK20+OK78+OK136+OK194</f>
        <v/>
      </c>
      <c r="OL243" s="44">
        <f>OL20+OL78+OL136+OL194</f>
        <v/>
      </c>
      <c r="OM243" s="44">
        <f>OM20+OM78+OM136+OM194</f>
        <v/>
      </c>
      <c r="ON243" s="44">
        <f>ON20+ON78+ON136+ON194</f>
        <v/>
      </c>
      <c r="OO243" s="44">
        <f>OO20+OO78+OO136+OO194</f>
        <v/>
      </c>
      <c r="OP243" s="44">
        <f>OP20+OP78+OP136+OP194</f>
        <v/>
      </c>
      <c r="OQ243" s="44">
        <f>OQ20+OQ78+OQ136+OQ194</f>
        <v/>
      </c>
      <c r="OR243" s="44">
        <f>OR20+OR78+OR136+OR194</f>
        <v/>
      </c>
      <c r="OS243" s="44">
        <f>OS20+OS78+OS136+OS194</f>
        <v/>
      </c>
      <c r="OT243" s="44">
        <f>OT20+OT78+OT136+OT194</f>
        <v/>
      </c>
      <c r="OU243" s="44">
        <f>OU20+OU78+OU136+OU194</f>
        <v/>
      </c>
      <c r="OV243" s="44">
        <f>OV20+OV78+OV136+OV194</f>
        <v/>
      </c>
      <c r="OW243" s="44">
        <f>OW20+OW78+OW136+OW194</f>
        <v/>
      </c>
      <c r="OX243" s="44">
        <f>OX20+OX78+OX136+OX194</f>
        <v/>
      </c>
      <c r="OY243" s="44">
        <f>OY20+OY78+OY136+OY194</f>
        <v/>
      </c>
      <c r="OZ243" s="44">
        <f>OZ20+OZ78+OZ136+OZ194</f>
        <v/>
      </c>
      <c r="PA243" s="44">
        <f>PA20+PA78+PA136+PA194</f>
        <v/>
      </c>
      <c r="PB243" s="44">
        <f>PB20+PB78+PB136+PB194</f>
        <v/>
      </c>
      <c r="PC243" s="44">
        <f>PC20+PC78+PC136+PC194</f>
        <v/>
      </c>
      <c r="PD243" s="44">
        <f>PD20+PD78+PD136+PD194</f>
        <v/>
      </c>
      <c r="PE243" s="44">
        <f>PE20+PE78+PE136+PE194</f>
        <v/>
      </c>
      <c r="PF243" s="44">
        <f>PF20+PF78+PF136+PF194</f>
        <v/>
      </c>
      <c r="PG243" s="44">
        <f>PG20+PG78+PG136+PG194</f>
        <v/>
      </c>
      <c r="PH243" s="44">
        <f>PH20+PH78+PH136+PH194</f>
        <v/>
      </c>
      <c r="PI243" s="44">
        <f>PI20+PI78+PI136+PI194</f>
        <v/>
      </c>
      <c r="PJ243" s="44">
        <f>PJ20+PJ78+PJ136+PJ194</f>
        <v/>
      </c>
      <c r="PK243" s="44">
        <f>PK20+PK78+PK136+PK194</f>
        <v/>
      </c>
      <c r="PL243" s="44">
        <f>PL20+PL78+PL136+PL194</f>
        <v/>
      </c>
      <c r="PM243" s="44">
        <f>PM20+PM78+PM136+PM194</f>
        <v/>
      </c>
    </row>
    <row r="244">
      <c r="A244" s="9" t="inlineStr">
        <is>
          <t>BCH mezz</t>
        </is>
      </c>
      <c r="B244" s="9" t="inlineStr">
        <is>
          <t>ALL</t>
        </is>
      </c>
      <c r="C244" s="43">
        <f>SUM(D244:PM244)</f>
        <v/>
      </c>
      <c r="D244" s="44">
        <f>D21+D79+D137+D195</f>
        <v/>
      </c>
      <c r="E244" s="44">
        <f>E21+E79+E137+E195</f>
        <v/>
      </c>
      <c r="F244" s="44">
        <f>F21+F79+F137+F195</f>
        <v/>
      </c>
      <c r="G244" s="44">
        <f>G21+G79+G137+G195</f>
        <v/>
      </c>
      <c r="H244" s="44">
        <f>H21+H79+H137+H195</f>
        <v/>
      </c>
      <c r="I244" s="44">
        <f>I21+I79+I137+I195</f>
        <v/>
      </c>
      <c r="J244" s="44">
        <f>J21+J79+J137+J195</f>
        <v/>
      </c>
      <c r="K244" s="44">
        <f>K21+K79+K137+K195</f>
        <v/>
      </c>
      <c r="L244" s="44">
        <f>L21+L79+L137+L195</f>
        <v/>
      </c>
      <c r="M244" s="44">
        <f>M21+M79+M137+M195</f>
        <v/>
      </c>
      <c r="N244" s="44">
        <f>N21+N79+N137+N195</f>
        <v/>
      </c>
      <c r="O244" s="44">
        <f>O21+O79+O137+O195</f>
        <v/>
      </c>
      <c r="P244" s="44">
        <f>P21+P79+P137+P195</f>
        <v/>
      </c>
      <c r="Q244" s="44">
        <f>Q21+Q79+Q137+Q195</f>
        <v/>
      </c>
      <c r="R244" s="44">
        <f>R21+R79+R137+R195</f>
        <v/>
      </c>
      <c r="S244" s="44">
        <f>S21+S79+S137+S195</f>
        <v/>
      </c>
      <c r="T244" s="44">
        <f>T21+T79+T137+T195</f>
        <v/>
      </c>
      <c r="U244" s="44">
        <f>U21+U79+U137+U195</f>
        <v/>
      </c>
      <c r="V244" s="44">
        <f>V21+V79+V137+V195</f>
        <v/>
      </c>
      <c r="W244" s="44">
        <f>W21+W79+W137+W195</f>
        <v/>
      </c>
      <c r="X244" s="44">
        <f>X21+X79+X137+X195</f>
        <v/>
      </c>
      <c r="Y244" s="44">
        <f>Y21+Y79+Y137+Y195</f>
        <v/>
      </c>
      <c r="Z244" s="44">
        <f>Z21+Z79+Z137+Z195</f>
        <v/>
      </c>
      <c r="AA244" s="44">
        <f>AA21+AA79+AA137+AA195</f>
        <v/>
      </c>
      <c r="AB244" s="44">
        <f>AB21+AB79+AB137+AB195</f>
        <v/>
      </c>
      <c r="AC244" s="44">
        <f>AC21+AC79+AC137+AC195</f>
        <v/>
      </c>
      <c r="AD244" s="44">
        <f>AD21+AD79+AD137+AD195</f>
        <v/>
      </c>
      <c r="AE244" s="44">
        <f>AE21+AE79+AE137+AE195</f>
        <v/>
      </c>
      <c r="AF244" s="44">
        <f>AF21+AF79+AF137+AF195</f>
        <v/>
      </c>
      <c r="AG244" s="44">
        <f>AG21+AG79+AG137+AG195</f>
        <v/>
      </c>
      <c r="AH244" s="44">
        <f>AH21+AH79+AH137+AH195</f>
        <v/>
      </c>
      <c r="AI244" s="44">
        <f>AI21+AI79+AI137+AI195</f>
        <v/>
      </c>
      <c r="AJ244" s="44">
        <f>AJ21+AJ79+AJ137+AJ195</f>
        <v/>
      </c>
      <c r="AK244" s="44">
        <f>AK21+AK79+AK137+AK195</f>
        <v/>
      </c>
      <c r="AL244" s="44">
        <f>AL21+AL79+AL137+AL195</f>
        <v/>
      </c>
      <c r="AM244" s="44">
        <f>AM21+AM79+AM137+AM195</f>
        <v/>
      </c>
      <c r="AN244" s="44">
        <f>AN21+AN79+AN137+AN195</f>
        <v/>
      </c>
      <c r="AO244" s="44">
        <f>AO21+AO79+AO137+AO195</f>
        <v/>
      </c>
      <c r="AP244" s="44">
        <f>AP21+AP79+AP137+AP195</f>
        <v/>
      </c>
      <c r="AQ244" s="44">
        <f>AQ21+AQ79+AQ137+AQ195</f>
        <v/>
      </c>
      <c r="AR244" s="44">
        <f>AR21+AR79+AR137+AR195</f>
        <v/>
      </c>
      <c r="AS244" s="44">
        <f>AS21+AS79+AS137+AS195</f>
        <v/>
      </c>
      <c r="AT244" s="44">
        <f>AT21+AT79+AT137+AT195</f>
        <v/>
      </c>
      <c r="AU244" s="44">
        <f>AU21+AU79+AU137+AU195</f>
        <v/>
      </c>
      <c r="AV244" s="44">
        <f>AV21+AV79+AV137+AV195</f>
        <v/>
      </c>
      <c r="AW244" s="44">
        <f>AW21+AW79+AW137+AW195</f>
        <v/>
      </c>
      <c r="AX244" s="44">
        <f>AX21+AX79+AX137+AX195</f>
        <v/>
      </c>
      <c r="AY244" s="44">
        <f>AY21+AY79+AY137+AY195</f>
        <v/>
      </c>
      <c r="AZ244" s="44">
        <f>AZ21+AZ79+AZ137+AZ195</f>
        <v/>
      </c>
      <c r="BA244" s="44">
        <f>BA21+BA79+BA137+BA195</f>
        <v/>
      </c>
      <c r="BB244" s="44">
        <f>BB21+BB79+BB137+BB195</f>
        <v/>
      </c>
      <c r="BC244" s="44">
        <f>BC21+BC79+BC137+BC195</f>
        <v/>
      </c>
      <c r="BD244" s="44">
        <f>BD21+BD79+BD137+BD195</f>
        <v/>
      </c>
      <c r="BE244" s="44">
        <f>BE21+BE79+BE137+BE195</f>
        <v/>
      </c>
      <c r="BF244" s="44">
        <f>BF21+BF79+BF137+BF195</f>
        <v/>
      </c>
      <c r="BG244" s="44">
        <f>BG21+BG79+BG137+BG195</f>
        <v/>
      </c>
      <c r="BH244" s="44">
        <f>BH21+BH79+BH137+BH195</f>
        <v/>
      </c>
      <c r="BI244" s="44">
        <f>BI21+BI79+BI137+BI195</f>
        <v/>
      </c>
      <c r="BJ244" s="44">
        <f>BJ21+BJ79+BJ137+BJ195</f>
        <v/>
      </c>
      <c r="BK244" s="44">
        <f>BK21+BK79+BK137+BK195</f>
        <v/>
      </c>
      <c r="BL244" s="44">
        <f>BL21+BL79+BL137+BL195</f>
        <v/>
      </c>
      <c r="BM244" s="44">
        <f>BM21+BM79+BM137+BM195</f>
        <v/>
      </c>
      <c r="BN244" s="44">
        <f>BN21+BN79+BN137+BN195</f>
        <v/>
      </c>
      <c r="BO244" s="44">
        <f>BO21+BO79+BO137+BO195</f>
        <v/>
      </c>
      <c r="BP244" s="44">
        <f>BP21+BP79+BP137+BP195</f>
        <v/>
      </c>
      <c r="BQ244" s="44">
        <f>BQ21+BQ79+BQ137+BQ195</f>
        <v/>
      </c>
      <c r="BR244" s="44">
        <f>BR21+BR79+BR137+BR195</f>
        <v/>
      </c>
      <c r="BS244" s="44">
        <f>BS21+BS79+BS137+BS195</f>
        <v/>
      </c>
      <c r="BT244" s="44">
        <f>BT21+BT79+BT137+BT195</f>
        <v/>
      </c>
      <c r="BU244" s="44">
        <f>BU21+BU79+BU137+BU195</f>
        <v/>
      </c>
      <c r="BV244" s="44">
        <f>BV21+BV79+BV137+BV195</f>
        <v/>
      </c>
      <c r="BW244" s="44">
        <f>BW21+BW79+BW137+BW195</f>
        <v/>
      </c>
      <c r="BX244" s="44">
        <f>BX21+BX79+BX137+BX195</f>
        <v/>
      </c>
      <c r="BY244" s="44">
        <f>BY21+BY79+BY137+BY195</f>
        <v/>
      </c>
      <c r="BZ244" s="44">
        <f>BZ21+BZ79+BZ137+BZ195</f>
        <v/>
      </c>
      <c r="CA244" s="44">
        <f>CA21+CA79+CA137+CA195</f>
        <v/>
      </c>
      <c r="CB244" s="44">
        <f>CB21+CB79+CB137+CB195</f>
        <v/>
      </c>
      <c r="CC244" s="44">
        <f>CC21+CC79+CC137+CC195</f>
        <v/>
      </c>
      <c r="CD244" s="44">
        <f>CD21+CD79+CD137+CD195</f>
        <v/>
      </c>
      <c r="CE244" s="44">
        <f>CE21+CE79+CE137+CE195</f>
        <v/>
      </c>
      <c r="CF244" s="44">
        <f>CF21+CF79+CF137+CF195</f>
        <v/>
      </c>
      <c r="CG244" s="44">
        <f>CG21+CG79+CG137+CG195</f>
        <v/>
      </c>
      <c r="CH244" s="44">
        <f>CH21+CH79+CH137+CH195</f>
        <v/>
      </c>
      <c r="CI244" s="44">
        <f>CI21+CI79+CI137+CI195</f>
        <v/>
      </c>
      <c r="CJ244" s="44">
        <f>CJ21+CJ79+CJ137+CJ195</f>
        <v/>
      </c>
      <c r="CK244" s="44">
        <f>CK21+CK79+CK137+CK195</f>
        <v/>
      </c>
      <c r="CL244" s="44">
        <f>CL21+CL79+CL137+CL195</f>
        <v/>
      </c>
      <c r="CM244" s="44">
        <f>CM21+CM79+CM137+CM195</f>
        <v/>
      </c>
      <c r="CN244" s="44">
        <f>CN21+CN79+CN137+CN195</f>
        <v/>
      </c>
      <c r="CO244" s="44">
        <f>CO21+CO79+CO137+CO195</f>
        <v/>
      </c>
      <c r="CP244" s="44">
        <f>CP21+CP79+CP137+CP195</f>
        <v/>
      </c>
      <c r="CQ244" s="44">
        <f>CQ21+CQ79+CQ137+CQ195</f>
        <v/>
      </c>
      <c r="CR244" s="44">
        <f>CR21+CR79+CR137+CR195</f>
        <v/>
      </c>
      <c r="CS244" s="44">
        <f>CS21+CS79+CS137+CS195</f>
        <v/>
      </c>
      <c r="CT244" s="44">
        <f>CT21+CT79+CT137+CT195</f>
        <v/>
      </c>
      <c r="CU244" s="44">
        <f>CU21+CU79+CU137+CU195</f>
        <v/>
      </c>
      <c r="CV244" s="44">
        <f>CV21+CV79+CV137+CV195</f>
        <v/>
      </c>
      <c r="CW244" s="44">
        <f>CW21+CW79+CW137+CW195</f>
        <v/>
      </c>
      <c r="CX244" s="44">
        <f>CX21+CX79+CX137+CX195</f>
        <v/>
      </c>
      <c r="CY244" s="44">
        <f>CY21+CY79+CY137+CY195</f>
        <v/>
      </c>
      <c r="CZ244" s="44">
        <f>CZ21+CZ79+CZ137+CZ195</f>
        <v/>
      </c>
      <c r="DA244" s="44">
        <f>DA21+DA79+DA137+DA195</f>
        <v/>
      </c>
      <c r="DB244" s="44">
        <f>DB21+DB79+DB137+DB195</f>
        <v/>
      </c>
      <c r="DC244" s="44">
        <f>DC21+DC79+DC137+DC195</f>
        <v/>
      </c>
      <c r="DD244" s="44">
        <f>DD21+DD79+DD137+DD195</f>
        <v/>
      </c>
      <c r="DE244" s="44">
        <f>DE21+DE79+DE137+DE195</f>
        <v/>
      </c>
      <c r="DF244" s="44">
        <f>DF21+DF79+DF137+DF195</f>
        <v/>
      </c>
      <c r="DG244" s="44">
        <f>DG21+DG79+DG137+DG195</f>
        <v/>
      </c>
      <c r="DH244" s="44">
        <f>DH21+DH79+DH137+DH195</f>
        <v/>
      </c>
      <c r="DI244" s="44">
        <f>DI21+DI79+DI137+DI195</f>
        <v/>
      </c>
      <c r="DJ244" s="44">
        <f>DJ21+DJ79+DJ137+DJ195</f>
        <v/>
      </c>
      <c r="DK244" s="44">
        <f>DK21+DK79+DK137+DK195</f>
        <v/>
      </c>
      <c r="DL244" s="44">
        <f>DL21+DL79+DL137+DL195</f>
        <v/>
      </c>
      <c r="DM244" s="44">
        <f>DM21+DM79+DM137+DM195</f>
        <v/>
      </c>
      <c r="DN244" s="44">
        <f>DN21+DN79+DN137+DN195</f>
        <v/>
      </c>
      <c r="DO244" s="44">
        <f>DO21+DO79+DO137+DO195</f>
        <v/>
      </c>
      <c r="DP244" s="44">
        <f>DP21+DP79+DP137+DP195</f>
        <v/>
      </c>
      <c r="DQ244" s="44">
        <f>DQ21+DQ79+DQ137+DQ195</f>
        <v/>
      </c>
      <c r="DR244" s="44">
        <f>DR21+DR79+DR137+DR195</f>
        <v/>
      </c>
      <c r="DS244" s="44">
        <f>DS21+DS79+DS137+DS195</f>
        <v/>
      </c>
      <c r="DT244" s="44">
        <f>DT21+DT79+DT137+DT195</f>
        <v/>
      </c>
      <c r="DU244" s="44">
        <f>DU21+DU79+DU137+DU195</f>
        <v/>
      </c>
      <c r="DV244" s="44">
        <f>DV21+DV79+DV137+DV195</f>
        <v/>
      </c>
      <c r="DW244" s="44">
        <f>DW21+DW79+DW137+DW195</f>
        <v/>
      </c>
      <c r="DX244" s="44">
        <f>DX21+DX79+DX137+DX195</f>
        <v/>
      </c>
      <c r="DY244" s="44">
        <f>DY21+DY79+DY137+DY195</f>
        <v/>
      </c>
      <c r="DZ244" s="44">
        <f>DZ21+DZ79+DZ137+DZ195</f>
        <v/>
      </c>
      <c r="EA244" s="44">
        <f>EA21+EA79+EA137+EA195</f>
        <v/>
      </c>
      <c r="EB244" s="44">
        <f>EB21+EB79+EB137+EB195</f>
        <v/>
      </c>
      <c r="EC244" s="44">
        <f>EC21+EC79+EC137+EC195</f>
        <v/>
      </c>
      <c r="ED244" s="44">
        <f>ED21+ED79+ED137+ED195</f>
        <v/>
      </c>
      <c r="EE244" s="44">
        <f>EE21+EE79+EE137+EE195</f>
        <v/>
      </c>
      <c r="EF244" s="44">
        <f>EF21+EF79+EF137+EF195</f>
        <v/>
      </c>
      <c r="EG244" s="44">
        <f>EG21+EG79+EG137+EG195</f>
        <v/>
      </c>
      <c r="EH244" s="44">
        <f>EH21+EH79+EH137+EH195</f>
        <v/>
      </c>
      <c r="EI244" s="44">
        <f>EI21+EI79+EI137+EI195</f>
        <v/>
      </c>
      <c r="EJ244" s="44">
        <f>EJ21+EJ79+EJ137+EJ195</f>
        <v/>
      </c>
      <c r="EK244" s="44">
        <f>EK21+EK79+EK137+EK195</f>
        <v/>
      </c>
      <c r="EL244" s="44">
        <f>EL21+EL79+EL137+EL195</f>
        <v/>
      </c>
      <c r="EM244" s="44">
        <f>EM21+EM79+EM137+EM195</f>
        <v/>
      </c>
      <c r="EN244" s="44">
        <f>EN21+EN79+EN137+EN195</f>
        <v/>
      </c>
      <c r="EO244" s="44">
        <f>EO21+EO79+EO137+EO195</f>
        <v/>
      </c>
      <c r="EP244" s="44">
        <f>EP21+EP79+EP137+EP195</f>
        <v/>
      </c>
      <c r="EQ244" s="44">
        <f>EQ21+EQ79+EQ137+EQ195</f>
        <v/>
      </c>
      <c r="ER244" s="44">
        <f>ER21+ER79+ER137+ER195</f>
        <v/>
      </c>
      <c r="ES244" s="44">
        <f>ES21+ES79+ES137+ES195</f>
        <v/>
      </c>
      <c r="ET244" s="44">
        <f>ET21+ET79+ET137+ET195</f>
        <v/>
      </c>
      <c r="EU244" s="44">
        <f>EU21+EU79+EU137+EU195</f>
        <v/>
      </c>
      <c r="EV244" s="44">
        <f>EV21+EV79+EV137+EV195</f>
        <v/>
      </c>
      <c r="EW244" s="44">
        <f>EW21+EW79+EW137+EW195</f>
        <v/>
      </c>
      <c r="EX244" s="44">
        <f>EX21+EX79+EX137+EX195</f>
        <v/>
      </c>
      <c r="EY244" s="44">
        <f>EY21+EY79+EY137+EY195</f>
        <v/>
      </c>
      <c r="EZ244" s="44">
        <f>EZ21+EZ79+EZ137+EZ195</f>
        <v/>
      </c>
      <c r="FA244" s="44">
        <f>FA21+FA79+FA137+FA195</f>
        <v/>
      </c>
      <c r="FB244" s="44">
        <f>FB21+FB79+FB137+FB195</f>
        <v/>
      </c>
      <c r="FC244" s="44">
        <f>FC21+FC79+FC137+FC195</f>
        <v/>
      </c>
      <c r="FD244" s="44">
        <f>FD21+FD79+FD137+FD195</f>
        <v/>
      </c>
      <c r="FE244" s="44">
        <f>FE21+FE79+FE137+FE195</f>
        <v/>
      </c>
      <c r="FF244" s="44">
        <f>FF21+FF79+FF137+FF195</f>
        <v/>
      </c>
      <c r="FG244" s="44">
        <f>FG21+FG79+FG137+FG195</f>
        <v/>
      </c>
      <c r="FH244" s="44">
        <f>FH21+FH79+FH137+FH195</f>
        <v/>
      </c>
      <c r="FI244" s="44">
        <f>FI21+FI79+FI137+FI195</f>
        <v/>
      </c>
      <c r="FJ244" s="44">
        <f>FJ21+FJ79+FJ137+FJ195</f>
        <v/>
      </c>
      <c r="FK244" s="44">
        <f>FK21+FK79+FK137+FK195</f>
        <v/>
      </c>
      <c r="FL244" s="44">
        <f>FL21+FL79+FL137+FL195</f>
        <v/>
      </c>
      <c r="FM244" s="44">
        <f>FM21+FM79+FM137+FM195</f>
        <v/>
      </c>
      <c r="FN244" s="44">
        <f>FN21+FN79+FN137+FN195</f>
        <v/>
      </c>
      <c r="FO244" s="44">
        <f>FO21+FO79+FO137+FO195</f>
        <v/>
      </c>
      <c r="FP244" s="44">
        <f>FP21+FP79+FP137+FP195</f>
        <v/>
      </c>
      <c r="FQ244" s="44">
        <f>FQ21+FQ79+FQ137+FQ195</f>
        <v/>
      </c>
      <c r="FR244" s="44">
        <f>FR21+FR79+FR137+FR195</f>
        <v/>
      </c>
      <c r="FS244" s="44">
        <f>FS21+FS79+FS137+FS195</f>
        <v/>
      </c>
      <c r="FT244" s="44">
        <f>FT21+FT79+FT137+FT195</f>
        <v/>
      </c>
      <c r="FU244" s="44">
        <f>FU21+FU79+FU137+FU195</f>
        <v/>
      </c>
      <c r="FV244" s="44">
        <f>FV21+FV79+FV137+FV195</f>
        <v/>
      </c>
      <c r="FW244" s="44">
        <f>FW21+FW79+FW137+FW195</f>
        <v/>
      </c>
      <c r="FX244" s="44">
        <f>FX21+FX79+FX137+FX195</f>
        <v/>
      </c>
      <c r="FY244" s="44">
        <f>FY21+FY79+FY137+FY195</f>
        <v/>
      </c>
      <c r="FZ244" s="44">
        <f>FZ21+FZ79+FZ137+FZ195</f>
        <v/>
      </c>
      <c r="GA244" s="44">
        <f>GA21+GA79+GA137+GA195</f>
        <v/>
      </c>
      <c r="GB244" s="44">
        <f>GB21+GB79+GB137+GB195</f>
        <v/>
      </c>
      <c r="GC244" s="44">
        <f>GC21+GC79+GC137+GC195</f>
        <v/>
      </c>
      <c r="GD244" s="44">
        <f>GD21+GD79+GD137+GD195</f>
        <v/>
      </c>
      <c r="GE244" s="44">
        <f>GE21+GE79+GE137+GE195</f>
        <v/>
      </c>
      <c r="GF244" s="44">
        <f>GF21+GF79+GF137+GF195</f>
        <v/>
      </c>
      <c r="GG244" s="44">
        <f>GG21+GG79+GG137+GG195</f>
        <v/>
      </c>
      <c r="GH244" s="44">
        <f>GH21+GH79+GH137+GH195</f>
        <v/>
      </c>
      <c r="GI244" s="44">
        <f>GI21+GI79+GI137+GI195</f>
        <v/>
      </c>
      <c r="GJ244" s="44">
        <f>GJ21+GJ79+GJ137+GJ195</f>
        <v/>
      </c>
      <c r="GK244" s="44">
        <f>GK21+GK79+GK137+GK195</f>
        <v/>
      </c>
      <c r="GL244" s="44">
        <f>GL21+GL79+GL137+GL195</f>
        <v/>
      </c>
      <c r="GM244" s="44">
        <f>GM21+GM79+GM137+GM195</f>
        <v/>
      </c>
      <c r="GN244" s="44">
        <f>GN21+GN79+GN137+GN195</f>
        <v/>
      </c>
      <c r="GO244" s="44">
        <f>GO21+GO79+GO137+GO195</f>
        <v/>
      </c>
      <c r="GP244" s="44">
        <f>GP21+GP79+GP137+GP195</f>
        <v/>
      </c>
      <c r="GQ244" s="44">
        <f>GQ21+GQ79+GQ137+GQ195</f>
        <v/>
      </c>
      <c r="GR244" s="44">
        <f>GR21+GR79+GR137+GR195</f>
        <v/>
      </c>
      <c r="GS244" s="44">
        <f>GS21+GS79+GS137+GS195</f>
        <v/>
      </c>
      <c r="GT244" s="44">
        <f>GT21+GT79+GT137+GT195</f>
        <v/>
      </c>
      <c r="GU244" s="44">
        <f>GU21+GU79+GU137+GU195</f>
        <v/>
      </c>
      <c r="GV244" s="44">
        <f>GV21+GV79+GV137+GV195</f>
        <v/>
      </c>
      <c r="GW244" s="44">
        <f>GW21+GW79+GW137+GW195</f>
        <v/>
      </c>
      <c r="GX244" s="44">
        <f>GX21+GX79+GX137+GX195</f>
        <v/>
      </c>
      <c r="GY244" s="44">
        <f>GY21+GY79+GY137+GY195</f>
        <v/>
      </c>
      <c r="GZ244" s="44">
        <f>GZ21+GZ79+GZ137+GZ195</f>
        <v/>
      </c>
      <c r="HA244" s="44">
        <f>HA21+HA79+HA137+HA195</f>
        <v/>
      </c>
      <c r="HB244" s="44">
        <f>HB21+HB79+HB137+HB195</f>
        <v/>
      </c>
      <c r="HC244" s="44">
        <f>HC21+HC79+HC137+HC195</f>
        <v/>
      </c>
      <c r="HD244" s="44">
        <f>HD21+HD79+HD137+HD195</f>
        <v/>
      </c>
      <c r="HE244" s="44">
        <f>HE21+HE79+HE137+HE195</f>
        <v/>
      </c>
      <c r="HF244" s="44">
        <f>HF21+HF79+HF137+HF195</f>
        <v/>
      </c>
      <c r="HG244" s="44">
        <f>HG21+HG79+HG137+HG195</f>
        <v/>
      </c>
      <c r="HH244" s="44">
        <f>HH21+HH79+HH137+HH195</f>
        <v/>
      </c>
      <c r="HI244" s="44">
        <f>HI21+HI79+HI137+HI195</f>
        <v/>
      </c>
      <c r="HJ244" s="44">
        <f>HJ21+HJ79+HJ137+HJ195</f>
        <v/>
      </c>
      <c r="HK244" s="44">
        <f>HK21+HK79+HK137+HK195</f>
        <v/>
      </c>
      <c r="HL244" s="44">
        <f>HL21+HL79+HL137+HL195</f>
        <v/>
      </c>
      <c r="HM244" s="44">
        <f>HM21+HM79+HM137+HM195</f>
        <v/>
      </c>
      <c r="HN244" s="44">
        <f>HN21+HN79+HN137+HN195</f>
        <v/>
      </c>
      <c r="HO244" s="44">
        <f>HO21+HO79+HO137+HO195</f>
        <v/>
      </c>
      <c r="HP244" s="44">
        <f>HP21+HP79+HP137+HP195</f>
        <v/>
      </c>
      <c r="HQ244" s="44">
        <f>HQ21+HQ79+HQ137+HQ195</f>
        <v/>
      </c>
      <c r="HR244" s="44">
        <f>HR21+HR79+HR137+HR195</f>
        <v/>
      </c>
      <c r="HS244" s="44">
        <f>HS21+HS79+HS137+HS195</f>
        <v/>
      </c>
      <c r="HT244" s="44">
        <f>HT21+HT79+HT137+HT195</f>
        <v/>
      </c>
      <c r="HU244" s="44">
        <f>HU21+HU79+HU137+HU195</f>
        <v/>
      </c>
      <c r="HV244" s="44">
        <f>HV21+HV79+HV137+HV195</f>
        <v/>
      </c>
      <c r="HW244" s="44">
        <f>HW21+HW79+HW137+HW195</f>
        <v/>
      </c>
      <c r="HX244" s="44">
        <f>HX21+HX79+HX137+HX195</f>
        <v/>
      </c>
      <c r="HY244" s="44">
        <f>HY21+HY79+HY137+HY195</f>
        <v/>
      </c>
      <c r="HZ244" s="44">
        <f>HZ21+HZ79+HZ137+HZ195</f>
        <v/>
      </c>
      <c r="IA244" s="44">
        <f>IA21+IA79+IA137+IA195</f>
        <v/>
      </c>
      <c r="IB244" s="44">
        <f>IB21+IB79+IB137+IB195</f>
        <v/>
      </c>
      <c r="IC244" s="44">
        <f>IC21+IC79+IC137+IC195</f>
        <v/>
      </c>
      <c r="ID244" s="44">
        <f>ID21+ID79+ID137+ID195</f>
        <v/>
      </c>
      <c r="IE244" s="44">
        <f>IE21+IE79+IE137+IE195</f>
        <v/>
      </c>
      <c r="IF244" s="44">
        <f>IF21+IF79+IF137+IF195</f>
        <v/>
      </c>
      <c r="IG244" s="44">
        <f>IG21+IG79+IG137+IG195</f>
        <v/>
      </c>
      <c r="IH244" s="44">
        <f>IH21+IH79+IH137+IH195</f>
        <v/>
      </c>
      <c r="II244" s="44">
        <f>II21+II79+II137+II195</f>
        <v/>
      </c>
      <c r="IJ244" s="44">
        <f>IJ21+IJ79+IJ137+IJ195</f>
        <v/>
      </c>
      <c r="IK244" s="44">
        <f>IK21+IK79+IK137+IK195</f>
        <v/>
      </c>
      <c r="IL244" s="44">
        <f>IL21+IL79+IL137+IL195</f>
        <v/>
      </c>
      <c r="IM244" s="44">
        <f>IM21+IM79+IM137+IM195</f>
        <v/>
      </c>
      <c r="IN244" s="44">
        <f>IN21+IN79+IN137+IN195</f>
        <v/>
      </c>
      <c r="IO244" s="44">
        <f>IO21+IO79+IO137+IO195</f>
        <v/>
      </c>
      <c r="IP244" s="44">
        <f>IP21+IP79+IP137+IP195</f>
        <v/>
      </c>
      <c r="IQ244" s="44">
        <f>IQ21+IQ79+IQ137+IQ195</f>
        <v/>
      </c>
      <c r="IR244" s="44">
        <f>IR21+IR79+IR137+IR195</f>
        <v/>
      </c>
      <c r="IS244" s="44">
        <f>IS21+IS79+IS137+IS195</f>
        <v/>
      </c>
      <c r="IT244" s="44">
        <f>IT21+IT79+IT137+IT195</f>
        <v/>
      </c>
      <c r="IU244" s="44">
        <f>IU21+IU79+IU137+IU195</f>
        <v/>
      </c>
      <c r="IV244" s="44">
        <f>IV21+IV79+IV137+IV195</f>
        <v/>
      </c>
      <c r="IW244" s="44">
        <f>IW21+IW79+IW137+IW195</f>
        <v/>
      </c>
      <c r="IX244" s="44">
        <f>IX21+IX79+IX137+IX195</f>
        <v/>
      </c>
      <c r="IY244" s="44">
        <f>IY21+IY79+IY137+IY195</f>
        <v/>
      </c>
      <c r="IZ244" s="44">
        <f>IZ21+IZ79+IZ137+IZ195</f>
        <v/>
      </c>
      <c r="JA244" s="44">
        <f>JA21+JA79+JA137+JA195</f>
        <v/>
      </c>
      <c r="JB244" s="44">
        <f>JB21+JB79+JB137+JB195</f>
        <v/>
      </c>
      <c r="JC244" s="44">
        <f>JC21+JC79+JC137+JC195</f>
        <v/>
      </c>
      <c r="JD244" s="44">
        <f>JD21+JD79+JD137+JD195</f>
        <v/>
      </c>
      <c r="JE244" s="44">
        <f>JE21+JE79+JE137+JE195</f>
        <v/>
      </c>
      <c r="JF244" s="44">
        <f>JF21+JF79+JF137+JF195</f>
        <v/>
      </c>
      <c r="JG244" s="44">
        <f>JG21+JG79+JG137+JG195</f>
        <v/>
      </c>
      <c r="JH244" s="44">
        <f>JH21+JH79+JH137+JH195</f>
        <v/>
      </c>
      <c r="JI244" s="44">
        <f>JI21+JI79+JI137+JI195</f>
        <v/>
      </c>
      <c r="JJ244" s="44">
        <f>JJ21+JJ79+JJ137+JJ195</f>
        <v/>
      </c>
      <c r="JK244" s="44">
        <f>JK21+JK79+JK137+JK195</f>
        <v/>
      </c>
      <c r="JL244" s="44">
        <f>JL21+JL79+JL137+JL195</f>
        <v/>
      </c>
      <c r="JM244" s="44">
        <f>JM21+JM79+JM137+JM195</f>
        <v/>
      </c>
      <c r="JN244" s="44">
        <f>JN21+JN79+JN137+JN195</f>
        <v/>
      </c>
      <c r="JO244" s="44">
        <f>JO21+JO79+JO137+JO195</f>
        <v/>
      </c>
      <c r="JP244" s="44">
        <f>JP21+JP79+JP137+JP195</f>
        <v/>
      </c>
      <c r="JQ244" s="44">
        <f>JQ21+JQ79+JQ137+JQ195</f>
        <v/>
      </c>
      <c r="JR244" s="44">
        <f>JR21+JR79+JR137+JR195</f>
        <v/>
      </c>
      <c r="JS244" s="44">
        <f>JS21+JS79+JS137+JS195</f>
        <v/>
      </c>
      <c r="JT244" s="44">
        <f>JT21+JT79+JT137+JT195</f>
        <v/>
      </c>
      <c r="JU244" s="44">
        <f>JU21+JU79+JU137+JU195</f>
        <v/>
      </c>
      <c r="JV244" s="44">
        <f>JV21+JV79+JV137+JV195</f>
        <v/>
      </c>
      <c r="JW244" s="44">
        <f>JW21+JW79+JW137+JW195</f>
        <v/>
      </c>
      <c r="JX244" s="44">
        <f>JX21+JX79+JX137+JX195</f>
        <v/>
      </c>
      <c r="JY244" s="44">
        <f>JY21+JY79+JY137+JY195</f>
        <v/>
      </c>
      <c r="JZ244" s="44">
        <f>JZ21+JZ79+JZ137+JZ195</f>
        <v/>
      </c>
      <c r="KA244" s="44">
        <f>KA21+KA79+KA137+KA195</f>
        <v/>
      </c>
      <c r="KB244" s="44">
        <f>KB21+KB79+KB137+KB195</f>
        <v/>
      </c>
      <c r="KC244" s="44">
        <f>KC21+KC79+KC137+KC195</f>
        <v/>
      </c>
      <c r="KD244" s="44">
        <f>KD21+KD79+KD137+KD195</f>
        <v/>
      </c>
      <c r="KE244" s="44">
        <f>KE21+KE79+KE137+KE195</f>
        <v/>
      </c>
      <c r="KF244" s="44">
        <f>KF21+KF79+KF137+KF195</f>
        <v/>
      </c>
      <c r="KG244" s="44">
        <f>KG21+KG79+KG137+KG195</f>
        <v/>
      </c>
      <c r="KH244" s="44">
        <f>KH21+KH79+KH137+KH195</f>
        <v/>
      </c>
      <c r="KI244" s="44">
        <f>KI21+KI79+KI137+KI195</f>
        <v/>
      </c>
      <c r="KJ244" s="44">
        <f>KJ21+KJ79+KJ137+KJ195</f>
        <v/>
      </c>
      <c r="KK244" s="44">
        <f>KK21+KK79+KK137+KK195</f>
        <v/>
      </c>
      <c r="KL244" s="44">
        <f>KL21+KL79+KL137+KL195</f>
        <v/>
      </c>
      <c r="KM244" s="44">
        <f>KM21+KM79+KM137+KM195</f>
        <v/>
      </c>
      <c r="KN244" s="44">
        <f>KN21+KN79+KN137+KN195</f>
        <v/>
      </c>
      <c r="KO244" s="44">
        <f>KO21+KO79+KO137+KO195</f>
        <v/>
      </c>
      <c r="KP244" s="44">
        <f>KP21+KP79+KP137+KP195</f>
        <v/>
      </c>
      <c r="KQ244" s="44">
        <f>KQ21+KQ79+KQ137+KQ195</f>
        <v/>
      </c>
      <c r="KR244" s="44">
        <f>KR21+KR79+KR137+KR195</f>
        <v/>
      </c>
      <c r="KS244" s="44">
        <f>KS21+KS79+KS137+KS195</f>
        <v/>
      </c>
      <c r="KT244" s="44">
        <f>KT21+KT79+KT137+KT195</f>
        <v/>
      </c>
      <c r="KU244" s="44">
        <f>KU21+KU79+KU137+KU195</f>
        <v/>
      </c>
      <c r="KV244" s="44">
        <f>KV21+KV79+KV137+KV195</f>
        <v/>
      </c>
      <c r="KW244" s="44">
        <f>KW21+KW79+KW137+KW195</f>
        <v/>
      </c>
      <c r="KX244" s="44">
        <f>KX21+KX79+KX137+KX195</f>
        <v/>
      </c>
      <c r="KY244" s="44">
        <f>KY21+KY79+KY137+KY195</f>
        <v/>
      </c>
      <c r="KZ244" s="44">
        <f>KZ21+KZ79+KZ137+KZ195</f>
        <v/>
      </c>
      <c r="LA244" s="44">
        <f>LA21+LA79+LA137+LA195</f>
        <v/>
      </c>
      <c r="LB244" s="44">
        <f>LB21+LB79+LB137+LB195</f>
        <v/>
      </c>
      <c r="LC244" s="44">
        <f>LC21+LC79+LC137+LC195</f>
        <v/>
      </c>
      <c r="LD244" s="44">
        <f>LD21+LD79+LD137+LD195</f>
        <v/>
      </c>
      <c r="LE244" s="44">
        <f>LE21+LE79+LE137+LE195</f>
        <v/>
      </c>
      <c r="LF244" s="44">
        <f>LF21+LF79+LF137+LF195</f>
        <v/>
      </c>
      <c r="LG244" s="44">
        <f>LG21+LG79+LG137+LG195</f>
        <v/>
      </c>
      <c r="LH244" s="44">
        <f>LH21+LH79+LH137+LH195</f>
        <v/>
      </c>
      <c r="LI244" s="44">
        <f>LI21+LI79+LI137+LI195</f>
        <v/>
      </c>
      <c r="LJ244" s="44">
        <f>LJ21+LJ79+LJ137+LJ195</f>
        <v/>
      </c>
      <c r="LK244" s="44">
        <f>LK21+LK79+LK137+LK195</f>
        <v/>
      </c>
      <c r="LL244" s="44">
        <f>LL21+LL79+LL137+LL195</f>
        <v/>
      </c>
      <c r="LM244" s="44">
        <f>LM21+LM79+LM137+LM195</f>
        <v/>
      </c>
      <c r="LN244" s="44">
        <f>LN21+LN79+LN137+LN195</f>
        <v/>
      </c>
      <c r="LO244" s="44">
        <f>LO21+LO79+LO137+LO195</f>
        <v/>
      </c>
      <c r="LP244" s="44">
        <f>LP21+LP79+LP137+LP195</f>
        <v/>
      </c>
      <c r="LQ244" s="44">
        <f>LQ21+LQ79+LQ137+LQ195</f>
        <v/>
      </c>
      <c r="LR244" s="44">
        <f>LR21+LR79+LR137+LR195</f>
        <v/>
      </c>
      <c r="LS244" s="44">
        <f>LS21+LS79+LS137+LS195</f>
        <v/>
      </c>
      <c r="LT244" s="44">
        <f>LT21+LT79+LT137+LT195</f>
        <v/>
      </c>
      <c r="LU244" s="44">
        <f>LU21+LU79+LU137+LU195</f>
        <v/>
      </c>
      <c r="LV244" s="44">
        <f>LV21+LV79+LV137+LV195</f>
        <v/>
      </c>
      <c r="LW244" s="44">
        <f>LW21+LW79+LW137+LW195</f>
        <v/>
      </c>
      <c r="LX244" s="44">
        <f>LX21+LX79+LX137+LX195</f>
        <v/>
      </c>
      <c r="LY244" s="44">
        <f>LY21+LY79+LY137+LY195</f>
        <v/>
      </c>
      <c r="LZ244" s="44">
        <f>LZ21+LZ79+LZ137+LZ195</f>
        <v/>
      </c>
      <c r="MA244" s="44">
        <f>MA21+MA79+MA137+MA195</f>
        <v/>
      </c>
      <c r="MB244" s="44">
        <f>MB21+MB79+MB137+MB195</f>
        <v/>
      </c>
      <c r="MC244" s="44">
        <f>MC21+MC79+MC137+MC195</f>
        <v/>
      </c>
      <c r="MD244" s="44">
        <f>MD21+MD79+MD137+MD195</f>
        <v/>
      </c>
      <c r="ME244" s="44">
        <f>ME21+ME79+ME137+ME195</f>
        <v/>
      </c>
      <c r="MF244" s="44">
        <f>MF21+MF79+MF137+MF195</f>
        <v/>
      </c>
      <c r="MG244" s="44">
        <f>MG21+MG79+MG137+MG195</f>
        <v/>
      </c>
      <c r="MH244" s="44">
        <f>MH21+MH79+MH137+MH195</f>
        <v/>
      </c>
      <c r="MI244" s="44">
        <f>MI21+MI79+MI137+MI195</f>
        <v/>
      </c>
      <c r="MJ244" s="44">
        <f>MJ21+MJ79+MJ137+MJ195</f>
        <v/>
      </c>
      <c r="MK244" s="44">
        <f>MK21+MK79+MK137+MK195</f>
        <v/>
      </c>
      <c r="ML244" s="44">
        <f>ML21+ML79+ML137+ML195</f>
        <v/>
      </c>
      <c r="MM244" s="44">
        <f>MM21+MM79+MM137+MM195</f>
        <v/>
      </c>
      <c r="MN244" s="44">
        <f>MN21+MN79+MN137+MN195</f>
        <v/>
      </c>
      <c r="MO244" s="44">
        <f>MO21+MO79+MO137+MO195</f>
        <v/>
      </c>
      <c r="MP244" s="44">
        <f>MP21+MP79+MP137+MP195</f>
        <v/>
      </c>
      <c r="MQ244" s="44">
        <f>MQ21+MQ79+MQ137+MQ195</f>
        <v/>
      </c>
      <c r="MR244" s="44">
        <f>MR21+MR79+MR137+MR195</f>
        <v/>
      </c>
      <c r="MS244" s="44">
        <f>MS21+MS79+MS137+MS195</f>
        <v/>
      </c>
      <c r="MT244" s="44">
        <f>MT21+MT79+MT137+MT195</f>
        <v/>
      </c>
      <c r="MU244" s="44">
        <f>MU21+MU79+MU137+MU195</f>
        <v/>
      </c>
      <c r="MV244" s="44">
        <f>MV21+MV79+MV137+MV195</f>
        <v/>
      </c>
      <c r="MW244" s="44">
        <f>MW21+MW79+MW137+MW195</f>
        <v/>
      </c>
      <c r="MX244" s="44">
        <f>MX21+MX79+MX137+MX195</f>
        <v/>
      </c>
      <c r="MY244" s="44">
        <f>MY21+MY79+MY137+MY195</f>
        <v/>
      </c>
      <c r="MZ244" s="44">
        <f>MZ21+MZ79+MZ137+MZ195</f>
        <v/>
      </c>
      <c r="NA244" s="44">
        <f>NA21+NA79+NA137+NA195</f>
        <v/>
      </c>
      <c r="NB244" s="44">
        <f>NB21+NB79+NB137+NB195</f>
        <v/>
      </c>
      <c r="NC244" s="44">
        <f>NC21+NC79+NC137+NC195</f>
        <v/>
      </c>
      <c r="ND244" s="44">
        <f>ND21+ND79+ND137+ND195</f>
        <v/>
      </c>
      <c r="NE244" s="44">
        <f>NE21+NE79+NE137+NE195</f>
        <v/>
      </c>
      <c r="NF244" s="44">
        <f>NF21+NF79+NF137+NF195</f>
        <v/>
      </c>
      <c r="NG244" s="44">
        <f>NG21+NG79+NG137+NG195</f>
        <v/>
      </c>
      <c r="NH244" s="44">
        <f>NH21+NH79+NH137+NH195</f>
        <v/>
      </c>
      <c r="NI244" s="44">
        <f>NI21+NI79+NI137+NI195</f>
        <v/>
      </c>
      <c r="NJ244" s="44">
        <f>NJ21+NJ79+NJ137+NJ195</f>
        <v/>
      </c>
      <c r="NK244" s="44">
        <f>NK21+NK79+NK137+NK195</f>
        <v/>
      </c>
      <c r="NL244" s="44">
        <f>NL21+NL79+NL137+NL195</f>
        <v/>
      </c>
      <c r="NM244" s="44">
        <f>NM21+NM79+NM137+NM195</f>
        <v/>
      </c>
      <c r="NN244" s="44">
        <f>NN21+NN79+NN137+NN195</f>
        <v/>
      </c>
      <c r="NO244" s="44">
        <f>NO21+NO79+NO137+NO195</f>
        <v/>
      </c>
      <c r="NP244" s="44">
        <f>NP21+NP79+NP137+NP195</f>
        <v/>
      </c>
      <c r="NQ244" s="44">
        <f>NQ21+NQ79+NQ137+NQ195</f>
        <v/>
      </c>
      <c r="NR244" s="44">
        <f>NR21+NR79+NR137+NR195</f>
        <v/>
      </c>
      <c r="NS244" s="44">
        <f>NS21+NS79+NS137+NS195</f>
        <v/>
      </c>
      <c r="NT244" s="44">
        <f>NT21+NT79+NT137+NT195</f>
        <v/>
      </c>
      <c r="NU244" s="44">
        <f>NU21+NU79+NU137+NU195</f>
        <v/>
      </c>
      <c r="NV244" s="44">
        <f>NV21+NV79+NV137+NV195</f>
        <v/>
      </c>
      <c r="NW244" s="44">
        <f>NW21+NW79+NW137+NW195</f>
        <v/>
      </c>
      <c r="NX244" s="44">
        <f>NX21+NX79+NX137+NX195</f>
        <v/>
      </c>
      <c r="NY244" s="44">
        <f>NY21+NY79+NY137+NY195</f>
        <v/>
      </c>
      <c r="NZ244" s="44">
        <f>NZ21+NZ79+NZ137+NZ195</f>
        <v/>
      </c>
      <c r="OA244" s="44">
        <f>OA21+OA79+OA137+OA195</f>
        <v/>
      </c>
      <c r="OB244" s="44">
        <f>OB21+OB79+OB137+OB195</f>
        <v/>
      </c>
      <c r="OC244" s="44">
        <f>OC21+OC79+OC137+OC195</f>
        <v/>
      </c>
      <c r="OD244" s="44">
        <f>OD21+OD79+OD137+OD195</f>
        <v/>
      </c>
      <c r="OE244" s="44">
        <f>OE21+OE79+OE137+OE195</f>
        <v/>
      </c>
      <c r="OF244" s="44">
        <f>OF21+OF79+OF137+OF195</f>
        <v/>
      </c>
      <c r="OG244" s="44">
        <f>OG21+OG79+OG137+OG195</f>
        <v/>
      </c>
      <c r="OH244" s="44">
        <f>OH21+OH79+OH137+OH195</f>
        <v/>
      </c>
      <c r="OI244" s="44">
        <f>OI21+OI79+OI137+OI195</f>
        <v/>
      </c>
      <c r="OJ244" s="44">
        <f>OJ21+OJ79+OJ137+OJ195</f>
        <v/>
      </c>
      <c r="OK244" s="44">
        <f>OK21+OK79+OK137+OK195</f>
        <v/>
      </c>
      <c r="OL244" s="44">
        <f>OL21+OL79+OL137+OL195</f>
        <v/>
      </c>
      <c r="OM244" s="44">
        <f>OM21+OM79+OM137+OM195</f>
        <v/>
      </c>
      <c r="ON244" s="44">
        <f>ON21+ON79+ON137+ON195</f>
        <v/>
      </c>
      <c r="OO244" s="44">
        <f>OO21+OO79+OO137+OO195</f>
        <v/>
      </c>
      <c r="OP244" s="44">
        <f>OP21+OP79+OP137+OP195</f>
        <v/>
      </c>
      <c r="OQ244" s="44">
        <f>OQ21+OQ79+OQ137+OQ195</f>
        <v/>
      </c>
      <c r="OR244" s="44">
        <f>OR21+OR79+OR137+OR195</f>
        <v/>
      </c>
      <c r="OS244" s="44">
        <f>OS21+OS79+OS137+OS195</f>
        <v/>
      </c>
      <c r="OT244" s="44">
        <f>OT21+OT79+OT137+OT195</f>
        <v/>
      </c>
      <c r="OU244" s="44">
        <f>OU21+OU79+OU137+OU195</f>
        <v/>
      </c>
      <c r="OV244" s="44">
        <f>OV21+OV79+OV137+OV195</f>
        <v/>
      </c>
      <c r="OW244" s="44">
        <f>OW21+OW79+OW137+OW195</f>
        <v/>
      </c>
      <c r="OX244" s="44">
        <f>OX21+OX79+OX137+OX195</f>
        <v/>
      </c>
      <c r="OY244" s="44">
        <f>OY21+OY79+OY137+OY195</f>
        <v/>
      </c>
      <c r="OZ244" s="44">
        <f>OZ21+OZ79+OZ137+OZ195</f>
        <v/>
      </c>
      <c r="PA244" s="44">
        <f>PA21+PA79+PA137+PA195</f>
        <v/>
      </c>
      <c r="PB244" s="44">
        <f>PB21+PB79+PB137+PB195</f>
        <v/>
      </c>
      <c r="PC244" s="44">
        <f>PC21+PC79+PC137+PC195</f>
        <v/>
      </c>
      <c r="PD244" s="44">
        <f>PD21+PD79+PD137+PD195</f>
        <v/>
      </c>
      <c r="PE244" s="44">
        <f>PE21+PE79+PE137+PE195</f>
        <v/>
      </c>
      <c r="PF244" s="44">
        <f>PF21+PF79+PF137+PF195</f>
        <v/>
      </c>
      <c r="PG244" s="44">
        <f>PG21+PG79+PG137+PG195</f>
        <v/>
      </c>
      <c r="PH244" s="44">
        <f>PH21+PH79+PH137+PH195</f>
        <v/>
      </c>
      <c r="PI244" s="44">
        <f>PI21+PI79+PI137+PI195</f>
        <v/>
      </c>
      <c r="PJ244" s="44">
        <f>PJ21+PJ79+PJ137+PJ195</f>
        <v/>
      </c>
      <c r="PK244" s="44">
        <f>PK21+PK79+PK137+PK195</f>
        <v/>
      </c>
      <c r="PL244" s="44">
        <f>PL21+PL79+PL137+PL195</f>
        <v/>
      </c>
      <c r="PM244" s="44">
        <f>PM21+PM79+PM137+PM195</f>
        <v/>
      </c>
    </row>
    <row r="245">
      <c r="A245" s="9" t="inlineStr">
        <is>
          <t>MLI advances (ex interest)</t>
        </is>
      </c>
      <c r="B245" s="9" t="inlineStr">
        <is>
          <t>ALL</t>
        </is>
      </c>
      <c r="C245" s="43">
        <f>SUM(D245:PM245)</f>
        <v/>
      </c>
      <c r="D245" s="44">
        <f>D22+D80+D138+D196</f>
        <v/>
      </c>
      <c r="E245" s="44">
        <f>E22+E80+E138+E196</f>
        <v/>
      </c>
      <c r="F245" s="44">
        <f>F22+F80+F138+F196</f>
        <v/>
      </c>
      <c r="G245" s="44">
        <f>G22+G80+G138+G196</f>
        <v/>
      </c>
      <c r="H245" s="44">
        <f>H22+H80+H138+H196</f>
        <v/>
      </c>
      <c r="I245" s="44">
        <f>I22+I80+I138+I196</f>
        <v/>
      </c>
      <c r="J245" s="44">
        <f>J22+J80+J138+J196</f>
        <v/>
      </c>
      <c r="K245" s="44">
        <f>K22+K80+K138+K196</f>
        <v/>
      </c>
      <c r="L245" s="44">
        <f>L22+L80+L138+L196</f>
        <v/>
      </c>
      <c r="M245" s="44">
        <f>M22+M80+M138+M196</f>
        <v/>
      </c>
      <c r="N245" s="44">
        <f>N22+N80+N138+N196</f>
        <v/>
      </c>
      <c r="O245" s="44">
        <f>O22+O80+O138+O196</f>
        <v/>
      </c>
      <c r="P245" s="44">
        <f>P22+P80+P138+P196</f>
        <v/>
      </c>
      <c r="Q245" s="44">
        <f>Q22+Q80+Q138+Q196</f>
        <v/>
      </c>
      <c r="R245" s="44">
        <f>R22+R80+R138+R196</f>
        <v/>
      </c>
      <c r="S245" s="44">
        <f>S22+S80+S138+S196</f>
        <v/>
      </c>
      <c r="T245" s="44">
        <f>T22+T80+T138+T196</f>
        <v/>
      </c>
      <c r="U245" s="44">
        <f>U22+U80+U138+U196</f>
        <v/>
      </c>
      <c r="V245" s="44">
        <f>V22+V80+V138+V196</f>
        <v/>
      </c>
      <c r="W245" s="44">
        <f>W22+W80+W138+W196</f>
        <v/>
      </c>
      <c r="X245" s="44">
        <f>X22+X80+X138+X196</f>
        <v/>
      </c>
      <c r="Y245" s="44">
        <f>Y22+Y80+Y138+Y196</f>
        <v/>
      </c>
      <c r="Z245" s="44">
        <f>Z22+Z80+Z138+Z196</f>
        <v/>
      </c>
      <c r="AA245" s="44">
        <f>AA22+AA80+AA138+AA196</f>
        <v/>
      </c>
      <c r="AB245" s="44">
        <f>AB22+AB80+AB138+AB196</f>
        <v/>
      </c>
      <c r="AC245" s="44">
        <f>AC22+AC80+AC138+AC196</f>
        <v/>
      </c>
      <c r="AD245" s="44">
        <f>AD22+AD80+AD138+AD196</f>
        <v/>
      </c>
      <c r="AE245" s="44">
        <f>AE22+AE80+AE138+AE196</f>
        <v/>
      </c>
      <c r="AF245" s="44">
        <f>AF22+AF80+AF138+AF196</f>
        <v/>
      </c>
      <c r="AG245" s="44">
        <f>AG22+AG80+AG138+AG196</f>
        <v/>
      </c>
      <c r="AH245" s="44">
        <f>AH22+AH80+AH138+AH196</f>
        <v/>
      </c>
      <c r="AI245" s="44">
        <f>AI22+AI80+AI138+AI196</f>
        <v/>
      </c>
      <c r="AJ245" s="44">
        <f>AJ22+AJ80+AJ138+AJ196</f>
        <v/>
      </c>
      <c r="AK245" s="44">
        <f>AK22+AK80+AK138+AK196</f>
        <v/>
      </c>
      <c r="AL245" s="44">
        <f>AL22+AL80+AL138+AL196</f>
        <v/>
      </c>
      <c r="AM245" s="44">
        <f>AM22+AM80+AM138+AM196</f>
        <v/>
      </c>
      <c r="AN245" s="44">
        <f>AN22+AN80+AN138+AN196</f>
        <v/>
      </c>
      <c r="AO245" s="44">
        <f>AO22+AO80+AO138+AO196</f>
        <v/>
      </c>
      <c r="AP245" s="44">
        <f>AP22+AP80+AP138+AP196</f>
        <v/>
      </c>
      <c r="AQ245" s="44">
        <f>AQ22+AQ80+AQ138+AQ196</f>
        <v/>
      </c>
      <c r="AR245" s="44">
        <f>AR22+AR80+AR138+AR196</f>
        <v/>
      </c>
      <c r="AS245" s="44">
        <f>AS22+AS80+AS138+AS196</f>
        <v/>
      </c>
      <c r="AT245" s="44">
        <f>AT22+AT80+AT138+AT196</f>
        <v/>
      </c>
      <c r="AU245" s="44">
        <f>AU22+AU80+AU138+AU196</f>
        <v/>
      </c>
      <c r="AV245" s="44">
        <f>AV22+AV80+AV138+AV196</f>
        <v/>
      </c>
      <c r="AW245" s="44">
        <f>AW22+AW80+AW138+AW196</f>
        <v/>
      </c>
      <c r="AX245" s="44">
        <f>AX22+AX80+AX138+AX196</f>
        <v/>
      </c>
      <c r="AY245" s="44">
        <f>AY22+AY80+AY138+AY196</f>
        <v/>
      </c>
      <c r="AZ245" s="44">
        <f>AZ22+AZ80+AZ138+AZ196</f>
        <v/>
      </c>
      <c r="BA245" s="44">
        <f>BA22+BA80+BA138+BA196</f>
        <v/>
      </c>
      <c r="BB245" s="44">
        <f>BB22+BB80+BB138+BB196</f>
        <v/>
      </c>
      <c r="BC245" s="44">
        <f>BC22+BC80+BC138+BC196</f>
        <v/>
      </c>
      <c r="BD245" s="44">
        <f>BD22+BD80+BD138+BD196</f>
        <v/>
      </c>
      <c r="BE245" s="44">
        <f>BE22+BE80+BE138+BE196</f>
        <v/>
      </c>
      <c r="BF245" s="44">
        <f>BF22+BF80+BF138+BF196</f>
        <v/>
      </c>
      <c r="BG245" s="44">
        <f>BG22+BG80+BG138+BG196</f>
        <v/>
      </c>
      <c r="BH245" s="44">
        <f>BH22+BH80+BH138+BH196</f>
        <v/>
      </c>
      <c r="BI245" s="44">
        <f>BI22+BI80+BI138+BI196</f>
        <v/>
      </c>
      <c r="BJ245" s="44">
        <f>BJ22+BJ80+BJ138+BJ196</f>
        <v/>
      </c>
      <c r="BK245" s="44">
        <f>BK22+BK80+BK138+BK196</f>
        <v/>
      </c>
      <c r="BL245" s="44">
        <f>BL22+BL80+BL138+BL196</f>
        <v/>
      </c>
      <c r="BM245" s="44">
        <f>BM22+BM80+BM138+BM196</f>
        <v/>
      </c>
      <c r="BN245" s="44">
        <f>BN22+BN80+BN138+BN196</f>
        <v/>
      </c>
      <c r="BO245" s="44">
        <f>BO22+BO80+BO138+BO196</f>
        <v/>
      </c>
      <c r="BP245" s="44">
        <f>BP22+BP80+BP138+BP196</f>
        <v/>
      </c>
      <c r="BQ245" s="44">
        <f>BQ22+BQ80+BQ138+BQ196</f>
        <v/>
      </c>
      <c r="BR245" s="44">
        <f>BR22+BR80+BR138+BR196</f>
        <v/>
      </c>
      <c r="BS245" s="44">
        <f>BS22+BS80+BS138+BS196</f>
        <v/>
      </c>
      <c r="BT245" s="44">
        <f>BT22+BT80+BT138+BT196</f>
        <v/>
      </c>
      <c r="BU245" s="44">
        <f>BU22+BU80+BU138+BU196</f>
        <v/>
      </c>
      <c r="BV245" s="44">
        <f>BV22+BV80+BV138+BV196</f>
        <v/>
      </c>
      <c r="BW245" s="44">
        <f>BW22+BW80+BW138+BW196</f>
        <v/>
      </c>
      <c r="BX245" s="44">
        <f>BX22+BX80+BX138+BX196</f>
        <v/>
      </c>
      <c r="BY245" s="44">
        <f>BY22+BY80+BY138+BY196</f>
        <v/>
      </c>
      <c r="BZ245" s="44">
        <f>BZ22+BZ80+BZ138+BZ196</f>
        <v/>
      </c>
      <c r="CA245" s="44">
        <f>CA22+CA80+CA138+CA196</f>
        <v/>
      </c>
      <c r="CB245" s="44">
        <f>CB22+CB80+CB138+CB196</f>
        <v/>
      </c>
      <c r="CC245" s="44">
        <f>CC22+CC80+CC138+CC196</f>
        <v/>
      </c>
      <c r="CD245" s="44">
        <f>CD22+CD80+CD138+CD196</f>
        <v/>
      </c>
      <c r="CE245" s="44">
        <f>CE22+CE80+CE138+CE196</f>
        <v/>
      </c>
      <c r="CF245" s="44">
        <f>CF22+CF80+CF138+CF196</f>
        <v/>
      </c>
      <c r="CG245" s="44">
        <f>CG22+CG80+CG138+CG196</f>
        <v/>
      </c>
      <c r="CH245" s="44">
        <f>CH22+CH80+CH138+CH196</f>
        <v/>
      </c>
      <c r="CI245" s="44">
        <f>CI22+CI80+CI138+CI196</f>
        <v/>
      </c>
      <c r="CJ245" s="44">
        <f>CJ22+CJ80+CJ138+CJ196</f>
        <v/>
      </c>
      <c r="CK245" s="44">
        <f>CK22+CK80+CK138+CK196</f>
        <v/>
      </c>
      <c r="CL245" s="44">
        <f>CL22+CL80+CL138+CL196</f>
        <v/>
      </c>
      <c r="CM245" s="44">
        <f>CM22+CM80+CM138+CM196</f>
        <v/>
      </c>
      <c r="CN245" s="44">
        <f>CN22+CN80+CN138+CN196</f>
        <v/>
      </c>
      <c r="CO245" s="44">
        <f>CO22+CO80+CO138+CO196</f>
        <v/>
      </c>
      <c r="CP245" s="44">
        <f>CP22+CP80+CP138+CP196</f>
        <v/>
      </c>
      <c r="CQ245" s="44">
        <f>CQ22+CQ80+CQ138+CQ196</f>
        <v/>
      </c>
      <c r="CR245" s="44">
        <f>CR22+CR80+CR138+CR196</f>
        <v/>
      </c>
      <c r="CS245" s="44">
        <f>CS22+CS80+CS138+CS196</f>
        <v/>
      </c>
      <c r="CT245" s="44">
        <f>CT22+CT80+CT138+CT196</f>
        <v/>
      </c>
      <c r="CU245" s="44">
        <f>CU22+CU80+CU138+CU196</f>
        <v/>
      </c>
      <c r="CV245" s="44">
        <f>CV22+CV80+CV138+CV196</f>
        <v/>
      </c>
      <c r="CW245" s="44">
        <f>CW22+CW80+CW138+CW196</f>
        <v/>
      </c>
      <c r="CX245" s="44">
        <f>CX22+CX80+CX138+CX196</f>
        <v/>
      </c>
      <c r="CY245" s="44">
        <f>CY22+CY80+CY138+CY196</f>
        <v/>
      </c>
      <c r="CZ245" s="44">
        <f>CZ22+CZ80+CZ138+CZ196</f>
        <v/>
      </c>
      <c r="DA245" s="44">
        <f>DA22+DA80+DA138+DA196</f>
        <v/>
      </c>
      <c r="DB245" s="44">
        <f>DB22+DB80+DB138+DB196</f>
        <v/>
      </c>
      <c r="DC245" s="44">
        <f>DC22+DC80+DC138+DC196</f>
        <v/>
      </c>
      <c r="DD245" s="44">
        <f>DD22+DD80+DD138+DD196</f>
        <v/>
      </c>
      <c r="DE245" s="44">
        <f>DE22+DE80+DE138+DE196</f>
        <v/>
      </c>
      <c r="DF245" s="44">
        <f>DF22+DF80+DF138+DF196</f>
        <v/>
      </c>
      <c r="DG245" s="44">
        <f>DG22+DG80+DG138+DG196</f>
        <v/>
      </c>
      <c r="DH245" s="44">
        <f>DH22+DH80+DH138+DH196</f>
        <v/>
      </c>
      <c r="DI245" s="44">
        <f>DI22+DI80+DI138+DI196</f>
        <v/>
      </c>
      <c r="DJ245" s="44">
        <f>DJ22+DJ80+DJ138+DJ196</f>
        <v/>
      </c>
      <c r="DK245" s="44">
        <f>DK22+DK80+DK138+DK196</f>
        <v/>
      </c>
      <c r="DL245" s="44">
        <f>DL22+DL80+DL138+DL196</f>
        <v/>
      </c>
      <c r="DM245" s="44">
        <f>DM22+DM80+DM138+DM196</f>
        <v/>
      </c>
      <c r="DN245" s="44">
        <f>DN22+DN80+DN138+DN196</f>
        <v/>
      </c>
      <c r="DO245" s="44">
        <f>DO22+DO80+DO138+DO196</f>
        <v/>
      </c>
      <c r="DP245" s="44">
        <f>DP22+DP80+DP138+DP196</f>
        <v/>
      </c>
      <c r="DQ245" s="44">
        <f>DQ22+DQ80+DQ138+DQ196</f>
        <v/>
      </c>
      <c r="DR245" s="44">
        <f>DR22+DR80+DR138+DR196</f>
        <v/>
      </c>
      <c r="DS245" s="44">
        <f>DS22+DS80+DS138+DS196</f>
        <v/>
      </c>
      <c r="DT245" s="44">
        <f>DT22+DT80+DT138+DT196</f>
        <v/>
      </c>
      <c r="DU245" s="44">
        <f>DU22+DU80+DU138+DU196</f>
        <v/>
      </c>
      <c r="DV245" s="44">
        <f>DV22+DV80+DV138+DV196</f>
        <v/>
      </c>
      <c r="DW245" s="44">
        <f>DW22+DW80+DW138+DW196</f>
        <v/>
      </c>
      <c r="DX245" s="44">
        <f>DX22+DX80+DX138+DX196</f>
        <v/>
      </c>
      <c r="DY245" s="44">
        <f>DY22+DY80+DY138+DY196</f>
        <v/>
      </c>
      <c r="DZ245" s="44">
        <f>DZ22+DZ80+DZ138+DZ196</f>
        <v/>
      </c>
      <c r="EA245" s="44">
        <f>EA22+EA80+EA138+EA196</f>
        <v/>
      </c>
      <c r="EB245" s="44">
        <f>EB22+EB80+EB138+EB196</f>
        <v/>
      </c>
      <c r="EC245" s="44">
        <f>EC22+EC80+EC138+EC196</f>
        <v/>
      </c>
      <c r="ED245" s="44">
        <f>ED22+ED80+ED138+ED196</f>
        <v/>
      </c>
      <c r="EE245" s="44">
        <f>EE22+EE80+EE138+EE196</f>
        <v/>
      </c>
      <c r="EF245" s="44">
        <f>EF22+EF80+EF138+EF196</f>
        <v/>
      </c>
      <c r="EG245" s="44">
        <f>EG22+EG80+EG138+EG196</f>
        <v/>
      </c>
      <c r="EH245" s="44">
        <f>EH22+EH80+EH138+EH196</f>
        <v/>
      </c>
      <c r="EI245" s="44">
        <f>EI22+EI80+EI138+EI196</f>
        <v/>
      </c>
      <c r="EJ245" s="44">
        <f>EJ22+EJ80+EJ138+EJ196</f>
        <v/>
      </c>
      <c r="EK245" s="44">
        <f>EK22+EK80+EK138+EK196</f>
        <v/>
      </c>
      <c r="EL245" s="44">
        <f>EL22+EL80+EL138+EL196</f>
        <v/>
      </c>
      <c r="EM245" s="44">
        <f>EM22+EM80+EM138+EM196</f>
        <v/>
      </c>
      <c r="EN245" s="44">
        <f>EN22+EN80+EN138+EN196</f>
        <v/>
      </c>
      <c r="EO245" s="44">
        <f>EO22+EO80+EO138+EO196</f>
        <v/>
      </c>
      <c r="EP245" s="44">
        <f>EP22+EP80+EP138+EP196</f>
        <v/>
      </c>
      <c r="EQ245" s="44">
        <f>EQ22+EQ80+EQ138+EQ196</f>
        <v/>
      </c>
      <c r="ER245" s="44">
        <f>ER22+ER80+ER138+ER196</f>
        <v/>
      </c>
      <c r="ES245" s="44">
        <f>ES22+ES80+ES138+ES196</f>
        <v/>
      </c>
      <c r="ET245" s="44">
        <f>ET22+ET80+ET138+ET196</f>
        <v/>
      </c>
      <c r="EU245" s="44">
        <f>EU22+EU80+EU138+EU196</f>
        <v/>
      </c>
      <c r="EV245" s="44">
        <f>EV22+EV80+EV138+EV196</f>
        <v/>
      </c>
      <c r="EW245" s="44">
        <f>EW22+EW80+EW138+EW196</f>
        <v/>
      </c>
      <c r="EX245" s="44">
        <f>EX22+EX80+EX138+EX196</f>
        <v/>
      </c>
      <c r="EY245" s="44">
        <f>EY22+EY80+EY138+EY196</f>
        <v/>
      </c>
      <c r="EZ245" s="44">
        <f>EZ22+EZ80+EZ138+EZ196</f>
        <v/>
      </c>
      <c r="FA245" s="44">
        <f>FA22+FA80+FA138+FA196</f>
        <v/>
      </c>
      <c r="FB245" s="44">
        <f>FB22+FB80+FB138+FB196</f>
        <v/>
      </c>
      <c r="FC245" s="44">
        <f>FC22+FC80+FC138+FC196</f>
        <v/>
      </c>
      <c r="FD245" s="44">
        <f>FD22+FD80+FD138+FD196</f>
        <v/>
      </c>
      <c r="FE245" s="44">
        <f>FE22+FE80+FE138+FE196</f>
        <v/>
      </c>
      <c r="FF245" s="44">
        <f>FF22+FF80+FF138+FF196</f>
        <v/>
      </c>
      <c r="FG245" s="44">
        <f>FG22+FG80+FG138+FG196</f>
        <v/>
      </c>
      <c r="FH245" s="44">
        <f>FH22+FH80+FH138+FH196</f>
        <v/>
      </c>
      <c r="FI245" s="44">
        <f>FI22+FI80+FI138+FI196</f>
        <v/>
      </c>
      <c r="FJ245" s="44">
        <f>FJ22+FJ80+FJ138+FJ196</f>
        <v/>
      </c>
      <c r="FK245" s="44">
        <f>FK22+FK80+FK138+FK196</f>
        <v/>
      </c>
      <c r="FL245" s="44">
        <f>FL22+FL80+FL138+FL196</f>
        <v/>
      </c>
      <c r="FM245" s="44">
        <f>FM22+FM80+FM138+FM196</f>
        <v/>
      </c>
      <c r="FN245" s="44">
        <f>FN22+FN80+FN138+FN196</f>
        <v/>
      </c>
      <c r="FO245" s="44">
        <f>FO22+FO80+FO138+FO196</f>
        <v/>
      </c>
      <c r="FP245" s="44">
        <f>FP22+FP80+FP138+FP196</f>
        <v/>
      </c>
      <c r="FQ245" s="44">
        <f>FQ22+FQ80+FQ138+FQ196</f>
        <v/>
      </c>
      <c r="FR245" s="44">
        <f>FR22+FR80+FR138+FR196</f>
        <v/>
      </c>
      <c r="FS245" s="44">
        <f>FS22+FS80+FS138+FS196</f>
        <v/>
      </c>
      <c r="FT245" s="44">
        <f>FT22+FT80+FT138+FT196</f>
        <v/>
      </c>
      <c r="FU245" s="44">
        <f>FU22+FU80+FU138+FU196</f>
        <v/>
      </c>
      <c r="FV245" s="44">
        <f>FV22+FV80+FV138+FV196</f>
        <v/>
      </c>
      <c r="FW245" s="44">
        <f>FW22+FW80+FW138+FW196</f>
        <v/>
      </c>
      <c r="FX245" s="44">
        <f>FX22+FX80+FX138+FX196</f>
        <v/>
      </c>
      <c r="FY245" s="44">
        <f>FY22+FY80+FY138+FY196</f>
        <v/>
      </c>
      <c r="FZ245" s="44">
        <f>FZ22+FZ80+FZ138+FZ196</f>
        <v/>
      </c>
      <c r="GA245" s="44">
        <f>GA22+GA80+GA138+GA196</f>
        <v/>
      </c>
      <c r="GB245" s="44">
        <f>GB22+GB80+GB138+GB196</f>
        <v/>
      </c>
      <c r="GC245" s="44">
        <f>GC22+GC80+GC138+GC196</f>
        <v/>
      </c>
      <c r="GD245" s="44">
        <f>GD22+GD80+GD138+GD196</f>
        <v/>
      </c>
      <c r="GE245" s="44">
        <f>GE22+GE80+GE138+GE196</f>
        <v/>
      </c>
      <c r="GF245" s="44">
        <f>GF22+GF80+GF138+GF196</f>
        <v/>
      </c>
      <c r="GG245" s="44">
        <f>GG22+GG80+GG138+GG196</f>
        <v/>
      </c>
      <c r="GH245" s="44">
        <f>GH22+GH80+GH138+GH196</f>
        <v/>
      </c>
      <c r="GI245" s="44">
        <f>GI22+GI80+GI138+GI196</f>
        <v/>
      </c>
      <c r="GJ245" s="44">
        <f>GJ22+GJ80+GJ138+GJ196</f>
        <v/>
      </c>
      <c r="GK245" s="44">
        <f>GK22+GK80+GK138+GK196</f>
        <v/>
      </c>
      <c r="GL245" s="44">
        <f>GL22+GL80+GL138+GL196</f>
        <v/>
      </c>
      <c r="GM245" s="44">
        <f>GM22+GM80+GM138+GM196</f>
        <v/>
      </c>
      <c r="GN245" s="44">
        <f>GN22+GN80+GN138+GN196</f>
        <v/>
      </c>
      <c r="GO245" s="44">
        <f>GO22+GO80+GO138+GO196</f>
        <v/>
      </c>
      <c r="GP245" s="44">
        <f>GP22+GP80+GP138+GP196</f>
        <v/>
      </c>
      <c r="GQ245" s="44">
        <f>GQ22+GQ80+GQ138+GQ196</f>
        <v/>
      </c>
      <c r="GR245" s="44">
        <f>GR22+GR80+GR138+GR196</f>
        <v/>
      </c>
      <c r="GS245" s="44">
        <f>GS22+GS80+GS138+GS196</f>
        <v/>
      </c>
      <c r="GT245" s="44">
        <f>GT22+GT80+GT138+GT196</f>
        <v/>
      </c>
      <c r="GU245" s="44">
        <f>GU22+GU80+GU138+GU196</f>
        <v/>
      </c>
      <c r="GV245" s="44">
        <f>GV22+GV80+GV138+GV196</f>
        <v/>
      </c>
      <c r="GW245" s="44">
        <f>GW22+GW80+GW138+GW196</f>
        <v/>
      </c>
      <c r="GX245" s="44">
        <f>GX22+GX80+GX138+GX196</f>
        <v/>
      </c>
      <c r="GY245" s="44">
        <f>GY22+GY80+GY138+GY196</f>
        <v/>
      </c>
      <c r="GZ245" s="44">
        <f>GZ22+GZ80+GZ138+GZ196</f>
        <v/>
      </c>
      <c r="HA245" s="44">
        <f>HA22+HA80+HA138+HA196</f>
        <v/>
      </c>
      <c r="HB245" s="44">
        <f>HB22+HB80+HB138+HB196</f>
        <v/>
      </c>
      <c r="HC245" s="44">
        <f>HC22+HC80+HC138+HC196</f>
        <v/>
      </c>
      <c r="HD245" s="44">
        <f>HD22+HD80+HD138+HD196</f>
        <v/>
      </c>
      <c r="HE245" s="44">
        <f>HE22+HE80+HE138+HE196</f>
        <v/>
      </c>
      <c r="HF245" s="44">
        <f>HF22+HF80+HF138+HF196</f>
        <v/>
      </c>
      <c r="HG245" s="44">
        <f>HG22+HG80+HG138+HG196</f>
        <v/>
      </c>
      <c r="HH245" s="44">
        <f>HH22+HH80+HH138+HH196</f>
        <v/>
      </c>
      <c r="HI245" s="44">
        <f>HI22+HI80+HI138+HI196</f>
        <v/>
      </c>
      <c r="HJ245" s="44">
        <f>HJ22+HJ80+HJ138+HJ196</f>
        <v/>
      </c>
      <c r="HK245" s="44">
        <f>HK22+HK80+HK138+HK196</f>
        <v/>
      </c>
      <c r="HL245" s="44">
        <f>HL22+HL80+HL138+HL196</f>
        <v/>
      </c>
      <c r="HM245" s="44">
        <f>HM22+HM80+HM138+HM196</f>
        <v/>
      </c>
      <c r="HN245" s="44">
        <f>HN22+HN80+HN138+HN196</f>
        <v/>
      </c>
      <c r="HO245" s="44">
        <f>HO22+HO80+HO138+HO196</f>
        <v/>
      </c>
      <c r="HP245" s="44">
        <f>HP22+HP80+HP138+HP196</f>
        <v/>
      </c>
      <c r="HQ245" s="44">
        <f>HQ22+HQ80+HQ138+HQ196</f>
        <v/>
      </c>
      <c r="HR245" s="44">
        <f>HR22+HR80+HR138+HR196</f>
        <v/>
      </c>
      <c r="HS245" s="44">
        <f>HS22+HS80+HS138+HS196</f>
        <v/>
      </c>
      <c r="HT245" s="44">
        <f>HT22+HT80+HT138+HT196</f>
        <v/>
      </c>
      <c r="HU245" s="44">
        <f>HU22+HU80+HU138+HU196</f>
        <v/>
      </c>
      <c r="HV245" s="44">
        <f>HV22+HV80+HV138+HV196</f>
        <v/>
      </c>
      <c r="HW245" s="44">
        <f>HW22+HW80+HW138+HW196</f>
        <v/>
      </c>
      <c r="HX245" s="44">
        <f>HX22+HX80+HX138+HX196</f>
        <v/>
      </c>
      <c r="HY245" s="44">
        <f>HY22+HY80+HY138+HY196</f>
        <v/>
      </c>
      <c r="HZ245" s="44">
        <f>HZ22+HZ80+HZ138+HZ196</f>
        <v/>
      </c>
      <c r="IA245" s="44">
        <f>IA22+IA80+IA138+IA196</f>
        <v/>
      </c>
      <c r="IB245" s="44">
        <f>IB22+IB80+IB138+IB196</f>
        <v/>
      </c>
      <c r="IC245" s="44">
        <f>IC22+IC80+IC138+IC196</f>
        <v/>
      </c>
      <c r="ID245" s="44">
        <f>ID22+ID80+ID138+ID196</f>
        <v/>
      </c>
      <c r="IE245" s="44">
        <f>IE22+IE80+IE138+IE196</f>
        <v/>
      </c>
      <c r="IF245" s="44">
        <f>IF22+IF80+IF138+IF196</f>
        <v/>
      </c>
      <c r="IG245" s="44">
        <f>IG22+IG80+IG138+IG196</f>
        <v/>
      </c>
      <c r="IH245" s="44">
        <f>IH22+IH80+IH138+IH196</f>
        <v/>
      </c>
      <c r="II245" s="44">
        <f>II22+II80+II138+II196</f>
        <v/>
      </c>
      <c r="IJ245" s="44">
        <f>IJ22+IJ80+IJ138+IJ196</f>
        <v/>
      </c>
      <c r="IK245" s="44">
        <f>IK22+IK80+IK138+IK196</f>
        <v/>
      </c>
      <c r="IL245" s="44">
        <f>IL22+IL80+IL138+IL196</f>
        <v/>
      </c>
      <c r="IM245" s="44">
        <f>IM22+IM80+IM138+IM196</f>
        <v/>
      </c>
      <c r="IN245" s="44">
        <f>IN22+IN80+IN138+IN196</f>
        <v/>
      </c>
      <c r="IO245" s="44">
        <f>IO22+IO80+IO138+IO196</f>
        <v/>
      </c>
      <c r="IP245" s="44">
        <f>IP22+IP80+IP138+IP196</f>
        <v/>
      </c>
      <c r="IQ245" s="44">
        <f>IQ22+IQ80+IQ138+IQ196</f>
        <v/>
      </c>
      <c r="IR245" s="44">
        <f>IR22+IR80+IR138+IR196</f>
        <v/>
      </c>
      <c r="IS245" s="44">
        <f>IS22+IS80+IS138+IS196</f>
        <v/>
      </c>
      <c r="IT245" s="44">
        <f>IT22+IT80+IT138+IT196</f>
        <v/>
      </c>
      <c r="IU245" s="44">
        <f>IU22+IU80+IU138+IU196</f>
        <v/>
      </c>
      <c r="IV245" s="44">
        <f>IV22+IV80+IV138+IV196</f>
        <v/>
      </c>
      <c r="IW245" s="44">
        <f>IW22+IW80+IW138+IW196</f>
        <v/>
      </c>
      <c r="IX245" s="44">
        <f>IX22+IX80+IX138+IX196</f>
        <v/>
      </c>
      <c r="IY245" s="44">
        <f>IY22+IY80+IY138+IY196</f>
        <v/>
      </c>
      <c r="IZ245" s="44">
        <f>IZ22+IZ80+IZ138+IZ196</f>
        <v/>
      </c>
      <c r="JA245" s="44">
        <f>JA22+JA80+JA138+JA196</f>
        <v/>
      </c>
      <c r="JB245" s="44">
        <f>JB22+JB80+JB138+JB196</f>
        <v/>
      </c>
      <c r="JC245" s="44">
        <f>JC22+JC80+JC138+JC196</f>
        <v/>
      </c>
      <c r="JD245" s="44">
        <f>JD22+JD80+JD138+JD196</f>
        <v/>
      </c>
      <c r="JE245" s="44">
        <f>JE22+JE80+JE138+JE196</f>
        <v/>
      </c>
      <c r="JF245" s="44">
        <f>JF22+JF80+JF138+JF196</f>
        <v/>
      </c>
      <c r="JG245" s="44">
        <f>JG22+JG80+JG138+JG196</f>
        <v/>
      </c>
      <c r="JH245" s="44">
        <f>JH22+JH80+JH138+JH196</f>
        <v/>
      </c>
      <c r="JI245" s="44">
        <f>JI22+JI80+JI138+JI196</f>
        <v/>
      </c>
      <c r="JJ245" s="44">
        <f>JJ22+JJ80+JJ138+JJ196</f>
        <v/>
      </c>
      <c r="JK245" s="44">
        <f>JK22+JK80+JK138+JK196</f>
        <v/>
      </c>
      <c r="JL245" s="44">
        <f>JL22+JL80+JL138+JL196</f>
        <v/>
      </c>
      <c r="JM245" s="44">
        <f>JM22+JM80+JM138+JM196</f>
        <v/>
      </c>
      <c r="JN245" s="44">
        <f>JN22+JN80+JN138+JN196</f>
        <v/>
      </c>
      <c r="JO245" s="44">
        <f>JO22+JO80+JO138+JO196</f>
        <v/>
      </c>
      <c r="JP245" s="44">
        <f>JP22+JP80+JP138+JP196</f>
        <v/>
      </c>
      <c r="JQ245" s="44">
        <f>JQ22+JQ80+JQ138+JQ196</f>
        <v/>
      </c>
      <c r="JR245" s="44">
        <f>JR22+JR80+JR138+JR196</f>
        <v/>
      </c>
      <c r="JS245" s="44">
        <f>JS22+JS80+JS138+JS196</f>
        <v/>
      </c>
      <c r="JT245" s="44">
        <f>JT22+JT80+JT138+JT196</f>
        <v/>
      </c>
      <c r="JU245" s="44">
        <f>JU22+JU80+JU138+JU196</f>
        <v/>
      </c>
      <c r="JV245" s="44">
        <f>JV22+JV80+JV138+JV196</f>
        <v/>
      </c>
      <c r="JW245" s="44">
        <f>JW22+JW80+JW138+JW196</f>
        <v/>
      </c>
      <c r="JX245" s="44">
        <f>JX22+JX80+JX138+JX196</f>
        <v/>
      </c>
      <c r="JY245" s="44">
        <f>JY22+JY80+JY138+JY196</f>
        <v/>
      </c>
      <c r="JZ245" s="44">
        <f>JZ22+JZ80+JZ138+JZ196</f>
        <v/>
      </c>
      <c r="KA245" s="44">
        <f>KA22+KA80+KA138+KA196</f>
        <v/>
      </c>
      <c r="KB245" s="44">
        <f>KB22+KB80+KB138+KB196</f>
        <v/>
      </c>
      <c r="KC245" s="44">
        <f>KC22+KC80+KC138+KC196</f>
        <v/>
      </c>
      <c r="KD245" s="44">
        <f>KD22+KD80+KD138+KD196</f>
        <v/>
      </c>
      <c r="KE245" s="44">
        <f>KE22+KE80+KE138+KE196</f>
        <v/>
      </c>
      <c r="KF245" s="44">
        <f>KF22+KF80+KF138+KF196</f>
        <v/>
      </c>
      <c r="KG245" s="44">
        <f>KG22+KG80+KG138+KG196</f>
        <v/>
      </c>
      <c r="KH245" s="44">
        <f>KH22+KH80+KH138+KH196</f>
        <v/>
      </c>
      <c r="KI245" s="44">
        <f>KI22+KI80+KI138+KI196</f>
        <v/>
      </c>
      <c r="KJ245" s="44">
        <f>KJ22+KJ80+KJ138+KJ196</f>
        <v/>
      </c>
      <c r="KK245" s="44">
        <f>KK22+KK80+KK138+KK196</f>
        <v/>
      </c>
      <c r="KL245" s="44">
        <f>KL22+KL80+KL138+KL196</f>
        <v/>
      </c>
      <c r="KM245" s="44">
        <f>KM22+KM80+KM138+KM196</f>
        <v/>
      </c>
      <c r="KN245" s="44">
        <f>KN22+KN80+KN138+KN196</f>
        <v/>
      </c>
      <c r="KO245" s="44">
        <f>KO22+KO80+KO138+KO196</f>
        <v/>
      </c>
      <c r="KP245" s="44">
        <f>KP22+KP80+KP138+KP196</f>
        <v/>
      </c>
      <c r="KQ245" s="44">
        <f>KQ22+KQ80+KQ138+KQ196</f>
        <v/>
      </c>
      <c r="KR245" s="44">
        <f>KR22+KR80+KR138+KR196</f>
        <v/>
      </c>
      <c r="KS245" s="44">
        <f>KS22+KS80+KS138+KS196</f>
        <v/>
      </c>
      <c r="KT245" s="44">
        <f>KT22+KT80+KT138+KT196</f>
        <v/>
      </c>
      <c r="KU245" s="44">
        <f>KU22+KU80+KU138+KU196</f>
        <v/>
      </c>
      <c r="KV245" s="44">
        <f>KV22+KV80+KV138+KV196</f>
        <v/>
      </c>
      <c r="KW245" s="44">
        <f>KW22+KW80+KW138+KW196</f>
        <v/>
      </c>
      <c r="KX245" s="44">
        <f>KX22+KX80+KX138+KX196</f>
        <v/>
      </c>
      <c r="KY245" s="44">
        <f>KY22+KY80+KY138+KY196</f>
        <v/>
      </c>
      <c r="KZ245" s="44">
        <f>KZ22+KZ80+KZ138+KZ196</f>
        <v/>
      </c>
      <c r="LA245" s="44">
        <f>LA22+LA80+LA138+LA196</f>
        <v/>
      </c>
      <c r="LB245" s="44">
        <f>LB22+LB80+LB138+LB196</f>
        <v/>
      </c>
      <c r="LC245" s="44">
        <f>LC22+LC80+LC138+LC196</f>
        <v/>
      </c>
      <c r="LD245" s="44">
        <f>LD22+LD80+LD138+LD196</f>
        <v/>
      </c>
      <c r="LE245" s="44">
        <f>LE22+LE80+LE138+LE196</f>
        <v/>
      </c>
      <c r="LF245" s="44">
        <f>LF22+LF80+LF138+LF196</f>
        <v/>
      </c>
      <c r="LG245" s="44">
        <f>LG22+LG80+LG138+LG196</f>
        <v/>
      </c>
      <c r="LH245" s="44">
        <f>LH22+LH80+LH138+LH196</f>
        <v/>
      </c>
      <c r="LI245" s="44">
        <f>LI22+LI80+LI138+LI196</f>
        <v/>
      </c>
      <c r="LJ245" s="44">
        <f>LJ22+LJ80+LJ138+LJ196</f>
        <v/>
      </c>
      <c r="LK245" s="44">
        <f>LK22+LK80+LK138+LK196</f>
        <v/>
      </c>
      <c r="LL245" s="44">
        <f>LL22+LL80+LL138+LL196</f>
        <v/>
      </c>
      <c r="LM245" s="44">
        <f>LM22+LM80+LM138+LM196</f>
        <v/>
      </c>
      <c r="LN245" s="44">
        <f>LN22+LN80+LN138+LN196</f>
        <v/>
      </c>
      <c r="LO245" s="44">
        <f>LO22+LO80+LO138+LO196</f>
        <v/>
      </c>
      <c r="LP245" s="44">
        <f>LP22+LP80+LP138+LP196</f>
        <v/>
      </c>
      <c r="LQ245" s="44">
        <f>LQ22+LQ80+LQ138+LQ196</f>
        <v/>
      </c>
      <c r="LR245" s="44">
        <f>LR22+LR80+LR138+LR196</f>
        <v/>
      </c>
      <c r="LS245" s="44">
        <f>LS22+LS80+LS138+LS196</f>
        <v/>
      </c>
      <c r="LT245" s="44">
        <f>LT22+LT80+LT138+LT196</f>
        <v/>
      </c>
      <c r="LU245" s="44">
        <f>LU22+LU80+LU138+LU196</f>
        <v/>
      </c>
      <c r="LV245" s="44">
        <f>LV22+LV80+LV138+LV196</f>
        <v/>
      </c>
      <c r="LW245" s="44">
        <f>LW22+LW80+LW138+LW196</f>
        <v/>
      </c>
      <c r="LX245" s="44">
        <f>LX22+LX80+LX138+LX196</f>
        <v/>
      </c>
      <c r="LY245" s="44">
        <f>LY22+LY80+LY138+LY196</f>
        <v/>
      </c>
      <c r="LZ245" s="44">
        <f>LZ22+LZ80+LZ138+LZ196</f>
        <v/>
      </c>
      <c r="MA245" s="44">
        <f>MA22+MA80+MA138+MA196</f>
        <v/>
      </c>
      <c r="MB245" s="44">
        <f>MB22+MB80+MB138+MB196</f>
        <v/>
      </c>
      <c r="MC245" s="44">
        <f>MC22+MC80+MC138+MC196</f>
        <v/>
      </c>
      <c r="MD245" s="44">
        <f>MD22+MD80+MD138+MD196</f>
        <v/>
      </c>
      <c r="ME245" s="44">
        <f>ME22+ME80+ME138+ME196</f>
        <v/>
      </c>
      <c r="MF245" s="44">
        <f>MF22+MF80+MF138+MF196</f>
        <v/>
      </c>
      <c r="MG245" s="44">
        <f>MG22+MG80+MG138+MG196</f>
        <v/>
      </c>
      <c r="MH245" s="44">
        <f>MH22+MH80+MH138+MH196</f>
        <v/>
      </c>
      <c r="MI245" s="44">
        <f>MI22+MI80+MI138+MI196</f>
        <v/>
      </c>
      <c r="MJ245" s="44">
        <f>MJ22+MJ80+MJ138+MJ196</f>
        <v/>
      </c>
      <c r="MK245" s="44">
        <f>MK22+MK80+MK138+MK196</f>
        <v/>
      </c>
      <c r="ML245" s="44">
        <f>ML22+ML80+ML138+ML196</f>
        <v/>
      </c>
      <c r="MM245" s="44">
        <f>MM22+MM80+MM138+MM196</f>
        <v/>
      </c>
      <c r="MN245" s="44">
        <f>MN22+MN80+MN138+MN196</f>
        <v/>
      </c>
      <c r="MO245" s="44">
        <f>MO22+MO80+MO138+MO196</f>
        <v/>
      </c>
      <c r="MP245" s="44">
        <f>MP22+MP80+MP138+MP196</f>
        <v/>
      </c>
      <c r="MQ245" s="44">
        <f>MQ22+MQ80+MQ138+MQ196</f>
        <v/>
      </c>
      <c r="MR245" s="44">
        <f>MR22+MR80+MR138+MR196</f>
        <v/>
      </c>
      <c r="MS245" s="44">
        <f>MS22+MS80+MS138+MS196</f>
        <v/>
      </c>
      <c r="MT245" s="44">
        <f>MT22+MT80+MT138+MT196</f>
        <v/>
      </c>
      <c r="MU245" s="44">
        <f>MU22+MU80+MU138+MU196</f>
        <v/>
      </c>
      <c r="MV245" s="44">
        <f>MV22+MV80+MV138+MV196</f>
        <v/>
      </c>
      <c r="MW245" s="44">
        <f>MW22+MW80+MW138+MW196</f>
        <v/>
      </c>
      <c r="MX245" s="44">
        <f>MX22+MX80+MX138+MX196</f>
        <v/>
      </c>
      <c r="MY245" s="44">
        <f>MY22+MY80+MY138+MY196</f>
        <v/>
      </c>
      <c r="MZ245" s="44">
        <f>MZ22+MZ80+MZ138+MZ196</f>
        <v/>
      </c>
      <c r="NA245" s="44">
        <f>NA22+NA80+NA138+NA196</f>
        <v/>
      </c>
      <c r="NB245" s="44">
        <f>NB22+NB80+NB138+NB196</f>
        <v/>
      </c>
      <c r="NC245" s="44">
        <f>NC22+NC80+NC138+NC196</f>
        <v/>
      </c>
      <c r="ND245" s="44">
        <f>ND22+ND80+ND138+ND196</f>
        <v/>
      </c>
      <c r="NE245" s="44">
        <f>NE22+NE80+NE138+NE196</f>
        <v/>
      </c>
      <c r="NF245" s="44">
        <f>NF22+NF80+NF138+NF196</f>
        <v/>
      </c>
      <c r="NG245" s="44">
        <f>NG22+NG80+NG138+NG196</f>
        <v/>
      </c>
      <c r="NH245" s="44">
        <f>NH22+NH80+NH138+NH196</f>
        <v/>
      </c>
      <c r="NI245" s="44">
        <f>NI22+NI80+NI138+NI196</f>
        <v/>
      </c>
      <c r="NJ245" s="44">
        <f>NJ22+NJ80+NJ138+NJ196</f>
        <v/>
      </c>
      <c r="NK245" s="44">
        <f>NK22+NK80+NK138+NK196</f>
        <v/>
      </c>
      <c r="NL245" s="44">
        <f>NL22+NL80+NL138+NL196</f>
        <v/>
      </c>
      <c r="NM245" s="44">
        <f>NM22+NM80+NM138+NM196</f>
        <v/>
      </c>
      <c r="NN245" s="44">
        <f>NN22+NN80+NN138+NN196</f>
        <v/>
      </c>
      <c r="NO245" s="44">
        <f>NO22+NO80+NO138+NO196</f>
        <v/>
      </c>
      <c r="NP245" s="44">
        <f>NP22+NP80+NP138+NP196</f>
        <v/>
      </c>
      <c r="NQ245" s="44">
        <f>NQ22+NQ80+NQ138+NQ196</f>
        <v/>
      </c>
      <c r="NR245" s="44">
        <f>NR22+NR80+NR138+NR196</f>
        <v/>
      </c>
      <c r="NS245" s="44">
        <f>NS22+NS80+NS138+NS196</f>
        <v/>
      </c>
      <c r="NT245" s="44">
        <f>NT22+NT80+NT138+NT196</f>
        <v/>
      </c>
      <c r="NU245" s="44">
        <f>NU22+NU80+NU138+NU196</f>
        <v/>
      </c>
      <c r="NV245" s="44">
        <f>NV22+NV80+NV138+NV196</f>
        <v/>
      </c>
      <c r="NW245" s="44">
        <f>NW22+NW80+NW138+NW196</f>
        <v/>
      </c>
      <c r="NX245" s="44">
        <f>NX22+NX80+NX138+NX196</f>
        <v/>
      </c>
      <c r="NY245" s="44">
        <f>NY22+NY80+NY138+NY196</f>
        <v/>
      </c>
      <c r="NZ245" s="44">
        <f>NZ22+NZ80+NZ138+NZ196</f>
        <v/>
      </c>
      <c r="OA245" s="44">
        <f>OA22+OA80+OA138+OA196</f>
        <v/>
      </c>
      <c r="OB245" s="44">
        <f>OB22+OB80+OB138+OB196</f>
        <v/>
      </c>
      <c r="OC245" s="44">
        <f>OC22+OC80+OC138+OC196</f>
        <v/>
      </c>
      <c r="OD245" s="44">
        <f>OD22+OD80+OD138+OD196</f>
        <v/>
      </c>
      <c r="OE245" s="44">
        <f>OE22+OE80+OE138+OE196</f>
        <v/>
      </c>
      <c r="OF245" s="44">
        <f>OF22+OF80+OF138+OF196</f>
        <v/>
      </c>
      <c r="OG245" s="44">
        <f>OG22+OG80+OG138+OG196</f>
        <v/>
      </c>
      <c r="OH245" s="44">
        <f>OH22+OH80+OH138+OH196</f>
        <v/>
      </c>
      <c r="OI245" s="44">
        <f>OI22+OI80+OI138+OI196</f>
        <v/>
      </c>
      <c r="OJ245" s="44">
        <f>OJ22+OJ80+OJ138+OJ196</f>
        <v/>
      </c>
      <c r="OK245" s="44">
        <f>OK22+OK80+OK138+OK196</f>
        <v/>
      </c>
      <c r="OL245" s="44">
        <f>OL22+OL80+OL138+OL196</f>
        <v/>
      </c>
      <c r="OM245" s="44">
        <f>OM22+OM80+OM138+OM196</f>
        <v/>
      </c>
      <c r="ON245" s="44">
        <f>ON22+ON80+ON138+ON196</f>
        <v/>
      </c>
      <c r="OO245" s="44">
        <f>OO22+OO80+OO138+OO196</f>
        <v/>
      </c>
      <c r="OP245" s="44">
        <f>OP22+OP80+OP138+OP196</f>
        <v/>
      </c>
      <c r="OQ245" s="44">
        <f>OQ22+OQ80+OQ138+OQ196</f>
        <v/>
      </c>
      <c r="OR245" s="44">
        <f>OR22+OR80+OR138+OR196</f>
        <v/>
      </c>
      <c r="OS245" s="44">
        <f>OS22+OS80+OS138+OS196</f>
        <v/>
      </c>
      <c r="OT245" s="44">
        <f>OT22+OT80+OT138+OT196</f>
        <v/>
      </c>
      <c r="OU245" s="44">
        <f>OU22+OU80+OU138+OU196</f>
        <v/>
      </c>
      <c r="OV245" s="44">
        <f>OV22+OV80+OV138+OV196</f>
        <v/>
      </c>
      <c r="OW245" s="44">
        <f>OW22+OW80+OW138+OW196</f>
        <v/>
      </c>
      <c r="OX245" s="44">
        <f>OX22+OX80+OX138+OX196</f>
        <v/>
      </c>
      <c r="OY245" s="44">
        <f>OY22+OY80+OY138+OY196</f>
        <v/>
      </c>
      <c r="OZ245" s="44">
        <f>OZ22+OZ80+OZ138+OZ196</f>
        <v/>
      </c>
      <c r="PA245" s="44">
        <f>PA22+PA80+PA138+PA196</f>
        <v/>
      </c>
      <c r="PB245" s="44">
        <f>PB22+PB80+PB138+PB196</f>
        <v/>
      </c>
      <c r="PC245" s="44">
        <f>PC22+PC80+PC138+PC196</f>
        <v/>
      </c>
      <c r="PD245" s="44">
        <f>PD22+PD80+PD138+PD196</f>
        <v/>
      </c>
      <c r="PE245" s="44">
        <f>PE22+PE80+PE138+PE196</f>
        <v/>
      </c>
      <c r="PF245" s="44">
        <f>PF22+PF80+PF138+PF196</f>
        <v/>
      </c>
      <c r="PG245" s="44">
        <f>PG22+PG80+PG138+PG196</f>
        <v/>
      </c>
      <c r="PH245" s="44">
        <f>PH22+PH80+PH138+PH196</f>
        <v/>
      </c>
      <c r="PI245" s="44">
        <f>PI22+PI80+PI138+PI196</f>
        <v/>
      </c>
      <c r="PJ245" s="44">
        <f>PJ22+PJ80+PJ138+PJ196</f>
        <v/>
      </c>
      <c r="PK245" s="44">
        <f>PK22+PK80+PK138+PK196</f>
        <v/>
      </c>
      <c r="PL245" s="44">
        <f>PL22+PL80+PL138+PL196</f>
        <v/>
      </c>
      <c r="PM245" s="44">
        <f>PM22+PM80+PM138+PM196</f>
        <v/>
      </c>
    </row>
    <row r="246">
      <c r="A246" s="9" t="inlineStr">
        <is>
          <t>MLI capitalized interest</t>
        </is>
      </c>
      <c r="B246" s="9" t="inlineStr">
        <is>
          <t>ALL</t>
        </is>
      </c>
      <c r="C246" s="43">
        <f>SUM(D246:PM246)</f>
        <v/>
      </c>
      <c r="D246" s="44">
        <f>D23+D81+D139+D197</f>
        <v/>
      </c>
      <c r="E246" s="44">
        <f>E23+E81+E139+E197</f>
        <v/>
      </c>
      <c r="F246" s="44">
        <f>F23+F81+F139+F197</f>
        <v/>
      </c>
      <c r="G246" s="44">
        <f>G23+G81+G139+G197</f>
        <v/>
      </c>
      <c r="H246" s="44">
        <f>H23+H81+H139+H197</f>
        <v/>
      </c>
      <c r="I246" s="44">
        <f>I23+I81+I139+I197</f>
        <v/>
      </c>
      <c r="J246" s="44">
        <f>J23+J81+J139+J197</f>
        <v/>
      </c>
      <c r="K246" s="44">
        <f>K23+K81+K139+K197</f>
        <v/>
      </c>
      <c r="L246" s="44">
        <f>L23+L81+L139+L197</f>
        <v/>
      </c>
      <c r="M246" s="44">
        <f>M23+M81+M139+M197</f>
        <v/>
      </c>
      <c r="N246" s="44">
        <f>N23+N81+N139+N197</f>
        <v/>
      </c>
      <c r="O246" s="44">
        <f>O23+O81+O139+O197</f>
        <v/>
      </c>
      <c r="P246" s="44">
        <f>P23+P81+P139+P197</f>
        <v/>
      </c>
      <c r="Q246" s="44">
        <f>Q23+Q81+Q139+Q197</f>
        <v/>
      </c>
      <c r="R246" s="44">
        <f>R23+R81+R139+R197</f>
        <v/>
      </c>
      <c r="S246" s="44">
        <f>S23+S81+S139+S197</f>
        <v/>
      </c>
      <c r="T246" s="44">
        <f>T23+T81+T139+T197</f>
        <v/>
      </c>
      <c r="U246" s="44">
        <f>U23+U81+U139+U197</f>
        <v/>
      </c>
      <c r="V246" s="44">
        <f>V23+V81+V139+V197</f>
        <v/>
      </c>
      <c r="W246" s="44">
        <f>W23+W81+W139+W197</f>
        <v/>
      </c>
      <c r="X246" s="44">
        <f>X23+X81+X139+X197</f>
        <v/>
      </c>
      <c r="Y246" s="44">
        <f>Y23+Y81+Y139+Y197</f>
        <v/>
      </c>
      <c r="Z246" s="44">
        <f>Z23+Z81+Z139+Z197</f>
        <v/>
      </c>
      <c r="AA246" s="44">
        <f>AA23+AA81+AA139+AA197</f>
        <v/>
      </c>
      <c r="AB246" s="44">
        <f>AB23+AB81+AB139+AB197</f>
        <v/>
      </c>
      <c r="AC246" s="44">
        <f>AC23+AC81+AC139+AC197</f>
        <v/>
      </c>
      <c r="AD246" s="44">
        <f>AD23+AD81+AD139+AD197</f>
        <v/>
      </c>
      <c r="AE246" s="44">
        <f>AE23+AE81+AE139+AE197</f>
        <v/>
      </c>
      <c r="AF246" s="44">
        <f>AF23+AF81+AF139+AF197</f>
        <v/>
      </c>
      <c r="AG246" s="44">
        <f>AG23+AG81+AG139+AG197</f>
        <v/>
      </c>
      <c r="AH246" s="44">
        <f>AH23+AH81+AH139+AH197</f>
        <v/>
      </c>
      <c r="AI246" s="44">
        <f>AI23+AI81+AI139+AI197</f>
        <v/>
      </c>
      <c r="AJ246" s="44">
        <f>AJ23+AJ81+AJ139+AJ197</f>
        <v/>
      </c>
      <c r="AK246" s="44">
        <f>AK23+AK81+AK139+AK197</f>
        <v/>
      </c>
      <c r="AL246" s="44">
        <f>AL23+AL81+AL139+AL197</f>
        <v/>
      </c>
      <c r="AM246" s="44">
        <f>AM23+AM81+AM139+AM197</f>
        <v/>
      </c>
      <c r="AN246" s="44">
        <f>AN23+AN81+AN139+AN197</f>
        <v/>
      </c>
      <c r="AO246" s="44">
        <f>AO23+AO81+AO139+AO197</f>
        <v/>
      </c>
      <c r="AP246" s="44">
        <f>AP23+AP81+AP139+AP197</f>
        <v/>
      </c>
      <c r="AQ246" s="44">
        <f>AQ23+AQ81+AQ139+AQ197</f>
        <v/>
      </c>
      <c r="AR246" s="44">
        <f>AR23+AR81+AR139+AR197</f>
        <v/>
      </c>
      <c r="AS246" s="44">
        <f>AS23+AS81+AS139+AS197</f>
        <v/>
      </c>
      <c r="AT246" s="44">
        <f>AT23+AT81+AT139+AT197</f>
        <v/>
      </c>
      <c r="AU246" s="44">
        <f>AU23+AU81+AU139+AU197</f>
        <v/>
      </c>
      <c r="AV246" s="44">
        <f>AV23+AV81+AV139+AV197</f>
        <v/>
      </c>
      <c r="AW246" s="44">
        <f>AW23+AW81+AW139+AW197</f>
        <v/>
      </c>
      <c r="AX246" s="44">
        <f>AX23+AX81+AX139+AX197</f>
        <v/>
      </c>
      <c r="AY246" s="44">
        <f>AY23+AY81+AY139+AY197</f>
        <v/>
      </c>
      <c r="AZ246" s="44">
        <f>AZ23+AZ81+AZ139+AZ197</f>
        <v/>
      </c>
      <c r="BA246" s="44">
        <f>BA23+BA81+BA139+BA197</f>
        <v/>
      </c>
      <c r="BB246" s="44">
        <f>BB23+BB81+BB139+BB197</f>
        <v/>
      </c>
      <c r="BC246" s="44">
        <f>BC23+BC81+BC139+BC197</f>
        <v/>
      </c>
      <c r="BD246" s="44">
        <f>BD23+BD81+BD139+BD197</f>
        <v/>
      </c>
      <c r="BE246" s="44">
        <f>BE23+BE81+BE139+BE197</f>
        <v/>
      </c>
      <c r="BF246" s="44">
        <f>BF23+BF81+BF139+BF197</f>
        <v/>
      </c>
      <c r="BG246" s="44">
        <f>BG23+BG81+BG139+BG197</f>
        <v/>
      </c>
      <c r="BH246" s="44">
        <f>BH23+BH81+BH139+BH197</f>
        <v/>
      </c>
      <c r="BI246" s="44">
        <f>BI23+BI81+BI139+BI197</f>
        <v/>
      </c>
      <c r="BJ246" s="44">
        <f>BJ23+BJ81+BJ139+BJ197</f>
        <v/>
      </c>
      <c r="BK246" s="44">
        <f>BK23+BK81+BK139+BK197</f>
        <v/>
      </c>
      <c r="BL246" s="44">
        <f>BL23+BL81+BL139+BL197</f>
        <v/>
      </c>
      <c r="BM246" s="44">
        <f>BM23+BM81+BM139+BM197</f>
        <v/>
      </c>
      <c r="BN246" s="44">
        <f>BN23+BN81+BN139+BN197</f>
        <v/>
      </c>
      <c r="BO246" s="44">
        <f>BO23+BO81+BO139+BO197</f>
        <v/>
      </c>
      <c r="BP246" s="44">
        <f>BP23+BP81+BP139+BP197</f>
        <v/>
      </c>
      <c r="BQ246" s="44">
        <f>BQ23+BQ81+BQ139+BQ197</f>
        <v/>
      </c>
      <c r="BR246" s="44">
        <f>BR23+BR81+BR139+BR197</f>
        <v/>
      </c>
      <c r="BS246" s="44">
        <f>BS23+BS81+BS139+BS197</f>
        <v/>
      </c>
      <c r="BT246" s="44">
        <f>BT23+BT81+BT139+BT197</f>
        <v/>
      </c>
      <c r="BU246" s="44">
        <f>BU23+BU81+BU139+BU197</f>
        <v/>
      </c>
      <c r="BV246" s="44">
        <f>BV23+BV81+BV139+BV197</f>
        <v/>
      </c>
      <c r="BW246" s="44">
        <f>BW23+BW81+BW139+BW197</f>
        <v/>
      </c>
      <c r="BX246" s="44">
        <f>BX23+BX81+BX139+BX197</f>
        <v/>
      </c>
      <c r="BY246" s="44">
        <f>BY23+BY81+BY139+BY197</f>
        <v/>
      </c>
      <c r="BZ246" s="44">
        <f>BZ23+BZ81+BZ139+BZ197</f>
        <v/>
      </c>
      <c r="CA246" s="44">
        <f>CA23+CA81+CA139+CA197</f>
        <v/>
      </c>
      <c r="CB246" s="44">
        <f>CB23+CB81+CB139+CB197</f>
        <v/>
      </c>
      <c r="CC246" s="44">
        <f>CC23+CC81+CC139+CC197</f>
        <v/>
      </c>
      <c r="CD246" s="44">
        <f>CD23+CD81+CD139+CD197</f>
        <v/>
      </c>
      <c r="CE246" s="44">
        <f>CE23+CE81+CE139+CE197</f>
        <v/>
      </c>
      <c r="CF246" s="44">
        <f>CF23+CF81+CF139+CF197</f>
        <v/>
      </c>
      <c r="CG246" s="44">
        <f>CG23+CG81+CG139+CG197</f>
        <v/>
      </c>
      <c r="CH246" s="44">
        <f>CH23+CH81+CH139+CH197</f>
        <v/>
      </c>
      <c r="CI246" s="44">
        <f>CI23+CI81+CI139+CI197</f>
        <v/>
      </c>
      <c r="CJ246" s="44">
        <f>CJ23+CJ81+CJ139+CJ197</f>
        <v/>
      </c>
      <c r="CK246" s="44">
        <f>CK23+CK81+CK139+CK197</f>
        <v/>
      </c>
      <c r="CL246" s="44">
        <f>CL23+CL81+CL139+CL197</f>
        <v/>
      </c>
      <c r="CM246" s="44">
        <f>CM23+CM81+CM139+CM197</f>
        <v/>
      </c>
      <c r="CN246" s="44">
        <f>CN23+CN81+CN139+CN197</f>
        <v/>
      </c>
      <c r="CO246" s="44">
        <f>CO23+CO81+CO139+CO197</f>
        <v/>
      </c>
      <c r="CP246" s="44">
        <f>CP23+CP81+CP139+CP197</f>
        <v/>
      </c>
      <c r="CQ246" s="44">
        <f>CQ23+CQ81+CQ139+CQ197</f>
        <v/>
      </c>
      <c r="CR246" s="44">
        <f>CR23+CR81+CR139+CR197</f>
        <v/>
      </c>
      <c r="CS246" s="44">
        <f>CS23+CS81+CS139+CS197</f>
        <v/>
      </c>
      <c r="CT246" s="44">
        <f>CT23+CT81+CT139+CT197</f>
        <v/>
      </c>
      <c r="CU246" s="44">
        <f>CU23+CU81+CU139+CU197</f>
        <v/>
      </c>
      <c r="CV246" s="44">
        <f>CV23+CV81+CV139+CV197</f>
        <v/>
      </c>
      <c r="CW246" s="44">
        <f>CW23+CW81+CW139+CW197</f>
        <v/>
      </c>
      <c r="CX246" s="44">
        <f>CX23+CX81+CX139+CX197</f>
        <v/>
      </c>
      <c r="CY246" s="44">
        <f>CY23+CY81+CY139+CY197</f>
        <v/>
      </c>
      <c r="CZ246" s="44">
        <f>CZ23+CZ81+CZ139+CZ197</f>
        <v/>
      </c>
      <c r="DA246" s="44">
        <f>DA23+DA81+DA139+DA197</f>
        <v/>
      </c>
      <c r="DB246" s="44">
        <f>DB23+DB81+DB139+DB197</f>
        <v/>
      </c>
      <c r="DC246" s="44">
        <f>DC23+DC81+DC139+DC197</f>
        <v/>
      </c>
      <c r="DD246" s="44">
        <f>DD23+DD81+DD139+DD197</f>
        <v/>
      </c>
      <c r="DE246" s="44">
        <f>DE23+DE81+DE139+DE197</f>
        <v/>
      </c>
      <c r="DF246" s="44">
        <f>DF23+DF81+DF139+DF197</f>
        <v/>
      </c>
      <c r="DG246" s="44">
        <f>DG23+DG81+DG139+DG197</f>
        <v/>
      </c>
      <c r="DH246" s="44">
        <f>DH23+DH81+DH139+DH197</f>
        <v/>
      </c>
      <c r="DI246" s="44">
        <f>DI23+DI81+DI139+DI197</f>
        <v/>
      </c>
      <c r="DJ246" s="44">
        <f>DJ23+DJ81+DJ139+DJ197</f>
        <v/>
      </c>
      <c r="DK246" s="44">
        <f>DK23+DK81+DK139+DK197</f>
        <v/>
      </c>
      <c r="DL246" s="44">
        <f>DL23+DL81+DL139+DL197</f>
        <v/>
      </c>
      <c r="DM246" s="44">
        <f>DM23+DM81+DM139+DM197</f>
        <v/>
      </c>
      <c r="DN246" s="44">
        <f>DN23+DN81+DN139+DN197</f>
        <v/>
      </c>
      <c r="DO246" s="44">
        <f>DO23+DO81+DO139+DO197</f>
        <v/>
      </c>
      <c r="DP246" s="44">
        <f>DP23+DP81+DP139+DP197</f>
        <v/>
      </c>
      <c r="DQ246" s="44">
        <f>DQ23+DQ81+DQ139+DQ197</f>
        <v/>
      </c>
      <c r="DR246" s="44">
        <f>DR23+DR81+DR139+DR197</f>
        <v/>
      </c>
      <c r="DS246" s="44">
        <f>DS23+DS81+DS139+DS197</f>
        <v/>
      </c>
      <c r="DT246" s="44">
        <f>DT23+DT81+DT139+DT197</f>
        <v/>
      </c>
      <c r="DU246" s="44">
        <f>DU23+DU81+DU139+DU197</f>
        <v/>
      </c>
      <c r="DV246" s="44">
        <f>DV23+DV81+DV139+DV197</f>
        <v/>
      </c>
      <c r="DW246" s="44">
        <f>DW23+DW81+DW139+DW197</f>
        <v/>
      </c>
      <c r="DX246" s="44">
        <f>DX23+DX81+DX139+DX197</f>
        <v/>
      </c>
      <c r="DY246" s="44">
        <f>DY23+DY81+DY139+DY197</f>
        <v/>
      </c>
      <c r="DZ246" s="44">
        <f>DZ23+DZ81+DZ139+DZ197</f>
        <v/>
      </c>
      <c r="EA246" s="44">
        <f>EA23+EA81+EA139+EA197</f>
        <v/>
      </c>
      <c r="EB246" s="44">
        <f>EB23+EB81+EB139+EB197</f>
        <v/>
      </c>
      <c r="EC246" s="44">
        <f>EC23+EC81+EC139+EC197</f>
        <v/>
      </c>
      <c r="ED246" s="44">
        <f>ED23+ED81+ED139+ED197</f>
        <v/>
      </c>
      <c r="EE246" s="44">
        <f>EE23+EE81+EE139+EE197</f>
        <v/>
      </c>
      <c r="EF246" s="44">
        <f>EF23+EF81+EF139+EF197</f>
        <v/>
      </c>
      <c r="EG246" s="44">
        <f>EG23+EG81+EG139+EG197</f>
        <v/>
      </c>
      <c r="EH246" s="44">
        <f>EH23+EH81+EH139+EH197</f>
        <v/>
      </c>
      <c r="EI246" s="44">
        <f>EI23+EI81+EI139+EI197</f>
        <v/>
      </c>
      <c r="EJ246" s="44">
        <f>EJ23+EJ81+EJ139+EJ197</f>
        <v/>
      </c>
      <c r="EK246" s="44">
        <f>EK23+EK81+EK139+EK197</f>
        <v/>
      </c>
      <c r="EL246" s="44">
        <f>EL23+EL81+EL139+EL197</f>
        <v/>
      </c>
      <c r="EM246" s="44">
        <f>EM23+EM81+EM139+EM197</f>
        <v/>
      </c>
      <c r="EN246" s="44">
        <f>EN23+EN81+EN139+EN197</f>
        <v/>
      </c>
      <c r="EO246" s="44">
        <f>EO23+EO81+EO139+EO197</f>
        <v/>
      </c>
      <c r="EP246" s="44">
        <f>EP23+EP81+EP139+EP197</f>
        <v/>
      </c>
      <c r="EQ246" s="44">
        <f>EQ23+EQ81+EQ139+EQ197</f>
        <v/>
      </c>
      <c r="ER246" s="44">
        <f>ER23+ER81+ER139+ER197</f>
        <v/>
      </c>
      <c r="ES246" s="44">
        <f>ES23+ES81+ES139+ES197</f>
        <v/>
      </c>
      <c r="ET246" s="44">
        <f>ET23+ET81+ET139+ET197</f>
        <v/>
      </c>
      <c r="EU246" s="44">
        <f>EU23+EU81+EU139+EU197</f>
        <v/>
      </c>
      <c r="EV246" s="44">
        <f>EV23+EV81+EV139+EV197</f>
        <v/>
      </c>
      <c r="EW246" s="44">
        <f>EW23+EW81+EW139+EW197</f>
        <v/>
      </c>
      <c r="EX246" s="44">
        <f>EX23+EX81+EX139+EX197</f>
        <v/>
      </c>
      <c r="EY246" s="44">
        <f>EY23+EY81+EY139+EY197</f>
        <v/>
      </c>
      <c r="EZ246" s="44">
        <f>EZ23+EZ81+EZ139+EZ197</f>
        <v/>
      </c>
      <c r="FA246" s="44">
        <f>FA23+FA81+FA139+FA197</f>
        <v/>
      </c>
      <c r="FB246" s="44">
        <f>FB23+FB81+FB139+FB197</f>
        <v/>
      </c>
      <c r="FC246" s="44">
        <f>FC23+FC81+FC139+FC197</f>
        <v/>
      </c>
      <c r="FD246" s="44">
        <f>FD23+FD81+FD139+FD197</f>
        <v/>
      </c>
      <c r="FE246" s="44">
        <f>FE23+FE81+FE139+FE197</f>
        <v/>
      </c>
      <c r="FF246" s="44">
        <f>FF23+FF81+FF139+FF197</f>
        <v/>
      </c>
      <c r="FG246" s="44">
        <f>FG23+FG81+FG139+FG197</f>
        <v/>
      </c>
      <c r="FH246" s="44">
        <f>FH23+FH81+FH139+FH197</f>
        <v/>
      </c>
      <c r="FI246" s="44">
        <f>FI23+FI81+FI139+FI197</f>
        <v/>
      </c>
      <c r="FJ246" s="44">
        <f>FJ23+FJ81+FJ139+FJ197</f>
        <v/>
      </c>
      <c r="FK246" s="44">
        <f>FK23+FK81+FK139+FK197</f>
        <v/>
      </c>
      <c r="FL246" s="44">
        <f>FL23+FL81+FL139+FL197</f>
        <v/>
      </c>
      <c r="FM246" s="44">
        <f>FM23+FM81+FM139+FM197</f>
        <v/>
      </c>
      <c r="FN246" s="44">
        <f>FN23+FN81+FN139+FN197</f>
        <v/>
      </c>
      <c r="FO246" s="44">
        <f>FO23+FO81+FO139+FO197</f>
        <v/>
      </c>
      <c r="FP246" s="44">
        <f>FP23+FP81+FP139+FP197</f>
        <v/>
      </c>
      <c r="FQ246" s="44">
        <f>FQ23+FQ81+FQ139+FQ197</f>
        <v/>
      </c>
      <c r="FR246" s="44">
        <f>FR23+FR81+FR139+FR197</f>
        <v/>
      </c>
      <c r="FS246" s="44">
        <f>FS23+FS81+FS139+FS197</f>
        <v/>
      </c>
      <c r="FT246" s="44">
        <f>FT23+FT81+FT139+FT197</f>
        <v/>
      </c>
      <c r="FU246" s="44">
        <f>FU23+FU81+FU139+FU197</f>
        <v/>
      </c>
      <c r="FV246" s="44">
        <f>FV23+FV81+FV139+FV197</f>
        <v/>
      </c>
      <c r="FW246" s="44">
        <f>FW23+FW81+FW139+FW197</f>
        <v/>
      </c>
      <c r="FX246" s="44">
        <f>FX23+FX81+FX139+FX197</f>
        <v/>
      </c>
      <c r="FY246" s="44">
        <f>FY23+FY81+FY139+FY197</f>
        <v/>
      </c>
      <c r="FZ246" s="44">
        <f>FZ23+FZ81+FZ139+FZ197</f>
        <v/>
      </c>
      <c r="GA246" s="44">
        <f>GA23+GA81+GA139+GA197</f>
        <v/>
      </c>
      <c r="GB246" s="44">
        <f>GB23+GB81+GB139+GB197</f>
        <v/>
      </c>
      <c r="GC246" s="44">
        <f>GC23+GC81+GC139+GC197</f>
        <v/>
      </c>
      <c r="GD246" s="44">
        <f>GD23+GD81+GD139+GD197</f>
        <v/>
      </c>
      <c r="GE246" s="44">
        <f>GE23+GE81+GE139+GE197</f>
        <v/>
      </c>
      <c r="GF246" s="44">
        <f>GF23+GF81+GF139+GF197</f>
        <v/>
      </c>
      <c r="GG246" s="44">
        <f>GG23+GG81+GG139+GG197</f>
        <v/>
      </c>
      <c r="GH246" s="44">
        <f>GH23+GH81+GH139+GH197</f>
        <v/>
      </c>
      <c r="GI246" s="44">
        <f>GI23+GI81+GI139+GI197</f>
        <v/>
      </c>
      <c r="GJ246" s="44">
        <f>GJ23+GJ81+GJ139+GJ197</f>
        <v/>
      </c>
      <c r="GK246" s="44">
        <f>GK23+GK81+GK139+GK197</f>
        <v/>
      </c>
      <c r="GL246" s="44">
        <f>GL23+GL81+GL139+GL197</f>
        <v/>
      </c>
      <c r="GM246" s="44">
        <f>GM23+GM81+GM139+GM197</f>
        <v/>
      </c>
      <c r="GN246" s="44">
        <f>GN23+GN81+GN139+GN197</f>
        <v/>
      </c>
      <c r="GO246" s="44">
        <f>GO23+GO81+GO139+GO197</f>
        <v/>
      </c>
      <c r="GP246" s="44">
        <f>GP23+GP81+GP139+GP197</f>
        <v/>
      </c>
      <c r="GQ246" s="44">
        <f>GQ23+GQ81+GQ139+GQ197</f>
        <v/>
      </c>
      <c r="GR246" s="44">
        <f>GR23+GR81+GR139+GR197</f>
        <v/>
      </c>
      <c r="GS246" s="44">
        <f>GS23+GS81+GS139+GS197</f>
        <v/>
      </c>
      <c r="GT246" s="44">
        <f>GT23+GT81+GT139+GT197</f>
        <v/>
      </c>
      <c r="GU246" s="44">
        <f>GU23+GU81+GU139+GU197</f>
        <v/>
      </c>
      <c r="GV246" s="44">
        <f>GV23+GV81+GV139+GV197</f>
        <v/>
      </c>
      <c r="GW246" s="44">
        <f>GW23+GW81+GW139+GW197</f>
        <v/>
      </c>
      <c r="GX246" s="44">
        <f>GX23+GX81+GX139+GX197</f>
        <v/>
      </c>
      <c r="GY246" s="44">
        <f>GY23+GY81+GY139+GY197</f>
        <v/>
      </c>
      <c r="GZ246" s="44">
        <f>GZ23+GZ81+GZ139+GZ197</f>
        <v/>
      </c>
      <c r="HA246" s="44">
        <f>HA23+HA81+HA139+HA197</f>
        <v/>
      </c>
      <c r="HB246" s="44">
        <f>HB23+HB81+HB139+HB197</f>
        <v/>
      </c>
      <c r="HC246" s="44">
        <f>HC23+HC81+HC139+HC197</f>
        <v/>
      </c>
      <c r="HD246" s="44">
        <f>HD23+HD81+HD139+HD197</f>
        <v/>
      </c>
      <c r="HE246" s="44">
        <f>HE23+HE81+HE139+HE197</f>
        <v/>
      </c>
      <c r="HF246" s="44">
        <f>HF23+HF81+HF139+HF197</f>
        <v/>
      </c>
      <c r="HG246" s="44">
        <f>HG23+HG81+HG139+HG197</f>
        <v/>
      </c>
      <c r="HH246" s="44">
        <f>HH23+HH81+HH139+HH197</f>
        <v/>
      </c>
      <c r="HI246" s="44">
        <f>HI23+HI81+HI139+HI197</f>
        <v/>
      </c>
      <c r="HJ246" s="44">
        <f>HJ23+HJ81+HJ139+HJ197</f>
        <v/>
      </c>
      <c r="HK246" s="44">
        <f>HK23+HK81+HK139+HK197</f>
        <v/>
      </c>
      <c r="HL246" s="44">
        <f>HL23+HL81+HL139+HL197</f>
        <v/>
      </c>
      <c r="HM246" s="44">
        <f>HM23+HM81+HM139+HM197</f>
        <v/>
      </c>
      <c r="HN246" s="44">
        <f>HN23+HN81+HN139+HN197</f>
        <v/>
      </c>
      <c r="HO246" s="44">
        <f>HO23+HO81+HO139+HO197</f>
        <v/>
      </c>
      <c r="HP246" s="44">
        <f>HP23+HP81+HP139+HP197</f>
        <v/>
      </c>
      <c r="HQ246" s="44">
        <f>HQ23+HQ81+HQ139+HQ197</f>
        <v/>
      </c>
      <c r="HR246" s="44">
        <f>HR23+HR81+HR139+HR197</f>
        <v/>
      </c>
      <c r="HS246" s="44">
        <f>HS23+HS81+HS139+HS197</f>
        <v/>
      </c>
      <c r="HT246" s="44">
        <f>HT23+HT81+HT139+HT197</f>
        <v/>
      </c>
      <c r="HU246" s="44">
        <f>HU23+HU81+HU139+HU197</f>
        <v/>
      </c>
      <c r="HV246" s="44">
        <f>HV23+HV81+HV139+HV197</f>
        <v/>
      </c>
      <c r="HW246" s="44">
        <f>HW23+HW81+HW139+HW197</f>
        <v/>
      </c>
      <c r="HX246" s="44">
        <f>HX23+HX81+HX139+HX197</f>
        <v/>
      </c>
      <c r="HY246" s="44">
        <f>HY23+HY81+HY139+HY197</f>
        <v/>
      </c>
      <c r="HZ246" s="44">
        <f>HZ23+HZ81+HZ139+HZ197</f>
        <v/>
      </c>
      <c r="IA246" s="44">
        <f>IA23+IA81+IA139+IA197</f>
        <v/>
      </c>
      <c r="IB246" s="44">
        <f>IB23+IB81+IB139+IB197</f>
        <v/>
      </c>
      <c r="IC246" s="44">
        <f>IC23+IC81+IC139+IC197</f>
        <v/>
      </c>
      <c r="ID246" s="44">
        <f>ID23+ID81+ID139+ID197</f>
        <v/>
      </c>
      <c r="IE246" s="44">
        <f>IE23+IE81+IE139+IE197</f>
        <v/>
      </c>
      <c r="IF246" s="44">
        <f>IF23+IF81+IF139+IF197</f>
        <v/>
      </c>
      <c r="IG246" s="44">
        <f>IG23+IG81+IG139+IG197</f>
        <v/>
      </c>
      <c r="IH246" s="44">
        <f>IH23+IH81+IH139+IH197</f>
        <v/>
      </c>
      <c r="II246" s="44">
        <f>II23+II81+II139+II197</f>
        <v/>
      </c>
      <c r="IJ246" s="44">
        <f>IJ23+IJ81+IJ139+IJ197</f>
        <v/>
      </c>
      <c r="IK246" s="44">
        <f>IK23+IK81+IK139+IK197</f>
        <v/>
      </c>
      <c r="IL246" s="44">
        <f>IL23+IL81+IL139+IL197</f>
        <v/>
      </c>
      <c r="IM246" s="44">
        <f>IM23+IM81+IM139+IM197</f>
        <v/>
      </c>
      <c r="IN246" s="44">
        <f>IN23+IN81+IN139+IN197</f>
        <v/>
      </c>
      <c r="IO246" s="44">
        <f>IO23+IO81+IO139+IO197</f>
        <v/>
      </c>
      <c r="IP246" s="44">
        <f>IP23+IP81+IP139+IP197</f>
        <v/>
      </c>
      <c r="IQ246" s="44">
        <f>IQ23+IQ81+IQ139+IQ197</f>
        <v/>
      </c>
      <c r="IR246" s="44">
        <f>IR23+IR81+IR139+IR197</f>
        <v/>
      </c>
      <c r="IS246" s="44">
        <f>IS23+IS81+IS139+IS197</f>
        <v/>
      </c>
      <c r="IT246" s="44">
        <f>IT23+IT81+IT139+IT197</f>
        <v/>
      </c>
      <c r="IU246" s="44">
        <f>IU23+IU81+IU139+IU197</f>
        <v/>
      </c>
      <c r="IV246" s="44">
        <f>IV23+IV81+IV139+IV197</f>
        <v/>
      </c>
      <c r="IW246" s="44">
        <f>IW23+IW81+IW139+IW197</f>
        <v/>
      </c>
      <c r="IX246" s="44">
        <f>IX23+IX81+IX139+IX197</f>
        <v/>
      </c>
      <c r="IY246" s="44">
        <f>IY23+IY81+IY139+IY197</f>
        <v/>
      </c>
      <c r="IZ246" s="44">
        <f>IZ23+IZ81+IZ139+IZ197</f>
        <v/>
      </c>
      <c r="JA246" s="44">
        <f>JA23+JA81+JA139+JA197</f>
        <v/>
      </c>
      <c r="JB246" s="44">
        <f>JB23+JB81+JB139+JB197</f>
        <v/>
      </c>
      <c r="JC246" s="44">
        <f>JC23+JC81+JC139+JC197</f>
        <v/>
      </c>
      <c r="JD246" s="44">
        <f>JD23+JD81+JD139+JD197</f>
        <v/>
      </c>
      <c r="JE246" s="44">
        <f>JE23+JE81+JE139+JE197</f>
        <v/>
      </c>
      <c r="JF246" s="44">
        <f>JF23+JF81+JF139+JF197</f>
        <v/>
      </c>
      <c r="JG246" s="44">
        <f>JG23+JG81+JG139+JG197</f>
        <v/>
      </c>
      <c r="JH246" s="44">
        <f>JH23+JH81+JH139+JH197</f>
        <v/>
      </c>
      <c r="JI246" s="44">
        <f>JI23+JI81+JI139+JI197</f>
        <v/>
      </c>
      <c r="JJ246" s="44">
        <f>JJ23+JJ81+JJ139+JJ197</f>
        <v/>
      </c>
      <c r="JK246" s="44">
        <f>JK23+JK81+JK139+JK197</f>
        <v/>
      </c>
      <c r="JL246" s="44">
        <f>JL23+JL81+JL139+JL197</f>
        <v/>
      </c>
      <c r="JM246" s="44">
        <f>JM23+JM81+JM139+JM197</f>
        <v/>
      </c>
      <c r="JN246" s="44">
        <f>JN23+JN81+JN139+JN197</f>
        <v/>
      </c>
      <c r="JO246" s="44">
        <f>JO23+JO81+JO139+JO197</f>
        <v/>
      </c>
      <c r="JP246" s="44">
        <f>JP23+JP81+JP139+JP197</f>
        <v/>
      </c>
      <c r="JQ246" s="44">
        <f>JQ23+JQ81+JQ139+JQ197</f>
        <v/>
      </c>
      <c r="JR246" s="44">
        <f>JR23+JR81+JR139+JR197</f>
        <v/>
      </c>
      <c r="JS246" s="44">
        <f>JS23+JS81+JS139+JS197</f>
        <v/>
      </c>
      <c r="JT246" s="44">
        <f>JT23+JT81+JT139+JT197</f>
        <v/>
      </c>
      <c r="JU246" s="44">
        <f>JU23+JU81+JU139+JU197</f>
        <v/>
      </c>
      <c r="JV246" s="44">
        <f>JV23+JV81+JV139+JV197</f>
        <v/>
      </c>
      <c r="JW246" s="44">
        <f>JW23+JW81+JW139+JW197</f>
        <v/>
      </c>
      <c r="JX246" s="44">
        <f>JX23+JX81+JX139+JX197</f>
        <v/>
      </c>
      <c r="JY246" s="44">
        <f>JY23+JY81+JY139+JY197</f>
        <v/>
      </c>
      <c r="JZ246" s="44">
        <f>JZ23+JZ81+JZ139+JZ197</f>
        <v/>
      </c>
      <c r="KA246" s="44">
        <f>KA23+KA81+KA139+KA197</f>
        <v/>
      </c>
      <c r="KB246" s="44">
        <f>KB23+KB81+KB139+KB197</f>
        <v/>
      </c>
      <c r="KC246" s="44">
        <f>KC23+KC81+KC139+KC197</f>
        <v/>
      </c>
      <c r="KD246" s="44">
        <f>KD23+KD81+KD139+KD197</f>
        <v/>
      </c>
      <c r="KE246" s="44">
        <f>KE23+KE81+KE139+KE197</f>
        <v/>
      </c>
      <c r="KF246" s="44">
        <f>KF23+KF81+KF139+KF197</f>
        <v/>
      </c>
      <c r="KG246" s="44">
        <f>KG23+KG81+KG139+KG197</f>
        <v/>
      </c>
      <c r="KH246" s="44">
        <f>KH23+KH81+KH139+KH197</f>
        <v/>
      </c>
      <c r="KI246" s="44">
        <f>KI23+KI81+KI139+KI197</f>
        <v/>
      </c>
      <c r="KJ246" s="44">
        <f>KJ23+KJ81+KJ139+KJ197</f>
        <v/>
      </c>
      <c r="KK246" s="44">
        <f>KK23+KK81+KK139+KK197</f>
        <v/>
      </c>
      <c r="KL246" s="44">
        <f>KL23+KL81+KL139+KL197</f>
        <v/>
      </c>
      <c r="KM246" s="44">
        <f>KM23+KM81+KM139+KM197</f>
        <v/>
      </c>
      <c r="KN246" s="44">
        <f>KN23+KN81+KN139+KN197</f>
        <v/>
      </c>
      <c r="KO246" s="44">
        <f>KO23+KO81+KO139+KO197</f>
        <v/>
      </c>
      <c r="KP246" s="44">
        <f>KP23+KP81+KP139+KP197</f>
        <v/>
      </c>
      <c r="KQ246" s="44">
        <f>KQ23+KQ81+KQ139+KQ197</f>
        <v/>
      </c>
      <c r="KR246" s="44">
        <f>KR23+KR81+KR139+KR197</f>
        <v/>
      </c>
      <c r="KS246" s="44">
        <f>KS23+KS81+KS139+KS197</f>
        <v/>
      </c>
      <c r="KT246" s="44">
        <f>KT23+KT81+KT139+KT197</f>
        <v/>
      </c>
      <c r="KU246" s="44">
        <f>KU23+KU81+KU139+KU197</f>
        <v/>
      </c>
      <c r="KV246" s="44">
        <f>KV23+KV81+KV139+KV197</f>
        <v/>
      </c>
      <c r="KW246" s="44">
        <f>KW23+KW81+KW139+KW197</f>
        <v/>
      </c>
      <c r="KX246" s="44">
        <f>KX23+KX81+KX139+KX197</f>
        <v/>
      </c>
      <c r="KY246" s="44">
        <f>KY23+KY81+KY139+KY197</f>
        <v/>
      </c>
      <c r="KZ246" s="44">
        <f>KZ23+KZ81+KZ139+KZ197</f>
        <v/>
      </c>
      <c r="LA246" s="44">
        <f>LA23+LA81+LA139+LA197</f>
        <v/>
      </c>
      <c r="LB246" s="44">
        <f>LB23+LB81+LB139+LB197</f>
        <v/>
      </c>
      <c r="LC246" s="44">
        <f>LC23+LC81+LC139+LC197</f>
        <v/>
      </c>
      <c r="LD246" s="44">
        <f>LD23+LD81+LD139+LD197</f>
        <v/>
      </c>
      <c r="LE246" s="44">
        <f>LE23+LE81+LE139+LE197</f>
        <v/>
      </c>
      <c r="LF246" s="44">
        <f>LF23+LF81+LF139+LF197</f>
        <v/>
      </c>
      <c r="LG246" s="44">
        <f>LG23+LG81+LG139+LG197</f>
        <v/>
      </c>
      <c r="LH246" s="44">
        <f>LH23+LH81+LH139+LH197</f>
        <v/>
      </c>
      <c r="LI246" s="44">
        <f>LI23+LI81+LI139+LI197</f>
        <v/>
      </c>
      <c r="LJ246" s="44">
        <f>LJ23+LJ81+LJ139+LJ197</f>
        <v/>
      </c>
      <c r="LK246" s="44">
        <f>LK23+LK81+LK139+LK197</f>
        <v/>
      </c>
      <c r="LL246" s="44">
        <f>LL23+LL81+LL139+LL197</f>
        <v/>
      </c>
      <c r="LM246" s="44">
        <f>LM23+LM81+LM139+LM197</f>
        <v/>
      </c>
      <c r="LN246" s="44">
        <f>LN23+LN81+LN139+LN197</f>
        <v/>
      </c>
      <c r="LO246" s="44">
        <f>LO23+LO81+LO139+LO197</f>
        <v/>
      </c>
      <c r="LP246" s="44">
        <f>LP23+LP81+LP139+LP197</f>
        <v/>
      </c>
      <c r="LQ246" s="44">
        <f>LQ23+LQ81+LQ139+LQ197</f>
        <v/>
      </c>
      <c r="LR246" s="44">
        <f>LR23+LR81+LR139+LR197</f>
        <v/>
      </c>
      <c r="LS246" s="44">
        <f>LS23+LS81+LS139+LS197</f>
        <v/>
      </c>
      <c r="LT246" s="44">
        <f>LT23+LT81+LT139+LT197</f>
        <v/>
      </c>
      <c r="LU246" s="44">
        <f>LU23+LU81+LU139+LU197</f>
        <v/>
      </c>
      <c r="LV246" s="44">
        <f>LV23+LV81+LV139+LV197</f>
        <v/>
      </c>
      <c r="LW246" s="44">
        <f>LW23+LW81+LW139+LW197</f>
        <v/>
      </c>
      <c r="LX246" s="44">
        <f>LX23+LX81+LX139+LX197</f>
        <v/>
      </c>
      <c r="LY246" s="44">
        <f>LY23+LY81+LY139+LY197</f>
        <v/>
      </c>
      <c r="LZ246" s="44">
        <f>LZ23+LZ81+LZ139+LZ197</f>
        <v/>
      </c>
      <c r="MA246" s="44">
        <f>MA23+MA81+MA139+MA197</f>
        <v/>
      </c>
      <c r="MB246" s="44">
        <f>MB23+MB81+MB139+MB197</f>
        <v/>
      </c>
      <c r="MC246" s="44">
        <f>MC23+MC81+MC139+MC197</f>
        <v/>
      </c>
      <c r="MD246" s="44">
        <f>MD23+MD81+MD139+MD197</f>
        <v/>
      </c>
      <c r="ME246" s="44">
        <f>ME23+ME81+ME139+ME197</f>
        <v/>
      </c>
      <c r="MF246" s="44">
        <f>MF23+MF81+MF139+MF197</f>
        <v/>
      </c>
      <c r="MG246" s="44">
        <f>MG23+MG81+MG139+MG197</f>
        <v/>
      </c>
      <c r="MH246" s="44">
        <f>MH23+MH81+MH139+MH197</f>
        <v/>
      </c>
      <c r="MI246" s="44">
        <f>MI23+MI81+MI139+MI197</f>
        <v/>
      </c>
      <c r="MJ246" s="44">
        <f>MJ23+MJ81+MJ139+MJ197</f>
        <v/>
      </c>
      <c r="MK246" s="44">
        <f>MK23+MK81+MK139+MK197</f>
        <v/>
      </c>
      <c r="ML246" s="44">
        <f>ML23+ML81+ML139+ML197</f>
        <v/>
      </c>
      <c r="MM246" s="44">
        <f>MM23+MM81+MM139+MM197</f>
        <v/>
      </c>
      <c r="MN246" s="44">
        <f>MN23+MN81+MN139+MN197</f>
        <v/>
      </c>
      <c r="MO246" s="44">
        <f>MO23+MO81+MO139+MO197</f>
        <v/>
      </c>
      <c r="MP246" s="44">
        <f>MP23+MP81+MP139+MP197</f>
        <v/>
      </c>
      <c r="MQ246" s="44">
        <f>MQ23+MQ81+MQ139+MQ197</f>
        <v/>
      </c>
      <c r="MR246" s="44">
        <f>MR23+MR81+MR139+MR197</f>
        <v/>
      </c>
      <c r="MS246" s="44">
        <f>MS23+MS81+MS139+MS197</f>
        <v/>
      </c>
      <c r="MT246" s="44">
        <f>MT23+MT81+MT139+MT197</f>
        <v/>
      </c>
      <c r="MU246" s="44">
        <f>MU23+MU81+MU139+MU197</f>
        <v/>
      </c>
      <c r="MV246" s="44">
        <f>MV23+MV81+MV139+MV197</f>
        <v/>
      </c>
      <c r="MW246" s="44">
        <f>MW23+MW81+MW139+MW197</f>
        <v/>
      </c>
      <c r="MX246" s="44">
        <f>MX23+MX81+MX139+MX197</f>
        <v/>
      </c>
      <c r="MY246" s="44">
        <f>MY23+MY81+MY139+MY197</f>
        <v/>
      </c>
      <c r="MZ246" s="44">
        <f>MZ23+MZ81+MZ139+MZ197</f>
        <v/>
      </c>
      <c r="NA246" s="44">
        <f>NA23+NA81+NA139+NA197</f>
        <v/>
      </c>
      <c r="NB246" s="44">
        <f>NB23+NB81+NB139+NB197</f>
        <v/>
      </c>
      <c r="NC246" s="44">
        <f>NC23+NC81+NC139+NC197</f>
        <v/>
      </c>
      <c r="ND246" s="44">
        <f>ND23+ND81+ND139+ND197</f>
        <v/>
      </c>
      <c r="NE246" s="44">
        <f>NE23+NE81+NE139+NE197</f>
        <v/>
      </c>
      <c r="NF246" s="44">
        <f>NF23+NF81+NF139+NF197</f>
        <v/>
      </c>
      <c r="NG246" s="44">
        <f>NG23+NG81+NG139+NG197</f>
        <v/>
      </c>
      <c r="NH246" s="44">
        <f>NH23+NH81+NH139+NH197</f>
        <v/>
      </c>
      <c r="NI246" s="44">
        <f>NI23+NI81+NI139+NI197</f>
        <v/>
      </c>
      <c r="NJ246" s="44">
        <f>NJ23+NJ81+NJ139+NJ197</f>
        <v/>
      </c>
      <c r="NK246" s="44">
        <f>NK23+NK81+NK139+NK197</f>
        <v/>
      </c>
      <c r="NL246" s="44">
        <f>NL23+NL81+NL139+NL197</f>
        <v/>
      </c>
      <c r="NM246" s="44">
        <f>NM23+NM81+NM139+NM197</f>
        <v/>
      </c>
      <c r="NN246" s="44">
        <f>NN23+NN81+NN139+NN197</f>
        <v/>
      </c>
      <c r="NO246" s="44">
        <f>NO23+NO81+NO139+NO197</f>
        <v/>
      </c>
      <c r="NP246" s="44">
        <f>NP23+NP81+NP139+NP197</f>
        <v/>
      </c>
      <c r="NQ246" s="44">
        <f>NQ23+NQ81+NQ139+NQ197</f>
        <v/>
      </c>
      <c r="NR246" s="44">
        <f>NR23+NR81+NR139+NR197</f>
        <v/>
      </c>
      <c r="NS246" s="44">
        <f>NS23+NS81+NS139+NS197</f>
        <v/>
      </c>
      <c r="NT246" s="44">
        <f>NT23+NT81+NT139+NT197</f>
        <v/>
      </c>
      <c r="NU246" s="44">
        <f>NU23+NU81+NU139+NU197</f>
        <v/>
      </c>
      <c r="NV246" s="44">
        <f>NV23+NV81+NV139+NV197</f>
        <v/>
      </c>
      <c r="NW246" s="44">
        <f>NW23+NW81+NW139+NW197</f>
        <v/>
      </c>
      <c r="NX246" s="44">
        <f>NX23+NX81+NX139+NX197</f>
        <v/>
      </c>
      <c r="NY246" s="44">
        <f>NY23+NY81+NY139+NY197</f>
        <v/>
      </c>
      <c r="NZ246" s="44">
        <f>NZ23+NZ81+NZ139+NZ197</f>
        <v/>
      </c>
      <c r="OA246" s="44">
        <f>OA23+OA81+OA139+OA197</f>
        <v/>
      </c>
      <c r="OB246" s="44">
        <f>OB23+OB81+OB139+OB197</f>
        <v/>
      </c>
      <c r="OC246" s="44">
        <f>OC23+OC81+OC139+OC197</f>
        <v/>
      </c>
      <c r="OD246" s="44">
        <f>OD23+OD81+OD139+OD197</f>
        <v/>
      </c>
      <c r="OE246" s="44">
        <f>OE23+OE81+OE139+OE197</f>
        <v/>
      </c>
      <c r="OF246" s="44">
        <f>OF23+OF81+OF139+OF197</f>
        <v/>
      </c>
      <c r="OG246" s="44">
        <f>OG23+OG81+OG139+OG197</f>
        <v/>
      </c>
      <c r="OH246" s="44">
        <f>OH23+OH81+OH139+OH197</f>
        <v/>
      </c>
      <c r="OI246" s="44">
        <f>OI23+OI81+OI139+OI197</f>
        <v/>
      </c>
      <c r="OJ246" s="44">
        <f>OJ23+OJ81+OJ139+OJ197</f>
        <v/>
      </c>
      <c r="OK246" s="44">
        <f>OK23+OK81+OK139+OK197</f>
        <v/>
      </c>
      <c r="OL246" s="44">
        <f>OL23+OL81+OL139+OL197</f>
        <v/>
      </c>
      <c r="OM246" s="44">
        <f>OM23+OM81+OM139+OM197</f>
        <v/>
      </c>
      <c r="ON246" s="44">
        <f>ON23+ON81+ON139+ON197</f>
        <v/>
      </c>
      <c r="OO246" s="44">
        <f>OO23+OO81+OO139+OO197</f>
        <v/>
      </c>
      <c r="OP246" s="44">
        <f>OP23+OP81+OP139+OP197</f>
        <v/>
      </c>
      <c r="OQ246" s="44">
        <f>OQ23+OQ81+OQ139+OQ197</f>
        <v/>
      </c>
      <c r="OR246" s="44">
        <f>OR23+OR81+OR139+OR197</f>
        <v/>
      </c>
      <c r="OS246" s="44">
        <f>OS23+OS81+OS139+OS197</f>
        <v/>
      </c>
      <c r="OT246" s="44">
        <f>OT23+OT81+OT139+OT197</f>
        <v/>
      </c>
      <c r="OU246" s="44">
        <f>OU23+OU81+OU139+OU197</f>
        <v/>
      </c>
      <c r="OV246" s="44">
        <f>OV23+OV81+OV139+OV197</f>
        <v/>
      </c>
      <c r="OW246" s="44">
        <f>OW23+OW81+OW139+OW197</f>
        <v/>
      </c>
      <c r="OX246" s="44">
        <f>OX23+OX81+OX139+OX197</f>
        <v/>
      </c>
      <c r="OY246" s="44">
        <f>OY23+OY81+OY139+OY197</f>
        <v/>
      </c>
      <c r="OZ246" s="44">
        <f>OZ23+OZ81+OZ139+OZ197</f>
        <v/>
      </c>
      <c r="PA246" s="44">
        <f>PA23+PA81+PA139+PA197</f>
        <v/>
      </c>
      <c r="PB246" s="44">
        <f>PB23+PB81+PB139+PB197</f>
        <v/>
      </c>
      <c r="PC246" s="44">
        <f>PC23+PC81+PC139+PC197</f>
        <v/>
      </c>
      <c r="PD246" s="44">
        <f>PD23+PD81+PD139+PD197</f>
        <v/>
      </c>
      <c r="PE246" s="44">
        <f>PE23+PE81+PE139+PE197</f>
        <v/>
      </c>
      <c r="PF246" s="44">
        <f>PF23+PF81+PF139+PF197</f>
        <v/>
      </c>
      <c r="PG246" s="44">
        <f>PG23+PG81+PG139+PG197</f>
        <v/>
      </c>
      <c r="PH246" s="44">
        <f>PH23+PH81+PH139+PH197</f>
        <v/>
      </c>
      <c r="PI246" s="44">
        <f>PI23+PI81+PI139+PI197</f>
        <v/>
      </c>
      <c r="PJ246" s="44">
        <f>PJ23+PJ81+PJ139+PJ197</f>
        <v/>
      </c>
      <c r="PK246" s="44">
        <f>PK23+PK81+PK139+PK197</f>
        <v/>
      </c>
      <c r="PL246" s="44">
        <f>PL23+PL81+PL139+PL197</f>
        <v/>
      </c>
      <c r="PM246" s="44">
        <f>PM23+PM81+PM139+PM197</f>
        <v/>
      </c>
    </row>
    <row r="247">
      <c r="A247" s="5" t="inlineStr">
        <is>
          <t>Total sources</t>
        </is>
      </c>
      <c r="B247" s="9" t="inlineStr">
        <is>
          <t>ALL</t>
        </is>
      </c>
      <c r="C247" s="43">
        <f>SUM(D247:PM247)</f>
        <v/>
      </c>
      <c r="D247" s="45">
        <f>D26+D84+D142+D200</f>
        <v/>
      </c>
      <c r="E247" s="45">
        <f>E26+E84+E142+E200</f>
        <v/>
      </c>
      <c r="F247" s="45">
        <f>F26+F84+F142+F200</f>
        <v/>
      </c>
      <c r="G247" s="45">
        <f>G26+G84+G142+G200</f>
        <v/>
      </c>
      <c r="H247" s="45">
        <f>H26+H84+H142+H200</f>
        <v/>
      </c>
      <c r="I247" s="45">
        <f>I26+I84+I142+I200</f>
        <v/>
      </c>
      <c r="J247" s="45">
        <f>J26+J84+J142+J200</f>
        <v/>
      </c>
      <c r="K247" s="45">
        <f>K26+K84+K142+K200</f>
        <v/>
      </c>
      <c r="L247" s="45">
        <f>L26+L84+L142+L200</f>
        <v/>
      </c>
      <c r="M247" s="45">
        <f>M26+M84+M142+M200</f>
        <v/>
      </c>
      <c r="N247" s="45">
        <f>N26+N84+N142+N200</f>
        <v/>
      </c>
      <c r="O247" s="45">
        <f>O26+O84+O142+O200</f>
        <v/>
      </c>
      <c r="P247" s="45">
        <f>P26+P84+P142+P200</f>
        <v/>
      </c>
      <c r="Q247" s="45">
        <f>Q26+Q84+Q142+Q200</f>
        <v/>
      </c>
      <c r="R247" s="45">
        <f>R26+R84+R142+R200</f>
        <v/>
      </c>
      <c r="S247" s="45">
        <f>S26+S84+S142+S200</f>
        <v/>
      </c>
      <c r="T247" s="45">
        <f>T26+T84+T142+T200</f>
        <v/>
      </c>
      <c r="U247" s="45">
        <f>U26+U84+U142+U200</f>
        <v/>
      </c>
      <c r="V247" s="45">
        <f>V26+V84+V142+V200</f>
        <v/>
      </c>
      <c r="W247" s="45">
        <f>W26+W84+W142+W200</f>
        <v/>
      </c>
      <c r="X247" s="45">
        <f>X26+X84+X142+X200</f>
        <v/>
      </c>
      <c r="Y247" s="45">
        <f>Y26+Y84+Y142+Y200</f>
        <v/>
      </c>
      <c r="Z247" s="45">
        <f>Z26+Z84+Z142+Z200</f>
        <v/>
      </c>
      <c r="AA247" s="45">
        <f>AA26+AA84+AA142+AA200</f>
        <v/>
      </c>
      <c r="AB247" s="45">
        <f>AB26+AB84+AB142+AB200</f>
        <v/>
      </c>
      <c r="AC247" s="45">
        <f>AC26+AC84+AC142+AC200</f>
        <v/>
      </c>
      <c r="AD247" s="45">
        <f>AD26+AD84+AD142+AD200</f>
        <v/>
      </c>
      <c r="AE247" s="45">
        <f>AE26+AE84+AE142+AE200</f>
        <v/>
      </c>
      <c r="AF247" s="45">
        <f>AF26+AF84+AF142+AF200</f>
        <v/>
      </c>
      <c r="AG247" s="45">
        <f>AG26+AG84+AG142+AG200</f>
        <v/>
      </c>
      <c r="AH247" s="45">
        <f>AH26+AH84+AH142+AH200</f>
        <v/>
      </c>
      <c r="AI247" s="45">
        <f>AI26+AI84+AI142+AI200</f>
        <v/>
      </c>
      <c r="AJ247" s="45">
        <f>AJ26+AJ84+AJ142+AJ200</f>
        <v/>
      </c>
      <c r="AK247" s="45">
        <f>AK26+AK84+AK142+AK200</f>
        <v/>
      </c>
      <c r="AL247" s="45">
        <f>AL26+AL84+AL142+AL200</f>
        <v/>
      </c>
      <c r="AM247" s="45">
        <f>AM26+AM84+AM142+AM200</f>
        <v/>
      </c>
      <c r="AN247" s="45">
        <f>AN26+AN84+AN142+AN200</f>
        <v/>
      </c>
      <c r="AO247" s="45">
        <f>AO26+AO84+AO142+AO200</f>
        <v/>
      </c>
      <c r="AP247" s="45">
        <f>AP26+AP84+AP142+AP200</f>
        <v/>
      </c>
      <c r="AQ247" s="45">
        <f>AQ26+AQ84+AQ142+AQ200</f>
        <v/>
      </c>
      <c r="AR247" s="45">
        <f>AR26+AR84+AR142+AR200</f>
        <v/>
      </c>
      <c r="AS247" s="45">
        <f>AS26+AS84+AS142+AS200</f>
        <v/>
      </c>
      <c r="AT247" s="45">
        <f>AT26+AT84+AT142+AT200</f>
        <v/>
      </c>
      <c r="AU247" s="45">
        <f>AU26+AU84+AU142+AU200</f>
        <v/>
      </c>
      <c r="AV247" s="45">
        <f>AV26+AV84+AV142+AV200</f>
        <v/>
      </c>
      <c r="AW247" s="45">
        <f>AW26+AW84+AW142+AW200</f>
        <v/>
      </c>
      <c r="AX247" s="45">
        <f>AX26+AX84+AX142+AX200</f>
        <v/>
      </c>
      <c r="AY247" s="45">
        <f>AY26+AY84+AY142+AY200</f>
        <v/>
      </c>
      <c r="AZ247" s="45">
        <f>AZ26+AZ84+AZ142+AZ200</f>
        <v/>
      </c>
      <c r="BA247" s="45">
        <f>BA26+BA84+BA142+BA200</f>
        <v/>
      </c>
      <c r="BB247" s="45">
        <f>BB26+BB84+BB142+BB200</f>
        <v/>
      </c>
      <c r="BC247" s="45">
        <f>BC26+BC84+BC142+BC200</f>
        <v/>
      </c>
      <c r="BD247" s="45">
        <f>BD26+BD84+BD142+BD200</f>
        <v/>
      </c>
      <c r="BE247" s="45">
        <f>BE26+BE84+BE142+BE200</f>
        <v/>
      </c>
      <c r="BF247" s="45">
        <f>BF26+BF84+BF142+BF200</f>
        <v/>
      </c>
      <c r="BG247" s="45">
        <f>BG26+BG84+BG142+BG200</f>
        <v/>
      </c>
      <c r="BH247" s="45">
        <f>BH26+BH84+BH142+BH200</f>
        <v/>
      </c>
      <c r="BI247" s="45">
        <f>BI26+BI84+BI142+BI200</f>
        <v/>
      </c>
      <c r="BJ247" s="45">
        <f>BJ26+BJ84+BJ142+BJ200</f>
        <v/>
      </c>
      <c r="BK247" s="45">
        <f>BK26+BK84+BK142+BK200</f>
        <v/>
      </c>
      <c r="BL247" s="45">
        <f>BL26+BL84+BL142+BL200</f>
        <v/>
      </c>
      <c r="BM247" s="45">
        <f>BM26+BM84+BM142+BM200</f>
        <v/>
      </c>
      <c r="BN247" s="45">
        <f>BN26+BN84+BN142+BN200</f>
        <v/>
      </c>
      <c r="BO247" s="45">
        <f>BO26+BO84+BO142+BO200</f>
        <v/>
      </c>
      <c r="BP247" s="45">
        <f>BP26+BP84+BP142+BP200</f>
        <v/>
      </c>
      <c r="BQ247" s="45">
        <f>BQ26+BQ84+BQ142+BQ200</f>
        <v/>
      </c>
      <c r="BR247" s="45">
        <f>BR26+BR84+BR142+BR200</f>
        <v/>
      </c>
      <c r="BS247" s="45">
        <f>BS26+BS84+BS142+BS200</f>
        <v/>
      </c>
      <c r="BT247" s="45">
        <f>BT26+BT84+BT142+BT200</f>
        <v/>
      </c>
      <c r="BU247" s="45">
        <f>BU26+BU84+BU142+BU200</f>
        <v/>
      </c>
      <c r="BV247" s="45">
        <f>BV26+BV84+BV142+BV200</f>
        <v/>
      </c>
      <c r="BW247" s="45">
        <f>BW26+BW84+BW142+BW200</f>
        <v/>
      </c>
      <c r="BX247" s="45">
        <f>BX26+BX84+BX142+BX200</f>
        <v/>
      </c>
      <c r="BY247" s="45">
        <f>BY26+BY84+BY142+BY200</f>
        <v/>
      </c>
      <c r="BZ247" s="45">
        <f>BZ26+BZ84+BZ142+BZ200</f>
        <v/>
      </c>
      <c r="CA247" s="45">
        <f>CA26+CA84+CA142+CA200</f>
        <v/>
      </c>
      <c r="CB247" s="45">
        <f>CB26+CB84+CB142+CB200</f>
        <v/>
      </c>
      <c r="CC247" s="45">
        <f>CC26+CC84+CC142+CC200</f>
        <v/>
      </c>
      <c r="CD247" s="45">
        <f>CD26+CD84+CD142+CD200</f>
        <v/>
      </c>
      <c r="CE247" s="45">
        <f>CE26+CE84+CE142+CE200</f>
        <v/>
      </c>
      <c r="CF247" s="45">
        <f>CF26+CF84+CF142+CF200</f>
        <v/>
      </c>
      <c r="CG247" s="45">
        <f>CG26+CG84+CG142+CG200</f>
        <v/>
      </c>
      <c r="CH247" s="45">
        <f>CH26+CH84+CH142+CH200</f>
        <v/>
      </c>
      <c r="CI247" s="45">
        <f>CI26+CI84+CI142+CI200</f>
        <v/>
      </c>
      <c r="CJ247" s="45">
        <f>CJ26+CJ84+CJ142+CJ200</f>
        <v/>
      </c>
      <c r="CK247" s="45">
        <f>CK26+CK84+CK142+CK200</f>
        <v/>
      </c>
      <c r="CL247" s="45">
        <f>CL26+CL84+CL142+CL200</f>
        <v/>
      </c>
      <c r="CM247" s="45">
        <f>CM26+CM84+CM142+CM200</f>
        <v/>
      </c>
      <c r="CN247" s="45">
        <f>CN26+CN84+CN142+CN200</f>
        <v/>
      </c>
      <c r="CO247" s="45">
        <f>CO26+CO84+CO142+CO200</f>
        <v/>
      </c>
      <c r="CP247" s="45">
        <f>CP26+CP84+CP142+CP200</f>
        <v/>
      </c>
      <c r="CQ247" s="45">
        <f>CQ26+CQ84+CQ142+CQ200</f>
        <v/>
      </c>
      <c r="CR247" s="45">
        <f>CR26+CR84+CR142+CR200</f>
        <v/>
      </c>
      <c r="CS247" s="45">
        <f>CS26+CS84+CS142+CS200</f>
        <v/>
      </c>
      <c r="CT247" s="45">
        <f>CT26+CT84+CT142+CT200</f>
        <v/>
      </c>
      <c r="CU247" s="45">
        <f>CU26+CU84+CU142+CU200</f>
        <v/>
      </c>
      <c r="CV247" s="45">
        <f>CV26+CV84+CV142+CV200</f>
        <v/>
      </c>
      <c r="CW247" s="45">
        <f>CW26+CW84+CW142+CW200</f>
        <v/>
      </c>
      <c r="CX247" s="45">
        <f>CX26+CX84+CX142+CX200</f>
        <v/>
      </c>
      <c r="CY247" s="45">
        <f>CY26+CY84+CY142+CY200</f>
        <v/>
      </c>
      <c r="CZ247" s="45">
        <f>CZ26+CZ84+CZ142+CZ200</f>
        <v/>
      </c>
      <c r="DA247" s="45">
        <f>DA26+DA84+DA142+DA200</f>
        <v/>
      </c>
      <c r="DB247" s="45">
        <f>DB26+DB84+DB142+DB200</f>
        <v/>
      </c>
      <c r="DC247" s="45">
        <f>DC26+DC84+DC142+DC200</f>
        <v/>
      </c>
      <c r="DD247" s="45">
        <f>DD26+DD84+DD142+DD200</f>
        <v/>
      </c>
      <c r="DE247" s="45">
        <f>DE26+DE84+DE142+DE200</f>
        <v/>
      </c>
      <c r="DF247" s="45">
        <f>DF26+DF84+DF142+DF200</f>
        <v/>
      </c>
      <c r="DG247" s="45">
        <f>DG26+DG84+DG142+DG200</f>
        <v/>
      </c>
      <c r="DH247" s="45">
        <f>DH26+DH84+DH142+DH200</f>
        <v/>
      </c>
      <c r="DI247" s="45">
        <f>DI26+DI84+DI142+DI200</f>
        <v/>
      </c>
      <c r="DJ247" s="45">
        <f>DJ26+DJ84+DJ142+DJ200</f>
        <v/>
      </c>
      <c r="DK247" s="45">
        <f>DK26+DK84+DK142+DK200</f>
        <v/>
      </c>
      <c r="DL247" s="45">
        <f>DL26+DL84+DL142+DL200</f>
        <v/>
      </c>
      <c r="DM247" s="45">
        <f>DM26+DM84+DM142+DM200</f>
        <v/>
      </c>
      <c r="DN247" s="45">
        <f>DN26+DN84+DN142+DN200</f>
        <v/>
      </c>
      <c r="DO247" s="45">
        <f>DO26+DO84+DO142+DO200</f>
        <v/>
      </c>
      <c r="DP247" s="45">
        <f>DP26+DP84+DP142+DP200</f>
        <v/>
      </c>
      <c r="DQ247" s="45">
        <f>DQ26+DQ84+DQ142+DQ200</f>
        <v/>
      </c>
      <c r="DR247" s="45">
        <f>DR26+DR84+DR142+DR200</f>
        <v/>
      </c>
      <c r="DS247" s="45">
        <f>DS26+DS84+DS142+DS200</f>
        <v/>
      </c>
      <c r="DT247" s="45">
        <f>DT26+DT84+DT142+DT200</f>
        <v/>
      </c>
      <c r="DU247" s="45">
        <f>DU26+DU84+DU142+DU200</f>
        <v/>
      </c>
      <c r="DV247" s="45">
        <f>DV26+DV84+DV142+DV200</f>
        <v/>
      </c>
      <c r="DW247" s="45">
        <f>DW26+DW84+DW142+DW200</f>
        <v/>
      </c>
      <c r="DX247" s="45">
        <f>DX26+DX84+DX142+DX200</f>
        <v/>
      </c>
      <c r="DY247" s="45">
        <f>DY26+DY84+DY142+DY200</f>
        <v/>
      </c>
      <c r="DZ247" s="45">
        <f>DZ26+DZ84+DZ142+DZ200</f>
        <v/>
      </c>
      <c r="EA247" s="45">
        <f>EA26+EA84+EA142+EA200</f>
        <v/>
      </c>
      <c r="EB247" s="45">
        <f>EB26+EB84+EB142+EB200</f>
        <v/>
      </c>
      <c r="EC247" s="45">
        <f>EC26+EC84+EC142+EC200</f>
        <v/>
      </c>
      <c r="ED247" s="45">
        <f>ED26+ED84+ED142+ED200</f>
        <v/>
      </c>
      <c r="EE247" s="45">
        <f>EE26+EE84+EE142+EE200</f>
        <v/>
      </c>
      <c r="EF247" s="45">
        <f>EF26+EF84+EF142+EF200</f>
        <v/>
      </c>
      <c r="EG247" s="45">
        <f>EG26+EG84+EG142+EG200</f>
        <v/>
      </c>
      <c r="EH247" s="45">
        <f>EH26+EH84+EH142+EH200</f>
        <v/>
      </c>
      <c r="EI247" s="45">
        <f>EI26+EI84+EI142+EI200</f>
        <v/>
      </c>
      <c r="EJ247" s="45">
        <f>EJ26+EJ84+EJ142+EJ200</f>
        <v/>
      </c>
      <c r="EK247" s="45">
        <f>EK26+EK84+EK142+EK200</f>
        <v/>
      </c>
      <c r="EL247" s="45">
        <f>EL26+EL84+EL142+EL200</f>
        <v/>
      </c>
      <c r="EM247" s="45">
        <f>EM26+EM84+EM142+EM200</f>
        <v/>
      </c>
      <c r="EN247" s="45">
        <f>EN26+EN84+EN142+EN200</f>
        <v/>
      </c>
      <c r="EO247" s="45">
        <f>EO26+EO84+EO142+EO200</f>
        <v/>
      </c>
      <c r="EP247" s="45">
        <f>EP26+EP84+EP142+EP200</f>
        <v/>
      </c>
      <c r="EQ247" s="45">
        <f>EQ26+EQ84+EQ142+EQ200</f>
        <v/>
      </c>
      <c r="ER247" s="45">
        <f>ER26+ER84+ER142+ER200</f>
        <v/>
      </c>
      <c r="ES247" s="45">
        <f>ES26+ES84+ES142+ES200</f>
        <v/>
      </c>
      <c r="ET247" s="45">
        <f>ET26+ET84+ET142+ET200</f>
        <v/>
      </c>
      <c r="EU247" s="45">
        <f>EU26+EU84+EU142+EU200</f>
        <v/>
      </c>
      <c r="EV247" s="45">
        <f>EV26+EV84+EV142+EV200</f>
        <v/>
      </c>
      <c r="EW247" s="45">
        <f>EW26+EW84+EW142+EW200</f>
        <v/>
      </c>
      <c r="EX247" s="45">
        <f>EX26+EX84+EX142+EX200</f>
        <v/>
      </c>
      <c r="EY247" s="45">
        <f>EY26+EY84+EY142+EY200</f>
        <v/>
      </c>
      <c r="EZ247" s="45">
        <f>EZ26+EZ84+EZ142+EZ200</f>
        <v/>
      </c>
      <c r="FA247" s="45">
        <f>FA26+FA84+FA142+FA200</f>
        <v/>
      </c>
      <c r="FB247" s="45">
        <f>FB26+FB84+FB142+FB200</f>
        <v/>
      </c>
      <c r="FC247" s="45">
        <f>FC26+FC84+FC142+FC200</f>
        <v/>
      </c>
      <c r="FD247" s="45">
        <f>FD26+FD84+FD142+FD200</f>
        <v/>
      </c>
      <c r="FE247" s="45">
        <f>FE26+FE84+FE142+FE200</f>
        <v/>
      </c>
      <c r="FF247" s="45">
        <f>FF26+FF84+FF142+FF200</f>
        <v/>
      </c>
      <c r="FG247" s="45">
        <f>FG26+FG84+FG142+FG200</f>
        <v/>
      </c>
      <c r="FH247" s="45">
        <f>FH26+FH84+FH142+FH200</f>
        <v/>
      </c>
      <c r="FI247" s="45">
        <f>FI26+FI84+FI142+FI200</f>
        <v/>
      </c>
      <c r="FJ247" s="45">
        <f>FJ26+FJ84+FJ142+FJ200</f>
        <v/>
      </c>
      <c r="FK247" s="45">
        <f>FK26+FK84+FK142+FK200</f>
        <v/>
      </c>
      <c r="FL247" s="45">
        <f>FL26+FL84+FL142+FL200</f>
        <v/>
      </c>
      <c r="FM247" s="45">
        <f>FM26+FM84+FM142+FM200</f>
        <v/>
      </c>
      <c r="FN247" s="45">
        <f>FN26+FN84+FN142+FN200</f>
        <v/>
      </c>
      <c r="FO247" s="45">
        <f>FO26+FO84+FO142+FO200</f>
        <v/>
      </c>
      <c r="FP247" s="45">
        <f>FP26+FP84+FP142+FP200</f>
        <v/>
      </c>
      <c r="FQ247" s="45">
        <f>FQ26+FQ84+FQ142+FQ200</f>
        <v/>
      </c>
      <c r="FR247" s="45">
        <f>FR26+FR84+FR142+FR200</f>
        <v/>
      </c>
      <c r="FS247" s="45">
        <f>FS26+FS84+FS142+FS200</f>
        <v/>
      </c>
      <c r="FT247" s="45">
        <f>FT26+FT84+FT142+FT200</f>
        <v/>
      </c>
      <c r="FU247" s="45">
        <f>FU26+FU84+FU142+FU200</f>
        <v/>
      </c>
      <c r="FV247" s="45">
        <f>FV26+FV84+FV142+FV200</f>
        <v/>
      </c>
      <c r="FW247" s="45">
        <f>FW26+FW84+FW142+FW200</f>
        <v/>
      </c>
      <c r="FX247" s="45">
        <f>FX26+FX84+FX142+FX200</f>
        <v/>
      </c>
      <c r="FY247" s="45">
        <f>FY26+FY84+FY142+FY200</f>
        <v/>
      </c>
      <c r="FZ247" s="45">
        <f>FZ26+FZ84+FZ142+FZ200</f>
        <v/>
      </c>
      <c r="GA247" s="45">
        <f>GA26+GA84+GA142+GA200</f>
        <v/>
      </c>
      <c r="GB247" s="45">
        <f>GB26+GB84+GB142+GB200</f>
        <v/>
      </c>
      <c r="GC247" s="45">
        <f>GC26+GC84+GC142+GC200</f>
        <v/>
      </c>
      <c r="GD247" s="45">
        <f>GD26+GD84+GD142+GD200</f>
        <v/>
      </c>
      <c r="GE247" s="45">
        <f>GE26+GE84+GE142+GE200</f>
        <v/>
      </c>
      <c r="GF247" s="45">
        <f>GF26+GF84+GF142+GF200</f>
        <v/>
      </c>
      <c r="GG247" s="45">
        <f>GG26+GG84+GG142+GG200</f>
        <v/>
      </c>
      <c r="GH247" s="45">
        <f>GH26+GH84+GH142+GH200</f>
        <v/>
      </c>
      <c r="GI247" s="45">
        <f>GI26+GI84+GI142+GI200</f>
        <v/>
      </c>
      <c r="GJ247" s="45">
        <f>GJ26+GJ84+GJ142+GJ200</f>
        <v/>
      </c>
      <c r="GK247" s="45">
        <f>GK26+GK84+GK142+GK200</f>
        <v/>
      </c>
      <c r="GL247" s="45">
        <f>GL26+GL84+GL142+GL200</f>
        <v/>
      </c>
      <c r="GM247" s="45">
        <f>GM26+GM84+GM142+GM200</f>
        <v/>
      </c>
      <c r="GN247" s="45">
        <f>GN26+GN84+GN142+GN200</f>
        <v/>
      </c>
      <c r="GO247" s="45">
        <f>GO26+GO84+GO142+GO200</f>
        <v/>
      </c>
      <c r="GP247" s="45">
        <f>GP26+GP84+GP142+GP200</f>
        <v/>
      </c>
      <c r="GQ247" s="45">
        <f>GQ26+GQ84+GQ142+GQ200</f>
        <v/>
      </c>
      <c r="GR247" s="45">
        <f>GR26+GR84+GR142+GR200</f>
        <v/>
      </c>
      <c r="GS247" s="45">
        <f>GS26+GS84+GS142+GS200</f>
        <v/>
      </c>
      <c r="GT247" s="45">
        <f>GT26+GT84+GT142+GT200</f>
        <v/>
      </c>
      <c r="GU247" s="45">
        <f>GU26+GU84+GU142+GU200</f>
        <v/>
      </c>
      <c r="GV247" s="45">
        <f>GV26+GV84+GV142+GV200</f>
        <v/>
      </c>
      <c r="GW247" s="45">
        <f>GW26+GW84+GW142+GW200</f>
        <v/>
      </c>
      <c r="GX247" s="45">
        <f>GX26+GX84+GX142+GX200</f>
        <v/>
      </c>
      <c r="GY247" s="45">
        <f>GY26+GY84+GY142+GY200</f>
        <v/>
      </c>
      <c r="GZ247" s="45">
        <f>GZ26+GZ84+GZ142+GZ200</f>
        <v/>
      </c>
      <c r="HA247" s="45">
        <f>HA26+HA84+HA142+HA200</f>
        <v/>
      </c>
      <c r="HB247" s="45">
        <f>HB26+HB84+HB142+HB200</f>
        <v/>
      </c>
      <c r="HC247" s="45">
        <f>HC26+HC84+HC142+HC200</f>
        <v/>
      </c>
      <c r="HD247" s="45">
        <f>HD26+HD84+HD142+HD200</f>
        <v/>
      </c>
      <c r="HE247" s="45">
        <f>HE26+HE84+HE142+HE200</f>
        <v/>
      </c>
      <c r="HF247" s="45">
        <f>HF26+HF84+HF142+HF200</f>
        <v/>
      </c>
      <c r="HG247" s="45">
        <f>HG26+HG84+HG142+HG200</f>
        <v/>
      </c>
      <c r="HH247" s="45">
        <f>HH26+HH84+HH142+HH200</f>
        <v/>
      </c>
      <c r="HI247" s="45">
        <f>HI26+HI84+HI142+HI200</f>
        <v/>
      </c>
      <c r="HJ247" s="45">
        <f>HJ26+HJ84+HJ142+HJ200</f>
        <v/>
      </c>
      <c r="HK247" s="45">
        <f>HK26+HK84+HK142+HK200</f>
        <v/>
      </c>
      <c r="HL247" s="45">
        <f>HL26+HL84+HL142+HL200</f>
        <v/>
      </c>
      <c r="HM247" s="45">
        <f>HM26+HM84+HM142+HM200</f>
        <v/>
      </c>
      <c r="HN247" s="45">
        <f>HN26+HN84+HN142+HN200</f>
        <v/>
      </c>
      <c r="HO247" s="45">
        <f>HO26+HO84+HO142+HO200</f>
        <v/>
      </c>
      <c r="HP247" s="45">
        <f>HP26+HP84+HP142+HP200</f>
        <v/>
      </c>
      <c r="HQ247" s="45">
        <f>HQ26+HQ84+HQ142+HQ200</f>
        <v/>
      </c>
      <c r="HR247" s="45">
        <f>HR26+HR84+HR142+HR200</f>
        <v/>
      </c>
      <c r="HS247" s="45">
        <f>HS26+HS84+HS142+HS200</f>
        <v/>
      </c>
      <c r="HT247" s="45">
        <f>HT26+HT84+HT142+HT200</f>
        <v/>
      </c>
      <c r="HU247" s="45">
        <f>HU26+HU84+HU142+HU200</f>
        <v/>
      </c>
      <c r="HV247" s="45">
        <f>HV26+HV84+HV142+HV200</f>
        <v/>
      </c>
      <c r="HW247" s="45">
        <f>HW26+HW84+HW142+HW200</f>
        <v/>
      </c>
      <c r="HX247" s="45">
        <f>HX26+HX84+HX142+HX200</f>
        <v/>
      </c>
      <c r="HY247" s="45">
        <f>HY26+HY84+HY142+HY200</f>
        <v/>
      </c>
      <c r="HZ247" s="45">
        <f>HZ26+HZ84+HZ142+HZ200</f>
        <v/>
      </c>
      <c r="IA247" s="45">
        <f>IA26+IA84+IA142+IA200</f>
        <v/>
      </c>
      <c r="IB247" s="45">
        <f>IB26+IB84+IB142+IB200</f>
        <v/>
      </c>
      <c r="IC247" s="45">
        <f>IC26+IC84+IC142+IC200</f>
        <v/>
      </c>
      <c r="ID247" s="45">
        <f>ID26+ID84+ID142+ID200</f>
        <v/>
      </c>
      <c r="IE247" s="45">
        <f>IE26+IE84+IE142+IE200</f>
        <v/>
      </c>
      <c r="IF247" s="45">
        <f>IF26+IF84+IF142+IF200</f>
        <v/>
      </c>
      <c r="IG247" s="45">
        <f>IG26+IG84+IG142+IG200</f>
        <v/>
      </c>
      <c r="IH247" s="45">
        <f>IH26+IH84+IH142+IH200</f>
        <v/>
      </c>
      <c r="II247" s="45">
        <f>II26+II84+II142+II200</f>
        <v/>
      </c>
      <c r="IJ247" s="45">
        <f>IJ26+IJ84+IJ142+IJ200</f>
        <v/>
      </c>
      <c r="IK247" s="45">
        <f>IK26+IK84+IK142+IK200</f>
        <v/>
      </c>
      <c r="IL247" s="45">
        <f>IL26+IL84+IL142+IL200</f>
        <v/>
      </c>
      <c r="IM247" s="45">
        <f>IM26+IM84+IM142+IM200</f>
        <v/>
      </c>
      <c r="IN247" s="45">
        <f>IN26+IN84+IN142+IN200</f>
        <v/>
      </c>
      <c r="IO247" s="45">
        <f>IO26+IO84+IO142+IO200</f>
        <v/>
      </c>
      <c r="IP247" s="45">
        <f>IP26+IP84+IP142+IP200</f>
        <v/>
      </c>
      <c r="IQ247" s="45">
        <f>IQ26+IQ84+IQ142+IQ200</f>
        <v/>
      </c>
      <c r="IR247" s="45">
        <f>IR26+IR84+IR142+IR200</f>
        <v/>
      </c>
      <c r="IS247" s="45">
        <f>IS26+IS84+IS142+IS200</f>
        <v/>
      </c>
      <c r="IT247" s="45">
        <f>IT26+IT84+IT142+IT200</f>
        <v/>
      </c>
      <c r="IU247" s="45">
        <f>IU26+IU84+IU142+IU200</f>
        <v/>
      </c>
      <c r="IV247" s="45">
        <f>IV26+IV84+IV142+IV200</f>
        <v/>
      </c>
      <c r="IW247" s="45">
        <f>IW26+IW84+IW142+IW200</f>
        <v/>
      </c>
      <c r="IX247" s="45">
        <f>IX26+IX84+IX142+IX200</f>
        <v/>
      </c>
      <c r="IY247" s="45">
        <f>IY26+IY84+IY142+IY200</f>
        <v/>
      </c>
      <c r="IZ247" s="45">
        <f>IZ26+IZ84+IZ142+IZ200</f>
        <v/>
      </c>
      <c r="JA247" s="45">
        <f>JA26+JA84+JA142+JA200</f>
        <v/>
      </c>
      <c r="JB247" s="45">
        <f>JB26+JB84+JB142+JB200</f>
        <v/>
      </c>
      <c r="JC247" s="45">
        <f>JC26+JC84+JC142+JC200</f>
        <v/>
      </c>
      <c r="JD247" s="45">
        <f>JD26+JD84+JD142+JD200</f>
        <v/>
      </c>
      <c r="JE247" s="45">
        <f>JE26+JE84+JE142+JE200</f>
        <v/>
      </c>
      <c r="JF247" s="45">
        <f>JF26+JF84+JF142+JF200</f>
        <v/>
      </c>
      <c r="JG247" s="45">
        <f>JG26+JG84+JG142+JG200</f>
        <v/>
      </c>
      <c r="JH247" s="45">
        <f>JH26+JH84+JH142+JH200</f>
        <v/>
      </c>
      <c r="JI247" s="45">
        <f>JI26+JI84+JI142+JI200</f>
        <v/>
      </c>
      <c r="JJ247" s="45">
        <f>JJ26+JJ84+JJ142+JJ200</f>
        <v/>
      </c>
      <c r="JK247" s="45">
        <f>JK26+JK84+JK142+JK200</f>
        <v/>
      </c>
      <c r="JL247" s="45">
        <f>JL26+JL84+JL142+JL200</f>
        <v/>
      </c>
      <c r="JM247" s="45">
        <f>JM26+JM84+JM142+JM200</f>
        <v/>
      </c>
      <c r="JN247" s="45">
        <f>JN26+JN84+JN142+JN200</f>
        <v/>
      </c>
      <c r="JO247" s="45">
        <f>JO26+JO84+JO142+JO200</f>
        <v/>
      </c>
      <c r="JP247" s="45">
        <f>JP26+JP84+JP142+JP200</f>
        <v/>
      </c>
      <c r="JQ247" s="45">
        <f>JQ26+JQ84+JQ142+JQ200</f>
        <v/>
      </c>
      <c r="JR247" s="45">
        <f>JR26+JR84+JR142+JR200</f>
        <v/>
      </c>
      <c r="JS247" s="45">
        <f>JS26+JS84+JS142+JS200</f>
        <v/>
      </c>
      <c r="JT247" s="45">
        <f>JT26+JT84+JT142+JT200</f>
        <v/>
      </c>
      <c r="JU247" s="45">
        <f>JU26+JU84+JU142+JU200</f>
        <v/>
      </c>
      <c r="JV247" s="45">
        <f>JV26+JV84+JV142+JV200</f>
        <v/>
      </c>
      <c r="JW247" s="45">
        <f>JW26+JW84+JW142+JW200</f>
        <v/>
      </c>
      <c r="JX247" s="45">
        <f>JX26+JX84+JX142+JX200</f>
        <v/>
      </c>
      <c r="JY247" s="45">
        <f>JY26+JY84+JY142+JY200</f>
        <v/>
      </c>
      <c r="JZ247" s="45">
        <f>JZ26+JZ84+JZ142+JZ200</f>
        <v/>
      </c>
      <c r="KA247" s="45">
        <f>KA26+KA84+KA142+KA200</f>
        <v/>
      </c>
      <c r="KB247" s="45">
        <f>KB26+KB84+KB142+KB200</f>
        <v/>
      </c>
      <c r="KC247" s="45">
        <f>KC26+KC84+KC142+KC200</f>
        <v/>
      </c>
      <c r="KD247" s="45">
        <f>KD26+KD84+KD142+KD200</f>
        <v/>
      </c>
      <c r="KE247" s="45">
        <f>KE26+KE84+KE142+KE200</f>
        <v/>
      </c>
      <c r="KF247" s="45">
        <f>KF26+KF84+KF142+KF200</f>
        <v/>
      </c>
      <c r="KG247" s="45">
        <f>KG26+KG84+KG142+KG200</f>
        <v/>
      </c>
      <c r="KH247" s="45">
        <f>KH26+KH84+KH142+KH200</f>
        <v/>
      </c>
      <c r="KI247" s="45">
        <f>KI26+KI84+KI142+KI200</f>
        <v/>
      </c>
      <c r="KJ247" s="45">
        <f>KJ26+KJ84+KJ142+KJ200</f>
        <v/>
      </c>
      <c r="KK247" s="45">
        <f>KK26+KK84+KK142+KK200</f>
        <v/>
      </c>
      <c r="KL247" s="45">
        <f>KL26+KL84+KL142+KL200</f>
        <v/>
      </c>
      <c r="KM247" s="45">
        <f>KM26+KM84+KM142+KM200</f>
        <v/>
      </c>
      <c r="KN247" s="45">
        <f>KN26+KN84+KN142+KN200</f>
        <v/>
      </c>
      <c r="KO247" s="45">
        <f>KO26+KO84+KO142+KO200</f>
        <v/>
      </c>
      <c r="KP247" s="45">
        <f>KP26+KP84+KP142+KP200</f>
        <v/>
      </c>
      <c r="KQ247" s="45">
        <f>KQ26+KQ84+KQ142+KQ200</f>
        <v/>
      </c>
      <c r="KR247" s="45">
        <f>KR26+KR84+KR142+KR200</f>
        <v/>
      </c>
      <c r="KS247" s="45">
        <f>KS26+KS84+KS142+KS200</f>
        <v/>
      </c>
      <c r="KT247" s="45">
        <f>KT26+KT84+KT142+KT200</f>
        <v/>
      </c>
      <c r="KU247" s="45">
        <f>KU26+KU84+KU142+KU200</f>
        <v/>
      </c>
      <c r="KV247" s="45">
        <f>KV26+KV84+KV142+KV200</f>
        <v/>
      </c>
      <c r="KW247" s="45">
        <f>KW26+KW84+KW142+KW200</f>
        <v/>
      </c>
      <c r="KX247" s="45">
        <f>KX26+KX84+KX142+KX200</f>
        <v/>
      </c>
      <c r="KY247" s="45">
        <f>KY26+KY84+KY142+KY200</f>
        <v/>
      </c>
      <c r="KZ247" s="45">
        <f>KZ26+KZ84+KZ142+KZ200</f>
        <v/>
      </c>
      <c r="LA247" s="45">
        <f>LA26+LA84+LA142+LA200</f>
        <v/>
      </c>
      <c r="LB247" s="45">
        <f>LB26+LB84+LB142+LB200</f>
        <v/>
      </c>
      <c r="LC247" s="45">
        <f>LC26+LC84+LC142+LC200</f>
        <v/>
      </c>
      <c r="LD247" s="45">
        <f>LD26+LD84+LD142+LD200</f>
        <v/>
      </c>
      <c r="LE247" s="45">
        <f>LE26+LE84+LE142+LE200</f>
        <v/>
      </c>
      <c r="LF247" s="45">
        <f>LF26+LF84+LF142+LF200</f>
        <v/>
      </c>
      <c r="LG247" s="45">
        <f>LG26+LG84+LG142+LG200</f>
        <v/>
      </c>
      <c r="LH247" s="45">
        <f>LH26+LH84+LH142+LH200</f>
        <v/>
      </c>
      <c r="LI247" s="45">
        <f>LI26+LI84+LI142+LI200</f>
        <v/>
      </c>
      <c r="LJ247" s="45">
        <f>LJ26+LJ84+LJ142+LJ200</f>
        <v/>
      </c>
      <c r="LK247" s="45">
        <f>LK26+LK84+LK142+LK200</f>
        <v/>
      </c>
      <c r="LL247" s="45">
        <f>LL26+LL84+LL142+LL200</f>
        <v/>
      </c>
      <c r="LM247" s="45">
        <f>LM26+LM84+LM142+LM200</f>
        <v/>
      </c>
      <c r="LN247" s="45">
        <f>LN26+LN84+LN142+LN200</f>
        <v/>
      </c>
      <c r="LO247" s="45">
        <f>LO26+LO84+LO142+LO200</f>
        <v/>
      </c>
      <c r="LP247" s="45">
        <f>LP26+LP84+LP142+LP200</f>
        <v/>
      </c>
      <c r="LQ247" s="45">
        <f>LQ26+LQ84+LQ142+LQ200</f>
        <v/>
      </c>
      <c r="LR247" s="45">
        <f>LR26+LR84+LR142+LR200</f>
        <v/>
      </c>
      <c r="LS247" s="45">
        <f>LS26+LS84+LS142+LS200</f>
        <v/>
      </c>
      <c r="LT247" s="45">
        <f>LT26+LT84+LT142+LT200</f>
        <v/>
      </c>
      <c r="LU247" s="45">
        <f>LU26+LU84+LU142+LU200</f>
        <v/>
      </c>
      <c r="LV247" s="45">
        <f>LV26+LV84+LV142+LV200</f>
        <v/>
      </c>
      <c r="LW247" s="45">
        <f>LW26+LW84+LW142+LW200</f>
        <v/>
      </c>
      <c r="LX247" s="45">
        <f>LX26+LX84+LX142+LX200</f>
        <v/>
      </c>
      <c r="LY247" s="45">
        <f>LY26+LY84+LY142+LY200</f>
        <v/>
      </c>
      <c r="LZ247" s="45">
        <f>LZ26+LZ84+LZ142+LZ200</f>
        <v/>
      </c>
      <c r="MA247" s="45">
        <f>MA26+MA84+MA142+MA200</f>
        <v/>
      </c>
      <c r="MB247" s="45">
        <f>MB26+MB84+MB142+MB200</f>
        <v/>
      </c>
      <c r="MC247" s="45">
        <f>MC26+MC84+MC142+MC200</f>
        <v/>
      </c>
      <c r="MD247" s="45">
        <f>MD26+MD84+MD142+MD200</f>
        <v/>
      </c>
      <c r="ME247" s="45">
        <f>ME26+ME84+ME142+ME200</f>
        <v/>
      </c>
      <c r="MF247" s="45">
        <f>MF26+MF84+MF142+MF200</f>
        <v/>
      </c>
      <c r="MG247" s="45">
        <f>MG26+MG84+MG142+MG200</f>
        <v/>
      </c>
      <c r="MH247" s="45">
        <f>MH26+MH84+MH142+MH200</f>
        <v/>
      </c>
      <c r="MI247" s="45">
        <f>MI26+MI84+MI142+MI200</f>
        <v/>
      </c>
      <c r="MJ247" s="45">
        <f>MJ26+MJ84+MJ142+MJ200</f>
        <v/>
      </c>
      <c r="MK247" s="45">
        <f>MK26+MK84+MK142+MK200</f>
        <v/>
      </c>
      <c r="ML247" s="45">
        <f>ML26+ML84+ML142+ML200</f>
        <v/>
      </c>
      <c r="MM247" s="45">
        <f>MM26+MM84+MM142+MM200</f>
        <v/>
      </c>
      <c r="MN247" s="45">
        <f>MN26+MN84+MN142+MN200</f>
        <v/>
      </c>
      <c r="MO247" s="45">
        <f>MO26+MO84+MO142+MO200</f>
        <v/>
      </c>
      <c r="MP247" s="45">
        <f>MP26+MP84+MP142+MP200</f>
        <v/>
      </c>
      <c r="MQ247" s="45">
        <f>MQ26+MQ84+MQ142+MQ200</f>
        <v/>
      </c>
      <c r="MR247" s="45">
        <f>MR26+MR84+MR142+MR200</f>
        <v/>
      </c>
      <c r="MS247" s="45">
        <f>MS26+MS84+MS142+MS200</f>
        <v/>
      </c>
      <c r="MT247" s="45">
        <f>MT26+MT84+MT142+MT200</f>
        <v/>
      </c>
      <c r="MU247" s="45">
        <f>MU26+MU84+MU142+MU200</f>
        <v/>
      </c>
      <c r="MV247" s="45">
        <f>MV26+MV84+MV142+MV200</f>
        <v/>
      </c>
      <c r="MW247" s="45">
        <f>MW26+MW84+MW142+MW200</f>
        <v/>
      </c>
      <c r="MX247" s="45">
        <f>MX26+MX84+MX142+MX200</f>
        <v/>
      </c>
      <c r="MY247" s="45">
        <f>MY26+MY84+MY142+MY200</f>
        <v/>
      </c>
      <c r="MZ247" s="45">
        <f>MZ26+MZ84+MZ142+MZ200</f>
        <v/>
      </c>
      <c r="NA247" s="45">
        <f>NA26+NA84+NA142+NA200</f>
        <v/>
      </c>
      <c r="NB247" s="45">
        <f>NB26+NB84+NB142+NB200</f>
        <v/>
      </c>
      <c r="NC247" s="45">
        <f>NC26+NC84+NC142+NC200</f>
        <v/>
      </c>
      <c r="ND247" s="45">
        <f>ND26+ND84+ND142+ND200</f>
        <v/>
      </c>
      <c r="NE247" s="45">
        <f>NE26+NE84+NE142+NE200</f>
        <v/>
      </c>
      <c r="NF247" s="45">
        <f>NF26+NF84+NF142+NF200</f>
        <v/>
      </c>
      <c r="NG247" s="45">
        <f>NG26+NG84+NG142+NG200</f>
        <v/>
      </c>
      <c r="NH247" s="45">
        <f>NH26+NH84+NH142+NH200</f>
        <v/>
      </c>
      <c r="NI247" s="45">
        <f>NI26+NI84+NI142+NI200</f>
        <v/>
      </c>
      <c r="NJ247" s="45">
        <f>NJ26+NJ84+NJ142+NJ200</f>
        <v/>
      </c>
      <c r="NK247" s="45">
        <f>NK26+NK84+NK142+NK200</f>
        <v/>
      </c>
      <c r="NL247" s="45">
        <f>NL26+NL84+NL142+NL200</f>
        <v/>
      </c>
      <c r="NM247" s="45">
        <f>NM26+NM84+NM142+NM200</f>
        <v/>
      </c>
      <c r="NN247" s="45">
        <f>NN26+NN84+NN142+NN200</f>
        <v/>
      </c>
      <c r="NO247" s="45">
        <f>NO26+NO84+NO142+NO200</f>
        <v/>
      </c>
      <c r="NP247" s="45">
        <f>NP26+NP84+NP142+NP200</f>
        <v/>
      </c>
      <c r="NQ247" s="45">
        <f>NQ26+NQ84+NQ142+NQ200</f>
        <v/>
      </c>
      <c r="NR247" s="45">
        <f>NR26+NR84+NR142+NR200</f>
        <v/>
      </c>
      <c r="NS247" s="45">
        <f>NS26+NS84+NS142+NS200</f>
        <v/>
      </c>
      <c r="NT247" s="45">
        <f>NT26+NT84+NT142+NT200</f>
        <v/>
      </c>
      <c r="NU247" s="45">
        <f>NU26+NU84+NU142+NU200</f>
        <v/>
      </c>
      <c r="NV247" s="45">
        <f>NV26+NV84+NV142+NV200</f>
        <v/>
      </c>
      <c r="NW247" s="45">
        <f>NW26+NW84+NW142+NW200</f>
        <v/>
      </c>
      <c r="NX247" s="45">
        <f>NX26+NX84+NX142+NX200</f>
        <v/>
      </c>
      <c r="NY247" s="45">
        <f>NY26+NY84+NY142+NY200</f>
        <v/>
      </c>
      <c r="NZ247" s="45">
        <f>NZ26+NZ84+NZ142+NZ200</f>
        <v/>
      </c>
      <c r="OA247" s="45">
        <f>OA26+OA84+OA142+OA200</f>
        <v/>
      </c>
      <c r="OB247" s="45">
        <f>OB26+OB84+OB142+OB200</f>
        <v/>
      </c>
      <c r="OC247" s="45">
        <f>OC26+OC84+OC142+OC200</f>
        <v/>
      </c>
      <c r="OD247" s="45">
        <f>OD26+OD84+OD142+OD200</f>
        <v/>
      </c>
      <c r="OE247" s="45">
        <f>OE26+OE84+OE142+OE200</f>
        <v/>
      </c>
      <c r="OF247" s="45">
        <f>OF26+OF84+OF142+OF200</f>
        <v/>
      </c>
      <c r="OG247" s="45">
        <f>OG26+OG84+OG142+OG200</f>
        <v/>
      </c>
      <c r="OH247" s="45">
        <f>OH26+OH84+OH142+OH200</f>
        <v/>
      </c>
      <c r="OI247" s="45">
        <f>OI26+OI84+OI142+OI200</f>
        <v/>
      </c>
      <c r="OJ247" s="45">
        <f>OJ26+OJ84+OJ142+OJ200</f>
        <v/>
      </c>
      <c r="OK247" s="45">
        <f>OK26+OK84+OK142+OK200</f>
        <v/>
      </c>
      <c r="OL247" s="45">
        <f>OL26+OL84+OL142+OL200</f>
        <v/>
      </c>
      <c r="OM247" s="45">
        <f>OM26+OM84+OM142+OM200</f>
        <v/>
      </c>
      <c r="ON247" s="45">
        <f>ON26+ON84+ON142+ON200</f>
        <v/>
      </c>
      <c r="OO247" s="45">
        <f>OO26+OO84+OO142+OO200</f>
        <v/>
      </c>
      <c r="OP247" s="45">
        <f>OP26+OP84+OP142+OP200</f>
        <v/>
      </c>
      <c r="OQ247" s="45">
        <f>OQ26+OQ84+OQ142+OQ200</f>
        <v/>
      </c>
      <c r="OR247" s="45">
        <f>OR26+OR84+OR142+OR200</f>
        <v/>
      </c>
      <c r="OS247" s="45">
        <f>OS26+OS84+OS142+OS200</f>
        <v/>
      </c>
      <c r="OT247" s="45">
        <f>OT26+OT84+OT142+OT200</f>
        <v/>
      </c>
      <c r="OU247" s="45">
        <f>OU26+OU84+OU142+OU200</f>
        <v/>
      </c>
      <c r="OV247" s="45">
        <f>OV26+OV84+OV142+OV200</f>
        <v/>
      </c>
      <c r="OW247" s="45">
        <f>OW26+OW84+OW142+OW200</f>
        <v/>
      </c>
      <c r="OX247" s="45">
        <f>OX26+OX84+OX142+OX200</f>
        <v/>
      </c>
      <c r="OY247" s="45">
        <f>OY26+OY84+OY142+OY200</f>
        <v/>
      </c>
      <c r="OZ247" s="45">
        <f>OZ26+OZ84+OZ142+OZ200</f>
        <v/>
      </c>
      <c r="PA247" s="45">
        <f>PA26+PA84+PA142+PA200</f>
        <v/>
      </c>
      <c r="PB247" s="45">
        <f>PB26+PB84+PB142+PB200</f>
        <v/>
      </c>
      <c r="PC247" s="45">
        <f>PC26+PC84+PC142+PC200</f>
        <v/>
      </c>
      <c r="PD247" s="45">
        <f>PD26+PD84+PD142+PD200</f>
        <v/>
      </c>
      <c r="PE247" s="45">
        <f>PE26+PE84+PE142+PE200</f>
        <v/>
      </c>
      <c r="PF247" s="45">
        <f>PF26+PF84+PF142+PF200</f>
        <v/>
      </c>
      <c r="PG247" s="45">
        <f>PG26+PG84+PG142+PG200</f>
        <v/>
      </c>
      <c r="PH247" s="45">
        <f>PH26+PH84+PH142+PH200</f>
        <v/>
      </c>
      <c r="PI247" s="45">
        <f>PI26+PI84+PI142+PI200</f>
        <v/>
      </c>
      <c r="PJ247" s="45">
        <f>PJ26+PJ84+PJ142+PJ200</f>
        <v/>
      </c>
      <c r="PK247" s="45">
        <f>PK26+PK84+PK142+PK200</f>
        <v/>
      </c>
      <c r="PL247" s="45">
        <f>PL26+PL84+PL142+PL200</f>
        <v/>
      </c>
      <c r="PM247" s="45">
        <f>PM26+PM84+PM142+PM200</f>
        <v/>
      </c>
    </row>
    <row r="248">
      <c r="A248" s="9" t="inlineStr">
        <is>
          <t>Homes delivered</t>
        </is>
      </c>
      <c r="B248" s="9" t="inlineStr">
        <is>
          <t>ALL</t>
        </is>
      </c>
      <c r="D248" s="42">
        <f>D31+D89+D147+D205</f>
        <v/>
      </c>
      <c r="E248" s="42">
        <f>E31+E89+E147+E205</f>
        <v/>
      </c>
      <c r="F248" s="42">
        <f>F31+F89+F147+F205</f>
        <v/>
      </c>
      <c r="G248" s="42">
        <f>G31+G89+G147+G205</f>
        <v/>
      </c>
      <c r="H248" s="42">
        <f>H31+H89+H147+H205</f>
        <v/>
      </c>
      <c r="I248" s="42">
        <f>I31+I89+I147+I205</f>
        <v/>
      </c>
      <c r="J248" s="42">
        <f>J31+J89+J147+J205</f>
        <v/>
      </c>
      <c r="K248" s="42">
        <f>K31+K89+K147+K205</f>
        <v/>
      </c>
      <c r="L248" s="42">
        <f>L31+L89+L147+L205</f>
        <v/>
      </c>
      <c r="M248" s="42">
        <f>M31+M89+M147+M205</f>
        <v/>
      </c>
      <c r="N248" s="42">
        <f>N31+N89+N147+N205</f>
        <v/>
      </c>
      <c r="O248" s="42">
        <f>O31+O89+O147+O205</f>
        <v/>
      </c>
      <c r="P248" s="42">
        <f>P31+P89+P147+P205</f>
        <v/>
      </c>
      <c r="Q248" s="42">
        <f>Q31+Q89+Q147+Q205</f>
        <v/>
      </c>
      <c r="R248" s="42">
        <f>R31+R89+R147+R205</f>
        <v/>
      </c>
      <c r="S248" s="42">
        <f>S31+S89+S147+S205</f>
        <v/>
      </c>
      <c r="T248" s="42">
        <f>T31+T89+T147+T205</f>
        <v/>
      </c>
      <c r="U248" s="42">
        <f>U31+U89+U147+U205</f>
        <v/>
      </c>
      <c r="V248" s="42">
        <f>V31+V89+V147+V205</f>
        <v/>
      </c>
      <c r="W248" s="42">
        <f>W31+W89+W147+W205</f>
        <v/>
      </c>
      <c r="X248" s="42">
        <f>X31+X89+X147+X205</f>
        <v/>
      </c>
      <c r="Y248" s="42">
        <f>Y31+Y89+Y147+Y205</f>
        <v/>
      </c>
      <c r="Z248" s="42">
        <f>Z31+Z89+Z147+Z205</f>
        <v/>
      </c>
      <c r="AA248" s="42">
        <f>AA31+AA89+AA147+AA205</f>
        <v/>
      </c>
      <c r="AB248" s="42">
        <f>AB31+AB89+AB147+AB205</f>
        <v/>
      </c>
      <c r="AC248" s="42">
        <f>AC31+AC89+AC147+AC205</f>
        <v/>
      </c>
      <c r="AD248" s="42">
        <f>AD31+AD89+AD147+AD205</f>
        <v/>
      </c>
      <c r="AE248" s="42">
        <f>AE31+AE89+AE147+AE205</f>
        <v/>
      </c>
      <c r="AF248" s="42">
        <f>AF31+AF89+AF147+AF205</f>
        <v/>
      </c>
      <c r="AG248" s="42">
        <f>AG31+AG89+AG147+AG205</f>
        <v/>
      </c>
      <c r="AH248" s="42">
        <f>AH31+AH89+AH147+AH205</f>
        <v/>
      </c>
      <c r="AI248" s="42">
        <f>AI31+AI89+AI147+AI205</f>
        <v/>
      </c>
      <c r="AJ248" s="42">
        <f>AJ31+AJ89+AJ147+AJ205</f>
        <v/>
      </c>
      <c r="AK248" s="42">
        <f>AK31+AK89+AK147+AK205</f>
        <v/>
      </c>
      <c r="AL248" s="42">
        <f>AL31+AL89+AL147+AL205</f>
        <v/>
      </c>
      <c r="AM248" s="42">
        <f>AM31+AM89+AM147+AM205</f>
        <v/>
      </c>
      <c r="AN248" s="42">
        <f>AN31+AN89+AN147+AN205</f>
        <v/>
      </c>
      <c r="AO248" s="42">
        <f>AO31+AO89+AO147+AO205</f>
        <v/>
      </c>
      <c r="AP248" s="42">
        <f>AP31+AP89+AP147+AP205</f>
        <v/>
      </c>
      <c r="AQ248" s="42">
        <f>AQ31+AQ89+AQ147+AQ205</f>
        <v/>
      </c>
      <c r="AR248" s="42">
        <f>AR31+AR89+AR147+AR205</f>
        <v/>
      </c>
      <c r="AS248" s="42">
        <f>AS31+AS89+AS147+AS205</f>
        <v/>
      </c>
      <c r="AT248" s="42">
        <f>AT31+AT89+AT147+AT205</f>
        <v/>
      </c>
      <c r="AU248" s="42">
        <f>AU31+AU89+AU147+AU205</f>
        <v/>
      </c>
      <c r="AV248" s="42">
        <f>AV31+AV89+AV147+AV205</f>
        <v/>
      </c>
      <c r="AW248" s="42">
        <f>AW31+AW89+AW147+AW205</f>
        <v/>
      </c>
      <c r="AX248" s="42">
        <f>AX31+AX89+AX147+AX205</f>
        <v/>
      </c>
      <c r="AY248" s="42">
        <f>AY31+AY89+AY147+AY205</f>
        <v/>
      </c>
      <c r="AZ248" s="42">
        <f>AZ31+AZ89+AZ147+AZ205</f>
        <v/>
      </c>
      <c r="BA248" s="42">
        <f>BA31+BA89+BA147+BA205</f>
        <v/>
      </c>
      <c r="BB248" s="42">
        <f>BB31+BB89+BB147+BB205</f>
        <v/>
      </c>
      <c r="BC248" s="42">
        <f>BC31+BC89+BC147+BC205</f>
        <v/>
      </c>
      <c r="BD248" s="42">
        <f>BD31+BD89+BD147+BD205</f>
        <v/>
      </c>
      <c r="BE248" s="42">
        <f>BE31+BE89+BE147+BE205</f>
        <v/>
      </c>
      <c r="BF248" s="42">
        <f>BF31+BF89+BF147+BF205</f>
        <v/>
      </c>
      <c r="BG248" s="42">
        <f>BG31+BG89+BG147+BG205</f>
        <v/>
      </c>
      <c r="BH248" s="42">
        <f>BH31+BH89+BH147+BH205</f>
        <v/>
      </c>
      <c r="BI248" s="42">
        <f>BI31+BI89+BI147+BI205</f>
        <v/>
      </c>
      <c r="BJ248" s="42">
        <f>BJ31+BJ89+BJ147+BJ205</f>
        <v/>
      </c>
      <c r="BK248" s="42">
        <f>BK31+BK89+BK147+BK205</f>
        <v/>
      </c>
      <c r="BL248" s="42">
        <f>BL31+BL89+BL147+BL205</f>
        <v/>
      </c>
      <c r="BM248" s="42">
        <f>BM31+BM89+BM147+BM205</f>
        <v/>
      </c>
      <c r="BN248" s="42">
        <f>BN31+BN89+BN147+BN205</f>
        <v/>
      </c>
      <c r="BO248" s="42">
        <f>BO31+BO89+BO147+BO205</f>
        <v/>
      </c>
      <c r="BP248" s="42">
        <f>BP31+BP89+BP147+BP205</f>
        <v/>
      </c>
      <c r="BQ248" s="42">
        <f>BQ31+BQ89+BQ147+BQ205</f>
        <v/>
      </c>
      <c r="BR248" s="42">
        <f>BR31+BR89+BR147+BR205</f>
        <v/>
      </c>
      <c r="BS248" s="42">
        <f>BS31+BS89+BS147+BS205</f>
        <v/>
      </c>
      <c r="BT248" s="42">
        <f>BT31+BT89+BT147+BT205</f>
        <v/>
      </c>
      <c r="BU248" s="42">
        <f>BU31+BU89+BU147+BU205</f>
        <v/>
      </c>
      <c r="BV248" s="42">
        <f>BV31+BV89+BV147+BV205</f>
        <v/>
      </c>
      <c r="BW248" s="42">
        <f>BW31+BW89+BW147+BW205</f>
        <v/>
      </c>
      <c r="BX248" s="42">
        <f>BX31+BX89+BX147+BX205</f>
        <v/>
      </c>
      <c r="BY248" s="42">
        <f>BY31+BY89+BY147+BY205</f>
        <v/>
      </c>
      <c r="BZ248" s="42">
        <f>BZ31+BZ89+BZ147+BZ205</f>
        <v/>
      </c>
      <c r="CA248" s="42">
        <f>CA31+CA89+CA147+CA205</f>
        <v/>
      </c>
      <c r="CB248" s="42">
        <f>CB31+CB89+CB147+CB205</f>
        <v/>
      </c>
      <c r="CC248" s="42">
        <f>CC31+CC89+CC147+CC205</f>
        <v/>
      </c>
      <c r="CD248" s="42">
        <f>CD31+CD89+CD147+CD205</f>
        <v/>
      </c>
      <c r="CE248" s="42">
        <f>CE31+CE89+CE147+CE205</f>
        <v/>
      </c>
      <c r="CF248" s="42">
        <f>CF31+CF89+CF147+CF205</f>
        <v/>
      </c>
      <c r="CG248" s="42">
        <f>CG31+CG89+CG147+CG205</f>
        <v/>
      </c>
      <c r="CH248" s="42">
        <f>CH31+CH89+CH147+CH205</f>
        <v/>
      </c>
      <c r="CI248" s="42">
        <f>CI31+CI89+CI147+CI205</f>
        <v/>
      </c>
      <c r="CJ248" s="42">
        <f>CJ31+CJ89+CJ147+CJ205</f>
        <v/>
      </c>
      <c r="CK248" s="42">
        <f>CK31+CK89+CK147+CK205</f>
        <v/>
      </c>
      <c r="CL248" s="42">
        <f>CL31+CL89+CL147+CL205</f>
        <v/>
      </c>
      <c r="CM248" s="42">
        <f>CM31+CM89+CM147+CM205</f>
        <v/>
      </c>
      <c r="CN248" s="42">
        <f>CN31+CN89+CN147+CN205</f>
        <v/>
      </c>
      <c r="CO248" s="42">
        <f>CO31+CO89+CO147+CO205</f>
        <v/>
      </c>
      <c r="CP248" s="42">
        <f>CP31+CP89+CP147+CP205</f>
        <v/>
      </c>
      <c r="CQ248" s="42">
        <f>CQ31+CQ89+CQ147+CQ205</f>
        <v/>
      </c>
      <c r="CR248" s="42">
        <f>CR31+CR89+CR147+CR205</f>
        <v/>
      </c>
      <c r="CS248" s="42">
        <f>CS31+CS89+CS147+CS205</f>
        <v/>
      </c>
      <c r="CT248" s="42">
        <f>CT31+CT89+CT147+CT205</f>
        <v/>
      </c>
      <c r="CU248" s="42">
        <f>CU31+CU89+CU147+CU205</f>
        <v/>
      </c>
      <c r="CV248" s="42">
        <f>CV31+CV89+CV147+CV205</f>
        <v/>
      </c>
      <c r="CW248" s="42">
        <f>CW31+CW89+CW147+CW205</f>
        <v/>
      </c>
      <c r="CX248" s="42">
        <f>CX31+CX89+CX147+CX205</f>
        <v/>
      </c>
      <c r="CY248" s="42">
        <f>CY31+CY89+CY147+CY205</f>
        <v/>
      </c>
      <c r="CZ248" s="42">
        <f>CZ31+CZ89+CZ147+CZ205</f>
        <v/>
      </c>
      <c r="DA248" s="42">
        <f>DA31+DA89+DA147+DA205</f>
        <v/>
      </c>
      <c r="DB248" s="42">
        <f>DB31+DB89+DB147+DB205</f>
        <v/>
      </c>
      <c r="DC248" s="42">
        <f>DC31+DC89+DC147+DC205</f>
        <v/>
      </c>
      <c r="DD248" s="42">
        <f>DD31+DD89+DD147+DD205</f>
        <v/>
      </c>
      <c r="DE248" s="42">
        <f>DE31+DE89+DE147+DE205</f>
        <v/>
      </c>
      <c r="DF248" s="42">
        <f>DF31+DF89+DF147+DF205</f>
        <v/>
      </c>
      <c r="DG248" s="42">
        <f>DG31+DG89+DG147+DG205</f>
        <v/>
      </c>
      <c r="DH248" s="42">
        <f>DH31+DH89+DH147+DH205</f>
        <v/>
      </c>
      <c r="DI248" s="42">
        <f>DI31+DI89+DI147+DI205</f>
        <v/>
      </c>
      <c r="DJ248" s="42">
        <f>DJ31+DJ89+DJ147+DJ205</f>
        <v/>
      </c>
      <c r="DK248" s="42">
        <f>DK31+DK89+DK147+DK205</f>
        <v/>
      </c>
      <c r="DL248" s="42">
        <f>DL31+DL89+DL147+DL205</f>
        <v/>
      </c>
      <c r="DM248" s="42">
        <f>DM31+DM89+DM147+DM205</f>
        <v/>
      </c>
      <c r="DN248" s="42">
        <f>DN31+DN89+DN147+DN205</f>
        <v/>
      </c>
      <c r="DO248" s="42">
        <f>DO31+DO89+DO147+DO205</f>
        <v/>
      </c>
      <c r="DP248" s="42">
        <f>DP31+DP89+DP147+DP205</f>
        <v/>
      </c>
      <c r="DQ248" s="42">
        <f>DQ31+DQ89+DQ147+DQ205</f>
        <v/>
      </c>
      <c r="DR248" s="42">
        <f>DR31+DR89+DR147+DR205</f>
        <v/>
      </c>
      <c r="DS248" s="42">
        <f>DS31+DS89+DS147+DS205</f>
        <v/>
      </c>
      <c r="DT248" s="42">
        <f>DT31+DT89+DT147+DT205</f>
        <v/>
      </c>
      <c r="DU248" s="42">
        <f>DU31+DU89+DU147+DU205</f>
        <v/>
      </c>
      <c r="DV248" s="42">
        <f>DV31+DV89+DV147+DV205</f>
        <v/>
      </c>
      <c r="DW248" s="42">
        <f>DW31+DW89+DW147+DW205</f>
        <v/>
      </c>
      <c r="DX248" s="42">
        <f>DX31+DX89+DX147+DX205</f>
        <v/>
      </c>
      <c r="DY248" s="42">
        <f>DY31+DY89+DY147+DY205</f>
        <v/>
      </c>
      <c r="DZ248" s="42">
        <f>DZ31+DZ89+DZ147+DZ205</f>
        <v/>
      </c>
      <c r="EA248" s="42">
        <f>EA31+EA89+EA147+EA205</f>
        <v/>
      </c>
      <c r="EB248" s="42">
        <f>EB31+EB89+EB147+EB205</f>
        <v/>
      </c>
      <c r="EC248" s="42">
        <f>EC31+EC89+EC147+EC205</f>
        <v/>
      </c>
      <c r="ED248" s="42">
        <f>ED31+ED89+ED147+ED205</f>
        <v/>
      </c>
      <c r="EE248" s="42">
        <f>EE31+EE89+EE147+EE205</f>
        <v/>
      </c>
      <c r="EF248" s="42">
        <f>EF31+EF89+EF147+EF205</f>
        <v/>
      </c>
      <c r="EG248" s="42">
        <f>EG31+EG89+EG147+EG205</f>
        <v/>
      </c>
      <c r="EH248" s="42">
        <f>EH31+EH89+EH147+EH205</f>
        <v/>
      </c>
      <c r="EI248" s="42">
        <f>EI31+EI89+EI147+EI205</f>
        <v/>
      </c>
      <c r="EJ248" s="42">
        <f>EJ31+EJ89+EJ147+EJ205</f>
        <v/>
      </c>
      <c r="EK248" s="42">
        <f>EK31+EK89+EK147+EK205</f>
        <v/>
      </c>
      <c r="EL248" s="42">
        <f>EL31+EL89+EL147+EL205</f>
        <v/>
      </c>
      <c r="EM248" s="42">
        <f>EM31+EM89+EM147+EM205</f>
        <v/>
      </c>
      <c r="EN248" s="42">
        <f>EN31+EN89+EN147+EN205</f>
        <v/>
      </c>
      <c r="EO248" s="42">
        <f>EO31+EO89+EO147+EO205</f>
        <v/>
      </c>
      <c r="EP248" s="42">
        <f>EP31+EP89+EP147+EP205</f>
        <v/>
      </c>
      <c r="EQ248" s="42">
        <f>EQ31+EQ89+EQ147+EQ205</f>
        <v/>
      </c>
      <c r="ER248" s="42">
        <f>ER31+ER89+ER147+ER205</f>
        <v/>
      </c>
      <c r="ES248" s="42">
        <f>ES31+ES89+ES147+ES205</f>
        <v/>
      </c>
      <c r="ET248" s="42">
        <f>ET31+ET89+ET147+ET205</f>
        <v/>
      </c>
      <c r="EU248" s="42">
        <f>EU31+EU89+EU147+EU205</f>
        <v/>
      </c>
      <c r="EV248" s="42">
        <f>EV31+EV89+EV147+EV205</f>
        <v/>
      </c>
      <c r="EW248" s="42">
        <f>EW31+EW89+EW147+EW205</f>
        <v/>
      </c>
      <c r="EX248" s="42">
        <f>EX31+EX89+EX147+EX205</f>
        <v/>
      </c>
      <c r="EY248" s="42">
        <f>EY31+EY89+EY147+EY205</f>
        <v/>
      </c>
      <c r="EZ248" s="42">
        <f>EZ31+EZ89+EZ147+EZ205</f>
        <v/>
      </c>
      <c r="FA248" s="42">
        <f>FA31+FA89+FA147+FA205</f>
        <v/>
      </c>
      <c r="FB248" s="42">
        <f>FB31+FB89+FB147+FB205</f>
        <v/>
      </c>
      <c r="FC248" s="42">
        <f>FC31+FC89+FC147+FC205</f>
        <v/>
      </c>
      <c r="FD248" s="42">
        <f>FD31+FD89+FD147+FD205</f>
        <v/>
      </c>
      <c r="FE248" s="42">
        <f>FE31+FE89+FE147+FE205</f>
        <v/>
      </c>
      <c r="FF248" s="42">
        <f>FF31+FF89+FF147+FF205</f>
        <v/>
      </c>
      <c r="FG248" s="42">
        <f>FG31+FG89+FG147+FG205</f>
        <v/>
      </c>
      <c r="FH248" s="42">
        <f>FH31+FH89+FH147+FH205</f>
        <v/>
      </c>
      <c r="FI248" s="42">
        <f>FI31+FI89+FI147+FI205</f>
        <v/>
      </c>
      <c r="FJ248" s="42">
        <f>FJ31+FJ89+FJ147+FJ205</f>
        <v/>
      </c>
      <c r="FK248" s="42">
        <f>FK31+FK89+FK147+FK205</f>
        <v/>
      </c>
      <c r="FL248" s="42">
        <f>FL31+FL89+FL147+FL205</f>
        <v/>
      </c>
      <c r="FM248" s="42">
        <f>FM31+FM89+FM147+FM205</f>
        <v/>
      </c>
      <c r="FN248" s="42">
        <f>FN31+FN89+FN147+FN205</f>
        <v/>
      </c>
      <c r="FO248" s="42">
        <f>FO31+FO89+FO147+FO205</f>
        <v/>
      </c>
      <c r="FP248" s="42">
        <f>FP31+FP89+FP147+FP205</f>
        <v/>
      </c>
      <c r="FQ248" s="42">
        <f>FQ31+FQ89+FQ147+FQ205</f>
        <v/>
      </c>
      <c r="FR248" s="42">
        <f>FR31+FR89+FR147+FR205</f>
        <v/>
      </c>
      <c r="FS248" s="42">
        <f>FS31+FS89+FS147+FS205</f>
        <v/>
      </c>
      <c r="FT248" s="42">
        <f>FT31+FT89+FT147+FT205</f>
        <v/>
      </c>
      <c r="FU248" s="42">
        <f>FU31+FU89+FU147+FU205</f>
        <v/>
      </c>
      <c r="FV248" s="42">
        <f>FV31+FV89+FV147+FV205</f>
        <v/>
      </c>
      <c r="FW248" s="42">
        <f>FW31+FW89+FW147+FW205</f>
        <v/>
      </c>
      <c r="FX248" s="42">
        <f>FX31+FX89+FX147+FX205</f>
        <v/>
      </c>
      <c r="FY248" s="42">
        <f>FY31+FY89+FY147+FY205</f>
        <v/>
      </c>
      <c r="FZ248" s="42">
        <f>FZ31+FZ89+FZ147+FZ205</f>
        <v/>
      </c>
      <c r="GA248" s="42">
        <f>GA31+GA89+GA147+GA205</f>
        <v/>
      </c>
      <c r="GB248" s="42">
        <f>GB31+GB89+GB147+GB205</f>
        <v/>
      </c>
      <c r="GC248" s="42">
        <f>GC31+GC89+GC147+GC205</f>
        <v/>
      </c>
      <c r="GD248" s="42">
        <f>GD31+GD89+GD147+GD205</f>
        <v/>
      </c>
      <c r="GE248" s="42">
        <f>GE31+GE89+GE147+GE205</f>
        <v/>
      </c>
      <c r="GF248" s="42">
        <f>GF31+GF89+GF147+GF205</f>
        <v/>
      </c>
      <c r="GG248" s="42">
        <f>GG31+GG89+GG147+GG205</f>
        <v/>
      </c>
      <c r="GH248" s="42">
        <f>GH31+GH89+GH147+GH205</f>
        <v/>
      </c>
      <c r="GI248" s="42">
        <f>GI31+GI89+GI147+GI205</f>
        <v/>
      </c>
      <c r="GJ248" s="42">
        <f>GJ31+GJ89+GJ147+GJ205</f>
        <v/>
      </c>
      <c r="GK248" s="42">
        <f>GK31+GK89+GK147+GK205</f>
        <v/>
      </c>
      <c r="GL248" s="42">
        <f>GL31+GL89+GL147+GL205</f>
        <v/>
      </c>
      <c r="GM248" s="42">
        <f>GM31+GM89+GM147+GM205</f>
        <v/>
      </c>
      <c r="GN248" s="42">
        <f>GN31+GN89+GN147+GN205</f>
        <v/>
      </c>
      <c r="GO248" s="42">
        <f>GO31+GO89+GO147+GO205</f>
        <v/>
      </c>
      <c r="GP248" s="42">
        <f>GP31+GP89+GP147+GP205</f>
        <v/>
      </c>
      <c r="GQ248" s="42">
        <f>GQ31+GQ89+GQ147+GQ205</f>
        <v/>
      </c>
      <c r="GR248" s="42">
        <f>GR31+GR89+GR147+GR205</f>
        <v/>
      </c>
      <c r="GS248" s="42">
        <f>GS31+GS89+GS147+GS205</f>
        <v/>
      </c>
      <c r="GT248" s="42">
        <f>GT31+GT89+GT147+GT205</f>
        <v/>
      </c>
      <c r="GU248" s="42">
        <f>GU31+GU89+GU147+GU205</f>
        <v/>
      </c>
      <c r="GV248" s="42">
        <f>GV31+GV89+GV147+GV205</f>
        <v/>
      </c>
      <c r="GW248" s="42">
        <f>GW31+GW89+GW147+GW205</f>
        <v/>
      </c>
      <c r="GX248" s="42">
        <f>GX31+GX89+GX147+GX205</f>
        <v/>
      </c>
      <c r="GY248" s="42">
        <f>GY31+GY89+GY147+GY205</f>
        <v/>
      </c>
      <c r="GZ248" s="42">
        <f>GZ31+GZ89+GZ147+GZ205</f>
        <v/>
      </c>
      <c r="HA248" s="42">
        <f>HA31+HA89+HA147+HA205</f>
        <v/>
      </c>
      <c r="HB248" s="42">
        <f>HB31+HB89+HB147+HB205</f>
        <v/>
      </c>
      <c r="HC248" s="42">
        <f>HC31+HC89+HC147+HC205</f>
        <v/>
      </c>
      <c r="HD248" s="42">
        <f>HD31+HD89+HD147+HD205</f>
        <v/>
      </c>
      <c r="HE248" s="42">
        <f>HE31+HE89+HE147+HE205</f>
        <v/>
      </c>
      <c r="HF248" s="42">
        <f>HF31+HF89+HF147+HF205</f>
        <v/>
      </c>
      <c r="HG248" s="42">
        <f>HG31+HG89+HG147+HG205</f>
        <v/>
      </c>
      <c r="HH248" s="42">
        <f>HH31+HH89+HH147+HH205</f>
        <v/>
      </c>
      <c r="HI248" s="42">
        <f>HI31+HI89+HI147+HI205</f>
        <v/>
      </c>
      <c r="HJ248" s="42">
        <f>HJ31+HJ89+HJ147+HJ205</f>
        <v/>
      </c>
      <c r="HK248" s="42">
        <f>HK31+HK89+HK147+HK205</f>
        <v/>
      </c>
      <c r="HL248" s="42">
        <f>HL31+HL89+HL147+HL205</f>
        <v/>
      </c>
      <c r="HM248" s="42">
        <f>HM31+HM89+HM147+HM205</f>
        <v/>
      </c>
      <c r="HN248" s="42">
        <f>HN31+HN89+HN147+HN205</f>
        <v/>
      </c>
      <c r="HO248" s="42">
        <f>HO31+HO89+HO147+HO205</f>
        <v/>
      </c>
      <c r="HP248" s="42">
        <f>HP31+HP89+HP147+HP205</f>
        <v/>
      </c>
      <c r="HQ248" s="42">
        <f>HQ31+HQ89+HQ147+HQ205</f>
        <v/>
      </c>
      <c r="HR248" s="42">
        <f>HR31+HR89+HR147+HR205</f>
        <v/>
      </c>
      <c r="HS248" s="42">
        <f>HS31+HS89+HS147+HS205</f>
        <v/>
      </c>
      <c r="HT248" s="42">
        <f>HT31+HT89+HT147+HT205</f>
        <v/>
      </c>
      <c r="HU248" s="42">
        <f>HU31+HU89+HU147+HU205</f>
        <v/>
      </c>
      <c r="HV248" s="42">
        <f>HV31+HV89+HV147+HV205</f>
        <v/>
      </c>
      <c r="HW248" s="42">
        <f>HW31+HW89+HW147+HW205</f>
        <v/>
      </c>
      <c r="HX248" s="42">
        <f>HX31+HX89+HX147+HX205</f>
        <v/>
      </c>
      <c r="HY248" s="42">
        <f>HY31+HY89+HY147+HY205</f>
        <v/>
      </c>
      <c r="HZ248" s="42">
        <f>HZ31+HZ89+HZ147+HZ205</f>
        <v/>
      </c>
      <c r="IA248" s="42">
        <f>IA31+IA89+IA147+IA205</f>
        <v/>
      </c>
      <c r="IB248" s="42">
        <f>IB31+IB89+IB147+IB205</f>
        <v/>
      </c>
      <c r="IC248" s="42">
        <f>IC31+IC89+IC147+IC205</f>
        <v/>
      </c>
      <c r="ID248" s="42">
        <f>ID31+ID89+ID147+ID205</f>
        <v/>
      </c>
      <c r="IE248" s="42">
        <f>IE31+IE89+IE147+IE205</f>
        <v/>
      </c>
      <c r="IF248" s="42">
        <f>IF31+IF89+IF147+IF205</f>
        <v/>
      </c>
      <c r="IG248" s="42">
        <f>IG31+IG89+IG147+IG205</f>
        <v/>
      </c>
      <c r="IH248" s="42">
        <f>IH31+IH89+IH147+IH205</f>
        <v/>
      </c>
      <c r="II248" s="42">
        <f>II31+II89+II147+II205</f>
        <v/>
      </c>
      <c r="IJ248" s="42">
        <f>IJ31+IJ89+IJ147+IJ205</f>
        <v/>
      </c>
      <c r="IK248" s="42">
        <f>IK31+IK89+IK147+IK205</f>
        <v/>
      </c>
      <c r="IL248" s="42">
        <f>IL31+IL89+IL147+IL205</f>
        <v/>
      </c>
      <c r="IM248" s="42">
        <f>IM31+IM89+IM147+IM205</f>
        <v/>
      </c>
      <c r="IN248" s="42">
        <f>IN31+IN89+IN147+IN205</f>
        <v/>
      </c>
      <c r="IO248" s="42">
        <f>IO31+IO89+IO147+IO205</f>
        <v/>
      </c>
      <c r="IP248" s="42">
        <f>IP31+IP89+IP147+IP205</f>
        <v/>
      </c>
      <c r="IQ248" s="42">
        <f>IQ31+IQ89+IQ147+IQ205</f>
        <v/>
      </c>
      <c r="IR248" s="42">
        <f>IR31+IR89+IR147+IR205</f>
        <v/>
      </c>
      <c r="IS248" s="42">
        <f>IS31+IS89+IS147+IS205</f>
        <v/>
      </c>
      <c r="IT248" s="42">
        <f>IT31+IT89+IT147+IT205</f>
        <v/>
      </c>
      <c r="IU248" s="42">
        <f>IU31+IU89+IU147+IU205</f>
        <v/>
      </c>
      <c r="IV248" s="42">
        <f>IV31+IV89+IV147+IV205</f>
        <v/>
      </c>
      <c r="IW248" s="42">
        <f>IW31+IW89+IW147+IW205</f>
        <v/>
      </c>
      <c r="IX248" s="42">
        <f>IX31+IX89+IX147+IX205</f>
        <v/>
      </c>
      <c r="IY248" s="42">
        <f>IY31+IY89+IY147+IY205</f>
        <v/>
      </c>
      <c r="IZ248" s="42">
        <f>IZ31+IZ89+IZ147+IZ205</f>
        <v/>
      </c>
      <c r="JA248" s="42">
        <f>JA31+JA89+JA147+JA205</f>
        <v/>
      </c>
      <c r="JB248" s="42">
        <f>JB31+JB89+JB147+JB205</f>
        <v/>
      </c>
      <c r="JC248" s="42">
        <f>JC31+JC89+JC147+JC205</f>
        <v/>
      </c>
      <c r="JD248" s="42">
        <f>JD31+JD89+JD147+JD205</f>
        <v/>
      </c>
      <c r="JE248" s="42">
        <f>JE31+JE89+JE147+JE205</f>
        <v/>
      </c>
      <c r="JF248" s="42">
        <f>JF31+JF89+JF147+JF205</f>
        <v/>
      </c>
      <c r="JG248" s="42">
        <f>JG31+JG89+JG147+JG205</f>
        <v/>
      </c>
      <c r="JH248" s="42">
        <f>JH31+JH89+JH147+JH205</f>
        <v/>
      </c>
      <c r="JI248" s="42">
        <f>JI31+JI89+JI147+JI205</f>
        <v/>
      </c>
      <c r="JJ248" s="42">
        <f>JJ31+JJ89+JJ147+JJ205</f>
        <v/>
      </c>
      <c r="JK248" s="42">
        <f>JK31+JK89+JK147+JK205</f>
        <v/>
      </c>
      <c r="JL248" s="42">
        <f>JL31+JL89+JL147+JL205</f>
        <v/>
      </c>
      <c r="JM248" s="42">
        <f>JM31+JM89+JM147+JM205</f>
        <v/>
      </c>
      <c r="JN248" s="42">
        <f>JN31+JN89+JN147+JN205</f>
        <v/>
      </c>
      <c r="JO248" s="42">
        <f>JO31+JO89+JO147+JO205</f>
        <v/>
      </c>
      <c r="JP248" s="42">
        <f>JP31+JP89+JP147+JP205</f>
        <v/>
      </c>
      <c r="JQ248" s="42">
        <f>JQ31+JQ89+JQ147+JQ205</f>
        <v/>
      </c>
      <c r="JR248" s="42">
        <f>JR31+JR89+JR147+JR205</f>
        <v/>
      </c>
      <c r="JS248" s="42">
        <f>JS31+JS89+JS147+JS205</f>
        <v/>
      </c>
      <c r="JT248" s="42">
        <f>JT31+JT89+JT147+JT205</f>
        <v/>
      </c>
      <c r="JU248" s="42">
        <f>JU31+JU89+JU147+JU205</f>
        <v/>
      </c>
      <c r="JV248" s="42">
        <f>JV31+JV89+JV147+JV205</f>
        <v/>
      </c>
      <c r="JW248" s="42">
        <f>JW31+JW89+JW147+JW205</f>
        <v/>
      </c>
      <c r="JX248" s="42">
        <f>JX31+JX89+JX147+JX205</f>
        <v/>
      </c>
      <c r="JY248" s="42">
        <f>JY31+JY89+JY147+JY205</f>
        <v/>
      </c>
      <c r="JZ248" s="42">
        <f>JZ31+JZ89+JZ147+JZ205</f>
        <v/>
      </c>
      <c r="KA248" s="42">
        <f>KA31+KA89+KA147+KA205</f>
        <v/>
      </c>
      <c r="KB248" s="42">
        <f>KB31+KB89+KB147+KB205</f>
        <v/>
      </c>
      <c r="KC248" s="42">
        <f>KC31+KC89+KC147+KC205</f>
        <v/>
      </c>
      <c r="KD248" s="42">
        <f>KD31+KD89+KD147+KD205</f>
        <v/>
      </c>
      <c r="KE248" s="42">
        <f>KE31+KE89+KE147+KE205</f>
        <v/>
      </c>
      <c r="KF248" s="42">
        <f>KF31+KF89+KF147+KF205</f>
        <v/>
      </c>
      <c r="KG248" s="42">
        <f>KG31+KG89+KG147+KG205</f>
        <v/>
      </c>
      <c r="KH248" s="42">
        <f>KH31+KH89+KH147+KH205</f>
        <v/>
      </c>
      <c r="KI248" s="42">
        <f>KI31+KI89+KI147+KI205</f>
        <v/>
      </c>
      <c r="KJ248" s="42">
        <f>KJ31+KJ89+KJ147+KJ205</f>
        <v/>
      </c>
      <c r="KK248" s="42">
        <f>KK31+KK89+KK147+KK205</f>
        <v/>
      </c>
      <c r="KL248" s="42">
        <f>KL31+KL89+KL147+KL205</f>
        <v/>
      </c>
      <c r="KM248" s="42">
        <f>KM31+KM89+KM147+KM205</f>
        <v/>
      </c>
      <c r="KN248" s="42">
        <f>KN31+KN89+KN147+KN205</f>
        <v/>
      </c>
      <c r="KO248" s="42">
        <f>KO31+KO89+KO147+KO205</f>
        <v/>
      </c>
      <c r="KP248" s="42">
        <f>KP31+KP89+KP147+KP205</f>
        <v/>
      </c>
      <c r="KQ248" s="42">
        <f>KQ31+KQ89+KQ147+KQ205</f>
        <v/>
      </c>
      <c r="KR248" s="42">
        <f>KR31+KR89+KR147+KR205</f>
        <v/>
      </c>
      <c r="KS248" s="42">
        <f>KS31+KS89+KS147+KS205</f>
        <v/>
      </c>
      <c r="KT248" s="42">
        <f>KT31+KT89+KT147+KT205</f>
        <v/>
      </c>
      <c r="KU248" s="42">
        <f>KU31+KU89+KU147+KU205</f>
        <v/>
      </c>
      <c r="KV248" s="42">
        <f>KV31+KV89+KV147+KV205</f>
        <v/>
      </c>
      <c r="KW248" s="42">
        <f>KW31+KW89+KW147+KW205</f>
        <v/>
      </c>
      <c r="KX248" s="42">
        <f>KX31+KX89+KX147+KX205</f>
        <v/>
      </c>
      <c r="KY248" s="42">
        <f>KY31+KY89+KY147+KY205</f>
        <v/>
      </c>
      <c r="KZ248" s="42">
        <f>KZ31+KZ89+KZ147+KZ205</f>
        <v/>
      </c>
      <c r="LA248" s="42">
        <f>LA31+LA89+LA147+LA205</f>
        <v/>
      </c>
      <c r="LB248" s="42">
        <f>LB31+LB89+LB147+LB205</f>
        <v/>
      </c>
      <c r="LC248" s="42">
        <f>LC31+LC89+LC147+LC205</f>
        <v/>
      </c>
      <c r="LD248" s="42">
        <f>LD31+LD89+LD147+LD205</f>
        <v/>
      </c>
      <c r="LE248" s="42">
        <f>LE31+LE89+LE147+LE205</f>
        <v/>
      </c>
      <c r="LF248" s="42">
        <f>LF31+LF89+LF147+LF205</f>
        <v/>
      </c>
      <c r="LG248" s="42">
        <f>LG31+LG89+LG147+LG205</f>
        <v/>
      </c>
      <c r="LH248" s="42">
        <f>LH31+LH89+LH147+LH205</f>
        <v/>
      </c>
      <c r="LI248" s="42">
        <f>LI31+LI89+LI147+LI205</f>
        <v/>
      </c>
      <c r="LJ248" s="42">
        <f>LJ31+LJ89+LJ147+LJ205</f>
        <v/>
      </c>
      <c r="LK248" s="42">
        <f>LK31+LK89+LK147+LK205</f>
        <v/>
      </c>
      <c r="LL248" s="42">
        <f>LL31+LL89+LL147+LL205</f>
        <v/>
      </c>
      <c r="LM248" s="42">
        <f>LM31+LM89+LM147+LM205</f>
        <v/>
      </c>
      <c r="LN248" s="42">
        <f>LN31+LN89+LN147+LN205</f>
        <v/>
      </c>
      <c r="LO248" s="42">
        <f>LO31+LO89+LO147+LO205</f>
        <v/>
      </c>
      <c r="LP248" s="42">
        <f>LP31+LP89+LP147+LP205</f>
        <v/>
      </c>
      <c r="LQ248" s="42">
        <f>LQ31+LQ89+LQ147+LQ205</f>
        <v/>
      </c>
      <c r="LR248" s="42">
        <f>LR31+LR89+LR147+LR205</f>
        <v/>
      </c>
      <c r="LS248" s="42">
        <f>LS31+LS89+LS147+LS205</f>
        <v/>
      </c>
      <c r="LT248" s="42">
        <f>LT31+LT89+LT147+LT205</f>
        <v/>
      </c>
      <c r="LU248" s="42">
        <f>LU31+LU89+LU147+LU205</f>
        <v/>
      </c>
      <c r="LV248" s="42">
        <f>LV31+LV89+LV147+LV205</f>
        <v/>
      </c>
      <c r="LW248" s="42">
        <f>LW31+LW89+LW147+LW205</f>
        <v/>
      </c>
      <c r="LX248" s="42">
        <f>LX31+LX89+LX147+LX205</f>
        <v/>
      </c>
      <c r="LY248" s="42">
        <f>LY31+LY89+LY147+LY205</f>
        <v/>
      </c>
      <c r="LZ248" s="42">
        <f>LZ31+LZ89+LZ147+LZ205</f>
        <v/>
      </c>
      <c r="MA248" s="42">
        <f>MA31+MA89+MA147+MA205</f>
        <v/>
      </c>
      <c r="MB248" s="42">
        <f>MB31+MB89+MB147+MB205</f>
        <v/>
      </c>
      <c r="MC248" s="42">
        <f>MC31+MC89+MC147+MC205</f>
        <v/>
      </c>
      <c r="MD248" s="42">
        <f>MD31+MD89+MD147+MD205</f>
        <v/>
      </c>
      <c r="ME248" s="42">
        <f>ME31+ME89+ME147+ME205</f>
        <v/>
      </c>
      <c r="MF248" s="42">
        <f>MF31+MF89+MF147+MF205</f>
        <v/>
      </c>
      <c r="MG248" s="42">
        <f>MG31+MG89+MG147+MG205</f>
        <v/>
      </c>
      <c r="MH248" s="42">
        <f>MH31+MH89+MH147+MH205</f>
        <v/>
      </c>
      <c r="MI248" s="42">
        <f>MI31+MI89+MI147+MI205</f>
        <v/>
      </c>
      <c r="MJ248" s="42">
        <f>MJ31+MJ89+MJ147+MJ205</f>
        <v/>
      </c>
      <c r="MK248" s="42">
        <f>MK31+MK89+MK147+MK205</f>
        <v/>
      </c>
      <c r="ML248" s="42">
        <f>ML31+ML89+ML147+ML205</f>
        <v/>
      </c>
      <c r="MM248" s="42">
        <f>MM31+MM89+MM147+MM205</f>
        <v/>
      </c>
      <c r="MN248" s="42">
        <f>MN31+MN89+MN147+MN205</f>
        <v/>
      </c>
      <c r="MO248" s="42">
        <f>MO31+MO89+MO147+MO205</f>
        <v/>
      </c>
      <c r="MP248" s="42">
        <f>MP31+MP89+MP147+MP205</f>
        <v/>
      </c>
      <c r="MQ248" s="42">
        <f>MQ31+MQ89+MQ147+MQ205</f>
        <v/>
      </c>
      <c r="MR248" s="42">
        <f>MR31+MR89+MR147+MR205</f>
        <v/>
      </c>
      <c r="MS248" s="42">
        <f>MS31+MS89+MS147+MS205</f>
        <v/>
      </c>
      <c r="MT248" s="42">
        <f>MT31+MT89+MT147+MT205</f>
        <v/>
      </c>
      <c r="MU248" s="42">
        <f>MU31+MU89+MU147+MU205</f>
        <v/>
      </c>
      <c r="MV248" s="42">
        <f>MV31+MV89+MV147+MV205</f>
        <v/>
      </c>
      <c r="MW248" s="42">
        <f>MW31+MW89+MW147+MW205</f>
        <v/>
      </c>
      <c r="MX248" s="42">
        <f>MX31+MX89+MX147+MX205</f>
        <v/>
      </c>
      <c r="MY248" s="42">
        <f>MY31+MY89+MY147+MY205</f>
        <v/>
      </c>
      <c r="MZ248" s="42">
        <f>MZ31+MZ89+MZ147+MZ205</f>
        <v/>
      </c>
      <c r="NA248" s="42">
        <f>NA31+NA89+NA147+NA205</f>
        <v/>
      </c>
      <c r="NB248" s="42">
        <f>NB31+NB89+NB147+NB205</f>
        <v/>
      </c>
      <c r="NC248" s="42">
        <f>NC31+NC89+NC147+NC205</f>
        <v/>
      </c>
      <c r="ND248" s="42">
        <f>ND31+ND89+ND147+ND205</f>
        <v/>
      </c>
      <c r="NE248" s="42">
        <f>NE31+NE89+NE147+NE205</f>
        <v/>
      </c>
      <c r="NF248" s="42">
        <f>NF31+NF89+NF147+NF205</f>
        <v/>
      </c>
      <c r="NG248" s="42">
        <f>NG31+NG89+NG147+NG205</f>
        <v/>
      </c>
      <c r="NH248" s="42">
        <f>NH31+NH89+NH147+NH205</f>
        <v/>
      </c>
      <c r="NI248" s="42">
        <f>NI31+NI89+NI147+NI205</f>
        <v/>
      </c>
      <c r="NJ248" s="42">
        <f>NJ31+NJ89+NJ147+NJ205</f>
        <v/>
      </c>
      <c r="NK248" s="42">
        <f>NK31+NK89+NK147+NK205</f>
        <v/>
      </c>
      <c r="NL248" s="42">
        <f>NL31+NL89+NL147+NL205</f>
        <v/>
      </c>
      <c r="NM248" s="42">
        <f>NM31+NM89+NM147+NM205</f>
        <v/>
      </c>
      <c r="NN248" s="42">
        <f>NN31+NN89+NN147+NN205</f>
        <v/>
      </c>
      <c r="NO248" s="42">
        <f>NO31+NO89+NO147+NO205</f>
        <v/>
      </c>
      <c r="NP248" s="42">
        <f>NP31+NP89+NP147+NP205</f>
        <v/>
      </c>
      <c r="NQ248" s="42">
        <f>NQ31+NQ89+NQ147+NQ205</f>
        <v/>
      </c>
      <c r="NR248" s="42">
        <f>NR31+NR89+NR147+NR205</f>
        <v/>
      </c>
      <c r="NS248" s="42">
        <f>NS31+NS89+NS147+NS205</f>
        <v/>
      </c>
      <c r="NT248" s="42">
        <f>NT31+NT89+NT147+NT205</f>
        <v/>
      </c>
      <c r="NU248" s="42">
        <f>NU31+NU89+NU147+NU205</f>
        <v/>
      </c>
      <c r="NV248" s="42">
        <f>NV31+NV89+NV147+NV205</f>
        <v/>
      </c>
      <c r="NW248" s="42">
        <f>NW31+NW89+NW147+NW205</f>
        <v/>
      </c>
      <c r="NX248" s="42">
        <f>NX31+NX89+NX147+NX205</f>
        <v/>
      </c>
      <c r="NY248" s="42">
        <f>NY31+NY89+NY147+NY205</f>
        <v/>
      </c>
      <c r="NZ248" s="42">
        <f>NZ31+NZ89+NZ147+NZ205</f>
        <v/>
      </c>
      <c r="OA248" s="42">
        <f>OA31+OA89+OA147+OA205</f>
        <v/>
      </c>
      <c r="OB248" s="42">
        <f>OB31+OB89+OB147+OB205</f>
        <v/>
      </c>
      <c r="OC248" s="42">
        <f>OC31+OC89+OC147+OC205</f>
        <v/>
      </c>
      <c r="OD248" s="42">
        <f>OD31+OD89+OD147+OD205</f>
        <v/>
      </c>
      <c r="OE248" s="42">
        <f>OE31+OE89+OE147+OE205</f>
        <v/>
      </c>
      <c r="OF248" s="42">
        <f>OF31+OF89+OF147+OF205</f>
        <v/>
      </c>
      <c r="OG248" s="42">
        <f>OG31+OG89+OG147+OG205</f>
        <v/>
      </c>
      <c r="OH248" s="42">
        <f>OH31+OH89+OH147+OH205</f>
        <v/>
      </c>
      <c r="OI248" s="42">
        <f>OI31+OI89+OI147+OI205</f>
        <v/>
      </c>
      <c r="OJ248" s="42">
        <f>OJ31+OJ89+OJ147+OJ205</f>
        <v/>
      </c>
      <c r="OK248" s="42">
        <f>OK31+OK89+OK147+OK205</f>
        <v/>
      </c>
      <c r="OL248" s="42">
        <f>OL31+OL89+OL147+OL205</f>
        <v/>
      </c>
      <c r="OM248" s="42">
        <f>OM31+OM89+OM147+OM205</f>
        <v/>
      </c>
      <c r="ON248" s="42">
        <f>ON31+ON89+ON147+ON205</f>
        <v/>
      </c>
      <c r="OO248" s="42">
        <f>OO31+OO89+OO147+OO205</f>
        <v/>
      </c>
      <c r="OP248" s="42">
        <f>OP31+OP89+OP147+OP205</f>
        <v/>
      </c>
      <c r="OQ248" s="42">
        <f>OQ31+OQ89+OQ147+OQ205</f>
        <v/>
      </c>
      <c r="OR248" s="42">
        <f>OR31+OR89+OR147+OR205</f>
        <v/>
      </c>
      <c r="OS248" s="42">
        <f>OS31+OS89+OS147+OS205</f>
        <v/>
      </c>
      <c r="OT248" s="42">
        <f>OT31+OT89+OT147+OT205</f>
        <v/>
      </c>
      <c r="OU248" s="42">
        <f>OU31+OU89+OU147+OU205</f>
        <v/>
      </c>
      <c r="OV248" s="42">
        <f>OV31+OV89+OV147+OV205</f>
        <v/>
      </c>
      <c r="OW248" s="42">
        <f>OW31+OW89+OW147+OW205</f>
        <v/>
      </c>
      <c r="OX248" s="42">
        <f>OX31+OX89+OX147+OX205</f>
        <v/>
      </c>
      <c r="OY248" s="42">
        <f>OY31+OY89+OY147+OY205</f>
        <v/>
      </c>
      <c r="OZ248" s="42">
        <f>OZ31+OZ89+OZ147+OZ205</f>
        <v/>
      </c>
      <c r="PA248" s="42">
        <f>PA31+PA89+PA147+PA205</f>
        <v/>
      </c>
      <c r="PB248" s="42">
        <f>PB31+PB89+PB147+PB205</f>
        <v/>
      </c>
      <c r="PC248" s="42">
        <f>PC31+PC89+PC147+PC205</f>
        <v/>
      </c>
      <c r="PD248" s="42">
        <f>PD31+PD89+PD147+PD205</f>
        <v/>
      </c>
      <c r="PE248" s="42">
        <f>PE31+PE89+PE147+PE205</f>
        <v/>
      </c>
      <c r="PF248" s="42">
        <f>PF31+PF89+PF147+PF205</f>
        <v/>
      </c>
      <c r="PG248" s="42">
        <f>PG31+PG89+PG147+PG205</f>
        <v/>
      </c>
      <c r="PH248" s="42">
        <f>PH31+PH89+PH147+PH205</f>
        <v/>
      </c>
      <c r="PI248" s="42">
        <f>PI31+PI89+PI147+PI205</f>
        <v/>
      </c>
      <c r="PJ248" s="42">
        <f>PJ31+PJ89+PJ147+PJ205</f>
        <v/>
      </c>
      <c r="PK248" s="42">
        <f>PK31+PK89+PK147+PK205</f>
        <v/>
      </c>
      <c r="PL248" s="42">
        <f>PL31+PL89+PL147+PL205</f>
        <v/>
      </c>
      <c r="PM248" s="42">
        <f>PM31+PM89+PM147+PM205</f>
        <v/>
      </c>
    </row>
    <row r="249">
      <c r="A249" s="9" t="inlineStr">
        <is>
          <t>Homes occupied</t>
        </is>
      </c>
      <c r="B249" s="9" t="inlineStr">
        <is>
          <t>ALL</t>
        </is>
      </c>
      <c r="D249" s="46">
        <f>D32+D90+D148+D206</f>
        <v/>
      </c>
      <c r="E249" s="46">
        <f>E32+E90+E148+E206</f>
        <v/>
      </c>
      <c r="F249" s="46">
        <f>F32+F90+F148+F206</f>
        <v/>
      </c>
      <c r="G249" s="46">
        <f>G32+G90+G148+G206</f>
        <v/>
      </c>
      <c r="H249" s="46">
        <f>H32+H90+H148+H206</f>
        <v/>
      </c>
      <c r="I249" s="46">
        <f>I32+I90+I148+I206</f>
        <v/>
      </c>
      <c r="J249" s="46">
        <f>J32+J90+J148+J206</f>
        <v/>
      </c>
      <c r="K249" s="46">
        <f>K32+K90+K148+K206</f>
        <v/>
      </c>
      <c r="L249" s="46">
        <f>L32+L90+L148+L206</f>
        <v/>
      </c>
      <c r="M249" s="46">
        <f>M32+M90+M148+M206</f>
        <v/>
      </c>
      <c r="N249" s="46">
        <f>N32+N90+N148+N206</f>
        <v/>
      </c>
      <c r="O249" s="46">
        <f>O32+O90+O148+O206</f>
        <v/>
      </c>
      <c r="P249" s="46">
        <f>P32+P90+P148+P206</f>
        <v/>
      </c>
      <c r="Q249" s="46">
        <f>Q32+Q90+Q148+Q206</f>
        <v/>
      </c>
      <c r="R249" s="46">
        <f>R32+R90+R148+R206</f>
        <v/>
      </c>
      <c r="S249" s="46">
        <f>S32+S90+S148+S206</f>
        <v/>
      </c>
      <c r="T249" s="46">
        <f>T32+T90+T148+T206</f>
        <v/>
      </c>
      <c r="U249" s="46">
        <f>U32+U90+U148+U206</f>
        <v/>
      </c>
      <c r="V249" s="46">
        <f>V32+V90+V148+V206</f>
        <v/>
      </c>
      <c r="W249" s="46">
        <f>W32+W90+W148+W206</f>
        <v/>
      </c>
      <c r="X249" s="46">
        <f>X32+X90+X148+X206</f>
        <v/>
      </c>
      <c r="Y249" s="46">
        <f>Y32+Y90+Y148+Y206</f>
        <v/>
      </c>
      <c r="Z249" s="46">
        <f>Z32+Z90+Z148+Z206</f>
        <v/>
      </c>
      <c r="AA249" s="46">
        <f>AA32+AA90+AA148+AA206</f>
        <v/>
      </c>
      <c r="AB249" s="46">
        <f>AB32+AB90+AB148+AB206</f>
        <v/>
      </c>
      <c r="AC249" s="46">
        <f>AC32+AC90+AC148+AC206</f>
        <v/>
      </c>
      <c r="AD249" s="46">
        <f>AD32+AD90+AD148+AD206</f>
        <v/>
      </c>
      <c r="AE249" s="46">
        <f>AE32+AE90+AE148+AE206</f>
        <v/>
      </c>
      <c r="AF249" s="46">
        <f>AF32+AF90+AF148+AF206</f>
        <v/>
      </c>
      <c r="AG249" s="46">
        <f>AG32+AG90+AG148+AG206</f>
        <v/>
      </c>
      <c r="AH249" s="46">
        <f>AH32+AH90+AH148+AH206</f>
        <v/>
      </c>
      <c r="AI249" s="46">
        <f>AI32+AI90+AI148+AI206</f>
        <v/>
      </c>
      <c r="AJ249" s="46">
        <f>AJ32+AJ90+AJ148+AJ206</f>
        <v/>
      </c>
      <c r="AK249" s="46">
        <f>AK32+AK90+AK148+AK206</f>
        <v/>
      </c>
      <c r="AL249" s="46">
        <f>AL32+AL90+AL148+AL206</f>
        <v/>
      </c>
      <c r="AM249" s="46">
        <f>AM32+AM90+AM148+AM206</f>
        <v/>
      </c>
      <c r="AN249" s="46">
        <f>AN32+AN90+AN148+AN206</f>
        <v/>
      </c>
      <c r="AO249" s="46">
        <f>AO32+AO90+AO148+AO206</f>
        <v/>
      </c>
      <c r="AP249" s="46">
        <f>AP32+AP90+AP148+AP206</f>
        <v/>
      </c>
      <c r="AQ249" s="46">
        <f>AQ32+AQ90+AQ148+AQ206</f>
        <v/>
      </c>
      <c r="AR249" s="46">
        <f>AR32+AR90+AR148+AR206</f>
        <v/>
      </c>
      <c r="AS249" s="46">
        <f>AS32+AS90+AS148+AS206</f>
        <v/>
      </c>
      <c r="AT249" s="46">
        <f>AT32+AT90+AT148+AT206</f>
        <v/>
      </c>
      <c r="AU249" s="46">
        <f>AU32+AU90+AU148+AU206</f>
        <v/>
      </c>
      <c r="AV249" s="46">
        <f>AV32+AV90+AV148+AV206</f>
        <v/>
      </c>
      <c r="AW249" s="46">
        <f>AW32+AW90+AW148+AW206</f>
        <v/>
      </c>
      <c r="AX249" s="46">
        <f>AX32+AX90+AX148+AX206</f>
        <v/>
      </c>
      <c r="AY249" s="46">
        <f>AY32+AY90+AY148+AY206</f>
        <v/>
      </c>
      <c r="AZ249" s="46">
        <f>AZ32+AZ90+AZ148+AZ206</f>
        <v/>
      </c>
      <c r="BA249" s="46">
        <f>BA32+BA90+BA148+BA206</f>
        <v/>
      </c>
      <c r="BB249" s="46">
        <f>BB32+BB90+BB148+BB206</f>
        <v/>
      </c>
      <c r="BC249" s="46">
        <f>BC32+BC90+BC148+BC206</f>
        <v/>
      </c>
      <c r="BD249" s="46">
        <f>BD32+BD90+BD148+BD206</f>
        <v/>
      </c>
      <c r="BE249" s="46">
        <f>BE32+BE90+BE148+BE206</f>
        <v/>
      </c>
      <c r="BF249" s="46">
        <f>BF32+BF90+BF148+BF206</f>
        <v/>
      </c>
      <c r="BG249" s="46">
        <f>BG32+BG90+BG148+BG206</f>
        <v/>
      </c>
      <c r="BH249" s="46">
        <f>BH32+BH90+BH148+BH206</f>
        <v/>
      </c>
      <c r="BI249" s="46">
        <f>BI32+BI90+BI148+BI206</f>
        <v/>
      </c>
      <c r="BJ249" s="46">
        <f>BJ32+BJ90+BJ148+BJ206</f>
        <v/>
      </c>
      <c r="BK249" s="46">
        <f>BK32+BK90+BK148+BK206</f>
        <v/>
      </c>
      <c r="BL249" s="46">
        <f>BL32+BL90+BL148+BL206</f>
        <v/>
      </c>
      <c r="BM249" s="46">
        <f>BM32+BM90+BM148+BM206</f>
        <v/>
      </c>
      <c r="BN249" s="46">
        <f>BN32+BN90+BN148+BN206</f>
        <v/>
      </c>
      <c r="BO249" s="46">
        <f>BO32+BO90+BO148+BO206</f>
        <v/>
      </c>
      <c r="BP249" s="46">
        <f>BP32+BP90+BP148+BP206</f>
        <v/>
      </c>
      <c r="BQ249" s="46">
        <f>BQ32+BQ90+BQ148+BQ206</f>
        <v/>
      </c>
      <c r="BR249" s="46">
        <f>BR32+BR90+BR148+BR206</f>
        <v/>
      </c>
      <c r="BS249" s="46">
        <f>BS32+BS90+BS148+BS206</f>
        <v/>
      </c>
      <c r="BT249" s="46">
        <f>BT32+BT90+BT148+BT206</f>
        <v/>
      </c>
      <c r="BU249" s="46">
        <f>BU32+BU90+BU148+BU206</f>
        <v/>
      </c>
      <c r="BV249" s="46">
        <f>BV32+BV90+BV148+BV206</f>
        <v/>
      </c>
      <c r="BW249" s="46">
        <f>BW32+BW90+BW148+BW206</f>
        <v/>
      </c>
      <c r="BX249" s="46">
        <f>BX32+BX90+BX148+BX206</f>
        <v/>
      </c>
      <c r="BY249" s="46">
        <f>BY32+BY90+BY148+BY206</f>
        <v/>
      </c>
      <c r="BZ249" s="46">
        <f>BZ32+BZ90+BZ148+BZ206</f>
        <v/>
      </c>
      <c r="CA249" s="46">
        <f>CA32+CA90+CA148+CA206</f>
        <v/>
      </c>
      <c r="CB249" s="46">
        <f>CB32+CB90+CB148+CB206</f>
        <v/>
      </c>
      <c r="CC249" s="46">
        <f>CC32+CC90+CC148+CC206</f>
        <v/>
      </c>
      <c r="CD249" s="46">
        <f>CD32+CD90+CD148+CD206</f>
        <v/>
      </c>
      <c r="CE249" s="46">
        <f>CE32+CE90+CE148+CE206</f>
        <v/>
      </c>
      <c r="CF249" s="46">
        <f>CF32+CF90+CF148+CF206</f>
        <v/>
      </c>
      <c r="CG249" s="46">
        <f>CG32+CG90+CG148+CG206</f>
        <v/>
      </c>
      <c r="CH249" s="46">
        <f>CH32+CH90+CH148+CH206</f>
        <v/>
      </c>
      <c r="CI249" s="46">
        <f>CI32+CI90+CI148+CI206</f>
        <v/>
      </c>
      <c r="CJ249" s="46">
        <f>CJ32+CJ90+CJ148+CJ206</f>
        <v/>
      </c>
      <c r="CK249" s="46">
        <f>CK32+CK90+CK148+CK206</f>
        <v/>
      </c>
      <c r="CL249" s="46">
        <f>CL32+CL90+CL148+CL206</f>
        <v/>
      </c>
      <c r="CM249" s="46">
        <f>CM32+CM90+CM148+CM206</f>
        <v/>
      </c>
      <c r="CN249" s="46">
        <f>CN32+CN90+CN148+CN206</f>
        <v/>
      </c>
      <c r="CO249" s="46">
        <f>CO32+CO90+CO148+CO206</f>
        <v/>
      </c>
      <c r="CP249" s="46">
        <f>CP32+CP90+CP148+CP206</f>
        <v/>
      </c>
      <c r="CQ249" s="46">
        <f>CQ32+CQ90+CQ148+CQ206</f>
        <v/>
      </c>
      <c r="CR249" s="46">
        <f>CR32+CR90+CR148+CR206</f>
        <v/>
      </c>
      <c r="CS249" s="46">
        <f>CS32+CS90+CS148+CS206</f>
        <v/>
      </c>
      <c r="CT249" s="46">
        <f>CT32+CT90+CT148+CT206</f>
        <v/>
      </c>
      <c r="CU249" s="46">
        <f>CU32+CU90+CU148+CU206</f>
        <v/>
      </c>
      <c r="CV249" s="46">
        <f>CV32+CV90+CV148+CV206</f>
        <v/>
      </c>
      <c r="CW249" s="46">
        <f>CW32+CW90+CW148+CW206</f>
        <v/>
      </c>
      <c r="CX249" s="46">
        <f>CX32+CX90+CX148+CX206</f>
        <v/>
      </c>
      <c r="CY249" s="46">
        <f>CY32+CY90+CY148+CY206</f>
        <v/>
      </c>
      <c r="CZ249" s="46">
        <f>CZ32+CZ90+CZ148+CZ206</f>
        <v/>
      </c>
      <c r="DA249" s="46">
        <f>DA32+DA90+DA148+DA206</f>
        <v/>
      </c>
      <c r="DB249" s="46">
        <f>DB32+DB90+DB148+DB206</f>
        <v/>
      </c>
      <c r="DC249" s="46">
        <f>DC32+DC90+DC148+DC206</f>
        <v/>
      </c>
      <c r="DD249" s="46">
        <f>DD32+DD90+DD148+DD206</f>
        <v/>
      </c>
      <c r="DE249" s="46">
        <f>DE32+DE90+DE148+DE206</f>
        <v/>
      </c>
      <c r="DF249" s="46">
        <f>DF32+DF90+DF148+DF206</f>
        <v/>
      </c>
      <c r="DG249" s="46">
        <f>DG32+DG90+DG148+DG206</f>
        <v/>
      </c>
      <c r="DH249" s="46">
        <f>DH32+DH90+DH148+DH206</f>
        <v/>
      </c>
      <c r="DI249" s="46">
        <f>DI32+DI90+DI148+DI206</f>
        <v/>
      </c>
      <c r="DJ249" s="46">
        <f>DJ32+DJ90+DJ148+DJ206</f>
        <v/>
      </c>
      <c r="DK249" s="46">
        <f>DK32+DK90+DK148+DK206</f>
        <v/>
      </c>
      <c r="DL249" s="46">
        <f>DL32+DL90+DL148+DL206</f>
        <v/>
      </c>
      <c r="DM249" s="46">
        <f>DM32+DM90+DM148+DM206</f>
        <v/>
      </c>
      <c r="DN249" s="46">
        <f>DN32+DN90+DN148+DN206</f>
        <v/>
      </c>
      <c r="DO249" s="46">
        <f>DO32+DO90+DO148+DO206</f>
        <v/>
      </c>
      <c r="DP249" s="46">
        <f>DP32+DP90+DP148+DP206</f>
        <v/>
      </c>
      <c r="DQ249" s="46">
        <f>DQ32+DQ90+DQ148+DQ206</f>
        <v/>
      </c>
      <c r="DR249" s="46">
        <f>DR32+DR90+DR148+DR206</f>
        <v/>
      </c>
      <c r="DS249" s="46">
        <f>DS32+DS90+DS148+DS206</f>
        <v/>
      </c>
      <c r="DT249" s="46">
        <f>DT32+DT90+DT148+DT206</f>
        <v/>
      </c>
      <c r="DU249" s="46">
        <f>DU32+DU90+DU148+DU206</f>
        <v/>
      </c>
      <c r="DV249" s="46">
        <f>DV32+DV90+DV148+DV206</f>
        <v/>
      </c>
      <c r="DW249" s="46">
        <f>DW32+DW90+DW148+DW206</f>
        <v/>
      </c>
      <c r="DX249" s="46">
        <f>DX32+DX90+DX148+DX206</f>
        <v/>
      </c>
      <c r="DY249" s="46">
        <f>DY32+DY90+DY148+DY206</f>
        <v/>
      </c>
      <c r="DZ249" s="46">
        <f>DZ32+DZ90+DZ148+DZ206</f>
        <v/>
      </c>
      <c r="EA249" s="46">
        <f>EA32+EA90+EA148+EA206</f>
        <v/>
      </c>
      <c r="EB249" s="46">
        <f>EB32+EB90+EB148+EB206</f>
        <v/>
      </c>
      <c r="EC249" s="46">
        <f>EC32+EC90+EC148+EC206</f>
        <v/>
      </c>
      <c r="ED249" s="46">
        <f>ED32+ED90+ED148+ED206</f>
        <v/>
      </c>
      <c r="EE249" s="46">
        <f>EE32+EE90+EE148+EE206</f>
        <v/>
      </c>
      <c r="EF249" s="46">
        <f>EF32+EF90+EF148+EF206</f>
        <v/>
      </c>
      <c r="EG249" s="46">
        <f>EG32+EG90+EG148+EG206</f>
        <v/>
      </c>
      <c r="EH249" s="46">
        <f>EH32+EH90+EH148+EH206</f>
        <v/>
      </c>
      <c r="EI249" s="46">
        <f>EI32+EI90+EI148+EI206</f>
        <v/>
      </c>
      <c r="EJ249" s="46">
        <f>EJ32+EJ90+EJ148+EJ206</f>
        <v/>
      </c>
      <c r="EK249" s="46">
        <f>EK32+EK90+EK148+EK206</f>
        <v/>
      </c>
      <c r="EL249" s="46">
        <f>EL32+EL90+EL148+EL206</f>
        <v/>
      </c>
      <c r="EM249" s="46">
        <f>EM32+EM90+EM148+EM206</f>
        <v/>
      </c>
      <c r="EN249" s="46">
        <f>EN32+EN90+EN148+EN206</f>
        <v/>
      </c>
      <c r="EO249" s="46">
        <f>EO32+EO90+EO148+EO206</f>
        <v/>
      </c>
      <c r="EP249" s="46">
        <f>EP32+EP90+EP148+EP206</f>
        <v/>
      </c>
      <c r="EQ249" s="46">
        <f>EQ32+EQ90+EQ148+EQ206</f>
        <v/>
      </c>
      <c r="ER249" s="46">
        <f>ER32+ER90+ER148+ER206</f>
        <v/>
      </c>
      <c r="ES249" s="46">
        <f>ES32+ES90+ES148+ES206</f>
        <v/>
      </c>
      <c r="ET249" s="46">
        <f>ET32+ET90+ET148+ET206</f>
        <v/>
      </c>
      <c r="EU249" s="46">
        <f>EU32+EU90+EU148+EU206</f>
        <v/>
      </c>
      <c r="EV249" s="46">
        <f>EV32+EV90+EV148+EV206</f>
        <v/>
      </c>
      <c r="EW249" s="46">
        <f>EW32+EW90+EW148+EW206</f>
        <v/>
      </c>
      <c r="EX249" s="46">
        <f>EX32+EX90+EX148+EX206</f>
        <v/>
      </c>
      <c r="EY249" s="46">
        <f>EY32+EY90+EY148+EY206</f>
        <v/>
      </c>
      <c r="EZ249" s="46">
        <f>EZ32+EZ90+EZ148+EZ206</f>
        <v/>
      </c>
      <c r="FA249" s="46">
        <f>FA32+FA90+FA148+FA206</f>
        <v/>
      </c>
      <c r="FB249" s="46">
        <f>FB32+FB90+FB148+FB206</f>
        <v/>
      </c>
      <c r="FC249" s="46">
        <f>FC32+FC90+FC148+FC206</f>
        <v/>
      </c>
      <c r="FD249" s="46">
        <f>FD32+FD90+FD148+FD206</f>
        <v/>
      </c>
      <c r="FE249" s="46">
        <f>FE32+FE90+FE148+FE206</f>
        <v/>
      </c>
      <c r="FF249" s="46">
        <f>FF32+FF90+FF148+FF206</f>
        <v/>
      </c>
      <c r="FG249" s="46">
        <f>FG32+FG90+FG148+FG206</f>
        <v/>
      </c>
      <c r="FH249" s="46">
        <f>FH32+FH90+FH148+FH206</f>
        <v/>
      </c>
      <c r="FI249" s="46">
        <f>FI32+FI90+FI148+FI206</f>
        <v/>
      </c>
      <c r="FJ249" s="46">
        <f>FJ32+FJ90+FJ148+FJ206</f>
        <v/>
      </c>
      <c r="FK249" s="46">
        <f>FK32+FK90+FK148+FK206</f>
        <v/>
      </c>
      <c r="FL249" s="46">
        <f>FL32+FL90+FL148+FL206</f>
        <v/>
      </c>
      <c r="FM249" s="46">
        <f>FM32+FM90+FM148+FM206</f>
        <v/>
      </c>
      <c r="FN249" s="46">
        <f>FN32+FN90+FN148+FN206</f>
        <v/>
      </c>
      <c r="FO249" s="46">
        <f>FO32+FO90+FO148+FO206</f>
        <v/>
      </c>
      <c r="FP249" s="46">
        <f>FP32+FP90+FP148+FP206</f>
        <v/>
      </c>
      <c r="FQ249" s="46">
        <f>FQ32+FQ90+FQ148+FQ206</f>
        <v/>
      </c>
      <c r="FR249" s="46">
        <f>FR32+FR90+FR148+FR206</f>
        <v/>
      </c>
      <c r="FS249" s="46">
        <f>FS32+FS90+FS148+FS206</f>
        <v/>
      </c>
      <c r="FT249" s="46">
        <f>FT32+FT90+FT148+FT206</f>
        <v/>
      </c>
      <c r="FU249" s="46">
        <f>FU32+FU90+FU148+FU206</f>
        <v/>
      </c>
      <c r="FV249" s="46">
        <f>FV32+FV90+FV148+FV206</f>
        <v/>
      </c>
      <c r="FW249" s="46">
        <f>FW32+FW90+FW148+FW206</f>
        <v/>
      </c>
      <c r="FX249" s="46">
        <f>FX32+FX90+FX148+FX206</f>
        <v/>
      </c>
      <c r="FY249" s="46">
        <f>FY32+FY90+FY148+FY206</f>
        <v/>
      </c>
      <c r="FZ249" s="46">
        <f>FZ32+FZ90+FZ148+FZ206</f>
        <v/>
      </c>
      <c r="GA249" s="46">
        <f>GA32+GA90+GA148+GA206</f>
        <v/>
      </c>
      <c r="GB249" s="46">
        <f>GB32+GB90+GB148+GB206</f>
        <v/>
      </c>
      <c r="GC249" s="46">
        <f>GC32+GC90+GC148+GC206</f>
        <v/>
      </c>
      <c r="GD249" s="46">
        <f>GD32+GD90+GD148+GD206</f>
        <v/>
      </c>
      <c r="GE249" s="46">
        <f>GE32+GE90+GE148+GE206</f>
        <v/>
      </c>
      <c r="GF249" s="46">
        <f>GF32+GF90+GF148+GF206</f>
        <v/>
      </c>
      <c r="GG249" s="46">
        <f>GG32+GG90+GG148+GG206</f>
        <v/>
      </c>
      <c r="GH249" s="46">
        <f>GH32+GH90+GH148+GH206</f>
        <v/>
      </c>
      <c r="GI249" s="46">
        <f>GI32+GI90+GI148+GI206</f>
        <v/>
      </c>
      <c r="GJ249" s="46">
        <f>GJ32+GJ90+GJ148+GJ206</f>
        <v/>
      </c>
      <c r="GK249" s="46">
        <f>GK32+GK90+GK148+GK206</f>
        <v/>
      </c>
      <c r="GL249" s="46">
        <f>GL32+GL90+GL148+GL206</f>
        <v/>
      </c>
      <c r="GM249" s="46">
        <f>GM32+GM90+GM148+GM206</f>
        <v/>
      </c>
      <c r="GN249" s="46">
        <f>GN32+GN90+GN148+GN206</f>
        <v/>
      </c>
      <c r="GO249" s="46">
        <f>GO32+GO90+GO148+GO206</f>
        <v/>
      </c>
      <c r="GP249" s="46">
        <f>GP32+GP90+GP148+GP206</f>
        <v/>
      </c>
      <c r="GQ249" s="46">
        <f>GQ32+GQ90+GQ148+GQ206</f>
        <v/>
      </c>
      <c r="GR249" s="46">
        <f>GR32+GR90+GR148+GR206</f>
        <v/>
      </c>
      <c r="GS249" s="46">
        <f>GS32+GS90+GS148+GS206</f>
        <v/>
      </c>
      <c r="GT249" s="46">
        <f>GT32+GT90+GT148+GT206</f>
        <v/>
      </c>
      <c r="GU249" s="46">
        <f>GU32+GU90+GU148+GU206</f>
        <v/>
      </c>
      <c r="GV249" s="46">
        <f>GV32+GV90+GV148+GV206</f>
        <v/>
      </c>
      <c r="GW249" s="46">
        <f>GW32+GW90+GW148+GW206</f>
        <v/>
      </c>
      <c r="GX249" s="46">
        <f>GX32+GX90+GX148+GX206</f>
        <v/>
      </c>
      <c r="GY249" s="46">
        <f>GY32+GY90+GY148+GY206</f>
        <v/>
      </c>
      <c r="GZ249" s="46">
        <f>GZ32+GZ90+GZ148+GZ206</f>
        <v/>
      </c>
      <c r="HA249" s="46">
        <f>HA32+HA90+HA148+HA206</f>
        <v/>
      </c>
      <c r="HB249" s="46">
        <f>HB32+HB90+HB148+HB206</f>
        <v/>
      </c>
      <c r="HC249" s="46">
        <f>HC32+HC90+HC148+HC206</f>
        <v/>
      </c>
      <c r="HD249" s="46">
        <f>HD32+HD90+HD148+HD206</f>
        <v/>
      </c>
      <c r="HE249" s="46">
        <f>HE32+HE90+HE148+HE206</f>
        <v/>
      </c>
      <c r="HF249" s="46">
        <f>HF32+HF90+HF148+HF206</f>
        <v/>
      </c>
      <c r="HG249" s="46">
        <f>HG32+HG90+HG148+HG206</f>
        <v/>
      </c>
      <c r="HH249" s="46">
        <f>HH32+HH90+HH148+HH206</f>
        <v/>
      </c>
      <c r="HI249" s="46">
        <f>HI32+HI90+HI148+HI206</f>
        <v/>
      </c>
      <c r="HJ249" s="46">
        <f>HJ32+HJ90+HJ148+HJ206</f>
        <v/>
      </c>
      <c r="HK249" s="46">
        <f>HK32+HK90+HK148+HK206</f>
        <v/>
      </c>
      <c r="HL249" s="46">
        <f>HL32+HL90+HL148+HL206</f>
        <v/>
      </c>
      <c r="HM249" s="46">
        <f>HM32+HM90+HM148+HM206</f>
        <v/>
      </c>
      <c r="HN249" s="46">
        <f>HN32+HN90+HN148+HN206</f>
        <v/>
      </c>
      <c r="HO249" s="46">
        <f>HO32+HO90+HO148+HO206</f>
        <v/>
      </c>
      <c r="HP249" s="46">
        <f>HP32+HP90+HP148+HP206</f>
        <v/>
      </c>
      <c r="HQ249" s="46">
        <f>HQ32+HQ90+HQ148+HQ206</f>
        <v/>
      </c>
      <c r="HR249" s="46">
        <f>HR32+HR90+HR148+HR206</f>
        <v/>
      </c>
      <c r="HS249" s="46">
        <f>HS32+HS90+HS148+HS206</f>
        <v/>
      </c>
      <c r="HT249" s="46">
        <f>HT32+HT90+HT148+HT206</f>
        <v/>
      </c>
      <c r="HU249" s="46">
        <f>HU32+HU90+HU148+HU206</f>
        <v/>
      </c>
      <c r="HV249" s="46">
        <f>HV32+HV90+HV148+HV206</f>
        <v/>
      </c>
      <c r="HW249" s="46">
        <f>HW32+HW90+HW148+HW206</f>
        <v/>
      </c>
      <c r="HX249" s="46">
        <f>HX32+HX90+HX148+HX206</f>
        <v/>
      </c>
      <c r="HY249" s="46">
        <f>HY32+HY90+HY148+HY206</f>
        <v/>
      </c>
      <c r="HZ249" s="46">
        <f>HZ32+HZ90+HZ148+HZ206</f>
        <v/>
      </c>
      <c r="IA249" s="46">
        <f>IA32+IA90+IA148+IA206</f>
        <v/>
      </c>
      <c r="IB249" s="46">
        <f>IB32+IB90+IB148+IB206</f>
        <v/>
      </c>
      <c r="IC249" s="46">
        <f>IC32+IC90+IC148+IC206</f>
        <v/>
      </c>
      <c r="ID249" s="46">
        <f>ID32+ID90+ID148+ID206</f>
        <v/>
      </c>
      <c r="IE249" s="46">
        <f>IE32+IE90+IE148+IE206</f>
        <v/>
      </c>
      <c r="IF249" s="46">
        <f>IF32+IF90+IF148+IF206</f>
        <v/>
      </c>
      <c r="IG249" s="46">
        <f>IG32+IG90+IG148+IG206</f>
        <v/>
      </c>
      <c r="IH249" s="46">
        <f>IH32+IH90+IH148+IH206</f>
        <v/>
      </c>
      <c r="II249" s="46">
        <f>II32+II90+II148+II206</f>
        <v/>
      </c>
      <c r="IJ249" s="46">
        <f>IJ32+IJ90+IJ148+IJ206</f>
        <v/>
      </c>
      <c r="IK249" s="46">
        <f>IK32+IK90+IK148+IK206</f>
        <v/>
      </c>
      <c r="IL249" s="46">
        <f>IL32+IL90+IL148+IL206</f>
        <v/>
      </c>
      <c r="IM249" s="46">
        <f>IM32+IM90+IM148+IM206</f>
        <v/>
      </c>
      <c r="IN249" s="46">
        <f>IN32+IN90+IN148+IN206</f>
        <v/>
      </c>
      <c r="IO249" s="46">
        <f>IO32+IO90+IO148+IO206</f>
        <v/>
      </c>
      <c r="IP249" s="46">
        <f>IP32+IP90+IP148+IP206</f>
        <v/>
      </c>
      <c r="IQ249" s="46">
        <f>IQ32+IQ90+IQ148+IQ206</f>
        <v/>
      </c>
      <c r="IR249" s="46">
        <f>IR32+IR90+IR148+IR206</f>
        <v/>
      </c>
      <c r="IS249" s="46">
        <f>IS32+IS90+IS148+IS206</f>
        <v/>
      </c>
      <c r="IT249" s="46">
        <f>IT32+IT90+IT148+IT206</f>
        <v/>
      </c>
      <c r="IU249" s="46">
        <f>IU32+IU90+IU148+IU206</f>
        <v/>
      </c>
      <c r="IV249" s="46">
        <f>IV32+IV90+IV148+IV206</f>
        <v/>
      </c>
      <c r="IW249" s="46">
        <f>IW32+IW90+IW148+IW206</f>
        <v/>
      </c>
      <c r="IX249" s="46">
        <f>IX32+IX90+IX148+IX206</f>
        <v/>
      </c>
      <c r="IY249" s="46">
        <f>IY32+IY90+IY148+IY206</f>
        <v/>
      </c>
      <c r="IZ249" s="46">
        <f>IZ32+IZ90+IZ148+IZ206</f>
        <v/>
      </c>
      <c r="JA249" s="46">
        <f>JA32+JA90+JA148+JA206</f>
        <v/>
      </c>
      <c r="JB249" s="46">
        <f>JB32+JB90+JB148+JB206</f>
        <v/>
      </c>
      <c r="JC249" s="46">
        <f>JC32+JC90+JC148+JC206</f>
        <v/>
      </c>
      <c r="JD249" s="46">
        <f>JD32+JD90+JD148+JD206</f>
        <v/>
      </c>
      <c r="JE249" s="46">
        <f>JE32+JE90+JE148+JE206</f>
        <v/>
      </c>
      <c r="JF249" s="46">
        <f>JF32+JF90+JF148+JF206</f>
        <v/>
      </c>
      <c r="JG249" s="46">
        <f>JG32+JG90+JG148+JG206</f>
        <v/>
      </c>
      <c r="JH249" s="46">
        <f>JH32+JH90+JH148+JH206</f>
        <v/>
      </c>
      <c r="JI249" s="46">
        <f>JI32+JI90+JI148+JI206</f>
        <v/>
      </c>
      <c r="JJ249" s="46">
        <f>JJ32+JJ90+JJ148+JJ206</f>
        <v/>
      </c>
      <c r="JK249" s="46">
        <f>JK32+JK90+JK148+JK206</f>
        <v/>
      </c>
      <c r="JL249" s="46">
        <f>JL32+JL90+JL148+JL206</f>
        <v/>
      </c>
      <c r="JM249" s="46">
        <f>JM32+JM90+JM148+JM206</f>
        <v/>
      </c>
      <c r="JN249" s="46">
        <f>JN32+JN90+JN148+JN206</f>
        <v/>
      </c>
      <c r="JO249" s="46">
        <f>JO32+JO90+JO148+JO206</f>
        <v/>
      </c>
      <c r="JP249" s="46">
        <f>JP32+JP90+JP148+JP206</f>
        <v/>
      </c>
      <c r="JQ249" s="46">
        <f>JQ32+JQ90+JQ148+JQ206</f>
        <v/>
      </c>
      <c r="JR249" s="46">
        <f>JR32+JR90+JR148+JR206</f>
        <v/>
      </c>
      <c r="JS249" s="46">
        <f>JS32+JS90+JS148+JS206</f>
        <v/>
      </c>
      <c r="JT249" s="46">
        <f>JT32+JT90+JT148+JT206</f>
        <v/>
      </c>
      <c r="JU249" s="46">
        <f>JU32+JU90+JU148+JU206</f>
        <v/>
      </c>
      <c r="JV249" s="46">
        <f>JV32+JV90+JV148+JV206</f>
        <v/>
      </c>
      <c r="JW249" s="46">
        <f>JW32+JW90+JW148+JW206</f>
        <v/>
      </c>
      <c r="JX249" s="46">
        <f>JX32+JX90+JX148+JX206</f>
        <v/>
      </c>
      <c r="JY249" s="46">
        <f>JY32+JY90+JY148+JY206</f>
        <v/>
      </c>
      <c r="JZ249" s="46">
        <f>JZ32+JZ90+JZ148+JZ206</f>
        <v/>
      </c>
      <c r="KA249" s="46">
        <f>KA32+KA90+KA148+KA206</f>
        <v/>
      </c>
      <c r="KB249" s="46">
        <f>KB32+KB90+KB148+KB206</f>
        <v/>
      </c>
      <c r="KC249" s="46">
        <f>KC32+KC90+KC148+KC206</f>
        <v/>
      </c>
      <c r="KD249" s="46">
        <f>KD32+KD90+KD148+KD206</f>
        <v/>
      </c>
      <c r="KE249" s="46">
        <f>KE32+KE90+KE148+KE206</f>
        <v/>
      </c>
      <c r="KF249" s="46">
        <f>KF32+KF90+KF148+KF206</f>
        <v/>
      </c>
      <c r="KG249" s="46">
        <f>KG32+KG90+KG148+KG206</f>
        <v/>
      </c>
      <c r="KH249" s="46">
        <f>KH32+KH90+KH148+KH206</f>
        <v/>
      </c>
      <c r="KI249" s="46">
        <f>KI32+KI90+KI148+KI206</f>
        <v/>
      </c>
      <c r="KJ249" s="46">
        <f>KJ32+KJ90+KJ148+KJ206</f>
        <v/>
      </c>
      <c r="KK249" s="46">
        <f>KK32+KK90+KK148+KK206</f>
        <v/>
      </c>
      <c r="KL249" s="46">
        <f>KL32+KL90+KL148+KL206</f>
        <v/>
      </c>
      <c r="KM249" s="46">
        <f>KM32+KM90+KM148+KM206</f>
        <v/>
      </c>
      <c r="KN249" s="46">
        <f>KN32+KN90+KN148+KN206</f>
        <v/>
      </c>
      <c r="KO249" s="46">
        <f>KO32+KO90+KO148+KO206</f>
        <v/>
      </c>
      <c r="KP249" s="46">
        <f>KP32+KP90+KP148+KP206</f>
        <v/>
      </c>
      <c r="KQ249" s="46">
        <f>KQ32+KQ90+KQ148+KQ206</f>
        <v/>
      </c>
      <c r="KR249" s="46">
        <f>KR32+KR90+KR148+KR206</f>
        <v/>
      </c>
      <c r="KS249" s="46">
        <f>KS32+KS90+KS148+KS206</f>
        <v/>
      </c>
      <c r="KT249" s="46">
        <f>KT32+KT90+KT148+KT206</f>
        <v/>
      </c>
      <c r="KU249" s="46">
        <f>KU32+KU90+KU148+KU206</f>
        <v/>
      </c>
      <c r="KV249" s="46">
        <f>KV32+KV90+KV148+KV206</f>
        <v/>
      </c>
      <c r="KW249" s="46">
        <f>KW32+KW90+KW148+KW206</f>
        <v/>
      </c>
      <c r="KX249" s="46">
        <f>KX32+KX90+KX148+KX206</f>
        <v/>
      </c>
      <c r="KY249" s="46">
        <f>KY32+KY90+KY148+KY206</f>
        <v/>
      </c>
      <c r="KZ249" s="46">
        <f>KZ32+KZ90+KZ148+KZ206</f>
        <v/>
      </c>
      <c r="LA249" s="46">
        <f>LA32+LA90+LA148+LA206</f>
        <v/>
      </c>
      <c r="LB249" s="46">
        <f>LB32+LB90+LB148+LB206</f>
        <v/>
      </c>
      <c r="LC249" s="46">
        <f>LC32+LC90+LC148+LC206</f>
        <v/>
      </c>
      <c r="LD249" s="46">
        <f>LD32+LD90+LD148+LD206</f>
        <v/>
      </c>
      <c r="LE249" s="46">
        <f>LE32+LE90+LE148+LE206</f>
        <v/>
      </c>
      <c r="LF249" s="46">
        <f>LF32+LF90+LF148+LF206</f>
        <v/>
      </c>
      <c r="LG249" s="46">
        <f>LG32+LG90+LG148+LG206</f>
        <v/>
      </c>
      <c r="LH249" s="46">
        <f>LH32+LH90+LH148+LH206</f>
        <v/>
      </c>
      <c r="LI249" s="46">
        <f>LI32+LI90+LI148+LI206</f>
        <v/>
      </c>
      <c r="LJ249" s="46">
        <f>LJ32+LJ90+LJ148+LJ206</f>
        <v/>
      </c>
      <c r="LK249" s="46">
        <f>LK32+LK90+LK148+LK206</f>
        <v/>
      </c>
      <c r="LL249" s="46">
        <f>LL32+LL90+LL148+LL206</f>
        <v/>
      </c>
      <c r="LM249" s="46">
        <f>LM32+LM90+LM148+LM206</f>
        <v/>
      </c>
      <c r="LN249" s="46">
        <f>LN32+LN90+LN148+LN206</f>
        <v/>
      </c>
      <c r="LO249" s="46">
        <f>LO32+LO90+LO148+LO206</f>
        <v/>
      </c>
      <c r="LP249" s="46">
        <f>LP32+LP90+LP148+LP206</f>
        <v/>
      </c>
      <c r="LQ249" s="46">
        <f>LQ32+LQ90+LQ148+LQ206</f>
        <v/>
      </c>
      <c r="LR249" s="46">
        <f>LR32+LR90+LR148+LR206</f>
        <v/>
      </c>
      <c r="LS249" s="46">
        <f>LS32+LS90+LS148+LS206</f>
        <v/>
      </c>
      <c r="LT249" s="46">
        <f>LT32+LT90+LT148+LT206</f>
        <v/>
      </c>
      <c r="LU249" s="46">
        <f>LU32+LU90+LU148+LU206</f>
        <v/>
      </c>
      <c r="LV249" s="46">
        <f>LV32+LV90+LV148+LV206</f>
        <v/>
      </c>
      <c r="LW249" s="46">
        <f>LW32+LW90+LW148+LW206</f>
        <v/>
      </c>
      <c r="LX249" s="46">
        <f>LX32+LX90+LX148+LX206</f>
        <v/>
      </c>
      <c r="LY249" s="46">
        <f>LY32+LY90+LY148+LY206</f>
        <v/>
      </c>
      <c r="LZ249" s="46">
        <f>LZ32+LZ90+LZ148+LZ206</f>
        <v/>
      </c>
      <c r="MA249" s="46">
        <f>MA32+MA90+MA148+MA206</f>
        <v/>
      </c>
      <c r="MB249" s="46">
        <f>MB32+MB90+MB148+MB206</f>
        <v/>
      </c>
      <c r="MC249" s="46">
        <f>MC32+MC90+MC148+MC206</f>
        <v/>
      </c>
      <c r="MD249" s="46">
        <f>MD32+MD90+MD148+MD206</f>
        <v/>
      </c>
      <c r="ME249" s="46">
        <f>ME32+ME90+ME148+ME206</f>
        <v/>
      </c>
      <c r="MF249" s="46">
        <f>MF32+MF90+MF148+MF206</f>
        <v/>
      </c>
      <c r="MG249" s="46">
        <f>MG32+MG90+MG148+MG206</f>
        <v/>
      </c>
      <c r="MH249" s="46">
        <f>MH32+MH90+MH148+MH206</f>
        <v/>
      </c>
      <c r="MI249" s="46">
        <f>MI32+MI90+MI148+MI206</f>
        <v/>
      </c>
      <c r="MJ249" s="46">
        <f>MJ32+MJ90+MJ148+MJ206</f>
        <v/>
      </c>
      <c r="MK249" s="46">
        <f>MK32+MK90+MK148+MK206</f>
        <v/>
      </c>
      <c r="ML249" s="46">
        <f>ML32+ML90+ML148+ML206</f>
        <v/>
      </c>
      <c r="MM249" s="46">
        <f>MM32+MM90+MM148+MM206</f>
        <v/>
      </c>
      <c r="MN249" s="46">
        <f>MN32+MN90+MN148+MN206</f>
        <v/>
      </c>
      <c r="MO249" s="46">
        <f>MO32+MO90+MO148+MO206</f>
        <v/>
      </c>
      <c r="MP249" s="46">
        <f>MP32+MP90+MP148+MP206</f>
        <v/>
      </c>
      <c r="MQ249" s="46">
        <f>MQ32+MQ90+MQ148+MQ206</f>
        <v/>
      </c>
      <c r="MR249" s="46">
        <f>MR32+MR90+MR148+MR206</f>
        <v/>
      </c>
      <c r="MS249" s="46">
        <f>MS32+MS90+MS148+MS206</f>
        <v/>
      </c>
      <c r="MT249" s="46">
        <f>MT32+MT90+MT148+MT206</f>
        <v/>
      </c>
      <c r="MU249" s="46">
        <f>MU32+MU90+MU148+MU206</f>
        <v/>
      </c>
      <c r="MV249" s="46">
        <f>MV32+MV90+MV148+MV206</f>
        <v/>
      </c>
      <c r="MW249" s="46">
        <f>MW32+MW90+MW148+MW206</f>
        <v/>
      </c>
      <c r="MX249" s="46">
        <f>MX32+MX90+MX148+MX206</f>
        <v/>
      </c>
      <c r="MY249" s="46">
        <f>MY32+MY90+MY148+MY206</f>
        <v/>
      </c>
      <c r="MZ249" s="46">
        <f>MZ32+MZ90+MZ148+MZ206</f>
        <v/>
      </c>
      <c r="NA249" s="46">
        <f>NA32+NA90+NA148+NA206</f>
        <v/>
      </c>
      <c r="NB249" s="46">
        <f>NB32+NB90+NB148+NB206</f>
        <v/>
      </c>
      <c r="NC249" s="46">
        <f>NC32+NC90+NC148+NC206</f>
        <v/>
      </c>
      <c r="ND249" s="46">
        <f>ND32+ND90+ND148+ND206</f>
        <v/>
      </c>
      <c r="NE249" s="46">
        <f>NE32+NE90+NE148+NE206</f>
        <v/>
      </c>
      <c r="NF249" s="46">
        <f>NF32+NF90+NF148+NF206</f>
        <v/>
      </c>
      <c r="NG249" s="46">
        <f>NG32+NG90+NG148+NG206</f>
        <v/>
      </c>
      <c r="NH249" s="46">
        <f>NH32+NH90+NH148+NH206</f>
        <v/>
      </c>
      <c r="NI249" s="46">
        <f>NI32+NI90+NI148+NI206</f>
        <v/>
      </c>
      <c r="NJ249" s="46">
        <f>NJ32+NJ90+NJ148+NJ206</f>
        <v/>
      </c>
      <c r="NK249" s="46">
        <f>NK32+NK90+NK148+NK206</f>
        <v/>
      </c>
      <c r="NL249" s="46">
        <f>NL32+NL90+NL148+NL206</f>
        <v/>
      </c>
      <c r="NM249" s="46">
        <f>NM32+NM90+NM148+NM206</f>
        <v/>
      </c>
      <c r="NN249" s="46">
        <f>NN32+NN90+NN148+NN206</f>
        <v/>
      </c>
      <c r="NO249" s="46">
        <f>NO32+NO90+NO148+NO206</f>
        <v/>
      </c>
      <c r="NP249" s="46">
        <f>NP32+NP90+NP148+NP206</f>
        <v/>
      </c>
      <c r="NQ249" s="46">
        <f>NQ32+NQ90+NQ148+NQ206</f>
        <v/>
      </c>
      <c r="NR249" s="46">
        <f>NR32+NR90+NR148+NR206</f>
        <v/>
      </c>
      <c r="NS249" s="46">
        <f>NS32+NS90+NS148+NS206</f>
        <v/>
      </c>
      <c r="NT249" s="46">
        <f>NT32+NT90+NT148+NT206</f>
        <v/>
      </c>
      <c r="NU249" s="46">
        <f>NU32+NU90+NU148+NU206</f>
        <v/>
      </c>
      <c r="NV249" s="46">
        <f>NV32+NV90+NV148+NV206</f>
        <v/>
      </c>
      <c r="NW249" s="46">
        <f>NW32+NW90+NW148+NW206</f>
        <v/>
      </c>
      <c r="NX249" s="46">
        <f>NX32+NX90+NX148+NX206</f>
        <v/>
      </c>
      <c r="NY249" s="46">
        <f>NY32+NY90+NY148+NY206</f>
        <v/>
      </c>
      <c r="NZ249" s="46">
        <f>NZ32+NZ90+NZ148+NZ206</f>
        <v/>
      </c>
      <c r="OA249" s="46">
        <f>OA32+OA90+OA148+OA206</f>
        <v/>
      </c>
      <c r="OB249" s="46">
        <f>OB32+OB90+OB148+OB206</f>
        <v/>
      </c>
      <c r="OC249" s="46">
        <f>OC32+OC90+OC148+OC206</f>
        <v/>
      </c>
      <c r="OD249" s="46">
        <f>OD32+OD90+OD148+OD206</f>
        <v/>
      </c>
      <c r="OE249" s="46">
        <f>OE32+OE90+OE148+OE206</f>
        <v/>
      </c>
      <c r="OF249" s="46">
        <f>OF32+OF90+OF148+OF206</f>
        <v/>
      </c>
      <c r="OG249" s="46">
        <f>OG32+OG90+OG148+OG206</f>
        <v/>
      </c>
      <c r="OH249" s="46">
        <f>OH32+OH90+OH148+OH206</f>
        <v/>
      </c>
      <c r="OI249" s="46">
        <f>OI32+OI90+OI148+OI206</f>
        <v/>
      </c>
      <c r="OJ249" s="46">
        <f>OJ32+OJ90+OJ148+OJ206</f>
        <v/>
      </c>
      <c r="OK249" s="46">
        <f>OK32+OK90+OK148+OK206</f>
        <v/>
      </c>
      <c r="OL249" s="46">
        <f>OL32+OL90+OL148+OL206</f>
        <v/>
      </c>
      <c r="OM249" s="46">
        <f>OM32+OM90+OM148+OM206</f>
        <v/>
      </c>
      <c r="ON249" s="46">
        <f>ON32+ON90+ON148+ON206</f>
        <v/>
      </c>
      <c r="OO249" s="46">
        <f>OO32+OO90+OO148+OO206</f>
        <v/>
      </c>
      <c r="OP249" s="46">
        <f>OP32+OP90+OP148+OP206</f>
        <v/>
      </c>
      <c r="OQ249" s="46">
        <f>OQ32+OQ90+OQ148+OQ206</f>
        <v/>
      </c>
      <c r="OR249" s="46">
        <f>OR32+OR90+OR148+OR206</f>
        <v/>
      </c>
      <c r="OS249" s="46">
        <f>OS32+OS90+OS148+OS206</f>
        <v/>
      </c>
      <c r="OT249" s="46">
        <f>OT32+OT90+OT148+OT206</f>
        <v/>
      </c>
      <c r="OU249" s="46">
        <f>OU32+OU90+OU148+OU206</f>
        <v/>
      </c>
      <c r="OV249" s="46">
        <f>OV32+OV90+OV148+OV206</f>
        <v/>
      </c>
      <c r="OW249" s="46">
        <f>OW32+OW90+OW148+OW206</f>
        <v/>
      </c>
      <c r="OX249" s="46">
        <f>OX32+OX90+OX148+OX206</f>
        <v/>
      </c>
      <c r="OY249" s="46">
        <f>OY32+OY90+OY148+OY206</f>
        <v/>
      </c>
      <c r="OZ249" s="46">
        <f>OZ32+OZ90+OZ148+OZ206</f>
        <v/>
      </c>
      <c r="PA249" s="46">
        <f>PA32+PA90+PA148+PA206</f>
        <v/>
      </c>
      <c r="PB249" s="46">
        <f>PB32+PB90+PB148+PB206</f>
        <v/>
      </c>
      <c r="PC249" s="46">
        <f>PC32+PC90+PC148+PC206</f>
        <v/>
      </c>
      <c r="PD249" s="46">
        <f>PD32+PD90+PD148+PD206</f>
        <v/>
      </c>
      <c r="PE249" s="46">
        <f>PE32+PE90+PE148+PE206</f>
        <v/>
      </c>
      <c r="PF249" s="46">
        <f>PF32+PF90+PF148+PF206</f>
        <v/>
      </c>
      <c r="PG249" s="46">
        <f>PG32+PG90+PG148+PG206</f>
        <v/>
      </c>
      <c r="PH249" s="46">
        <f>PH32+PH90+PH148+PH206</f>
        <v/>
      </c>
      <c r="PI249" s="46">
        <f>PI32+PI90+PI148+PI206</f>
        <v/>
      </c>
      <c r="PJ249" s="46">
        <f>PJ32+PJ90+PJ148+PJ206</f>
        <v/>
      </c>
      <c r="PK249" s="46">
        <f>PK32+PK90+PK148+PK206</f>
        <v/>
      </c>
      <c r="PL249" s="46">
        <f>PL32+PL90+PL148+PL206</f>
        <v/>
      </c>
      <c r="PM249" s="46">
        <f>PM32+PM90+PM148+PM206</f>
        <v/>
      </c>
    </row>
    <row r="250">
      <c r="A250" s="9" t="inlineStr">
        <is>
          <t>Effective gross income</t>
        </is>
      </c>
      <c r="B250" s="9" t="inlineStr">
        <is>
          <t>ALL</t>
        </is>
      </c>
      <c r="C250" s="43">
        <f>SUM(D250:PM250)</f>
        <v/>
      </c>
      <c r="D250" s="44">
        <f>D43+D101+D159+D217</f>
        <v/>
      </c>
      <c r="E250" s="44">
        <f>E43+E101+E159+E217</f>
        <v/>
      </c>
      <c r="F250" s="44">
        <f>F43+F101+F159+F217</f>
        <v/>
      </c>
      <c r="G250" s="44">
        <f>G43+G101+G159+G217</f>
        <v/>
      </c>
      <c r="H250" s="44">
        <f>H43+H101+H159+H217</f>
        <v/>
      </c>
      <c r="I250" s="44">
        <f>I43+I101+I159+I217</f>
        <v/>
      </c>
      <c r="J250" s="44">
        <f>J43+J101+J159+J217</f>
        <v/>
      </c>
      <c r="K250" s="44">
        <f>K43+K101+K159+K217</f>
        <v/>
      </c>
      <c r="L250" s="44">
        <f>L43+L101+L159+L217</f>
        <v/>
      </c>
      <c r="M250" s="44">
        <f>M43+M101+M159+M217</f>
        <v/>
      </c>
      <c r="N250" s="44">
        <f>N43+N101+N159+N217</f>
        <v/>
      </c>
      <c r="O250" s="44">
        <f>O43+O101+O159+O217</f>
        <v/>
      </c>
      <c r="P250" s="44">
        <f>P43+P101+P159+P217</f>
        <v/>
      </c>
      <c r="Q250" s="44">
        <f>Q43+Q101+Q159+Q217</f>
        <v/>
      </c>
      <c r="R250" s="44">
        <f>R43+R101+R159+R217</f>
        <v/>
      </c>
      <c r="S250" s="44">
        <f>S43+S101+S159+S217</f>
        <v/>
      </c>
      <c r="T250" s="44">
        <f>T43+T101+T159+T217</f>
        <v/>
      </c>
      <c r="U250" s="44">
        <f>U43+U101+U159+U217</f>
        <v/>
      </c>
      <c r="V250" s="44">
        <f>V43+V101+V159+V217</f>
        <v/>
      </c>
      <c r="W250" s="44">
        <f>W43+W101+W159+W217</f>
        <v/>
      </c>
      <c r="X250" s="44">
        <f>X43+X101+X159+X217</f>
        <v/>
      </c>
      <c r="Y250" s="44">
        <f>Y43+Y101+Y159+Y217</f>
        <v/>
      </c>
      <c r="Z250" s="44">
        <f>Z43+Z101+Z159+Z217</f>
        <v/>
      </c>
      <c r="AA250" s="44">
        <f>AA43+AA101+AA159+AA217</f>
        <v/>
      </c>
      <c r="AB250" s="44">
        <f>AB43+AB101+AB159+AB217</f>
        <v/>
      </c>
      <c r="AC250" s="44">
        <f>AC43+AC101+AC159+AC217</f>
        <v/>
      </c>
      <c r="AD250" s="44">
        <f>AD43+AD101+AD159+AD217</f>
        <v/>
      </c>
      <c r="AE250" s="44">
        <f>AE43+AE101+AE159+AE217</f>
        <v/>
      </c>
      <c r="AF250" s="44">
        <f>AF43+AF101+AF159+AF217</f>
        <v/>
      </c>
      <c r="AG250" s="44">
        <f>AG43+AG101+AG159+AG217</f>
        <v/>
      </c>
      <c r="AH250" s="44">
        <f>AH43+AH101+AH159+AH217</f>
        <v/>
      </c>
      <c r="AI250" s="44">
        <f>AI43+AI101+AI159+AI217</f>
        <v/>
      </c>
      <c r="AJ250" s="44">
        <f>AJ43+AJ101+AJ159+AJ217</f>
        <v/>
      </c>
      <c r="AK250" s="44">
        <f>AK43+AK101+AK159+AK217</f>
        <v/>
      </c>
      <c r="AL250" s="44">
        <f>AL43+AL101+AL159+AL217</f>
        <v/>
      </c>
      <c r="AM250" s="44">
        <f>AM43+AM101+AM159+AM217</f>
        <v/>
      </c>
      <c r="AN250" s="44">
        <f>AN43+AN101+AN159+AN217</f>
        <v/>
      </c>
      <c r="AO250" s="44">
        <f>AO43+AO101+AO159+AO217</f>
        <v/>
      </c>
      <c r="AP250" s="44">
        <f>AP43+AP101+AP159+AP217</f>
        <v/>
      </c>
      <c r="AQ250" s="44">
        <f>AQ43+AQ101+AQ159+AQ217</f>
        <v/>
      </c>
      <c r="AR250" s="44">
        <f>AR43+AR101+AR159+AR217</f>
        <v/>
      </c>
      <c r="AS250" s="44">
        <f>AS43+AS101+AS159+AS217</f>
        <v/>
      </c>
      <c r="AT250" s="44">
        <f>AT43+AT101+AT159+AT217</f>
        <v/>
      </c>
      <c r="AU250" s="44">
        <f>AU43+AU101+AU159+AU217</f>
        <v/>
      </c>
      <c r="AV250" s="44">
        <f>AV43+AV101+AV159+AV217</f>
        <v/>
      </c>
      <c r="AW250" s="44">
        <f>AW43+AW101+AW159+AW217</f>
        <v/>
      </c>
      <c r="AX250" s="44">
        <f>AX43+AX101+AX159+AX217</f>
        <v/>
      </c>
      <c r="AY250" s="44">
        <f>AY43+AY101+AY159+AY217</f>
        <v/>
      </c>
      <c r="AZ250" s="44">
        <f>AZ43+AZ101+AZ159+AZ217</f>
        <v/>
      </c>
      <c r="BA250" s="44">
        <f>BA43+BA101+BA159+BA217</f>
        <v/>
      </c>
      <c r="BB250" s="44">
        <f>BB43+BB101+BB159+BB217</f>
        <v/>
      </c>
      <c r="BC250" s="44">
        <f>BC43+BC101+BC159+BC217</f>
        <v/>
      </c>
      <c r="BD250" s="44">
        <f>BD43+BD101+BD159+BD217</f>
        <v/>
      </c>
      <c r="BE250" s="44">
        <f>BE43+BE101+BE159+BE217</f>
        <v/>
      </c>
      <c r="BF250" s="44">
        <f>BF43+BF101+BF159+BF217</f>
        <v/>
      </c>
      <c r="BG250" s="44">
        <f>BG43+BG101+BG159+BG217</f>
        <v/>
      </c>
      <c r="BH250" s="44">
        <f>BH43+BH101+BH159+BH217</f>
        <v/>
      </c>
      <c r="BI250" s="44">
        <f>BI43+BI101+BI159+BI217</f>
        <v/>
      </c>
      <c r="BJ250" s="44">
        <f>BJ43+BJ101+BJ159+BJ217</f>
        <v/>
      </c>
      <c r="BK250" s="44">
        <f>BK43+BK101+BK159+BK217</f>
        <v/>
      </c>
      <c r="BL250" s="44">
        <f>BL43+BL101+BL159+BL217</f>
        <v/>
      </c>
      <c r="BM250" s="44">
        <f>BM43+BM101+BM159+BM217</f>
        <v/>
      </c>
      <c r="BN250" s="44">
        <f>BN43+BN101+BN159+BN217</f>
        <v/>
      </c>
      <c r="BO250" s="44">
        <f>BO43+BO101+BO159+BO217</f>
        <v/>
      </c>
      <c r="BP250" s="44">
        <f>BP43+BP101+BP159+BP217</f>
        <v/>
      </c>
      <c r="BQ250" s="44">
        <f>BQ43+BQ101+BQ159+BQ217</f>
        <v/>
      </c>
      <c r="BR250" s="44">
        <f>BR43+BR101+BR159+BR217</f>
        <v/>
      </c>
      <c r="BS250" s="44">
        <f>BS43+BS101+BS159+BS217</f>
        <v/>
      </c>
      <c r="BT250" s="44">
        <f>BT43+BT101+BT159+BT217</f>
        <v/>
      </c>
      <c r="BU250" s="44">
        <f>BU43+BU101+BU159+BU217</f>
        <v/>
      </c>
      <c r="BV250" s="44">
        <f>BV43+BV101+BV159+BV217</f>
        <v/>
      </c>
      <c r="BW250" s="44">
        <f>BW43+BW101+BW159+BW217</f>
        <v/>
      </c>
      <c r="BX250" s="44">
        <f>BX43+BX101+BX159+BX217</f>
        <v/>
      </c>
      <c r="BY250" s="44">
        <f>BY43+BY101+BY159+BY217</f>
        <v/>
      </c>
      <c r="BZ250" s="44">
        <f>BZ43+BZ101+BZ159+BZ217</f>
        <v/>
      </c>
      <c r="CA250" s="44">
        <f>CA43+CA101+CA159+CA217</f>
        <v/>
      </c>
      <c r="CB250" s="44">
        <f>CB43+CB101+CB159+CB217</f>
        <v/>
      </c>
      <c r="CC250" s="44">
        <f>CC43+CC101+CC159+CC217</f>
        <v/>
      </c>
      <c r="CD250" s="44">
        <f>CD43+CD101+CD159+CD217</f>
        <v/>
      </c>
      <c r="CE250" s="44">
        <f>CE43+CE101+CE159+CE217</f>
        <v/>
      </c>
      <c r="CF250" s="44">
        <f>CF43+CF101+CF159+CF217</f>
        <v/>
      </c>
      <c r="CG250" s="44">
        <f>CG43+CG101+CG159+CG217</f>
        <v/>
      </c>
      <c r="CH250" s="44">
        <f>CH43+CH101+CH159+CH217</f>
        <v/>
      </c>
      <c r="CI250" s="44">
        <f>CI43+CI101+CI159+CI217</f>
        <v/>
      </c>
      <c r="CJ250" s="44">
        <f>CJ43+CJ101+CJ159+CJ217</f>
        <v/>
      </c>
      <c r="CK250" s="44">
        <f>CK43+CK101+CK159+CK217</f>
        <v/>
      </c>
      <c r="CL250" s="44">
        <f>CL43+CL101+CL159+CL217</f>
        <v/>
      </c>
      <c r="CM250" s="44">
        <f>CM43+CM101+CM159+CM217</f>
        <v/>
      </c>
      <c r="CN250" s="44">
        <f>CN43+CN101+CN159+CN217</f>
        <v/>
      </c>
      <c r="CO250" s="44">
        <f>CO43+CO101+CO159+CO217</f>
        <v/>
      </c>
      <c r="CP250" s="44">
        <f>CP43+CP101+CP159+CP217</f>
        <v/>
      </c>
      <c r="CQ250" s="44">
        <f>CQ43+CQ101+CQ159+CQ217</f>
        <v/>
      </c>
      <c r="CR250" s="44">
        <f>CR43+CR101+CR159+CR217</f>
        <v/>
      </c>
      <c r="CS250" s="44">
        <f>CS43+CS101+CS159+CS217</f>
        <v/>
      </c>
      <c r="CT250" s="44">
        <f>CT43+CT101+CT159+CT217</f>
        <v/>
      </c>
      <c r="CU250" s="44">
        <f>CU43+CU101+CU159+CU217</f>
        <v/>
      </c>
      <c r="CV250" s="44">
        <f>CV43+CV101+CV159+CV217</f>
        <v/>
      </c>
      <c r="CW250" s="44">
        <f>CW43+CW101+CW159+CW217</f>
        <v/>
      </c>
      <c r="CX250" s="44">
        <f>CX43+CX101+CX159+CX217</f>
        <v/>
      </c>
      <c r="CY250" s="44">
        <f>CY43+CY101+CY159+CY217</f>
        <v/>
      </c>
      <c r="CZ250" s="44">
        <f>CZ43+CZ101+CZ159+CZ217</f>
        <v/>
      </c>
      <c r="DA250" s="44">
        <f>DA43+DA101+DA159+DA217</f>
        <v/>
      </c>
      <c r="DB250" s="44">
        <f>DB43+DB101+DB159+DB217</f>
        <v/>
      </c>
      <c r="DC250" s="44">
        <f>DC43+DC101+DC159+DC217</f>
        <v/>
      </c>
      <c r="DD250" s="44">
        <f>DD43+DD101+DD159+DD217</f>
        <v/>
      </c>
      <c r="DE250" s="44">
        <f>DE43+DE101+DE159+DE217</f>
        <v/>
      </c>
      <c r="DF250" s="44">
        <f>DF43+DF101+DF159+DF217</f>
        <v/>
      </c>
      <c r="DG250" s="44">
        <f>DG43+DG101+DG159+DG217</f>
        <v/>
      </c>
      <c r="DH250" s="44">
        <f>DH43+DH101+DH159+DH217</f>
        <v/>
      </c>
      <c r="DI250" s="44">
        <f>DI43+DI101+DI159+DI217</f>
        <v/>
      </c>
      <c r="DJ250" s="44">
        <f>DJ43+DJ101+DJ159+DJ217</f>
        <v/>
      </c>
      <c r="DK250" s="44">
        <f>DK43+DK101+DK159+DK217</f>
        <v/>
      </c>
      <c r="DL250" s="44">
        <f>DL43+DL101+DL159+DL217</f>
        <v/>
      </c>
      <c r="DM250" s="44">
        <f>DM43+DM101+DM159+DM217</f>
        <v/>
      </c>
      <c r="DN250" s="44">
        <f>DN43+DN101+DN159+DN217</f>
        <v/>
      </c>
      <c r="DO250" s="44">
        <f>DO43+DO101+DO159+DO217</f>
        <v/>
      </c>
      <c r="DP250" s="44">
        <f>DP43+DP101+DP159+DP217</f>
        <v/>
      </c>
      <c r="DQ250" s="44">
        <f>DQ43+DQ101+DQ159+DQ217</f>
        <v/>
      </c>
      <c r="DR250" s="44">
        <f>DR43+DR101+DR159+DR217</f>
        <v/>
      </c>
      <c r="DS250" s="44">
        <f>DS43+DS101+DS159+DS217</f>
        <v/>
      </c>
      <c r="DT250" s="44">
        <f>DT43+DT101+DT159+DT217</f>
        <v/>
      </c>
      <c r="DU250" s="44">
        <f>DU43+DU101+DU159+DU217</f>
        <v/>
      </c>
      <c r="DV250" s="44">
        <f>DV43+DV101+DV159+DV217</f>
        <v/>
      </c>
      <c r="DW250" s="44">
        <f>DW43+DW101+DW159+DW217</f>
        <v/>
      </c>
      <c r="DX250" s="44">
        <f>DX43+DX101+DX159+DX217</f>
        <v/>
      </c>
      <c r="DY250" s="44">
        <f>DY43+DY101+DY159+DY217</f>
        <v/>
      </c>
      <c r="DZ250" s="44">
        <f>DZ43+DZ101+DZ159+DZ217</f>
        <v/>
      </c>
      <c r="EA250" s="44">
        <f>EA43+EA101+EA159+EA217</f>
        <v/>
      </c>
      <c r="EB250" s="44">
        <f>EB43+EB101+EB159+EB217</f>
        <v/>
      </c>
      <c r="EC250" s="44">
        <f>EC43+EC101+EC159+EC217</f>
        <v/>
      </c>
      <c r="ED250" s="44">
        <f>ED43+ED101+ED159+ED217</f>
        <v/>
      </c>
      <c r="EE250" s="44">
        <f>EE43+EE101+EE159+EE217</f>
        <v/>
      </c>
      <c r="EF250" s="44">
        <f>EF43+EF101+EF159+EF217</f>
        <v/>
      </c>
      <c r="EG250" s="44">
        <f>EG43+EG101+EG159+EG217</f>
        <v/>
      </c>
      <c r="EH250" s="44">
        <f>EH43+EH101+EH159+EH217</f>
        <v/>
      </c>
      <c r="EI250" s="44">
        <f>EI43+EI101+EI159+EI217</f>
        <v/>
      </c>
      <c r="EJ250" s="44">
        <f>EJ43+EJ101+EJ159+EJ217</f>
        <v/>
      </c>
      <c r="EK250" s="44">
        <f>EK43+EK101+EK159+EK217</f>
        <v/>
      </c>
      <c r="EL250" s="44">
        <f>EL43+EL101+EL159+EL217</f>
        <v/>
      </c>
      <c r="EM250" s="44">
        <f>EM43+EM101+EM159+EM217</f>
        <v/>
      </c>
      <c r="EN250" s="44">
        <f>EN43+EN101+EN159+EN217</f>
        <v/>
      </c>
      <c r="EO250" s="44">
        <f>EO43+EO101+EO159+EO217</f>
        <v/>
      </c>
      <c r="EP250" s="44">
        <f>EP43+EP101+EP159+EP217</f>
        <v/>
      </c>
      <c r="EQ250" s="44">
        <f>EQ43+EQ101+EQ159+EQ217</f>
        <v/>
      </c>
      <c r="ER250" s="44">
        <f>ER43+ER101+ER159+ER217</f>
        <v/>
      </c>
      <c r="ES250" s="44">
        <f>ES43+ES101+ES159+ES217</f>
        <v/>
      </c>
      <c r="ET250" s="44">
        <f>ET43+ET101+ET159+ET217</f>
        <v/>
      </c>
      <c r="EU250" s="44">
        <f>EU43+EU101+EU159+EU217</f>
        <v/>
      </c>
      <c r="EV250" s="44">
        <f>EV43+EV101+EV159+EV217</f>
        <v/>
      </c>
      <c r="EW250" s="44">
        <f>EW43+EW101+EW159+EW217</f>
        <v/>
      </c>
      <c r="EX250" s="44">
        <f>EX43+EX101+EX159+EX217</f>
        <v/>
      </c>
      <c r="EY250" s="44">
        <f>EY43+EY101+EY159+EY217</f>
        <v/>
      </c>
      <c r="EZ250" s="44">
        <f>EZ43+EZ101+EZ159+EZ217</f>
        <v/>
      </c>
      <c r="FA250" s="44">
        <f>FA43+FA101+FA159+FA217</f>
        <v/>
      </c>
      <c r="FB250" s="44">
        <f>FB43+FB101+FB159+FB217</f>
        <v/>
      </c>
      <c r="FC250" s="44">
        <f>FC43+FC101+FC159+FC217</f>
        <v/>
      </c>
      <c r="FD250" s="44">
        <f>FD43+FD101+FD159+FD217</f>
        <v/>
      </c>
      <c r="FE250" s="44">
        <f>FE43+FE101+FE159+FE217</f>
        <v/>
      </c>
      <c r="FF250" s="44">
        <f>FF43+FF101+FF159+FF217</f>
        <v/>
      </c>
      <c r="FG250" s="44">
        <f>FG43+FG101+FG159+FG217</f>
        <v/>
      </c>
      <c r="FH250" s="44">
        <f>FH43+FH101+FH159+FH217</f>
        <v/>
      </c>
      <c r="FI250" s="44">
        <f>FI43+FI101+FI159+FI217</f>
        <v/>
      </c>
      <c r="FJ250" s="44">
        <f>FJ43+FJ101+FJ159+FJ217</f>
        <v/>
      </c>
      <c r="FK250" s="44">
        <f>FK43+FK101+FK159+FK217</f>
        <v/>
      </c>
      <c r="FL250" s="44">
        <f>FL43+FL101+FL159+FL217</f>
        <v/>
      </c>
      <c r="FM250" s="44">
        <f>FM43+FM101+FM159+FM217</f>
        <v/>
      </c>
      <c r="FN250" s="44">
        <f>FN43+FN101+FN159+FN217</f>
        <v/>
      </c>
      <c r="FO250" s="44">
        <f>FO43+FO101+FO159+FO217</f>
        <v/>
      </c>
      <c r="FP250" s="44">
        <f>FP43+FP101+FP159+FP217</f>
        <v/>
      </c>
      <c r="FQ250" s="44">
        <f>FQ43+FQ101+FQ159+FQ217</f>
        <v/>
      </c>
      <c r="FR250" s="44">
        <f>FR43+FR101+FR159+FR217</f>
        <v/>
      </c>
      <c r="FS250" s="44">
        <f>FS43+FS101+FS159+FS217</f>
        <v/>
      </c>
      <c r="FT250" s="44">
        <f>FT43+FT101+FT159+FT217</f>
        <v/>
      </c>
      <c r="FU250" s="44">
        <f>FU43+FU101+FU159+FU217</f>
        <v/>
      </c>
      <c r="FV250" s="44">
        <f>FV43+FV101+FV159+FV217</f>
        <v/>
      </c>
      <c r="FW250" s="44">
        <f>FW43+FW101+FW159+FW217</f>
        <v/>
      </c>
      <c r="FX250" s="44">
        <f>FX43+FX101+FX159+FX217</f>
        <v/>
      </c>
      <c r="FY250" s="44">
        <f>FY43+FY101+FY159+FY217</f>
        <v/>
      </c>
      <c r="FZ250" s="44">
        <f>FZ43+FZ101+FZ159+FZ217</f>
        <v/>
      </c>
      <c r="GA250" s="44">
        <f>GA43+GA101+GA159+GA217</f>
        <v/>
      </c>
      <c r="GB250" s="44">
        <f>GB43+GB101+GB159+GB217</f>
        <v/>
      </c>
      <c r="GC250" s="44">
        <f>GC43+GC101+GC159+GC217</f>
        <v/>
      </c>
      <c r="GD250" s="44">
        <f>GD43+GD101+GD159+GD217</f>
        <v/>
      </c>
      <c r="GE250" s="44">
        <f>GE43+GE101+GE159+GE217</f>
        <v/>
      </c>
      <c r="GF250" s="44">
        <f>GF43+GF101+GF159+GF217</f>
        <v/>
      </c>
      <c r="GG250" s="44">
        <f>GG43+GG101+GG159+GG217</f>
        <v/>
      </c>
      <c r="GH250" s="44">
        <f>GH43+GH101+GH159+GH217</f>
        <v/>
      </c>
      <c r="GI250" s="44">
        <f>GI43+GI101+GI159+GI217</f>
        <v/>
      </c>
      <c r="GJ250" s="44">
        <f>GJ43+GJ101+GJ159+GJ217</f>
        <v/>
      </c>
      <c r="GK250" s="44">
        <f>GK43+GK101+GK159+GK217</f>
        <v/>
      </c>
      <c r="GL250" s="44">
        <f>GL43+GL101+GL159+GL217</f>
        <v/>
      </c>
      <c r="GM250" s="44">
        <f>GM43+GM101+GM159+GM217</f>
        <v/>
      </c>
      <c r="GN250" s="44">
        <f>GN43+GN101+GN159+GN217</f>
        <v/>
      </c>
      <c r="GO250" s="44">
        <f>GO43+GO101+GO159+GO217</f>
        <v/>
      </c>
      <c r="GP250" s="44">
        <f>GP43+GP101+GP159+GP217</f>
        <v/>
      </c>
      <c r="GQ250" s="44">
        <f>GQ43+GQ101+GQ159+GQ217</f>
        <v/>
      </c>
      <c r="GR250" s="44">
        <f>GR43+GR101+GR159+GR217</f>
        <v/>
      </c>
      <c r="GS250" s="44">
        <f>GS43+GS101+GS159+GS217</f>
        <v/>
      </c>
      <c r="GT250" s="44">
        <f>GT43+GT101+GT159+GT217</f>
        <v/>
      </c>
      <c r="GU250" s="44">
        <f>GU43+GU101+GU159+GU217</f>
        <v/>
      </c>
      <c r="GV250" s="44">
        <f>GV43+GV101+GV159+GV217</f>
        <v/>
      </c>
      <c r="GW250" s="44">
        <f>GW43+GW101+GW159+GW217</f>
        <v/>
      </c>
      <c r="GX250" s="44">
        <f>GX43+GX101+GX159+GX217</f>
        <v/>
      </c>
      <c r="GY250" s="44">
        <f>GY43+GY101+GY159+GY217</f>
        <v/>
      </c>
      <c r="GZ250" s="44">
        <f>GZ43+GZ101+GZ159+GZ217</f>
        <v/>
      </c>
      <c r="HA250" s="44">
        <f>HA43+HA101+HA159+HA217</f>
        <v/>
      </c>
      <c r="HB250" s="44">
        <f>HB43+HB101+HB159+HB217</f>
        <v/>
      </c>
      <c r="HC250" s="44">
        <f>HC43+HC101+HC159+HC217</f>
        <v/>
      </c>
      <c r="HD250" s="44">
        <f>HD43+HD101+HD159+HD217</f>
        <v/>
      </c>
      <c r="HE250" s="44">
        <f>HE43+HE101+HE159+HE217</f>
        <v/>
      </c>
      <c r="HF250" s="44">
        <f>HF43+HF101+HF159+HF217</f>
        <v/>
      </c>
      <c r="HG250" s="44">
        <f>HG43+HG101+HG159+HG217</f>
        <v/>
      </c>
      <c r="HH250" s="44">
        <f>HH43+HH101+HH159+HH217</f>
        <v/>
      </c>
      <c r="HI250" s="44">
        <f>HI43+HI101+HI159+HI217</f>
        <v/>
      </c>
      <c r="HJ250" s="44">
        <f>HJ43+HJ101+HJ159+HJ217</f>
        <v/>
      </c>
      <c r="HK250" s="44">
        <f>HK43+HK101+HK159+HK217</f>
        <v/>
      </c>
      <c r="HL250" s="44">
        <f>HL43+HL101+HL159+HL217</f>
        <v/>
      </c>
      <c r="HM250" s="44">
        <f>HM43+HM101+HM159+HM217</f>
        <v/>
      </c>
      <c r="HN250" s="44">
        <f>HN43+HN101+HN159+HN217</f>
        <v/>
      </c>
      <c r="HO250" s="44">
        <f>HO43+HO101+HO159+HO217</f>
        <v/>
      </c>
      <c r="HP250" s="44">
        <f>HP43+HP101+HP159+HP217</f>
        <v/>
      </c>
      <c r="HQ250" s="44">
        <f>HQ43+HQ101+HQ159+HQ217</f>
        <v/>
      </c>
      <c r="HR250" s="44">
        <f>HR43+HR101+HR159+HR217</f>
        <v/>
      </c>
      <c r="HS250" s="44">
        <f>HS43+HS101+HS159+HS217</f>
        <v/>
      </c>
      <c r="HT250" s="44">
        <f>HT43+HT101+HT159+HT217</f>
        <v/>
      </c>
      <c r="HU250" s="44">
        <f>HU43+HU101+HU159+HU217</f>
        <v/>
      </c>
      <c r="HV250" s="44">
        <f>HV43+HV101+HV159+HV217</f>
        <v/>
      </c>
      <c r="HW250" s="44">
        <f>HW43+HW101+HW159+HW217</f>
        <v/>
      </c>
      <c r="HX250" s="44">
        <f>HX43+HX101+HX159+HX217</f>
        <v/>
      </c>
      <c r="HY250" s="44">
        <f>HY43+HY101+HY159+HY217</f>
        <v/>
      </c>
      <c r="HZ250" s="44">
        <f>HZ43+HZ101+HZ159+HZ217</f>
        <v/>
      </c>
      <c r="IA250" s="44">
        <f>IA43+IA101+IA159+IA217</f>
        <v/>
      </c>
      <c r="IB250" s="44">
        <f>IB43+IB101+IB159+IB217</f>
        <v/>
      </c>
      <c r="IC250" s="44">
        <f>IC43+IC101+IC159+IC217</f>
        <v/>
      </c>
      <c r="ID250" s="44">
        <f>ID43+ID101+ID159+ID217</f>
        <v/>
      </c>
      <c r="IE250" s="44">
        <f>IE43+IE101+IE159+IE217</f>
        <v/>
      </c>
      <c r="IF250" s="44">
        <f>IF43+IF101+IF159+IF217</f>
        <v/>
      </c>
      <c r="IG250" s="44">
        <f>IG43+IG101+IG159+IG217</f>
        <v/>
      </c>
      <c r="IH250" s="44">
        <f>IH43+IH101+IH159+IH217</f>
        <v/>
      </c>
      <c r="II250" s="44">
        <f>II43+II101+II159+II217</f>
        <v/>
      </c>
      <c r="IJ250" s="44">
        <f>IJ43+IJ101+IJ159+IJ217</f>
        <v/>
      </c>
      <c r="IK250" s="44">
        <f>IK43+IK101+IK159+IK217</f>
        <v/>
      </c>
      <c r="IL250" s="44">
        <f>IL43+IL101+IL159+IL217</f>
        <v/>
      </c>
      <c r="IM250" s="44">
        <f>IM43+IM101+IM159+IM217</f>
        <v/>
      </c>
      <c r="IN250" s="44">
        <f>IN43+IN101+IN159+IN217</f>
        <v/>
      </c>
      <c r="IO250" s="44">
        <f>IO43+IO101+IO159+IO217</f>
        <v/>
      </c>
      <c r="IP250" s="44">
        <f>IP43+IP101+IP159+IP217</f>
        <v/>
      </c>
      <c r="IQ250" s="44">
        <f>IQ43+IQ101+IQ159+IQ217</f>
        <v/>
      </c>
      <c r="IR250" s="44">
        <f>IR43+IR101+IR159+IR217</f>
        <v/>
      </c>
      <c r="IS250" s="44">
        <f>IS43+IS101+IS159+IS217</f>
        <v/>
      </c>
      <c r="IT250" s="44">
        <f>IT43+IT101+IT159+IT217</f>
        <v/>
      </c>
      <c r="IU250" s="44">
        <f>IU43+IU101+IU159+IU217</f>
        <v/>
      </c>
      <c r="IV250" s="44">
        <f>IV43+IV101+IV159+IV217</f>
        <v/>
      </c>
      <c r="IW250" s="44">
        <f>IW43+IW101+IW159+IW217</f>
        <v/>
      </c>
      <c r="IX250" s="44">
        <f>IX43+IX101+IX159+IX217</f>
        <v/>
      </c>
      <c r="IY250" s="44">
        <f>IY43+IY101+IY159+IY217</f>
        <v/>
      </c>
      <c r="IZ250" s="44">
        <f>IZ43+IZ101+IZ159+IZ217</f>
        <v/>
      </c>
      <c r="JA250" s="44">
        <f>JA43+JA101+JA159+JA217</f>
        <v/>
      </c>
      <c r="JB250" s="44">
        <f>JB43+JB101+JB159+JB217</f>
        <v/>
      </c>
      <c r="JC250" s="44">
        <f>JC43+JC101+JC159+JC217</f>
        <v/>
      </c>
      <c r="JD250" s="44">
        <f>JD43+JD101+JD159+JD217</f>
        <v/>
      </c>
      <c r="JE250" s="44">
        <f>JE43+JE101+JE159+JE217</f>
        <v/>
      </c>
      <c r="JF250" s="44">
        <f>JF43+JF101+JF159+JF217</f>
        <v/>
      </c>
      <c r="JG250" s="44">
        <f>JG43+JG101+JG159+JG217</f>
        <v/>
      </c>
      <c r="JH250" s="44">
        <f>JH43+JH101+JH159+JH217</f>
        <v/>
      </c>
      <c r="JI250" s="44">
        <f>JI43+JI101+JI159+JI217</f>
        <v/>
      </c>
      <c r="JJ250" s="44">
        <f>JJ43+JJ101+JJ159+JJ217</f>
        <v/>
      </c>
      <c r="JK250" s="44">
        <f>JK43+JK101+JK159+JK217</f>
        <v/>
      </c>
      <c r="JL250" s="44">
        <f>JL43+JL101+JL159+JL217</f>
        <v/>
      </c>
      <c r="JM250" s="44">
        <f>JM43+JM101+JM159+JM217</f>
        <v/>
      </c>
      <c r="JN250" s="44">
        <f>JN43+JN101+JN159+JN217</f>
        <v/>
      </c>
      <c r="JO250" s="44">
        <f>JO43+JO101+JO159+JO217</f>
        <v/>
      </c>
      <c r="JP250" s="44">
        <f>JP43+JP101+JP159+JP217</f>
        <v/>
      </c>
      <c r="JQ250" s="44">
        <f>JQ43+JQ101+JQ159+JQ217</f>
        <v/>
      </c>
      <c r="JR250" s="44">
        <f>JR43+JR101+JR159+JR217</f>
        <v/>
      </c>
      <c r="JS250" s="44">
        <f>JS43+JS101+JS159+JS217</f>
        <v/>
      </c>
      <c r="JT250" s="44">
        <f>JT43+JT101+JT159+JT217</f>
        <v/>
      </c>
      <c r="JU250" s="44">
        <f>JU43+JU101+JU159+JU217</f>
        <v/>
      </c>
      <c r="JV250" s="44">
        <f>JV43+JV101+JV159+JV217</f>
        <v/>
      </c>
      <c r="JW250" s="44">
        <f>JW43+JW101+JW159+JW217</f>
        <v/>
      </c>
      <c r="JX250" s="44">
        <f>JX43+JX101+JX159+JX217</f>
        <v/>
      </c>
      <c r="JY250" s="44">
        <f>JY43+JY101+JY159+JY217</f>
        <v/>
      </c>
      <c r="JZ250" s="44">
        <f>JZ43+JZ101+JZ159+JZ217</f>
        <v/>
      </c>
      <c r="KA250" s="44">
        <f>KA43+KA101+KA159+KA217</f>
        <v/>
      </c>
      <c r="KB250" s="44">
        <f>KB43+KB101+KB159+KB217</f>
        <v/>
      </c>
      <c r="KC250" s="44">
        <f>KC43+KC101+KC159+KC217</f>
        <v/>
      </c>
      <c r="KD250" s="44">
        <f>KD43+KD101+KD159+KD217</f>
        <v/>
      </c>
      <c r="KE250" s="44">
        <f>KE43+KE101+KE159+KE217</f>
        <v/>
      </c>
      <c r="KF250" s="44">
        <f>KF43+KF101+KF159+KF217</f>
        <v/>
      </c>
      <c r="KG250" s="44">
        <f>KG43+KG101+KG159+KG217</f>
        <v/>
      </c>
      <c r="KH250" s="44">
        <f>KH43+KH101+KH159+KH217</f>
        <v/>
      </c>
      <c r="KI250" s="44">
        <f>KI43+KI101+KI159+KI217</f>
        <v/>
      </c>
      <c r="KJ250" s="44">
        <f>KJ43+KJ101+KJ159+KJ217</f>
        <v/>
      </c>
      <c r="KK250" s="44">
        <f>KK43+KK101+KK159+KK217</f>
        <v/>
      </c>
      <c r="KL250" s="44">
        <f>KL43+KL101+KL159+KL217</f>
        <v/>
      </c>
      <c r="KM250" s="44">
        <f>KM43+KM101+KM159+KM217</f>
        <v/>
      </c>
      <c r="KN250" s="44">
        <f>KN43+KN101+KN159+KN217</f>
        <v/>
      </c>
      <c r="KO250" s="44">
        <f>KO43+KO101+KO159+KO217</f>
        <v/>
      </c>
      <c r="KP250" s="44">
        <f>KP43+KP101+KP159+KP217</f>
        <v/>
      </c>
      <c r="KQ250" s="44">
        <f>KQ43+KQ101+KQ159+KQ217</f>
        <v/>
      </c>
      <c r="KR250" s="44">
        <f>KR43+KR101+KR159+KR217</f>
        <v/>
      </c>
      <c r="KS250" s="44">
        <f>KS43+KS101+KS159+KS217</f>
        <v/>
      </c>
      <c r="KT250" s="44">
        <f>KT43+KT101+KT159+KT217</f>
        <v/>
      </c>
      <c r="KU250" s="44">
        <f>KU43+KU101+KU159+KU217</f>
        <v/>
      </c>
      <c r="KV250" s="44">
        <f>KV43+KV101+KV159+KV217</f>
        <v/>
      </c>
      <c r="KW250" s="44">
        <f>KW43+KW101+KW159+KW217</f>
        <v/>
      </c>
      <c r="KX250" s="44">
        <f>KX43+KX101+KX159+KX217</f>
        <v/>
      </c>
      <c r="KY250" s="44">
        <f>KY43+KY101+KY159+KY217</f>
        <v/>
      </c>
      <c r="KZ250" s="44">
        <f>KZ43+KZ101+KZ159+KZ217</f>
        <v/>
      </c>
      <c r="LA250" s="44">
        <f>LA43+LA101+LA159+LA217</f>
        <v/>
      </c>
      <c r="LB250" s="44">
        <f>LB43+LB101+LB159+LB217</f>
        <v/>
      </c>
      <c r="LC250" s="44">
        <f>LC43+LC101+LC159+LC217</f>
        <v/>
      </c>
      <c r="LD250" s="44">
        <f>LD43+LD101+LD159+LD217</f>
        <v/>
      </c>
      <c r="LE250" s="44">
        <f>LE43+LE101+LE159+LE217</f>
        <v/>
      </c>
      <c r="LF250" s="44">
        <f>LF43+LF101+LF159+LF217</f>
        <v/>
      </c>
      <c r="LG250" s="44">
        <f>LG43+LG101+LG159+LG217</f>
        <v/>
      </c>
      <c r="LH250" s="44">
        <f>LH43+LH101+LH159+LH217</f>
        <v/>
      </c>
      <c r="LI250" s="44">
        <f>LI43+LI101+LI159+LI217</f>
        <v/>
      </c>
      <c r="LJ250" s="44">
        <f>LJ43+LJ101+LJ159+LJ217</f>
        <v/>
      </c>
      <c r="LK250" s="44">
        <f>LK43+LK101+LK159+LK217</f>
        <v/>
      </c>
      <c r="LL250" s="44">
        <f>LL43+LL101+LL159+LL217</f>
        <v/>
      </c>
      <c r="LM250" s="44">
        <f>LM43+LM101+LM159+LM217</f>
        <v/>
      </c>
      <c r="LN250" s="44">
        <f>LN43+LN101+LN159+LN217</f>
        <v/>
      </c>
      <c r="LO250" s="44">
        <f>LO43+LO101+LO159+LO217</f>
        <v/>
      </c>
      <c r="LP250" s="44">
        <f>LP43+LP101+LP159+LP217</f>
        <v/>
      </c>
      <c r="LQ250" s="44">
        <f>LQ43+LQ101+LQ159+LQ217</f>
        <v/>
      </c>
      <c r="LR250" s="44">
        <f>LR43+LR101+LR159+LR217</f>
        <v/>
      </c>
      <c r="LS250" s="44">
        <f>LS43+LS101+LS159+LS217</f>
        <v/>
      </c>
      <c r="LT250" s="44">
        <f>LT43+LT101+LT159+LT217</f>
        <v/>
      </c>
      <c r="LU250" s="44">
        <f>LU43+LU101+LU159+LU217</f>
        <v/>
      </c>
      <c r="LV250" s="44">
        <f>LV43+LV101+LV159+LV217</f>
        <v/>
      </c>
      <c r="LW250" s="44">
        <f>LW43+LW101+LW159+LW217</f>
        <v/>
      </c>
      <c r="LX250" s="44">
        <f>LX43+LX101+LX159+LX217</f>
        <v/>
      </c>
      <c r="LY250" s="44">
        <f>LY43+LY101+LY159+LY217</f>
        <v/>
      </c>
      <c r="LZ250" s="44">
        <f>LZ43+LZ101+LZ159+LZ217</f>
        <v/>
      </c>
      <c r="MA250" s="44">
        <f>MA43+MA101+MA159+MA217</f>
        <v/>
      </c>
      <c r="MB250" s="44">
        <f>MB43+MB101+MB159+MB217</f>
        <v/>
      </c>
      <c r="MC250" s="44">
        <f>MC43+MC101+MC159+MC217</f>
        <v/>
      </c>
      <c r="MD250" s="44">
        <f>MD43+MD101+MD159+MD217</f>
        <v/>
      </c>
      <c r="ME250" s="44">
        <f>ME43+ME101+ME159+ME217</f>
        <v/>
      </c>
      <c r="MF250" s="44">
        <f>MF43+MF101+MF159+MF217</f>
        <v/>
      </c>
      <c r="MG250" s="44">
        <f>MG43+MG101+MG159+MG217</f>
        <v/>
      </c>
      <c r="MH250" s="44">
        <f>MH43+MH101+MH159+MH217</f>
        <v/>
      </c>
      <c r="MI250" s="44">
        <f>MI43+MI101+MI159+MI217</f>
        <v/>
      </c>
      <c r="MJ250" s="44">
        <f>MJ43+MJ101+MJ159+MJ217</f>
        <v/>
      </c>
      <c r="MK250" s="44">
        <f>MK43+MK101+MK159+MK217</f>
        <v/>
      </c>
      <c r="ML250" s="44">
        <f>ML43+ML101+ML159+ML217</f>
        <v/>
      </c>
      <c r="MM250" s="44">
        <f>MM43+MM101+MM159+MM217</f>
        <v/>
      </c>
      <c r="MN250" s="44">
        <f>MN43+MN101+MN159+MN217</f>
        <v/>
      </c>
      <c r="MO250" s="44">
        <f>MO43+MO101+MO159+MO217</f>
        <v/>
      </c>
      <c r="MP250" s="44">
        <f>MP43+MP101+MP159+MP217</f>
        <v/>
      </c>
      <c r="MQ250" s="44">
        <f>MQ43+MQ101+MQ159+MQ217</f>
        <v/>
      </c>
      <c r="MR250" s="44">
        <f>MR43+MR101+MR159+MR217</f>
        <v/>
      </c>
      <c r="MS250" s="44">
        <f>MS43+MS101+MS159+MS217</f>
        <v/>
      </c>
      <c r="MT250" s="44">
        <f>MT43+MT101+MT159+MT217</f>
        <v/>
      </c>
      <c r="MU250" s="44">
        <f>MU43+MU101+MU159+MU217</f>
        <v/>
      </c>
      <c r="MV250" s="44">
        <f>MV43+MV101+MV159+MV217</f>
        <v/>
      </c>
      <c r="MW250" s="44">
        <f>MW43+MW101+MW159+MW217</f>
        <v/>
      </c>
      <c r="MX250" s="44">
        <f>MX43+MX101+MX159+MX217</f>
        <v/>
      </c>
      <c r="MY250" s="44">
        <f>MY43+MY101+MY159+MY217</f>
        <v/>
      </c>
      <c r="MZ250" s="44">
        <f>MZ43+MZ101+MZ159+MZ217</f>
        <v/>
      </c>
      <c r="NA250" s="44">
        <f>NA43+NA101+NA159+NA217</f>
        <v/>
      </c>
      <c r="NB250" s="44">
        <f>NB43+NB101+NB159+NB217</f>
        <v/>
      </c>
      <c r="NC250" s="44">
        <f>NC43+NC101+NC159+NC217</f>
        <v/>
      </c>
      <c r="ND250" s="44">
        <f>ND43+ND101+ND159+ND217</f>
        <v/>
      </c>
      <c r="NE250" s="44">
        <f>NE43+NE101+NE159+NE217</f>
        <v/>
      </c>
      <c r="NF250" s="44">
        <f>NF43+NF101+NF159+NF217</f>
        <v/>
      </c>
      <c r="NG250" s="44">
        <f>NG43+NG101+NG159+NG217</f>
        <v/>
      </c>
      <c r="NH250" s="44">
        <f>NH43+NH101+NH159+NH217</f>
        <v/>
      </c>
      <c r="NI250" s="44">
        <f>NI43+NI101+NI159+NI217</f>
        <v/>
      </c>
      <c r="NJ250" s="44">
        <f>NJ43+NJ101+NJ159+NJ217</f>
        <v/>
      </c>
      <c r="NK250" s="44">
        <f>NK43+NK101+NK159+NK217</f>
        <v/>
      </c>
      <c r="NL250" s="44">
        <f>NL43+NL101+NL159+NL217</f>
        <v/>
      </c>
      <c r="NM250" s="44">
        <f>NM43+NM101+NM159+NM217</f>
        <v/>
      </c>
      <c r="NN250" s="44">
        <f>NN43+NN101+NN159+NN217</f>
        <v/>
      </c>
      <c r="NO250" s="44">
        <f>NO43+NO101+NO159+NO217</f>
        <v/>
      </c>
      <c r="NP250" s="44">
        <f>NP43+NP101+NP159+NP217</f>
        <v/>
      </c>
      <c r="NQ250" s="44">
        <f>NQ43+NQ101+NQ159+NQ217</f>
        <v/>
      </c>
      <c r="NR250" s="44">
        <f>NR43+NR101+NR159+NR217</f>
        <v/>
      </c>
      <c r="NS250" s="44">
        <f>NS43+NS101+NS159+NS217</f>
        <v/>
      </c>
      <c r="NT250" s="44">
        <f>NT43+NT101+NT159+NT217</f>
        <v/>
      </c>
      <c r="NU250" s="44">
        <f>NU43+NU101+NU159+NU217</f>
        <v/>
      </c>
      <c r="NV250" s="44">
        <f>NV43+NV101+NV159+NV217</f>
        <v/>
      </c>
      <c r="NW250" s="44">
        <f>NW43+NW101+NW159+NW217</f>
        <v/>
      </c>
      <c r="NX250" s="44">
        <f>NX43+NX101+NX159+NX217</f>
        <v/>
      </c>
      <c r="NY250" s="44">
        <f>NY43+NY101+NY159+NY217</f>
        <v/>
      </c>
      <c r="NZ250" s="44">
        <f>NZ43+NZ101+NZ159+NZ217</f>
        <v/>
      </c>
      <c r="OA250" s="44">
        <f>OA43+OA101+OA159+OA217</f>
        <v/>
      </c>
      <c r="OB250" s="44">
        <f>OB43+OB101+OB159+OB217</f>
        <v/>
      </c>
      <c r="OC250" s="44">
        <f>OC43+OC101+OC159+OC217</f>
        <v/>
      </c>
      <c r="OD250" s="44">
        <f>OD43+OD101+OD159+OD217</f>
        <v/>
      </c>
      <c r="OE250" s="44">
        <f>OE43+OE101+OE159+OE217</f>
        <v/>
      </c>
      <c r="OF250" s="44">
        <f>OF43+OF101+OF159+OF217</f>
        <v/>
      </c>
      <c r="OG250" s="44">
        <f>OG43+OG101+OG159+OG217</f>
        <v/>
      </c>
      <c r="OH250" s="44">
        <f>OH43+OH101+OH159+OH217</f>
        <v/>
      </c>
      <c r="OI250" s="44">
        <f>OI43+OI101+OI159+OI217</f>
        <v/>
      </c>
      <c r="OJ250" s="44">
        <f>OJ43+OJ101+OJ159+OJ217</f>
        <v/>
      </c>
      <c r="OK250" s="44">
        <f>OK43+OK101+OK159+OK217</f>
        <v/>
      </c>
      <c r="OL250" s="44">
        <f>OL43+OL101+OL159+OL217</f>
        <v/>
      </c>
      <c r="OM250" s="44">
        <f>OM43+OM101+OM159+OM217</f>
        <v/>
      </c>
      <c r="ON250" s="44">
        <f>ON43+ON101+ON159+ON217</f>
        <v/>
      </c>
      <c r="OO250" s="44">
        <f>OO43+OO101+OO159+OO217</f>
        <v/>
      </c>
      <c r="OP250" s="44">
        <f>OP43+OP101+OP159+OP217</f>
        <v/>
      </c>
      <c r="OQ250" s="44">
        <f>OQ43+OQ101+OQ159+OQ217</f>
        <v/>
      </c>
      <c r="OR250" s="44">
        <f>OR43+OR101+OR159+OR217</f>
        <v/>
      </c>
      <c r="OS250" s="44">
        <f>OS43+OS101+OS159+OS217</f>
        <v/>
      </c>
      <c r="OT250" s="44">
        <f>OT43+OT101+OT159+OT217</f>
        <v/>
      </c>
      <c r="OU250" s="44">
        <f>OU43+OU101+OU159+OU217</f>
        <v/>
      </c>
      <c r="OV250" s="44">
        <f>OV43+OV101+OV159+OV217</f>
        <v/>
      </c>
      <c r="OW250" s="44">
        <f>OW43+OW101+OW159+OW217</f>
        <v/>
      </c>
      <c r="OX250" s="44">
        <f>OX43+OX101+OX159+OX217</f>
        <v/>
      </c>
      <c r="OY250" s="44">
        <f>OY43+OY101+OY159+OY217</f>
        <v/>
      </c>
      <c r="OZ250" s="44">
        <f>OZ43+OZ101+OZ159+OZ217</f>
        <v/>
      </c>
      <c r="PA250" s="44">
        <f>PA43+PA101+PA159+PA217</f>
        <v/>
      </c>
      <c r="PB250" s="44">
        <f>PB43+PB101+PB159+PB217</f>
        <v/>
      </c>
      <c r="PC250" s="44">
        <f>PC43+PC101+PC159+PC217</f>
        <v/>
      </c>
      <c r="PD250" s="44">
        <f>PD43+PD101+PD159+PD217</f>
        <v/>
      </c>
      <c r="PE250" s="44">
        <f>PE43+PE101+PE159+PE217</f>
        <v/>
      </c>
      <c r="PF250" s="44">
        <f>PF43+PF101+PF159+PF217</f>
        <v/>
      </c>
      <c r="PG250" s="44">
        <f>PG43+PG101+PG159+PG217</f>
        <v/>
      </c>
      <c r="PH250" s="44">
        <f>PH43+PH101+PH159+PH217</f>
        <v/>
      </c>
      <c r="PI250" s="44">
        <f>PI43+PI101+PI159+PI217</f>
        <v/>
      </c>
      <c r="PJ250" s="44">
        <f>PJ43+PJ101+PJ159+PJ217</f>
        <v/>
      </c>
      <c r="PK250" s="44">
        <f>PK43+PK101+PK159+PK217</f>
        <v/>
      </c>
      <c r="PL250" s="44">
        <f>PL43+PL101+PL159+PL217</f>
        <v/>
      </c>
      <c r="PM250" s="44">
        <f>PM43+PM101+PM159+PM217</f>
        <v/>
      </c>
    </row>
    <row r="251">
      <c r="A251" s="5" t="inlineStr">
        <is>
          <t>NET OPERATING INCOME</t>
        </is>
      </c>
      <c r="B251" s="9" t="inlineStr">
        <is>
          <t>ALL</t>
        </is>
      </c>
      <c r="C251" s="43">
        <f>SUM(D251:PM251)</f>
        <v/>
      </c>
      <c r="D251" s="45">
        <f>D48+D106+D164+D222</f>
        <v/>
      </c>
      <c r="E251" s="45">
        <f>E48+E106+E164+E222</f>
        <v/>
      </c>
      <c r="F251" s="45">
        <f>F48+F106+F164+F222</f>
        <v/>
      </c>
      <c r="G251" s="45">
        <f>G48+G106+G164+G222</f>
        <v/>
      </c>
      <c r="H251" s="45">
        <f>H48+H106+H164+H222</f>
        <v/>
      </c>
      <c r="I251" s="45">
        <f>I48+I106+I164+I222</f>
        <v/>
      </c>
      <c r="J251" s="45">
        <f>J48+J106+J164+J222</f>
        <v/>
      </c>
      <c r="K251" s="45">
        <f>K48+K106+K164+K222</f>
        <v/>
      </c>
      <c r="L251" s="45">
        <f>L48+L106+L164+L222</f>
        <v/>
      </c>
      <c r="M251" s="45">
        <f>M48+M106+M164+M222</f>
        <v/>
      </c>
      <c r="N251" s="45">
        <f>N48+N106+N164+N222</f>
        <v/>
      </c>
      <c r="O251" s="45">
        <f>O48+O106+O164+O222</f>
        <v/>
      </c>
      <c r="P251" s="45">
        <f>P48+P106+P164+P222</f>
        <v/>
      </c>
      <c r="Q251" s="45">
        <f>Q48+Q106+Q164+Q222</f>
        <v/>
      </c>
      <c r="R251" s="45">
        <f>R48+R106+R164+R222</f>
        <v/>
      </c>
      <c r="S251" s="45">
        <f>S48+S106+S164+S222</f>
        <v/>
      </c>
      <c r="T251" s="45">
        <f>T48+T106+T164+T222</f>
        <v/>
      </c>
      <c r="U251" s="45">
        <f>U48+U106+U164+U222</f>
        <v/>
      </c>
      <c r="V251" s="45">
        <f>V48+V106+V164+V222</f>
        <v/>
      </c>
      <c r="W251" s="45">
        <f>W48+W106+W164+W222</f>
        <v/>
      </c>
      <c r="X251" s="45">
        <f>X48+X106+X164+X222</f>
        <v/>
      </c>
      <c r="Y251" s="45">
        <f>Y48+Y106+Y164+Y222</f>
        <v/>
      </c>
      <c r="Z251" s="45">
        <f>Z48+Z106+Z164+Z222</f>
        <v/>
      </c>
      <c r="AA251" s="45">
        <f>AA48+AA106+AA164+AA222</f>
        <v/>
      </c>
      <c r="AB251" s="45">
        <f>AB48+AB106+AB164+AB222</f>
        <v/>
      </c>
      <c r="AC251" s="45">
        <f>AC48+AC106+AC164+AC222</f>
        <v/>
      </c>
      <c r="AD251" s="45">
        <f>AD48+AD106+AD164+AD222</f>
        <v/>
      </c>
      <c r="AE251" s="45">
        <f>AE48+AE106+AE164+AE222</f>
        <v/>
      </c>
      <c r="AF251" s="45">
        <f>AF48+AF106+AF164+AF222</f>
        <v/>
      </c>
      <c r="AG251" s="45">
        <f>AG48+AG106+AG164+AG222</f>
        <v/>
      </c>
      <c r="AH251" s="45">
        <f>AH48+AH106+AH164+AH222</f>
        <v/>
      </c>
      <c r="AI251" s="45">
        <f>AI48+AI106+AI164+AI222</f>
        <v/>
      </c>
      <c r="AJ251" s="45">
        <f>AJ48+AJ106+AJ164+AJ222</f>
        <v/>
      </c>
      <c r="AK251" s="45">
        <f>AK48+AK106+AK164+AK222</f>
        <v/>
      </c>
      <c r="AL251" s="45">
        <f>AL48+AL106+AL164+AL222</f>
        <v/>
      </c>
      <c r="AM251" s="45">
        <f>AM48+AM106+AM164+AM222</f>
        <v/>
      </c>
      <c r="AN251" s="45">
        <f>AN48+AN106+AN164+AN222</f>
        <v/>
      </c>
      <c r="AO251" s="45">
        <f>AO48+AO106+AO164+AO222</f>
        <v/>
      </c>
      <c r="AP251" s="45">
        <f>AP48+AP106+AP164+AP222</f>
        <v/>
      </c>
      <c r="AQ251" s="45">
        <f>AQ48+AQ106+AQ164+AQ222</f>
        <v/>
      </c>
      <c r="AR251" s="45">
        <f>AR48+AR106+AR164+AR222</f>
        <v/>
      </c>
      <c r="AS251" s="45">
        <f>AS48+AS106+AS164+AS222</f>
        <v/>
      </c>
      <c r="AT251" s="45">
        <f>AT48+AT106+AT164+AT222</f>
        <v/>
      </c>
      <c r="AU251" s="45">
        <f>AU48+AU106+AU164+AU222</f>
        <v/>
      </c>
      <c r="AV251" s="45">
        <f>AV48+AV106+AV164+AV222</f>
        <v/>
      </c>
      <c r="AW251" s="45">
        <f>AW48+AW106+AW164+AW222</f>
        <v/>
      </c>
      <c r="AX251" s="45">
        <f>AX48+AX106+AX164+AX222</f>
        <v/>
      </c>
      <c r="AY251" s="45">
        <f>AY48+AY106+AY164+AY222</f>
        <v/>
      </c>
      <c r="AZ251" s="45">
        <f>AZ48+AZ106+AZ164+AZ222</f>
        <v/>
      </c>
      <c r="BA251" s="45">
        <f>BA48+BA106+BA164+BA222</f>
        <v/>
      </c>
      <c r="BB251" s="45">
        <f>BB48+BB106+BB164+BB222</f>
        <v/>
      </c>
      <c r="BC251" s="45">
        <f>BC48+BC106+BC164+BC222</f>
        <v/>
      </c>
      <c r="BD251" s="45">
        <f>BD48+BD106+BD164+BD222</f>
        <v/>
      </c>
      <c r="BE251" s="45">
        <f>BE48+BE106+BE164+BE222</f>
        <v/>
      </c>
      <c r="BF251" s="45">
        <f>BF48+BF106+BF164+BF222</f>
        <v/>
      </c>
      <c r="BG251" s="45">
        <f>BG48+BG106+BG164+BG222</f>
        <v/>
      </c>
      <c r="BH251" s="45">
        <f>BH48+BH106+BH164+BH222</f>
        <v/>
      </c>
      <c r="BI251" s="45">
        <f>BI48+BI106+BI164+BI222</f>
        <v/>
      </c>
      <c r="BJ251" s="45">
        <f>BJ48+BJ106+BJ164+BJ222</f>
        <v/>
      </c>
      <c r="BK251" s="45">
        <f>BK48+BK106+BK164+BK222</f>
        <v/>
      </c>
      <c r="BL251" s="45">
        <f>BL48+BL106+BL164+BL222</f>
        <v/>
      </c>
      <c r="BM251" s="45">
        <f>BM48+BM106+BM164+BM222</f>
        <v/>
      </c>
      <c r="BN251" s="45">
        <f>BN48+BN106+BN164+BN222</f>
        <v/>
      </c>
      <c r="BO251" s="45">
        <f>BO48+BO106+BO164+BO222</f>
        <v/>
      </c>
      <c r="BP251" s="45">
        <f>BP48+BP106+BP164+BP222</f>
        <v/>
      </c>
      <c r="BQ251" s="45">
        <f>BQ48+BQ106+BQ164+BQ222</f>
        <v/>
      </c>
      <c r="BR251" s="45">
        <f>BR48+BR106+BR164+BR222</f>
        <v/>
      </c>
      <c r="BS251" s="45">
        <f>BS48+BS106+BS164+BS222</f>
        <v/>
      </c>
      <c r="BT251" s="45">
        <f>BT48+BT106+BT164+BT222</f>
        <v/>
      </c>
      <c r="BU251" s="45">
        <f>BU48+BU106+BU164+BU222</f>
        <v/>
      </c>
      <c r="BV251" s="45">
        <f>BV48+BV106+BV164+BV222</f>
        <v/>
      </c>
      <c r="BW251" s="45">
        <f>BW48+BW106+BW164+BW222</f>
        <v/>
      </c>
      <c r="BX251" s="45">
        <f>BX48+BX106+BX164+BX222</f>
        <v/>
      </c>
      <c r="BY251" s="45">
        <f>BY48+BY106+BY164+BY222</f>
        <v/>
      </c>
      <c r="BZ251" s="45">
        <f>BZ48+BZ106+BZ164+BZ222</f>
        <v/>
      </c>
      <c r="CA251" s="45">
        <f>CA48+CA106+CA164+CA222</f>
        <v/>
      </c>
      <c r="CB251" s="45">
        <f>CB48+CB106+CB164+CB222</f>
        <v/>
      </c>
      <c r="CC251" s="45">
        <f>CC48+CC106+CC164+CC222</f>
        <v/>
      </c>
      <c r="CD251" s="45">
        <f>CD48+CD106+CD164+CD222</f>
        <v/>
      </c>
      <c r="CE251" s="45">
        <f>CE48+CE106+CE164+CE222</f>
        <v/>
      </c>
      <c r="CF251" s="45">
        <f>CF48+CF106+CF164+CF222</f>
        <v/>
      </c>
      <c r="CG251" s="45">
        <f>CG48+CG106+CG164+CG222</f>
        <v/>
      </c>
      <c r="CH251" s="45">
        <f>CH48+CH106+CH164+CH222</f>
        <v/>
      </c>
      <c r="CI251" s="45">
        <f>CI48+CI106+CI164+CI222</f>
        <v/>
      </c>
      <c r="CJ251" s="45">
        <f>CJ48+CJ106+CJ164+CJ222</f>
        <v/>
      </c>
      <c r="CK251" s="45">
        <f>CK48+CK106+CK164+CK222</f>
        <v/>
      </c>
      <c r="CL251" s="45">
        <f>CL48+CL106+CL164+CL222</f>
        <v/>
      </c>
      <c r="CM251" s="45">
        <f>CM48+CM106+CM164+CM222</f>
        <v/>
      </c>
      <c r="CN251" s="45">
        <f>CN48+CN106+CN164+CN222</f>
        <v/>
      </c>
      <c r="CO251" s="45">
        <f>CO48+CO106+CO164+CO222</f>
        <v/>
      </c>
      <c r="CP251" s="45">
        <f>CP48+CP106+CP164+CP222</f>
        <v/>
      </c>
      <c r="CQ251" s="45">
        <f>CQ48+CQ106+CQ164+CQ222</f>
        <v/>
      </c>
      <c r="CR251" s="45">
        <f>CR48+CR106+CR164+CR222</f>
        <v/>
      </c>
      <c r="CS251" s="45">
        <f>CS48+CS106+CS164+CS222</f>
        <v/>
      </c>
      <c r="CT251" s="45">
        <f>CT48+CT106+CT164+CT222</f>
        <v/>
      </c>
      <c r="CU251" s="45">
        <f>CU48+CU106+CU164+CU222</f>
        <v/>
      </c>
      <c r="CV251" s="45">
        <f>CV48+CV106+CV164+CV222</f>
        <v/>
      </c>
      <c r="CW251" s="45">
        <f>CW48+CW106+CW164+CW222</f>
        <v/>
      </c>
      <c r="CX251" s="45">
        <f>CX48+CX106+CX164+CX222</f>
        <v/>
      </c>
      <c r="CY251" s="45">
        <f>CY48+CY106+CY164+CY222</f>
        <v/>
      </c>
      <c r="CZ251" s="45">
        <f>CZ48+CZ106+CZ164+CZ222</f>
        <v/>
      </c>
      <c r="DA251" s="45">
        <f>DA48+DA106+DA164+DA222</f>
        <v/>
      </c>
      <c r="DB251" s="45">
        <f>DB48+DB106+DB164+DB222</f>
        <v/>
      </c>
      <c r="DC251" s="45">
        <f>DC48+DC106+DC164+DC222</f>
        <v/>
      </c>
      <c r="DD251" s="45">
        <f>DD48+DD106+DD164+DD222</f>
        <v/>
      </c>
      <c r="DE251" s="45">
        <f>DE48+DE106+DE164+DE222</f>
        <v/>
      </c>
      <c r="DF251" s="45">
        <f>DF48+DF106+DF164+DF222</f>
        <v/>
      </c>
      <c r="DG251" s="45">
        <f>DG48+DG106+DG164+DG222</f>
        <v/>
      </c>
      <c r="DH251" s="45">
        <f>DH48+DH106+DH164+DH222</f>
        <v/>
      </c>
      <c r="DI251" s="45">
        <f>DI48+DI106+DI164+DI222</f>
        <v/>
      </c>
      <c r="DJ251" s="45">
        <f>DJ48+DJ106+DJ164+DJ222</f>
        <v/>
      </c>
      <c r="DK251" s="45">
        <f>DK48+DK106+DK164+DK222</f>
        <v/>
      </c>
      <c r="DL251" s="45">
        <f>DL48+DL106+DL164+DL222</f>
        <v/>
      </c>
      <c r="DM251" s="45">
        <f>DM48+DM106+DM164+DM222</f>
        <v/>
      </c>
      <c r="DN251" s="45">
        <f>DN48+DN106+DN164+DN222</f>
        <v/>
      </c>
      <c r="DO251" s="45">
        <f>DO48+DO106+DO164+DO222</f>
        <v/>
      </c>
      <c r="DP251" s="45">
        <f>DP48+DP106+DP164+DP222</f>
        <v/>
      </c>
      <c r="DQ251" s="45">
        <f>DQ48+DQ106+DQ164+DQ222</f>
        <v/>
      </c>
      <c r="DR251" s="45">
        <f>DR48+DR106+DR164+DR222</f>
        <v/>
      </c>
      <c r="DS251" s="45">
        <f>DS48+DS106+DS164+DS222</f>
        <v/>
      </c>
      <c r="DT251" s="45">
        <f>DT48+DT106+DT164+DT222</f>
        <v/>
      </c>
      <c r="DU251" s="45">
        <f>DU48+DU106+DU164+DU222</f>
        <v/>
      </c>
      <c r="DV251" s="45">
        <f>DV48+DV106+DV164+DV222</f>
        <v/>
      </c>
      <c r="DW251" s="45">
        <f>DW48+DW106+DW164+DW222</f>
        <v/>
      </c>
      <c r="DX251" s="45">
        <f>DX48+DX106+DX164+DX222</f>
        <v/>
      </c>
      <c r="DY251" s="45">
        <f>DY48+DY106+DY164+DY222</f>
        <v/>
      </c>
      <c r="DZ251" s="45">
        <f>DZ48+DZ106+DZ164+DZ222</f>
        <v/>
      </c>
      <c r="EA251" s="45">
        <f>EA48+EA106+EA164+EA222</f>
        <v/>
      </c>
      <c r="EB251" s="45">
        <f>EB48+EB106+EB164+EB222</f>
        <v/>
      </c>
      <c r="EC251" s="45">
        <f>EC48+EC106+EC164+EC222</f>
        <v/>
      </c>
      <c r="ED251" s="45">
        <f>ED48+ED106+ED164+ED222</f>
        <v/>
      </c>
      <c r="EE251" s="45">
        <f>EE48+EE106+EE164+EE222</f>
        <v/>
      </c>
      <c r="EF251" s="45">
        <f>EF48+EF106+EF164+EF222</f>
        <v/>
      </c>
      <c r="EG251" s="45">
        <f>EG48+EG106+EG164+EG222</f>
        <v/>
      </c>
      <c r="EH251" s="45">
        <f>EH48+EH106+EH164+EH222</f>
        <v/>
      </c>
      <c r="EI251" s="45">
        <f>EI48+EI106+EI164+EI222</f>
        <v/>
      </c>
      <c r="EJ251" s="45">
        <f>EJ48+EJ106+EJ164+EJ222</f>
        <v/>
      </c>
      <c r="EK251" s="45">
        <f>EK48+EK106+EK164+EK222</f>
        <v/>
      </c>
      <c r="EL251" s="45">
        <f>EL48+EL106+EL164+EL222</f>
        <v/>
      </c>
      <c r="EM251" s="45">
        <f>EM48+EM106+EM164+EM222</f>
        <v/>
      </c>
      <c r="EN251" s="45">
        <f>EN48+EN106+EN164+EN222</f>
        <v/>
      </c>
      <c r="EO251" s="45">
        <f>EO48+EO106+EO164+EO222</f>
        <v/>
      </c>
      <c r="EP251" s="45">
        <f>EP48+EP106+EP164+EP222</f>
        <v/>
      </c>
      <c r="EQ251" s="45">
        <f>EQ48+EQ106+EQ164+EQ222</f>
        <v/>
      </c>
      <c r="ER251" s="45">
        <f>ER48+ER106+ER164+ER222</f>
        <v/>
      </c>
      <c r="ES251" s="45">
        <f>ES48+ES106+ES164+ES222</f>
        <v/>
      </c>
      <c r="ET251" s="45">
        <f>ET48+ET106+ET164+ET222</f>
        <v/>
      </c>
      <c r="EU251" s="45">
        <f>EU48+EU106+EU164+EU222</f>
        <v/>
      </c>
      <c r="EV251" s="45">
        <f>EV48+EV106+EV164+EV222</f>
        <v/>
      </c>
      <c r="EW251" s="45">
        <f>EW48+EW106+EW164+EW222</f>
        <v/>
      </c>
      <c r="EX251" s="45">
        <f>EX48+EX106+EX164+EX222</f>
        <v/>
      </c>
      <c r="EY251" s="45">
        <f>EY48+EY106+EY164+EY222</f>
        <v/>
      </c>
      <c r="EZ251" s="45">
        <f>EZ48+EZ106+EZ164+EZ222</f>
        <v/>
      </c>
      <c r="FA251" s="45">
        <f>FA48+FA106+FA164+FA222</f>
        <v/>
      </c>
      <c r="FB251" s="45">
        <f>FB48+FB106+FB164+FB222</f>
        <v/>
      </c>
      <c r="FC251" s="45">
        <f>FC48+FC106+FC164+FC222</f>
        <v/>
      </c>
      <c r="FD251" s="45">
        <f>FD48+FD106+FD164+FD222</f>
        <v/>
      </c>
      <c r="FE251" s="45">
        <f>FE48+FE106+FE164+FE222</f>
        <v/>
      </c>
      <c r="FF251" s="45">
        <f>FF48+FF106+FF164+FF222</f>
        <v/>
      </c>
      <c r="FG251" s="45">
        <f>FG48+FG106+FG164+FG222</f>
        <v/>
      </c>
      <c r="FH251" s="45">
        <f>FH48+FH106+FH164+FH222</f>
        <v/>
      </c>
      <c r="FI251" s="45">
        <f>FI48+FI106+FI164+FI222</f>
        <v/>
      </c>
      <c r="FJ251" s="45">
        <f>FJ48+FJ106+FJ164+FJ222</f>
        <v/>
      </c>
      <c r="FK251" s="45">
        <f>FK48+FK106+FK164+FK222</f>
        <v/>
      </c>
      <c r="FL251" s="45">
        <f>FL48+FL106+FL164+FL222</f>
        <v/>
      </c>
      <c r="FM251" s="45">
        <f>FM48+FM106+FM164+FM222</f>
        <v/>
      </c>
      <c r="FN251" s="45">
        <f>FN48+FN106+FN164+FN222</f>
        <v/>
      </c>
      <c r="FO251" s="45">
        <f>FO48+FO106+FO164+FO222</f>
        <v/>
      </c>
      <c r="FP251" s="45">
        <f>FP48+FP106+FP164+FP222</f>
        <v/>
      </c>
      <c r="FQ251" s="45">
        <f>FQ48+FQ106+FQ164+FQ222</f>
        <v/>
      </c>
      <c r="FR251" s="45">
        <f>FR48+FR106+FR164+FR222</f>
        <v/>
      </c>
      <c r="FS251" s="45">
        <f>FS48+FS106+FS164+FS222</f>
        <v/>
      </c>
      <c r="FT251" s="45">
        <f>FT48+FT106+FT164+FT222</f>
        <v/>
      </c>
      <c r="FU251" s="45">
        <f>FU48+FU106+FU164+FU222</f>
        <v/>
      </c>
      <c r="FV251" s="45">
        <f>FV48+FV106+FV164+FV222</f>
        <v/>
      </c>
      <c r="FW251" s="45">
        <f>FW48+FW106+FW164+FW222</f>
        <v/>
      </c>
      <c r="FX251" s="45">
        <f>FX48+FX106+FX164+FX222</f>
        <v/>
      </c>
      <c r="FY251" s="45">
        <f>FY48+FY106+FY164+FY222</f>
        <v/>
      </c>
      <c r="FZ251" s="45">
        <f>FZ48+FZ106+FZ164+FZ222</f>
        <v/>
      </c>
      <c r="GA251" s="45">
        <f>GA48+GA106+GA164+GA222</f>
        <v/>
      </c>
      <c r="GB251" s="45">
        <f>GB48+GB106+GB164+GB222</f>
        <v/>
      </c>
      <c r="GC251" s="45">
        <f>GC48+GC106+GC164+GC222</f>
        <v/>
      </c>
      <c r="GD251" s="45">
        <f>GD48+GD106+GD164+GD222</f>
        <v/>
      </c>
      <c r="GE251" s="45">
        <f>GE48+GE106+GE164+GE222</f>
        <v/>
      </c>
      <c r="GF251" s="45">
        <f>GF48+GF106+GF164+GF222</f>
        <v/>
      </c>
      <c r="GG251" s="45">
        <f>GG48+GG106+GG164+GG222</f>
        <v/>
      </c>
      <c r="GH251" s="45">
        <f>GH48+GH106+GH164+GH222</f>
        <v/>
      </c>
      <c r="GI251" s="45">
        <f>GI48+GI106+GI164+GI222</f>
        <v/>
      </c>
      <c r="GJ251" s="45">
        <f>GJ48+GJ106+GJ164+GJ222</f>
        <v/>
      </c>
      <c r="GK251" s="45">
        <f>GK48+GK106+GK164+GK222</f>
        <v/>
      </c>
      <c r="GL251" s="45">
        <f>GL48+GL106+GL164+GL222</f>
        <v/>
      </c>
      <c r="GM251" s="45">
        <f>GM48+GM106+GM164+GM222</f>
        <v/>
      </c>
      <c r="GN251" s="45">
        <f>GN48+GN106+GN164+GN222</f>
        <v/>
      </c>
      <c r="GO251" s="45">
        <f>GO48+GO106+GO164+GO222</f>
        <v/>
      </c>
      <c r="GP251" s="45">
        <f>GP48+GP106+GP164+GP222</f>
        <v/>
      </c>
      <c r="GQ251" s="45">
        <f>GQ48+GQ106+GQ164+GQ222</f>
        <v/>
      </c>
      <c r="GR251" s="45">
        <f>GR48+GR106+GR164+GR222</f>
        <v/>
      </c>
      <c r="GS251" s="45">
        <f>GS48+GS106+GS164+GS222</f>
        <v/>
      </c>
      <c r="GT251" s="45">
        <f>GT48+GT106+GT164+GT222</f>
        <v/>
      </c>
      <c r="GU251" s="45">
        <f>GU48+GU106+GU164+GU222</f>
        <v/>
      </c>
      <c r="GV251" s="45">
        <f>GV48+GV106+GV164+GV222</f>
        <v/>
      </c>
      <c r="GW251" s="45">
        <f>GW48+GW106+GW164+GW222</f>
        <v/>
      </c>
      <c r="GX251" s="45">
        <f>GX48+GX106+GX164+GX222</f>
        <v/>
      </c>
      <c r="GY251" s="45">
        <f>GY48+GY106+GY164+GY222</f>
        <v/>
      </c>
      <c r="GZ251" s="45">
        <f>GZ48+GZ106+GZ164+GZ222</f>
        <v/>
      </c>
      <c r="HA251" s="45">
        <f>HA48+HA106+HA164+HA222</f>
        <v/>
      </c>
      <c r="HB251" s="45">
        <f>HB48+HB106+HB164+HB222</f>
        <v/>
      </c>
      <c r="HC251" s="45">
        <f>HC48+HC106+HC164+HC222</f>
        <v/>
      </c>
      <c r="HD251" s="45">
        <f>HD48+HD106+HD164+HD222</f>
        <v/>
      </c>
      <c r="HE251" s="45">
        <f>HE48+HE106+HE164+HE222</f>
        <v/>
      </c>
      <c r="HF251" s="45">
        <f>HF48+HF106+HF164+HF222</f>
        <v/>
      </c>
      <c r="HG251" s="45">
        <f>HG48+HG106+HG164+HG222</f>
        <v/>
      </c>
      <c r="HH251" s="45">
        <f>HH48+HH106+HH164+HH222</f>
        <v/>
      </c>
      <c r="HI251" s="45">
        <f>HI48+HI106+HI164+HI222</f>
        <v/>
      </c>
      <c r="HJ251" s="45">
        <f>HJ48+HJ106+HJ164+HJ222</f>
        <v/>
      </c>
      <c r="HK251" s="45">
        <f>HK48+HK106+HK164+HK222</f>
        <v/>
      </c>
      <c r="HL251" s="45">
        <f>HL48+HL106+HL164+HL222</f>
        <v/>
      </c>
      <c r="HM251" s="45">
        <f>HM48+HM106+HM164+HM222</f>
        <v/>
      </c>
      <c r="HN251" s="45">
        <f>HN48+HN106+HN164+HN222</f>
        <v/>
      </c>
      <c r="HO251" s="45">
        <f>HO48+HO106+HO164+HO222</f>
        <v/>
      </c>
      <c r="HP251" s="45">
        <f>HP48+HP106+HP164+HP222</f>
        <v/>
      </c>
      <c r="HQ251" s="45">
        <f>HQ48+HQ106+HQ164+HQ222</f>
        <v/>
      </c>
      <c r="HR251" s="45">
        <f>HR48+HR106+HR164+HR222</f>
        <v/>
      </c>
      <c r="HS251" s="45">
        <f>HS48+HS106+HS164+HS222</f>
        <v/>
      </c>
      <c r="HT251" s="45">
        <f>HT48+HT106+HT164+HT222</f>
        <v/>
      </c>
      <c r="HU251" s="45">
        <f>HU48+HU106+HU164+HU222</f>
        <v/>
      </c>
      <c r="HV251" s="45">
        <f>HV48+HV106+HV164+HV222</f>
        <v/>
      </c>
      <c r="HW251" s="45">
        <f>HW48+HW106+HW164+HW222</f>
        <v/>
      </c>
      <c r="HX251" s="45">
        <f>HX48+HX106+HX164+HX222</f>
        <v/>
      </c>
      <c r="HY251" s="45">
        <f>HY48+HY106+HY164+HY222</f>
        <v/>
      </c>
      <c r="HZ251" s="45">
        <f>HZ48+HZ106+HZ164+HZ222</f>
        <v/>
      </c>
      <c r="IA251" s="45">
        <f>IA48+IA106+IA164+IA222</f>
        <v/>
      </c>
      <c r="IB251" s="45">
        <f>IB48+IB106+IB164+IB222</f>
        <v/>
      </c>
      <c r="IC251" s="45">
        <f>IC48+IC106+IC164+IC222</f>
        <v/>
      </c>
      <c r="ID251" s="45">
        <f>ID48+ID106+ID164+ID222</f>
        <v/>
      </c>
      <c r="IE251" s="45">
        <f>IE48+IE106+IE164+IE222</f>
        <v/>
      </c>
      <c r="IF251" s="45">
        <f>IF48+IF106+IF164+IF222</f>
        <v/>
      </c>
      <c r="IG251" s="45">
        <f>IG48+IG106+IG164+IG222</f>
        <v/>
      </c>
      <c r="IH251" s="45">
        <f>IH48+IH106+IH164+IH222</f>
        <v/>
      </c>
      <c r="II251" s="45">
        <f>II48+II106+II164+II222</f>
        <v/>
      </c>
      <c r="IJ251" s="45">
        <f>IJ48+IJ106+IJ164+IJ222</f>
        <v/>
      </c>
      <c r="IK251" s="45">
        <f>IK48+IK106+IK164+IK222</f>
        <v/>
      </c>
      <c r="IL251" s="45">
        <f>IL48+IL106+IL164+IL222</f>
        <v/>
      </c>
      <c r="IM251" s="45">
        <f>IM48+IM106+IM164+IM222</f>
        <v/>
      </c>
      <c r="IN251" s="45">
        <f>IN48+IN106+IN164+IN222</f>
        <v/>
      </c>
      <c r="IO251" s="45">
        <f>IO48+IO106+IO164+IO222</f>
        <v/>
      </c>
      <c r="IP251" s="45">
        <f>IP48+IP106+IP164+IP222</f>
        <v/>
      </c>
      <c r="IQ251" s="45">
        <f>IQ48+IQ106+IQ164+IQ222</f>
        <v/>
      </c>
      <c r="IR251" s="45">
        <f>IR48+IR106+IR164+IR222</f>
        <v/>
      </c>
      <c r="IS251" s="45">
        <f>IS48+IS106+IS164+IS222</f>
        <v/>
      </c>
      <c r="IT251" s="45">
        <f>IT48+IT106+IT164+IT222</f>
        <v/>
      </c>
      <c r="IU251" s="45">
        <f>IU48+IU106+IU164+IU222</f>
        <v/>
      </c>
      <c r="IV251" s="45">
        <f>IV48+IV106+IV164+IV222</f>
        <v/>
      </c>
      <c r="IW251" s="45">
        <f>IW48+IW106+IW164+IW222</f>
        <v/>
      </c>
      <c r="IX251" s="45">
        <f>IX48+IX106+IX164+IX222</f>
        <v/>
      </c>
      <c r="IY251" s="45">
        <f>IY48+IY106+IY164+IY222</f>
        <v/>
      </c>
      <c r="IZ251" s="45">
        <f>IZ48+IZ106+IZ164+IZ222</f>
        <v/>
      </c>
      <c r="JA251" s="45">
        <f>JA48+JA106+JA164+JA222</f>
        <v/>
      </c>
      <c r="JB251" s="45">
        <f>JB48+JB106+JB164+JB222</f>
        <v/>
      </c>
      <c r="JC251" s="45">
        <f>JC48+JC106+JC164+JC222</f>
        <v/>
      </c>
      <c r="JD251" s="45">
        <f>JD48+JD106+JD164+JD222</f>
        <v/>
      </c>
      <c r="JE251" s="45">
        <f>JE48+JE106+JE164+JE222</f>
        <v/>
      </c>
      <c r="JF251" s="45">
        <f>JF48+JF106+JF164+JF222</f>
        <v/>
      </c>
      <c r="JG251" s="45">
        <f>JG48+JG106+JG164+JG222</f>
        <v/>
      </c>
      <c r="JH251" s="45">
        <f>JH48+JH106+JH164+JH222</f>
        <v/>
      </c>
      <c r="JI251" s="45">
        <f>JI48+JI106+JI164+JI222</f>
        <v/>
      </c>
      <c r="JJ251" s="45">
        <f>JJ48+JJ106+JJ164+JJ222</f>
        <v/>
      </c>
      <c r="JK251" s="45">
        <f>JK48+JK106+JK164+JK222</f>
        <v/>
      </c>
      <c r="JL251" s="45">
        <f>JL48+JL106+JL164+JL222</f>
        <v/>
      </c>
      <c r="JM251" s="45">
        <f>JM48+JM106+JM164+JM222</f>
        <v/>
      </c>
      <c r="JN251" s="45">
        <f>JN48+JN106+JN164+JN222</f>
        <v/>
      </c>
      <c r="JO251" s="45">
        <f>JO48+JO106+JO164+JO222</f>
        <v/>
      </c>
      <c r="JP251" s="45">
        <f>JP48+JP106+JP164+JP222</f>
        <v/>
      </c>
      <c r="JQ251" s="45">
        <f>JQ48+JQ106+JQ164+JQ222</f>
        <v/>
      </c>
      <c r="JR251" s="45">
        <f>JR48+JR106+JR164+JR222</f>
        <v/>
      </c>
      <c r="JS251" s="45">
        <f>JS48+JS106+JS164+JS222</f>
        <v/>
      </c>
      <c r="JT251" s="45">
        <f>JT48+JT106+JT164+JT222</f>
        <v/>
      </c>
      <c r="JU251" s="45">
        <f>JU48+JU106+JU164+JU222</f>
        <v/>
      </c>
      <c r="JV251" s="45">
        <f>JV48+JV106+JV164+JV222</f>
        <v/>
      </c>
      <c r="JW251" s="45">
        <f>JW48+JW106+JW164+JW222</f>
        <v/>
      </c>
      <c r="JX251" s="45">
        <f>JX48+JX106+JX164+JX222</f>
        <v/>
      </c>
      <c r="JY251" s="45">
        <f>JY48+JY106+JY164+JY222</f>
        <v/>
      </c>
      <c r="JZ251" s="45">
        <f>JZ48+JZ106+JZ164+JZ222</f>
        <v/>
      </c>
      <c r="KA251" s="45">
        <f>KA48+KA106+KA164+KA222</f>
        <v/>
      </c>
      <c r="KB251" s="45">
        <f>KB48+KB106+KB164+KB222</f>
        <v/>
      </c>
      <c r="KC251" s="45">
        <f>KC48+KC106+KC164+KC222</f>
        <v/>
      </c>
      <c r="KD251" s="45">
        <f>KD48+KD106+KD164+KD222</f>
        <v/>
      </c>
      <c r="KE251" s="45">
        <f>KE48+KE106+KE164+KE222</f>
        <v/>
      </c>
      <c r="KF251" s="45">
        <f>KF48+KF106+KF164+KF222</f>
        <v/>
      </c>
      <c r="KG251" s="45">
        <f>KG48+KG106+KG164+KG222</f>
        <v/>
      </c>
      <c r="KH251" s="45">
        <f>KH48+KH106+KH164+KH222</f>
        <v/>
      </c>
      <c r="KI251" s="45">
        <f>KI48+KI106+KI164+KI222</f>
        <v/>
      </c>
      <c r="KJ251" s="45">
        <f>KJ48+KJ106+KJ164+KJ222</f>
        <v/>
      </c>
      <c r="KK251" s="45">
        <f>KK48+KK106+KK164+KK222</f>
        <v/>
      </c>
      <c r="KL251" s="45">
        <f>KL48+KL106+KL164+KL222</f>
        <v/>
      </c>
      <c r="KM251" s="45">
        <f>KM48+KM106+KM164+KM222</f>
        <v/>
      </c>
      <c r="KN251" s="45">
        <f>KN48+KN106+KN164+KN222</f>
        <v/>
      </c>
      <c r="KO251" s="45">
        <f>KO48+KO106+KO164+KO222</f>
        <v/>
      </c>
      <c r="KP251" s="45">
        <f>KP48+KP106+KP164+KP222</f>
        <v/>
      </c>
      <c r="KQ251" s="45">
        <f>KQ48+KQ106+KQ164+KQ222</f>
        <v/>
      </c>
      <c r="KR251" s="45">
        <f>KR48+KR106+KR164+KR222</f>
        <v/>
      </c>
      <c r="KS251" s="45">
        <f>KS48+KS106+KS164+KS222</f>
        <v/>
      </c>
      <c r="KT251" s="45">
        <f>KT48+KT106+KT164+KT222</f>
        <v/>
      </c>
      <c r="KU251" s="45">
        <f>KU48+KU106+KU164+KU222</f>
        <v/>
      </c>
      <c r="KV251" s="45">
        <f>KV48+KV106+KV164+KV222</f>
        <v/>
      </c>
      <c r="KW251" s="45">
        <f>KW48+KW106+KW164+KW222</f>
        <v/>
      </c>
      <c r="KX251" s="45">
        <f>KX48+KX106+KX164+KX222</f>
        <v/>
      </c>
      <c r="KY251" s="45">
        <f>KY48+KY106+KY164+KY222</f>
        <v/>
      </c>
      <c r="KZ251" s="45">
        <f>KZ48+KZ106+KZ164+KZ222</f>
        <v/>
      </c>
      <c r="LA251" s="45">
        <f>LA48+LA106+LA164+LA222</f>
        <v/>
      </c>
      <c r="LB251" s="45">
        <f>LB48+LB106+LB164+LB222</f>
        <v/>
      </c>
      <c r="LC251" s="45">
        <f>LC48+LC106+LC164+LC222</f>
        <v/>
      </c>
      <c r="LD251" s="45">
        <f>LD48+LD106+LD164+LD222</f>
        <v/>
      </c>
      <c r="LE251" s="45">
        <f>LE48+LE106+LE164+LE222</f>
        <v/>
      </c>
      <c r="LF251" s="45">
        <f>LF48+LF106+LF164+LF222</f>
        <v/>
      </c>
      <c r="LG251" s="45">
        <f>LG48+LG106+LG164+LG222</f>
        <v/>
      </c>
      <c r="LH251" s="45">
        <f>LH48+LH106+LH164+LH222</f>
        <v/>
      </c>
      <c r="LI251" s="45">
        <f>LI48+LI106+LI164+LI222</f>
        <v/>
      </c>
      <c r="LJ251" s="45">
        <f>LJ48+LJ106+LJ164+LJ222</f>
        <v/>
      </c>
      <c r="LK251" s="45">
        <f>LK48+LK106+LK164+LK222</f>
        <v/>
      </c>
      <c r="LL251" s="45">
        <f>LL48+LL106+LL164+LL222</f>
        <v/>
      </c>
      <c r="LM251" s="45">
        <f>LM48+LM106+LM164+LM222</f>
        <v/>
      </c>
      <c r="LN251" s="45">
        <f>LN48+LN106+LN164+LN222</f>
        <v/>
      </c>
      <c r="LO251" s="45">
        <f>LO48+LO106+LO164+LO222</f>
        <v/>
      </c>
      <c r="LP251" s="45">
        <f>LP48+LP106+LP164+LP222</f>
        <v/>
      </c>
      <c r="LQ251" s="45">
        <f>LQ48+LQ106+LQ164+LQ222</f>
        <v/>
      </c>
      <c r="LR251" s="45">
        <f>LR48+LR106+LR164+LR222</f>
        <v/>
      </c>
      <c r="LS251" s="45">
        <f>LS48+LS106+LS164+LS222</f>
        <v/>
      </c>
      <c r="LT251" s="45">
        <f>LT48+LT106+LT164+LT222</f>
        <v/>
      </c>
      <c r="LU251" s="45">
        <f>LU48+LU106+LU164+LU222</f>
        <v/>
      </c>
      <c r="LV251" s="45">
        <f>LV48+LV106+LV164+LV222</f>
        <v/>
      </c>
      <c r="LW251" s="45">
        <f>LW48+LW106+LW164+LW222</f>
        <v/>
      </c>
      <c r="LX251" s="45">
        <f>LX48+LX106+LX164+LX222</f>
        <v/>
      </c>
      <c r="LY251" s="45">
        <f>LY48+LY106+LY164+LY222</f>
        <v/>
      </c>
      <c r="LZ251" s="45">
        <f>LZ48+LZ106+LZ164+LZ222</f>
        <v/>
      </c>
      <c r="MA251" s="45">
        <f>MA48+MA106+MA164+MA222</f>
        <v/>
      </c>
      <c r="MB251" s="45">
        <f>MB48+MB106+MB164+MB222</f>
        <v/>
      </c>
      <c r="MC251" s="45">
        <f>MC48+MC106+MC164+MC222</f>
        <v/>
      </c>
      <c r="MD251" s="45">
        <f>MD48+MD106+MD164+MD222</f>
        <v/>
      </c>
      <c r="ME251" s="45">
        <f>ME48+ME106+ME164+ME222</f>
        <v/>
      </c>
      <c r="MF251" s="45">
        <f>MF48+MF106+MF164+MF222</f>
        <v/>
      </c>
      <c r="MG251" s="45">
        <f>MG48+MG106+MG164+MG222</f>
        <v/>
      </c>
      <c r="MH251" s="45">
        <f>MH48+MH106+MH164+MH222</f>
        <v/>
      </c>
      <c r="MI251" s="45">
        <f>MI48+MI106+MI164+MI222</f>
        <v/>
      </c>
      <c r="MJ251" s="45">
        <f>MJ48+MJ106+MJ164+MJ222</f>
        <v/>
      </c>
      <c r="MK251" s="45">
        <f>MK48+MK106+MK164+MK222</f>
        <v/>
      </c>
      <c r="ML251" s="45">
        <f>ML48+ML106+ML164+ML222</f>
        <v/>
      </c>
      <c r="MM251" s="45">
        <f>MM48+MM106+MM164+MM222</f>
        <v/>
      </c>
      <c r="MN251" s="45">
        <f>MN48+MN106+MN164+MN222</f>
        <v/>
      </c>
      <c r="MO251" s="45">
        <f>MO48+MO106+MO164+MO222</f>
        <v/>
      </c>
      <c r="MP251" s="45">
        <f>MP48+MP106+MP164+MP222</f>
        <v/>
      </c>
      <c r="MQ251" s="45">
        <f>MQ48+MQ106+MQ164+MQ222</f>
        <v/>
      </c>
      <c r="MR251" s="45">
        <f>MR48+MR106+MR164+MR222</f>
        <v/>
      </c>
      <c r="MS251" s="45">
        <f>MS48+MS106+MS164+MS222</f>
        <v/>
      </c>
      <c r="MT251" s="45">
        <f>MT48+MT106+MT164+MT222</f>
        <v/>
      </c>
      <c r="MU251" s="45">
        <f>MU48+MU106+MU164+MU222</f>
        <v/>
      </c>
      <c r="MV251" s="45">
        <f>MV48+MV106+MV164+MV222</f>
        <v/>
      </c>
      <c r="MW251" s="45">
        <f>MW48+MW106+MW164+MW222</f>
        <v/>
      </c>
      <c r="MX251" s="45">
        <f>MX48+MX106+MX164+MX222</f>
        <v/>
      </c>
      <c r="MY251" s="45">
        <f>MY48+MY106+MY164+MY222</f>
        <v/>
      </c>
      <c r="MZ251" s="45">
        <f>MZ48+MZ106+MZ164+MZ222</f>
        <v/>
      </c>
      <c r="NA251" s="45">
        <f>NA48+NA106+NA164+NA222</f>
        <v/>
      </c>
      <c r="NB251" s="45">
        <f>NB48+NB106+NB164+NB222</f>
        <v/>
      </c>
      <c r="NC251" s="45">
        <f>NC48+NC106+NC164+NC222</f>
        <v/>
      </c>
      <c r="ND251" s="45">
        <f>ND48+ND106+ND164+ND222</f>
        <v/>
      </c>
      <c r="NE251" s="45">
        <f>NE48+NE106+NE164+NE222</f>
        <v/>
      </c>
      <c r="NF251" s="45">
        <f>NF48+NF106+NF164+NF222</f>
        <v/>
      </c>
      <c r="NG251" s="45">
        <f>NG48+NG106+NG164+NG222</f>
        <v/>
      </c>
      <c r="NH251" s="45">
        <f>NH48+NH106+NH164+NH222</f>
        <v/>
      </c>
      <c r="NI251" s="45">
        <f>NI48+NI106+NI164+NI222</f>
        <v/>
      </c>
      <c r="NJ251" s="45">
        <f>NJ48+NJ106+NJ164+NJ222</f>
        <v/>
      </c>
      <c r="NK251" s="45">
        <f>NK48+NK106+NK164+NK222</f>
        <v/>
      </c>
      <c r="NL251" s="45">
        <f>NL48+NL106+NL164+NL222</f>
        <v/>
      </c>
      <c r="NM251" s="45">
        <f>NM48+NM106+NM164+NM222</f>
        <v/>
      </c>
      <c r="NN251" s="45">
        <f>NN48+NN106+NN164+NN222</f>
        <v/>
      </c>
      <c r="NO251" s="45">
        <f>NO48+NO106+NO164+NO222</f>
        <v/>
      </c>
      <c r="NP251" s="45">
        <f>NP48+NP106+NP164+NP222</f>
        <v/>
      </c>
      <c r="NQ251" s="45">
        <f>NQ48+NQ106+NQ164+NQ222</f>
        <v/>
      </c>
      <c r="NR251" s="45">
        <f>NR48+NR106+NR164+NR222</f>
        <v/>
      </c>
      <c r="NS251" s="45">
        <f>NS48+NS106+NS164+NS222</f>
        <v/>
      </c>
      <c r="NT251" s="45">
        <f>NT48+NT106+NT164+NT222</f>
        <v/>
      </c>
      <c r="NU251" s="45">
        <f>NU48+NU106+NU164+NU222</f>
        <v/>
      </c>
      <c r="NV251" s="45">
        <f>NV48+NV106+NV164+NV222</f>
        <v/>
      </c>
      <c r="NW251" s="45">
        <f>NW48+NW106+NW164+NW222</f>
        <v/>
      </c>
      <c r="NX251" s="45">
        <f>NX48+NX106+NX164+NX222</f>
        <v/>
      </c>
      <c r="NY251" s="45">
        <f>NY48+NY106+NY164+NY222</f>
        <v/>
      </c>
      <c r="NZ251" s="45">
        <f>NZ48+NZ106+NZ164+NZ222</f>
        <v/>
      </c>
      <c r="OA251" s="45">
        <f>OA48+OA106+OA164+OA222</f>
        <v/>
      </c>
      <c r="OB251" s="45">
        <f>OB48+OB106+OB164+OB222</f>
        <v/>
      </c>
      <c r="OC251" s="45">
        <f>OC48+OC106+OC164+OC222</f>
        <v/>
      </c>
      <c r="OD251" s="45">
        <f>OD48+OD106+OD164+OD222</f>
        <v/>
      </c>
      <c r="OE251" s="45">
        <f>OE48+OE106+OE164+OE222</f>
        <v/>
      </c>
      <c r="OF251" s="45">
        <f>OF48+OF106+OF164+OF222</f>
        <v/>
      </c>
      <c r="OG251" s="45">
        <f>OG48+OG106+OG164+OG222</f>
        <v/>
      </c>
      <c r="OH251" s="45">
        <f>OH48+OH106+OH164+OH222</f>
        <v/>
      </c>
      <c r="OI251" s="45">
        <f>OI48+OI106+OI164+OI222</f>
        <v/>
      </c>
      <c r="OJ251" s="45">
        <f>OJ48+OJ106+OJ164+OJ222</f>
        <v/>
      </c>
      <c r="OK251" s="45">
        <f>OK48+OK106+OK164+OK222</f>
        <v/>
      </c>
      <c r="OL251" s="45">
        <f>OL48+OL106+OL164+OL222</f>
        <v/>
      </c>
      <c r="OM251" s="45">
        <f>OM48+OM106+OM164+OM222</f>
        <v/>
      </c>
      <c r="ON251" s="45">
        <f>ON48+ON106+ON164+ON222</f>
        <v/>
      </c>
      <c r="OO251" s="45">
        <f>OO48+OO106+OO164+OO222</f>
        <v/>
      </c>
      <c r="OP251" s="45">
        <f>OP48+OP106+OP164+OP222</f>
        <v/>
      </c>
      <c r="OQ251" s="45">
        <f>OQ48+OQ106+OQ164+OQ222</f>
        <v/>
      </c>
      <c r="OR251" s="45">
        <f>OR48+OR106+OR164+OR222</f>
        <v/>
      </c>
      <c r="OS251" s="45">
        <f>OS48+OS106+OS164+OS222</f>
        <v/>
      </c>
      <c r="OT251" s="45">
        <f>OT48+OT106+OT164+OT222</f>
        <v/>
      </c>
      <c r="OU251" s="45">
        <f>OU48+OU106+OU164+OU222</f>
        <v/>
      </c>
      <c r="OV251" s="45">
        <f>OV48+OV106+OV164+OV222</f>
        <v/>
      </c>
      <c r="OW251" s="45">
        <f>OW48+OW106+OW164+OW222</f>
        <v/>
      </c>
      <c r="OX251" s="45">
        <f>OX48+OX106+OX164+OX222</f>
        <v/>
      </c>
      <c r="OY251" s="45">
        <f>OY48+OY106+OY164+OY222</f>
        <v/>
      </c>
      <c r="OZ251" s="45">
        <f>OZ48+OZ106+OZ164+OZ222</f>
        <v/>
      </c>
      <c r="PA251" s="45">
        <f>PA48+PA106+PA164+PA222</f>
        <v/>
      </c>
      <c r="PB251" s="45">
        <f>PB48+PB106+PB164+PB222</f>
        <v/>
      </c>
      <c r="PC251" s="45">
        <f>PC48+PC106+PC164+PC222</f>
        <v/>
      </c>
      <c r="PD251" s="45">
        <f>PD48+PD106+PD164+PD222</f>
        <v/>
      </c>
      <c r="PE251" s="45">
        <f>PE48+PE106+PE164+PE222</f>
        <v/>
      </c>
      <c r="PF251" s="45">
        <f>PF48+PF106+PF164+PF222</f>
        <v/>
      </c>
      <c r="PG251" s="45">
        <f>PG48+PG106+PG164+PG222</f>
        <v/>
      </c>
      <c r="PH251" s="45">
        <f>PH48+PH106+PH164+PH222</f>
        <v/>
      </c>
      <c r="PI251" s="45">
        <f>PI48+PI106+PI164+PI222</f>
        <v/>
      </c>
      <c r="PJ251" s="45">
        <f>PJ48+PJ106+PJ164+PJ222</f>
        <v/>
      </c>
      <c r="PK251" s="45">
        <f>PK48+PK106+PK164+PK222</f>
        <v/>
      </c>
      <c r="PL251" s="45">
        <f>PL48+PL106+PL164+PL222</f>
        <v/>
      </c>
      <c r="PM251" s="45">
        <f>PM48+PM106+PM164+PM222</f>
        <v/>
      </c>
    </row>
    <row r="252">
      <c r="A252" s="9" t="inlineStr">
        <is>
          <t>Replacement reserve</t>
        </is>
      </c>
      <c r="B252" s="9" t="inlineStr">
        <is>
          <t>ALL</t>
        </is>
      </c>
      <c r="C252" s="43">
        <f>SUM(D252:PM252)</f>
        <v/>
      </c>
      <c r="D252" s="44">
        <f>D49+D107+D165+D223</f>
        <v/>
      </c>
      <c r="E252" s="44">
        <f>E49+E107+E165+E223</f>
        <v/>
      </c>
      <c r="F252" s="44">
        <f>F49+F107+F165+F223</f>
        <v/>
      </c>
      <c r="G252" s="44">
        <f>G49+G107+G165+G223</f>
        <v/>
      </c>
      <c r="H252" s="44">
        <f>H49+H107+H165+H223</f>
        <v/>
      </c>
      <c r="I252" s="44">
        <f>I49+I107+I165+I223</f>
        <v/>
      </c>
      <c r="J252" s="44">
        <f>J49+J107+J165+J223</f>
        <v/>
      </c>
      <c r="K252" s="44">
        <f>K49+K107+K165+K223</f>
        <v/>
      </c>
      <c r="L252" s="44">
        <f>L49+L107+L165+L223</f>
        <v/>
      </c>
      <c r="M252" s="44">
        <f>M49+M107+M165+M223</f>
        <v/>
      </c>
      <c r="N252" s="44">
        <f>N49+N107+N165+N223</f>
        <v/>
      </c>
      <c r="O252" s="44">
        <f>O49+O107+O165+O223</f>
        <v/>
      </c>
      <c r="P252" s="44">
        <f>P49+P107+P165+P223</f>
        <v/>
      </c>
      <c r="Q252" s="44">
        <f>Q49+Q107+Q165+Q223</f>
        <v/>
      </c>
      <c r="R252" s="44">
        <f>R49+R107+R165+R223</f>
        <v/>
      </c>
      <c r="S252" s="44">
        <f>S49+S107+S165+S223</f>
        <v/>
      </c>
      <c r="T252" s="44">
        <f>T49+T107+T165+T223</f>
        <v/>
      </c>
      <c r="U252" s="44">
        <f>U49+U107+U165+U223</f>
        <v/>
      </c>
      <c r="V252" s="44">
        <f>V49+V107+V165+V223</f>
        <v/>
      </c>
      <c r="W252" s="44">
        <f>W49+W107+W165+W223</f>
        <v/>
      </c>
      <c r="X252" s="44">
        <f>X49+X107+X165+X223</f>
        <v/>
      </c>
      <c r="Y252" s="44">
        <f>Y49+Y107+Y165+Y223</f>
        <v/>
      </c>
      <c r="Z252" s="44">
        <f>Z49+Z107+Z165+Z223</f>
        <v/>
      </c>
      <c r="AA252" s="44">
        <f>AA49+AA107+AA165+AA223</f>
        <v/>
      </c>
      <c r="AB252" s="44">
        <f>AB49+AB107+AB165+AB223</f>
        <v/>
      </c>
      <c r="AC252" s="44">
        <f>AC49+AC107+AC165+AC223</f>
        <v/>
      </c>
      <c r="AD252" s="44">
        <f>AD49+AD107+AD165+AD223</f>
        <v/>
      </c>
      <c r="AE252" s="44">
        <f>AE49+AE107+AE165+AE223</f>
        <v/>
      </c>
      <c r="AF252" s="44">
        <f>AF49+AF107+AF165+AF223</f>
        <v/>
      </c>
      <c r="AG252" s="44">
        <f>AG49+AG107+AG165+AG223</f>
        <v/>
      </c>
      <c r="AH252" s="44">
        <f>AH49+AH107+AH165+AH223</f>
        <v/>
      </c>
      <c r="AI252" s="44">
        <f>AI49+AI107+AI165+AI223</f>
        <v/>
      </c>
      <c r="AJ252" s="44">
        <f>AJ49+AJ107+AJ165+AJ223</f>
        <v/>
      </c>
      <c r="AK252" s="44">
        <f>AK49+AK107+AK165+AK223</f>
        <v/>
      </c>
      <c r="AL252" s="44">
        <f>AL49+AL107+AL165+AL223</f>
        <v/>
      </c>
      <c r="AM252" s="44">
        <f>AM49+AM107+AM165+AM223</f>
        <v/>
      </c>
      <c r="AN252" s="44">
        <f>AN49+AN107+AN165+AN223</f>
        <v/>
      </c>
      <c r="AO252" s="44">
        <f>AO49+AO107+AO165+AO223</f>
        <v/>
      </c>
      <c r="AP252" s="44">
        <f>AP49+AP107+AP165+AP223</f>
        <v/>
      </c>
      <c r="AQ252" s="44">
        <f>AQ49+AQ107+AQ165+AQ223</f>
        <v/>
      </c>
      <c r="AR252" s="44">
        <f>AR49+AR107+AR165+AR223</f>
        <v/>
      </c>
      <c r="AS252" s="44">
        <f>AS49+AS107+AS165+AS223</f>
        <v/>
      </c>
      <c r="AT252" s="44">
        <f>AT49+AT107+AT165+AT223</f>
        <v/>
      </c>
      <c r="AU252" s="44">
        <f>AU49+AU107+AU165+AU223</f>
        <v/>
      </c>
      <c r="AV252" s="44">
        <f>AV49+AV107+AV165+AV223</f>
        <v/>
      </c>
      <c r="AW252" s="44">
        <f>AW49+AW107+AW165+AW223</f>
        <v/>
      </c>
      <c r="AX252" s="44">
        <f>AX49+AX107+AX165+AX223</f>
        <v/>
      </c>
      <c r="AY252" s="44">
        <f>AY49+AY107+AY165+AY223</f>
        <v/>
      </c>
      <c r="AZ252" s="44">
        <f>AZ49+AZ107+AZ165+AZ223</f>
        <v/>
      </c>
      <c r="BA252" s="44">
        <f>BA49+BA107+BA165+BA223</f>
        <v/>
      </c>
      <c r="BB252" s="44">
        <f>BB49+BB107+BB165+BB223</f>
        <v/>
      </c>
      <c r="BC252" s="44">
        <f>BC49+BC107+BC165+BC223</f>
        <v/>
      </c>
      <c r="BD252" s="44">
        <f>BD49+BD107+BD165+BD223</f>
        <v/>
      </c>
      <c r="BE252" s="44">
        <f>BE49+BE107+BE165+BE223</f>
        <v/>
      </c>
      <c r="BF252" s="44">
        <f>BF49+BF107+BF165+BF223</f>
        <v/>
      </c>
      <c r="BG252" s="44">
        <f>BG49+BG107+BG165+BG223</f>
        <v/>
      </c>
      <c r="BH252" s="44">
        <f>BH49+BH107+BH165+BH223</f>
        <v/>
      </c>
      <c r="BI252" s="44">
        <f>BI49+BI107+BI165+BI223</f>
        <v/>
      </c>
      <c r="BJ252" s="44">
        <f>BJ49+BJ107+BJ165+BJ223</f>
        <v/>
      </c>
      <c r="BK252" s="44">
        <f>BK49+BK107+BK165+BK223</f>
        <v/>
      </c>
      <c r="BL252" s="44">
        <f>BL49+BL107+BL165+BL223</f>
        <v/>
      </c>
      <c r="BM252" s="44">
        <f>BM49+BM107+BM165+BM223</f>
        <v/>
      </c>
      <c r="BN252" s="44">
        <f>BN49+BN107+BN165+BN223</f>
        <v/>
      </c>
      <c r="BO252" s="44">
        <f>BO49+BO107+BO165+BO223</f>
        <v/>
      </c>
      <c r="BP252" s="44">
        <f>BP49+BP107+BP165+BP223</f>
        <v/>
      </c>
      <c r="BQ252" s="44">
        <f>BQ49+BQ107+BQ165+BQ223</f>
        <v/>
      </c>
      <c r="BR252" s="44">
        <f>BR49+BR107+BR165+BR223</f>
        <v/>
      </c>
      <c r="BS252" s="44">
        <f>BS49+BS107+BS165+BS223</f>
        <v/>
      </c>
      <c r="BT252" s="44">
        <f>BT49+BT107+BT165+BT223</f>
        <v/>
      </c>
      <c r="BU252" s="44">
        <f>BU49+BU107+BU165+BU223</f>
        <v/>
      </c>
      <c r="BV252" s="44">
        <f>BV49+BV107+BV165+BV223</f>
        <v/>
      </c>
      <c r="BW252" s="44">
        <f>BW49+BW107+BW165+BW223</f>
        <v/>
      </c>
      <c r="BX252" s="44">
        <f>BX49+BX107+BX165+BX223</f>
        <v/>
      </c>
      <c r="BY252" s="44">
        <f>BY49+BY107+BY165+BY223</f>
        <v/>
      </c>
      <c r="BZ252" s="44">
        <f>BZ49+BZ107+BZ165+BZ223</f>
        <v/>
      </c>
      <c r="CA252" s="44">
        <f>CA49+CA107+CA165+CA223</f>
        <v/>
      </c>
      <c r="CB252" s="44">
        <f>CB49+CB107+CB165+CB223</f>
        <v/>
      </c>
      <c r="CC252" s="44">
        <f>CC49+CC107+CC165+CC223</f>
        <v/>
      </c>
      <c r="CD252" s="44">
        <f>CD49+CD107+CD165+CD223</f>
        <v/>
      </c>
      <c r="CE252" s="44">
        <f>CE49+CE107+CE165+CE223</f>
        <v/>
      </c>
      <c r="CF252" s="44">
        <f>CF49+CF107+CF165+CF223</f>
        <v/>
      </c>
      <c r="CG252" s="44">
        <f>CG49+CG107+CG165+CG223</f>
        <v/>
      </c>
      <c r="CH252" s="44">
        <f>CH49+CH107+CH165+CH223</f>
        <v/>
      </c>
      <c r="CI252" s="44">
        <f>CI49+CI107+CI165+CI223</f>
        <v/>
      </c>
      <c r="CJ252" s="44">
        <f>CJ49+CJ107+CJ165+CJ223</f>
        <v/>
      </c>
      <c r="CK252" s="44">
        <f>CK49+CK107+CK165+CK223</f>
        <v/>
      </c>
      <c r="CL252" s="44">
        <f>CL49+CL107+CL165+CL223</f>
        <v/>
      </c>
      <c r="CM252" s="44">
        <f>CM49+CM107+CM165+CM223</f>
        <v/>
      </c>
      <c r="CN252" s="44">
        <f>CN49+CN107+CN165+CN223</f>
        <v/>
      </c>
      <c r="CO252" s="44">
        <f>CO49+CO107+CO165+CO223</f>
        <v/>
      </c>
      <c r="CP252" s="44">
        <f>CP49+CP107+CP165+CP223</f>
        <v/>
      </c>
      <c r="CQ252" s="44">
        <f>CQ49+CQ107+CQ165+CQ223</f>
        <v/>
      </c>
      <c r="CR252" s="44">
        <f>CR49+CR107+CR165+CR223</f>
        <v/>
      </c>
      <c r="CS252" s="44">
        <f>CS49+CS107+CS165+CS223</f>
        <v/>
      </c>
      <c r="CT252" s="44">
        <f>CT49+CT107+CT165+CT223</f>
        <v/>
      </c>
      <c r="CU252" s="44">
        <f>CU49+CU107+CU165+CU223</f>
        <v/>
      </c>
      <c r="CV252" s="44">
        <f>CV49+CV107+CV165+CV223</f>
        <v/>
      </c>
      <c r="CW252" s="44">
        <f>CW49+CW107+CW165+CW223</f>
        <v/>
      </c>
      <c r="CX252" s="44">
        <f>CX49+CX107+CX165+CX223</f>
        <v/>
      </c>
      <c r="CY252" s="44">
        <f>CY49+CY107+CY165+CY223</f>
        <v/>
      </c>
      <c r="CZ252" s="44">
        <f>CZ49+CZ107+CZ165+CZ223</f>
        <v/>
      </c>
      <c r="DA252" s="44">
        <f>DA49+DA107+DA165+DA223</f>
        <v/>
      </c>
      <c r="DB252" s="44">
        <f>DB49+DB107+DB165+DB223</f>
        <v/>
      </c>
      <c r="DC252" s="44">
        <f>DC49+DC107+DC165+DC223</f>
        <v/>
      </c>
      <c r="DD252" s="44">
        <f>DD49+DD107+DD165+DD223</f>
        <v/>
      </c>
      <c r="DE252" s="44">
        <f>DE49+DE107+DE165+DE223</f>
        <v/>
      </c>
      <c r="DF252" s="44">
        <f>DF49+DF107+DF165+DF223</f>
        <v/>
      </c>
      <c r="DG252" s="44">
        <f>DG49+DG107+DG165+DG223</f>
        <v/>
      </c>
      <c r="DH252" s="44">
        <f>DH49+DH107+DH165+DH223</f>
        <v/>
      </c>
      <c r="DI252" s="44">
        <f>DI49+DI107+DI165+DI223</f>
        <v/>
      </c>
      <c r="DJ252" s="44">
        <f>DJ49+DJ107+DJ165+DJ223</f>
        <v/>
      </c>
      <c r="DK252" s="44">
        <f>DK49+DK107+DK165+DK223</f>
        <v/>
      </c>
      <c r="DL252" s="44">
        <f>DL49+DL107+DL165+DL223</f>
        <v/>
      </c>
      <c r="DM252" s="44">
        <f>DM49+DM107+DM165+DM223</f>
        <v/>
      </c>
      <c r="DN252" s="44">
        <f>DN49+DN107+DN165+DN223</f>
        <v/>
      </c>
      <c r="DO252" s="44">
        <f>DO49+DO107+DO165+DO223</f>
        <v/>
      </c>
      <c r="DP252" s="44">
        <f>DP49+DP107+DP165+DP223</f>
        <v/>
      </c>
      <c r="DQ252" s="44">
        <f>DQ49+DQ107+DQ165+DQ223</f>
        <v/>
      </c>
      <c r="DR252" s="44">
        <f>DR49+DR107+DR165+DR223</f>
        <v/>
      </c>
      <c r="DS252" s="44">
        <f>DS49+DS107+DS165+DS223</f>
        <v/>
      </c>
      <c r="DT252" s="44">
        <f>DT49+DT107+DT165+DT223</f>
        <v/>
      </c>
      <c r="DU252" s="44">
        <f>DU49+DU107+DU165+DU223</f>
        <v/>
      </c>
      <c r="DV252" s="44">
        <f>DV49+DV107+DV165+DV223</f>
        <v/>
      </c>
      <c r="DW252" s="44">
        <f>DW49+DW107+DW165+DW223</f>
        <v/>
      </c>
      <c r="DX252" s="44">
        <f>DX49+DX107+DX165+DX223</f>
        <v/>
      </c>
      <c r="DY252" s="44">
        <f>DY49+DY107+DY165+DY223</f>
        <v/>
      </c>
      <c r="DZ252" s="44">
        <f>DZ49+DZ107+DZ165+DZ223</f>
        <v/>
      </c>
      <c r="EA252" s="44">
        <f>EA49+EA107+EA165+EA223</f>
        <v/>
      </c>
      <c r="EB252" s="44">
        <f>EB49+EB107+EB165+EB223</f>
        <v/>
      </c>
      <c r="EC252" s="44">
        <f>EC49+EC107+EC165+EC223</f>
        <v/>
      </c>
      <c r="ED252" s="44">
        <f>ED49+ED107+ED165+ED223</f>
        <v/>
      </c>
      <c r="EE252" s="44">
        <f>EE49+EE107+EE165+EE223</f>
        <v/>
      </c>
      <c r="EF252" s="44">
        <f>EF49+EF107+EF165+EF223</f>
        <v/>
      </c>
      <c r="EG252" s="44">
        <f>EG49+EG107+EG165+EG223</f>
        <v/>
      </c>
      <c r="EH252" s="44">
        <f>EH49+EH107+EH165+EH223</f>
        <v/>
      </c>
      <c r="EI252" s="44">
        <f>EI49+EI107+EI165+EI223</f>
        <v/>
      </c>
      <c r="EJ252" s="44">
        <f>EJ49+EJ107+EJ165+EJ223</f>
        <v/>
      </c>
      <c r="EK252" s="44">
        <f>EK49+EK107+EK165+EK223</f>
        <v/>
      </c>
      <c r="EL252" s="44">
        <f>EL49+EL107+EL165+EL223</f>
        <v/>
      </c>
      <c r="EM252" s="44">
        <f>EM49+EM107+EM165+EM223</f>
        <v/>
      </c>
      <c r="EN252" s="44">
        <f>EN49+EN107+EN165+EN223</f>
        <v/>
      </c>
      <c r="EO252" s="44">
        <f>EO49+EO107+EO165+EO223</f>
        <v/>
      </c>
      <c r="EP252" s="44">
        <f>EP49+EP107+EP165+EP223</f>
        <v/>
      </c>
      <c r="EQ252" s="44">
        <f>EQ49+EQ107+EQ165+EQ223</f>
        <v/>
      </c>
      <c r="ER252" s="44">
        <f>ER49+ER107+ER165+ER223</f>
        <v/>
      </c>
      <c r="ES252" s="44">
        <f>ES49+ES107+ES165+ES223</f>
        <v/>
      </c>
      <c r="ET252" s="44">
        <f>ET49+ET107+ET165+ET223</f>
        <v/>
      </c>
      <c r="EU252" s="44">
        <f>EU49+EU107+EU165+EU223</f>
        <v/>
      </c>
      <c r="EV252" s="44">
        <f>EV49+EV107+EV165+EV223</f>
        <v/>
      </c>
      <c r="EW252" s="44">
        <f>EW49+EW107+EW165+EW223</f>
        <v/>
      </c>
      <c r="EX252" s="44">
        <f>EX49+EX107+EX165+EX223</f>
        <v/>
      </c>
      <c r="EY252" s="44">
        <f>EY49+EY107+EY165+EY223</f>
        <v/>
      </c>
      <c r="EZ252" s="44">
        <f>EZ49+EZ107+EZ165+EZ223</f>
        <v/>
      </c>
      <c r="FA252" s="44">
        <f>FA49+FA107+FA165+FA223</f>
        <v/>
      </c>
      <c r="FB252" s="44">
        <f>FB49+FB107+FB165+FB223</f>
        <v/>
      </c>
      <c r="FC252" s="44">
        <f>FC49+FC107+FC165+FC223</f>
        <v/>
      </c>
      <c r="FD252" s="44">
        <f>FD49+FD107+FD165+FD223</f>
        <v/>
      </c>
      <c r="FE252" s="44">
        <f>FE49+FE107+FE165+FE223</f>
        <v/>
      </c>
      <c r="FF252" s="44">
        <f>FF49+FF107+FF165+FF223</f>
        <v/>
      </c>
      <c r="FG252" s="44">
        <f>FG49+FG107+FG165+FG223</f>
        <v/>
      </c>
      <c r="FH252" s="44">
        <f>FH49+FH107+FH165+FH223</f>
        <v/>
      </c>
      <c r="FI252" s="44">
        <f>FI49+FI107+FI165+FI223</f>
        <v/>
      </c>
      <c r="FJ252" s="44">
        <f>FJ49+FJ107+FJ165+FJ223</f>
        <v/>
      </c>
      <c r="FK252" s="44">
        <f>FK49+FK107+FK165+FK223</f>
        <v/>
      </c>
      <c r="FL252" s="44">
        <f>FL49+FL107+FL165+FL223</f>
        <v/>
      </c>
      <c r="FM252" s="44">
        <f>FM49+FM107+FM165+FM223</f>
        <v/>
      </c>
      <c r="FN252" s="44">
        <f>FN49+FN107+FN165+FN223</f>
        <v/>
      </c>
      <c r="FO252" s="44">
        <f>FO49+FO107+FO165+FO223</f>
        <v/>
      </c>
      <c r="FP252" s="44">
        <f>FP49+FP107+FP165+FP223</f>
        <v/>
      </c>
      <c r="FQ252" s="44">
        <f>FQ49+FQ107+FQ165+FQ223</f>
        <v/>
      </c>
      <c r="FR252" s="44">
        <f>FR49+FR107+FR165+FR223</f>
        <v/>
      </c>
      <c r="FS252" s="44">
        <f>FS49+FS107+FS165+FS223</f>
        <v/>
      </c>
      <c r="FT252" s="44">
        <f>FT49+FT107+FT165+FT223</f>
        <v/>
      </c>
      <c r="FU252" s="44">
        <f>FU49+FU107+FU165+FU223</f>
        <v/>
      </c>
      <c r="FV252" s="44">
        <f>FV49+FV107+FV165+FV223</f>
        <v/>
      </c>
      <c r="FW252" s="44">
        <f>FW49+FW107+FW165+FW223</f>
        <v/>
      </c>
      <c r="FX252" s="44">
        <f>FX49+FX107+FX165+FX223</f>
        <v/>
      </c>
      <c r="FY252" s="44">
        <f>FY49+FY107+FY165+FY223</f>
        <v/>
      </c>
      <c r="FZ252" s="44">
        <f>FZ49+FZ107+FZ165+FZ223</f>
        <v/>
      </c>
      <c r="GA252" s="44">
        <f>GA49+GA107+GA165+GA223</f>
        <v/>
      </c>
      <c r="GB252" s="44">
        <f>GB49+GB107+GB165+GB223</f>
        <v/>
      </c>
      <c r="GC252" s="44">
        <f>GC49+GC107+GC165+GC223</f>
        <v/>
      </c>
      <c r="GD252" s="44">
        <f>GD49+GD107+GD165+GD223</f>
        <v/>
      </c>
      <c r="GE252" s="44">
        <f>GE49+GE107+GE165+GE223</f>
        <v/>
      </c>
      <c r="GF252" s="44">
        <f>GF49+GF107+GF165+GF223</f>
        <v/>
      </c>
      <c r="GG252" s="44">
        <f>GG49+GG107+GG165+GG223</f>
        <v/>
      </c>
      <c r="GH252" s="44">
        <f>GH49+GH107+GH165+GH223</f>
        <v/>
      </c>
      <c r="GI252" s="44">
        <f>GI49+GI107+GI165+GI223</f>
        <v/>
      </c>
      <c r="GJ252" s="44">
        <f>GJ49+GJ107+GJ165+GJ223</f>
        <v/>
      </c>
      <c r="GK252" s="44">
        <f>GK49+GK107+GK165+GK223</f>
        <v/>
      </c>
      <c r="GL252" s="44">
        <f>GL49+GL107+GL165+GL223</f>
        <v/>
      </c>
      <c r="GM252" s="44">
        <f>GM49+GM107+GM165+GM223</f>
        <v/>
      </c>
      <c r="GN252" s="44">
        <f>GN49+GN107+GN165+GN223</f>
        <v/>
      </c>
      <c r="GO252" s="44">
        <f>GO49+GO107+GO165+GO223</f>
        <v/>
      </c>
      <c r="GP252" s="44">
        <f>GP49+GP107+GP165+GP223</f>
        <v/>
      </c>
      <c r="GQ252" s="44">
        <f>GQ49+GQ107+GQ165+GQ223</f>
        <v/>
      </c>
      <c r="GR252" s="44">
        <f>GR49+GR107+GR165+GR223</f>
        <v/>
      </c>
      <c r="GS252" s="44">
        <f>GS49+GS107+GS165+GS223</f>
        <v/>
      </c>
      <c r="GT252" s="44">
        <f>GT49+GT107+GT165+GT223</f>
        <v/>
      </c>
      <c r="GU252" s="44">
        <f>GU49+GU107+GU165+GU223</f>
        <v/>
      </c>
      <c r="GV252" s="44">
        <f>GV49+GV107+GV165+GV223</f>
        <v/>
      </c>
      <c r="GW252" s="44">
        <f>GW49+GW107+GW165+GW223</f>
        <v/>
      </c>
      <c r="GX252" s="44">
        <f>GX49+GX107+GX165+GX223</f>
        <v/>
      </c>
      <c r="GY252" s="44">
        <f>GY49+GY107+GY165+GY223</f>
        <v/>
      </c>
      <c r="GZ252" s="44">
        <f>GZ49+GZ107+GZ165+GZ223</f>
        <v/>
      </c>
      <c r="HA252" s="44">
        <f>HA49+HA107+HA165+HA223</f>
        <v/>
      </c>
      <c r="HB252" s="44">
        <f>HB49+HB107+HB165+HB223</f>
        <v/>
      </c>
      <c r="HC252" s="44">
        <f>HC49+HC107+HC165+HC223</f>
        <v/>
      </c>
      <c r="HD252" s="44">
        <f>HD49+HD107+HD165+HD223</f>
        <v/>
      </c>
      <c r="HE252" s="44">
        <f>HE49+HE107+HE165+HE223</f>
        <v/>
      </c>
      <c r="HF252" s="44">
        <f>HF49+HF107+HF165+HF223</f>
        <v/>
      </c>
      <c r="HG252" s="44">
        <f>HG49+HG107+HG165+HG223</f>
        <v/>
      </c>
      <c r="HH252" s="44">
        <f>HH49+HH107+HH165+HH223</f>
        <v/>
      </c>
      <c r="HI252" s="44">
        <f>HI49+HI107+HI165+HI223</f>
        <v/>
      </c>
      <c r="HJ252" s="44">
        <f>HJ49+HJ107+HJ165+HJ223</f>
        <v/>
      </c>
      <c r="HK252" s="44">
        <f>HK49+HK107+HK165+HK223</f>
        <v/>
      </c>
      <c r="HL252" s="44">
        <f>HL49+HL107+HL165+HL223</f>
        <v/>
      </c>
      <c r="HM252" s="44">
        <f>HM49+HM107+HM165+HM223</f>
        <v/>
      </c>
      <c r="HN252" s="44">
        <f>HN49+HN107+HN165+HN223</f>
        <v/>
      </c>
      <c r="HO252" s="44">
        <f>HO49+HO107+HO165+HO223</f>
        <v/>
      </c>
      <c r="HP252" s="44">
        <f>HP49+HP107+HP165+HP223</f>
        <v/>
      </c>
      <c r="HQ252" s="44">
        <f>HQ49+HQ107+HQ165+HQ223</f>
        <v/>
      </c>
      <c r="HR252" s="44">
        <f>HR49+HR107+HR165+HR223</f>
        <v/>
      </c>
      <c r="HS252" s="44">
        <f>HS49+HS107+HS165+HS223</f>
        <v/>
      </c>
      <c r="HT252" s="44">
        <f>HT49+HT107+HT165+HT223</f>
        <v/>
      </c>
      <c r="HU252" s="44">
        <f>HU49+HU107+HU165+HU223</f>
        <v/>
      </c>
      <c r="HV252" s="44">
        <f>HV49+HV107+HV165+HV223</f>
        <v/>
      </c>
      <c r="HW252" s="44">
        <f>HW49+HW107+HW165+HW223</f>
        <v/>
      </c>
      <c r="HX252" s="44">
        <f>HX49+HX107+HX165+HX223</f>
        <v/>
      </c>
      <c r="HY252" s="44">
        <f>HY49+HY107+HY165+HY223</f>
        <v/>
      </c>
      <c r="HZ252" s="44">
        <f>HZ49+HZ107+HZ165+HZ223</f>
        <v/>
      </c>
      <c r="IA252" s="44">
        <f>IA49+IA107+IA165+IA223</f>
        <v/>
      </c>
      <c r="IB252" s="44">
        <f>IB49+IB107+IB165+IB223</f>
        <v/>
      </c>
      <c r="IC252" s="44">
        <f>IC49+IC107+IC165+IC223</f>
        <v/>
      </c>
      <c r="ID252" s="44">
        <f>ID49+ID107+ID165+ID223</f>
        <v/>
      </c>
      <c r="IE252" s="44">
        <f>IE49+IE107+IE165+IE223</f>
        <v/>
      </c>
      <c r="IF252" s="44">
        <f>IF49+IF107+IF165+IF223</f>
        <v/>
      </c>
      <c r="IG252" s="44">
        <f>IG49+IG107+IG165+IG223</f>
        <v/>
      </c>
      <c r="IH252" s="44">
        <f>IH49+IH107+IH165+IH223</f>
        <v/>
      </c>
      <c r="II252" s="44">
        <f>II49+II107+II165+II223</f>
        <v/>
      </c>
      <c r="IJ252" s="44">
        <f>IJ49+IJ107+IJ165+IJ223</f>
        <v/>
      </c>
      <c r="IK252" s="44">
        <f>IK49+IK107+IK165+IK223</f>
        <v/>
      </c>
      <c r="IL252" s="44">
        <f>IL49+IL107+IL165+IL223</f>
        <v/>
      </c>
      <c r="IM252" s="44">
        <f>IM49+IM107+IM165+IM223</f>
        <v/>
      </c>
      <c r="IN252" s="44">
        <f>IN49+IN107+IN165+IN223</f>
        <v/>
      </c>
      <c r="IO252" s="44">
        <f>IO49+IO107+IO165+IO223</f>
        <v/>
      </c>
      <c r="IP252" s="44">
        <f>IP49+IP107+IP165+IP223</f>
        <v/>
      </c>
      <c r="IQ252" s="44">
        <f>IQ49+IQ107+IQ165+IQ223</f>
        <v/>
      </c>
      <c r="IR252" s="44">
        <f>IR49+IR107+IR165+IR223</f>
        <v/>
      </c>
      <c r="IS252" s="44">
        <f>IS49+IS107+IS165+IS223</f>
        <v/>
      </c>
      <c r="IT252" s="44">
        <f>IT49+IT107+IT165+IT223</f>
        <v/>
      </c>
      <c r="IU252" s="44">
        <f>IU49+IU107+IU165+IU223</f>
        <v/>
      </c>
      <c r="IV252" s="44">
        <f>IV49+IV107+IV165+IV223</f>
        <v/>
      </c>
      <c r="IW252" s="44">
        <f>IW49+IW107+IW165+IW223</f>
        <v/>
      </c>
      <c r="IX252" s="44">
        <f>IX49+IX107+IX165+IX223</f>
        <v/>
      </c>
      <c r="IY252" s="44">
        <f>IY49+IY107+IY165+IY223</f>
        <v/>
      </c>
      <c r="IZ252" s="44">
        <f>IZ49+IZ107+IZ165+IZ223</f>
        <v/>
      </c>
      <c r="JA252" s="44">
        <f>JA49+JA107+JA165+JA223</f>
        <v/>
      </c>
      <c r="JB252" s="44">
        <f>JB49+JB107+JB165+JB223</f>
        <v/>
      </c>
      <c r="JC252" s="44">
        <f>JC49+JC107+JC165+JC223</f>
        <v/>
      </c>
      <c r="JD252" s="44">
        <f>JD49+JD107+JD165+JD223</f>
        <v/>
      </c>
      <c r="JE252" s="44">
        <f>JE49+JE107+JE165+JE223</f>
        <v/>
      </c>
      <c r="JF252" s="44">
        <f>JF49+JF107+JF165+JF223</f>
        <v/>
      </c>
      <c r="JG252" s="44">
        <f>JG49+JG107+JG165+JG223</f>
        <v/>
      </c>
      <c r="JH252" s="44">
        <f>JH49+JH107+JH165+JH223</f>
        <v/>
      </c>
      <c r="JI252" s="44">
        <f>JI49+JI107+JI165+JI223</f>
        <v/>
      </c>
      <c r="JJ252" s="44">
        <f>JJ49+JJ107+JJ165+JJ223</f>
        <v/>
      </c>
      <c r="JK252" s="44">
        <f>JK49+JK107+JK165+JK223</f>
        <v/>
      </c>
      <c r="JL252" s="44">
        <f>JL49+JL107+JL165+JL223</f>
        <v/>
      </c>
      <c r="JM252" s="44">
        <f>JM49+JM107+JM165+JM223</f>
        <v/>
      </c>
      <c r="JN252" s="44">
        <f>JN49+JN107+JN165+JN223</f>
        <v/>
      </c>
      <c r="JO252" s="44">
        <f>JO49+JO107+JO165+JO223</f>
        <v/>
      </c>
      <c r="JP252" s="44">
        <f>JP49+JP107+JP165+JP223</f>
        <v/>
      </c>
      <c r="JQ252" s="44">
        <f>JQ49+JQ107+JQ165+JQ223</f>
        <v/>
      </c>
      <c r="JR252" s="44">
        <f>JR49+JR107+JR165+JR223</f>
        <v/>
      </c>
      <c r="JS252" s="44">
        <f>JS49+JS107+JS165+JS223</f>
        <v/>
      </c>
      <c r="JT252" s="44">
        <f>JT49+JT107+JT165+JT223</f>
        <v/>
      </c>
      <c r="JU252" s="44">
        <f>JU49+JU107+JU165+JU223</f>
        <v/>
      </c>
      <c r="JV252" s="44">
        <f>JV49+JV107+JV165+JV223</f>
        <v/>
      </c>
      <c r="JW252" s="44">
        <f>JW49+JW107+JW165+JW223</f>
        <v/>
      </c>
      <c r="JX252" s="44">
        <f>JX49+JX107+JX165+JX223</f>
        <v/>
      </c>
      <c r="JY252" s="44">
        <f>JY49+JY107+JY165+JY223</f>
        <v/>
      </c>
      <c r="JZ252" s="44">
        <f>JZ49+JZ107+JZ165+JZ223</f>
        <v/>
      </c>
      <c r="KA252" s="44">
        <f>KA49+KA107+KA165+KA223</f>
        <v/>
      </c>
      <c r="KB252" s="44">
        <f>KB49+KB107+KB165+KB223</f>
        <v/>
      </c>
      <c r="KC252" s="44">
        <f>KC49+KC107+KC165+KC223</f>
        <v/>
      </c>
      <c r="KD252" s="44">
        <f>KD49+KD107+KD165+KD223</f>
        <v/>
      </c>
      <c r="KE252" s="44">
        <f>KE49+KE107+KE165+KE223</f>
        <v/>
      </c>
      <c r="KF252" s="44">
        <f>KF49+KF107+KF165+KF223</f>
        <v/>
      </c>
      <c r="KG252" s="44">
        <f>KG49+KG107+KG165+KG223</f>
        <v/>
      </c>
      <c r="KH252" s="44">
        <f>KH49+KH107+KH165+KH223</f>
        <v/>
      </c>
      <c r="KI252" s="44">
        <f>KI49+KI107+KI165+KI223</f>
        <v/>
      </c>
      <c r="KJ252" s="44">
        <f>KJ49+KJ107+KJ165+KJ223</f>
        <v/>
      </c>
      <c r="KK252" s="44">
        <f>KK49+KK107+KK165+KK223</f>
        <v/>
      </c>
      <c r="KL252" s="44">
        <f>KL49+KL107+KL165+KL223</f>
        <v/>
      </c>
      <c r="KM252" s="44">
        <f>KM49+KM107+KM165+KM223</f>
        <v/>
      </c>
      <c r="KN252" s="44">
        <f>KN49+KN107+KN165+KN223</f>
        <v/>
      </c>
      <c r="KO252" s="44">
        <f>KO49+KO107+KO165+KO223</f>
        <v/>
      </c>
      <c r="KP252" s="44">
        <f>KP49+KP107+KP165+KP223</f>
        <v/>
      </c>
      <c r="KQ252" s="44">
        <f>KQ49+KQ107+KQ165+KQ223</f>
        <v/>
      </c>
      <c r="KR252" s="44">
        <f>KR49+KR107+KR165+KR223</f>
        <v/>
      </c>
      <c r="KS252" s="44">
        <f>KS49+KS107+KS165+KS223</f>
        <v/>
      </c>
      <c r="KT252" s="44">
        <f>KT49+KT107+KT165+KT223</f>
        <v/>
      </c>
      <c r="KU252" s="44">
        <f>KU49+KU107+KU165+KU223</f>
        <v/>
      </c>
      <c r="KV252" s="44">
        <f>KV49+KV107+KV165+KV223</f>
        <v/>
      </c>
      <c r="KW252" s="44">
        <f>KW49+KW107+KW165+KW223</f>
        <v/>
      </c>
      <c r="KX252" s="44">
        <f>KX49+KX107+KX165+KX223</f>
        <v/>
      </c>
      <c r="KY252" s="44">
        <f>KY49+KY107+KY165+KY223</f>
        <v/>
      </c>
      <c r="KZ252" s="44">
        <f>KZ49+KZ107+KZ165+KZ223</f>
        <v/>
      </c>
      <c r="LA252" s="44">
        <f>LA49+LA107+LA165+LA223</f>
        <v/>
      </c>
      <c r="LB252" s="44">
        <f>LB49+LB107+LB165+LB223</f>
        <v/>
      </c>
      <c r="LC252" s="44">
        <f>LC49+LC107+LC165+LC223</f>
        <v/>
      </c>
      <c r="LD252" s="44">
        <f>LD49+LD107+LD165+LD223</f>
        <v/>
      </c>
      <c r="LE252" s="44">
        <f>LE49+LE107+LE165+LE223</f>
        <v/>
      </c>
      <c r="LF252" s="44">
        <f>LF49+LF107+LF165+LF223</f>
        <v/>
      </c>
      <c r="LG252" s="44">
        <f>LG49+LG107+LG165+LG223</f>
        <v/>
      </c>
      <c r="LH252" s="44">
        <f>LH49+LH107+LH165+LH223</f>
        <v/>
      </c>
      <c r="LI252" s="44">
        <f>LI49+LI107+LI165+LI223</f>
        <v/>
      </c>
      <c r="LJ252" s="44">
        <f>LJ49+LJ107+LJ165+LJ223</f>
        <v/>
      </c>
      <c r="LK252" s="44">
        <f>LK49+LK107+LK165+LK223</f>
        <v/>
      </c>
      <c r="LL252" s="44">
        <f>LL49+LL107+LL165+LL223</f>
        <v/>
      </c>
      <c r="LM252" s="44">
        <f>LM49+LM107+LM165+LM223</f>
        <v/>
      </c>
      <c r="LN252" s="44">
        <f>LN49+LN107+LN165+LN223</f>
        <v/>
      </c>
      <c r="LO252" s="44">
        <f>LO49+LO107+LO165+LO223</f>
        <v/>
      </c>
      <c r="LP252" s="44">
        <f>LP49+LP107+LP165+LP223</f>
        <v/>
      </c>
      <c r="LQ252" s="44">
        <f>LQ49+LQ107+LQ165+LQ223</f>
        <v/>
      </c>
      <c r="LR252" s="44">
        <f>LR49+LR107+LR165+LR223</f>
        <v/>
      </c>
      <c r="LS252" s="44">
        <f>LS49+LS107+LS165+LS223</f>
        <v/>
      </c>
      <c r="LT252" s="44">
        <f>LT49+LT107+LT165+LT223</f>
        <v/>
      </c>
      <c r="LU252" s="44">
        <f>LU49+LU107+LU165+LU223</f>
        <v/>
      </c>
      <c r="LV252" s="44">
        <f>LV49+LV107+LV165+LV223</f>
        <v/>
      </c>
      <c r="LW252" s="44">
        <f>LW49+LW107+LW165+LW223</f>
        <v/>
      </c>
      <c r="LX252" s="44">
        <f>LX49+LX107+LX165+LX223</f>
        <v/>
      </c>
      <c r="LY252" s="44">
        <f>LY49+LY107+LY165+LY223</f>
        <v/>
      </c>
      <c r="LZ252" s="44">
        <f>LZ49+LZ107+LZ165+LZ223</f>
        <v/>
      </c>
      <c r="MA252" s="44">
        <f>MA49+MA107+MA165+MA223</f>
        <v/>
      </c>
      <c r="MB252" s="44">
        <f>MB49+MB107+MB165+MB223</f>
        <v/>
      </c>
      <c r="MC252" s="44">
        <f>MC49+MC107+MC165+MC223</f>
        <v/>
      </c>
      <c r="MD252" s="44">
        <f>MD49+MD107+MD165+MD223</f>
        <v/>
      </c>
      <c r="ME252" s="44">
        <f>ME49+ME107+ME165+ME223</f>
        <v/>
      </c>
      <c r="MF252" s="44">
        <f>MF49+MF107+MF165+MF223</f>
        <v/>
      </c>
      <c r="MG252" s="44">
        <f>MG49+MG107+MG165+MG223</f>
        <v/>
      </c>
      <c r="MH252" s="44">
        <f>MH49+MH107+MH165+MH223</f>
        <v/>
      </c>
      <c r="MI252" s="44">
        <f>MI49+MI107+MI165+MI223</f>
        <v/>
      </c>
      <c r="MJ252" s="44">
        <f>MJ49+MJ107+MJ165+MJ223</f>
        <v/>
      </c>
      <c r="MK252" s="44">
        <f>MK49+MK107+MK165+MK223</f>
        <v/>
      </c>
      <c r="ML252" s="44">
        <f>ML49+ML107+ML165+ML223</f>
        <v/>
      </c>
      <c r="MM252" s="44">
        <f>MM49+MM107+MM165+MM223</f>
        <v/>
      </c>
      <c r="MN252" s="44">
        <f>MN49+MN107+MN165+MN223</f>
        <v/>
      </c>
      <c r="MO252" s="44">
        <f>MO49+MO107+MO165+MO223</f>
        <v/>
      </c>
      <c r="MP252" s="44">
        <f>MP49+MP107+MP165+MP223</f>
        <v/>
      </c>
      <c r="MQ252" s="44">
        <f>MQ49+MQ107+MQ165+MQ223</f>
        <v/>
      </c>
      <c r="MR252" s="44">
        <f>MR49+MR107+MR165+MR223</f>
        <v/>
      </c>
      <c r="MS252" s="44">
        <f>MS49+MS107+MS165+MS223</f>
        <v/>
      </c>
      <c r="MT252" s="44">
        <f>MT49+MT107+MT165+MT223</f>
        <v/>
      </c>
      <c r="MU252" s="44">
        <f>MU49+MU107+MU165+MU223</f>
        <v/>
      </c>
      <c r="MV252" s="44">
        <f>MV49+MV107+MV165+MV223</f>
        <v/>
      </c>
      <c r="MW252" s="44">
        <f>MW49+MW107+MW165+MW223</f>
        <v/>
      </c>
      <c r="MX252" s="44">
        <f>MX49+MX107+MX165+MX223</f>
        <v/>
      </c>
      <c r="MY252" s="44">
        <f>MY49+MY107+MY165+MY223</f>
        <v/>
      </c>
      <c r="MZ252" s="44">
        <f>MZ49+MZ107+MZ165+MZ223</f>
        <v/>
      </c>
      <c r="NA252" s="44">
        <f>NA49+NA107+NA165+NA223</f>
        <v/>
      </c>
      <c r="NB252" s="44">
        <f>NB49+NB107+NB165+NB223</f>
        <v/>
      </c>
      <c r="NC252" s="44">
        <f>NC49+NC107+NC165+NC223</f>
        <v/>
      </c>
      <c r="ND252" s="44">
        <f>ND49+ND107+ND165+ND223</f>
        <v/>
      </c>
      <c r="NE252" s="44">
        <f>NE49+NE107+NE165+NE223</f>
        <v/>
      </c>
      <c r="NF252" s="44">
        <f>NF49+NF107+NF165+NF223</f>
        <v/>
      </c>
      <c r="NG252" s="44">
        <f>NG49+NG107+NG165+NG223</f>
        <v/>
      </c>
      <c r="NH252" s="44">
        <f>NH49+NH107+NH165+NH223</f>
        <v/>
      </c>
      <c r="NI252" s="44">
        <f>NI49+NI107+NI165+NI223</f>
        <v/>
      </c>
      <c r="NJ252" s="44">
        <f>NJ49+NJ107+NJ165+NJ223</f>
        <v/>
      </c>
      <c r="NK252" s="44">
        <f>NK49+NK107+NK165+NK223</f>
        <v/>
      </c>
      <c r="NL252" s="44">
        <f>NL49+NL107+NL165+NL223</f>
        <v/>
      </c>
      <c r="NM252" s="44">
        <f>NM49+NM107+NM165+NM223</f>
        <v/>
      </c>
      <c r="NN252" s="44">
        <f>NN49+NN107+NN165+NN223</f>
        <v/>
      </c>
      <c r="NO252" s="44">
        <f>NO49+NO107+NO165+NO223</f>
        <v/>
      </c>
      <c r="NP252" s="44">
        <f>NP49+NP107+NP165+NP223</f>
        <v/>
      </c>
      <c r="NQ252" s="44">
        <f>NQ49+NQ107+NQ165+NQ223</f>
        <v/>
      </c>
      <c r="NR252" s="44">
        <f>NR49+NR107+NR165+NR223</f>
        <v/>
      </c>
      <c r="NS252" s="44">
        <f>NS49+NS107+NS165+NS223</f>
        <v/>
      </c>
      <c r="NT252" s="44">
        <f>NT49+NT107+NT165+NT223</f>
        <v/>
      </c>
      <c r="NU252" s="44">
        <f>NU49+NU107+NU165+NU223</f>
        <v/>
      </c>
      <c r="NV252" s="44">
        <f>NV49+NV107+NV165+NV223</f>
        <v/>
      </c>
      <c r="NW252" s="44">
        <f>NW49+NW107+NW165+NW223</f>
        <v/>
      </c>
      <c r="NX252" s="44">
        <f>NX49+NX107+NX165+NX223</f>
        <v/>
      </c>
      <c r="NY252" s="44">
        <f>NY49+NY107+NY165+NY223</f>
        <v/>
      </c>
      <c r="NZ252" s="44">
        <f>NZ49+NZ107+NZ165+NZ223</f>
        <v/>
      </c>
      <c r="OA252" s="44">
        <f>OA49+OA107+OA165+OA223</f>
        <v/>
      </c>
      <c r="OB252" s="44">
        <f>OB49+OB107+OB165+OB223</f>
        <v/>
      </c>
      <c r="OC252" s="44">
        <f>OC49+OC107+OC165+OC223</f>
        <v/>
      </c>
      <c r="OD252" s="44">
        <f>OD49+OD107+OD165+OD223</f>
        <v/>
      </c>
      <c r="OE252" s="44">
        <f>OE49+OE107+OE165+OE223</f>
        <v/>
      </c>
      <c r="OF252" s="44">
        <f>OF49+OF107+OF165+OF223</f>
        <v/>
      </c>
      <c r="OG252" s="44">
        <f>OG49+OG107+OG165+OG223</f>
        <v/>
      </c>
      <c r="OH252" s="44">
        <f>OH49+OH107+OH165+OH223</f>
        <v/>
      </c>
      <c r="OI252" s="44">
        <f>OI49+OI107+OI165+OI223</f>
        <v/>
      </c>
      <c r="OJ252" s="44">
        <f>OJ49+OJ107+OJ165+OJ223</f>
        <v/>
      </c>
      <c r="OK252" s="44">
        <f>OK49+OK107+OK165+OK223</f>
        <v/>
      </c>
      <c r="OL252" s="44">
        <f>OL49+OL107+OL165+OL223</f>
        <v/>
      </c>
      <c r="OM252" s="44">
        <f>OM49+OM107+OM165+OM223</f>
        <v/>
      </c>
      <c r="ON252" s="44">
        <f>ON49+ON107+ON165+ON223</f>
        <v/>
      </c>
      <c r="OO252" s="44">
        <f>OO49+OO107+OO165+OO223</f>
        <v/>
      </c>
      <c r="OP252" s="44">
        <f>OP49+OP107+OP165+OP223</f>
        <v/>
      </c>
      <c r="OQ252" s="44">
        <f>OQ49+OQ107+OQ165+OQ223</f>
        <v/>
      </c>
      <c r="OR252" s="44">
        <f>OR49+OR107+OR165+OR223</f>
        <v/>
      </c>
      <c r="OS252" s="44">
        <f>OS49+OS107+OS165+OS223</f>
        <v/>
      </c>
      <c r="OT252" s="44">
        <f>OT49+OT107+OT165+OT223</f>
        <v/>
      </c>
      <c r="OU252" s="44">
        <f>OU49+OU107+OU165+OU223</f>
        <v/>
      </c>
      <c r="OV252" s="44">
        <f>OV49+OV107+OV165+OV223</f>
        <v/>
      </c>
      <c r="OW252" s="44">
        <f>OW49+OW107+OW165+OW223</f>
        <v/>
      </c>
      <c r="OX252" s="44">
        <f>OX49+OX107+OX165+OX223</f>
        <v/>
      </c>
      <c r="OY252" s="44">
        <f>OY49+OY107+OY165+OY223</f>
        <v/>
      </c>
      <c r="OZ252" s="44">
        <f>OZ49+OZ107+OZ165+OZ223</f>
        <v/>
      </c>
      <c r="PA252" s="44">
        <f>PA49+PA107+PA165+PA223</f>
        <v/>
      </c>
      <c r="PB252" s="44">
        <f>PB49+PB107+PB165+PB223</f>
        <v/>
      </c>
      <c r="PC252" s="44">
        <f>PC49+PC107+PC165+PC223</f>
        <v/>
      </c>
      <c r="PD252" s="44">
        <f>PD49+PD107+PD165+PD223</f>
        <v/>
      </c>
      <c r="PE252" s="44">
        <f>PE49+PE107+PE165+PE223</f>
        <v/>
      </c>
      <c r="PF252" s="44">
        <f>PF49+PF107+PF165+PF223</f>
        <v/>
      </c>
      <c r="PG252" s="44">
        <f>PG49+PG107+PG165+PG223</f>
        <v/>
      </c>
      <c r="PH252" s="44">
        <f>PH49+PH107+PH165+PH223</f>
        <v/>
      </c>
      <c r="PI252" s="44">
        <f>PI49+PI107+PI165+PI223</f>
        <v/>
      </c>
      <c r="PJ252" s="44">
        <f>PJ49+PJ107+PJ165+PJ223</f>
        <v/>
      </c>
      <c r="PK252" s="44">
        <f>PK49+PK107+PK165+PK223</f>
        <v/>
      </c>
      <c r="PL252" s="44">
        <f>PL49+PL107+PL165+PL223</f>
        <v/>
      </c>
      <c r="PM252" s="44">
        <f>PM49+PM107+PM165+PM223</f>
        <v/>
      </c>
    </row>
    <row r="253">
      <c r="A253" s="9" t="inlineStr">
        <is>
          <t>MLI debt service</t>
        </is>
      </c>
      <c r="B253" s="9" t="inlineStr">
        <is>
          <t>ALL</t>
        </is>
      </c>
      <c r="C253" s="43">
        <f>SUM(D253:PM253)</f>
        <v/>
      </c>
      <c r="D253" s="44">
        <f>D29+D87+D145+D203</f>
        <v/>
      </c>
      <c r="E253" s="44">
        <f>E29+E87+E145+E203</f>
        <v/>
      </c>
      <c r="F253" s="44">
        <f>F29+F87+F145+F203</f>
        <v/>
      </c>
      <c r="G253" s="44">
        <f>G29+G87+G145+G203</f>
        <v/>
      </c>
      <c r="H253" s="44">
        <f>H29+H87+H145+H203</f>
        <v/>
      </c>
      <c r="I253" s="44">
        <f>I29+I87+I145+I203</f>
        <v/>
      </c>
      <c r="J253" s="44">
        <f>J29+J87+J145+J203</f>
        <v/>
      </c>
      <c r="K253" s="44">
        <f>K29+K87+K145+K203</f>
        <v/>
      </c>
      <c r="L253" s="44">
        <f>L29+L87+L145+L203</f>
        <v/>
      </c>
      <c r="M253" s="44">
        <f>M29+M87+M145+M203</f>
        <v/>
      </c>
      <c r="N253" s="44">
        <f>N29+N87+N145+N203</f>
        <v/>
      </c>
      <c r="O253" s="44">
        <f>O29+O87+O145+O203</f>
        <v/>
      </c>
      <c r="P253" s="44">
        <f>P29+P87+P145+P203</f>
        <v/>
      </c>
      <c r="Q253" s="44">
        <f>Q29+Q87+Q145+Q203</f>
        <v/>
      </c>
      <c r="R253" s="44">
        <f>R29+R87+R145+R203</f>
        <v/>
      </c>
      <c r="S253" s="44">
        <f>S29+S87+S145+S203</f>
        <v/>
      </c>
      <c r="T253" s="44">
        <f>T29+T87+T145+T203</f>
        <v/>
      </c>
      <c r="U253" s="44">
        <f>U29+U87+U145+U203</f>
        <v/>
      </c>
      <c r="V253" s="44">
        <f>V29+V87+V145+V203</f>
        <v/>
      </c>
      <c r="W253" s="44">
        <f>W29+W87+W145+W203</f>
        <v/>
      </c>
      <c r="X253" s="44">
        <f>X29+X87+X145+X203</f>
        <v/>
      </c>
      <c r="Y253" s="44">
        <f>Y29+Y87+Y145+Y203</f>
        <v/>
      </c>
      <c r="Z253" s="44">
        <f>Z29+Z87+Z145+Z203</f>
        <v/>
      </c>
      <c r="AA253" s="44">
        <f>AA29+AA87+AA145+AA203</f>
        <v/>
      </c>
      <c r="AB253" s="44">
        <f>AB29+AB87+AB145+AB203</f>
        <v/>
      </c>
      <c r="AC253" s="44">
        <f>AC29+AC87+AC145+AC203</f>
        <v/>
      </c>
      <c r="AD253" s="44">
        <f>AD29+AD87+AD145+AD203</f>
        <v/>
      </c>
      <c r="AE253" s="44">
        <f>AE29+AE87+AE145+AE203</f>
        <v/>
      </c>
      <c r="AF253" s="44">
        <f>AF29+AF87+AF145+AF203</f>
        <v/>
      </c>
      <c r="AG253" s="44">
        <f>AG29+AG87+AG145+AG203</f>
        <v/>
      </c>
      <c r="AH253" s="44">
        <f>AH29+AH87+AH145+AH203</f>
        <v/>
      </c>
      <c r="AI253" s="44">
        <f>AI29+AI87+AI145+AI203</f>
        <v/>
      </c>
      <c r="AJ253" s="44">
        <f>AJ29+AJ87+AJ145+AJ203</f>
        <v/>
      </c>
      <c r="AK253" s="44">
        <f>AK29+AK87+AK145+AK203</f>
        <v/>
      </c>
      <c r="AL253" s="44">
        <f>AL29+AL87+AL145+AL203</f>
        <v/>
      </c>
      <c r="AM253" s="44">
        <f>AM29+AM87+AM145+AM203</f>
        <v/>
      </c>
      <c r="AN253" s="44">
        <f>AN29+AN87+AN145+AN203</f>
        <v/>
      </c>
      <c r="AO253" s="44">
        <f>AO29+AO87+AO145+AO203</f>
        <v/>
      </c>
      <c r="AP253" s="44">
        <f>AP29+AP87+AP145+AP203</f>
        <v/>
      </c>
      <c r="AQ253" s="44">
        <f>AQ29+AQ87+AQ145+AQ203</f>
        <v/>
      </c>
      <c r="AR253" s="44">
        <f>AR29+AR87+AR145+AR203</f>
        <v/>
      </c>
      <c r="AS253" s="44">
        <f>AS29+AS87+AS145+AS203</f>
        <v/>
      </c>
      <c r="AT253" s="44">
        <f>AT29+AT87+AT145+AT203</f>
        <v/>
      </c>
      <c r="AU253" s="44">
        <f>AU29+AU87+AU145+AU203</f>
        <v/>
      </c>
      <c r="AV253" s="44">
        <f>AV29+AV87+AV145+AV203</f>
        <v/>
      </c>
      <c r="AW253" s="44">
        <f>AW29+AW87+AW145+AW203</f>
        <v/>
      </c>
      <c r="AX253" s="44">
        <f>AX29+AX87+AX145+AX203</f>
        <v/>
      </c>
      <c r="AY253" s="44">
        <f>AY29+AY87+AY145+AY203</f>
        <v/>
      </c>
      <c r="AZ253" s="44">
        <f>AZ29+AZ87+AZ145+AZ203</f>
        <v/>
      </c>
      <c r="BA253" s="44">
        <f>BA29+BA87+BA145+BA203</f>
        <v/>
      </c>
      <c r="BB253" s="44">
        <f>BB29+BB87+BB145+BB203</f>
        <v/>
      </c>
      <c r="BC253" s="44">
        <f>BC29+BC87+BC145+BC203</f>
        <v/>
      </c>
      <c r="BD253" s="44">
        <f>BD29+BD87+BD145+BD203</f>
        <v/>
      </c>
      <c r="BE253" s="44">
        <f>BE29+BE87+BE145+BE203</f>
        <v/>
      </c>
      <c r="BF253" s="44">
        <f>BF29+BF87+BF145+BF203</f>
        <v/>
      </c>
      <c r="BG253" s="44">
        <f>BG29+BG87+BG145+BG203</f>
        <v/>
      </c>
      <c r="BH253" s="44">
        <f>BH29+BH87+BH145+BH203</f>
        <v/>
      </c>
      <c r="BI253" s="44">
        <f>BI29+BI87+BI145+BI203</f>
        <v/>
      </c>
      <c r="BJ253" s="44">
        <f>BJ29+BJ87+BJ145+BJ203</f>
        <v/>
      </c>
      <c r="BK253" s="44">
        <f>BK29+BK87+BK145+BK203</f>
        <v/>
      </c>
      <c r="BL253" s="44">
        <f>BL29+BL87+BL145+BL203</f>
        <v/>
      </c>
      <c r="BM253" s="44">
        <f>BM29+BM87+BM145+BM203</f>
        <v/>
      </c>
      <c r="BN253" s="44">
        <f>BN29+BN87+BN145+BN203</f>
        <v/>
      </c>
      <c r="BO253" s="44">
        <f>BO29+BO87+BO145+BO203</f>
        <v/>
      </c>
      <c r="BP253" s="44">
        <f>BP29+BP87+BP145+BP203</f>
        <v/>
      </c>
      <c r="BQ253" s="44">
        <f>BQ29+BQ87+BQ145+BQ203</f>
        <v/>
      </c>
      <c r="BR253" s="44">
        <f>BR29+BR87+BR145+BR203</f>
        <v/>
      </c>
      <c r="BS253" s="44">
        <f>BS29+BS87+BS145+BS203</f>
        <v/>
      </c>
      <c r="BT253" s="44">
        <f>BT29+BT87+BT145+BT203</f>
        <v/>
      </c>
      <c r="BU253" s="44">
        <f>BU29+BU87+BU145+BU203</f>
        <v/>
      </c>
      <c r="BV253" s="44">
        <f>BV29+BV87+BV145+BV203</f>
        <v/>
      </c>
      <c r="BW253" s="44">
        <f>BW29+BW87+BW145+BW203</f>
        <v/>
      </c>
      <c r="BX253" s="44">
        <f>BX29+BX87+BX145+BX203</f>
        <v/>
      </c>
      <c r="BY253" s="44">
        <f>BY29+BY87+BY145+BY203</f>
        <v/>
      </c>
      <c r="BZ253" s="44">
        <f>BZ29+BZ87+BZ145+BZ203</f>
        <v/>
      </c>
      <c r="CA253" s="44">
        <f>CA29+CA87+CA145+CA203</f>
        <v/>
      </c>
      <c r="CB253" s="44">
        <f>CB29+CB87+CB145+CB203</f>
        <v/>
      </c>
      <c r="CC253" s="44">
        <f>CC29+CC87+CC145+CC203</f>
        <v/>
      </c>
      <c r="CD253" s="44">
        <f>CD29+CD87+CD145+CD203</f>
        <v/>
      </c>
      <c r="CE253" s="44">
        <f>CE29+CE87+CE145+CE203</f>
        <v/>
      </c>
      <c r="CF253" s="44">
        <f>CF29+CF87+CF145+CF203</f>
        <v/>
      </c>
      <c r="CG253" s="44">
        <f>CG29+CG87+CG145+CG203</f>
        <v/>
      </c>
      <c r="CH253" s="44">
        <f>CH29+CH87+CH145+CH203</f>
        <v/>
      </c>
      <c r="CI253" s="44">
        <f>CI29+CI87+CI145+CI203</f>
        <v/>
      </c>
      <c r="CJ253" s="44">
        <f>CJ29+CJ87+CJ145+CJ203</f>
        <v/>
      </c>
      <c r="CK253" s="44">
        <f>CK29+CK87+CK145+CK203</f>
        <v/>
      </c>
      <c r="CL253" s="44">
        <f>CL29+CL87+CL145+CL203</f>
        <v/>
      </c>
      <c r="CM253" s="44">
        <f>CM29+CM87+CM145+CM203</f>
        <v/>
      </c>
      <c r="CN253" s="44">
        <f>CN29+CN87+CN145+CN203</f>
        <v/>
      </c>
      <c r="CO253" s="44">
        <f>CO29+CO87+CO145+CO203</f>
        <v/>
      </c>
      <c r="CP253" s="44">
        <f>CP29+CP87+CP145+CP203</f>
        <v/>
      </c>
      <c r="CQ253" s="44">
        <f>CQ29+CQ87+CQ145+CQ203</f>
        <v/>
      </c>
      <c r="CR253" s="44">
        <f>CR29+CR87+CR145+CR203</f>
        <v/>
      </c>
      <c r="CS253" s="44">
        <f>CS29+CS87+CS145+CS203</f>
        <v/>
      </c>
      <c r="CT253" s="44">
        <f>CT29+CT87+CT145+CT203</f>
        <v/>
      </c>
      <c r="CU253" s="44">
        <f>CU29+CU87+CU145+CU203</f>
        <v/>
      </c>
      <c r="CV253" s="44">
        <f>CV29+CV87+CV145+CV203</f>
        <v/>
      </c>
      <c r="CW253" s="44">
        <f>CW29+CW87+CW145+CW203</f>
        <v/>
      </c>
      <c r="CX253" s="44">
        <f>CX29+CX87+CX145+CX203</f>
        <v/>
      </c>
      <c r="CY253" s="44">
        <f>CY29+CY87+CY145+CY203</f>
        <v/>
      </c>
      <c r="CZ253" s="44">
        <f>CZ29+CZ87+CZ145+CZ203</f>
        <v/>
      </c>
      <c r="DA253" s="44">
        <f>DA29+DA87+DA145+DA203</f>
        <v/>
      </c>
      <c r="DB253" s="44">
        <f>DB29+DB87+DB145+DB203</f>
        <v/>
      </c>
      <c r="DC253" s="44">
        <f>DC29+DC87+DC145+DC203</f>
        <v/>
      </c>
      <c r="DD253" s="44">
        <f>DD29+DD87+DD145+DD203</f>
        <v/>
      </c>
      <c r="DE253" s="44">
        <f>DE29+DE87+DE145+DE203</f>
        <v/>
      </c>
      <c r="DF253" s="44">
        <f>DF29+DF87+DF145+DF203</f>
        <v/>
      </c>
      <c r="DG253" s="44">
        <f>DG29+DG87+DG145+DG203</f>
        <v/>
      </c>
      <c r="DH253" s="44">
        <f>DH29+DH87+DH145+DH203</f>
        <v/>
      </c>
      <c r="DI253" s="44">
        <f>DI29+DI87+DI145+DI203</f>
        <v/>
      </c>
      <c r="DJ253" s="44">
        <f>DJ29+DJ87+DJ145+DJ203</f>
        <v/>
      </c>
      <c r="DK253" s="44">
        <f>DK29+DK87+DK145+DK203</f>
        <v/>
      </c>
      <c r="DL253" s="44">
        <f>DL29+DL87+DL145+DL203</f>
        <v/>
      </c>
      <c r="DM253" s="44">
        <f>DM29+DM87+DM145+DM203</f>
        <v/>
      </c>
      <c r="DN253" s="44">
        <f>DN29+DN87+DN145+DN203</f>
        <v/>
      </c>
      <c r="DO253" s="44">
        <f>DO29+DO87+DO145+DO203</f>
        <v/>
      </c>
      <c r="DP253" s="44">
        <f>DP29+DP87+DP145+DP203</f>
        <v/>
      </c>
      <c r="DQ253" s="44">
        <f>DQ29+DQ87+DQ145+DQ203</f>
        <v/>
      </c>
      <c r="DR253" s="44">
        <f>DR29+DR87+DR145+DR203</f>
        <v/>
      </c>
      <c r="DS253" s="44">
        <f>DS29+DS87+DS145+DS203</f>
        <v/>
      </c>
      <c r="DT253" s="44">
        <f>DT29+DT87+DT145+DT203</f>
        <v/>
      </c>
      <c r="DU253" s="44">
        <f>DU29+DU87+DU145+DU203</f>
        <v/>
      </c>
      <c r="DV253" s="44">
        <f>DV29+DV87+DV145+DV203</f>
        <v/>
      </c>
      <c r="DW253" s="44">
        <f>DW29+DW87+DW145+DW203</f>
        <v/>
      </c>
      <c r="DX253" s="44">
        <f>DX29+DX87+DX145+DX203</f>
        <v/>
      </c>
      <c r="DY253" s="44">
        <f>DY29+DY87+DY145+DY203</f>
        <v/>
      </c>
      <c r="DZ253" s="44">
        <f>DZ29+DZ87+DZ145+DZ203</f>
        <v/>
      </c>
      <c r="EA253" s="44">
        <f>EA29+EA87+EA145+EA203</f>
        <v/>
      </c>
      <c r="EB253" s="44">
        <f>EB29+EB87+EB145+EB203</f>
        <v/>
      </c>
      <c r="EC253" s="44">
        <f>EC29+EC87+EC145+EC203</f>
        <v/>
      </c>
      <c r="ED253" s="44">
        <f>ED29+ED87+ED145+ED203</f>
        <v/>
      </c>
      <c r="EE253" s="44">
        <f>EE29+EE87+EE145+EE203</f>
        <v/>
      </c>
      <c r="EF253" s="44">
        <f>EF29+EF87+EF145+EF203</f>
        <v/>
      </c>
      <c r="EG253" s="44">
        <f>EG29+EG87+EG145+EG203</f>
        <v/>
      </c>
      <c r="EH253" s="44">
        <f>EH29+EH87+EH145+EH203</f>
        <v/>
      </c>
      <c r="EI253" s="44">
        <f>EI29+EI87+EI145+EI203</f>
        <v/>
      </c>
      <c r="EJ253" s="44">
        <f>EJ29+EJ87+EJ145+EJ203</f>
        <v/>
      </c>
      <c r="EK253" s="44">
        <f>EK29+EK87+EK145+EK203</f>
        <v/>
      </c>
      <c r="EL253" s="44">
        <f>EL29+EL87+EL145+EL203</f>
        <v/>
      </c>
      <c r="EM253" s="44">
        <f>EM29+EM87+EM145+EM203</f>
        <v/>
      </c>
      <c r="EN253" s="44">
        <f>EN29+EN87+EN145+EN203</f>
        <v/>
      </c>
      <c r="EO253" s="44">
        <f>EO29+EO87+EO145+EO203</f>
        <v/>
      </c>
      <c r="EP253" s="44">
        <f>EP29+EP87+EP145+EP203</f>
        <v/>
      </c>
      <c r="EQ253" s="44">
        <f>EQ29+EQ87+EQ145+EQ203</f>
        <v/>
      </c>
      <c r="ER253" s="44">
        <f>ER29+ER87+ER145+ER203</f>
        <v/>
      </c>
      <c r="ES253" s="44">
        <f>ES29+ES87+ES145+ES203</f>
        <v/>
      </c>
      <c r="ET253" s="44">
        <f>ET29+ET87+ET145+ET203</f>
        <v/>
      </c>
      <c r="EU253" s="44">
        <f>EU29+EU87+EU145+EU203</f>
        <v/>
      </c>
      <c r="EV253" s="44">
        <f>EV29+EV87+EV145+EV203</f>
        <v/>
      </c>
      <c r="EW253" s="44">
        <f>EW29+EW87+EW145+EW203</f>
        <v/>
      </c>
      <c r="EX253" s="44">
        <f>EX29+EX87+EX145+EX203</f>
        <v/>
      </c>
      <c r="EY253" s="44">
        <f>EY29+EY87+EY145+EY203</f>
        <v/>
      </c>
      <c r="EZ253" s="44">
        <f>EZ29+EZ87+EZ145+EZ203</f>
        <v/>
      </c>
      <c r="FA253" s="44">
        <f>FA29+FA87+FA145+FA203</f>
        <v/>
      </c>
      <c r="FB253" s="44">
        <f>FB29+FB87+FB145+FB203</f>
        <v/>
      </c>
      <c r="FC253" s="44">
        <f>FC29+FC87+FC145+FC203</f>
        <v/>
      </c>
      <c r="FD253" s="44">
        <f>FD29+FD87+FD145+FD203</f>
        <v/>
      </c>
      <c r="FE253" s="44">
        <f>FE29+FE87+FE145+FE203</f>
        <v/>
      </c>
      <c r="FF253" s="44">
        <f>FF29+FF87+FF145+FF203</f>
        <v/>
      </c>
      <c r="FG253" s="44">
        <f>FG29+FG87+FG145+FG203</f>
        <v/>
      </c>
      <c r="FH253" s="44">
        <f>FH29+FH87+FH145+FH203</f>
        <v/>
      </c>
      <c r="FI253" s="44">
        <f>FI29+FI87+FI145+FI203</f>
        <v/>
      </c>
      <c r="FJ253" s="44">
        <f>FJ29+FJ87+FJ145+FJ203</f>
        <v/>
      </c>
      <c r="FK253" s="44">
        <f>FK29+FK87+FK145+FK203</f>
        <v/>
      </c>
      <c r="FL253" s="44">
        <f>FL29+FL87+FL145+FL203</f>
        <v/>
      </c>
      <c r="FM253" s="44">
        <f>FM29+FM87+FM145+FM203</f>
        <v/>
      </c>
      <c r="FN253" s="44">
        <f>FN29+FN87+FN145+FN203</f>
        <v/>
      </c>
      <c r="FO253" s="44">
        <f>FO29+FO87+FO145+FO203</f>
        <v/>
      </c>
      <c r="FP253" s="44">
        <f>FP29+FP87+FP145+FP203</f>
        <v/>
      </c>
      <c r="FQ253" s="44">
        <f>FQ29+FQ87+FQ145+FQ203</f>
        <v/>
      </c>
      <c r="FR253" s="44">
        <f>FR29+FR87+FR145+FR203</f>
        <v/>
      </c>
      <c r="FS253" s="44">
        <f>FS29+FS87+FS145+FS203</f>
        <v/>
      </c>
      <c r="FT253" s="44">
        <f>FT29+FT87+FT145+FT203</f>
        <v/>
      </c>
      <c r="FU253" s="44">
        <f>FU29+FU87+FU145+FU203</f>
        <v/>
      </c>
      <c r="FV253" s="44">
        <f>FV29+FV87+FV145+FV203</f>
        <v/>
      </c>
      <c r="FW253" s="44">
        <f>FW29+FW87+FW145+FW203</f>
        <v/>
      </c>
      <c r="FX253" s="44">
        <f>FX29+FX87+FX145+FX203</f>
        <v/>
      </c>
      <c r="FY253" s="44">
        <f>FY29+FY87+FY145+FY203</f>
        <v/>
      </c>
      <c r="FZ253" s="44">
        <f>FZ29+FZ87+FZ145+FZ203</f>
        <v/>
      </c>
      <c r="GA253" s="44">
        <f>GA29+GA87+GA145+GA203</f>
        <v/>
      </c>
      <c r="GB253" s="44">
        <f>GB29+GB87+GB145+GB203</f>
        <v/>
      </c>
      <c r="GC253" s="44">
        <f>GC29+GC87+GC145+GC203</f>
        <v/>
      </c>
      <c r="GD253" s="44">
        <f>GD29+GD87+GD145+GD203</f>
        <v/>
      </c>
      <c r="GE253" s="44">
        <f>GE29+GE87+GE145+GE203</f>
        <v/>
      </c>
      <c r="GF253" s="44">
        <f>GF29+GF87+GF145+GF203</f>
        <v/>
      </c>
      <c r="GG253" s="44">
        <f>GG29+GG87+GG145+GG203</f>
        <v/>
      </c>
      <c r="GH253" s="44">
        <f>GH29+GH87+GH145+GH203</f>
        <v/>
      </c>
      <c r="GI253" s="44">
        <f>GI29+GI87+GI145+GI203</f>
        <v/>
      </c>
      <c r="GJ253" s="44">
        <f>GJ29+GJ87+GJ145+GJ203</f>
        <v/>
      </c>
      <c r="GK253" s="44">
        <f>GK29+GK87+GK145+GK203</f>
        <v/>
      </c>
      <c r="GL253" s="44">
        <f>GL29+GL87+GL145+GL203</f>
        <v/>
      </c>
      <c r="GM253" s="44">
        <f>GM29+GM87+GM145+GM203</f>
        <v/>
      </c>
      <c r="GN253" s="44">
        <f>GN29+GN87+GN145+GN203</f>
        <v/>
      </c>
      <c r="GO253" s="44">
        <f>GO29+GO87+GO145+GO203</f>
        <v/>
      </c>
      <c r="GP253" s="44">
        <f>GP29+GP87+GP145+GP203</f>
        <v/>
      </c>
      <c r="GQ253" s="44">
        <f>GQ29+GQ87+GQ145+GQ203</f>
        <v/>
      </c>
      <c r="GR253" s="44">
        <f>GR29+GR87+GR145+GR203</f>
        <v/>
      </c>
      <c r="GS253" s="44">
        <f>GS29+GS87+GS145+GS203</f>
        <v/>
      </c>
      <c r="GT253" s="44">
        <f>GT29+GT87+GT145+GT203</f>
        <v/>
      </c>
      <c r="GU253" s="44">
        <f>GU29+GU87+GU145+GU203</f>
        <v/>
      </c>
      <c r="GV253" s="44">
        <f>GV29+GV87+GV145+GV203</f>
        <v/>
      </c>
      <c r="GW253" s="44">
        <f>GW29+GW87+GW145+GW203</f>
        <v/>
      </c>
      <c r="GX253" s="44">
        <f>GX29+GX87+GX145+GX203</f>
        <v/>
      </c>
      <c r="GY253" s="44">
        <f>GY29+GY87+GY145+GY203</f>
        <v/>
      </c>
      <c r="GZ253" s="44">
        <f>GZ29+GZ87+GZ145+GZ203</f>
        <v/>
      </c>
      <c r="HA253" s="44">
        <f>HA29+HA87+HA145+HA203</f>
        <v/>
      </c>
      <c r="HB253" s="44">
        <f>HB29+HB87+HB145+HB203</f>
        <v/>
      </c>
      <c r="HC253" s="44">
        <f>HC29+HC87+HC145+HC203</f>
        <v/>
      </c>
      <c r="HD253" s="44">
        <f>HD29+HD87+HD145+HD203</f>
        <v/>
      </c>
      <c r="HE253" s="44">
        <f>HE29+HE87+HE145+HE203</f>
        <v/>
      </c>
      <c r="HF253" s="44">
        <f>HF29+HF87+HF145+HF203</f>
        <v/>
      </c>
      <c r="HG253" s="44">
        <f>HG29+HG87+HG145+HG203</f>
        <v/>
      </c>
      <c r="HH253" s="44">
        <f>HH29+HH87+HH145+HH203</f>
        <v/>
      </c>
      <c r="HI253" s="44">
        <f>HI29+HI87+HI145+HI203</f>
        <v/>
      </c>
      <c r="HJ253" s="44">
        <f>HJ29+HJ87+HJ145+HJ203</f>
        <v/>
      </c>
      <c r="HK253" s="44">
        <f>HK29+HK87+HK145+HK203</f>
        <v/>
      </c>
      <c r="HL253" s="44">
        <f>HL29+HL87+HL145+HL203</f>
        <v/>
      </c>
      <c r="HM253" s="44">
        <f>HM29+HM87+HM145+HM203</f>
        <v/>
      </c>
      <c r="HN253" s="44">
        <f>HN29+HN87+HN145+HN203</f>
        <v/>
      </c>
      <c r="HO253" s="44">
        <f>HO29+HO87+HO145+HO203</f>
        <v/>
      </c>
      <c r="HP253" s="44">
        <f>HP29+HP87+HP145+HP203</f>
        <v/>
      </c>
      <c r="HQ253" s="44">
        <f>HQ29+HQ87+HQ145+HQ203</f>
        <v/>
      </c>
      <c r="HR253" s="44">
        <f>HR29+HR87+HR145+HR203</f>
        <v/>
      </c>
      <c r="HS253" s="44">
        <f>HS29+HS87+HS145+HS203</f>
        <v/>
      </c>
      <c r="HT253" s="44">
        <f>HT29+HT87+HT145+HT203</f>
        <v/>
      </c>
      <c r="HU253" s="44">
        <f>HU29+HU87+HU145+HU203</f>
        <v/>
      </c>
      <c r="HV253" s="44">
        <f>HV29+HV87+HV145+HV203</f>
        <v/>
      </c>
      <c r="HW253" s="44">
        <f>HW29+HW87+HW145+HW203</f>
        <v/>
      </c>
      <c r="HX253" s="44">
        <f>HX29+HX87+HX145+HX203</f>
        <v/>
      </c>
      <c r="HY253" s="44">
        <f>HY29+HY87+HY145+HY203</f>
        <v/>
      </c>
      <c r="HZ253" s="44">
        <f>HZ29+HZ87+HZ145+HZ203</f>
        <v/>
      </c>
      <c r="IA253" s="44">
        <f>IA29+IA87+IA145+IA203</f>
        <v/>
      </c>
      <c r="IB253" s="44">
        <f>IB29+IB87+IB145+IB203</f>
        <v/>
      </c>
      <c r="IC253" s="44">
        <f>IC29+IC87+IC145+IC203</f>
        <v/>
      </c>
      <c r="ID253" s="44">
        <f>ID29+ID87+ID145+ID203</f>
        <v/>
      </c>
      <c r="IE253" s="44">
        <f>IE29+IE87+IE145+IE203</f>
        <v/>
      </c>
      <c r="IF253" s="44">
        <f>IF29+IF87+IF145+IF203</f>
        <v/>
      </c>
      <c r="IG253" s="44">
        <f>IG29+IG87+IG145+IG203</f>
        <v/>
      </c>
      <c r="IH253" s="44">
        <f>IH29+IH87+IH145+IH203</f>
        <v/>
      </c>
      <c r="II253" s="44">
        <f>II29+II87+II145+II203</f>
        <v/>
      </c>
      <c r="IJ253" s="44">
        <f>IJ29+IJ87+IJ145+IJ203</f>
        <v/>
      </c>
      <c r="IK253" s="44">
        <f>IK29+IK87+IK145+IK203</f>
        <v/>
      </c>
      <c r="IL253" s="44">
        <f>IL29+IL87+IL145+IL203</f>
        <v/>
      </c>
      <c r="IM253" s="44">
        <f>IM29+IM87+IM145+IM203</f>
        <v/>
      </c>
      <c r="IN253" s="44">
        <f>IN29+IN87+IN145+IN203</f>
        <v/>
      </c>
      <c r="IO253" s="44">
        <f>IO29+IO87+IO145+IO203</f>
        <v/>
      </c>
      <c r="IP253" s="44">
        <f>IP29+IP87+IP145+IP203</f>
        <v/>
      </c>
      <c r="IQ253" s="44">
        <f>IQ29+IQ87+IQ145+IQ203</f>
        <v/>
      </c>
      <c r="IR253" s="44">
        <f>IR29+IR87+IR145+IR203</f>
        <v/>
      </c>
      <c r="IS253" s="44">
        <f>IS29+IS87+IS145+IS203</f>
        <v/>
      </c>
      <c r="IT253" s="44">
        <f>IT29+IT87+IT145+IT203</f>
        <v/>
      </c>
      <c r="IU253" s="44">
        <f>IU29+IU87+IU145+IU203</f>
        <v/>
      </c>
      <c r="IV253" s="44">
        <f>IV29+IV87+IV145+IV203</f>
        <v/>
      </c>
      <c r="IW253" s="44">
        <f>IW29+IW87+IW145+IW203</f>
        <v/>
      </c>
      <c r="IX253" s="44">
        <f>IX29+IX87+IX145+IX203</f>
        <v/>
      </c>
      <c r="IY253" s="44">
        <f>IY29+IY87+IY145+IY203</f>
        <v/>
      </c>
      <c r="IZ253" s="44">
        <f>IZ29+IZ87+IZ145+IZ203</f>
        <v/>
      </c>
      <c r="JA253" s="44">
        <f>JA29+JA87+JA145+JA203</f>
        <v/>
      </c>
      <c r="JB253" s="44">
        <f>JB29+JB87+JB145+JB203</f>
        <v/>
      </c>
      <c r="JC253" s="44">
        <f>JC29+JC87+JC145+JC203</f>
        <v/>
      </c>
      <c r="JD253" s="44">
        <f>JD29+JD87+JD145+JD203</f>
        <v/>
      </c>
      <c r="JE253" s="44">
        <f>JE29+JE87+JE145+JE203</f>
        <v/>
      </c>
      <c r="JF253" s="44">
        <f>JF29+JF87+JF145+JF203</f>
        <v/>
      </c>
      <c r="JG253" s="44">
        <f>JG29+JG87+JG145+JG203</f>
        <v/>
      </c>
      <c r="JH253" s="44">
        <f>JH29+JH87+JH145+JH203</f>
        <v/>
      </c>
      <c r="JI253" s="44">
        <f>JI29+JI87+JI145+JI203</f>
        <v/>
      </c>
      <c r="JJ253" s="44">
        <f>JJ29+JJ87+JJ145+JJ203</f>
        <v/>
      </c>
      <c r="JK253" s="44">
        <f>JK29+JK87+JK145+JK203</f>
        <v/>
      </c>
      <c r="JL253" s="44">
        <f>JL29+JL87+JL145+JL203</f>
        <v/>
      </c>
      <c r="JM253" s="44">
        <f>JM29+JM87+JM145+JM203</f>
        <v/>
      </c>
      <c r="JN253" s="44">
        <f>JN29+JN87+JN145+JN203</f>
        <v/>
      </c>
      <c r="JO253" s="44">
        <f>JO29+JO87+JO145+JO203</f>
        <v/>
      </c>
      <c r="JP253" s="44">
        <f>JP29+JP87+JP145+JP203</f>
        <v/>
      </c>
      <c r="JQ253" s="44">
        <f>JQ29+JQ87+JQ145+JQ203</f>
        <v/>
      </c>
      <c r="JR253" s="44">
        <f>JR29+JR87+JR145+JR203</f>
        <v/>
      </c>
      <c r="JS253" s="44">
        <f>JS29+JS87+JS145+JS203</f>
        <v/>
      </c>
      <c r="JT253" s="44">
        <f>JT29+JT87+JT145+JT203</f>
        <v/>
      </c>
      <c r="JU253" s="44">
        <f>JU29+JU87+JU145+JU203</f>
        <v/>
      </c>
      <c r="JV253" s="44">
        <f>JV29+JV87+JV145+JV203</f>
        <v/>
      </c>
      <c r="JW253" s="44">
        <f>JW29+JW87+JW145+JW203</f>
        <v/>
      </c>
      <c r="JX253" s="44">
        <f>JX29+JX87+JX145+JX203</f>
        <v/>
      </c>
      <c r="JY253" s="44">
        <f>JY29+JY87+JY145+JY203</f>
        <v/>
      </c>
      <c r="JZ253" s="44">
        <f>JZ29+JZ87+JZ145+JZ203</f>
        <v/>
      </c>
      <c r="KA253" s="44">
        <f>KA29+KA87+KA145+KA203</f>
        <v/>
      </c>
      <c r="KB253" s="44">
        <f>KB29+KB87+KB145+KB203</f>
        <v/>
      </c>
      <c r="KC253" s="44">
        <f>KC29+KC87+KC145+KC203</f>
        <v/>
      </c>
      <c r="KD253" s="44">
        <f>KD29+KD87+KD145+KD203</f>
        <v/>
      </c>
      <c r="KE253" s="44">
        <f>KE29+KE87+KE145+KE203</f>
        <v/>
      </c>
      <c r="KF253" s="44">
        <f>KF29+KF87+KF145+KF203</f>
        <v/>
      </c>
      <c r="KG253" s="44">
        <f>KG29+KG87+KG145+KG203</f>
        <v/>
      </c>
      <c r="KH253" s="44">
        <f>KH29+KH87+KH145+KH203</f>
        <v/>
      </c>
      <c r="KI253" s="44">
        <f>KI29+KI87+KI145+KI203</f>
        <v/>
      </c>
      <c r="KJ253" s="44">
        <f>KJ29+KJ87+KJ145+KJ203</f>
        <v/>
      </c>
      <c r="KK253" s="44">
        <f>KK29+KK87+KK145+KK203</f>
        <v/>
      </c>
      <c r="KL253" s="44">
        <f>KL29+KL87+KL145+KL203</f>
        <v/>
      </c>
      <c r="KM253" s="44">
        <f>KM29+KM87+KM145+KM203</f>
        <v/>
      </c>
      <c r="KN253" s="44">
        <f>KN29+KN87+KN145+KN203</f>
        <v/>
      </c>
      <c r="KO253" s="44">
        <f>KO29+KO87+KO145+KO203</f>
        <v/>
      </c>
      <c r="KP253" s="44">
        <f>KP29+KP87+KP145+KP203</f>
        <v/>
      </c>
      <c r="KQ253" s="44">
        <f>KQ29+KQ87+KQ145+KQ203</f>
        <v/>
      </c>
      <c r="KR253" s="44">
        <f>KR29+KR87+KR145+KR203</f>
        <v/>
      </c>
      <c r="KS253" s="44">
        <f>KS29+KS87+KS145+KS203</f>
        <v/>
      </c>
      <c r="KT253" s="44">
        <f>KT29+KT87+KT145+KT203</f>
        <v/>
      </c>
      <c r="KU253" s="44">
        <f>KU29+KU87+KU145+KU203</f>
        <v/>
      </c>
      <c r="KV253" s="44">
        <f>KV29+KV87+KV145+KV203</f>
        <v/>
      </c>
      <c r="KW253" s="44">
        <f>KW29+KW87+KW145+KW203</f>
        <v/>
      </c>
      <c r="KX253" s="44">
        <f>KX29+KX87+KX145+KX203</f>
        <v/>
      </c>
      <c r="KY253" s="44">
        <f>KY29+KY87+KY145+KY203</f>
        <v/>
      </c>
      <c r="KZ253" s="44">
        <f>KZ29+KZ87+KZ145+KZ203</f>
        <v/>
      </c>
      <c r="LA253" s="44">
        <f>LA29+LA87+LA145+LA203</f>
        <v/>
      </c>
      <c r="LB253" s="44">
        <f>LB29+LB87+LB145+LB203</f>
        <v/>
      </c>
      <c r="LC253" s="44">
        <f>LC29+LC87+LC145+LC203</f>
        <v/>
      </c>
      <c r="LD253" s="44">
        <f>LD29+LD87+LD145+LD203</f>
        <v/>
      </c>
      <c r="LE253" s="44">
        <f>LE29+LE87+LE145+LE203</f>
        <v/>
      </c>
      <c r="LF253" s="44">
        <f>LF29+LF87+LF145+LF203</f>
        <v/>
      </c>
      <c r="LG253" s="44">
        <f>LG29+LG87+LG145+LG203</f>
        <v/>
      </c>
      <c r="LH253" s="44">
        <f>LH29+LH87+LH145+LH203</f>
        <v/>
      </c>
      <c r="LI253" s="44">
        <f>LI29+LI87+LI145+LI203</f>
        <v/>
      </c>
      <c r="LJ253" s="44">
        <f>LJ29+LJ87+LJ145+LJ203</f>
        <v/>
      </c>
      <c r="LK253" s="44">
        <f>LK29+LK87+LK145+LK203</f>
        <v/>
      </c>
      <c r="LL253" s="44">
        <f>LL29+LL87+LL145+LL203</f>
        <v/>
      </c>
      <c r="LM253" s="44">
        <f>LM29+LM87+LM145+LM203</f>
        <v/>
      </c>
      <c r="LN253" s="44">
        <f>LN29+LN87+LN145+LN203</f>
        <v/>
      </c>
      <c r="LO253" s="44">
        <f>LO29+LO87+LO145+LO203</f>
        <v/>
      </c>
      <c r="LP253" s="44">
        <f>LP29+LP87+LP145+LP203</f>
        <v/>
      </c>
      <c r="LQ253" s="44">
        <f>LQ29+LQ87+LQ145+LQ203</f>
        <v/>
      </c>
      <c r="LR253" s="44">
        <f>LR29+LR87+LR145+LR203</f>
        <v/>
      </c>
      <c r="LS253" s="44">
        <f>LS29+LS87+LS145+LS203</f>
        <v/>
      </c>
      <c r="LT253" s="44">
        <f>LT29+LT87+LT145+LT203</f>
        <v/>
      </c>
      <c r="LU253" s="44">
        <f>LU29+LU87+LU145+LU203</f>
        <v/>
      </c>
      <c r="LV253" s="44">
        <f>LV29+LV87+LV145+LV203</f>
        <v/>
      </c>
      <c r="LW253" s="44">
        <f>LW29+LW87+LW145+LW203</f>
        <v/>
      </c>
      <c r="LX253" s="44">
        <f>LX29+LX87+LX145+LX203</f>
        <v/>
      </c>
      <c r="LY253" s="44">
        <f>LY29+LY87+LY145+LY203</f>
        <v/>
      </c>
      <c r="LZ253" s="44">
        <f>LZ29+LZ87+LZ145+LZ203</f>
        <v/>
      </c>
      <c r="MA253" s="44">
        <f>MA29+MA87+MA145+MA203</f>
        <v/>
      </c>
      <c r="MB253" s="44">
        <f>MB29+MB87+MB145+MB203</f>
        <v/>
      </c>
      <c r="MC253" s="44">
        <f>MC29+MC87+MC145+MC203</f>
        <v/>
      </c>
      <c r="MD253" s="44">
        <f>MD29+MD87+MD145+MD203</f>
        <v/>
      </c>
      <c r="ME253" s="44">
        <f>ME29+ME87+ME145+ME203</f>
        <v/>
      </c>
      <c r="MF253" s="44">
        <f>MF29+MF87+MF145+MF203</f>
        <v/>
      </c>
      <c r="MG253" s="44">
        <f>MG29+MG87+MG145+MG203</f>
        <v/>
      </c>
      <c r="MH253" s="44">
        <f>MH29+MH87+MH145+MH203</f>
        <v/>
      </c>
      <c r="MI253" s="44">
        <f>MI29+MI87+MI145+MI203</f>
        <v/>
      </c>
      <c r="MJ253" s="44">
        <f>MJ29+MJ87+MJ145+MJ203</f>
        <v/>
      </c>
      <c r="MK253" s="44">
        <f>MK29+MK87+MK145+MK203</f>
        <v/>
      </c>
      <c r="ML253" s="44">
        <f>ML29+ML87+ML145+ML203</f>
        <v/>
      </c>
      <c r="MM253" s="44">
        <f>MM29+MM87+MM145+MM203</f>
        <v/>
      </c>
      <c r="MN253" s="44">
        <f>MN29+MN87+MN145+MN203</f>
        <v/>
      </c>
      <c r="MO253" s="44">
        <f>MO29+MO87+MO145+MO203</f>
        <v/>
      </c>
      <c r="MP253" s="44">
        <f>MP29+MP87+MP145+MP203</f>
        <v/>
      </c>
      <c r="MQ253" s="44">
        <f>MQ29+MQ87+MQ145+MQ203</f>
        <v/>
      </c>
      <c r="MR253" s="44">
        <f>MR29+MR87+MR145+MR203</f>
        <v/>
      </c>
      <c r="MS253" s="44">
        <f>MS29+MS87+MS145+MS203</f>
        <v/>
      </c>
      <c r="MT253" s="44">
        <f>MT29+MT87+MT145+MT203</f>
        <v/>
      </c>
      <c r="MU253" s="44">
        <f>MU29+MU87+MU145+MU203</f>
        <v/>
      </c>
      <c r="MV253" s="44">
        <f>MV29+MV87+MV145+MV203</f>
        <v/>
      </c>
      <c r="MW253" s="44">
        <f>MW29+MW87+MW145+MW203</f>
        <v/>
      </c>
      <c r="MX253" s="44">
        <f>MX29+MX87+MX145+MX203</f>
        <v/>
      </c>
      <c r="MY253" s="44">
        <f>MY29+MY87+MY145+MY203</f>
        <v/>
      </c>
      <c r="MZ253" s="44">
        <f>MZ29+MZ87+MZ145+MZ203</f>
        <v/>
      </c>
      <c r="NA253" s="44">
        <f>NA29+NA87+NA145+NA203</f>
        <v/>
      </c>
      <c r="NB253" s="44">
        <f>NB29+NB87+NB145+NB203</f>
        <v/>
      </c>
      <c r="NC253" s="44">
        <f>NC29+NC87+NC145+NC203</f>
        <v/>
      </c>
      <c r="ND253" s="44">
        <f>ND29+ND87+ND145+ND203</f>
        <v/>
      </c>
      <c r="NE253" s="44">
        <f>NE29+NE87+NE145+NE203</f>
        <v/>
      </c>
      <c r="NF253" s="44">
        <f>NF29+NF87+NF145+NF203</f>
        <v/>
      </c>
      <c r="NG253" s="44">
        <f>NG29+NG87+NG145+NG203</f>
        <v/>
      </c>
      <c r="NH253" s="44">
        <f>NH29+NH87+NH145+NH203</f>
        <v/>
      </c>
      <c r="NI253" s="44">
        <f>NI29+NI87+NI145+NI203</f>
        <v/>
      </c>
      <c r="NJ253" s="44">
        <f>NJ29+NJ87+NJ145+NJ203</f>
        <v/>
      </c>
      <c r="NK253" s="44">
        <f>NK29+NK87+NK145+NK203</f>
        <v/>
      </c>
      <c r="NL253" s="44">
        <f>NL29+NL87+NL145+NL203</f>
        <v/>
      </c>
      <c r="NM253" s="44">
        <f>NM29+NM87+NM145+NM203</f>
        <v/>
      </c>
      <c r="NN253" s="44">
        <f>NN29+NN87+NN145+NN203</f>
        <v/>
      </c>
      <c r="NO253" s="44">
        <f>NO29+NO87+NO145+NO203</f>
        <v/>
      </c>
      <c r="NP253" s="44">
        <f>NP29+NP87+NP145+NP203</f>
        <v/>
      </c>
      <c r="NQ253" s="44">
        <f>NQ29+NQ87+NQ145+NQ203</f>
        <v/>
      </c>
      <c r="NR253" s="44">
        <f>NR29+NR87+NR145+NR203</f>
        <v/>
      </c>
      <c r="NS253" s="44">
        <f>NS29+NS87+NS145+NS203</f>
        <v/>
      </c>
      <c r="NT253" s="44">
        <f>NT29+NT87+NT145+NT203</f>
        <v/>
      </c>
      <c r="NU253" s="44">
        <f>NU29+NU87+NU145+NU203</f>
        <v/>
      </c>
      <c r="NV253" s="44">
        <f>NV29+NV87+NV145+NV203</f>
        <v/>
      </c>
      <c r="NW253" s="44">
        <f>NW29+NW87+NW145+NW203</f>
        <v/>
      </c>
      <c r="NX253" s="44">
        <f>NX29+NX87+NX145+NX203</f>
        <v/>
      </c>
      <c r="NY253" s="44">
        <f>NY29+NY87+NY145+NY203</f>
        <v/>
      </c>
      <c r="NZ253" s="44">
        <f>NZ29+NZ87+NZ145+NZ203</f>
        <v/>
      </c>
      <c r="OA253" s="44">
        <f>OA29+OA87+OA145+OA203</f>
        <v/>
      </c>
      <c r="OB253" s="44">
        <f>OB29+OB87+OB145+OB203</f>
        <v/>
      </c>
      <c r="OC253" s="44">
        <f>OC29+OC87+OC145+OC203</f>
        <v/>
      </c>
      <c r="OD253" s="44">
        <f>OD29+OD87+OD145+OD203</f>
        <v/>
      </c>
      <c r="OE253" s="44">
        <f>OE29+OE87+OE145+OE203</f>
        <v/>
      </c>
      <c r="OF253" s="44">
        <f>OF29+OF87+OF145+OF203</f>
        <v/>
      </c>
      <c r="OG253" s="44">
        <f>OG29+OG87+OG145+OG203</f>
        <v/>
      </c>
      <c r="OH253" s="44">
        <f>OH29+OH87+OH145+OH203</f>
        <v/>
      </c>
      <c r="OI253" s="44">
        <f>OI29+OI87+OI145+OI203</f>
        <v/>
      </c>
      <c r="OJ253" s="44">
        <f>OJ29+OJ87+OJ145+OJ203</f>
        <v/>
      </c>
      <c r="OK253" s="44">
        <f>OK29+OK87+OK145+OK203</f>
        <v/>
      </c>
      <c r="OL253" s="44">
        <f>OL29+OL87+OL145+OL203</f>
        <v/>
      </c>
      <c r="OM253" s="44">
        <f>OM29+OM87+OM145+OM203</f>
        <v/>
      </c>
      <c r="ON253" s="44">
        <f>ON29+ON87+ON145+ON203</f>
        <v/>
      </c>
      <c r="OO253" s="44">
        <f>OO29+OO87+OO145+OO203</f>
        <v/>
      </c>
      <c r="OP253" s="44">
        <f>OP29+OP87+OP145+OP203</f>
        <v/>
      </c>
      <c r="OQ253" s="44">
        <f>OQ29+OQ87+OQ145+OQ203</f>
        <v/>
      </c>
      <c r="OR253" s="44">
        <f>OR29+OR87+OR145+OR203</f>
        <v/>
      </c>
      <c r="OS253" s="44">
        <f>OS29+OS87+OS145+OS203</f>
        <v/>
      </c>
      <c r="OT253" s="44">
        <f>OT29+OT87+OT145+OT203</f>
        <v/>
      </c>
      <c r="OU253" s="44">
        <f>OU29+OU87+OU145+OU203</f>
        <v/>
      </c>
      <c r="OV253" s="44">
        <f>OV29+OV87+OV145+OV203</f>
        <v/>
      </c>
      <c r="OW253" s="44">
        <f>OW29+OW87+OW145+OW203</f>
        <v/>
      </c>
      <c r="OX253" s="44">
        <f>OX29+OX87+OX145+OX203</f>
        <v/>
      </c>
      <c r="OY253" s="44">
        <f>OY29+OY87+OY145+OY203</f>
        <v/>
      </c>
      <c r="OZ253" s="44">
        <f>OZ29+OZ87+OZ145+OZ203</f>
        <v/>
      </c>
      <c r="PA253" s="44">
        <f>PA29+PA87+PA145+PA203</f>
        <v/>
      </c>
      <c r="PB253" s="44">
        <f>PB29+PB87+PB145+PB203</f>
        <v/>
      </c>
      <c r="PC253" s="44">
        <f>PC29+PC87+PC145+PC203</f>
        <v/>
      </c>
      <c r="PD253" s="44">
        <f>PD29+PD87+PD145+PD203</f>
        <v/>
      </c>
      <c r="PE253" s="44">
        <f>PE29+PE87+PE145+PE203</f>
        <v/>
      </c>
      <c r="PF253" s="44">
        <f>PF29+PF87+PF145+PF203</f>
        <v/>
      </c>
      <c r="PG253" s="44">
        <f>PG29+PG87+PG145+PG203</f>
        <v/>
      </c>
      <c r="PH253" s="44">
        <f>PH29+PH87+PH145+PH203</f>
        <v/>
      </c>
      <c r="PI253" s="44">
        <f>PI29+PI87+PI145+PI203</f>
        <v/>
      </c>
      <c r="PJ253" s="44">
        <f>PJ29+PJ87+PJ145+PJ203</f>
        <v/>
      </c>
      <c r="PK253" s="44">
        <f>PK29+PK87+PK145+PK203</f>
        <v/>
      </c>
      <c r="PL253" s="44">
        <f>PL29+PL87+PL145+PL203</f>
        <v/>
      </c>
      <c r="PM253" s="44">
        <f>PM29+PM87+PM145+PM203</f>
        <v/>
      </c>
    </row>
    <row r="254">
      <c r="A254" s="9" t="inlineStr">
        <is>
          <t>Supplemental debt service</t>
        </is>
      </c>
      <c r="B254" s="9" t="inlineStr">
        <is>
          <t>ALL</t>
        </is>
      </c>
      <c r="C254" s="43">
        <f>SUM(D254:PM254)</f>
        <v/>
      </c>
      <c r="D254" s="44">
        <f>D50+D108+D166+D224</f>
        <v/>
      </c>
      <c r="E254" s="44">
        <f>E50+E108+E166+E224</f>
        <v/>
      </c>
      <c r="F254" s="44">
        <f>F50+F108+F166+F224</f>
        <v/>
      </c>
      <c r="G254" s="44">
        <f>G50+G108+G166+G224</f>
        <v/>
      </c>
      <c r="H254" s="44">
        <f>H50+H108+H166+H224</f>
        <v/>
      </c>
      <c r="I254" s="44">
        <f>I50+I108+I166+I224</f>
        <v/>
      </c>
      <c r="J254" s="44">
        <f>J50+J108+J166+J224</f>
        <v/>
      </c>
      <c r="K254" s="44">
        <f>K50+K108+K166+K224</f>
        <v/>
      </c>
      <c r="L254" s="44">
        <f>L50+L108+L166+L224</f>
        <v/>
      </c>
      <c r="M254" s="44">
        <f>M50+M108+M166+M224</f>
        <v/>
      </c>
      <c r="N254" s="44">
        <f>N50+N108+N166+N224</f>
        <v/>
      </c>
      <c r="O254" s="44">
        <f>O50+O108+O166+O224</f>
        <v/>
      </c>
      <c r="P254" s="44">
        <f>P50+P108+P166+P224</f>
        <v/>
      </c>
      <c r="Q254" s="44">
        <f>Q50+Q108+Q166+Q224</f>
        <v/>
      </c>
      <c r="R254" s="44">
        <f>R50+R108+R166+R224</f>
        <v/>
      </c>
      <c r="S254" s="44">
        <f>S50+S108+S166+S224</f>
        <v/>
      </c>
      <c r="T254" s="44">
        <f>T50+T108+T166+T224</f>
        <v/>
      </c>
      <c r="U254" s="44">
        <f>U50+U108+U166+U224</f>
        <v/>
      </c>
      <c r="V254" s="44">
        <f>V50+V108+V166+V224</f>
        <v/>
      </c>
      <c r="W254" s="44">
        <f>W50+W108+W166+W224</f>
        <v/>
      </c>
      <c r="X254" s="44">
        <f>X50+X108+X166+X224</f>
        <v/>
      </c>
      <c r="Y254" s="44">
        <f>Y50+Y108+Y166+Y224</f>
        <v/>
      </c>
      <c r="Z254" s="44">
        <f>Z50+Z108+Z166+Z224</f>
        <v/>
      </c>
      <c r="AA254" s="44">
        <f>AA50+AA108+AA166+AA224</f>
        <v/>
      </c>
      <c r="AB254" s="44">
        <f>AB50+AB108+AB166+AB224</f>
        <v/>
      </c>
      <c r="AC254" s="44">
        <f>AC50+AC108+AC166+AC224</f>
        <v/>
      </c>
      <c r="AD254" s="44">
        <f>AD50+AD108+AD166+AD224</f>
        <v/>
      </c>
      <c r="AE254" s="44">
        <f>AE50+AE108+AE166+AE224</f>
        <v/>
      </c>
      <c r="AF254" s="44">
        <f>AF50+AF108+AF166+AF224</f>
        <v/>
      </c>
      <c r="AG254" s="44">
        <f>AG50+AG108+AG166+AG224</f>
        <v/>
      </c>
      <c r="AH254" s="44">
        <f>AH50+AH108+AH166+AH224</f>
        <v/>
      </c>
      <c r="AI254" s="44">
        <f>AI50+AI108+AI166+AI224</f>
        <v/>
      </c>
      <c r="AJ254" s="44">
        <f>AJ50+AJ108+AJ166+AJ224</f>
        <v/>
      </c>
      <c r="AK254" s="44">
        <f>AK50+AK108+AK166+AK224</f>
        <v/>
      </c>
      <c r="AL254" s="44">
        <f>AL50+AL108+AL166+AL224</f>
        <v/>
      </c>
      <c r="AM254" s="44">
        <f>AM50+AM108+AM166+AM224</f>
        <v/>
      </c>
      <c r="AN254" s="44">
        <f>AN50+AN108+AN166+AN224</f>
        <v/>
      </c>
      <c r="AO254" s="44">
        <f>AO50+AO108+AO166+AO224</f>
        <v/>
      </c>
      <c r="AP254" s="44">
        <f>AP50+AP108+AP166+AP224</f>
        <v/>
      </c>
      <c r="AQ254" s="44">
        <f>AQ50+AQ108+AQ166+AQ224</f>
        <v/>
      </c>
      <c r="AR254" s="44">
        <f>AR50+AR108+AR166+AR224</f>
        <v/>
      </c>
      <c r="AS254" s="44">
        <f>AS50+AS108+AS166+AS224</f>
        <v/>
      </c>
      <c r="AT254" s="44">
        <f>AT50+AT108+AT166+AT224</f>
        <v/>
      </c>
      <c r="AU254" s="44">
        <f>AU50+AU108+AU166+AU224</f>
        <v/>
      </c>
      <c r="AV254" s="44">
        <f>AV50+AV108+AV166+AV224</f>
        <v/>
      </c>
      <c r="AW254" s="44">
        <f>AW50+AW108+AW166+AW224</f>
        <v/>
      </c>
      <c r="AX254" s="44">
        <f>AX50+AX108+AX166+AX224</f>
        <v/>
      </c>
      <c r="AY254" s="44">
        <f>AY50+AY108+AY166+AY224</f>
        <v/>
      </c>
      <c r="AZ254" s="44">
        <f>AZ50+AZ108+AZ166+AZ224</f>
        <v/>
      </c>
      <c r="BA254" s="44">
        <f>BA50+BA108+BA166+BA224</f>
        <v/>
      </c>
      <c r="BB254" s="44">
        <f>BB50+BB108+BB166+BB224</f>
        <v/>
      </c>
      <c r="BC254" s="44">
        <f>BC50+BC108+BC166+BC224</f>
        <v/>
      </c>
      <c r="BD254" s="44">
        <f>BD50+BD108+BD166+BD224</f>
        <v/>
      </c>
      <c r="BE254" s="44">
        <f>BE50+BE108+BE166+BE224</f>
        <v/>
      </c>
      <c r="BF254" s="44">
        <f>BF50+BF108+BF166+BF224</f>
        <v/>
      </c>
      <c r="BG254" s="44">
        <f>BG50+BG108+BG166+BG224</f>
        <v/>
      </c>
      <c r="BH254" s="44">
        <f>BH50+BH108+BH166+BH224</f>
        <v/>
      </c>
      <c r="BI254" s="44">
        <f>BI50+BI108+BI166+BI224</f>
        <v/>
      </c>
      <c r="BJ254" s="44">
        <f>BJ50+BJ108+BJ166+BJ224</f>
        <v/>
      </c>
      <c r="BK254" s="44">
        <f>BK50+BK108+BK166+BK224</f>
        <v/>
      </c>
      <c r="BL254" s="44">
        <f>BL50+BL108+BL166+BL224</f>
        <v/>
      </c>
      <c r="BM254" s="44">
        <f>BM50+BM108+BM166+BM224</f>
        <v/>
      </c>
      <c r="BN254" s="44">
        <f>BN50+BN108+BN166+BN224</f>
        <v/>
      </c>
      <c r="BO254" s="44">
        <f>BO50+BO108+BO166+BO224</f>
        <v/>
      </c>
      <c r="BP254" s="44">
        <f>BP50+BP108+BP166+BP224</f>
        <v/>
      </c>
      <c r="BQ254" s="44">
        <f>BQ50+BQ108+BQ166+BQ224</f>
        <v/>
      </c>
      <c r="BR254" s="44">
        <f>BR50+BR108+BR166+BR224</f>
        <v/>
      </c>
      <c r="BS254" s="44">
        <f>BS50+BS108+BS166+BS224</f>
        <v/>
      </c>
      <c r="BT254" s="44">
        <f>BT50+BT108+BT166+BT224</f>
        <v/>
      </c>
      <c r="BU254" s="44">
        <f>BU50+BU108+BU166+BU224</f>
        <v/>
      </c>
      <c r="BV254" s="44">
        <f>BV50+BV108+BV166+BV224</f>
        <v/>
      </c>
      <c r="BW254" s="44">
        <f>BW50+BW108+BW166+BW224</f>
        <v/>
      </c>
      <c r="BX254" s="44">
        <f>BX50+BX108+BX166+BX224</f>
        <v/>
      </c>
      <c r="BY254" s="44">
        <f>BY50+BY108+BY166+BY224</f>
        <v/>
      </c>
      <c r="BZ254" s="44">
        <f>BZ50+BZ108+BZ166+BZ224</f>
        <v/>
      </c>
      <c r="CA254" s="44">
        <f>CA50+CA108+CA166+CA224</f>
        <v/>
      </c>
      <c r="CB254" s="44">
        <f>CB50+CB108+CB166+CB224</f>
        <v/>
      </c>
      <c r="CC254" s="44">
        <f>CC50+CC108+CC166+CC224</f>
        <v/>
      </c>
      <c r="CD254" s="44">
        <f>CD50+CD108+CD166+CD224</f>
        <v/>
      </c>
      <c r="CE254" s="44">
        <f>CE50+CE108+CE166+CE224</f>
        <v/>
      </c>
      <c r="CF254" s="44">
        <f>CF50+CF108+CF166+CF224</f>
        <v/>
      </c>
      <c r="CG254" s="44">
        <f>CG50+CG108+CG166+CG224</f>
        <v/>
      </c>
      <c r="CH254" s="44">
        <f>CH50+CH108+CH166+CH224</f>
        <v/>
      </c>
      <c r="CI254" s="44">
        <f>CI50+CI108+CI166+CI224</f>
        <v/>
      </c>
      <c r="CJ254" s="44">
        <f>CJ50+CJ108+CJ166+CJ224</f>
        <v/>
      </c>
      <c r="CK254" s="44">
        <f>CK50+CK108+CK166+CK224</f>
        <v/>
      </c>
      <c r="CL254" s="44">
        <f>CL50+CL108+CL166+CL224</f>
        <v/>
      </c>
      <c r="CM254" s="44">
        <f>CM50+CM108+CM166+CM224</f>
        <v/>
      </c>
      <c r="CN254" s="44">
        <f>CN50+CN108+CN166+CN224</f>
        <v/>
      </c>
      <c r="CO254" s="44">
        <f>CO50+CO108+CO166+CO224</f>
        <v/>
      </c>
      <c r="CP254" s="44">
        <f>CP50+CP108+CP166+CP224</f>
        <v/>
      </c>
      <c r="CQ254" s="44">
        <f>CQ50+CQ108+CQ166+CQ224</f>
        <v/>
      </c>
      <c r="CR254" s="44">
        <f>CR50+CR108+CR166+CR224</f>
        <v/>
      </c>
      <c r="CS254" s="44">
        <f>CS50+CS108+CS166+CS224</f>
        <v/>
      </c>
      <c r="CT254" s="44">
        <f>CT50+CT108+CT166+CT224</f>
        <v/>
      </c>
      <c r="CU254" s="44">
        <f>CU50+CU108+CU166+CU224</f>
        <v/>
      </c>
      <c r="CV254" s="44">
        <f>CV50+CV108+CV166+CV224</f>
        <v/>
      </c>
      <c r="CW254" s="44">
        <f>CW50+CW108+CW166+CW224</f>
        <v/>
      </c>
      <c r="CX254" s="44">
        <f>CX50+CX108+CX166+CX224</f>
        <v/>
      </c>
      <c r="CY254" s="44">
        <f>CY50+CY108+CY166+CY224</f>
        <v/>
      </c>
      <c r="CZ254" s="44">
        <f>CZ50+CZ108+CZ166+CZ224</f>
        <v/>
      </c>
      <c r="DA254" s="44">
        <f>DA50+DA108+DA166+DA224</f>
        <v/>
      </c>
      <c r="DB254" s="44">
        <f>DB50+DB108+DB166+DB224</f>
        <v/>
      </c>
      <c r="DC254" s="44">
        <f>DC50+DC108+DC166+DC224</f>
        <v/>
      </c>
      <c r="DD254" s="44">
        <f>DD50+DD108+DD166+DD224</f>
        <v/>
      </c>
      <c r="DE254" s="44">
        <f>DE50+DE108+DE166+DE224</f>
        <v/>
      </c>
      <c r="DF254" s="44">
        <f>DF50+DF108+DF166+DF224</f>
        <v/>
      </c>
      <c r="DG254" s="44">
        <f>DG50+DG108+DG166+DG224</f>
        <v/>
      </c>
      <c r="DH254" s="44">
        <f>DH50+DH108+DH166+DH224</f>
        <v/>
      </c>
      <c r="DI254" s="44">
        <f>DI50+DI108+DI166+DI224</f>
        <v/>
      </c>
      <c r="DJ254" s="44">
        <f>DJ50+DJ108+DJ166+DJ224</f>
        <v/>
      </c>
      <c r="DK254" s="44">
        <f>DK50+DK108+DK166+DK224</f>
        <v/>
      </c>
      <c r="DL254" s="44">
        <f>DL50+DL108+DL166+DL224</f>
        <v/>
      </c>
      <c r="DM254" s="44">
        <f>DM50+DM108+DM166+DM224</f>
        <v/>
      </c>
      <c r="DN254" s="44">
        <f>DN50+DN108+DN166+DN224</f>
        <v/>
      </c>
      <c r="DO254" s="44">
        <f>DO50+DO108+DO166+DO224</f>
        <v/>
      </c>
      <c r="DP254" s="44">
        <f>DP50+DP108+DP166+DP224</f>
        <v/>
      </c>
      <c r="DQ254" s="44">
        <f>DQ50+DQ108+DQ166+DQ224</f>
        <v/>
      </c>
      <c r="DR254" s="44">
        <f>DR50+DR108+DR166+DR224</f>
        <v/>
      </c>
      <c r="DS254" s="44">
        <f>DS50+DS108+DS166+DS224</f>
        <v/>
      </c>
      <c r="DT254" s="44">
        <f>DT50+DT108+DT166+DT224</f>
        <v/>
      </c>
      <c r="DU254" s="44">
        <f>DU50+DU108+DU166+DU224</f>
        <v/>
      </c>
      <c r="DV254" s="44">
        <f>DV50+DV108+DV166+DV224</f>
        <v/>
      </c>
      <c r="DW254" s="44">
        <f>DW50+DW108+DW166+DW224</f>
        <v/>
      </c>
      <c r="DX254" s="44">
        <f>DX50+DX108+DX166+DX224</f>
        <v/>
      </c>
      <c r="DY254" s="44">
        <f>DY50+DY108+DY166+DY224</f>
        <v/>
      </c>
      <c r="DZ254" s="44">
        <f>DZ50+DZ108+DZ166+DZ224</f>
        <v/>
      </c>
      <c r="EA254" s="44">
        <f>EA50+EA108+EA166+EA224</f>
        <v/>
      </c>
      <c r="EB254" s="44">
        <f>EB50+EB108+EB166+EB224</f>
        <v/>
      </c>
      <c r="EC254" s="44">
        <f>EC50+EC108+EC166+EC224</f>
        <v/>
      </c>
      <c r="ED254" s="44">
        <f>ED50+ED108+ED166+ED224</f>
        <v/>
      </c>
      <c r="EE254" s="44">
        <f>EE50+EE108+EE166+EE224</f>
        <v/>
      </c>
      <c r="EF254" s="44">
        <f>EF50+EF108+EF166+EF224</f>
        <v/>
      </c>
      <c r="EG254" s="44">
        <f>EG50+EG108+EG166+EG224</f>
        <v/>
      </c>
      <c r="EH254" s="44">
        <f>EH50+EH108+EH166+EH224</f>
        <v/>
      </c>
      <c r="EI254" s="44">
        <f>EI50+EI108+EI166+EI224</f>
        <v/>
      </c>
      <c r="EJ254" s="44">
        <f>EJ50+EJ108+EJ166+EJ224</f>
        <v/>
      </c>
      <c r="EK254" s="44">
        <f>EK50+EK108+EK166+EK224</f>
        <v/>
      </c>
      <c r="EL254" s="44">
        <f>EL50+EL108+EL166+EL224</f>
        <v/>
      </c>
      <c r="EM254" s="44">
        <f>EM50+EM108+EM166+EM224</f>
        <v/>
      </c>
      <c r="EN254" s="44">
        <f>EN50+EN108+EN166+EN224</f>
        <v/>
      </c>
      <c r="EO254" s="44">
        <f>EO50+EO108+EO166+EO224</f>
        <v/>
      </c>
      <c r="EP254" s="44">
        <f>EP50+EP108+EP166+EP224</f>
        <v/>
      </c>
      <c r="EQ254" s="44">
        <f>EQ50+EQ108+EQ166+EQ224</f>
        <v/>
      </c>
      <c r="ER254" s="44">
        <f>ER50+ER108+ER166+ER224</f>
        <v/>
      </c>
      <c r="ES254" s="44">
        <f>ES50+ES108+ES166+ES224</f>
        <v/>
      </c>
      <c r="ET254" s="44">
        <f>ET50+ET108+ET166+ET224</f>
        <v/>
      </c>
      <c r="EU254" s="44">
        <f>EU50+EU108+EU166+EU224</f>
        <v/>
      </c>
      <c r="EV254" s="44">
        <f>EV50+EV108+EV166+EV224</f>
        <v/>
      </c>
      <c r="EW254" s="44">
        <f>EW50+EW108+EW166+EW224</f>
        <v/>
      </c>
      <c r="EX254" s="44">
        <f>EX50+EX108+EX166+EX224</f>
        <v/>
      </c>
      <c r="EY254" s="44">
        <f>EY50+EY108+EY166+EY224</f>
        <v/>
      </c>
      <c r="EZ254" s="44">
        <f>EZ50+EZ108+EZ166+EZ224</f>
        <v/>
      </c>
      <c r="FA254" s="44">
        <f>FA50+FA108+FA166+FA224</f>
        <v/>
      </c>
      <c r="FB254" s="44">
        <f>FB50+FB108+FB166+FB224</f>
        <v/>
      </c>
      <c r="FC254" s="44">
        <f>FC50+FC108+FC166+FC224</f>
        <v/>
      </c>
      <c r="FD254" s="44">
        <f>FD50+FD108+FD166+FD224</f>
        <v/>
      </c>
      <c r="FE254" s="44">
        <f>FE50+FE108+FE166+FE224</f>
        <v/>
      </c>
      <c r="FF254" s="44">
        <f>FF50+FF108+FF166+FF224</f>
        <v/>
      </c>
      <c r="FG254" s="44">
        <f>FG50+FG108+FG166+FG224</f>
        <v/>
      </c>
      <c r="FH254" s="44">
        <f>FH50+FH108+FH166+FH224</f>
        <v/>
      </c>
      <c r="FI254" s="44">
        <f>FI50+FI108+FI166+FI224</f>
        <v/>
      </c>
      <c r="FJ254" s="44">
        <f>FJ50+FJ108+FJ166+FJ224</f>
        <v/>
      </c>
      <c r="FK254" s="44">
        <f>FK50+FK108+FK166+FK224</f>
        <v/>
      </c>
      <c r="FL254" s="44">
        <f>FL50+FL108+FL166+FL224</f>
        <v/>
      </c>
      <c r="FM254" s="44">
        <f>FM50+FM108+FM166+FM224</f>
        <v/>
      </c>
      <c r="FN254" s="44">
        <f>FN50+FN108+FN166+FN224</f>
        <v/>
      </c>
      <c r="FO254" s="44">
        <f>FO50+FO108+FO166+FO224</f>
        <v/>
      </c>
      <c r="FP254" s="44">
        <f>FP50+FP108+FP166+FP224</f>
        <v/>
      </c>
      <c r="FQ254" s="44">
        <f>FQ50+FQ108+FQ166+FQ224</f>
        <v/>
      </c>
      <c r="FR254" s="44">
        <f>FR50+FR108+FR166+FR224</f>
        <v/>
      </c>
      <c r="FS254" s="44">
        <f>FS50+FS108+FS166+FS224</f>
        <v/>
      </c>
      <c r="FT254" s="44">
        <f>FT50+FT108+FT166+FT224</f>
        <v/>
      </c>
      <c r="FU254" s="44">
        <f>FU50+FU108+FU166+FU224</f>
        <v/>
      </c>
      <c r="FV254" s="44">
        <f>FV50+FV108+FV166+FV224</f>
        <v/>
      </c>
      <c r="FW254" s="44">
        <f>FW50+FW108+FW166+FW224</f>
        <v/>
      </c>
      <c r="FX254" s="44">
        <f>FX50+FX108+FX166+FX224</f>
        <v/>
      </c>
      <c r="FY254" s="44">
        <f>FY50+FY108+FY166+FY224</f>
        <v/>
      </c>
      <c r="FZ254" s="44">
        <f>FZ50+FZ108+FZ166+FZ224</f>
        <v/>
      </c>
      <c r="GA254" s="44">
        <f>GA50+GA108+GA166+GA224</f>
        <v/>
      </c>
      <c r="GB254" s="44">
        <f>GB50+GB108+GB166+GB224</f>
        <v/>
      </c>
      <c r="GC254" s="44">
        <f>GC50+GC108+GC166+GC224</f>
        <v/>
      </c>
      <c r="GD254" s="44">
        <f>GD50+GD108+GD166+GD224</f>
        <v/>
      </c>
      <c r="GE254" s="44">
        <f>GE50+GE108+GE166+GE224</f>
        <v/>
      </c>
      <c r="GF254" s="44">
        <f>GF50+GF108+GF166+GF224</f>
        <v/>
      </c>
      <c r="GG254" s="44">
        <f>GG50+GG108+GG166+GG224</f>
        <v/>
      </c>
      <c r="GH254" s="44">
        <f>GH50+GH108+GH166+GH224</f>
        <v/>
      </c>
      <c r="GI254" s="44">
        <f>GI50+GI108+GI166+GI224</f>
        <v/>
      </c>
      <c r="GJ254" s="44">
        <f>GJ50+GJ108+GJ166+GJ224</f>
        <v/>
      </c>
      <c r="GK254" s="44">
        <f>GK50+GK108+GK166+GK224</f>
        <v/>
      </c>
      <c r="GL254" s="44">
        <f>GL50+GL108+GL166+GL224</f>
        <v/>
      </c>
      <c r="GM254" s="44">
        <f>GM50+GM108+GM166+GM224</f>
        <v/>
      </c>
      <c r="GN254" s="44">
        <f>GN50+GN108+GN166+GN224</f>
        <v/>
      </c>
      <c r="GO254" s="44">
        <f>GO50+GO108+GO166+GO224</f>
        <v/>
      </c>
      <c r="GP254" s="44">
        <f>GP50+GP108+GP166+GP224</f>
        <v/>
      </c>
      <c r="GQ254" s="44">
        <f>GQ50+GQ108+GQ166+GQ224</f>
        <v/>
      </c>
      <c r="GR254" s="44">
        <f>GR50+GR108+GR166+GR224</f>
        <v/>
      </c>
      <c r="GS254" s="44">
        <f>GS50+GS108+GS166+GS224</f>
        <v/>
      </c>
      <c r="GT254" s="44">
        <f>GT50+GT108+GT166+GT224</f>
        <v/>
      </c>
      <c r="GU254" s="44">
        <f>GU50+GU108+GU166+GU224</f>
        <v/>
      </c>
      <c r="GV254" s="44">
        <f>GV50+GV108+GV166+GV224</f>
        <v/>
      </c>
      <c r="GW254" s="44">
        <f>GW50+GW108+GW166+GW224</f>
        <v/>
      </c>
      <c r="GX254" s="44">
        <f>GX50+GX108+GX166+GX224</f>
        <v/>
      </c>
      <c r="GY254" s="44">
        <f>GY50+GY108+GY166+GY224</f>
        <v/>
      </c>
      <c r="GZ254" s="44">
        <f>GZ50+GZ108+GZ166+GZ224</f>
        <v/>
      </c>
      <c r="HA254" s="44">
        <f>HA50+HA108+HA166+HA224</f>
        <v/>
      </c>
      <c r="HB254" s="44">
        <f>HB50+HB108+HB166+HB224</f>
        <v/>
      </c>
      <c r="HC254" s="44">
        <f>HC50+HC108+HC166+HC224</f>
        <v/>
      </c>
      <c r="HD254" s="44">
        <f>HD50+HD108+HD166+HD224</f>
        <v/>
      </c>
      <c r="HE254" s="44">
        <f>HE50+HE108+HE166+HE224</f>
        <v/>
      </c>
      <c r="HF254" s="44">
        <f>HF50+HF108+HF166+HF224</f>
        <v/>
      </c>
      <c r="HG254" s="44">
        <f>HG50+HG108+HG166+HG224</f>
        <v/>
      </c>
      <c r="HH254" s="44">
        <f>HH50+HH108+HH166+HH224</f>
        <v/>
      </c>
      <c r="HI254" s="44">
        <f>HI50+HI108+HI166+HI224</f>
        <v/>
      </c>
      <c r="HJ254" s="44">
        <f>HJ50+HJ108+HJ166+HJ224</f>
        <v/>
      </c>
      <c r="HK254" s="44">
        <f>HK50+HK108+HK166+HK224</f>
        <v/>
      </c>
      <c r="HL254" s="44">
        <f>HL50+HL108+HL166+HL224</f>
        <v/>
      </c>
      <c r="HM254" s="44">
        <f>HM50+HM108+HM166+HM224</f>
        <v/>
      </c>
      <c r="HN254" s="44">
        <f>HN50+HN108+HN166+HN224</f>
        <v/>
      </c>
      <c r="HO254" s="44">
        <f>HO50+HO108+HO166+HO224</f>
        <v/>
      </c>
      <c r="HP254" s="44">
        <f>HP50+HP108+HP166+HP224</f>
        <v/>
      </c>
      <c r="HQ254" s="44">
        <f>HQ50+HQ108+HQ166+HQ224</f>
        <v/>
      </c>
      <c r="HR254" s="44">
        <f>HR50+HR108+HR166+HR224</f>
        <v/>
      </c>
      <c r="HS254" s="44">
        <f>HS50+HS108+HS166+HS224</f>
        <v/>
      </c>
      <c r="HT254" s="44">
        <f>HT50+HT108+HT166+HT224</f>
        <v/>
      </c>
      <c r="HU254" s="44">
        <f>HU50+HU108+HU166+HU224</f>
        <v/>
      </c>
      <c r="HV254" s="44">
        <f>HV50+HV108+HV166+HV224</f>
        <v/>
      </c>
      <c r="HW254" s="44">
        <f>HW50+HW108+HW166+HW224</f>
        <v/>
      </c>
      <c r="HX254" s="44">
        <f>HX50+HX108+HX166+HX224</f>
        <v/>
      </c>
      <c r="HY254" s="44">
        <f>HY50+HY108+HY166+HY224</f>
        <v/>
      </c>
      <c r="HZ254" s="44">
        <f>HZ50+HZ108+HZ166+HZ224</f>
        <v/>
      </c>
      <c r="IA254" s="44">
        <f>IA50+IA108+IA166+IA224</f>
        <v/>
      </c>
      <c r="IB254" s="44">
        <f>IB50+IB108+IB166+IB224</f>
        <v/>
      </c>
      <c r="IC254" s="44">
        <f>IC50+IC108+IC166+IC224</f>
        <v/>
      </c>
      <c r="ID254" s="44">
        <f>ID50+ID108+ID166+ID224</f>
        <v/>
      </c>
      <c r="IE254" s="44">
        <f>IE50+IE108+IE166+IE224</f>
        <v/>
      </c>
      <c r="IF254" s="44">
        <f>IF50+IF108+IF166+IF224</f>
        <v/>
      </c>
      <c r="IG254" s="44">
        <f>IG50+IG108+IG166+IG224</f>
        <v/>
      </c>
      <c r="IH254" s="44">
        <f>IH50+IH108+IH166+IH224</f>
        <v/>
      </c>
      <c r="II254" s="44">
        <f>II50+II108+II166+II224</f>
        <v/>
      </c>
      <c r="IJ254" s="44">
        <f>IJ50+IJ108+IJ166+IJ224</f>
        <v/>
      </c>
      <c r="IK254" s="44">
        <f>IK50+IK108+IK166+IK224</f>
        <v/>
      </c>
      <c r="IL254" s="44">
        <f>IL50+IL108+IL166+IL224</f>
        <v/>
      </c>
      <c r="IM254" s="44">
        <f>IM50+IM108+IM166+IM224</f>
        <v/>
      </c>
      <c r="IN254" s="44">
        <f>IN50+IN108+IN166+IN224</f>
        <v/>
      </c>
      <c r="IO254" s="44">
        <f>IO50+IO108+IO166+IO224</f>
        <v/>
      </c>
      <c r="IP254" s="44">
        <f>IP50+IP108+IP166+IP224</f>
        <v/>
      </c>
      <c r="IQ254" s="44">
        <f>IQ50+IQ108+IQ166+IQ224</f>
        <v/>
      </c>
      <c r="IR254" s="44">
        <f>IR50+IR108+IR166+IR224</f>
        <v/>
      </c>
      <c r="IS254" s="44">
        <f>IS50+IS108+IS166+IS224</f>
        <v/>
      </c>
      <c r="IT254" s="44">
        <f>IT50+IT108+IT166+IT224</f>
        <v/>
      </c>
      <c r="IU254" s="44">
        <f>IU50+IU108+IU166+IU224</f>
        <v/>
      </c>
      <c r="IV254" s="44">
        <f>IV50+IV108+IV166+IV224</f>
        <v/>
      </c>
      <c r="IW254" s="44">
        <f>IW50+IW108+IW166+IW224</f>
        <v/>
      </c>
      <c r="IX254" s="44">
        <f>IX50+IX108+IX166+IX224</f>
        <v/>
      </c>
      <c r="IY254" s="44">
        <f>IY50+IY108+IY166+IY224</f>
        <v/>
      </c>
      <c r="IZ254" s="44">
        <f>IZ50+IZ108+IZ166+IZ224</f>
        <v/>
      </c>
      <c r="JA254" s="44">
        <f>JA50+JA108+JA166+JA224</f>
        <v/>
      </c>
      <c r="JB254" s="44">
        <f>JB50+JB108+JB166+JB224</f>
        <v/>
      </c>
      <c r="JC254" s="44">
        <f>JC50+JC108+JC166+JC224</f>
        <v/>
      </c>
      <c r="JD254" s="44">
        <f>JD50+JD108+JD166+JD224</f>
        <v/>
      </c>
      <c r="JE254" s="44">
        <f>JE50+JE108+JE166+JE224</f>
        <v/>
      </c>
      <c r="JF254" s="44">
        <f>JF50+JF108+JF166+JF224</f>
        <v/>
      </c>
      <c r="JG254" s="44">
        <f>JG50+JG108+JG166+JG224</f>
        <v/>
      </c>
      <c r="JH254" s="44">
        <f>JH50+JH108+JH166+JH224</f>
        <v/>
      </c>
      <c r="JI254" s="44">
        <f>JI50+JI108+JI166+JI224</f>
        <v/>
      </c>
      <c r="JJ254" s="44">
        <f>JJ50+JJ108+JJ166+JJ224</f>
        <v/>
      </c>
      <c r="JK254" s="44">
        <f>JK50+JK108+JK166+JK224</f>
        <v/>
      </c>
      <c r="JL254" s="44">
        <f>JL50+JL108+JL166+JL224</f>
        <v/>
      </c>
      <c r="JM254" s="44">
        <f>JM50+JM108+JM166+JM224</f>
        <v/>
      </c>
      <c r="JN254" s="44">
        <f>JN50+JN108+JN166+JN224</f>
        <v/>
      </c>
      <c r="JO254" s="44">
        <f>JO50+JO108+JO166+JO224</f>
        <v/>
      </c>
      <c r="JP254" s="44">
        <f>JP50+JP108+JP166+JP224</f>
        <v/>
      </c>
      <c r="JQ254" s="44">
        <f>JQ50+JQ108+JQ166+JQ224</f>
        <v/>
      </c>
      <c r="JR254" s="44">
        <f>JR50+JR108+JR166+JR224</f>
        <v/>
      </c>
      <c r="JS254" s="44">
        <f>JS50+JS108+JS166+JS224</f>
        <v/>
      </c>
      <c r="JT254" s="44">
        <f>JT50+JT108+JT166+JT224</f>
        <v/>
      </c>
      <c r="JU254" s="44">
        <f>JU50+JU108+JU166+JU224</f>
        <v/>
      </c>
      <c r="JV254" s="44">
        <f>JV50+JV108+JV166+JV224</f>
        <v/>
      </c>
      <c r="JW254" s="44">
        <f>JW50+JW108+JW166+JW224</f>
        <v/>
      </c>
      <c r="JX254" s="44">
        <f>JX50+JX108+JX166+JX224</f>
        <v/>
      </c>
      <c r="JY254" s="44">
        <f>JY50+JY108+JY166+JY224</f>
        <v/>
      </c>
      <c r="JZ254" s="44">
        <f>JZ50+JZ108+JZ166+JZ224</f>
        <v/>
      </c>
      <c r="KA254" s="44">
        <f>KA50+KA108+KA166+KA224</f>
        <v/>
      </c>
      <c r="KB254" s="44">
        <f>KB50+KB108+KB166+KB224</f>
        <v/>
      </c>
      <c r="KC254" s="44">
        <f>KC50+KC108+KC166+KC224</f>
        <v/>
      </c>
      <c r="KD254" s="44">
        <f>KD50+KD108+KD166+KD224</f>
        <v/>
      </c>
      <c r="KE254" s="44">
        <f>KE50+KE108+KE166+KE224</f>
        <v/>
      </c>
      <c r="KF254" s="44">
        <f>KF50+KF108+KF166+KF224</f>
        <v/>
      </c>
      <c r="KG254" s="44">
        <f>KG50+KG108+KG166+KG224</f>
        <v/>
      </c>
      <c r="KH254" s="44">
        <f>KH50+KH108+KH166+KH224</f>
        <v/>
      </c>
      <c r="KI254" s="44">
        <f>KI50+KI108+KI166+KI224</f>
        <v/>
      </c>
      <c r="KJ254" s="44">
        <f>KJ50+KJ108+KJ166+KJ224</f>
        <v/>
      </c>
      <c r="KK254" s="44">
        <f>KK50+KK108+KK166+KK224</f>
        <v/>
      </c>
      <c r="KL254" s="44">
        <f>KL50+KL108+KL166+KL224</f>
        <v/>
      </c>
      <c r="KM254" s="44">
        <f>KM50+KM108+KM166+KM224</f>
        <v/>
      </c>
      <c r="KN254" s="44">
        <f>KN50+KN108+KN166+KN224</f>
        <v/>
      </c>
      <c r="KO254" s="44">
        <f>KO50+KO108+KO166+KO224</f>
        <v/>
      </c>
      <c r="KP254" s="44">
        <f>KP50+KP108+KP166+KP224</f>
        <v/>
      </c>
      <c r="KQ254" s="44">
        <f>KQ50+KQ108+KQ166+KQ224</f>
        <v/>
      </c>
      <c r="KR254" s="44">
        <f>KR50+KR108+KR166+KR224</f>
        <v/>
      </c>
      <c r="KS254" s="44">
        <f>KS50+KS108+KS166+KS224</f>
        <v/>
      </c>
      <c r="KT254" s="44">
        <f>KT50+KT108+KT166+KT224</f>
        <v/>
      </c>
      <c r="KU254" s="44">
        <f>KU50+KU108+KU166+KU224</f>
        <v/>
      </c>
      <c r="KV254" s="44">
        <f>KV50+KV108+KV166+KV224</f>
        <v/>
      </c>
      <c r="KW254" s="44">
        <f>KW50+KW108+KW166+KW224</f>
        <v/>
      </c>
      <c r="KX254" s="44">
        <f>KX50+KX108+KX166+KX224</f>
        <v/>
      </c>
      <c r="KY254" s="44">
        <f>KY50+KY108+KY166+KY224</f>
        <v/>
      </c>
      <c r="KZ254" s="44">
        <f>KZ50+KZ108+KZ166+KZ224</f>
        <v/>
      </c>
      <c r="LA254" s="44">
        <f>LA50+LA108+LA166+LA224</f>
        <v/>
      </c>
      <c r="LB254" s="44">
        <f>LB50+LB108+LB166+LB224</f>
        <v/>
      </c>
      <c r="LC254" s="44">
        <f>LC50+LC108+LC166+LC224</f>
        <v/>
      </c>
      <c r="LD254" s="44">
        <f>LD50+LD108+LD166+LD224</f>
        <v/>
      </c>
      <c r="LE254" s="44">
        <f>LE50+LE108+LE166+LE224</f>
        <v/>
      </c>
      <c r="LF254" s="44">
        <f>LF50+LF108+LF166+LF224</f>
        <v/>
      </c>
      <c r="LG254" s="44">
        <f>LG50+LG108+LG166+LG224</f>
        <v/>
      </c>
      <c r="LH254" s="44">
        <f>LH50+LH108+LH166+LH224</f>
        <v/>
      </c>
      <c r="LI254" s="44">
        <f>LI50+LI108+LI166+LI224</f>
        <v/>
      </c>
      <c r="LJ254" s="44">
        <f>LJ50+LJ108+LJ166+LJ224</f>
        <v/>
      </c>
      <c r="LK254" s="44">
        <f>LK50+LK108+LK166+LK224</f>
        <v/>
      </c>
      <c r="LL254" s="44">
        <f>LL50+LL108+LL166+LL224</f>
        <v/>
      </c>
      <c r="LM254" s="44">
        <f>LM50+LM108+LM166+LM224</f>
        <v/>
      </c>
      <c r="LN254" s="44">
        <f>LN50+LN108+LN166+LN224</f>
        <v/>
      </c>
      <c r="LO254" s="44">
        <f>LO50+LO108+LO166+LO224</f>
        <v/>
      </c>
      <c r="LP254" s="44">
        <f>LP50+LP108+LP166+LP224</f>
        <v/>
      </c>
      <c r="LQ254" s="44">
        <f>LQ50+LQ108+LQ166+LQ224</f>
        <v/>
      </c>
      <c r="LR254" s="44">
        <f>LR50+LR108+LR166+LR224</f>
        <v/>
      </c>
      <c r="LS254" s="44">
        <f>LS50+LS108+LS166+LS224</f>
        <v/>
      </c>
      <c r="LT254" s="44">
        <f>LT50+LT108+LT166+LT224</f>
        <v/>
      </c>
      <c r="LU254" s="44">
        <f>LU50+LU108+LU166+LU224</f>
        <v/>
      </c>
      <c r="LV254" s="44">
        <f>LV50+LV108+LV166+LV224</f>
        <v/>
      </c>
      <c r="LW254" s="44">
        <f>LW50+LW108+LW166+LW224</f>
        <v/>
      </c>
      <c r="LX254" s="44">
        <f>LX50+LX108+LX166+LX224</f>
        <v/>
      </c>
      <c r="LY254" s="44">
        <f>LY50+LY108+LY166+LY224</f>
        <v/>
      </c>
      <c r="LZ254" s="44">
        <f>LZ50+LZ108+LZ166+LZ224</f>
        <v/>
      </c>
      <c r="MA254" s="44">
        <f>MA50+MA108+MA166+MA224</f>
        <v/>
      </c>
      <c r="MB254" s="44">
        <f>MB50+MB108+MB166+MB224</f>
        <v/>
      </c>
      <c r="MC254" s="44">
        <f>MC50+MC108+MC166+MC224</f>
        <v/>
      </c>
      <c r="MD254" s="44">
        <f>MD50+MD108+MD166+MD224</f>
        <v/>
      </c>
      <c r="ME254" s="44">
        <f>ME50+ME108+ME166+ME224</f>
        <v/>
      </c>
      <c r="MF254" s="44">
        <f>MF50+MF108+MF166+MF224</f>
        <v/>
      </c>
      <c r="MG254" s="44">
        <f>MG50+MG108+MG166+MG224</f>
        <v/>
      </c>
      <c r="MH254" s="44">
        <f>MH50+MH108+MH166+MH224</f>
        <v/>
      </c>
      <c r="MI254" s="44">
        <f>MI50+MI108+MI166+MI224</f>
        <v/>
      </c>
      <c r="MJ254" s="44">
        <f>MJ50+MJ108+MJ166+MJ224</f>
        <v/>
      </c>
      <c r="MK254" s="44">
        <f>MK50+MK108+MK166+MK224</f>
        <v/>
      </c>
      <c r="ML254" s="44">
        <f>ML50+ML108+ML166+ML224</f>
        <v/>
      </c>
      <c r="MM254" s="44">
        <f>MM50+MM108+MM166+MM224</f>
        <v/>
      </c>
      <c r="MN254" s="44">
        <f>MN50+MN108+MN166+MN224</f>
        <v/>
      </c>
      <c r="MO254" s="44">
        <f>MO50+MO108+MO166+MO224</f>
        <v/>
      </c>
      <c r="MP254" s="44">
        <f>MP50+MP108+MP166+MP224</f>
        <v/>
      </c>
      <c r="MQ254" s="44">
        <f>MQ50+MQ108+MQ166+MQ224</f>
        <v/>
      </c>
      <c r="MR254" s="44">
        <f>MR50+MR108+MR166+MR224</f>
        <v/>
      </c>
      <c r="MS254" s="44">
        <f>MS50+MS108+MS166+MS224</f>
        <v/>
      </c>
      <c r="MT254" s="44">
        <f>MT50+MT108+MT166+MT224</f>
        <v/>
      </c>
      <c r="MU254" s="44">
        <f>MU50+MU108+MU166+MU224</f>
        <v/>
      </c>
      <c r="MV254" s="44">
        <f>MV50+MV108+MV166+MV224</f>
        <v/>
      </c>
      <c r="MW254" s="44">
        <f>MW50+MW108+MW166+MW224</f>
        <v/>
      </c>
      <c r="MX254" s="44">
        <f>MX50+MX108+MX166+MX224</f>
        <v/>
      </c>
      <c r="MY254" s="44">
        <f>MY50+MY108+MY166+MY224</f>
        <v/>
      </c>
      <c r="MZ254" s="44">
        <f>MZ50+MZ108+MZ166+MZ224</f>
        <v/>
      </c>
      <c r="NA254" s="44">
        <f>NA50+NA108+NA166+NA224</f>
        <v/>
      </c>
      <c r="NB254" s="44">
        <f>NB50+NB108+NB166+NB224</f>
        <v/>
      </c>
      <c r="NC254" s="44">
        <f>NC50+NC108+NC166+NC224</f>
        <v/>
      </c>
      <c r="ND254" s="44">
        <f>ND50+ND108+ND166+ND224</f>
        <v/>
      </c>
      <c r="NE254" s="44">
        <f>NE50+NE108+NE166+NE224</f>
        <v/>
      </c>
      <c r="NF254" s="44">
        <f>NF50+NF108+NF166+NF224</f>
        <v/>
      </c>
      <c r="NG254" s="44">
        <f>NG50+NG108+NG166+NG224</f>
        <v/>
      </c>
      <c r="NH254" s="44">
        <f>NH50+NH108+NH166+NH224</f>
        <v/>
      </c>
      <c r="NI254" s="44">
        <f>NI50+NI108+NI166+NI224</f>
        <v/>
      </c>
      <c r="NJ254" s="44">
        <f>NJ50+NJ108+NJ166+NJ224</f>
        <v/>
      </c>
      <c r="NK254" s="44">
        <f>NK50+NK108+NK166+NK224</f>
        <v/>
      </c>
      <c r="NL254" s="44">
        <f>NL50+NL108+NL166+NL224</f>
        <v/>
      </c>
      <c r="NM254" s="44">
        <f>NM50+NM108+NM166+NM224</f>
        <v/>
      </c>
      <c r="NN254" s="44">
        <f>NN50+NN108+NN166+NN224</f>
        <v/>
      </c>
      <c r="NO254" s="44">
        <f>NO50+NO108+NO166+NO224</f>
        <v/>
      </c>
      <c r="NP254" s="44">
        <f>NP50+NP108+NP166+NP224</f>
        <v/>
      </c>
      <c r="NQ254" s="44">
        <f>NQ50+NQ108+NQ166+NQ224</f>
        <v/>
      </c>
      <c r="NR254" s="44">
        <f>NR50+NR108+NR166+NR224</f>
        <v/>
      </c>
      <c r="NS254" s="44">
        <f>NS50+NS108+NS166+NS224</f>
        <v/>
      </c>
      <c r="NT254" s="44">
        <f>NT50+NT108+NT166+NT224</f>
        <v/>
      </c>
      <c r="NU254" s="44">
        <f>NU50+NU108+NU166+NU224</f>
        <v/>
      </c>
      <c r="NV254" s="44">
        <f>NV50+NV108+NV166+NV224</f>
        <v/>
      </c>
      <c r="NW254" s="44">
        <f>NW50+NW108+NW166+NW224</f>
        <v/>
      </c>
      <c r="NX254" s="44">
        <f>NX50+NX108+NX166+NX224</f>
        <v/>
      </c>
      <c r="NY254" s="44">
        <f>NY50+NY108+NY166+NY224</f>
        <v/>
      </c>
      <c r="NZ254" s="44">
        <f>NZ50+NZ108+NZ166+NZ224</f>
        <v/>
      </c>
      <c r="OA254" s="44">
        <f>OA50+OA108+OA166+OA224</f>
        <v/>
      </c>
      <c r="OB254" s="44">
        <f>OB50+OB108+OB166+OB224</f>
        <v/>
      </c>
      <c r="OC254" s="44">
        <f>OC50+OC108+OC166+OC224</f>
        <v/>
      </c>
      <c r="OD254" s="44">
        <f>OD50+OD108+OD166+OD224</f>
        <v/>
      </c>
      <c r="OE254" s="44">
        <f>OE50+OE108+OE166+OE224</f>
        <v/>
      </c>
      <c r="OF254" s="44">
        <f>OF50+OF108+OF166+OF224</f>
        <v/>
      </c>
      <c r="OG254" s="44">
        <f>OG50+OG108+OG166+OG224</f>
        <v/>
      </c>
      <c r="OH254" s="44">
        <f>OH50+OH108+OH166+OH224</f>
        <v/>
      </c>
      <c r="OI254" s="44">
        <f>OI50+OI108+OI166+OI224</f>
        <v/>
      </c>
      <c r="OJ254" s="44">
        <f>OJ50+OJ108+OJ166+OJ224</f>
        <v/>
      </c>
      <c r="OK254" s="44">
        <f>OK50+OK108+OK166+OK224</f>
        <v/>
      </c>
      <c r="OL254" s="44">
        <f>OL50+OL108+OL166+OL224</f>
        <v/>
      </c>
      <c r="OM254" s="44">
        <f>OM50+OM108+OM166+OM224</f>
        <v/>
      </c>
      <c r="ON254" s="44">
        <f>ON50+ON108+ON166+ON224</f>
        <v/>
      </c>
      <c r="OO254" s="44">
        <f>OO50+OO108+OO166+OO224</f>
        <v/>
      </c>
      <c r="OP254" s="44">
        <f>OP50+OP108+OP166+OP224</f>
        <v/>
      </c>
      <c r="OQ254" s="44">
        <f>OQ50+OQ108+OQ166+OQ224</f>
        <v/>
      </c>
      <c r="OR254" s="44">
        <f>OR50+OR108+OR166+OR224</f>
        <v/>
      </c>
      <c r="OS254" s="44">
        <f>OS50+OS108+OS166+OS224</f>
        <v/>
      </c>
      <c r="OT254" s="44">
        <f>OT50+OT108+OT166+OT224</f>
        <v/>
      </c>
      <c r="OU254" s="44">
        <f>OU50+OU108+OU166+OU224</f>
        <v/>
      </c>
      <c r="OV254" s="44">
        <f>OV50+OV108+OV166+OV224</f>
        <v/>
      </c>
      <c r="OW254" s="44">
        <f>OW50+OW108+OW166+OW224</f>
        <v/>
      </c>
      <c r="OX254" s="44">
        <f>OX50+OX108+OX166+OX224</f>
        <v/>
      </c>
      <c r="OY254" s="44">
        <f>OY50+OY108+OY166+OY224</f>
        <v/>
      </c>
      <c r="OZ254" s="44">
        <f>OZ50+OZ108+OZ166+OZ224</f>
        <v/>
      </c>
      <c r="PA254" s="44">
        <f>PA50+PA108+PA166+PA224</f>
        <v/>
      </c>
      <c r="PB254" s="44">
        <f>PB50+PB108+PB166+PB224</f>
        <v/>
      </c>
      <c r="PC254" s="44">
        <f>PC50+PC108+PC166+PC224</f>
        <v/>
      </c>
      <c r="PD254" s="44">
        <f>PD50+PD108+PD166+PD224</f>
        <v/>
      </c>
      <c r="PE254" s="44">
        <f>PE50+PE108+PE166+PE224</f>
        <v/>
      </c>
      <c r="PF254" s="44">
        <f>PF50+PF108+PF166+PF224</f>
        <v/>
      </c>
      <c r="PG254" s="44">
        <f>PG50+PG108+PG166+PG224</f>
        <v/>
      </c>
      <c r="PH254" s="44">
        <f>PH50+PH108+PH166+PH224</f>
        <v/>
      </c>
      <c r="PI254" s="44">
        <f>PI50+PI108+PI166+PI224</f>
        <v/>
      </c>
      <c r="PJ254" s="44">
        <f>PJ50+PJ108+PJ166+PJ224</f>
        <v/>
      </c>
      <c r="PK254" s="44">
        <f>PK50+PK108+PK166+PK224</f>
        <v/>
      </c>
      <c r="PL254" s="44">
        <f>PL50+PL108+PL166+PL224</f>
        <v/>
      </c>
      <c r="PM254" s="44">
        <f>PM50+PM108+PM166+PM224</f>
        <v/>
      </c>
    </row>
    <row r="255">
      <c r="A255" s="5" t="inlineStr">
        <is>
          <t>Net cash flow after debt service</t>
        </is>
      </c>
      <c r="B255" s="9" t="inlineStr">
        <is>
          <t>ALL</t>
        </is>
      </c>
      <c r="C255" s="43">
        <f>SUM(D255:PM255)</f>
        <v/>
      </c>
      <c r="D255" s="45">
        <f>D52+D110+D168+D226</f>
        <v/>
      </c>
      <c r="E255" s="45">
        <f>E52+E110+E168+E226</f>
        <v/>
      </c>
      <c r="F255" s="45">
        <f>F52+F110+F168+F226</f>
        <v/>
      </c>
      <c r="G255" s="45">
        <f>G52+G110+G168+G226</f>
        <v/>
      </c>
      <c r="H255" s="45">
        <f>H52+H110+H168+H226</f>
        <v/>
      </c>
      <c r="I255" s="45">
        <f>I52+I110+I168+I226</f>
        <v/>
      </c>
      <c r="J255" s="45">
        <f>J52+J110+J168+J226</f>
        <v/>
      </c>
      <c r="K255" s="45">
        <f>K52+K110+K168+K226</f>
        <v/>
      </c>
      <c r="L255" s="45">
        <f>L52+L110+L168+L226</f>
        <v/>
      </c>
      <c r="M255" s="45">
        <f>M52+M110+M168+M226</f>
        <v/>
      </c>
      <c r="N255" s="45">
        <f>N52+N110+N168+N226</f>
        <v/>
      </c>
      <c r="O255" s="45">
        <f>O52+O110+O168+O226</f>
        <v/>
      </c>
      <c r="P255" s="45">
        <f>P52+P110+P168+P226</f>
        <v/>
      </c>
      <c r="Q255" s="45">
        <f>Q52+Q110+Q168+Q226</f>
        <v/>
      </c>
      <c r="R255" s="45">
        <f>R52+R110+R168+R226</f>
        <v/>
      </c>
      <c r="S255" s="45">
        <f>S52+S110+S168+S226</f>
        <v/>
      </c>
      <c r="T255" s="45">
        <f>T52+T110+T168+T226</f>
        <v/>
      </c>
      <c r="U255" s="45">
        <f>U52+U110+U168+U226</f>
        <v/>
      </c>
      <c r="V255" s="45">
        <f>V52+V110+V168+V226</f>
        <v/>
      </c>
      <c r="W255" s="45">
        <f>W52+W110+W168+W226</f>
        <v/>
      </c>
      <c r="X255" s="45">
        <f>X52+X110+X168+X226</f>
        <v/>
      </c>
      <c r="Y255" s="45">
        <f>Y52+Y110+Y168+Y226</f>
        <v/>
      </c>
      <c r="Z255" s="45">
        <f>Z52+Z110+Z168+Z226</f>
        <v/>
      </c>
      <c r="AA255" s="45">
        <f>AA52+AA110+AA168+AA226</f>
        <v/>
      </c>
      <c r="AB255" s="45">
        <f>AB52+AB110+AB168+AB226</f>
        <v/>
      </c>
      <c r="AC255" s="45">
        <f>AC52+AC110+AC168+AC226</f>
        <v/>
      </c>
      <c r="AD255" s="45">
        <f>AD52+AD110+AD168+AD226</f>
        <v/>
      </c>
      <c r="AE255" s="45">
        <f>AE52+AE110+AE168+AE226</f>
        <v/>
      </c>
      <c r="AF255" s="45">
        <f>AF52+AF110+AF168+AF226</f>
        <v/>
      </c>
      <c r="AG255" s="45">
        <f>AG52+AG110+AG168+AG226</f>
        <v/>
      </c>
      <c r="AH255" s="45">
        <f>AH52+AH110+AH168+AH226</f>
        <v/>
      </c>
      <c r="AI255" s="45">
        <f>AI52+AI110+AI168+AI226</f>
        <v/>
      </c>
      <c r="AJ255" s="45">
        <f>AJ52+AJ110+AJ168+AJ226</f>
        <v/>
      </c>
      <c r="AK255" s="45">
        <f>AK52+AK110+AK168+AK226</f>
        <v/>
      </c>
      <c r="AL255" s="45">
        <f>AL52+AL110+AL168+AL226</f>
        <v/>
      </c>
      <c r="AM255" s="45">
        <f>AM52+AM110+AM168+AM226</f>
        <v/>
      </c>
      <c r="AN255" s="45">
        <f>AN52+AN110+AN168+AN226</f>
        <v/>
      </c>
      <c r="AO255" s="45">
        <f>AO52+AO110+AO168+AO226</f>
        <v/>
      </c>
      <c r="AP255" s="45">
        <f>AP52+AP110+AP168+AP226</f>
        <v/>
      </c>
      <c r="AQ255" s="45">
        <f>AQ52+AQ110+AQ168+AQ226</f>
        <v/>
      </c>
      <c r="AR255" s="45">
        <f>AR52+AR110+AR168+AR226</f>
        <v/>
      </c>
      <c r="AS255" s="45">
        <f>AS52+AS110+AS168+AS226</f>
        <v/>
      </c>
      <c r="AT255" s="45">
        <f>AT52+AT110+AT168+AT226</f>
        <v/>
      </c>
      <c r="AU255" s="45">
        <f>AU52+AU110+AU168+AU226</f>
        <v/>
      </c>
      <c r="AV255" s="45">
        <f>AV52+AV110+AV168+AV226</f>
        <v/>
      </c>
      <c r="AW255" s="45">
        <f>AW52+AW110+AW168+AW226</f>
        <v/>
      </c>
      <c r="AX255" s="45">
        <f>AX52+AX110+AX168+AX226</f>
        <v/>
      </c>
      <c r="AY255" s="45">
        <f>AY52+AY110+AY168+AY226</f>
        <v/>
      </c>
      <c r="AZ255" s="45">
        <f>AZ52+AZ110+AZ168+AZ226</f>
        <v/>
      </c>
      <c r="BA255" s="45">
        <f>BA52+BA110+BA168+BA226</f>
        <v/>
      </c>
      <c r="BB255" s="45">
        <f>BB52+BB110+BB168+BB226</f>
        <v/>
      </c>
      <c r="BC255" s="45">
        <f>BC52+BC110+BC168+BC226</f>
        <v/>
      </c>
      <c r="BD255" s="45">
        <f>BD52+BD110+BD168+BD226</f>
        <v/>
      </c>
      <c r="BE255" s="45">
        <f>BE52+BE110+BE168+BE226</f>
        <v/>
      </c>
      <c r="BF255" s="45">
        <f>BF52+BF110+BF168+BF226</f>
        <v/>
      </c>
      <c r="BG255" s="45">
        <f>BG52+BG110+BG168+BG226</f>
        <v/>
      </c>
      <c r="BH255" s="45">
        <f>BH52+BH110+BH168+BH226</f>
        <v/>
      </c>
      <c r="BI255" s="45">
        <f>BI52+BI110+BI168+BI226</f>
        <v/>
      </c>
      <c r="BJ255" s="45">
        <f>BJ52+BJ110+BJ168+BJ226</f>
        <v/>
      </c>
      <c r="BK255" s="45">
        <f>BK52+BK110+BK168+BK226</f>
        <v/>
      </c>
      <c r="BL255" s="45">
        <f>BL52+BL110+BL168+BL226</f>
        <v/>
      </c>
      <c r="BM255" s="45">
        <f>BM52+BM110+BM168+BM226</f>
        <v/>
      </c>
      <c r="BN255" s="45">
        <f>BN52+BN110+BN168+BN226</f>
        <v/>
      </c>
      <c r="BO255" s="45">
        <f>BO52+BO110+BO168+BO226</f>
        <v/>
      </c>
      <c r="BP255" s="45">
        <f>BP52+BP110+BP168+BP226</f>
        <v/>
      </c>
      <c r="BQ255" s="45">
        <f>BQ52+BQ110+BQ168+BQ226</f>
        <v/>
      </c>
      <c r="BR255" s="45">
        <f>BR52+BR110+BR168+BR226</f>
        <v/>
      </c>
      <c r="BS255" s="45">
        <f>BS52+BS110+BS168+BS226</f>
        <v/>
      </c>
      <c r="BT255" s="45">
        <f>BT52+BT110+BT168+BT226</f>
        <v/>
      </c>
      <c r="BU255" s="45">
        <f>BU52+BU110+BU168+BU226</f>
        <v/>
      </c>
      <c r="BV255" s="45">
        <f>BV52+BV110+BV168+BV226</f>
        <v/>
      </c>
      <c r="BW255" s="45">
        <f>BW52+BW110+BW168+BW226</f>
        <v/>
      </c>
      <c r="BX255" s="45">
        <f>BX52+BX110+BX168+BX226</f>
        <v/>
      </c>
      <c r="BY255" s="45">
        <f>BY52+BY110+BY168+BY226</f>
        <v/>
      </c>
      <c r="BZ255" s="45">
        <f>BZ52+BZ110+BZ168+BZ226</f>
        <v/>
      </c>
      <c r="CA255" s="45">
        <f>CA52+CA110+CA168+CA226</f>
        <v/>
      </c>
      <c r="CB255" s="45">
        <f>CB52+CB110+CB168+CB226</f>
        <v/>
      </c>
      <c r="CC255" s="45">
        <f>CC52+CC110+CC168+CC226</f>
        <v/>
      </c>
      <c r="CD255" s="45">
        <f>CD52+CD110+CD168+CD226</f>
        <v/>
      </c>
      <c r="CE255" s="45">
        <f>CE52+CE110+CE168+CE226</f>
        <v/>
      </c>
      <c r="CF255" s="45">
        <f>CF52+CF110+CF168+CF226</f>
        <v/>
      </c>
      <c r="CG255" s="45">
        <f>CG52+CG110+CG168+CG226</f>
        <v/>
      </c>
      <c r="CH255" s="45">
        <f>CH52+CH110+CH168+CH226</f>
        <v/>
      </c>
      <c r="CI255" s="45">
        <f>CI52+CI110+CI168+CI226</f>
        <v/>
      </c>
      <c r="CJ255" s="45">
        <f>CJ52+CJ110+CJ168+CJ226</f>
        <v/>
      </c>
      <c r="CK255" s="45">
        <f>CK52+CK110+CK168+CK226</f>
        <v/>
      </c>
      <c r="CL255" s="45">
        <f>CL52+CL110+CL168+CL226</f>
        <v/>
      </c>
      <c r="CM255" s="45">
        <f>CM52+CM110+CM168+CM226</f>
        <v/>
      </c>
      <c r="CN255" s="45">
        <f>CN52+CN110+CN168+CN226</f>
        <v/>
      </c>
      <c r="CO255" s="45">
        <f>CO52+CO110+CO168+CO226</f>
        <v/>
      </c>
      <c r="CP255" s="45">
        <f>CP52+CP110+CP168+CP226</f>
        <v/>
      </c>
      <c r="CQ255" s="45">
        <f>CQ52+CQ110+CQ168+CQ226</f>
        <v/>
      </c>
      <c r="CR255" s="45">
        <f>CR52+CR110+CR168+CR226</f>
        <v/>
      </c>
      <c r="CS255" s="45">
        <f>CS52+CS110+CS168+CS226</f>
        <v/>
      </c>
      <c r="CT255" s="45">
        <f>CT52+CT110+CT168+CT226</f>
        <v/>
      </c>
      <c r="CU255" s="45">
        <f>CU52+CU110+CU168+CU226</f>
        <v/>
      </c>
      <c r="CV255" s="45">
        <f>CV52+CV110+CV168+CV226</f>
        <v/>
      </c>
      <c r="CW255" s="45">
        <f>CW52+CW110+CW168+CW226</f>
        <v/>
      </c>
      <c r="CX255" s="45">
        <f>CX52+CX110+CX168+CX226</f>
        <v/>
      </c>
      <c r="CY255" s="45">
        <f>CY52+CY110+CY168+CY226</f>
        <v/>
      </c>
      <c r="CZ255" s="45">
        <f>CZ52+CZ110+CZ168+CZ226</f>
        <v/>
      </c>
      <c r="DA255" s="45">
        <f>DA52+DA110+DA168+DA226</f>
        <v/>
      </c>
      <c r="DB255" s="45">
        <f>DB52+DB110+DB168+DB226</f>
        <v/>
      </c>
      <c r="DC255" s="45">
        <f>DC52+DC110+DC168+DC226</f>
        <v/>
      </c>
      <c r="DD255" s="45">
        <f>DD52+DD110+DD168+DD226</f>
        <v/>
      </c>
      <c r="DE255" s="45">
        <f>DE52+DE110+DE168+DE226</f>
        <v/>
      </c>
      <c r="DF255" s="45">
        <f>DF52+DF110+DF168+DF226</f>
        <v/>
      </c>
      <c r="DG255" s="45">
        <f>DG52+DG110+DG168+DG226</f>
        <v/>
      </c>
      <c r="DH255" s="45">
        <f>DH52+DH110+DH168+DH226</f>
        <v/>
      </c>
      <c r="DI255" s="45">
        <f>DI52+DI110+DI168+DI226</f>
        <v/>
      </c>
      <c r="DJ255" s="45">
        <f>DJ52+DJ110+DJ168+DJ226</f>
        <v/>
      </c>
      <c r="DK255" s="45">
        <f>DK52+DK110+DK168+DK226</f>
        <v/>
      </c>
      <c r="DL255" s="45">
        <f>DL52+DL110+DL168+DL226</f>
        <v/>
      </c>
      <c r="DM255" s="45">
        <f>DM52+DM110+DM168+DM226</f>
        <v/>
      </c>
      <c r="DN255" s="45">
        <f>DN52+DN110+DN168+DN226</f>
        <v/>
      </c>
      <c r="DO255" s="45">
        <f>DO52+DO110+DO168+DO226</f>
        <v/>
      </c>
      <c r="DP255" s="45">
        <f>DP52+DP110+DP168+DP226</f>
        <v/>
      </c>
      <c r="DQ255" s="45">
        <f>DQ52+DQ110+DQ168+DQ226</f>
        <v/>
      </c>
      <c r="DR255" s="45">
        <f>DR52+DR110+DR168+DR226</f>
        <v/>
      </c>
      <c r="DS255" s="45">
        <f>DS52+DS110+DS168+DS226</f>
        <v/>
      </c>
      <c r="DT255" s="45">
        <f>DT52+DT110+DT168+DT226</f>
        <v/>
      </c>
      <c r="DU255" s="45">
        <f>DU52+DU110+DU168+DU226</f>
        <v/>
      </c>
      <c r="DV255" s="45">
        <f>DV52+DV110+DV168+DV226</f>
        <v/>
      </c>
      <c r="DW255" s="45">
        <f>DW52+DW110+DW168+DW226</f>
        <v/>
      </c>
      <c r="DX255" s="45">
        <f>DX52+DX110+DX168+DX226</f>
        <v/>
      </c>
      <c r="DY255" s="45">
        <f>DY52+DY110+DY168+DY226</f>
        <v/>
      </c>
      <c r="DZ255" s="45">
        <f>DZ52+DZ110+DZ168+DZ226</f>
        <v/>
      </c>
      <c r="EA255" s="45">
        <f>EA52+EA110+EA168+EA226</f>
        <v/>
      </c>
      <c r="EB255" s="45">
        <f>EB52+EB110+EB168+EB226</f>
        <v/>
      </c>
      <c r="EC255" s="45">
        <f>EC52+EC110+EC168+EC226</f>
        <v/>
      </c>
      <c r="ED255" s="45">
        <f>ED52+ED110+ED168+ED226</f>
        <v/>
      </c>
      <c r="EE255" s="45">
        <f>EE52+EE110+EE168+EE226</f>
        <v/>
      </c>
      <c r="EF255" s="45">
        <f>EF52+EF110+EF168+EF226</f>
        <v/>
      </c>
      <c r="EG255" s="45">
        <f>EG52+EG110+EG168+EG226</f>
        <v/>
      </c>
      <c r="EH255" s="45">
        <f>EH52+EH110+EH168+EH226</f>
        <v/>
      </c>
      <c r="EI255" s="45">
        <f>EI52+EI110+EI168+EI226</f>
        <v/>
      </c>
      <c r="EJ255" s="45">
        <f>EJ52+EJ110+EJ168+EJ226</f>
        <v/>
      </c>
      <c r="EK255" s="45">
        <f>EK52+EK110+EK168+EK226</f>
        <v/>
      </c>
      <c r="EL255" s="45">
        <f>EL52+EL110+EL168+EL226</f>
        <v/>
      </c>
      <c r="EM255" s="45">
        <f>EM52+EM110+EM168+EM226</f>
        <v/>
      </c>
      <c r="EN255" s="45">
        <f>EN52+EN110+EN168+EN226</f>
        <v/>
      </c>
      <c r="EO255" s="45">
        <f>EO52+EO110+EO168+EO226</f>
        <v/>
      </c>
      <c r="EP255" s="45">
        <f>EP52+EP110+EP168+EP226</f>
        <v/>
      </c>
      <c r="EQ255" s="45">
        <f>EQ52+EQ110+EQ168+EQ226</f>
        <v/>
      </c>
      <c r="ER255" s="45">
        <f>ER52+ER110+ER168+ER226</f>
        <v/>
      </c>
      <c r="ES255" s="45">
        <f>ES52+ES110+ES168+ES226</f>
        <v/>
      </c>
      <c r="ET255" s="45">
        <f>ET52+ET110+ET168+ET226</f>
        <v/>
      </c>
      <c r="EU255" s="45">
        <f>EU52+EU110+EU168+EU226</f>
        <v/>
      </c>
      <c r="EV255" s="45">
        <f>EV52+EV110+EV168+EV226</f>
        <v/>
      </c>
      <c r="EW255" s="45">
        <f>EW52+EW110+EW168+EW226</f>
        <v/>
      </c>
      <c r="EX255" s="45">
        <f>EX52+EX110+EX168+EX226</f>
        <v/>
      </c>
      <c r="EY255" s="45">
        <f>EY52+EY110+EY168+EY226</f>
        <v/>
      </c>
      <c r="EZ255" s="45">
        <f>EZ52+EZ110+EZ168+EZ226</f>
        <v/>
      </c>
      <c r="FA255" s="45">
        <f>FA52+FA110+FA168+FA226</f>
        <v/>
      </c>
      <c r="FB255" s="45">
        <f>FB52+FB110+FB168+FB226</f>
        <v/>
      </c>
      <c r="FC255" s="45">
        <f>FC52+FC110+FC168+FC226</f>
        <v/>
      </c>
      <c r="FD255" s="45">
        <f>FD52+FD110+FD168+FD226</f>
        <v/>
      </c>
      <c r="FE255" s="45">
        <f>FE52+FE110+FE168+FE226</f>
        <v/>
      </c>
      <c r="FF255" s="45">
        <f>FF52+FF110+FF168+FF226</f>
        <v/>
      </c>
      <c r="FG255" s="45">
        <f>FG52+FG110+FG168+FG226</f>
        <v/>
      </c>
      <c r="FH255" s="45">
        <f>FH52+FH110+FH168+FH226</f>
        <v/>
      </c>
      <c r="FI255" s="45">
        <f>FI52+FI110+FI168+FI226</f>
        <v/>
      </c>
      <c r="FJ255" s="45">
        <f>FJ52+FJ110+FJ168+FJ226</f>
        <v/>
      </c>
      <c r="FK255" s="45">
        <f>FK52+FK110+FK168+FK226</f>
        <v/>
      </c>
      <c r="FL255" s="45">
        <f>FL52+FL110+FL168+FL226</f>
        <v/>
      </c>
      <c r="FM255" s="45">
        <f>FM52+FM110+FM168+FM226</f>
        <v/>
      </c>
      <c r="FN255" s="45">
        <f>FN52+FN110+FN168+FN226</f>
        <v/>
      </c>
      <c r="FO255" s="45">
        <f>FO52+FO110+FO168+FO226</f>
        <v/>
      </c>
      <c r="FP255" s="45">
        <f>FP52+FP110+FP168+FP226</f>
        <v/>
      </c>
      <c r="FQ255" s="45">
        <f>FQ52+FQ110+FQ168+FQ226</f>
        <v/>
      </c>
      <c r="FR255" s="45">
        <f>FR52+FR110+FR168+FR226</f>
        <v/>
      </c>
      <c r="FS255" s="45">
        <f>FS52+FS110+FS168+FS226</f>
        <v/>
      </c>
      <c r="FT255" s="45">
        <f>FT52+FT110+FT168+FT226</f>
        <v/>
      </c>
      <c r="FU255" s="45">
        <f>FU52+FU110+FU168+FU226</f>
        <v/>
      </c>
      <c r="FV255" s="45">
        <f>FV52+FV110+FV168+FV226</f>
        <v/>
      </c>
      <c r="FW255" s="45">
        <f>FW52+FW110+FW168+FW226</f>
        <v/>
      </c>
      <c r="FX255" s="45">
        <f>FX52+FX110+FX168+FX226</f>
        <v/>
      </c>
      <c r="FY255" s="45">
        <f>FY52+FY110+FY168+FY226</f>
        <v/>
      </c>
      <c r="FZ255" s="45">
        <f>FZ52+FZ110+FZ168+FZ226</f>
        <v/>
      </c>
      <c r="GA255" s="45">
        <f>GA52+GA110+GA168+GA226</f>
        <v/>
      </c>
      <c r="GB255" s="45">
        <f>GB52+GB110+GB168+GB226</f>
        <v/>
      </c>
      <c r="GC255" s="45">
        <f>GC52+GC110+GC168+GC226</f>
        <v/>
      </c>
      <c r="GD255" s="45">
        <f>GD52+GD110+GD168+GD226</f>
        <v/>
      </c>
      <c r="GE255" s="45">
        <f>GE52+GE110+GE168+GE226</f>
        <v/>
      </c>
      <c r="GF255" s="45">
        <f>GF52+GF110+GF168+GF226</f>
        <v/>
      </c>
      <c r="GG255" s="45">
        <f>GG52+GG110+GG168+GG226</f>
        <v/>
      </c>
      <c r="GH255" s="45">
        <f>GH52+GH110+GH168+GH226</f>
        <v/>
      </c>
      <c r="GI255" s="45">
        <f>GI52+GI110+GI168+GI226</f>
        <v/>
      </c>
      <c r="GJ255" s="45">
        <f>GJ52+GJ110+GJ168+GJ226</f>
        <v/>
      </c>
      <c r="GK255" s="45">
        <f>GK52+GK110+GK168+GK226</f>
        <v/>
      </c>
      <c r="GL255" s="45">
        <f>GL52+GL110+GL168+GL226</f>
        <v/>
      </c>
      <c r="GM255" s="45">
        <f>GM52+GM110+GM168+GM226</f>
        <v/>
      </c>
      <c r="GN255" s="45">
        <f>GN52+GN110+GN168+GN226</f>
        <v/>
      </c>
      <c r="GO255" s="45">
        <f>GO52+GO110+GO168+GO226</f>
        <v/>
      </c>
      <c r="GP255" s="45">
        <f>GP52+GP110+GP168+GP226</f>
        <v/>
      </c>
      <c r="GQ255" s="45">
        <f>GQ52+GQ110+GQ168+GQ226</f>
        <v/>
      </c>
      <c r="GR255" s="45">
        <f>GR52+GR110+GR168+GR226</f>
        <v/>
      </c>
      <c r="GS255" s="45">
        <f>GS52+GS110+GS168+GS226</f>
        <v/>
      </c>
      <c r="GT255" s="45">
        <f>GT52+GT110+GT168+GT226</f>
        <v/>
      </c>
      <c r="GU255" s="45">
        <f>GU52+GU110+GU168+GU226</f>
        <v/>
      </c>
      <c r="GV255" s="45">
        <f>GV52+GV110+GV168+GV226</f>
        <v/>
      </c>
      <c r="GW255" s="45">
        <f>GW52+GW110+GW168+GW226</f>
        <v/>
      </c>
      <c r="GX255" s="45">
        <f>GX52+GX110+GX168+GX226</f>
        <v/>
      </c>
      <c r="GY255" s="45">
        <f>GY52+GY110+GY168+GY226</f>
        <v/>
      </c>
      <c r="GZ255" s="45">
        <f>GZ52+GZ110+GZ168+GZ226</f>
        <v/>
      </c>
      <c r="HA255" s="45">
        <f>HA52+HA110+HA168+HA226</f>
        <v/>
      </c>
      <c r="HB255" s="45">
        <f>HB52+HB110+HB168+HB226</f>
        <v/>
      </c>
      <c r="HC255" s="45">
        <f>HC52+HC110+HC168+HC226</f>
        <v/>
      </c>
      <c r="HD255" s="45">
        <f>HD52+HD110+HD168+HD226</f>
        <v/>
      </c>
      <c r="HE255" s="45">
        <f>HE52+HE110+HE168+HE226</f>
        <v/>
      </c>
      <c r="HF255" s="45">
        <f>HF52+HF110+HF168+HF226</f>
        <v/>
      </c>
      <c r="HG255" s="45">
        <f>HG52+HG110+HG168+HG226</f>
        <v/>
      </c>
      <c r="HH255" s="45">
        <f>HH52+HH110+HH168+HH226</f>
        <v/>
      </c>
      <c r="HI255" s="45">
        <f>HI52+HI110+HI168+HI226</f>
        <v/>
      </c>
      <c r="HJ255" s="45">
        <f>HJ52+HJ110+HJ168+HJ226</f>
        <v/>
      </c>
      <c r="HK255" s="45">
        <f>HK52+HK110+HK168+HK226</f>
        <v/>
      </c>
      <c r="HL255" s="45">
        <f>HL52+HL110+HL168+HL226</f>
        <v/>
      </c>
      <c r="HM255" s="45">
        <f>HM52+HM110+HM168+HM226</f>
        <v/>
      </c>
      <c r="HN255" s="45">
        <f>HN52+HN110+HN168+HN226</f>
        <v/>
      </c>
      <c r="HO255" s="45">
        <f>HO52+HO110+HO168+HO226</f>
        <v/>
      </c>
      <c r="HP255" s="45">
        <f>HP52+HP110+HP168+HP226</f>
        <v/>
      </c>
      <c r="HQ255" s="45">
        <f>HQ52+HQ110+HQ168+HQ226</f>
        <v/>
      </c>
      <c r="HR255" s="45">
        <f>HR52+HR110+HR168+HR226</f>
        <v/>
      </c>
      <c r="HS255" s="45">
        <f>HS52+HS110+HS168+HS226</f>
        <v/>
      </c>
      <c r="HT255" s="45">
        <f>HT52+HT110+HT168+HT226</f>
        <v/>
      </c>
      <c r="HU255" s="45">
        <f>HU52+HU110+HU168+HU226</f>
        <v/>
      </c>
      <c r="HV255" s="45">
        <f>HV52+HV110+HV168+HV226</f>
        <v/>
      </c>
      <c r="HW255" s="45">
        <f>HW52+HW110+HW168+HW226</f>
        <v/>
      </c>
      <c r="HX255" s="45">
        <f>HX52+HX110+HX168+HX226</f>
        <v/>
      </c>
      <c r="HY255" s="45">
        <f>HY52+HY110+HY168+HY226</f>
        <v/>
      </c>
      <c r="HZ255" s="45">
        <f>HZ52+HZ110+HZ168+HZ226</f>
        <v/>
      </c>
      <c r="IA255" s="45">
        <f>IA52+IA110+IA168+IA226</f>
        <v/>
      </c>
      <c r="IB255" s="45">
        <f>IB52+IB110+IB168+IB226</f>
        <v/>
      </c>
      <c r="IC255" s="45">
        <f>IC52+IC110+IC168+IC226</f>
        <v/>
      </c>
      <c r="ID255" s="45">
        <f>ID52+ID110+ID168+ID226</f>
        <v/>
      </c>
      <c r="IE255" s="45">
        <f>IE52+IE110+IE168+IE226</f>
        <v/>
      </c>
      <c r="IF255" s="45">
        <f>IF52+IF110+IF168+IF226</f>
        <v/>
      </c>
      <c r="IG255" s="45">
        <f>IG52+IG110+IG168+IG226</f>
        <v/>
      </c>
      <c r="IH255" s="45">
        <f>IH52+IH110+IH168+IH226</f>
        <v/>
      </c>
      <c r="II255" s="45">
        <f>II52+II110+II168+II226</f>
        <v/>
      </c>
      <c r="IJ255" s="45">
        <f>IJ52+IJ110+IJ168+IJ226</f>
        <v/>
      </c>
      <c r="IK255" s="45">
        <f>IK52+IK110+IK168+IK226</f>
        <v/>
      </c>
      <c r="IL255" s="45">
        <f>IL52+IL110+IL168+IL226</f>
        <v/>
      </c>
      <c r="IM255" s="45">
        <f>IM52+IM110+IM168+IM226</f>
        <v/>
      </c>
      <c r="IN255" s="45">
        <f>IN52+IN110+IN168+IN226</f>
        <v/>
      </c>
      <c r="IO255" s="45">
        <f>IO52+IO110+IO168+IO226</f>
        <v/>
      </c>
      <c r="IP255" s="45">
        <f>IP52+IP110+IP168+IP226</f>
        <v/>
      </c>
      <c r="IQ255" s="45">
        <f>IQ52+IQ110+IQ168+IQ226</f>
        <v/>
      </c>
      <c r="IR255" s="45">
        <f>IR52+IR110+IR168+IR226</f>
        <v/>
      </c>
      <c r="IS255" s="45">
        <f>IS52+IS110+IS168+IS226</f>
        <v/>
      </c>
      <c r="IT255" s="45">
        <f>IT52+IT110+IT168+IT226</f>
        <v/>
      </c>
      <c r="IU255" s="45">
        <f>IU52+IU110+IU168+IU226</f>
        <v/>
      </c>
      <c r="IV255" s="45">
        <f>IV52+IV110+IV168+IV226</f>
        <v/>
      </c>
      <c r="IW255" s="45">
        <f>IW52+IW110+IW168+IW226</f>
        <v/>
      </c>
      <c r="IX255" s="45">
        <f>IX52+IX110+IX168+IX226</f>
        <v/>
      </c>
      <c r="IY255" s="45">
        <f>IY52+IY110+IY168+IY226</f>
        <v/>
      </c>
      <c r="IZ255" s="45">
        <f>IZ52+IZ110+IZ168+IZ226</f>
        <v/>
      </c>
      <c r="JA255" s="45">
        <f>JA52+JA110+JA168+JA226</f>
        <v/>
      </c>
      <c r="JB255" s="45">
        <f>JB52+JB110+JB168+JB226</f>
        <v/>
      </c>
      <c r="JC255" s="45">
        <f>JC52+JC110+JC168+JC226</f>
        <v/>
      </c>
      <c r="JD255" s="45">
        <f>JD52+JD110+JD168+JD226</f>
        <v/>
      </c>
      <c r="JE255" s="45">
        <f>JE52+JE110+JE168+JE226</f>
        <v/>
      </c>
      <c r="JF255" s="45">
        <f>JF52+JF110+JF168+JF226</f>
        <v/>
      </c>
      <c r="JG255" s="45">
        <f>JG52+JG110+JG168+JG226</f>
        <v/>
      </c>
      <c r="JH255" s="45">
        <f>JH52+JH110+JH168+JH226</f>
        <v/>
      </c>
      <c r="JI255" s="45">
        <f>JI52+JI110+JI168+JI226</f>
        <v/>
      </c>
      <c r="JJ255" s="45">
        <f>JJ52+JJ110+JJ168+JJ226</f>
        <v/>
      </c>
      <c r="JK255" s="45">
        <f>JK52+JK110+JK168+JK226</f>
        <v/>
      </c>
      <c r="JL255" s="45">
        <f>JL52+JL110+JL168+JL226</f>
        <v/>
      </c>
      <c r="JM255" s="45">
        <f>JM52+JM110+JM168+JM226</f>
        <v/>
      </c>
      <c r="JN255" s="45">
        <f>JN52+JN110+JN168+JN226</f>
        <v/>
      </c>
      <c r="JO255" s="45">
        <f>JO52+JO110+JO168+JO226</f>
        <v/>
      </c>
      <c r="JP255" s="45">
        <f>JP52+JP110+JP168+JP226</f>
        <v/>
      </c>
      <c r="JQ255" s="45">
        <f>JQ52+JQ110+JQ168+JQ226</f>
        <v/>
      </c>
      <c r="JR255" s="45">
        <f>JR52+JR110+JR168+JR226</f>
        <v/>
      </c>
      <c r="JS255" s="45">
        <f>JS52+JS110+JS168+JS226</f>
        <v/>
      </c>
      <c r="JT255" s="45">
        <f>JT52+JT110+JT168+JT226</f>
        <v/>
      </c>
      <c r="JU255" s="45">
        <f>JU52+JU110+JU168+JU226</f>
        <v/>
      </c>
      <c r="JV255" s="45">
        <f>JV52+JV110+JV168+JV226</f>
        <v/>
      </c>
      <c r="JW255" s="45">
        <f>JW52+JW110+JW168+JW226</f>
        <v/>
      </c>
      <c r="JX255" s="45">
        <f>JX52+JX110+JX168+JX226</f>
        <v/>
      </c>
      <c r="JY255" s="45">
        <f>JY52+JY110+JY168+JY226</f>
        <v/>
      </c>
      <c r="JZ255" s="45">
        <f>JZ52+JZ110+JZ168+JZ226</f>
        <v/>
      </c>
      <c r="KA255" s="45">
        <f>KA52+KA110+KA168+KA226</f>
        <v/>
      </c>
      <c r="KB255" s="45">
        <f>KB52+KB110+KB168+KB226</f>
        <v/>
      </c>
      <c r="KC255" s="45">
        <f>KC52+KC110+KC168+KC226</f>
        <v/>
      </c>
      <c r="KD255" s="45">
        <f>KD52+KD110+KD168+KD226</f>
        <v/>
      </c>
      <c r="KE255" s="45">
        <f>KE52+KE110+KE168+KE226</f>
        <v/>
      </c>
      <c r="KF255" s="45">
        <f>KF52+KF110+KF168+KF226</f>
        <v/>
      </c>
      <c r="KG255" s="45">
        <f>KG52+KG110+KG168+KG226</f>
        <v/>
      </c>
      <c r="KH255" s="45">
        <f>KH52+KH110+KH168+KH226</f>
        <v/>
      </c>
      <c r="KI255" s="45">
        <f>KI52+KI110+KI168+KI226</f>
        <v/>
      </c>
      <c r="KJ255" s="45">
        <f>KJ52+KJ110+KJ168+KJ226</f>
        <v/>
      </c>
      <c r="KK255" s="45">
        <f>KK52+KK110+KK168+KK226</f>
        <v/>
      </c>
      <c r="KL255" s="45">
        <f>KL52+KL110+KL168+KL226</f>
        <v/>
      </c>
      <c r="KM255" s="45">
        <f>KM52+KM110+KM168+KM226</f>
        <v/>
      </c>
      <c r="KN255" s="45">
        <f>KN52+KN110+KN168+KN226</f>
        <v/>
      </c>
      <c r="KO255" s="45">
        <f>KO52+KO110+KO168+KO226</f>
        <v/>
      </c>
      <c r="KP255" s="45">
        <f>KP52+KP110+KP168+KP226</f>
        <v/>
      </c>
      <c r="KQ255" s="45">
        <f>KQ52+KQ110+KQ168+KQ226</f>
        <v/>
      </c>
      <c r="KR255" s="45">
        <f>KR52+KR110+KR168+KR226</f>
        <v/>
      </c>
      <c r="KS255" s="45">
        <f>KS52+KS110+KS168+KS226</f>
        <v/>
      </c>
      <c r="KT255" s="45">
        <f>KT52+KT110+KT168+KT226</f>
        <v/>
      </c>
      <c r="KU255" s="45">
        <f>KU52+KU110+KU168+KU226</f>
        <v/>
      </c>
      <c r="KV255" s="45">
        <f>KV52+KV110+KV168+KV226</f>
        <v/>
      </c>
      <c r="KW255" s="45">
        <f>KW52+KW110+KW168+KW226</f>
        <v/>
      </c>
      <c r="KX255" s="45">
        <f>KX52+KX110+KX168+KX226</f>
        <v/>
      </c>
      <c r="KY255" s="45">
        <f>KY52+KY110+KY168+KY226</f>
        <v/>
      </c>
      <c r="KZ255" s="45">
        <f>KZ52+KZ110+KZ168+KZ226</f>
        <v/>
      </c>
      <c r="LA255" s="45">
        <f>LA52+LA110+LA168+LA226</f>
        <v/>
      </c>
      <c r="LB255" s="45">
        <f>LB52+LB110+LB168+LB226</f>
        <v/>
      </c>
      <c r="LC255" s="45">
        <f>LC52+LC110+LC168+LC226</f>
        <v/>
      </c>
      <c r="LD255" s="45">
        <f>LD52+LD110+LD168+LD226</f>
        <v/>
      </c>
      <c r="LE255" s="45">
        <f>LE52+LE110+LE168+LE226</f>
        <v/>
      </c>
      <c r="LF255" s="45">
        <f>LF52+LF110+LF168+LF226</f>
        <v/>
      </c>
      <c r="LG255" s="45">
        <f>LG52+LG110+LG168+LG226</f>
        <v/>
      </c>
      <c r="LH255" s="45">
        <f>LH52+LH110+LH168+LH226</f>
        <v/>
      </c>
      <c r="LI255" s="45">
        <f>LI52+LI110+LI168+LI226</f>
        <v/>
      </c>
      <c r="LJ255" s="45">
        <f>LJ52+LJ110+LJ168+LJ226</f>
        <v/>
      </c>
      <c r="LK255" s="45">
        <f>LK52+LK110+LK168+LK226</f>
        <v/>
      </c>
      <c r="LL255" s="45">
        <f>LL52+LL110+LL168+LL226</f>
        <v/>
      </c>
      <c r="LM255" s="45">
        <f>LM52+LM110+LM168+LM226</f>
        <v/>
      </c>
      <c r="LN255" s="45">
        <f>LN52+LN110+LN168+LN226</f>
        <v/>
      </c>
      <c r="LO255" s="45">
        <f>LO52+LO110+LO168+LO226</f>
        <v/>
      </c>
      <c r="LP255" s="45">
        <f>LP52+LP110+LP168+LP226</f>
        <v/>
      </c>
      <c r="LQ255" s="45">
        <f>LQ52+LQ110+LQ168+LQ226</f>
        <v/>
      </c>
      <c r="LR255" s="45">
        <f>LR52+LR110+LR168+LR226</f>
        <v/>
      </c>
      <c r="LS255" s="45">
        <f>LS52+LS110+LS168+LS226</f>
        <v/>
      </c>
      <c r="LT255" s="45">
        <f>LT52+LT110+LT168+LT226</f>
        <v/>
      </c>
      <c r="LU255" s="45">
        <f>LU52+LU110+LU168+LU226</f>
        <v/>
      </c>
      <c r="LV255" s="45">
        <f>LV52+LV110+LV168+LV226</f>
        <v/>
      </c>
      <c r="LW255" s="45">
        <f>LW52+LW110+LW168+LW226</f>
        <v/>
      </c>
      <c r="LX255" s="45">
        <f>LX52+LX110+LX168+LX226</f>
        <v/>
      </c>
      <c r="LY255" s="45">
        <f>LY52+LY110+LY168+LY226</f>
        <v/>
      </c>
      <c r="LZ255" s="45">
        <f>LZ52+LZ110+LZ168+LZ226</f>
        <v/>
      </c>
      <c r="MA255" s="45">
        <f>MA52+MA110+MA168+MA226</f>
        <v/>
      </c>
      <c r="MB255" s="45">
        <f>MB52+MB110+MB168+MB226</f>
        <v/>
      </c>
      <c r="MC255" s="45">
        <f>MC52+MC110+MC168+MC226</f>
        <v/>
      </c>
      <c r="MD255" s="45">
        <f>MD52+MD110+MD168+MD226</f>
        <v/>
      </c>
      <c r="ME255" s="45">
        <f>ME52+ME110+ME168+ME226</f>
        <v/>
      </c>
      <c r="MF255" s="45">
        <f>MF52+MF110+MF168+MF226</f>
        <v/>
      </c>
      <c r="MG255" s="45">
        <f>MG52+MG110+MG168+MG226</f>
        <v/>
      </c>
      <c r="MH255" s="45">
        <f>MH52+MH110+MH168+MH226</f>
        <v/>
      </c>
      <c r="MI255" s="45">
        <f>MI52+MI110+MI168+MI226</f>
        <v/>
      </c>
      <c r="MJ255" s="45">
        <f>MJ52+MJ110+MJ168+MJ226</f>
        <v/>
      </c>
      <c r="MK255" s="45">
        <f>MK52+MK110+MK168+MK226</f>
        <v/>
      </c>
      <c r="ML255" s="45">
        <f>ML52+ML110+ML168+ML226</f>
        <v/>
      </c>
      <c r="MM255" s="45">
        <f>MM52+MM110+MM168+MM226</f>
        <v/>
      </c>
      <c r="MN255" s="45">
        <f>MN52+MN110+MN168+MN226</f>
        <v/>
      </c>
      <c r="MO255" s="45">
        <f>MO52+MO110+MO168+MO226</f>
        <v/>
      </c>
      <c r="MP255" s="45">
        <f>MP52+MP110+MP168+MP226</f>
        <v/>
      </c>
      <c r="MQ255" s="45">
        <f>MQ52+MQ110+MQ168+MQ226</f>
        <v/>
      </c>
      <c r="MR255" s="45">
        <f>MR52+MR110+MR168+MR226</f>
        <v/>
      </c>
      <c r="MS255" s="45">
        <f>MS52+MS110+MS168+MS226</f>
        <v/>
      </c>
      <c r="MT255" s="45">
        <f>MT52+MT110+MT168+MT226</f>
        <v/>
      </c>
      <c r="MU255" s="45">
        <f>MU52+MU110+MU168+MU226</f>
        <v/>
      </c>
      <c r="MV255" s="45">
        <f>MV52+MV110+MV168+MV226</f>
        <v/>
      </c>
      <c r="MW255" s="45">
        <f>MW52+MW110+MW168+MW226</f>
        <v/>
      </c>
      <c r="MX255" s="45">
        <f>MX52+MX110+MX168+MX226</f>
        <v/>
      </c>
      <c r="MY255" s="45">
        <f>MY52+MY110+MY168+MY226</f>
        <v/>
      </c>
      <c r="MZ255" s="45">
        <f>MZ52+MZ110+MZ168+MZ226</f>
        <v/>
      </c>
      <c r="NA255" s="45">
        <f>NA52+NA110+NA168+NA226</f>
        <v/>
      </c>
      <c r="NB255" s="45">
        <f>NB52+NB110+NB168+NB226</f>
        <v/>
      </c>
      <c r="NC255" s="45">
        <f>NC52+NC110+NC168+NC226</f>
        <v/>
      </c>
      <c r="ND255" s="45">
        <f>ND52+ND110+ND168+ND226</f>
        <v/>
      </c>
      <c r="NE255" s="45">
        <f>NE52+NE110+NE168+NE226</f>
        <v/>
      </c>
      <c r="NF255" s="45">
        <f>NF52+NF110+NF168+NF226</f>
        <v/>
      </c>
      <c r="NG255" s="45">
        <f>NG52+NG110+NG168+NG226</f>
        <v/>
      </c>
      <c r="NH255" s="45">
        <f>NH52+NH110+NH168+NH226</f>
        <v/>
      </c>
      <c r="NI255" s="45">
        <f>NI52+NI110+NI168+NI226</f>
        <v/>
      </c>
      <c r="NJ255" s="45">
        <f>NJ52+NJ110+NJ168+NJ226</f>
        <v/>
      </c>
      <c r="NK255" s="45">
        <f>NK52+NK110+NK168+NK226</f>
        <v/>
      </c>
      <c r="NL255" s="45">
        <f>NL52+NL110+NL168+NL226</f>
        <v/>
      </c>
      <c r="NM255" s="45">
        <f>NM52+NM110+NM168+NM226</f>
        <v/>
      </c>
      <c r="NN255" s="45">
        <f>NN52+NN110+NN168+NN226</f>
        <v/>
      </c>
      <c r="NO255" s="45">
        <f>NO52+NO110+NO168+NO226</f>
        <v/>
      </c>
      <c r="NP255" s="45">
        <f>NP52+NP110+NP168+NP226</f>
        <v/>
      </c>
      <c r="NQ255" s="45">
        <f>NQ52+NQ110+NQ168+NQ226</f>
        <v/>
      </c>
      <c r="NR255" s="45">
        <f>NR52+NR110+NR168+NR226</f>
        <v/>
      </c>
      <c r="NS255" s="45">
        <f>NS52+NS110+NS168+NS226</f>
        <v/>
      </c>
      <c r="NT255" s="45">
        <f>NT52+NT110+NT168+NT226</f>
        <v/>
      </c>
      <c r="NU255" s="45">
        <f>NU52+NU110+NU168+NU226</f>
        <v/>
      </c>
      <c r="NV255" s="45">
        <f>NV52+NV110+NV168+NV226</f>
        <v/>
      </c>
      <c r="NW255" s="45">
        <f>NW52+NW110+NW168+NW226</f>
        <v/>
      </c>
      <c r="NX255" s="45">
        <f>NX52+NX110+NX168+NX226</f>
        <v/>
      </c>
      <c r="NY255" s="45">
        <f>NY52+NY110+NY168+NY226</f>
        <v/>
      </c>
      <c r="NZ255" s="45">
        <f>NZ52+NZ110+NZ168+NZ226</f>
        <v/>
      </c>
      <c r="OA255" s="45">
        <f>OA52+OA110+OA168+OA226</f>
        <v/>
      </c>
      <c r="OB255" s="45">
        <f>OB52+OB110+OB168+OB226</f>
        <v/>
      </c>
      <c r="OC255" s="45">
        <f>OC52+OC110+OC168+OC226</f>
        <v/>
      </c>
      <c r="OD255" s="45">
        <f>OD52+OD110+OD168+OD226</f>
        <v/>
      </c>
      <c r="OE255" s="45">
        <f>OE52+OE110+OE168+OE226</f>
        <v/>
      </c>
      <c r="OF255" s="45">
        <f>OF52+OF110+OF168+OF226</f>
        <v/>
      </c>
      <c r="OG255" s="45">
        <f>OG52+OG110+OG168+OG226</f>
        <v/>
      </c>
      <c r="OH255" s="45">
        <f>OH52+OH110+OH168+OH226</f>
        <v/>
      </c>
      <c r="OI255" s="45">
        <f>OI52+OI110+OI168+OI226</f>
        <v/>
      </c>
      <c r="OJ255" s="45">
        <f>OJ52+OJ110+OJ168+OJ226</f>
        <v/>
      </c>
      <c r="OK255" s="45">
        <f>OK52+OK110+OK168+OK226</f>
        <v/>
      </c>
      <c r="OL255" s="45">
        <f>OL52+OL110+OL168+OL226</f>
        <v/>
      </c>
      <c r="OM255" s="45">
        <f>OM52+OM110+OM168+OM226</f>
        <v/>
      </c>
      <c r="ON255" s="45">
        <f>ON52+ON110+ON168+ON226</f>
        <v/>
      </c>
      <c r="OO255" s="45">
        <f>OO52+OO110+OO168+OO226</f>
        <v/>
      </c>
      <c r="OP255" s="45">
        <f>OP52+OP110+OP168+OP226</f>
        <v/>
      </c>
      <c r="OQ255" s="45">
        <f>OQ52+OQ110+OQ168+OQ226</f>
        <v/>
      </c>
      <c r="OR255" s="45">
        <f>OR52+OR110+OR168+OR226</f>
        <v/>
      </c>
      <c r="OS255" s="45">
        <f>OS52+OS110+OS168+OS226</f>
        <v/>
      </c>
      <c r="OT255" s="45">
        <f>OT52+OT110+OT168+OT226</f>
        <v/>
      </c>
      <c r="OU255" s="45">
        <f>OU52+OU110+OU168+OU226</f>
        <v/>
      </c>
      <c r="OV255" s="45">
        <f>OV52+OV110+OV168+OV226</f>
        <v/>
      </c>
      <c r="OW255" s="45">
        <f>OW52+OW110+OW168+OW226</f>
        <v/>
      </c>
      <c r="OX255" s="45">
        <f>OX52+OX110+OX168+OX226</f>
        <v/>
      </c>
      <c r="OY255" s="45">
        <f>OY52+OY110+OY168+OY226</f>
        <v/>
      </c>
      <c r="OZ255" s="45">
        <f>OZ52+OZ110+OZ168+OZ226</f>
        <v/>
      </c>
      <c r="PA255" s="45">
        <f>PA52+PA110+PA168+PA226</f>
        <v/>
      </c>
      <c r="PB255" s="45">
        <f>PB52+PB110+PB168+PB226</f>
        <v/>
      </c>
      <c r="PC255" s="45">
        <f>PC52+PC110+PC168+PC226</f>
        <v/>
      </c>
      <c r="PD255" s="45">
        <f>PD52+PD110+PD168+PD226</f>
        <v/>
      </c>
      <c r="PE255" s="45">
        <f>PE52+PE110+PE168+PE226</f>
        <v/>
      </c>
      <c r="PF255" s="45">
        <f>PF52+PF110+PF168+PF226</f>
        <v/>
      </c>
      <c r="PG255" s="45">
        <f>PG52+PG110+PG168+PG226</f>
        <v/>
      </c>
      <c r="PH255" s="45">
        <f>PH52+PH110+PH168+PH226</f>
        <v/>
      </c>
      <c r="PI255" s="45">
        <f>PI52+PI110+PI168+PI226</f>
        <v/>
      </c>
      <c r="PJ255" s="45">
        <f>PJ52+PJ110+PJ168+PJ226</f>
        <v/>
      </c>
      <c r="PK255" s="45">
        <f>PK52+PK110+PK168+PK226</f>
        <v/>
      </c>
      <c r="PL255" s="45">
        <f>PL52+PL110+PL168+PL226</f>
        <v/>
      </c>
      <c r="PM255" s="45">
        <f>PM52+PM110+PM168+PM226</f>
        <v/>
      </c>
    </row>
    <row r="256">
      <c r="A256" s="9" t="inlineStr">
        <is>
          <t>Landowner share</t>
        </is>
      </c>
      <c r="B256" s="9" t="inlineStr">
        <is>
          <t>ALL</t>
        </is>
      </c>
      <c r="C256" s="43">
        <f>SUM(D256:PM256)</f>
        <v/>
      </c>
      <c r="D256" s="44">
        <f>D56+D114+D172+D230</f>
        <v/>
      </c>
      <c r="E256" s="44">
        <f>E56+E114+E172+E230</f>
        <v/>
      </c>
      <c r="F256" s="44">
        <f>F56+F114+F172+F230</f>
        <v/>
      </c>
      <c r="G256" s="44">
        <f>G56+G114+G172+G230</f>
        <v/>
      </c>
      <c r="H256" s="44">
        <f>H56+H114+H172+H230</f>
        <v/>
      </c>
      <c r="I256" s="44">
        <f>I56+I114+I172+I230</f>
        <v/>
      </c>
      <c r="J256" s="44">
        <f>J56+J114+J172+J230</f>
        <v/>
      </c>
      <c r="K256" s="44">
        <f>K56+K114+K172+K230</f>
        <v/>
      </c>
      <c r="L256" s="44">
        <f>L56+L114+L172+L230</f>
        <v/>
      </c>
      <c r="M256" s="44">
        <f>M56+M114+M172+M230</f>
        <v/>
      </c>
      <c r="N256" s="44">
        <f>N56+N114+N172+N230</f>
        <v/>
      </c>
      <c r="O256" s="44">
        <f>O56+O114+O172+O230</f>
        <v/>
      </c>
      <c r="P256" s="44">
        <f>P56+P114+P172+P230</f>
        <v/>
      </c>
      <c r="Q256" s="44">
        <f>Q56+Q114+Q172+Q230</f>
        <v/>
      </c>
      <c r="R256" s="44">
        <f>R56+R114+R172+R230</f>
        <v/>
      </c>
      <c r="S256" s="44">
        <f>S56+S114+S172+S230</f>
        <v/>
      </c>
      <c r="T256" s="44">
        <f>T56+T114+T172+T230</f>
        <v/>
      </c>
      <c r="U256" s="44">
        <f>U56+U114+U172+U230</f>
        <v/>
      </c>
      <c r="V256" s="44">
        <f>V56+V114+V172+V230</f>
        <v/>
      </c>
      <c r="W256" s="44">
        <f>W56+W114+W172+W230</f>
        <v/>
      </c>
      <c r="X256" s="44">
        <f>X56+X114+X172+X230</f>
        <v/>
      </c>
      <c r="Y256" s="44">
        <f>Y56+Y114+Y172+Y230</f>
        <v/>
      </c>
      <c r="Z256" s="44">
        <f>Z56+Z114+Z172+Z230</f>
        <v/>
      </c>
      <c r="AA256" s="44">
        <f>AA56+AA114+AA172+AA230</f>
        <v/>
      </c>
      <c r="AB256" s="44">
        <f>AB56+AB114+AB172+AB230</f>
        <v/>
      </c>
      <c r="AC256" s="44">
        <f>AC56+AC114+AC172+AC230</f>
        <v/>
      </c>
      <c r="AD256" s="44">
        <f>AD56+AD114+AD172+AD230</f>
        <v/>
      </c>
      <c r="AE256" s="44">
        <f>AE56+AE114+AE172+AE230</f>
        <v/>
      </c>
      <c r="AF256" s="44">
        <f>AF56+AF114+AF172+AF230</f>
        <v/>
      </c>
      <c r="AG256" s="44">
        <f>AG56+AG114+AG172+AG230</f>
        <v/>
      </c>
      <c r="AH256" s="44">
        <f>AH56+AH114+AH172+AH230</f>
        <v/>
      </c>
      <c r="AI256" s="44">
        <f>AI56+AI114+AI172+AI230</f>
        <v/>
      </c>
      <c r="AJ256" s="44">
        <f>AJ56+AJ114+AJ172+AJ230</f>
        <v/>
      </c>
      <c r="AK256" s="44">
        <f>AK56+AK114+AK172+AK230</f>
        <v/>
      </c>
      <c r="AL256" s="44">
        <f>AL56+AL114+AL172+AL230</f>
        <v/>
      </c>
      <c r="AM256" s="44">
        <f>AM56+AM114+AM172+AM230</f>
        <v/>
      </c>
      <c r="AN256" s="44">
        <f>AN56+AN114+AN172+AN230</f>
        <v/>
      </c>
      <c r="AO256" s="44">
        <f>AO56+AO114+AO172+AO230</f>
        <v/>
      </c>
      <c r="AP256" s="44">
        <f>AP56+AP114+AP172+AP230</f>
        <v/>
      </c>
      <c r="AQ256" s="44">
        <f>AQ56+AQ114+AQ172+AQ230</f>
        <v/>
      </c>
      <c r="AR256" s="44">
        <f>AR56+AR114+AR172+AR230</f>
        <v/>
      </c>
      <c r="AS256" s="44">
        <f>AS56+AS114+AS172+AS230</f>
        <v/>
      </c>
      <c r="AT256" s="44">
        <f>AT56+AT114+AT172+AT230</f>
        <v/>
      </c>
      <c r="AU256" s="44">
        <f>AU56+AU114+AU172+AU230</f>
        <v/>
      </c>
      <c r="AV256" s="44">
        <f>AV56+AV114+AV172+AV230</f>
        <v/>
      </c>
      <c r="AW256" s="44">
        <f>AW56+AW114+AW172+AW230</f>
        <v/>
      </c>
      <c r="AX256" s="44">
        <f>AX56+AX114+AX172+AX230</f>
        <v/>
      </c>
      <c r="AY256" s="44">
        <f>AY56+AY114+AY172+AY230</f>
        <v/>
      </c>
      <c r="AZ256" s="44">
        <f>AZ56+AZ114+AZ172+AZ230</f>
        <v/>
      </c>
      <c r="BA256" s="44">
        <f>BA56+BA114+BA172+BA230</f>
        <v/>
      </c>
      <c r="BB256" s="44">
        <f>BB56+BB114+BB172+BB230</f>
        <v/>
      </c>
      <c r="BC256" s="44">
        <f>BC56+BC114+BC172+BC230</f>
        <v/>
      </c>
      <c r="BD256" s="44">
        <f>BD56+BD114+BD172+BD230</f>
        <v/>
      </c>
      <c r="BE256" s="44">
        <f>BE56+BE114+BE172+BE230</f>
        <v/>
      </c>
      <c r="BF256" s="44">
        <f>BF56+BF114+BF172+BF230</f>
        <v/>
      </c>
      <c r="BG256" s="44">
        <f>BG56+BG114+BG172+BG230</f>
        <v/>
      </c>
      <c r="BH256" s="44">
        <f>BH56+BH114+BH172+BH230</f>
        <v/>
      </c>
      <c r="BI256" s="44">
        <f>BI56+BI114+BI172+BI230</f>
        <v/>
      </c>
      <c r="BJ256" s="44">
        <f>BJ56+BJ114+BJ172+BJ230</f>
        <v/>
      </c>
      <c r="BK256" s="44">
        <f>BK56+BK114+BK172+BK230</f>
        <v/>
      </c>
      <c r="BL256" s="44">
        <f>BL56+BL114+BL172+BL230</f>
        <v/>
      </c>
      <c r="BM256" s="44">
        <f>BM56+BM114+BM172+BM230</f>
        <v/>
      </c>
      <c r="BN256" s="44">
        <f>BN56+BN114+BN172+BN230</f>
        <v/>
      </c>
      <c r="BO256" s="44">
        <f>BO56+BO114+BO172+BO230</f>
        <v/>
      </c>
      <c r="BP256" s="44">
        <f>BP56+BP114+BP172+BP230</f>
        <v/>
      </c>
      <c r="BQ256" s="44">
        <f>BQ56+BQ114+BQ172+BQ230</f>
        <v/>
      </c>
      <c r="BR256" s="44">
        <f>BR56+BR114+BR172+BR230</f>
        <v/>
      </c>
      <c r="BS256" s="44">
        <f>BS56+BS114+BS172+BS230</f>
        <v/>
      </c>
      <c r="BT256" s="44">
        <f>BT56+BT114+BT172+BT230</f>
        <v/>
      </c>
      <c r="BU256" s="44">
        <f>BU56+BU114+BU172+BU230</f>
        <v/>
      </c>
      <c r="BV256" s="44">
        <f>BV56+BV114+BV172+BV230</f>
        <v/>
      </c>
      <c r="BW256" s="44">
        <f>BW56+BW114+BW172+BW230</f>
        <v/>
      </c>
      <c r="BX256" s="44">
        <f>BX56+BX114+BX172+BX230</f>
        <v/>
      </c>
      <c r="BY256" s="44">
        <f>BY56+BY114+BY172+BY230</f>
        <v/>
      </c>
      <c r="BZ256" s="44">
        <f>BZ56+BZ114+BZ172+BZ230</f>
        <v/>
      </c>
      <c r="CA256" s="44">
        <f>CA56+CA114+CA172+CA230</f>
        <v/>
      </c>
      <c r="CB256" s="44">
        <f>CB56+CB114+CB172+CB230</f>
        <v/>
      </c>
      <c r="CC256" s="44">
        <f>CC56+CC114+CC172+CC230</f>
        <v/>
      </c>
      <c r="CD256" s="44">
        <f>CD56+CD114+CD172+CD230</f>
        <v/>
      </c>
      <c r="CE256" s="44">
        <f>CE56+CE114+CE172+CE230</f>
        <v/>
      </c>
      <c r="CF256" s="44">
        <f>CF56+CF114+CF172+CF230</f>
        <v/>
      </c>
      <c r="CG256" s="44">
        <f>CG56+CG114+CG172+CG230</f>
        <v/>
      </c>
      <c r="CH256" s="44">
        <f>CH56+CH114+CH172+CH230</f>
        <v/>
      </c>
      <c r="CI256" s="44">
        <f>CI56+CI114+CI172+CI230</f>
        <v/>
      </c>
      <c r="CJ256" s="44">
        <f>CJ56+CJ114+CJ172+CJ230</f>
        <v/>
      </c>
      <c r="CK256" s="44">
        <f>CK56+CK114+CK172+CK230</f>
        <v/>
      </c>
      <c r="CL256" s="44">
        <f>CL56+CL114+CL172+CL230</f>
        <v/>
      </c>
      <c r="CM256" s="44">
        <f>CM56+CM114+CM172+CM230</f>
        <v/>
      </c>
      <c r="CN256" s="44">
        <f>CN56+CN114+CN172+CN230</f>
        <v/>
      </c>
      <c r="CO256" s="44">
        <f>CO56+CO114+CO172+CO230</f>
        <v/>
      </c>
      <c r="CP256" s="44">
        <f>CP56+CP114+CP172+CP230</f>
        <v/>
      </c>
      <c r="CQ256" s="44">
        <f>CQ56+CQ114+CQ172+CQ230</f>
        <v/>
      </c>
      <c r="CR256" s="44">
        <f>CR56+CR114+CR172+CR230</f>
        <v/>
      </c>
      <c r="CS256" s="44">
        <f>CS56+CS114+CS172+CS230</f>
        <v/>
      </c>
      <c r="CT256" s="44">
        <f>CT56+CT114+CT172+CT230</f>
        <v/>
      </c>
      <c r="CU256" s="44">
        <f>CU56+CU114+CU172+CU230</f>
        <v/>
      </c>
      <c r="CV256" s="44">
        <f>CV56+CV114+CV172+CV230</f>
        <v/>
      </c>
      <c r="CW256" s="44">
        <f>CW56+CW114+CW172+CW230</f>
        <v/>
      </c>
      <c r="CX256" s="44">
        <f>CX56+CX114+CX172+CX230</f>
        <v/>
      </c>
      <c r="CY256" s="44">
        <f>CY56+CY114+CY172+CY230</f>
        <v/>
      </c>
      <c r="CZ256" s="44">
        <f>CZ56+CZ114+CZ172+CZ230</f>
        <v/>
      </c>
      <c r="DA256" s="44">
        <f>DA56+DA114+DA172+DA230</f>
        <v/>
      </c>
      <c r="DB256" s="44">
        <f>DB56+DB114+DB172+DB230</f>
        <v/>
      </c>
      <c r="DC256" s="44">
        <f>DC56+DC114+DC172+DC230</f>
        <v/>
      </c>
      <c r="DD256" s="44">
        <f>DD56+DD114+DD172+DD230</f>
        <v/>
      </c>
      <c r="DE256" s="44">
        <f>DE56+DE114+DE172+DE230</f>
        <v/>
      </c>
      <c r="DF256" s="44">
        <f>DF56+DF114+DF172+DF230</f>
        <v/>
      </c>
      <c r="DG256" s="44">
        <f>DG56+DG114+DG172+DG230</f>
        <v/>
      </c>
      <c r="DH256" s="44">
        <f>DH56+DH114+DH172+DH230</f>
        <v/>
      </c>
      <c r="DI256" s="44">
        <f>DI56+DI114+DI172+DI230</f>
        <v/>
      </c>
      <c r="DJ256" s="44">
        <f>DJ56+DJ114+DJ172+DJ230</f>
        <v/>
      </c>
      <c r="DK256" s="44">
        <f>DK56+DK114+DK172+DK230</f>
        <v/>
      </c>
      <c r="DL256" s="44">
        <f>DL56+DL114+DL172+DL230</f>
        <v/>
      </c>
      <c r="DM256" s="44">
        <f>DM56+DM114+DM172+DM230</f>
        <v/>
      </c>
      <c r="DN256" s="44">
        <f>DN56+DN114+DN172+DN230</f>
        <v/>
      </c>
      <c r="DO256" s="44">
        <f>DO56+DO114+DO172+DO230</f>
        <v/>
      </c>
      <c r="DP256" s="44">
        <f>DP56+DP114+DP172+DP230</f>
        <v/>
      </c>
      <c r="DQ256" s="44">
        <f>DQ56+DQ114+DQ172+DQ230</f>
        <v/>
      </c>
      <c r="DR256" s="44">
        <f>DR56+DR114+DR172+DR230</f>
        <v/>
      </c>
      <c r="DS256" s="44">
        <f>DS56+DS114+DS172+DS230</f>
        <v/>
      </c>
      <c r="DT256" s="44">
        <f>DT56+DT114+DT172+DT230</f>
        <v/>
      </c>
      <c r="DU256" s="44">
        <f>DU56+DU114+DU172+DU230</f>
        <v/>
      </c>
      <c r="DV256" s="44">
        <f>DV56+DV114+DV172+DV230</f>
        <v/>
      </c>
      <c r="DW256" s="44">
        <f>DW56+DW114+DW172+DW230</f>
        <v/>
      </c>
      <c r="DX256" s="44">
        <f>DX56+DX114+DX172+DX230</f>
        <v/>
      </c>
      <c r="DY256" s="44">
        <f>DY56+DY114+DY172+DY230</f>
        <v/>
      </c>
      <c r="DZ256" s="44">
        <f>DZ56+DZ114+DZ172+DZ230</f>
        <v/>
      </c>
      <c r="EA256" s="44">
        <f>EA56+EA114+EA172+EA230</f>
        <v/>
      </c>
      <c r="EB256" s="44">
        <f>EB56+EB114+EB172+EB230</f>
        <v/>
      </c>
      <c r="EC256" s="44">
        <f>EC56+EC114+EC172+EC230</f>
        <v/>
      </c>
      <c r="ED256" s="44">
        <f>ED56+ED114+ED172+ED230</f>
        <v/>
      </c>
      <c r="EE256" s="44">
        <f>EE56+EE114+EE172+EE230</f>
        <v/>
      </c>
      <c r="EF256" s="44">
        <f>EF56+EF114+EF172+EF230</f>
        <v/>
      </c>
      <c r="EG256" s="44">
        <f>EG56+EG114+EG172+EG230</f>
        <v/>
      </c>
      <c r="EH256" s="44">
        <f>EH56+EH114+EH172+EH230</f>
        <v/>
      </c>
      <c r="EI256" s="44">
        <f>EI56+EI114+EI172+EI230</f>
        <v/>
      </c>
      <c r="EJ256" s="44">
        <f>EJ56+EJ114+EJ172+EJ230</f>
        <v/>
      </c>
      <c r="EK256" s="44">
        <f>EK56+EK114+EK172+EK230</f>
        <v/>
      </c>
      <c r="EL256" s="44">
        <f>EL56+EL114+EL172+EL230</f>
        <v/>
      </c>
      <c r="EM256" s="44">
        <f>EM56+EM114+EM172+EM230</f>
        <v/>
      </c>
      <c r="EN256" s="44">
        <f>EN56+EN114+EN172+EN230</f>
        <v/>
      </c>
      <c r="EO256" s="44">
        <f>EO56+EO114+EO172+EO230</f>
        <v/>
      </c>
      <c r="EP256" s="44">
        <f>EP56+EP114+EP172+EP230</f>
        <v/>
      </c>
      <c r="EQ256" s="44">
        <f>EQ56+EQ114+EQ172+EQ230</f>
        <v/>
      </c>
      <c r="ER256" s="44">
        <f>ER56+ER114+ER172+ER230</f>
        <v/>
      </c>
      <c r="ES256" s="44">
        <f>ES56+ES114+ES172+ES230</f>
        <v/>
      </c>
      <c r="ET256" s="44">
        <f>ET56+ET114+ET172+ET230</f>
        <v/>
      </c>
      <c r="EU256" s="44">
        <f>EU56+EU114+EU172+EU230</f>
        <v/>
      </c>
      <c r="EV256" s="44">
        <f>EV56+EV114+EV172+EV230</f>
        <v/>
      </c>
      <c r="EW256" s="44">
        <f>EW56+EW114+EW172+EW230</f>
        <v/>
      </c>
      <c r="EX256" s="44">
        <f>EX56+EX114+EX172+EX230</f>
        <v/>
      </c>
      <c r="EY256" s="44">
        <f>EY56+EY114+EY172+EY230</f>
        <v/>
      </c>
      <c r="EZ256" s="44">
        <f>EZ56+EZ114+EZ172+EZ230</f>
        <v/>
      </c>
      <c r="FA256" s="44">
        <f>FA56+FA114+FA172+FA230</f>
        <v/>
      </c>
      <c r="FB256" s="44">
        <f>FB56+FB114+FB172+FB230</f>
        <v/>
      </c>
      <c r="FC256" s="44">
        <f>FC56+FC114+FC172+FC230</f>
        <v/>
      </c>
      <c r="FD256" s="44">
        <f>FD56+FD114+FD172+FD230</f>
        <v/>
      </c>
      <c r="FE256" s="44">
        <f>FE56+FE114+FE172+FE230</f>
        <v/>
      </c>
      <c r="FF256" s="44">
        <f>FF56+FF114+FF172+FF230</f>
        <v/>
      </c>
      <c r="FG256" s="44">
        <f>FG56+FG114+FG172+FG230</f>
        <v/>
      </c>
      <c r="FH256" s="44">
        <f>FH56+FH114+FH172+FH230</f>
        <v/>
      </c>
      <c r="FI256" s="44">
        <f>FI56+FI114+FI172+FI230</f>
        <v/>
      </c>
      <c r="FJ256" s="44">
        <f>FJ56+FJ114+FJ172+FJ230</f>
        <v/>
      </c>
      <c r="FK256" s="44">
        <f>FK56+FK114+FK172+FK230</f>
        <v/>
      </c>
      <c r="FL256" s="44">
        <f>FL56+FL114+FL172+FL230</f>
        <v/>
      </c>
      <c r="FM256" s="44">
        <f>FM56+FM114+FM172+FM230</f>
        <v/>
      </c>
      <c r="FN256" s="44">
        <f>FN56+FN114+FN172+FN230</f>
        <v/>
      </c>
      <c r="FO256" s="44">
        <f>FO56+FO114+FO172+FO230</f>
        <v/>
      </c>
      <c r="FP256" s="44">
        <f>FP56+FP114+FP172+FP230</f>
        <v/>
      </c>
      <c r="FQ256" s="44">
        <f>FQ56+FQ114+FQ172+FQ230</f>
        <v/>
      </c>
      <c r="FR256" s="44">
        <f>FR56+FR114+FR172+FR230</f>
        <v/>
      </c>
      <c r="FS256" s="44">
        <f>FS56+FS114+FS172+FS230</f>
        <v/>
      </c>
      <c r="FT256" s="44">
        <f>FT56+FT114+FT172+FT230</f>
        <v/>
      </c>
      <c r="FU256" s="44">
        <f>FU56+FU114+FU172+FU230</f>
        <v/>
      </c>
      <c r="FV256" s="44">
        <f>FV56+FV114+FV172+FV230</f>
        <v/>
      </c>
      <c r="FW256" s="44">
        <f>FW56+FW114+FW172+FW230</f>
        <v/>
      </c>
      <c r="FX256" s="44">
        <f>FX56+FX114+FX172+FX230</f>
        <v/>
      </c>
      <c r="FY256" s="44">
        <f>FY56+FY114+FY172+FY230</f>
        <v/>
      </c>
      <c r="FZ256" s="44">
        <f>FZ56+FZ114+FZ172+FZ230</f>
        <v/>
      </c>
      <c r="GA256" s="44">
        <f>GA56+GA114+GA172+GA230</f>
        <v/>
      </c>
      <c r="GB256" s="44">
        <f>GB56+GB114+GB172+GB230</f>
        <v/>
      </c>
      <c r="GC256" s="44">
        <f>GC56+GC114+GC172+GC230</f>
        <v/>
      </c>
      <c r="GD256" s="44">
        <f>GD56+GD114+GD172+GD230</f>
        <v/>
      </c>
      <c r="GE256" s="44">
        <f>GE56+GE114+GE172+GE230</f>
        <v/>
      </c>
      <c r="GF256" s="44">
        <f>GF56+GF114+GF172+GF230</f>
        <v/>
      </c>
      <c r="GG256" s="44">
        <f>GG56+GG114+GG172+GG230</f>
        <v/>
      </c>
      <c r="GH256" s="44">
        <f>GH56+GH114+GH172+GH230</f>
        <v/>
      </c>
      <c r="GI256" s="44">
        <f>GI56+GI114+GI172+GI230</f>
        <v/>
      </c>
      <c r="GJ256" s="44">
        <f>GJ56+GJ114+GJ172+GJ230</f>
        <v/>
      </c>
      <c r="GK256" s="44">
        <f>GK56+GK114+GK172+GK230</f>
        <v/>
      </c>
      <c r="GL256" s="44">
        <f>GL56+GL114+GL172+GL230</f>
        <v/>
      </c>
      <c r="GM256" s="44">
        <f>GM56+GM114+GM172+GM230</f>
        <v/>
      </c>
      <c r="GN256" s="44">
        <f>GN56+GN114+GN172+GN230</f>
        <v/>
      </c>
      <c r="GO256" s="44">
        <f>GO56+GO114+GO172+GO230</f>
        <v/>
      </c>
      <c r="GP256" s="44">
        <f>GP56+GP114+GP172+GP230</f>
        <v/>
      </c>
      <c r="GQ256" s="44">
        <f>GQ56+GQ114+GQ172+GQ230</f>
        <v/>
      </c>
      <c r="GR256" s="44">
        <f>GR56+GR114+GR172+GR230</f>
        <v/>
      </c>
      <c r="GS256" s="44">
        <f>GS56+GS114+GS172+GS230</f>
        <v/>
      </c>
      <c r="GT256" s="44">
        <f>GT56+GT114+GT172+GT230</f>
        <v/>
      </c>
      <c r="GU256" s="44">
        <f>GU56+GU114+GU172+GU230</f>
        <v/>
      </c>
      <c r="GV256" s="44">
        <f>GV56+GV114+GV172+GV230</f>
        <v/>
      </c>
      <c r="GW256" s="44">
        <f>GW56+GW114+GW172+GW230</f>
        <v/>
      </c>
      <c r="GX256" s="44">
        <f>GX56+GX114+GX172+GX230</f>
        <v/>
      </c>
      <c r="GY256" s="44">
        <f>GY56+GY114+GY172+GY230</f>
        <v/>
      </c>
      <c r="GZ256" s="44">
        <f>GZ56+GZ114+GZ172+GZ230</f>
        <v/>
      </c>
      <c r="HA256" s="44">
        <f>HA56+HA114+HA172+HA230</f>
        <v/>
      </c>
      <c r="HB256" s="44">
        <f>HB56+HB114+HB172+HB230</f>
        <v/>
      </c>
      <c r="HC256" s="44">
        <f>HC56+HC114+HC172+HC230</f>
        <v/>
      </c>
      <c r="HD256" s="44">
        <f>HD56+HD114+HD172+HD230</f>
        <v/>
      </c>
      <c r="HE256" s="44">
        <f>HE56+HE114+HE172+HE230</f>
        <v/>
      </c>
      <c r="HF256" s="44">
        <f>HF56+HF114+HF172+HF230</f>
        <v/>
      </c>
      <c r="HG256" s="44">
        <f>HG56+HG114+HG172+HG230</f>
        <v/>
      </c>
      <c r="HH256" s="44">
        <f>HH56+HH114+HH172+HH230</f>
        <v/>
      </c>
      <c r="HI256" s="44">
        <f>HI56+HI114+HI172+HI230</f>
        <v/>
      </c>
      <c r="HJ256" s="44">
        <f>HJ56+HJ114+HJ172+HJ230</f>
        <v/>
      </c>
      <c r="HK256" s="44">
        <f>HK56+HK114+HK172+HK230</f>
        <v/>
      </c>
      <c r="HL256" s="44">
        <f>HL56+HL114+HL172+HL230</f>
        <v/>
      </c>
      <c r="HM256" s="44">
        <f>HM56+HM114+HM172+HM230</f>
        <v/>
      </c>
      <c r="HN256" s="44">
        <f>HN56+HN114+HN172+HN230</f>
        <v/>
      </c>
      <c r="HO256" s="44">
        <f>HO56+HO114+HO172+HO230</f>
        <v/>
      </c>
      <c r="HP256" s="44">
        <f>HP56+HP114+HP172+HP230</f>
        <v/>
      </c>
      <c r="HQ256" s="44">
        <f>HQ56+HQ114+HQ172+HQ230</f>
        <v/>
      </c>
      <c r="HR256" s="44">
        <f>HR56+HR114+HR172+HR230</f>
        <v/>
      </c>
      <c r="HS256" s="44">
        <f>HS56+HS114+HS172+HS230</f>
        <v/>
      </c>
      <c r="HT256" s="44">
        <f>HT56+HT114+HT172+HT230</f>
        <v/>
      </c>
      <c r="HU256" s="44">
        <f>HU56+HU114+HU172+HU230</f>
        <v/>
      </c>
      <c r="HV256" s="44">
        <f>HV56+HV114+HV172+HV230</f>
        <v/>
      </c>
      <c r="HW256" s="44">
        <f>HW56+HW114+HW172+HW230</f>
        <v/>
      </c>
      <c r="HX256" s="44">
        <f>HX56+HX114+HX172+HX230</f>
        <v/>
      </c>
      <c r="HY256" s="44">
        <f>HY56+HY114+HY172+HY230</f>
        <v/>
      </c>
      <c r="HZ256" s="44">
        <f>HZ56+HZ114+HZ172+HZ230</f>
        <v/>
      </c>
      <c r="IA256" s="44">
        <f>IA56+IA114+IA172+IA230</f>
        <v/>
      </c>
      <c r="IB256" s="44">
        <f>IB56+IB114+IB172+IB230</f>
        <v/>
      </c>
      <c r="IC256" s="44">
        <f>IC56+IC114+IC172+IC230</f>
        <v/>
      </c>
      <c r="ID256" s="44">
        <f>ID56+ID114+ID172+ID230</f>
        <v/>
      </c>
      <c r="IE256" s="44">
        <f>IE56+IE114+IE172+IE230</f>
        <v/>
      </c>
      <c r="IF256" s="44">
        <f>IF56+IF114+IF172+IF230</f>
        <v/>
      </c>
      <c r="IG256" s="44">
        <f>IG56+IG114+IG172+IG230</f>
        <v/>
      </c>
      <c r="IH256" s="44">
        <f>IH56+IH114+IH172+IH230</f>
        <v/>
      </c>
      <c r="II256" s="44">
        <f>II56+II114+II172+II230</f>
        <v/>
      </c>
      <c r="IJ256" s="44">
        <f>IJ56+IJ114+IJ172+IJ230</f>
        <v/>
      </c>
      <c r="IK256" s="44">
        <f>IK56+IK114+IK172+IK230</f>
        <v/>
      </c>
      <c r="IL256" s="44">
        <f>IL56+IL114+IL172+IL230</f>
        <v/>
      </c>
      <c r="IM256" s="44">
        <f>IM56+IM114+IM172+IM230</f>
        <v/>
      </c>
      <c r="IN256" s="44">
        <f>IN56+IN114+IN172+IN230</f>
        <v/>
      </c>
      <c r="IO256" s="44">
        <f>IO56+IO114+IO172+IO230</f>
        <v/>
      </c>
      <c r="IP256" s="44">
        <f>IP56+IP114+IP172+IP230</f>
        <v/>
      </c>
      <c r="IQ256" s="44">
        <f>IQ56+IQ114+IQ172+IQ230</f>
        <v/>
      </c>
      <c r="IR256" s="44">
        <f>IR56+IR114+IR172+IR230</f>
        <v/>
      </c>
      <c r="IS256" s="44">
        <f>IS56+IS114+IS172+IS230</f>
        <v/>
      </c>
      <c r="IT256" s="44">
        <f>IT56+IT114+IT172+IT230</f>
        <v/>
      </c>
      <c r="IU256" s="44">
        <f>IU56+IU114+IU172+IU230</f>
        <v/>
      </c>
      <c r="IV256" s="44">
        <f>IV56+IV114+IV172+IV230</f>
        <v/>
      </c>
      <c r="IW256" s="44">
        <f>IW56+IW114+IW172+IW230</f>
        <v/>
      </c>
      <c r="IX256" s="44">
        <f>IX56+IX114+IX172+IX230</f>
        <v/>
      </c>
      <c r="IY256" s="44">
        <f>IY56+IY114+IY172+IY230</f>
        <v/>
      </c>
      <c r="IZ256" s="44">
        <f>IZ56+IZ114+IZ172+IZ230</f>
        <v/>
      </c>
      <c r="JA256" s="44">
        <f>JA56+JA114+JA172+JA230</f>
        <v/>
      </c>
      <c r="JB256" s="44">
        <f>JB56+JB114+JB172+JB230</f>
        <v/>
      </c>
      <c r="JC256" s="44">
        <f>JC56+JC114+JC172+JC230</f>
        <v/>
      </c>
      <c r="JD256" s="44">
        <f>JD56+JD114+JD172+JD230</f>
        <v/>
      </c>
      <c r="JE256" s="44">
        <f>JE56+JE114+JE172+JE230</f>
        <v/>
      </c>
      <c r="JF256" s="44">
        <f>JF56+JF114+JF172+JF230</f>
        <v/>
      </c>
      <c r="JG256" s="44">
        <f>JG56+JG114+JG172+JG230</f>
        <v/>
      </c>
      <c r="JH256" s="44">
        <f>JH56+JH114+JH172+JH230</f>
        <v/>
      </c>
      <c r="JI256" s="44">
        <f>JI56+JI114+JI172+JI230</f>
        <v/>
      </c>
      <c r="JJ256" s="44">
        <f>JJ56+JJ114+JJ172+JJ230</f>
        <v/>
      </c>
      <c r="JK256" s="44">
        <f>JK56+JK114+JK172+JK230</f>
        <v/>
      </c>
      <c r="JL256" s="44">
        <f>JL56+JL114+JL172+JL230</f>
        <v/>
      </c>
      <c r="JM256" s="44">
        <f>JM56+JM114+JM172+JM230</f>
        <v/>
      </c>
      <c r="JN256" s="44">
        <f>JN56+JN114+JN172+JN230</f>
        <v/>
      </c>
      <c r="JO256" s="44">
        <f>JO56+JO114+JO172+JO230</f>
        <v/>
      </c>
      <c r="JP256" s="44">
        <f>JP56+JP114+JP172+JP230</f>
        <v/>
      </c>
      <c r="JQ256" s="44">
        <f>JQ56+JQ114+JQ172+JQ230</f>
        <v/>
      </c>
      <c r="JR256" s="44">
        <f>JR56+JR114+JR172+JR230</f>
        <v/>
      </c>
      <c r="JS256" s="44">
        <f>JS56+JS114+JS172+JS230</f>
        <v/>
      </c>
      <c r="JT256" s="44">
        <f>JT56+JT114+JT172+JT230</f>
        <v/>
      </c>
      <c r="JU256" s="44">
        <f>JU56+JU114+JU172+JU230</f>
        <v/>
      </c>
      <c r="JV256" s="44">
        <f>JV56+JV114+JV172+JV230</f>
        <v/>
      </c>
      <c r="JW256" s="44">
        <f>JW56+JW114+JW172+JW230</f>
        <v/>
      </c>
      <c r="JX256" s="44">
        <f>JX56+JX114+JX172+JX230</f>
        <v/>
      </c>
      <c r="JY256" s="44">
        <f>JY56+JY114+JY172+JY230</f>
        <v/>
      </c>
      <c r="JZ256" s="44">
        <f>JZ56+JZ114+JZ172+JZ230</f>
        <v/>
      </c>
      <c r="KA256" s="44">
        <f>KA56+KA114+KA172+KA230</f>
        <v/>
      </c>
      <c r="KB256" s="44">
        <f>KB56+KB114+KB172+KB230</f>
        <v/>
      </c>
      <c r="KC256" s="44">
        <f>KC56+KC114+KC172+KC230</f>
        <v/>
      </c>
      <c r="KD256" s="44">
        <f>KD56+KD114+KD172+KD230</f>
        <v/>
      </c>
      <c r="KE256" s="44">
        <f>KE56+KE114+KE172+KE230</f>
        <v/>
      </c>
      <c r="KF256" s="44">
        <f>KF56+KF114+KF172+KF230</f>
        <v/>
      </c>
      <c r="KG256" s="44">
        <f>KG56+KG114+KG172+KG230</f>
        <v/>
      </c>
      <c r="KH256" s="44">
        <f>KH56+KH114+KH172+KH230</f>
        <v/>
      </c>
      <c r="KI256" s="44">
        <f>KI56+KI114+KI172+KI230</f>
        <v/>
      </c>
      <c r="KJ256" s="44">
        <f>KJ56+KJ114+KJ172+KJ230</f>
        <v/>
      </c>
      <c r="KK256" s="44">
        <f>KK56+KK114+KK172+KK230</f>
        <v/>
      </c>
      <c r="KL256" s="44">
        <f>KL56+KL114+KL172+KL230</f>
        <v/>
      </c>
      <c r="KM256" s="44">
        <f>KM56+KM114+KM172+KM230</f>
        <v/>
      </c>
      <c r="KN256" s="44">
        <f>KN56+KN114+KN172+KN230</f>
        <v/>
      </c>
      <c r="KO256" s="44">
        <f>KO56+KO114+KO172+KO230</f>
        <v/>
      </c>
      <c r="KP256" s="44">
        <f>KP56+KP114+KP172+KP230</f>
        <v/>
      </c>
      <c r="KQ256" s="44">
        <f>KQ56+KQ114+KQ172+KQ230</f>
        <v/>
      </c>
      <c r="KR256" s="44">
        <f>KR56+KR114+KR172+KR230</f>
        <v/>
      </c>
      <c r="KS256" s="44">
        <f>KS56+KS114+KS172+KS230</f>
        <v/>
      </c>
      <c r="KT256" s="44">
        <f>KT56+KT114+KT172+KT230</f>
        <v/>
      </c>
      <c r="KU256" s="44">
        <f>KU56+KU114+KU172+KU230</f>
        <v/>
      </c>
      <c r="KV256" s="44">
        <f>KV56+KV114+KV172+KV230</f>
        <v/>
      </c>
      <c r="KW256" s="44">
        <f>KW56+KW114+KW172+KW230</f>
        <v/>
      </c>
      <c r="KX256" s="44">
        <f>KX56+KX114+KX172+KX230</f>
        <v/>
      </c>
      <c r="KY256" s="44">
        <f>KY56+KY114+KY172+KY230</f>
        <v/>
      </c>
      <c r="KZ256" s="44">
        <f>KZ56+KZ114+KZ172+KZ230</f>
        <v/>
      </c>
      <c r="LA256" s="44">
        <f>LA56+LA114+LA172+LA230</f>
        <v/>
      </c>
      <c r="LB256" s="44">
        <f>LB56+LB114+LB172+LB230</f>
        <v/>
      </c>
      <c r="LC256" s="44">
        <f>LC56+LC114+LC172+LC230</f>
        <v/>
      </c>
      <c r="LD256" s="44">
        <f>LD56+LD114+LD172+LD230</f>
        <v/>
      </c>
      <c r="LE256" s="44">
        <f>LE56+LE114+LE172+LE230</f>
        <v/>
      </c>
      <c r="LF256" s="44">
        <f>LF56+LF114+LF172+LF230</f>
        <v/>
      </c>
      <c r="LG256" s="44">
        <f>LG56+LG114+LG172+LG230</f>
        <v/>
      </c>
      <c r="LH256" s="44">
        <f>LH56+LH114+LH172+LH230</f>
        <v/>
      </c>
      <c r="LI256" s="44">
        <f>LI56+LI114+LI172+LI230</f>
        <v/>
      </c>
      <c r="LJ256" s="44">
        <f>LJ56+LJ114+LJ172+LJ230</f>
        <v/>
      </c>
      <c r="LK256" s="44">
        <f>LK56+LK114+LK172+LK230</f>
        <v/>
      </c>
      <c r="LL256" s="44">
        <f>LL56+LL114+LL172+LL230</f>
        <v/>
      </c>
      <c r="LM256" s="44">
        <f>LM56+LM114+LM172+LM230</f>
        <v/>
      </c>
      <c r="LN256" s="44">
        <f>LN56+LN114+LN172+LN230</f>
        <v/>
      </c>
      <c r="LO256" s="44">
        <f>LO56+LO114+LO172+LO230</f>
        <v/>
      </c>
      <c r="LP256" s="44">
        <f>LP56+LP114+LP172+LP230</f>
        <v/>
      </c>
      <c r="LQ256" s="44">
        <f>LQ56+LQ114+LQ172+LQ230</f>
        <v/>
      </c>
      <c r="LR256" s="44">
        <f>LR56+LR114+LR172+LR230</f>
        <v/>
      </c>
      <c r="LS256" s="44">
        <f>LS56+LS114+LS172+LS230</f>
        <v/>
      </c>
      <c r="LT256" s="44">
        <f>LT56+LT114+LT172+LT230</f>
        <v/>
      </c>
      <c r="LU256" s="44">
        <f>LU56+LU114+LU172+LU230</f>
        <v/>
      </c>
      <c r="LV256" s="44">
        <f>LV56+LV114+LV172+LV230</f>
        <v/>
      </c>
      <c r="LW256" s="44">
        <f>LW56+LW114+LW172+LW230</f>
        <v/>
      </c>
      <c r="LX256" s="44">
        <f>LX56+LX114+LX172+LX230</f>
        <v/>
      </c>
      <c r="LY256" s="44">
        <f>LY56+LY114+LY172+LY230</f>
        <v/>
      </c>
      <c r="LZ256" s="44">
        <f>LZ56+LZ114+LZ172+LZ230</f>
        <v/>
      </c>
      <c r="MA256" s="44">
        <f>MA56+MA114+MA172+MA230</f>
        <v/>
      </c>
      <c r="MB256" s="44">
        <f>MB56+MB114+MB172+MB230</f>
        <v/>
      </c>
      <c r="MC256" s="44">
        <f>MC56+MC114+MC172+MC230</f>
        <v/>
      </c>
      <c r="MD256" s="44">
        <f>MD56+MD114+MD172+MD230</f>
        <v/>
      </c>
      <c r="ME256" s="44">
        <f>ME56+ME114+ME172+ME230</f>
        <v/>
      </c>
      <c r="MF256" s="44">
        <f>MF56+MF114+MF172+MF230</f>
        <v/>
      </c>
      <c r="MG256" s="44">
        <f>MG56+MG114+MG172+MG230</f>
        <v/>
      </c>
      <c r="MH256" s="44">
        <f>MH56+MH114+MH172+MH230</f>
        <v/>
      </c>
      <c r="MI256" s="44">
        <f>MI56+MI114+MI172+MI230</f>
        <v/>
      </c>
      <c r="MJ256" s="44">
        <f>MJ56+MJ114+MJ172+MJ230</f>
        <v/>
      </c>
      <c r="MK256" s="44">
        <f>MK56+MK114+MK172+MK230</f>
        <v/>
      </c>
      <c r="ML256" s="44">
        <f>ML56+ML114+ML172+ML230</f>
        <v/>
      </c>
      <c r="MM256" s="44">
        <f>MM56+MM114+MM172+MM230</f>
        <v/>
      </c>
      <c r="MN256" s="44">
        <f>MN56+MN114+MN172+MN230</f>
        <v/>
      </c>
      <c r="MO256" s="44">
        <f>MO56+MO114+MO172+MO230</f>
        <v/>
      </c>
      <c r="MP256" s="44">
        <f>MP56+MP114+MP172+MP230</f>
        <v/>
      </c>
      <c r="MQ256" s="44">
        <f>MQ56+MQ114+MQ172+MQ230</f>
        <v/>
      </c>
      <c r="MR256" s="44">
        <f>MR56+MR114+MR172+MR230</f>
        <v/>
      </c>
      <c r="MS256" s="44">
        <f>MS56+MS114+MS172+MS230</f>
        <v/>
      </c>
      <c r="MT256" s="44">
        <f>MT56+MT114+MT172+MT230</f>
        <v/>
      </c>
      <c r="MU256" s="44">
        <f>MU56+MU114+MU172+MU230</f>
        <v/>
      </c>
      <c r="MV256" s="44">
        <f>MV56+MV114+MV172+MV230</f>
        <v/>
      </c>
      <c r="MW256" s="44">
        <f>MW56+MW114+MW172+MW230</f>
        <v/>
      </c>
      <c r="MX256" s="44">
        <f>MX56+MX114+MX172+MX230</f>
        <v/>
      </c>
      <c r="MY256" s="44">
        <f>MY56+MY114+MY172+MY230</f>
        <v/>
      </c>
      <c r="MZ256" s="44">
        <f>MZ56+MZ114+MZ172+MZ230</f>
        <v/>
      </c>
      <c r="NA256" s="44">
        <f>NA56+NA114+NA172+NA230</f>
        <v/>
      </c>
      <c r="NB256" s="44">
        <f>NB56+NB114+NB172+NB230</f>
        <v/>
      </c>
      <c r="NC256" s="44">
        <f>NC56+NC114+NC172+NC230</f>
        <v/>
      </c>
      <c r="ND256" s="44">
        <f>ND56+ND114+ND172+ND230</f>
        <v/>
      </c>
      <c r="NE256" s="44">
        <f>NE56+NE114+NE172+NE230</f>
        <v/>
      </c>
      <c r="NF256" s="44">
        <f>NF56+NF114+NF172+NF230</f>
        <v/>
      </c>
      <c r="NG256" s="44">
        <f>NG56+NG114+NG172+NG230</f>
        <v/>
      </c>
      <c r="NH256" s="44">
        <f>NH56+NH114+NH172+NH230</f>
        <v/>
      </c>
      <c r="NI256" s="44">
        <f>NI56+NI114+NI172+NI230</f>
        <v/>
      </c>
      <c r="NJ256" s="44">
        <f>NJ56+NJ114+NJ172+NJ230</f>
        <v/>
      </c>
      <c r="NK256" s="44">
        <f>NK56+NK114+NK172+NK230</f>
        <v/>
      </c>
      <c r="NL256" s="44">
        <f>NL56+NL114+NL172+NL230</f>
        <v/>
      </c>
      <c r="NM256" s="44">
        <f>NM56+NM114+NM172+NM230</f>
        <v/>
      </c>
      <c r="NN256" s="44">
        <f>NN56+NN114+NN172+NN230</f>
        <v/>
      </c>
      <c r="NO256" s="44">
        <f>NO56+NO114+NO172+NO230</f>
        <v/>
      </c>
      <c r="NP256" s="44">
        <f>NP56+NP114+NP172+NP230</f>
        <v/>
      </c>
      <c r="NQ256" s="44">
        <f>NQ56+NQ114+NQ172+NQ230</f>
        <v/>
      </c>
      <c r="NR256" s="44">
        <f>NR56+NR114+NR172+NR230</f>
        <v/>
      </c>
      <c r="NS256" s="44">
        <f>NS56+NS114+NS172+NS230</f>
        <v/>
      </c>
      <c r="NT256" s="44">
        <f>NT56+NT114+NT172+NT230</f>
        <v/>
      </c>
      <c r="NU256" s="44">
        <f>NU56+NU114+NU172+NU230</f>
        <v/>
      </c>
      <c r="NV256" s="44">
        <f>NV56+NV114+NV172+NV230</f>
        <v/>
      </c>
      <c r="NW256" s="44">
        <f>NW56+NW114+NW172+NW230</f>
        <v/>
      </c>
      <c r="NX256" s="44">
        <f>NX56+NX114+NX172+NX230</f>
        <v/>
      </c>
      <c r="NY256" s="44">
        <f>NY56+NY114+NY172+NY230</f>
        <v/>
      </c>
      <c r="NZ256" s="44">
        <f>NZ56+NZ114+NZ172+NZ230</f>
        <v/>
      </c>
      <c r="OA256" s="44">
        <f>OA56+OA114+OA172+OA230</f>
        <v/>
      </c>
      <c r="OB256" s="44">
        <f>OB56+OB114+OB172+OB230</f>
        <v/>
      </c>
      <c r="OC256" s="44">
        <f>OC56+OC114+OC172+OC230</f>
        <v/>
      </c>
      <c r="OD256" s="44">
        <f>OD56+OD114+OD172+OD230</f>
        <v/>
      </c>
      <c r="OE256" s="44">
        <f>OE56+OE114+OE172+OE230</f>
        <v/>
      </c>
      <c r="OF256" s="44">
        <f>OF56+OF114+OF172+OF230</f>
        <v/>
      </c>
      <c r="OG256" s="44">
        <f>OG56+OG114+OG172+OG230</f>
        <v/>
      </c>
      <c r="OH256" s="44">
        <f>OH56+OH114+OH172+OH230</f>
        <v/>
      </c>
      <c r="OI256" s="44">
        <f>OI56+OI114+OI172+OI230</f>
        <v/>
      </c>
      <c r="OJ256" s="44">
        <f>OJ56+OJ114+OJ172+OJ230</f>
        <v/>
      </c>
      <c r="OK256" s="44">
        <f>OK56+OK114+OK172+OK230</f>
        <v/>
      </c>
      <c r="OL256" s="44">
        <f>OL56+OL114+OL172+OL230</f>
        <v/>
      </c>
      <c r="OM256" s="44">
        <f>OM56+OM114+OM172+OM230</f>
        <v/>
      </c>
      <c r="ON256" s="44">
        <f>ON56+ON114+ON172+ON230</f>
        <v/>
      </c>
      <c r="OO256" s="44">
        <f>OO56+OO114+OO172+OO230</f>
        <v/>
      </c>
      <c r="OP256" s="44">
        <f>OP56+OP114+OP172+OP230</f>
        <v/>
      </c>
      <c r="OQ256" s="44">
        <f>OQ56+OQ114+OQ172+OQ230</f>
        <v/>
      </c>
      <c r="OR256" s="44">
        <f>OR56+OR114+OR172+OR230</f>
        <v/>
      </c>
      <c r="OS256" s="44">
        <f>OS56+OS114+OS172+OS230</f>
        <v/>
      </c>
      <c r="OT256" s="44">
        <f>OT56+OT114+OT172+OT230</f>
        <v/>
      </c>
      <c r="OU256" s="44">
        <f>OU56+OU114+OU172+OU230</f>
        <v/>
      </c>
      <c r="OV256" s="44">
        <f>OV56+OV114+OV172+OV230</f>
        <v/>
      </c>
      <c r="OW256" s="44">
        <f>OW56+OW114+OW172+OW230</f>
        <v/>
      </c>
      <c r="OX256" s="44">
        <f>OX56+OX114+OX172+OX230</f>
        <v/>
      </c>
      <c r="OY256" s="44">
        <f>OY56+OY114+OY172+OY230</f>
        <v/>
      </c>
      <c r="OZ256" s="44">
        <f>OZ56+OZ114+OZ172+OZ230</f>
        <v/>
      </c>
      <c r="PA256" s="44">
        <f>PA56+PA114+PA172+PA230</f>
        <v/>
      </c>
      <c r="PB256" s="44">
        <f>PB56+PB114+PB172+PB230</f>
        <v/>
      </c>
      <c r="PC256" s="44">
        <f>PC56+PC114+PC172+PC230</f>
        <v/>
      </c>
      <c r="PD256" s="44">
        <f>PD56+PD114+PD172+PD230</f>
        <v/>
      </c>
      <c r="PE256" s="44">
        <f>PE56+PE114+PE172+PE230</f>
        <v/>
      </c>
      <c r="PF256" s="44">
        <f>PF56+PF114+PF172+PF230</f>
        <v/>
      </c>
      <c r="PG256" s="44">
        <f>PG56+PG114+PG172+PG230</f>
        <v/>
      </c>
      <c r="PH256" s="44">
        <f>PH56+PH114+PH172+PH230</f>
        <v/>
      </c>
      <c r="PI256" s="44">
        <f>PI56+PI114+PI172+PI230</f>
        <v/>
      </c>
      <c r="PJ256" s="44">
        <f>PJ56+PJ114+PJ172+PJ230</f>
        <v/>
      </c>
      <c r="PK256" s="44">
        <f>PK56+PK114+PK172+PK230</f>
        <v/>
      </c>
      <c r="PL256" s="44">
        <f>PL56+PL114+PL172+PL230</f>
        <v/>
      </c>
      <c r="PM256" s="44">
        <f>PM56+PM114+PM172+PM230</f>
        <v/>
      </c>
    </row>
    <row r="257">
      <c r="A257" s="9" t="inlineStr">
        <is>
          <t>Landowner buyout</t>
        </is>
      </c>
      <c r="B257" s="9" t="inlineStr">
        <is>
          <t>ALL</t>
        </is>
      </c>
      <c r="C257" s="43">
        <f>SUM(D257:PM257)</f>
        <v/>
      </c>
      <c r="D257" s="44">
        <f>D55+D113+D171+D229</f>
        <v/>
      </c>
      <c r="E257" s="44">
        <f>E55+E113+E171+E229</f>
        <v/>
      </c>
      <c r="F257" s="44">
        <f>F55+F113+F171+F229</f>
        <v/>
      </c>
      <c r="G257" s="44">
        <f>G55+G113+G171+G229</f>
        <v/>
      </c>
      <c r="H257" s="44">
        <f>H55+H113+H171+H229</f>
        <v/>
      </c>
      <c r="I257" s="44">
        <f>I55+I113+I171+I229</f>
        <v/>
      </c>
      <c r="J257" s="44">
        <f>J55+J113+J171+J229</f>
        <v/>
      </c>
      <c r="K257" s="44">
        <f>K55+K113+K171+K229</f>
        <v/>
      </c>
      <c r="L257" s="44">
        <f>L55+L113+L171+L229</f>
        <v/>
      </c>
      <c r="M257" s="44">
        <f>M55+M113+M171+M229</f>
        <v/>
      </c>
      <c r="N257" s="44">
        <f>N55+N113+N171+N229</f>
        <v/>
      </c>
      <c r="O257" s="44">
        <f>O55+O113+O171+O229</f>
        <v/>
      </c>
      <c r="P257" s="44">
        <f>P55+P113+P171+P229</f>
        <v/>
      </c>
      <c r="Q257" s="44">
        <f>Q55+Q113+Q171+Q229</f>
        <v/>
      </c>
      <c r="R257" s="44">
        <f>R55+R113+R171+R229</f>
        <v/>
      </c>
      <c r="S257" s="44">
        <f>S55+S113+S171+S229</f>
        <v/>
      </c>
      <c r="T257" s="44">
        <f>T55+T113+T171+T229</f>
        <v/>
      </c>
      <c r="U257" s="44">
        <f>U55+U113+U171+U229</f>
        <v/>
      </c>
      <c r="V257" s="44">
        <f>V55+V113+V171+V229</f>
        <v/>
      </c>
      <c r="W257" s="44">
        <f>W55+W113+W171+W229</f>
        <v/>
      </c>
      <c r="X257" s="44">
        <f>X55+X113+X171+X229</f>
        <v/>
      </c>
      <c r="Y257" s="44">
        <f>Y55+Y113+Y171+Y229</f>
        <v/>
      </c>
      <c r="Z257" s="44">
        <f>Z55+Z113+Z171+Z229</f>
        <v/>
      </c>
      <c r="AA257" s="44">
        <f>AA55+AA113+AA171+AA229</f>
        <v/>
      </c>
      <c r="AB257" s="44">
        <f>AB55+AB113+AB171+AB229</f>
        <v/>
      </c>
      <c r="AC257" s="44">
        <f>AC55+AC113+AC171+AC229</f>
        <v/>
      </c>
      <c r="AD257" s="44">
        <f>AD55+AD113+AD171+AD229</f>
        <v/>
      </c>
      <c r="AE257" s="44">
        <f>AE55+AE113+AE171+AE229</f>
        <v/>
      </c>
      <c r="AF257" s="44">
        <f>AF55+AF113+AF171+AF229</f>
        <v/>
      </c>
      <c r="AG257" s="44">
        <f>AG55+AG113+AG171+AG229</f>
        <v/>
      </c>
      <c r="AH257" s="44">
        <f>AH55+AH113+AH171+AH229</f>
        <v/>
      </c>
      <c r="AI257" s="44">
        <f>AI55+AI113+AI171+AI229</f>
        <v/>
      </c>
      <c r="AJ257" s="44">
        <f>AJ55+AJ113+AJ171+AJ229</f>
        <v/>
      </c>
      <c r="AK257" s="44">
        <f>AK55+AK113+AK171+AK229</f>
        <v/>
      </c>
      <c r="AL257" s="44">
        <f>AL55+AL113+AL171+AL229</f>
        <v/>
      </c>
      <c r="AM257" s="44">
        <f>AM55+AM113+AM171+AM229</f>
        <v/>
      </c>
      <c r="AN257" s="44">
        <f>AN55+AN113+AN171+AN229</f>
        <v/>
      </c>
      <c r="AO257" s="44">
        <f>AO55+AO113+AO171+AO229</f>
        <v/>
      </c>
      <c r="AP257" s="44">
        <f>AP55+AP113+AP171+AP229</f>
        <v/>
      </c>
      <c r="AQ257" s="44">
        <f>AQ55+AQ113+AQ171+AQ229</f>
        <v/>
      </c>
      <c r="AR257" s="44">
        <f>AR55+AR113+AR171+AR229</f>
        <v/>
      </c>
      <c r="AS257" s="44">
        <f>AS55+AS113+AS171+AS229</f>
        <v/>
      </c>
      <c r="AT257" s="44">
        <f>AT55+AT113+AT171+AT229</f>
        <v/>
      </c>
      <c r="AU257" s="44">
        <f>AU55+AU113+AU171+AU229</f>
        <v/>
      </c>
      <c r="AV257" s="44">
        <f>AV55+AV113+AV171+AV229</f>
        <v/>
      </c>
      <c r="AW257" s="44">
        <f>AW55+AW113+AW171+AW229</f>
        <v/>
      </c>
      <c r="AX257" s="44">
        <f>AX55+AX113+AX171+AX229</f>
        <v/>
      </c>
      <c r="AY257" s="44">
        <f>AY55+AY113+AY171+AY229</f>
        <v/>
      </c>
      <c r="AZ257" s="44">
        <f>AZ55+AZ113+AZ171+AZ229</f>
        <v/>
      </c>
      <c r="BA257" s="44">
        <f>BA55+BA113+BA171+BA229</f>
        <v/>
      </c>
      <c r="BB257" s="44">
        <f>BB55+BB113+BB171+BB229</f>
        <v/>
      </c>
      <c r="BC257" s="44">
        <f>BC55+BC113+BC171+BC229</f>
        <v/>
      </c>
      <c r="BD257" s="44">
        <f>BD55+BD113+BD171+BD229</f>
        <v/>
      </c>
      <c r="BE257" s="44">
        <f>BE55+BE113+BE171+BE229</f>
        <v/>
      </c>
      <c r="BF257" s="44">
        <f>BF55+BF113+BF171+BF229</f>
        <v/>
      </c>
      <c r="BG257" s="44">
        <f>BG55+BG113+BG171+BG229</f>
        <v/>
      </c>
      <c r="BH257" s="44">
        <f>BH55+BH113+BH171+BH229</f>
        <v/>
      </c>
      <c r="BI257" s="44">
        <f>BI55+BI113+BI171+BI229</f>
        <v/>
      </c>
      <c r="BJ257" s="44">
        <f>BJ55+BJ113+BJ171+BJ229</f>
        <v/>
      </c>
      <c r="BK257" s="44">
        <f>BK55+BK113+BK171+BK229</f>
        <v/>
      </c>
      <c r="BL257" s="44">
        <f>BL55+BL113+BL171+BL229</f>
        <v/>
      </c>
      <c r="BM257" s="44">
        <f>BM55+BM113+BM171+BM229</f>
        <v/>
      </c>
      <c r="BN257" s="44">
        <f>BN55+BN113+BN171+BN229</f>
        <v/>
      </c>
      <c r="BO257" s="44">
        <f>BO55+BO113+BO171+BO229</f>
        <v/>
      </c>
      <c r="BP257" s="44">
        <f>BP55+BP113+BP171+BP229</f>
        <v/>
      </c>
      <c r="BQ257" s="44">
        <f>BQ55+BQ113+BQ171+BQ229</f>
        <v/>
      </c>
      <c r="BR257" s="44">
        <f>BR55+BR113+BR171+BR229</f>
        <v/>
      </c>
      <c r="BS257" s="44">
        <f>BS55+BS113+BS171+BS229</f>
        <v/>
      </c>
      <c r="BT257" s="44">
        <f>BT55+BT113+BT171+BT229</f>
        <v/>
      </c>
      <c r="BU257" s="44">
        <f>BU55+BU113+BU171+BU229</f>
        <v/>
      </c>
      <c r="BV257" s="44">
        <f>BV55+BV113+BV171+BV229</f>
        <v/>
      </c>
      <c r="BW257" s="44">
        <f>BW55+BW113+BW171+BW229</f>
        <v/>
      </c>
      <c r="BX257" s="44">
        <f>BX55+BX113+BX171+BX229</f>
        <v/>
      </c>
      <c r="BY257" s="44">
        <f>BY55+BY113+BY171+BY229</f>
        <v/>
      </c>
      <c r="BZ257" s="44">
        <f>BZ55+BZ113+BZ171+BZ229</f>
        <v/>
      </c>
      <c r="CA257" s="44">
        <f>CA55+CA113+CA171+CA229</f>
        <v/>
      </c>
      <c r="CB257" s="44">
        <f>CB55+CB113+CB171+CB229</f>
        <v/>
      </c>
      <c r="CC257" s="44">
        <f>CC55+CC113+CC171+CC229</f>
        <v/>
      </c>
      <c r="CD257" s="44">
        <f>CD55+CD113+CD171+CD229</f>
        <v/>
      </c>
      <c r="CE257" s="44">
        <f>CE55+CE113+CE171+CE229</f>
        <v/>
      </c>
      <c r="CF257" s="44">
        <f>CF55+CF113+CF171+CF229</f>
        <v/>
      </c>
      <c r="CG257" s="44">
        <f>CG55+CG113+CG171+CG229</f>
        <v/>
      </c>
      <c r="CH257" s="44">
        <f>CH55+CH113+CH171+CH229</f>
        <v/>
      </c>
      <c r="CI257" s="44">
        <f>CI55+CI113+CI171+CI229</f>
        <v/>
      </c>
      <c r="CJ257" s="44">
        <f>CJ55+CJ113+CJ171+CJ229</f>
        <v/>
      </c>
      <c r="CK257" s="44">
        <f>CK55+CK113+CK171+CK229</f>
        <v/>
      </c>
      <c r="CL257" s="44">
        <f>CL55+CL113+CL171+CL229</f>
        <v/>
      </c>
      <c r="CM257" s="44">
        <f>CM55+CM113+CM171+CM229</f>
        <v/>
      </c>
      <c r="CN257" s="44">
        <f>CN55+CN113+CN171+CN229</f>
        <v/>
      </c>
      <c r="CO257" s="44">
        <f>CO55+CO113+CO171+CO229</f>
        <v/>
      </c>
      <c r="CP257" s="44">
        <f>CP55+CP113+CP171+CP229</f>
        <v/>
      </c>
      <c r="CQ257" s="44">
        <f>CQ55+CQ113+CQ171+CQ229</f>
        <v/>
      </c>
      <c r="CR257" s="44">
        <f>CR55+CR113+CR171+CR229</f>
        <v/>
      </c>
      <c r="CS257" s="44">
        <f>CS55+CS113+CS171+CS229</f>
        <v/>
      </c>
      <c r="CT257" s="44">
        <f>CT55+CT113+CT171+CT229</f>
        <v/>
      </c>
      <c r="CU257" s="44">
        <f>CU55+CU113+CU171+CU229</f>
        <v/>
      </c>
      <c r="CV257" s="44">
        <f>CV55+CV113+CV171+CV229</f>
        <v/>
      </c>
      <c r="CW257" s="44">
        <f>CW55+CW113+CW171+CW229</f>
        <v/>
      </c>
      <c r="CX257" s="44">
        <f>CX55+CX113+CX171+CX229</f>
        <v/>
      </c>
      <c r="CY257" s="44">
        <f>CY55+CY113+CY171+CY229</f>
        <v/>
      </c>
      <c r="CZ257" s="44">
        <f>CZ55+CZ113+CZ171+CZ229</f>
        <v/>
      </c>
      <c r="DA257" s="44">
        <f>DA55+DA113+DA171+DA229</f>
        <v/>
      </c>
      <c r="DB257" s="44">
        <f>DB55+DB113+DB171+DB229</f>
        <v/>
      </c>
      <c r="DC257" s="44">
        <f>DC55+DC113+DC171+DC229</f>
        <v/>
      </c>
      <c r="DD257" s="44">
        <f>DD55+DD113+DD171+DD229</f>
        <v/>
      </c>
      <c r="DE257" s="44">
        <f>DE55+DE113+DE171+DE229</f>
        <v/>
      </c>
      <c r="DF257" s="44">
        <f>DF55+DF113+DF171+DF229</f>
        <v/>
      </c>
      <c r="DG257" s="44">
        <f>DG55+DG113+DG171+DG229</f>
        <v/>
      </c>
      <c r="DH257" s="44">
        <f>DH55+DH113+DH171+DH229</f>
        <v/>
      </c>
      <c r="DI257" s="44">
        <f>DI55+DI113+DI171+DI229</f>
        <v/>
      </c>
      <c r="DJ257" s="44">
        <f>DJ55+DJ113+DJ171+DJ229</f>
        <v/>
      </c>
      <c r="DK257" s="44">
        <f>DK55+DK113+DK171+DK229</f>
        <v/>
      </c>
      <c r="DL257" s="44">
        <f>DL55+DL113+DL171+DL229</f>
        <v/>
      </c>
      <c r="DM257" s="44">
        <f>DM55+DM113+DM171+DM229</f>
        <v/>
      </c>
      <c r="DN257" s="44">
        <f>DN55+DN113+DN171+DN229</f>
        <v/>
      </c>
      <c r="DO257" s="44">
        <f>DO55+DO113+DO171+DO229</f>
        <v/>
      </c>
      <c r="DP257" s="44">
        <f>DP55+DP113+DP171+DP229</f>
        <v/>
      </c>
      <c r="DQ257" s="44">
        <f>DQ55+DQ113+DQ171+DQ229</f>
        <v/>
      </c>
      <c r="DR257" s="44">
        <f>DR55+DR113+DR171+DR229</f>
        <v/>
      </c>
      <c r="DS257" s="44">
        <f>DS55+DS113+DS171+DS229</f>
        <v/>
      </c>
      <c r="DT257" s="44">
        <f>DT55+DT113+DT171+DT229</f>
        <v/>
      </c>
      <c r="DU257" s="44">
        <f>DU55+DU113+DU171+DU229</f>
        <v/>
      </c>
      <c r="DV257" s="44">
        <f>DV55+DV113+DV171+DV229</f>
        <v/>
      </c>
      <c r="DW257" s="44">
        <f>DW55+DW113+DW171+DW229</f>
        <v/>
      </c>
      <c r="DX257" s="44">
        <f>DX55+DX113+DX171+DX229</f>
        <v/>
      </c>
      <c r="DY257" s="44">
        <f>DY55+DY113+DY171+DY229</f>
        <v/>
      </c>
      <c r="DZ257" s="44">
        <f>DZ55+DZ113+DZ171+DZ229</f>
        <v/>
      </c>
      <c r="EA257" s="44">
        <f>EA55+EA113+EA171+EA229</f>
        <v/>
      </c>
      <c r="EB257" s="44">
        <f>EB55+EB113+EB171+EB229</f>
        <v/>
      </c>
      <c r="EC257" s="44">
        <f>EC55+EC113+EC171+EC229</f>
        <v/>
      </c>
      <c r="ED257" s="44">
        <f>ED55+ED113+ED171+ED229</f>
        <v/>
      </c>
      <c r="EE257" s="44">
        <f>EE55+EE113+EE171+EE229</f>
        <v/>
      </c>
      <c r="EF257" s="44">
        <f>EF55+EF113+EF171+EF229</f>
        <v/>
      </c>
      <c r="EG257" s="44">
        <f>EG55+EG113+EG171+EG229</f>
        <v/>
      </c>
      <c r="EH257" s="44">
        <f>EH55+EH113+EH171+EH229</f>
        <v/>
      </c>
      <c r="EI257" s="44">
        <f>EI55+EI113+EI171+EI229</f>
        <v/>
      </c>
      <c r="EJ257" s="44">
        <f>EJ55+EJ113+EJ171+EJ229</f>
        <v/>
      </c>
      <c r="EK257" s="44">
        <f>EK55+EK113+EK171+EK229</f>
        <v/>
      </c>
      <c r="EL257" s="44">
        <f>EL55+EL113+EL171+EL229</f>
        <v/>
      </c>
      <c r="EM257" s="44">
        <f>EM55+EM113+EM171+EM229</f>
        <v/>
      </c>
      <c r="EN257" s="44">
        <f>EN55+EN113+EN171+EN229</f>
        <v/>
      </c>
      <c r="EO257" s="44">
        <f>EO55+EO113+EO171+EO229</f>
        <v/>
      </c>
      <c r="EP257" s="44">
        <f>EP55+EP113+EP171+EP229</f>
        <v/>
      </c>
      <c r="EQ257" s="44">
        <f>EQ55+EQ113+EQ171+EQ229</f>
        <v/>
      </c>
      <c r="ER257" s="44">
        <f>ER55+ER113+ER171+ER229</f>
        <v/>
      </c>
      <c r="ES257" s="44">
        <f>ES55+ES113+ES171+ES229</f>
        <v/>
      </c>
      <c r="ET257" s="44">
        <f>ET55+ET113+ET171+ET229</f>
        <v/>
      </c>
      <c r="EU257" s="44">
        <f>EU55+EU113+EU171+EU229</f>
        <v/>
      </c>
      <c r="EV257" s="44">
        <f>EV55+EV113+EV171+EV229</f>
        <v/>
      </c>
      <c r="EW257" s="44">
        <f>EW55+EW113+EW171+EW229</f>
        <v/>
      </c>
      <c r="EX257" s="44">
        <f>EX55+EX113+EX171+EX229</f>
        <v/>
      </c>
      <c r="EY257" s="44">
        <f>EY55+EY113+EY171+EY229</f>
        <v/>
      </c>
      <c r="EZ257" s="44">
        <f>EZ55+EZ113+EZ171+EZ229</f>
        <v/>
      </c>
      <c r="FA257" s="44">
        <f>FA55+FA113+FA171+FA229</f>
        <v/>
      </c>
      <c r="FB257" s="44">
        <f>FB55+FB113+FB171+FB229</f>
        <v/>
      </c>
      <c r="FC257" s="44">
        <f>FC55+FC113+FC171+FC229</f>
        <v/>
      </c>
      <c r="FD257" s="44">
        <f>FD55+FD113+FD171+FD229</f>
        <v/>
      </c>
      <c r="FE257" s="44">
        <f>FE55+FE113+FE171+FE229</f>
        <v/>
      </c>
      <c r="FF257" s="44">
        <f>FF55+FF113+FF171+FF229</f>
        <v/>
      </c>
      <c r="FG257" s="44">
        <f>FG55+FG113+FG171+FG229</f>
        <v/>
      </c>
      <c r="FH257" s="44">
        <f>FH55+FH113+FH171+FH229</f>
        <v/>
      </c>
      <c r="FI257" s="44">
        <f>FI55+FI113+FI171+FI229</f>
        <v/>
      </c>
      <c r="FJ257" s="44">
        <f>FJ55+FJ113+FJ171+FJ229</f>
        <v/>
      </c>
      <c r="FK257" s="44">
        <f>FK55+FK113+FK171+FK229</f>
        <v/>
      </c>
      <c r="FL257" s="44">
        <f>FL55+FL113+FL171+FL229</f>
        <v/>
      </c>
      <c r="FM257" s="44">
        <f>FM55+FM113+FM171+FM229</f>
        <v/>
      </c>
      <c r="FN257" s="44">
        <f>FN55+FN113+FN171+FN229</f>
        <v/>
      </c>
      <c r="FO257" s="44">
        <f>FO55+FO113+FO171+FO229</f>
        <v/>
      </c>
      <c r="FP257" s="44">
        <f>FP55+FP113+FP171+FP229</f>
        <v/>
      </c>
      <c r="FQ257" s="44">
        <f>FQ55+FQ113+FQ171+FQ229</f>
        <v/>
      </c>
      <c r="FR257" s="44">
        <f>FR55+FR113+FR171+FR229</f>
        <v/>
      </c>
      <c r="FS257" s="44">
        <f>FS55+FS113+FS171+FS229</f>
        <v/>
      </c>
      <c r="FT257" s="44">
        <f>FT55+FT113+FT171+FT229</f>
        <v/>
      </c>
      <c r="FU257" s="44">
        <f>FU55+FU113+FU171+FU229</f>
        <v/>
      </c>
      <c r="FV257" s="44">
        <f>FV55+FV113+FV171+FV229</f>
        <v/>
      </c>
      <c r="FW257" s="44">
        <f>FW55+FW113+FW171+FW229</f>
        <v/>
      </c>
      <c r="FX257" s="44">
        <f>FX55+FX113+FX171+FX229</f>
        <v/>
      </c>
      <c r="FY257" s="44">
        <f>FY55+FY113+FY171+FY229</f>
        <v/>
      </c>
      <c r="FZ257" s="44">
        <f>FZ55+FZ113+FZ171+FZ229</f>
        <v/>
      </c>
      <c r="GA257" s="44">
        <f>GA55+GA113+GA171+GA229</f>
        <v/>
      </c>
      <c r="GB257" s="44">
        <f>GB55+GB113+GB171+GB229</f>
        <v/>
      </c>
      <c r="GC257" s="44">
        <f>GC55+GC113+GC171+GC229</f>
        <v/>
      </c>
      <c r="GD257" s="44">
        <f>GD55+GD113+GD171+GD229</f>
        <v/>
      </c>
      <c r="GE257" s="44">
        <f>GE55+GE113+GE171+GE229</f>
        <v/>
      </c>
      <c r="GF257" s="44">
        <f>GF55+GF113+GF171+GF229</f>
        <v/>
      </c>
      <c r="GG257" s="44">
        <f>GG55+GG113+GG171+GG229</f>
        <v/>
      </c>
      <c r="GH257" s="44">
        <f>GH55+GH113+GH171+GH229</f>
        <v/>
      </c>
      <c r="GI257" s="44">
        <f>GI55+GI113+GI171+GI229</f>
        <v/>
      </c>
      <c r="GJ257" s="44">
        <f>GJ55+GJ113+GJ171+GJ229</f>
        <v/>
      </c>
      <c r="GK257" s="44">
        <f>GK55+GK113+GK171+GK229</f>
        <v/>
      </c>
      <c r="GL257" s="44">
        <f>GL55+GL113+GL171+GL229</f>
        <v/>
      </c>
      <c r="GM257" s="44">
        <f>GM55+GM113+GM171+GM229</f>
        <v/>
      </c>
      <c r="GN257" s="44">
        <f>GN55+GN113+GN171+GN229</f>
        <v/>
      </c>
      <c r="GO257" s="44">
        <f>GO55+GO113+GO171+GO229</f>
        <v/>
      </c>
      <c r="GP257" s="44">
        <f>GP55+GP113+GP171+GP229</f>
        <v/>
      </c>
      <c r="GQ257" s="44">
        <f>GQ55+GQ113+GQ171+GQ229</f>
        <v/>
      </c>
      <c r="GR257" s="44">
        <f>GR55+GR113+GR171+GR229</f>
        <v/>
      </c>
      <c r="GS257" s="44">
        <f>GS55+GS113+GS171+GS229</f>
        <v/>
      </c>
      <c r="GT257" s="44">
        <f>GT55+GT113+GT171+GT229</f>
        <v/>
      </c>
      <c r="GU257" s="44">
        <f>GU55+GU113+GU171+GU229</f>
        <v/>
      </c>
      <c r="GV257" s="44">
        <f>GV55+GV113+GV171+GV229</f>
        <v/>
      </c>
      <c r="GW257" s="44">
        <f>GW55+GW113+GW171+GW229</f>
        <v/>
      </c>
      <c r="GX257" s="44">
        <f>GX55+GX113+GX171+GX229</f>
        <v/>
      </c>
      <c r="GY257" s="44">
        <f>GY55+GY113+GY171+GY229</f>
        <v/>
      </c>
      <c r="GZ257" s="44">
        <f>GZ55+GZ113+GZ171+GZ229</f>
        <v/>
      </c>
      <c r="HA257" s="44">
        <f>HA55+HA113+HA171+HA229</f>
        <v/>
      </c>
      <c r="HB257" s="44">
        <f>HB55+HB113+HB171+HB229</f>
        <v/>
      </c>
      <c r="HC257" s="44">
        <f>HC55+HC113+HC171+HC229</f>
        <v/>
      </c>
      <c r="HD257" s="44">
        <f>HD55+HD113+HD171+HD229</f>
        <v/>
      </c>
      <c r="HE257" s="44">
        <f>HE55+HE113+HE171+HE229</f>
        <v/>
      </c>
      <c r="HF257" s="44">
        <f>HF55+HF113+HF171+HF229</f>
        <v/>
      </c>
      <c r="HG257" s="44">
        <f>HG55+HG113+HG171+HG229</f>
        <v/>
      </c>
      <c r="HH257" s="44">
        <f>HH55+HH113+HH171+HH229</f>
        <v/>
      </c>
      <c r="HI257" s="44">
        <f>HI55+HI113+HI171+HI229</f>
        <v/>
      </c>
      <c r="HJ257" s="44">
        <f>HJ55+HJ113+HJ171+HJ229</f>
        <v/>
      </c>
      <c r="HK257" s="44">
        <f>HK55+HK113+HK171+HK229</f>
        <v/>
      </c>
      <c r="HL257" s="44">
        <f>HL55+HL113+HL171+HL229</f>
        <v/>
      </c>
      <c r="HM257" s="44">
        <f>HM55+HM113+HM171+HM229</f>
        <v/>
      </c>
      <c r="HN257" s="44">
        <f>HN55+HN113+HN171+HN229</f>
        <v/>
      </c>
      <c r="HO257" s="44">
        <f>HO55+HO113+HO171+HO229</f>
        <v/>
      </c>
      <c r="HP257" s="44">
        <f>HP55+HP113+HP171+HP229</f>
        <v/>
      </c>
      <c r="HQ257" s="44">
        <f>HQ55+HQ113+HQ171+HQ229</f>
        <v/>
      </c>
      <c r="HR257" s="44">
        <f>HR55+HR113+HR171+HR229</f>
        <v/>
      </c>
      <c r="HS257" s="44">
        <f>HS55+HS113+HS171+HS229</f>
        <v/>
      </c>
      <c r="HT257" s="44">
        <f>HT55+HT113+HT171+HT229</f>
        <v/>
      </c>
      <c r="HU257" s="44">
        <f>HU55+HU113+HU171+HU229</f>
        <v/>
      </c>
      <c r="HV257" s="44">
        <f>HV55+HV113+HV171+HV229</f>
        <v/>
      </c>
      <c r="HW257" s="44">
        <f>HW55+HW113+HW171+HW229</f>
        <v/>
      </c>
      <c r="HX257" s="44">
        <f>HX55+HX113+HX171+HX229</f>
        <v/>
      </c>
      <c r="HY257" s="44">
        <f>HY55+HY113+HY171+HY229</f>
        <v/>
      </c>
      <c r="HZ257" s="44">
        <f>HZ55+HZ113+HZ171+HZ229</f>
        <v/>
      </c>
      <c r="IA257" s="44">
        <f>IA55+IA113+IA171+IA229</f>
        <v/>
      </c>
      <c r="IB257" s="44">
        <f>IB55+IB113+IB171+IB229</f>
        <v/>
      </c>
      <c r="IC257" s="44">
        <f>IC55+IC113+IC171+IC229</f>
        <v/>
      </c>
      <c r="ID257" s="44">
        <f>ID55+ID113+ID171+ID229</f>
        <v/>
      </c>
      <c r="IE257" s="44">
        <f>IE55+IE113+IE171+IE229</f>
        <v/>
      </c>
      <c r="IF257" s="44">
        <f>IF55+IF113+IF171+IF229</f>
        <v/>
      </c>
      <c r="IG257" s="44">
        <f>IG55+IG113+IG171+IG229</f>
        <v/>
      </c>
      <c r="IH257" s="44">
        <f>IH55+IH113+IH171+IH229</f>
        <v/>
      </c>
      <c r="II257" s="44">
        <f>II55+II113+II171+II229</f>
        <v/>
      </c>
      <c r="IJ257" s="44">
        <f>IJ55+IJ113+IJ171+IJ229</f>
        <v/>
      </c>
      <c r="IK257" s="44">
        <f>IK55+IK113+IK171+IK229</f>
        <v/>
      </c>
      <c r="IL257" s="44">
        <f>IL55+IL113+IL171+IL229</f>
        <v/>
      </c>
      <c r="IM257" s="44">
        <f>IM55+IM113+IM171+IM229</f>
        <v/>
      </c>
      <c r="IN257" s="44">
        <f>IN55+IN113+IN171+IN229</f>
        <v/>
      </c>
      <c r="IO257" s="44">
        <f>IO55+IO113+IO171+IO229</f>
        <v/>
      </c>
      <c r="IP257" s="44">
        <f>IP55+IP113+IP171+IP229</f>
        <v/>
      </c>
      <c r="IQ257" s="44">
        <f>IQ55+IQ113+IQ171+IQ229</f>
        <v/>
      </c>
      <c r="IR257" s="44">
        <f>IR55+IR113+IR171+IR229</f>
        <v/>
      </c>
      <c r="IS257" s="44">
        <f>IS55+IS113+IS171+IS229</f>
        <v/>
      </c>
      <c r="IT257" s="44">
        <f>IT55+IT113+IT171+IT229</f>
        <v/>
      </c>
      <c r="IU257" s="44">
        <f>IU55+IU113+IU171+IU229</f>
        <v/>
      </c>
      <c r="IV257" s="44">
        <f>IV55+IV113+IV171+IV229</f>
        <v/>
      </c>
      <c r="IW257" s="44">
        <f>IW55+IW113+IW171+IW229</f>
        <v/>
      </c>
      <c r="IX257" s="44">
        <f>IX55+IX113+IX171+IX229</f>
        <v/>
      </c>
      <c r="IY257" s="44">
        <f>IY55+IY113+IY171+IY229</f>
        <v/>
      </c>
      <c r="IZ257" s="44">
        <f>IZ55+IZ113+IZ171+IZ229</f>
        <v/>
      </c>
      <c r="JA257" s="44">
        <f>JA55+JA113+JA171+JA229</f>
        <v/>
      </c>
      <c r="JB257" s="44">
        <f>JB55+JB113+JB171+JB229</f>
        <v/>
      </c>
      <c r="JC257" s="44">
        <f>JC55+JC113+JC171+JC229</f>
        <v/>
      </c>
      <c r="JD257" s="44">
        <f>JD55+JD113+JD171+JD229</f>
        <v/>
      </c>
      <c r="JE257" s="44">
        <f>JE55+JE113+JE171+JE229</f>
        <v/>
      </c>
      <c r="JF257" s="44">
        <f>JF55+JF113+JF171+JF229</f>
        <v/>
      </c>
      <c r="JG257" s="44">
        <f>JG55+JG113+JG171+JG229</f>
        <v/>
      </c>
      <c r="JH257" s="44">
        <f>JH55+JH113+JH171+JH229</f>
        <v/>
      </c>
      <c r="JI257" s="44">
        <f>JI55+JI113+JI171+JI229</f>
        <v/>
      </c>
      <c r="JJ257" s="44">
        <f>JJ55+JJ113+JJ171+JJ229</f>
        <v/>
      </c>
      <c r="JK257" s="44">
        <f>JK55+JK113+JK171+JK229</f>
        <v/>
      </c>
      <c r="JL257" s="44">
        <f>JL55+JL113+JL171+JL229</f>
        <v/>
      </c>
      <c r="JM257" s="44">
        <f>JM55+JM113+JM171+JM229</f>
        <v/>
      </c>
      <c r="JN257" s="44">
        <f>JN55+JN113+JN171+JN229</f>
        <v/>
      </c>
      <c r="JO257" s="44">
        <f>JO55+JO113+JO171+JO229</f>
        <v/>
      </c>
      <c r="JP257" s="44">
        <f>JP55+JP113+JP171+JP229</f>
        <v/>
      </c>
      <c r="JQ257" s="44">
        <f>JQ55+JQ113+JQ171+JQ229</f>
        <v/>
      </c>
      <c r="JR257" s="44">
        <f>JR55+JR113+JR171+JR229</f>
        <v/>
      </c>
      <c r="JS257" s="44">
        <f>JS55+JS113+JS171+JS229</f>
        <v/>
      </c>
      <c r="JT257" s="44">
        <f>JT55+JT113+JT171+JT229</f>
        <v/>
      </c>
      <c r="JU257" s="44">
        <f>JU55+JU113+JU171+JU229</f>
        <v/>
      </c>
      <c r="JV257" s="44">
        <f>JV55+JV113+JV171+JV229</f>
        <v/>
      </c>
      <c r="JW257" s="44">
        <f>JW55+JW113+JW171+JW229</f>
        <v/>
      </c>
      <c r="JX257" s="44">
        <f>JX55+JX113+JX171+JX229</f>
        <v/>
      </c>
      <c r="JY257" s="44">
        <f>JY55+JY113+JY171+JY229</f>
        <v/>
      </c>
      <c r="JZ257" s="44">
        <f>JZ55+JZ113+JZ171+JZ229</f>
        <v/>
      </c>
      <c r="KA257" s="44">
        <f>KA55+KA113+KA171+KA229</f>
        <v/>
      </c>
      <c r="KB257" s="44">
        <f>KB55+KB113+KB171+KB229</f>
        <v/>
      </c>
      <c r="KC257" s="44">
        <f>KC55+KC113+KC171+KC229</f>
        <v/>
      </c>
      <c r="KD257" s="44">
        <f>KD55+KD113+KD171+KD229</f>
        <v/>
      </c>
      <c r="KE257" s="44">
        <f>KE55+KE113+KE171+KE229</f>
        <v/>
      </c>
      <c r="KF257" s="44">
        <f>KF55+KF113+KF171+KF229</f>
        <v/>
      </c>
      <c r="KG257" s="44">
        <f>KG55+KG113+KG171+KG229</f>
        <v/>
      </c>
      <c r="KH257" s="44">
        <f>KH55+KH113+KH171+KH229</f>
        <v/>
      </c>
      <c r="KI257" s="44">
        <f>KI55+KI113+KI171+KI229</f>
        <v/>
      </c>
      <c r="KJ257" s="44">
        <f>KJ55+KJ113+KJ171+KJ229</f>
        <v/>
      </c>
      <c r="KK257" s="44">
        <f>KK55+KK113+KK171+KK229</f>
        <v/>
      </c>
      <c r="KL257" s="44">
        <f>KL55+KL113+KL171+KL229</f>
        <v/>
      </c>
      <c r="KM257" s="44">
        <f>KM55+KM113+KM171+KM229</f>
        <v/>
      </c>
      <c r="KN257" s="44">
        <f>KN55+KN113+KN171+KN229</f>
        <v/>
      </c>
      <c r="KO257" s="44">
        <f>KO55+KO113+KO171+KO229</f>
        <v/>
      </c>
      <c r="KP257" s="44">
        <f>KP55+KP113+KP171+KP229</f>
        <v/>
      </c>
      <c r="KQ257" s="44">
        <f>KQ55+KQ113+KQ171+KQ229</f>
        <v/>
      </c>
      <c r="KR257" s="44">
        <f>KR55+KR113+KR171+KR229</f>
        <v/>
      </c>
      <c r="KS257" s="44">
        <f>KS55+KS113+KS171+KS229</f>
        <v/>
      </c>
      <c r="KT257" s="44">
        <f>KT55+KT113+KT171+KT229</f>
        <v/>
      </c>
      <c r="KU257" s="44">
        <f>KU55+KU113+KU171+KU229</f>
        <v/>
      </c>
      <c r="KV257" s="44">
        <f>KV55+KV113+KV171+KV229</f>
        <v/>
      </c>
      <c r="KW257" s="44">
        <f>KW55+KW113+KW171+KW229</f>
        <v/>
      </c>
      <c r="KX257" s="44">
        <f>KX55+KX113+KX171+KX229</f>
        <v/>
      </c>
      <c r="KY257" s="44">
        <f>KY55+KY113+KY171+KY229</f>
        <v/>
      </c>
      <c r="KZ257" s="44">
        <f>KZ55+KZ113+KZ171+KZ229</f>
        <v/>
      </c>
      <c r="LA257" s="44">
        <f>LA55+LA113+LA171+LA229</f>
        <v/>
      </c>
      <c r="LB257" s="44">
        <f>LB55+LB113+LB171+LB229</f>
        <v/>
      </c>
      <c r="LC257" s="44">
        <f>LC55+LC113+LC171+LC229</f>
        <v/>
      </c>
      <c r="LD257" s="44">
        <f>LD55+LD113+LD171+LD229</f>
        <v/>
      </c>
      <c r="LE257" s="44">
        <f>LE55+LE113+LE171+LE229</f>
        <v/>
      </c>
      <c r="LF257" s="44">
        <f>LF55+LF113+LF171+LF229</f>
        <v/>
      </c>
      <c r="LG257" s="44">
        <f>LG55+LG113+LG171+LG229</f>
        <v/>
      </c>
      <c r="LH257" s="44">
        <f>LH55+LH113+LH171+LH229</f>
        <v/>
      </c>
      <c r="LI257" s="44">
        <f>LI55+LI113+LI171+LI229</f>
        <v/>
      </c>
      <c r="LJ257" s="44">
        <f>LJ55+LJ113+LJ171+LJ229</f>
        <v/>
      </c>
      <c r="LK257" s="44">
        <f>LK55+LK113+LK171+LK229</f>
        <v/>
      </c>
      <c r="LL257" s="44">
        <f>LL55+LL113+LL171+LL229</f>
        <v/>
      </c>
      <c r="LM257" s="44">
        <f>LM55+LM113+LM171+LM229</f>
        <v/>
      </c>
      <c r="LN257" s="44">
        <f>LN55+LN113+LN171+LN229</f>
        <v/>
      </c>
      <c r="LO257" s="44">
        <f>LO55+LO113+LO171+LO229</f>
        <v/>
      </c>
      <c r="LP257" s="44">
        <f>LP55+LP113+LP171+LP229</f>
        <v/>
      </c>
      <c r="LQ257" s="44">
        <f>LQ55+LQ113+LQ171+LQ229</f>
        <v/>
      </c>
      <c r="LR257" s="44">
        <f>LR55+LR113+LR171+LR229</f>
        <v/>
      </c>
      <c r="LS257" s="44">
        <f>LS55+LS113+LS171+LS229</f>
        <v/>
      </c>
      <c r="LT257" s="44">
        <f>LT55+LT113+LT171+LT229</f>
        <v/>
      </c>
      <c r="LU257" s="44">
        <f>LU55+LU113+LU171+LU229</f>
        <v/>
      </c>
      <c r="LV257" s="44">
        <f>LV55+LV113+LV171+LV229</f>
        <v/>
      </c>
      <c r="LW257" s="44">
        <f>LW55+LW113+LW171+LW229</f>
        <v/>
      </c>
      <c r="LX257" s="44">
        <f>LX55+LX113+LX171+LX229</f>
        <v/>
      </c>
      <c r="LY257" s="44">
        <f>LY55+LY113+LY171+LY229</f>
        <v/>
      </c>
      <c r="LZ257" s="44">
        <f>LZ55+LZ113+LZ171+LZ229</f>
        <v/>
      </c>
      <c r="MA257" s="44">
        <f>MA55+MA113+MA171+MA229</f>
        <v/>
      </c>
      <c r="MB257" s="44">
        <f>MB55+MB113+MB171+MB229</f>
        <v/>
      </c>
      <c r="MC257" s="44">
        <f>MC55+MC113+MC171+MC229</f>
        <v/>
      </c>
      <c r="MD257" s="44">
        <f>MD55+MD113+MD171+MD229</f>
        <v/>
      </c>
      <c r="ME257" s="44">
        <f>ME55+ME113+ME171+ME229</f>
        <v/>
      </c>
      <c r="MF257" s="44">
        <f>MF55+MF113+MF171+MF229</f>
        <v/>
      </c>
      <c r="MG257" s="44">
        <f>MG55+MG113+MG171+MG229</f>
        <v/>
      </c>
      <c r="MH257" s="44">
        <f>MH55+MH113+MH171+MH229</f>
        <v/>
      </c>
      <c r="MI257" s="44">
        <f>MI55+MI113+MI171+MI229</f>
        <v/>
      </c>
      <c r="MJ257" s="44">
        <f>MJ55+MJ113+MJ171+MJ229</f>
        <v/>
      </c>
      <c r="MK257" s="44">
        <f>MK55+MK113+MK171+MK229</f>
        <v/>
      </c>
      <c r="ML257" s="44">
        <f>ML55+ML113+ML171+ML229</f>
        <v/>
      </c>
      <c r="MM257" s="44">
        <f>MM55+MM113+MM171+MM229</f>
        <v/>
      </c>
      <c r="MN257" s="44">
        <f>MN55+MN113+MN171+MN229</f>
        <v/>
      </c>
      <c r="MO257" s="44">
        <f>MO55+MO113+MO171+MO229</f>
        <v/>
      </c>
      <c r="MP257" s="44">
        <f>MP55+MP113+MP171+MP229</f>
        <v/>
      </c>
      <c r="MQ257" s="44">
        <f>MQ55+MQ113+MQ171+MQ229</f>
        <v/>
      </c>
      <c r="MR257" s="44">
        <f>MR55+MR113+MR171+MR229</f>
        <v/>
      </c>
      <c r="MS257" s="44">
        <f>MS55+MS113+MS171+MS229</f>
        <v/>
      </c>
      <c r="MT257" s="44">
        <f>MT55+MT113+MT171+MT229</f>
        <v/>
      </c>
      <c r="MU257" s="44">
        <f>MU55+MU113+MU171+MU229</f>
        <v/>
      </c>
      <c r="MV257" s="44">
        <f>MV55+MV113+MV171+MV229</f>
        <v/>
      </c>
      <c r="MW257" s="44">
        <f>MW55+MW113+MW171+MW229</f>
        <v/>
      </c>
      <c r="MX257" s="44">
        <f>MX55+MX113+MX171+MX229</f>
        <v/>
      </c>
      <c r="MY257" s="44">
        <f>MY55+MY113+MY171+MY229</f>
        <v/>
      </c>
      <c r="MZ257" s="44">
        <f>MZ55+MZ113+MZ171+MZ229</f>
        <v/>
      </c>
      <c r="NA257" s="44">
        <f>NA55+NA113+NA171+NA229</f>
        <v/>
      </c>
      <c r="NB257" s="44">
        <f>NB55+NB113+NB171+NB229</f>
        <v/>
      </c>
      <c r="NC257" s="44">
        <f>NC55+NC113+NC171+NC229</f>
        <v/>
      </c>
      <c r="ND257" s="44">
        <f>ND55+ND113+ND171+ND229</f>
        <v/>
      </c>
      <c r="NE257" s="44">
        <f>NE55+NE113+NE171+NE229</f>
        <v/>
      </c>
      <c r="NF257" s="44">
        <f>NF55+NF113+NF171+NF229</f>
        <v/>
      </c>
      <c r="NG257" s="44">
        <f>NG55+NG113+NG171+NG229</f>
        <v/>
      </c>
      <c r="NH257" s="44">
        <f>NH55+NH113+NH171+NH229</f>
        <v/>
      </c>
      <c r="NI257" s="44">
        <f>NI55+NI113+NI171+NI229</f>
        <v/>
      </c>
      <c r="NJ257" s="44">
        <f>NJ55+NJ113+NJ171+NJ229</f>
        <v/>
      </c>
      <c r="NK257" s="44">
        <f>NK55+NK113+NK171+NK229</f>
        <v/>
      </c>
      <c r="NL257" s="44">
        <f>NL55+NL113+NL171+NL229</f>
        <v/>
      </c>
      <c r="NM257" s="44">
        <f>NM55+NM113+NM171+NM229</f>
        <v/>
      </c>
      <c r="NN257" s="44">
        <f>NN55+NN113+NN171+NN229</f>
        <v/>
      </c>
      <c r="NO257" s="44">
        <f>NO55+NO113+NO171+NO229</f>
        <v/>
      </c>
      <c r="NP257" s="44">
        <f>NP55+NP113+NP171+NP229</f>
        <v/>
      </c>
      <c r="NQ257" s="44">
        <f>NQ55+NQ113+NQ171+NQ229</f>
        <v/>
      </c>
      <c r="NR257" s="44">
        <f>NR55+NR113+NR171+NR229</f>
        <v/>
      </c>
      <c r="NS257" s="44">
        <f>NS55+NS113+NS171+NS229</f>
        <v/>
      </c>
      <c r="NT257" s="44">
        <f>NT55+NT113+NT171+NT229</f>
        <v/>
      </c>
      <c r="NU257" s="44">
        <f>NU55+NU113+NU171+NU229</f>
        <v/>
      </c>
      <c r="NV257" s="44">
        <f>NV55+NV113+NV171+NV229</f>
        <v/>
      </c>
      <c r="NW257" s="44">
        <f>NW55+NW113+NW171+NW229</f>
        <v/>
      </c>
      <c r="NX257" s="44">
        <f>NX55+NX113+NX171+NX229</f>
        <v/>
      </c>
      <c r="NY257" s="44">
        <f>NY55+NY113+NY171+NY229</f>
        <v/>
      </c>
      <c r="NZ257" s="44">
        <f>NZ55+NZ113+NZ171+NZ229</f>
        <v/>
      </c>
      <c r="OA257" s="44">
        <f>OA55+OA113+OA171+OA229</f>
        <v/>
      </c>
      <c r="OB257" s="44">
        <f>OB55+OB113+OB171+OB229</f>
        <v/>
      </c>
      <c r="OC257" s="44">
        <f>OC55+OC113+OC171+OC229</f>
        <v/>
      </c>
      <c r="OD257" s="44">
        <f>OD55+OD113+OD171+OD229</f>
        <v/>
      </c>
      <c r="OE257" s="44">
        <f>OE55+OE113+OE171+OE229</f>
        <v/>
      </c>
      <c r="OF257" s="44">
        <f>OF55+OF113+OF171+OF229</f>
        <v/>
      </c>
      <c r="OG257" s="44">
        <f>OG55+OG113+OG171+OG229</f>
        <v/>
      </c>
      <c r="OH257" s="44">
        <f>OH55+OH113+OH171+OH229</f>
        <v/>
      </c>
      <c r="OI257" s="44">
        <f>OI55+OI113+OI171+OI229</f>
        <v/>
      </c>
      <c r="OJ257" s="44">
        <f>OJ55+OJ113+OJ171+OJ229</f>
        <v/>
      </c>
      <c r="OK257" s="44">
        <f>OK55+OK113+OK171+OK229</f>
        <v/>
      </c>
      <c r="OL257" s="44">
        <f>OL55+OL113+OL171+OL229</f>
        <v/>
      </c>
      <c r="OM257" s="44">
        <f>OM55+OM113+OM171+OM229</f>
        <v/>
      </c>
      <c r="ON257" s="44">
        <f>ON55+ON113+ON171+ON229</f>
        <v/>
      </c>
      <c r="OO257" s="44">
        <f>OO55+OO113+OO171+OO229</f>
        <v/>
      </c>
      <c r="OP257" s="44">
        <f>OP55+OP113+OP171+OP229</f>
        <v/>
      </c>
      <c r="OQ257" s="44">
        <f>OQ55+OQ113+OQ171+OQ229</f>
        <v/>
      </c>
      <c r="OR257" s="44">
        <f>OR55+OR113+OR171+OR229</f>
        <v/>
      </c>
      <c r="OS257" s="44">
        <f>OS55+OS113+OS171+OS229</f>
        <v/>
      </c>
      <c r="OT257" s="44">
        <f>OT55+OT113+OT171+OT229</f>
        <v/>
      </c>
      <c r="OU257" s="44">
        <f>OU55+OU113+OU171+OU229</f>
        <v/>
      </c>
      <c r="OV257" s="44">
        <f>OV55+OV113+OV171+OV229</f>
        <v/>
      </c>
      <c r="OW257" s="44">
        <f>OW55+OW113+OW171+OW229</f>
        <v/>
      </c>
      <c r="OX257" s="44">
        <f>OX55+OX113+OX171+OX229</f>
        <v/>
      </c>
      <c r="OY257" s="44">
        <f>OY55+OY113+OY171+OY229</f>
        <v/>
      </c>
      <c r="OZ257" s="44">
        <f>OZ55+OZ113+OZ171+OZ229</f>
        <v/>
      </c>
      <c r="PA257" s="44">
        <f>PA55+PA113+PA171+PA229</f>
        <v/>
      </c>
      <c r="PB257" s="44">
        <f>PB55+PB113+PB171+PB229</f>
        <v/>
      </c>
      <c r="PC257" s="44">
        <f>PC55+PC113+PC171+PC229</f>
        <v/>
      </c>
      <c r="PD257" s="44">
        <f>PD55+PD113+PD171+PD229</f>
        <v/>
      </c>
      <c r="PE257" s="44">
        <f>PE55+PE113+PE171+PE229</f>
        <v/>
      </c>
      <c r="PF257" s="44">
        <f>PF55+PF113+PF171+PF229</f>
        <v/>
      </c>
      <c r="PG257" s="44">
        <f>PG55+PG113+PG171+PG229</f>
        <v/>
      </c>
      <c r="PH257" s="44">
        <f>PH55+PH113+PH171+PH229</f>
        <v/>
      </c>
      <c r="PI257" s="44">
        <f>PI55+PI113+PI171+PI229</f>
        <v/>
      </c>
      <c r="PJ257" s="44">
        <f>PJ55+PJ113+PJ171+PJ229</f>
        <v/>
      </c>
      <c r="PK257" s="44">
        <f>PK55+PK113+PK171+PK229</f>
        <v/>
      </c>
      <c r="PL257" s="44">
        <f>PL55+PL113+PL171+PL229</f>
        <v/>
      </c>
      <c r="PM257" s="44">
        <f>PM55+PM113+PM171+PM229</f>
        <v/>
      </c>
    </row>
    <row r="258">
      <c r="A258" s="9" t="inlineStr">
        <is>
          <t>BCH mezz sweep</t>
        </is>
      </c>
      <c r="B258" s="9" t="inlineStr">
        <is>
          <t>ALL</t>
        </is>
      </c>
      <c r="C258" s="43">
        <f>SUM(D258:PM258)</f>
        <v/>
      </c>
      <c r="D258" s="44">
        <f>D59+D117+D175+D233</f>
        <v/>
      </c>
      <c r="E258" s="44">
        <f>E59+E117+E175+E233</f>
        <v/>
      </c>
      <c r="F258" s="44">
        <f>F59+F117+F175+F233</f>
        <v/>
      </c>
      <c r="G258" s="44">
        <f>G59+G117+G175+G233</f>
        <v/>
      </c>
      <c r="H258" s="44">
        <f>H59+H117+H175+H233</f>
        <v/>
      </c>
      <c r="I258" s="44">
        <f>I59+I117+I175+I233</f>
        <v/>
      </c>
      <c r="J258" s="44">
        <f>J59+J117+J175+J233</f>
        <v/>
      </c>
      <c r="K258" s="44">
        <f>K59+K117+K175+K233</f>
        <v/>
      </c>
      <c r="L258" s="44">
        <f>L59+L117+L175+L233</f>
        <v/>
      </c>
      <c r="M258" s="44">
        <f>M59+M117+M175+M233</f>
        <v/>
      </c>
      <c r="N258" s="44">
        <f>N59+N117+N175+N233</f>
        <v/>
      </c>
      <c r="O258" s="44">
        <f>O59+O117+O175+O233</f>
        <v/>
      </c>
      <c r="P258" s="44">
        <f>P59+P117+P175+P233</f>
        <v/>
      </c>
      <c r="Q258" s="44">
        <f>Q59+Q117+Q175+Q233</f>
        <v/>
      </c>
      <c r="R258" s="44">
        <f>R59+R117+R175+R233</f>
        <v/>
      </c>
      <c r="S258" s="44">
        <f>S59+S117+S175+S233</f>
        <v/>
      </c>
      <c r="T258" s="44">
        <f>T59+T117+T175+T233</f>
        <v/>
      </c>
      <c r="U258" s="44">
        <f>U59+U117+U175+U233</f>
        <v/>
      </c>
      <c r="V258" s="44">
        <f>V59+V117+V175+V233</f>
        <v/>
      </c>
      <c r="W258" s="44">
        <f>W59+W117+W175+W233</f>
        <v/>
      </c>
      <c r="X258" s="44">
        <f>X59+X117+X175+X233</f>
        <v/>
      </c>
      <c r="Y258" s="44">
        <f>Y59+Y117+Y175+Y233</f>
        <v/>
      </c>
      <c r="Z258" s="44">
        <f>Z59+Z117+Z175+Z233</f>
        <v/>
      </c>
      <c r="AA258" s="44">
        <f>AA59+AA117+AA175+AA233</f>
        <v/>
      </c>
      <c r="AB258" s="44">
        <f>AB59+AB117+AB175+AB233</f>
        <v/>
      </c>
      <c r="AC258" s="44">
        <f>AC59+AC117+AC175+AC233</f>
        <v/>
      </c>
      <c r="AD258" s="44">
        <f>AD59+AD117+AD175+AD233</f>
        <v/>
      </c>
      <c r="AE258" s="44">
        <f>AE59+AE117+AE175+AE233</f>
        <v/>
      </c>
      <c r="AF258" s="44">
        <f>AF59+AF117+AF175+AF233</f>
        <v/>
      </c>
      <c r="AG258" s="44">
        <f>AG59+AG117+AG175+AG233</f>
        <v/>
      </c>
      <c r="AH258" s="44">
        <f>AH59+AH117+AH175+AH233</f>
        <v/>
      </c>
      <c r="AI258" s="44">
        <f>AI59+AI117+AI175+AI233</f>
        <v/>
      </c>
      <c r="AJ258" s="44">
        <f>AJ59+AJ117+AJ175+AJ233</f>
        <v/>
      </c>
      <c r="AK258" s="44">
        <f>AK59+AK117+AK175+AK233</f>
        <v/>
      </c>
      <c r="AL258" s="44">
        <f>AL59+AL117+AL175+AL233</f>
        <v/>
      </c>
      <c r="AM258" s="44">
        <f>AM59+AM117+AM175+AM233</f>
        <v/>
      </c>
      <c r="AN258" s="44">
        <f>AN59+AN117+AN175+AN233</f>
        <v/>
      </c>
      <c r="AO258" s="44">
        <f>AO59+AO117+AO175+AO233</f>
        <v/>
      </c>
      <c r="AP258" s="44">
        <f>AP59+AP117+AP175+AP233</f>
        <v/>
      </c>
      <c r="AQ258" s="44">
        <f>AQ59+AQ117+AQ175+AQ233</f>
        <v/>
      </c>
      <c r="AR258" s="44">
        <f>AR59+AR117+AR175+AR233</f>
        <v/>
      </c>
      <c r="AS258" s="44">
        <f>AS59+AS117+AS175+AS233</f>
        <v/>
      </c>
      <c r="AT258" s="44">
        <f>AT59+AT117+AT175+AT233</f>
        <v/>
      </c>
      <c r="AU258" s="44">
        <f>AU59+AU117+AU175+AU233</f>
        <v/>
      </c>
      <c r="AV258" s="44">
        <f>AV59+AV117+AV175+AV233</f>
        <v/>
      </c>
      <c r="AW258" s="44">
        <f>AW59+AW117+AW175+AW233</f>
        <v/>
      </c>
      <c r="AX258" s="44">
        <f>AX59+AX117+AX175+AX233</f>
        <v/>
      </c>
      <c r="AY258" s="44">
        <f>AY59+AY117+AY175+AY233</f>
        <v/>
      </c>
      <c r="AZ258" s="44">
        <f>AZ59+AZ117+AZ175+AZ233</f>
        <v/>
      </c>
      <c r="BA258" s="44">
        <f>BA59+BA117+BA175+BA233</f>
        <v/>
      </c>
      <c r="BB258" s="44">
        <f>BB59+BB117+BB175+BB233</f>
        <v/>
      </c>
      <c r="BC258" s="44">
        <f>BC59+BC117+BC175+BC233</f>
        <v/>
      </c>
      <c r="BD258" s="44">
        <f>BD59+BD117+BD175+BD233</f>
        <v/>
      </c>
      <c r="BE258" s="44">
        <f>BE59+BE117+BE175+BE233</f>
        <v/>
      </c>
      <c r="BF258" s="44">
        <f>BF59+BF117+BF175+BF233</f>
        <v/>
      </c>
      <c r="BG258" s="44">
        <f>BG59+BG117+BG175+BG233</f>
        <v/>
      </c>
      <c r="BH258" s="44">
        <f>BH59+BH117+BH175+BH233</f>
        <v/>
      </c>
      <c r="BI258" s="44">
        <f>BI59+BI117+BI175+BI233</f>
        <v/>
      </c>
      <c r="BJ258" s="44">
        <f>BJ59+BJ117+BJ175+BJ233</f>
        <v/>
      </c>
      <c r="BK258" s="44">
        <f>BK59+BK117+BK175+BK233</f>
        <v/>
      </c>
      <c r="BL258" s="44">
        <f>BL59+BL117+BL175+BL233</f>
        <v/>
      </c>
      <c r="BM258" s="44">
        <f>BM59+BM117+BM175+BM233</f>
        <v/>
      </c>
      <c r="BN258" s="44">
        <f>BN59+BN117+BN175+BN233</f>
        <v/>
      </c>
      <c r="BO258" s="44">
        <f>BO59+BO117+BO175+BO233</f>
        <v/>
      </c>
      <c r="BP258" s="44">
        <f>BP59+BP117+BP175+BP233</f>
        <v/>
      </c>
      <c r="BQ258" s="44">
        <f>BQ59+BQ117+BQ175+BQ233</f>
        <v/>
      </c>
      <c r="BR258" s="44">
        <f>BR59+BR117+BR175+BR233</f>
        <v/>
      </c>
      <c r="BS258" s="44">
        <f>BS59+BS117+BS175+BS233</f>
        <v/>
      </c>
      <c r="BT258" s="44">
        <f>BT59+BT117+BT175+BT233</f>
        <v/>
      </c>
      <c r="BU258" s="44">
        <f>BU59+BU117+BU175+BU233</f>
        <v/>
      </c>
      <c r="BV258" s="44">
        <f>BV59+BV117+BV175+BV233</f>
        <v/>
      </c>
      <c r="BW258" s="44">
        <f>BW59+BW117+BW175+BW233</f>
        <v/>
      </c>
      <c r="BX258" s="44">
        <f>BX59+BX117+BX175+BX233</f>
        <v/>
      </c>
      <c r="BY258" s="44">
        <f>BY59+BY117+BY175+BY233</f>
        <v/>
      </c>
      <c r="BZ258" s="44">
        <f>BZ59+BZ117+BZ175+BZ233</f>
        <v/>
      </c>
      <c r="CA258" s="44">
        <f>CA59+CA117+CA175+CA233</f>
        <v/>
      </c>
      <c r="CB258" s="44">
        <f>CB59+CB117+CB175+CB233</f>
        <v/>
      </c>
      <c r="CC258" s="44">
        <f>CC59+CC117+CC175+CC233</f>
        <v/>
      </c>
      <c r="CD258" s="44">
        <f>CD59+CD117+CD175+CD233</f>
        <v/>
      </c>
      <c r="CE258" s="44">
        <f>CE59+CE117+CE175+CE233</f>
        <v/>
      </c>
      <c r="CF258" s="44">
        <f>CF59+CF117+CF175+CF233</f>
        <v/>
      </c>
      <c r="CG258" s="44">
        <f>CG59+CG117+CG175+CG233</f>
        <v/>
      </c>
      <c r="CH258" s="44">
        <f>CH59+CH117+CH175+CH233</f>
        <v/>
      </c>
      <c r="CI258" s="44">
        <f>CI59+CI117+CI175+CI233</f>
        <v/>
      </c>
      <c r="CJ258" s="44">
        <f>CJ59+CJ117+CJ175+CJ233</f>
        <v/>
      </c>
      <c r="CK258" s="44">
        <f>CK59+CK117+CK175+CK233</f>
        <v/>
      </c>
      <c r="CL258" s="44">
        <f>CL59+CL117+CL175+CL233</f>
        <v/>
      </c>
      <c r="CM258" s="44">
        <f>CM59+CM117+CM175+CM233</f>
        <v/>
      </c>
      <c r="CN258" s="44">
        <f>CN59+CN117+CN175+CN233</f>
        <v/>
      </c>
      <c r="CO258" s="44">
        <f>CO59+CO117+CO175+CO233</f>
        <v/>
      </c>
      <c r="CP258" s="44">
        <f>CP59+CP117+CP175+CP233</f>
        <v/>
      </c>
      <c r="CQ258" s="44">
        <f>CQ59+CQ117+CQ175+CQ233</f>
        <v/>
      </c>
      <c r="CR258" s="44">
        <f>CR59+CR117+CR175+CR233</f>
        <v/>
      </c>
      <c r="CS258" s="44">
        <f>CS59+CS117+CS175+CS233</f>
        <v/>
      </c>
      <c r="CT258" s="44">
        <f>CT59+CT117+CT175+CT233</f>
        <v/>
      </c>
      <c r="CU258" s="44">
        <f>CU59+CU117+CU175+CU233</f>
        <v/>
      </c>
      <c r="CV258" s="44">
        <f>CV59+CV117+CV175+CV233</f>
        <v/>
      </c>
      <c r="CW258" s="44">
        <f>CW59+CW117+CW175+CW233</f>
        <v/>
      </c>
      <c r="CX258" s="44">
        <f>CX59+CX117+CX175+CX233</f>
        <v/>
      </c>
      <c r="CY258" s="44">
        <f>CY59+CY117+CY175+CY233</f>
        <v/>
      </c>
      <c r="CZ258" s="44">
        <f>CZ59+CZ117+CZ175+CZ233</f>
        <v/>
      </c>
      <c r="DA258" s="44">
        <f>DA59+DA117+DA175+DA233</f>
        <v/>
      </c>
      <c r="DB258" s="44">
        <f>DB59+DB117+DB175+DB233</f>
        <v/>
      </c>
      <c r="DC258" s="44">
        <f>DC59+DC117+DC175+DC233</f>
        <v/>
      </c>
      <c r="DD258" s="44">
        <f>DD59+DD117+DD175+DD233</f>
        <v/>
      </c>
      <c r="DE258" s="44">
        <f>DE59+DE117+DE175+DE233</f>
        <v/>
      </c>
      <c r="DF258" s="44">
        <f>DF59+DF117+DF175+DF233</f>
        <v/>
      </c>
      <c r="DG258" s="44">
        <f>DG59+DG117+DG175+DG233</f>
        <v/>
      </c>
      <c r="DH258" s="44">
        <f>DH59+DH117+DH175+DH233</f>
        <v/>
      </c>
      <c r="DI258" s="44">
        <f>DI59+DI117+DI175+DI233</f>
        <v/>
      </c>
      <c r="DJ258" s="44">
        <f>DJ59+DJ117+DJ175+DJ233</f>
        <v/>
      </c>
      <c r="DK258" s="44">
        <f>DK59+DK117+DK175+DK233</f>
        <v/>
      </c>
      <c r="DL258" s="44">
        <f>DL59+DL117+DL175+DL233</f>
        <v/>
      </c>
      <c r="DM258" s="44">
        <f>DM59+DM117+DM175+DM233</f>
        <v/>
      </c>
      <c r="DN258" s="44">
        <f>DN59+DN117+DN175+DN233</f>
        <v/>
      </c>
      <c r="DO258" s="44">
        <f>DO59+DO117+DO175+DO233</f>
        <v/>
      </c>
      <c r="DP258" s="44">
        <f>DP59+DP117+DP175+DP233</f>
        <v/>
      </c>
      <c r="DQ258" s="44">
        <f>DQ59+DQ117+DQ175+DQ233</f>
        <v/>
      </c>
      <c r="DR258" s="44">
        <f>DR59+DR117+DR175+DR233</f>
        <v/>
      </c>
      <c r="DS258" s="44">
        <f>DS59+DS117+DS175+DS233</f>
        <v/>
      </c>
      <c r="DT258" s="44">
        <f>DT59+DT117+DT175+DT233</f>
        <v/>
      </c>
      <c r="DU258" s="44">
        <f>DU59+DU117+DU175+DU233</f>
        <v/>
      </c>
      <c r="DV258" s="44">
        <f>DV59+DV117+DV175+DV233</f>
        <v/>
      </c>
      <c r="DW258" s="44">
        <f>DW59+DW117+DW175+DW233</f>
        <v/>
      </c>
      <c r="DX258" s="44">
        <f>DX59+DX117+DX175+DX233</f>
        <v/>
      </c>
      <c r="DY258" s="44">
        <f>DY59+DY117+DY175+DY233</f>
        <v/>
      </c>
      <c r="DZ258" s="44">
        <f>DZ59+DZ117+DZ175+DZ233</f>
        <v/>
      </c>
      <c r="EA258" s="44">
        <f>EA59+EA117+EA175+EA233</f>
        <v/>
      </c>
      <c r="EB258" s="44">
        <f>EB59+EB117+EB175+EB233</f>
        <v/>
      </c>
      <c r="EC258" s="44">
        <f>EC59+EC117+EC175+EC233</f>
        <v/>
      </c>
      <c r="ED258" s="44">
        <f>ED59+ED117+ED175+ED233</f>
        <v/>
      </c>
      <c r="EE258" s="44">
        <f>EE59+EE117+EE175+EE233</f>
        <v/>
      </c>
      <c r="EF258" s="44">
        <f>EF59+EF117+EF175+EF233</f>
        <v/>
      </c>
      <c r="EG258" s="44">
        <f>EG59+EG117+EG175+EG233</f>
        <v/>
      </c>
      <c r="EH258" s="44">
        <f>EH59+EH117+EH175+EH233</f>
        <v/>
      </c>
      <c r="EI258" s="44">
        <f>EI59+EI117+EI175+EI233</f>
        <v/>
      </c>
      <c r="EJ258" s="44">
        <f>EJ59+EJ117+EJ175+EJ233</f>
        <v/>
      </c>
      <c r="EK258" s="44">
        <f>EK59+EK117+EK175+EK233</f>
        <v/>
      </c>
      <c r="EL258" s="44">
        <f>EL59+EL117+EL175+EL233</f>
        <v/>
      </c>
      <c r="EM258" s="44">
        <f>EM59+EM117+EM175+EM233</f>
        <v/>
      </c>
      <c r="EN258" s="44">
        <f>EN59+EN117+EN175+EN233</f>
        <v/>
      </c>
      <c r="EO258" s="44">
        <f>EO59+EO117+EO175+EO233</f>
        <v/>
      </c>
      <c r="EP258" s="44">
        <f>EP59+EP117+EP175+EP233</f>
        <v/>
      </c>
      <c r="EQ258" s="44">
        <f>EQ59+EQ117+EQ175+EQ233</f>
        <v/>
      </c>
      <c r="ER258" s="44">
        <f>ER59+ER117+ER175+ER233</f>
        <v/>
      </c>
      <c r="ES258" s="44">
        <f>ES59+ES117+ES175+ES233</f>
        <v/>
      </c>
      <c r="ET258" s="44">
        <f>ET59+ET117+ET175+ET233</f>
        <v/>
      </c>
      <c r="EU258" s="44">
        <f>EU59+EU117+EU175+EU233</f>
        <v/>
      </c>
      <c r="EV258" s="44">
        <f>EV59+EV117+EV175+EV233</f>
        <v/>
      </c>
      <c r="EW258" s="44">
        <f>EW59+EW117+EW175+EW233</f>
        <v/>
      </c>
      <c r="EX258" s="44">
        <f>EX59+EX117+EX175+EX233</f>
        <v/>
      </c>
      <c r="EY258" s="44">
        <f>EY59+EY117+EY175+EY233</f>
        <v/>
      </c>
      <c r="EZ258" s="44">
        <f>EZ59+EZ117+EZ175+EZ233</f>
        <v/>
      </c>
      <c r="FA258" s="44">
        <f>FA59+FA117+FA175+FA233</f>
        <v/>
      </c>
      <c r="FB258" s="44">
        <f>FB59+FB117+FB175+FB233</f>
        <v/>
      </c>
      <c r="FC258" s="44">
        <f>FC59+FC117+FC175+FC233</f>
        <v/>
      </c>
      <c r="FD258" s="44">
        <f>FD59+FD117+FD175+FD233</f>
        <v/>
      </c>
      <c r="FE258" s="44">
        <f>FE59+FE117+FE175+FE233</f>
        <v/>
      </c>
      <c r="FF258" s="44">
        <f>FF59+FF117+FF175+FF233</f>
        <v/>
      </c>
      <c r="FG258" s="44">
        <f>FG59+FG117+FG175+FG233</f>
        <v/>
      </c>
      <c r="FH258" s="44">
        <f>FH59+FH117+FH175+FH233</f>
        <v/>
      </c>
      <c r="FI258" s="44">
        <f>FI59+FI117+FI175+FI233</f>
        <v/>
      </c>
      <c r="FJ258" s="44">
        <f>FJ59+FJ117+FJ175+FJ233</f>
        <v/>
      </c>
      <c r="FK258" s="44">
        <f>FK59+FK117+FK175+FK233</f>
        <v/>
      </c>
      <c r="FL258" s="44">
        <f>FL59+FL117+FL175+FL233</f>
        <v/>
      </c>
      <c r="FM258" s="44">
        <f>FM59+FM117+FM175+FM233</f>
        <v/>
      </c>
      <c r="FN258" s="44">
        <f>FN59+FN117+FN175+FN233</f>
        <v/>
      </c>
      <c r="FO258" s="44">
        <f>FO59+FO117+FO175+FO233</f>
        <v/>
      </c>
      <c r="FP258" s="44">
        <f>FP59+FP117+FP175+FP233</f>
        <v/>
      </c>
      <c r="FQ258" s="44">
        <f>FQ59+FQ117+FQ175+FQ233</f>
        <v/>
      </c>
      <c r="FR258" s="44">
        <f>FR59+FR117+FR175+FR233</f>
        <v/>
      </c>
      <c r="FS258" s="44">
        <f>FS59+FS117+FS175+FS233</f>
        <v/>
      </c>
      <c r="FT258" s="44">
        <f>FT59+FT117+FT175+FT233</f>
        <v/>
      </c>
      <c r="FU258" s="44">
        <f>FU59+FU117+FU175+FU233</f>
        <v/>
      </c>
      <c r="FV258" s="44">
        <f>FV59+FV117+FV175+FV233</f>
        <v/>
      </c>
      <c r="FW258" s="44">
        <f>FW59+FW117+FW175+FW233</f>
        <v/>
      </c>
      <c r="FX258" s="44">
        <f>FX59+FX117+FX175+FX233</f>
        <v/>
      </c>
      <c r="FY258" s="44">
        <f>FY59+FY117+FY175+FY233</f>
        <v/>
      </c>
      <c r="FZ258" s="44">
        <f>FZ59+FZ117+FZ175+FZ233</f>
        <v/>
      </c>
      <c r="GA258" s="44">
        <f>GA59+GA117+GA175+GA233</f>
        <v/>
      </c>
      <c r="GB258" s="44">
        <f>GB59+GB117+GB175+GB233</f>
        <v/>
      </c>
      <c r="GC258" s="44">
        <f>GC59+GC117+GC175+GC233</f>
        <v/>
      </c>
      <c r="GD258" s="44">
        <f>GD59+GD117+GD175+GD233</f>
        <v/>
      </c>
      <c r="GE258" s="44">
        <f>GE59+GE117+GE175+GE233</f>
        <v/>
      </c>
      <c r="GF258" s="44">
        <f>GF59+GF117+GF175+GF233</f>
        <v/>
      </c>
      <c r="GG258" s="44">
        <f>GG59+GG117+GG175+GG233</f>
        <v/>
      </c>
      <c r="GH258" s="44">
        <f>GH59+GH117+GH175+GH233</f>
        <v/>
      </c>
      <c r="GI258" s="44">
        <f>GI59+GI117+GI175+GI233</f>
        <v/>
      </c>
      <c r="GJ258" s="44">
        <f>GJ59+GJ117+GJ175+GJ233</f>
        <v/>
      </c>
      <c r="GK258" s="44">
        <f>GK59+GK117+GK175+GK233</f>
        <v/>
      </c>
      <c r="GL258" s="44">
        <f>GL59+GL117+GL175+GL233</f>
        <v/>
      </c>
      <c r="GM258" s="44">
        <f>GM59+GM117+GM175+GM233</f>
        <v/>
      </c>
      <c r="GN258" s="44">
        <f>GN59+GN117+GN175+GN233</f>
        <v/>
      </c>
      <c r="GO258" s="44">
        <f>GO59+GO117+GO175+GO233</f>
        <v/>
      </c>
      <c r="GP258" s="44">
        <f>GP59+GP117+GP175+GP233</f>
        <v/>
      </c>
      <c r="GQ258" s="44">
        <f>GQ59+GQ117+GQ175+GQ233</f>
        <v/>
      </c>
      <c r="GR258" s="44">
        <f>GR59+GR117+GR175+GR233</f>
        <v/>
      </c>
      <c r="GS258" s="44">
        <f>GS59+GS117+GS175+GS233</f>
        <v/>
      </c>
      <c r="GT258" s="44">
        <f>GT59+GT117+GT175+GT233</f>
        <v/>
      </c>
      <c r="GU258" s="44">
        <f>GU59+GU117+GU175+GU233</f>
        <v/>
      </c>
      <c r="GV258" s="44">
        <f>GV59+GV117+GV175+GV233</f>
        <v/>
      </c>
      <c r="GW258" s="44">
        <f>GW59+GW117+GW175+GW233</f>
        <v/>
      </c>
      <c r="GX258" s="44">
        <f>GX59+GX117+GX175+GX233</f>
        <v/>
      </c>
      <c r="GY258" s="44">
        <f>GY59+GY117+GY175+GY233</f>
        <v/>
      </c>
      <c r="GZ258" s="44">
        <f>GZ59+GZ117+GZ175+GZ233</f>
        <v/>
      </c>
      <c r="HA258" s="44">
        <f>HA59+HA117+HA175+HA233</f>
        <v/>
      </c>
      <c r="HB258" s="44">
        <f>HB59+HB117+HB175+HB233</f>
        <v/>
      </c>
      <c r="HC258" s="44">
        <f>HC59+HC117+HC175+HC233</f>
        <v/>
      </c>
      <c r="HD258" s="44">
        <f>HD59+HD117+HD175+HD233</f>
        <v/>
      </c>
      <c r="HE258" s="44">
        <f>HE59+HE117+HE175+HE233</f>
        <v/>
      </c>
      <c r="HF258" s="44">
        <f>HF59+HF117+HF175+HF233</f>
        <v/>
      </c>
      <c r="HG258" s="44">
        <f>HG59+HG117+HG175+HG233</f>
        <v/>
      </c>
      <c r="HH258" s="44">
        <f>HH59+HH117+HH175+HH233</f>
        <v/>
      </c>
      <c r="HI258" s="44">
        <f>HI59+HI117+HI175+HI233</f>
        <v/>
      </c>
      <c r="HJ258" s="44">
        <f>HJ59+HJ117+HJ175+HJ233</f>
        <v/>
      </c>
      <c r="HK258" s="44">
        <f>HK59+HK117+HK175+HK233</f>
        <v/>
      </c>
      <c r="HL258" s="44">
        <f>HL59+HL117+HL175+HL233</f>
        <v/>
      </c>
      <c r="HM258" s="44">
        <f>HM59+HM117+HM175+HM233</f>
        <v/>
      </c>
      <c r="HN258" s="44">
        <f>HN59+HN117+HN175+HN233</f>
        <v/>
      </c>
      <c r="HO258" s="44">
        <f>HO59+HO117+HO175+HO233</f>
        <v/>
      </c>
      <c r="HP258" s="44">
        <f>HP59+HP117+HP175+HP233</f>
        <v/>
      </c>
      <c r="HQ258" s="44">
        <f>HQ59+HQ117+HQ175+HQ233</f>
        <v/>
      </c>
      <c r="HR258" s="44">
        <f>HR59+HR117+HR175+HR233</f>
        <v/>
      </c>
      <c r="HS258" s="44">
        <f>HS59+HS117+HS175+HS233</f>
        <v/>
      </c>
      <c r="HT258" s="44">
        <f>HT59+HT117+HT175+HT233</f>
        <v/>
      </c>
      <c r="HU258" s="44">
        <f>HU59+HU117+HU175+HU233</f>
        <v/>
      </c>
      <c r="HV258" s="44">
        <f>HV59+HV117+HV175+HV233</f>
        <v/>
      </c>
      <c r="HW258" s="44">
        <f>HW59+HW117+HW175+HW233</f>
        <v/>
      </c>
      <c r="HX258" s="44">
        <f>HX59+HX117+HX175+HX233</f>
        <v/>
      </c>
      <c r="HY258" s="44">
        <f>HY59+HY117+HY175+HY233</f>
        <v/>
      </c>
      <c r="HZ258" s="44">
        <f>HZ59+HZ117+HZ175+HZ233</f>
        <v/>
      </c>
      <c r="IA258" s="44">
        <f>IA59+IA117+IA175+IA233</f>
        <v/>
      </c>
      <c r="IB258" s="44">
        <f>IB59+IB117+IB175+IB233</f>
        <v/>
      </c>
      <c r="IC258" s="44">
        <f>IC59+IC117+IC175+IC233</f>
        <v/>
      </c>
      <c r="ID258" s="44">
        <f>ID59+ID117+ID175+ID233</f>
        <v/>
      </c>
      <c r="IE258" s="44">
        <f>IE59+IE117+IE175+IE233</f>
        <v/>
      </c>
      <c r="IF258" s="44">
        <f>IF59+IF117+IF175+IF233</f>
        <v/>
      </c>
      <c r="IG258" s="44">
        <f>IG59+IG117+IG175+IG233</f>
        <v/>
      </c>
      <c r="IH258" s="44">
        <f>IH59+IH117+IH175+IH233</f>
        <v/>
      </c>
      <c r="II258" s="44">
        <f>II59+II117+II175+II233</f>
        <v/>
      </c>
      <c r="IJ258" s="44">
        <f>IJ59+IJ117+IJ175+IJ233</f>
        <v/>
      </c>
      <c r="IK258" s="44">
        <f>IK59+IK117+IK175+IK233</f>
        <v/>
      </c>
      <c r="IL258" s="44">
        <f>IL59+IL117+IL175+IL233</f>
        <v/>
      </c>
      <c r="IM258" s="44">
        <f>IM59+IM117+IM175+IM233</f>
        <v/>
      </c>
      <c r="IN258" s="44">
        <f>IN59+IN117+IN175+IN233</f>
        <v/>
      </c>
      <c r="IO258" s="44">
        <f>IO59+IO117+IO175+IO233</f>
        <v/>
      </c>
      <c r="IP258" s="44">
        <f>IP59+IP117+IP175+IP233</f>
        <v/>
      </c>
      <c r="IQ258" s="44">
        <f>IQ59+IQ117+IQ175+IQ233</f>
        <v/>
      </c>
      <c r="IR258" s="44">
        <f>IR59+IR117+IR175+IR233</f>
        <v/>
      </c>
      <c r="IS258" s="44">
        <f>IS59+IS117+IS175+IS233</f>
        <v/>
      </c>
      <c r="IT258" s="44">
        <f>IT59+IT117+IT175+IT233</f>
        <v/>
      </c>
      <c r="IU258" s="44">
        <f>IU59+IU117+IU175+IU233</f>
        <v/>
      </c>
      <c r="IV258" s="44">
        <f>IV59+IV117+IV175+IV233</f>
        <v/>
      </c>
      <c r="IW258" s="44">
        <f>IW59+IW117+IW175+IW233</f>
        <v/>
      </c>
      <c r="IX258" s="44">
        <f>IX59+IX117+IX175+IX233</f>
        <v/>
      </c>
      <c r="IY258" s="44">
        <f>IY59+IY117+IY175+IY233</f>
        <v/>
      </c>
      <c r="IZ258" s="44">
        <f>IZ59+IZ117+IZ175+IZ233</f>
        <v/>
      </c>
      <c r="JA258" s="44">
        <f>JA59+JA117+JA175+JA233</f>
        <v/>
      </c>
      <c r="JB258" s="44">
        <f>JB59+JB117+JB175+JB233</f>
        <v/>
      </c>
      <c r="JC258" s="44">
        <f>JC59+JC117+JC175+JC233</f>
        <v/>
      </c>
      <c r="JD258" s="44">
        <f>JD59+JD117+JD175+JD233</f>
        <v/>
      </c>
      <c r="JE258" s="44">
        <f>JE59+JE117+JE175+JE233</f>
        <v/>
      </c>
      <c r="JF258" s="44">
        <f>JF59+JF117+JF175+JF233</f>
        <v/>
      </c>
      <c r="JG258" s="44">
        <f>JG59+JG117+JG175+JG233</f>
        <v/>
      </c>
      <c r="JH258" s="44">
        <f>JH59+JH117+JH175+JH233</f>
        <v/>
      </c>
      <c r="JI258" s="44">
        <f>JI59+JI117+JI175+JI233</f>
        <v/>
      </c>
      <c r="JJ258" s="44">
        <f>JJ59+JJ117+JJ175+JJ233</f>
        <v/>
      </c>
      <c r="JK258" s="44">
        <f>JK59+JK117+JK175+JK233</f>
        <v/>
      </c>
      <c r="JL258" s="44">
        <f>JL59+JL117+JL175+JL233</f>
        <v/>
      </c>
      <c r="JM258" s="44">
        <f>JM59+JM117+JM175+JM233</f>
        <v/>
      </c>
      <c r="JN258" s="44">
        <f>JN59+JN117+JN175+JN233</f>
        <v/>
      </c>
      <c r="JO258" s="44">
        <f>JO59+JO117+JO175+JO233</f>
        <v/>
      </c>
      <c r="JP258" s="44">
        <f>JP59+JP117+JP175+JP233</f>
        <v/>
      </c>
      <c r="JQ258" s="44">
        <f>JQ59+JQ117+JQ175+JQ233</f>
        <v/>
      </c>
      <c r="JR258" s="44">
        <f>JR59+JR117+JR175+JR233</f>
        <v/>
      </c>
      <c r="JS258" s="44">
        <f>JS59+JS117+JS175+JS233</f>
        <v/>
      </c>
      <c r="JT258" s="44">
        <f>JT59+JT117+JT175+JT233</f>
        <v/>
      </c>
      <c r="JU258" s="44">
        <f>JU59+JU117+JU175+JU233</f>
        <v/>
      </c>
      <c r="JV258" s="44">
        <f>JV59+JV117+JV175+JV233</f>
        <v/>
      </c>
      <c r="JW258" s="44">
        <f>JW59+JW117+JW175+JW233</f>
        <v/>
      </c>
      <c r="JX258" s="44">
        <f>JX59+JX117+JX175+JX233</f>
        <v/>
      </c>
      <c r="JY258" s="44">
        <f>JY59+JY117+JY175+JY233</f>
        <v/>
      </c>
      <c r="JZ258" s="44">
        <f>JZ59+JZ117+JZ175+JZ233</f>
        <v/>
      </c>
      <c r="KA258" s="44">
        <f>KA59+KA117+KA175+KA233</f>
        <v/>
      </c>
      <c r="KB258" s="44">
        <f>KB59+KB117+KB175+KB233</f>
        <v/>
      </c>
      <c r="KC258" s="44">
        <f>KC59+KC117+KC175+KC233</f>
        <v/>
      </c>
      <c r="KD258" s="44">
        <f>KD59+KD117+KD175+KD233</f>
        <v/>
      </c>
      <c r="KE258" s="44">
        <f>KE59+KE117+KE175+KE233</f>
        <v/>
      </c>
      <c r="KF258" s="44">
        <f>KF59+KF117+KF175+KF233</f>
        <v/>
      </c>
      <c r="KG258" s="44">
        <f>KG59+KG117+KG175+KG233</f>
        <v/>
      </c>
      <c r="KH258" s="44">
        <f>KH59+KH117+KH175+KH233</f>
        <v/>
      </c>
      <c r="KI258" s="44">
        <f>KI59+KI117+KI175+KI233</f>
        <v/>
      </c>
      <c r="KJ258" s="44">
        <f>KJ59+KJ117+KJ175+KJ233</f>
        <v/>
      </c>
      <c r="KK258" s="44">
        <f>KK59+KK117+KK175+KK233</f>
        <v/>
      </c>
      <c r="KL258" s="44">
        <f>KL59+KL117+KL175+KL233</f>
        <v/>
      </c>
      <c r="KM258" s="44">
        <f>KM59+KM117+KM175+KM233</f>
        <v/>
      </c>
      <c r="KN258" s="44">
        <f>KN59+KN117+KN175+KN233</f>
        <v/>
      </c>
      <c r="KO258" s="44">
        <f>KO59+KO117+KO175+KO233</f>
        <v/>
      </c>
      <c r="KP258" s="44">
        <f>KP59+KP117+KP175+KP233</f>
        <v/>
      </c>
      <c r="KQ258" s="44">
        <f>KQ59+KQ117+KQ175+KQ233</f>
        <v/>
      </c>
      <c r="KR258" s="44">
        <f>KR59+KR117+KR175+KR233</f>
        <v/>
      </c>
      <c r="KS258" s="44">
        <f>KS59+KS117+KS175+KS233</f>
        <v/>
      </c>
      <c r="KT258" s="44">
        <f>KT59+KT117+KT175+KT233</f>
        <v/>
      </c>
      <c r="KU258" s="44">
        <f>KU59+KU117+KU175+KU233</f>
        <v/>
      </c>
      <c r="KV258" s="44">
        <f>KV59+KV117+KV175+KV233</f>
        <v/>
      </c>
      <c r="KW258" s="44">
        <f>KW59+KW117+KW175+KW233</f>
        <v/>
      </c>
      <c r="KX258" s="44">
        <f>KX59+KX117+KX175+KX233</f>
        <v/>
      </c>
      <c r="KY258" s="44">
        <f>KY59+KY117+KY175+KY233</f>
        <v/>
      </c>
      <c r="KZ258" s="44">
        <f>KZ59+KZ117+KZ175+KZ233</f>
        <v/>
      </c>
      <c r="LA258" s="44">
        <f>LA59+LA117+LA175+LA233</f>
        <v/>
      </c>
      <c r="LB258" s="44">
        <f>LB59+LB117+LB175+LB233</f>
        <v/>
      </c>
      <c r="LC258" s="44">
        <f>LC59+LC117+LC175+LC233</f>
        <v/>
      </c>
      <c r="LD258" s="44">
        <f>LD59+LD117+LD175+LD233</f>
        <v/>
      </c>
      <c r="LE258" s="44">
        <f>LE59+LE117+LE175+LE233</f>
        <v/>
      </c>
      <c r="LF258" s="44">
        <f>LF59+LF117+LF175+LF233</f>
        <v/>
      </c>
      <c r="LG258" s="44">
        <f>LG59+LG117+LG175+LG233</f>
        <v/>
      </c>
      <c r="LH258" s="44">
        <f>LH59+LH117+LH175+LH233</f>
        <v/>
      </c>
      <c r="LI258" s="44">
        <f>LI59+LI117+LI175+LI233</f>
        <v/>
      </c>
      <c r="LJ258" s="44">
        <f>LJ59+LJ117+LJ175+LJ233</f>
        <v/>
      </c>
      <c r="LK258" s="44">
        <f>LK59+LK117+LK175+LK233</f>
        <v/>
      </c>
      <c r="LL258" s="44">
        <f>LL59+LL117+LL175+LL233</f>
        <v/>
      </c>
      <c r="LM258" s="44">
        <f>LM59+LM117+LM175+LM233</f>
        <v/>
      </c>
      <c r="LN258" s="44">
        <f>LN59+LN117+LN175+LN233</f>
        <v/>
      </c>
      <c r="LO258" s="44">
        <f>LO59+LO117+LO175+LO233</f>
        <v/>
      </c>
      <c r="LP258" s="44">
        <f>LP59+LP117+LP175+LP233</f>
        <v/>
      </c>
      <c r="LQ258" s="44">
        <f>LQ59+LQ117+LQ175+LQ233</f>
        <v/>
      </c>
      <c r="LR258" s="44">
        <f>LR59+LR117+LR175+LR233</f>
        <v/>
      </c>
      <c r="LS258" s="44">
        <f>LS59+LS117+LS175+LS233</f>
        <v/>
      </c>
      <c r="LT258" s="44">
        <f>LT59+LT117+LT175+LT233</f>
        <v/>
      </c>
      <c r="LU258" s="44">
        <f>LU59+LU117+LU175+LU233</f>
        <v/>
      </c>
      <c r="LV258" s="44">
        <f>LV59+LV117+LV175+LV233</f>
        <v/>
      </c>
      <c r="LW258" s="44">
        <f>LW59+LW117+LW175+LW233</f>
        <v/>
      </c>
      <c r="LX258" s="44">
        <f>LX59+LX117+LX175+LX233</f>
        <v/>
      </c>
      <c r="LY258" s="44">
        <f>LY59+LY117+LY175+LY233</f>
        <v/>
      </c>
      <c r="LZ258" s="44">
        <f>LZ59+LZ117+LZ175+LZ233</f>
        <v/>
      </c>
      <c r="MA258" s="44">
        <f>MA59+MA117+MA175+MA233</f>
        <v/>
      </c>
      <c r="MB258" s="44">
        <f>MB59+MB117+MB175+MB233</f>
        <v/>
      </c>
      <c r="MC258" s="44">
        <f>MC59+MC117+MC175+MC233</f>
        <v/>
      </c>
      <c r="MD258" s="44">
        <f>MD59+MD117+MD175+MD233</f>
        <v/>
      </c>
      <c r="ME258" s="44">
        <f>ME59+ME117+ME175+ME233</f>
        <v/>
      </c>
      <c r="MF258" s="44">
        <f>MF59+MF117+MF175+MF233</f>
        <v/>
      </c>
      <c r="MG258" s="44">
        <f>MG59+MG117+MG175+MG233</f>
        <v/>
      </c>
      <c r="MH258" s="44">
        <f>MH59+MH117+MH175+MH233</f>
        <v/>
      </c>
      <c r="MI258" s="44">
        <f>MI59+MI117+MI175+MI233</f>
        <v/>
      </c>
      <c r="MJ258" s="44">
        <f>MJ59+MJ117+MJ175+MJ233</f>
        <v/>
      </c>
      <c r="MK258" s="44">
        <f>MK59+MK117+MK175+MK233</f>
        <v/>
      </c>
      <c r="ML258" s="44">
        <f>ML59+ML117+ML175+ML233</f>
        <v/>
      </c>
      <c r="MM258" s="44">
        <f>MM59+MM117+MM175+MM233</f>
        <v/>
      </c>
      <c r="MN258" s="44">
        <f>MN59+MN117+MN175+MN233</f>
        <v/>
      </c>
      <c r="MO258" s="44">
        <f>MO59+MO117+MO175+MO233</f>
        <v/>
      </c>
      <c r="MP258" s="44">
        <f>MP59+MP117+MP175+MP233</f>
        <v/>
      </c>
      <c r="MQ258" s="44">
        <f>MQ59+MQ117+MQ175+MQ233</f>
        <v/>
      </c>
      <c r="MR258" s="44">
        <f>MR59+MR117+MR175+MR233</f>
        <v/>
      </c>
      <c r="MS258" s="44">
        <f>MS59+MS117+MS175+MS233</f>
        <v/>
      </c>
      <c r="MT258" s="44">
        <f>MT59+MT117+MT175+MT233</f>
        <v/>
      </c>
      <c r="MU258" s="44">
        <f>MU59+MU117+MU175+MU233</f>
        <v/>
      </c>
      <c r="MV258" s="44">
        <f>MV59+MV117+MV175+MV233</f>
        <v/>
      </c>
      <c r="MW258" s="44">
        <f>MW59+MW117+MW175+MW233</f>
        <v/>
      </c>
      <c r="MX258" s="44">
        <f>MX59+MX117+MX175+MX233</f>
        <v/>
      </c>
      <c r="MY258" s="44">
        <f>MY59+MY117+MY175+MY233</f>
        <v/>
      </c>
      <c r="MZ258" s="44">
        <f>MZ59+MZ117+MZ175+MZ233</f>
        <v/>
      </c>
      <c r="NA258" s="44">
        <f>NA59+NA117+NA175+NA233</f>
        <v/>
      </c>
      <c r="NB258" s="44">
        <f>NB59+NB117+NB175+NB233</f>
        <v/>
      </c>
      <c r="NC258" s="44">
        <f>NC59+NC117+NC175+NC233</f>
        <v/>
      </c>
      <c r="ND258" s="44">
        <f>ND59+ND117+ND175+ND233</f>
        <v/>
      </c>
      <c r="NE258" s="44">
        <f>NE59+NE117+NE175+NE233</f>
        <v/>
      </c>
      <c r="NF258" s="44">
        <f>NF59+NF117+NF175+NF233</f>
        <v/>
      </c>
      <c r="NG258" s="44">
        <f>NG59+NG117+NG175+NG233</f>
        <v/>
      </c>
      <c r="NH258" s="44">
        <f>NH59+NH117+NH175+NH233</f>
        <v/>
      </c>
      <c r="NI258" s="44">
        <f>NI59+NI117+NI175+NI233</f>
        <v/>
      </c>
      <c r="NJ258" s="44">
        <f>NJ59+NJ117+NJ175+NJ233</f>
        <v/>
      </c>
      <c r="NK258" s="44">
        <f>NK59+NK117+NK175+NK233</f>
        <v/>
      </c>
      <c r="NL258" s="44">
        <f>NL59+NL117+NL175+NL233</f>
        <v/>
      </c>
      <c r="NM258" s="44">
        <f>NM59+NM117+NM175+NM233</f>
        <v/>
      </c>
      <c r="NN258" s="44">
        <f>NN59+NN117+NN175+NN233</f>
        <v/>
      </c>
      <c r="NO258" s="44">
        <f>NO59+NO117+NO175+NO233</f>
        <v/>
      </c>
      <c r="NP258" s="44">
        <f>NP59+NP117+NP175+NP233</f>
        <v/>
      </c>
      <c r="NQ258" s="44">
        <f>NQ59+NQ117+NQ175+NQ233</f>
        <v/>
      </c>
      <c r="NR258" s="44">
        <f>NR59+NR117+NR175+NR233</f>
        <v/>
      </c>
      <c r="NS258" s="44">
        <f>NS59+NS117+NS175+NS233</f>
        <v/>
      </c>
      <c r="NT258" s="44">
        <f>NT59+NT117+NT175+NT233</f>
        <v/>
      </c>
      <c r="NU258" s="44">
        <f>NU59+NU117+NU175+NU233</f>
        <v/>
      </c>
      <c r="NV258" s="44">
        <f>NV59+NV117+NV175+NV233</f>
        <v/>
      </c>
      <c r="NW258" s="44">
        <f>NW59+NW117+NW175+NW233</f>
        <v/>
      </c>
      <c r="NX258" s="44">
        <f>NX59+NX117+NX175+NX233</f>
        <v/>
      </c>
      <c r="NY258" s="44">
        <f>NY59+NY117+NY175+NY233</f>
        <v/>
      </c>
      <c r="NZ258" s="44">
        <f>NZ59+NZ117+NZ175+NZ233</f>
        <v/>
      </c>
      <c r="OA258" s="44">
        <f>OA59+OA117+OA175+OA233</f>
        <v/>
      </c>
      <c r="OB258" s="44">
        <f>OB59+OB117+OB175+OB233</f>
        <v/>
      </c>
      <c r="OC258" s="44">
        <f>OC59+OC117+OC175+OC233</f>
        <v/>
      </c>
      <c r="OD258" s="44">
        <f>OD59+OD117+OD175+OD233</f>
        <v/>
      </c>
      <c r="OE258" s="44">
        <f>OE59+OE117+OE175+OE233</f>
        <v/>
      </c>
      <c r="OF258" s="44">
        <f>OF59+OF117+OF175+OF233</f>
        <v/>
      </c>
      <c r="OG258" s="44">
        <f>OG59+OG117+OG175+OG233</f>
        <v/>
      </c>
      <c r="OH258" s="44">
        <f>OH59+OH117+OH175+OH233</f>
        <v/>
      </c>
      <c r="OI258" s="44">
        <f>OI59+OI117+OI175+OI233</f>
        <v/>
      </c>
      <c r="OJ258" s="44">
        <f>OJ59+OJ117+OJ175+OJ233</f>
        <v/>
      </c>
      <c r="OK258" s="44">
        <f>OK59+OK117+OK175+OK233</f>
        <v/>
      </c>
      <c r="OL258" s="44">
        <f>OL59+OL117+OL175+OL233</f>
        <v/>
      </c>
      <c r="OM258" s="44">
        <f>OM59+OM117+OM175+OM233</f>
        <v/>
      </c>
      <c r="ON258" s="44">
        <f>ON59+ON117+ON175+ON233</f>
        <v/>
      </c>
      <c r="OO258" s="44">
        <f>OO59+OO117+OO175+OO233</f>
        <v/>
      </c>
      <c r="OP258" s="44">
        <f>OP59+OP117+OP175+OP233</f>
        <v/>
      </c>
      <c r="OQ258" s="44">
        <f>OQ59+OQ117+OQ175+OQ233</f>
        <v/>
      </c>
      <c r="OR258" s="44">
        <f>OR59+OR117+OR175+OR233</f>
        <v/>
      </c>
      <c r="OS258" s="44">
        <f>OS59+OS117+OS175+OS233</f>
        <v/>
      </c>
      <c r="OT258" s="44">
        <f>OT59+OT117+OT175+OT233</f>
        <v/>
      </c>
      <c r="OU258" s="44">
        <f>OU59+OU117+OU175+OU233</f>
        <v/>
      </c>
      <c r="OV258" s="44">
        <f>OV59+OV117+OV175+OV233</f>
        <v/>
      </c>
      <c r="OW258" s="44">
        <f>OW59+OW117+OW175+OW233</f>
        <v/>
      </c>
      <c r="OX258" s="44">
        <f>OX59+OX117+OX175+OX233</f>
        <v/>
      </c>
      <c r="OY258" s="44">
        <f>OY59+OY117+OY175+OY233</f>
        <v/>
      </c>
      <c r="OZ258" s="44">
        <f>OZ59+OZ117+OZ175+OZ233</f>
        <v/>
      </c>
      <c r="PA258" s="44">
        <f>PA59+PA117+PA175+PA233</f>
        <v/>
      </c>
      <c r="PB258" s="44">
        <f>PB59+PB117+PB175+PB233</f>
        <v/>
      </c>
      <c r="PC258" s="44">
        <f>PC59+PC117+PC175+PC233</f>
        <v/>
      </c>
      <c r="PD258" s="44">
        <f>PD59+PD117+PD175+PD233</f>
        <v/>
      </c>
      <c r="PE258" s="44">
        <f>PE59+PE117+PE175+PE233</f>
        <v/>
      </c>
      <c r="PF258" s="44">
        <f>PF59+PF117+PF175+PF233</f>
        <v/>
      </c>
      <c r="PG258" s="44">
        <f>PG59+PG117+PG175+PG233</f>
        <v/>
      </c>
      <c r="PH258" s="44">
        <f>PH59+PH117+PH175+PH233</f>
        <v/>
      </c>
      <c r="PI258" s="44">
        <f>PI59+PI117+PI175+PI233</f>
        <v/>
      </c>
      <c r="PJ258" s="44">
        <f>PJ59+PJ117+PJ175+PJ233</f>
        <v/>
      </c>
      <c r="PK258" s="44">
        <f>PK59+PK117+PK175+PK233</f>
        <v/>
      </c>
      <c r="PL258" s="44">
        <f>PL59+PL117+PL175+PL233</f>
        <v/>
      </c>
      <c r="PM258" s="44">
        <f>PM59+PM117+PM175+PM233</f>
        <v/>
      </c>
    </row>
    <row r="259">
      <c r="A259" s="5" t="inlineStr">
        <is>
          <t>Non-profit net cash flow</t>
        </is>
      </c>
      <c r="B259" s="9" t="inlineStr">
        <is>
          <t>ALL</t>
        </is>
      </c>
      <c r="C259" s="43">
        <f>SUM(D259:PM259)</f>
        <v/>
      </c>
      <c r="D259" s="45">
        <f>D61+D119+D177+D235</f>
        <v/>
      </c>
      <c r="E259" s="45">
        <f>E61+E119+E177+E235</f>
        <v/>
      </c>
      <c r="F259" s="45">
        <f>F61+F119+F177+F235</f>
        <v/>
      </c>
      <c r="G259" s="45">
        <f>G61+G119+G177+G235</f>
        <v/>
      </c>
      <c r="H259" s="45">
        <f>H61+H119+H177+H235</f>
        <v/>
      </c>
      <c r="I259" s="45">
        <f>I61+I119+I177+I235</f>
        <v/>
      </c>
      <c r="J259" s="45">
        <f>J61+J119+J177+J235</f>
        <v/>
      </c>
      <c r="K259" s="45">
        <f>K61+K119+K177+K235</f>
        <v/>
      </c>
      <c r="L259" s="45">
        <f>L61+L119+L177+L235</f>
        <v/>
      </c>
      <c r="M259" s="45">
        <f>M61+M119+M177+M235</f>
        <v/>
      </c>
      <c r="N259" s="45">
        <f>N61+N119+N177+N235</f>
        <v/>
      </c>
      <c r="O259" s="45">
        <f>O61+O119+O177+O235</f>
        <v/>
      </c>
      <c r="P259" s="45">
        <f>P61+P119+P177+P235</f>
        <v/>
      </c>
      <c r="Q259" s="45">
        <f>Q61+Q119+Q177+Q235</f>
        <v/>
      </c>
      <c r="R259" s="45">
        <f>R61+R119+R177+R235</f>
        <v/>
      </c>
      <c r="S259" s="45">
        <f>S61+S119+S177+S235</f>
        <v/>
      </c>
      <c r="T259" s="45">
        <f>T61+T119+T177+T235</f>
        <v/>
      </c>
      <c r="U259" s="45">
        <f>U61+U119+U177+U235</f>
        <v/>
      </c>
      <c r="V259" s="45">
        <f>V61+V119+V177+V235</f>
        <v/>
      </c>
      <c r="W259" s="45">
        <f>W61+W119+W177+W235</f>
        <v/>
      </c>
      <c r="X259" s="45">
        <f>X61+X119+X177+X235</f>
        <v/>
      </c>
      <c r="Y259" s="45">
        <f>Y61+Y119+Y177+Y235</f>
        <v/>
      </c>
      <c r="Z259" s="45">
        <f>Z61+Z119+Z177+Z235</f>
        <v/>
      </c>
      <c r="AA259" s="45">
        <f>AA61+AA119+AA177+AA235</f>
        <v/>
      </c>
      <c r="AB259" s="45">
        <f>AB61+AB119+AB177+AB235</f>
        <v/>
      </c>
      <c r="AC259" s="45">
        <f>AC61+AC119+AC177+AC235</f>
        <v/>
      </c>
      <c r="AD259" s="45">
        <f>AD61+AD119+AD177+AD235</f>
        <v/>
      </c>
      <c r="AE259" s="45">
        <f>AE61+AE119+AE177+AE235</f>
        <v/>
      </c>
      <c r="AF259" s="45">
        <f>AF61+AF119+AF177+AF235</f>
        <v/>
      </c>
      <c r="AG259" s="45">
        <f>AG61+AG119+AG177+AG235</f>
        <v/>
      </c>
      <c r="AH259" s="45">
        <f>AH61+AH119+AH177+AH235</f>
        <v/>
      </c>
      <c r="AI259" s="45">
        <f>AI61+AI119+AI177+AI235</f>
        <v/>
      </c>
      <c r="AJ259" s="45">
        <f>AJ61+AJ119+AJ177+AJ235</f>
        <v/>
      </c>
      <c r="AK259" s="45">
        <f>AK61+AK119+AK177+AK235</f>
        <v/>
      </c>
      <c r="AL259" s="45">
        <f>AL61+AL119+AL177+AL235</f>
        <v/>
      </c>
      <c r="AM259" s="45">
        <f>AM61+AM119+AM177+AM235</f>
        <v/>
      </c>
      <c r="AN259" s="45">
        <f>AN61+AN119+AN177+AN235</f>
        <v/>
      </c>
      <c r="AO259" s="45">
        <f>AO61+AO119+AO177+AO235</f>
        <v/>
      </c>
      <c r="AP259" s="45">
        <f>AP61+AP119+AP177+AP235</f>
        <v/>
      </c>
      <c r="AQ259" s="45">
        <f>AQ61+AQ119+AQ177+AQ235</f>
        <v/>
      </c>
      <c r="AR259" s="45">
        <f>AR61+AR119+AR177+AR235</f>
        <v/>
      </c>
      <c r="AS259" s="45">
        <f>AS61+AS119+AS177+AS235</f>
        <v/>
      </c>
      <c r="AT259" s="45">
        <f>AT61+AT119+AT177+AT235</f>
        <v/>
      </c>
      <c r="AU259" s="45">
        <f>AU61+AU119+AU177+AU235</f>
        <v/>
      </c>
      <c r="AV259" s="45">
        <f>AV61+AV119+AV177+AV235</f>
        <v/>
      </c>
      <c r="AW259" s="45">
        <f>AW61+AW119+AW177+AW235</f>
        <v/>
      </c>
      <c r="AX259" s="45">
        <f>AX61+AX119+AX177+AX235</f>
        <v/>
      </c>
      <c r="AY259" s="45">
        <f>AY61+AY119+AY177+AY235</f>
        <v/>
      </c>
      <c r="AZ259" s="45">
        <f>AZ61+AZ119+AZ177+AZ235</f>
        <v/>
      </c>
      <c r="BA259" s="45">
        <f>BA61+BA119+BA177+BA235</f>
        <v/>
      </c>
      <c r="BB259" s="45">
        <f>BB61+BB119+BB177+BB235</f>
        <v/>
      </c>
      <c r="BC259" s="45">
        <f>BC61+BC119+BC177+BC235</f>
        <v/>
      </c>
      <c r="BD259" s="45">
        <f>BD61+BD119+BD177+BD235</f>
        <v/>
      </c>
      <c r="BE259" s="45">
        <f>BE61+BE119+BE177+BE235</f>
        <v/>
      </c>
      <c r="BF259" s="45">
        <f>BF61+BF119+BF177+BF235</f>
        <v/>
      </c>
      <c r="BG259" s="45">
        <f>BG61+BG119+BG177+BG235</f>
        <v/>
      </c>
      <c r="BH259" s="45">
        <f>BH61+BH119+BH177+BH235</f>
        <v/>
      </c>
      <c r="BI259" s="45">
        <f>BI61+BI119+BI177+BI235</f>
        <v/>
      </c>
      <c r="BJ259" s="45">
        <f>BJ61+BJ119+BJ177+BJ235</f>
        <v/>
      </c>
      <c r="BK259" s="45">
        <f>BK61+BK119+BK177+BK235</f>
        <v/>
      </c>
      <c r="BL259" s="45">
        <f>BL61+BL119+BL177+BL235</f>
        <v/>
      </c>
      <c r="BM259" s="45">
        <f>BM61+BM119+BM177+BM235</f>
        <v/>
      </c>
      <c r="BN259" s="45">
        <f>BN61+BN119+BN177+BN235</f>
        <v/>
      </c>
      <c r="BO259" s="45">
        <f>BO61+BO119+BO177+BO235</f>
        <v/>
      </c>
      <c r="BP259" s="45">
        <f>BP61+BP119+BP177+BP235</f>
        <v/>
      </c>
      <c r="BQ259" s="45">
        <f>BQ61+BQ119+BQ177+BQ235</f>
        <v/>
      </c>
      <c r="BR259" s="45">
        <f>BR61+BR119+BR177+BR235</f>
        <v/>
      </c>
      <c r="BS259" s="45">
        <f>BS61+BS119+BS177+BS235</f>
        <v/>
      </c>
      <c r="BT259" s="45">
        <f>BT61+BT119+BT177+BT235</f>
        <v/>
      </c>
      <c r="BU259" s="45">
        <f>BU61+BU119+BU177+BU235</f>
        <v/>
      </c>
      <c r="BV259" s="45">
        <f>BV61+BV119+BV177+BV235</f>
        <v/>
      </c>
      <c r="BW259" s="45">
        <f>BW61+BW119+BW177+BW235</f>
        <v/>
      </c>
      <c r="BX259" s="45">
        <f>BX61+BX119+BX177+BX235</f>
        <v/>
      </c>
      <c r="BY259" s="45">
        <f>BY61+BY119+BY177+BY235</f>
        <v/>
      </c>
      <c r="BZ259" s="45">
        <f>BZ61+BZ119+BZ177+BZ235</f>
        <v/>
      </c>
      <c r="CA259" s="45">
        <f>CA61+CA119+CA177+CA235</f>
        <v/>
      </c>
      <c r="CB259" s="45">
        <f>CB61+CB119+CB177+CB235</f>
        <v/>
      </c>
      <c r="CC259" s="45">
        <f>CC61+CC119+CC177+CC235</f>
        <v/>
      </c>
      <c r="CD259" s="45">
        <f>CD61+CD119+CD177+CD235</f>
        <v/>
      </c>
      <c r="CE259" s="45">
        <f>CE61+CE119+CE177+CE235</f>
        <v/>
      </c>
      <c r="CF259" s="45">
        <f>CF61+CF119+CF177+CF235</f>
        <v/>
      </c>
      <c r="CG259" s="45">
        <f>CG61+CG119+CG177+CG235</f>
        <v/>
      </c>
      <c r="CH259" s="45">
        <f>CH61+CH119+CH177+CH235</f>
        <v/>
      </c>
      <c r="CI259" s="45">
        <f>CI61+CI119+CI177+CI235</f>
        <v/>
      </c>
      <c r="CJ259" s="45">
        <f>CJ61+CJ119+CJ177+CJ235</f>
        <v/>
      </c>
      <c r="CK259" s="45">
        <f>CK61+CK119+CK177+CK235</f>
        <v/>
      </c>
      <c r="CL259" s="45">
        <f>CL61+CL119+CL177+CL235</f>
        <v/>
      </c>
      <c r="CM259" s="45">
        <f>CM61+CM119+CM177+CM235</f>
        <v/>
      </c>
      <c r="CN259" s="45">
        <f>CN61+CN119+CN177+CN235</f>
        <v/>
      </c>
      <c r="CO259" s="45">
        <f>CO61+CO119+CO177+CO235</f>
        <v/>
      </c>
      <c r="CP259" s="45">
        <f>CP61+CP119+CP177+CP235</f>
        <v/>
      </c>
      <c r="CQ259" s="45">
        <f>CQ61+CQ119+CQ177+CQ235</f>
        <v/>
      </c>
      <c r="CR259" s="45">
        <f>CR61+CR119+CR177+CR235</f>
        <v/>
      </c>
      <c r="CS259" s="45">
        <f>CS61+CS119+CS177+CS235</f>
        <v/>
      </c>
      <c r="CT259" s="45">
        <f>CT61+CT119+CT177+CT235</f>
        <v/>
      </c>
      <c r="CU259" s="45">
        <f>CU61+CU119+CU177+CU235</f>
        <v/>
      </c>
      <c r="CV259" s="45">
        <f>CV61+CV119+CV177+CV235</f>
        <v/>
      </c>
      <c r="CW259" s="45">
        <f>CW61+CW119+CW177+CW235</f>
        <v/>
      </c>
      <c r="CX259" s="45">
        <f>CX61+CX119+CX177+CX235</f>
        <v/>
      </c>
      <c r="CY259" s="45">
        <f>CY61+CY119+CY177+CY235</f>
        <v/>
      </c>
      <c r="CZ259" s="45">
        <f>CZ61+CZ119+CZ177+CZ235</f>
        <v/>
      </c>
      <c r="DA259" s="45">
        <f>DA61+DA119+DA177+DA235</f>
        <v/>
      </c>
      <c r="DB259" s="45">
        <f>DB61+DB119+DB177+DB235</f>
        <v/>
      </c>
      <c r="DC259" s="45">
        <f>DC61+DC119+DC177+DC235</f>
        <v/>
      </c>
      <c r="DD259" s="45">
        <f>DD61+DD119+DD177+DD235</f>
        <v/>
      </c>
      <c r="DE259" s="45">
        <f>DE61+DE119+DE177+DE235</f>
        <v/>
      </c>
      <c r="DF259" s="45">
        <f>DF61+DF119+DF177+DF235</f>
        <v/>
      </c>
      <c r="DG259" s="45">
        <f>DG61+DG119+DG177+DG235</f>
        <v/>
      </c>
      <c r="DH259" s="45">
        <f>DH61+DH119+DH177+DH235</f>
        <v/>
      </c>
      <c r="DI259" s="45">
        <f>DI61+DI119+DI177+DI235</f>
        <v/>
      </c>
      <c r="DJ259" s="45">
        <f>DJ61+DJ119+DJ177+DJ235</f>
        <v/>
      </c>
      <c r="DK259" s="45">
        <f>DK61+DK119+DK177+DK235</f>
        <v/>
      </c>
      <c r="DL259" s="45">
        <f>DL61+DL119+DL177+DL235</f>
        <v/>
      </c>
      <c r="DM259" s="45">
        <f>DM61+DM119+DM177+DM235</f>
        <v/>
      </c>
      <c r="DN259" s="45">
        <f>DN61+DN119+DN177+DN235</f>
        <v/>
      </c>
      <c r="DO259" s="45">
        <f>DO61+DO119+DO177+DO235</f>
        <v/>
      </c>
      <c r="DP259" s="45">
        <f>DP61+DP119+DP177+DP235</f>
        <v/>
      </c>
      <c r="DQ259" s="45">
        <f>DQ61+DQ119+DQ177+DQ235</f>
        <v/>
      </c>
      <c r="DR259" s="45">
        <f>DR61+DR119+DR177+DR235</f>
        <v/>
      </c>
      <c r="DS259" s="45">
        <f>DS61+DS119+DS177+DS235</f>
        <v/>
      </c>
      <c r="DT259" s="45">
        <f>DT61+DT119+DT177+DT235</f>
        <v/>
      </c>
      <c r="DU259" s="45">
        <f>DU61+DU119+DU177+DU235</f>
        <v/>
      </c>
      <c r="DV259" s="45">
        <f>DV61+DV119+DV177+DV235</f>
        <v/>
      </c>
      <c r="DW259" s="45">
        <f>DW61+DW119+DW177+DW235</f>
        <v/>
      </c>
      <c r="DX259" s="45">
        <f>DX61+DX119+DX177+DX235</f>
        <v/>
      </c>
      <c r="DY259" s="45">
        <f>DY61+DY119+DY177+DY235</f>
        <v/>
      </c>
      <c r="DZ259" s="45">
        <f>DZ61+DZ119+DZ177+DZ235</f>
        <v/>
      </c>
      <c r="EA259" s="45">
        <f>EA61+EA119+EA177+EA235</f>
        <v/>
      </c>
      <c r="EB259" s="45">
        <f>EB61+EB119+EB177+EB235</f>
        <v/>
      </c>
      <c r="EC259" s="45">
        <f>EC61+EC119+EC177+EC235</f>
        <v/>
      </c>
      <c r="ED259" s="45">
        <f>ED61+ED119+ED177+ED235</f>
        <v/>
      </c>
      <c r="EE259" s="45">
        <f>EE61+EE119+EE177+EE235</f>
        <v/>
      </c>
      <c r="EF259" s="45">
        <f>EF61+EF119+EF177+EF235</f>
        <v/>
      </c>
      <c r="EG259" s="45">
        <f>EG61+EG119+EG177+EG235</f>
        <v/>
      </c>
      <c r="EH259" s="45">
        <f>EH61+EH119+EH177+EH235</f>
        <v/>
      </c>
      <c r="EI259" s="45">
        <f>EI61+EI119+EI177+EI235</f>
        <v/>
      </c>
      <c r="EJ259" s="45">
        <f>EJ61+EJ119+EJ177+EJ235</f>
        <v/>
      </c>
      <c r="EK259" s="45">
        <f>EK61+EK119+EK177+EK235</f>
        <v/>
      </c>
      <c r="EL259" s="45">
        <f>EL61+EL119+EL177+EL235</f>
        <v/>
      </c>
      <c r="EM259" s="45">
        <f>EM61+EM119+EM177+EM235</f>
        <v/>
      </c>
      <c r="EN259" s="45">
        <f>EN61+EN119+EN177+EN235</f>
        <v/>
      </c>
      <c r="EO259" s="45">
        <f>EO61+EO119+EO177+EO235</f>
        <v/>
      </c>
      <c r="EP259" s="45">
        <f>EP61+EP119+EP177+EP235</f>
        <v/>
      </c>
      <c r="EQ259" s="45">
        <f>EQ61+EQ119+EQ177+EQ235</f>
        <v/>
      </c>
      <c r="ER259" s="45">
        <f>ER61+ER119+ER177+ER235</f>
        <v/>
      </c>
      <c r="ES259" s="45">
        <f>ES61+ES119+ES177+ES235</f>
        <v/>
      </c>
      <c r="ET259" s="45">
        <f>ET61+ET119+ET177+ET235</f>
        <v/>
      </c>
      <c r="EU259" s="45">
        <f>EU61+EU119+EU177+EU235</f>
        <v/>
      </c>
      <c r="EV259" s="45">
        <f>EV61+EV119+EV177+EV235</f>
        <v/>
      </c>
      <c r="EW259" s="45">
        <f>EW61+EW119+EW177+EW235</f>
        <v/>
      </c>
      <c r="EX259" s="45">
        <f>EX61+EX119+EX177+EX235</f>
        <v/>
      </c>
      <c r="EY259" s="45">
        <f>EY61+EY119+EY177+EY235</f>
        <v/>
      </c>
      <c r="EZ259" s="45">
        <f>EZ61+EZ119+EZ177+EZ235</f>
        <v/>
      </c>
      <c r="FA259" s="45">
        <f>FA61+FA119+FA177+FA235</f>
        <v/>
      </c>
      <c r="FB259" s="45">
        <f>FB61+FB119+FB177+FB235</f>
        <v/>
      </c>
      <c r="FC259" s="45">
        <f>FC61+FC119+FC177+FC235</f>
        <v/>
      </c>
      <c r="FD259" s="45">
        <f>FD61+FD119+FD177+FD235</f>
        <v/>
      </c>
      <c r="FE259" s="45">
        <f>FE61+FE119+FE177+FE235</f>
        <v/>
      </c>
      <c r="FF259" s="45">
        <f>FF61+FF119+FF177+FF235</f>
        <v/>
      </c>
      <c r="FG259" s="45">
        <f>FG61+FG119+FG177+FG235</f>
        <v/>
      </c>
      <c r="FH259" s="45">
        <f>FH61+FH119+FH177+FH235</f>
        <v/>
      </c>
      <c r="FI259" s="45">
        <f>FI61+FI119+FI177+FI235</f>
        <v/>
      </c>
      <c r="FJ259" s="45">
        <f>FJ61+FJ119+FJ177+FJ235</f>
        <v/>
      </c>
      <c r="FK259" s="45">
        <f>FK61+FK119+FK177+FK235</f>
        <v/>
      </c>
      <c r="FL259" s="45">
        <f>FL61+FL119+FL177+FL235</f>
        <v/>
      </c>
      <c r="FM259" s="45">
        <f>FM61+FM119+FM177+FM235</f>
        <v/>
      </c>
      <c r="FN259" s="45">
        <f>FN61+FN119+FN177+FN235</f>
        <v/>
      </c>
      <c r="FO259" s="45">
        <f>FO61+FO119+FO177+FO235</f>
        <v/>
      </c>
      <c r="FP259" s="45">
        <f>FP61+FP119+FP177+FP235</f>
        <v/>
      </c>
      <c r="FQ259" s="45">
        <f>FQ61+FQ119+FQ177+FQ235</f>
        <v/>
      </c>
      <c r="FR259" s="45">
        <f>FR61+FR119+FR177+FR235</f>
        <v/>
      </c>
      <c r="FS259" s="45">
        <f>FS61+FS119+FS177+FS235</f>
        <v/>
      </c>
      <c r="FT259" s="45">
        <f>FT61+FT119+FT177+FT235</f>
        <v/>
      </c>
      <c r="FU259" s="45">
        <f>FU61+FU119+FU177+FU235</f>
        <v/>
      </c>
      <c r="FV259" s="45">
        <f>FV61+FV119+FV177+FV235</f>
        <v/>
      </c>
      <c r="FW259" s="45">
        <f>FW61+FW119+FW177+FW235</f>
        <v/>
      </c>
      <c r="FX259" s="45">
        <f>FX61+FX119+FX177+FX235</f>
        <v/>
      </c>
      <c r="FY259" s="45">
        <f>FY61+FY119+FY177+FY235</f>
        <v/>
      </c>
      <c r="FZ259" s="45">
        <f>FZ61+FZ119+FZ177+FZ235</f>
        <v/>
      </c>
      <c r="GA259" s="45">
        <f>GA61+GA119+GA177+GA235</f>
        <v/>
      </c>
      <c r="GB259" s="45">
        <f>GB61+GB119+GB177+GB235</f>
        <v/>
      </c>
      <c r="GC259" s="45">
        <f>GC61+GC119+GC177+GC235</f>
        <v/>
      </c>
      <c r="GD259" s="45">
        <f>GD61+GD119+GD177+GD235</f>
        <v/>
      </c>
      <c r="GE259" s="45">
        <f>GE61+GE119+GE177+GE235</f>
        <v/>
      </c>
      <c r="GF259" s="45">
        <f>GF61+GF119+GF177+GF235</f>
        <v/>
      </c>
      <c r="GG259" s="45">
        <f>GG61+GG119+GG177+GG235</f>
        <v/>
      </c>
      <c r="GH259" s="45">
        <f>GH61+GH119+GH177+GH235</f>
        <v/>
      </c>
      <c r="GI259" s="45">
        <f>GI61+GI119+GI177+GI235</f>
        <v/>
      </c>
      <c r="GJ259" s="45">
        <f>GJ61+GJ119+GJ177+GJ235</f>
        <v/>
      </c>
      <c r="GK259" s="45">
        <f>GK61+GK119+GK177+GK235</f>
        <v/>
      </c>
      <c r="GL259" s="45">
        <f>GL61+GL119+GL177+GL235</f>
        <v/>
      </c>
      <c r="GM259" s="45">
        <f>GM61+GM119+GM177+GM235</f>
        <v/>
      </c>
      <c r="GN259" s="45">
        <f>GN61+GN119+GN177+GN235</f>
        <v/>
      </c>
      <c r="GO259" s="45">
        <f>GO61+GO119+GO177+GO235</f>
        <v/>
      </c>
      <c r="GP259" s="45">
        <f>GP61+GP119+GP177+GP235</f>
        <v/>
      </c>
      <c r="GQ259" s="45">
        <f>GQ61+GQ119+GQ177+GQ235</f>
        <v/>
      </c>
      <c r="GR259" s="45">
        <f>GR61+GR119+GR177+GR235</f>
        <v/>
      </c>
      <c r="GS259" s="45">
        <f>GS61+GS119+GS177+GS235</f>
        <v/>
      </c>
      <c r="GT259" s="45">
        <f>GT61+GT119+GT177+GT235</f>
        <v/>
      </c>
      <c r="GU259" s="45">
        <f>GU61+GU119+GU177+GU235</f>
        <v/>
      </c>
      <c r="GV259" s="45">
        <f>GV61+GV119+GV177+GV235</f>
        <v/>
      </c>
      <c r="GW259" s="45">
        <f>GW61+GW119+GW177+GW235</f>
        <v/>
      </c>
      <c r="GX259" s="45">
        <f>GX61+GX119+GX177+GX235</f>
        <v/>
      </c>
      <c r="GY259" s="45">
        <f>GY61+GY119+GY177+GY235</f>
        <v/>
      </c>
      <c r="GZ259" s="45">
        <f>GZ61+GZ119+GZ177+GZ235</f>
        <v/>
      </c>
      <c r="HA259" s="45">
        <f>HA61+HA119+HA177+HA235</f>
        <v/>
      </c>
      <c r="HB259" s="45">
        <f>HB61+HB119+HB177+HB235</f>
        <v/>
      </c>
      <c r="HC259" s="45">
        <f>HC61+HC119+HC177+HC235</f>
        <v/>
      </c>
      <c r="HD259" s="45">
        <f>HD61+HD119+HD177+HD235</f>
        <v/>
      </c>
      <c r="HE259" s="45">
        <f>HE61+HE119+HE177+HE235</f>
        <v/>
      </c>
      <c r="HF259" s="45">
        <f>HF61+HF119+HF177+HF235</f>
        <v/>
      </c>
      <c r="HG259" s="45">
        <f>HG61+HG119+HG177+HG235</f>
        <v/>
      </c>
      <c r="HH259" s="45">
        <f>HH61+HH119+HH177+HH235</f>
        <v/>
      </c>
      <c r="HI259" s="45">
        <f>HI61+HI119+HI177+HI235</f>
        <v/>
      </c>
      <c r="HJ259" s="45">
        <f>HJ61+HJ119+HJ177+HJ235</f>
        <v/>
      </c>
      <c r="HK259" s="45">
        <f>HK61+HK119+HK177+HK235</f>
        <v/>
      </c>
      <c r="HL259" s="45">
        <f>HL61+HL119+HL177+HL235</f>
        <v/>
      </c>
      <c r="HM259" s="45">
        <f>HM61+HM119+HM177+HM235</f>
        <v/>
      </c>
      <c r="HN259" s="45">
        <f>HN61+HN119+HN177+HN235</f>
        <v/>
      </c>
      <c r="HO259" s="45">
        <f>HO61+HO119+HO177+HO235</f>
        <v/>
      </c>
      <c r="HP259" s="45">
        <f>HP61+HP119+HP177+HP235</f>
        <v/>
      </c>
      <c r="HQ259" s="45">
        <f>HQ61+HQ119+HQ177+HQ235</f>
        <v/>
      </c>
      <c r="HR259" s="45">
        <f>HR61+HR119+HR177+HR235</f>
        <v/>
      </c>
      <c r="HS259" s="45">
        <f>HS61+HS119+HS177+HS235</f>
        <v/>
      </c>
      <c r="HT259" s="45">
        <f>HT61+HT119+HT177+HT235</f>
        <v/>
      </c>
      <c r="HU259" s="45">
        <f>HU61+HU119+HU177+HU235</f>
        <v/>
      </c>
      <c r="HV259" s="45">
        <f>HV61+HV119+HV177+HV235</f>
        <v/>
      </c>
      <c r="HW259" s="45">
        <f>HW61+HW119+HW177+HW235</f>
        <v/>
      </c>
      <c r="HX259" s="45">
        <f>HX61+HX119+HX177+HX235</f>
        <v/>
      </c>
      <c r="HY259" s="45">
        <f>HY61+HY119+HY177+HY235</f>
        <v/>
      </c>
      <c r="HZ259" s="45">
        <f>HZ61+HZ119+HZ177+HZ235</f>
        <v/>
      </c>
      <c r="IA259" s="45">
        <f>IA61+IA119+IA177+IA235</f>
        <v/>
      </c>
      <c r="IB259" s="45">
        <f>IB61+IB119+IB177+IB235</f>
        <v/>
      </c>
      <c r="IC259" s="45">
        <f>IC61+IC119+IC177+IC235</f>
        <v/>
      </c>
      <c r="ID259" s="45">
        <f>ID61+ID119+ID177+ID235</f>
        <v/>
      </c>
      <c r="IE259" s="45">
        <f>IE61+IE119+IE177+IE235</f>
        <v/>
      </c>
      <c r="IF259" s="45">
        <f>IF61+IF119+IF177+IF235</f>
        <v/>
      </c>
      <c r="IG259" s="45">
        <f>IG61+IG119+IG177+IG235</f>
        <v/>
      </c>
      <c r="IH259" s="45">
        <f>IH61+IH119+IH177+IH235</f>
        <v/>
      </c>
      <c r="II259" s="45">
        <f>II61+II119+II177+II235</f>
        <v/>
      </c>
      <c r="IJ259" s="45">
        <f>IJ61+IJ119+IJ177+IJ235</f>
        <v/>
      </c>
      <c r="IK259" s="45">
        <f>IK61+IK119+IK177+IK235</f>
        <v/>
      </c>
      <c r="IL259" s="45">
        <f>IL61+IL119+IL177+IL235</f>
        <v/>
      </c>
      <c r="IM259" s="45">
        <f>IM61+IM119+IM177+IM235</f>
        <v/>
      </c>
      <c r="IN259" s="45">
        <f>IN61+IN119+IN177+IN235</f>
        <v/>
      </c>
      <c r="IO259" s="45">
        <f>IO61+IO119+IO177+IO235</f>
        <v/>
      </c>
      <c r="IP259" s="45">
        <f>IP61+IP119+IP177+IP235</f>
        <v/>
      </c>
      <c r="IQ259" s="45">
        <f>IQ61+IQ119+IQ177+IQ235</f>
        <v/>
      </c>
      <c r="IR259" s="45">
        <f>IR61+IR119+IR177+IR235</f>
        <v/>
      </c>
      <c r="IS259" s="45">
        <f>IS61+IS119+IS177+IS235</f>
        <v/>
      </c>
      <c r="IT259" s="45">
        <f>IT61+IT119+IT177+IT235</f>
        <v/>
      </c>
      <c r="IU259" s="45">
        <f>IU61+IU119+IU177+IU235</f>
        <v/>
      </c>
      <c r="IV259" s="45">
        <f>IV61+IV119+IV177+IV235</f>
        <v/>
      </c>
      <c r="IW259" s="45">
        <f>IW61+IW119+IW177+IW235</f>
        <v/>
      </c>
      <c r="IX259" s="45">
        <f>IX61+IX119+IX177+IX235</f>
        <v/>
      </c>
      <c r="IY259" s="45">
        <f>IY61+IY119+IY177+IY235</f>
        <v/>
      </c>
      <c r="IZ259" s="45">
        <f>IZ61+IZ119+IZ177+IZ235</f>
        <v/>
      </c>
      <c r="JA259" s="45">
        <f>JA61+JA119+JA177+JA235</f>
        <v/>
      </c>
      <c r="JB259" s="45">
        <f>JB61+JB119+JB177+JB235</f>
        <v/>
      </c>
      <c r="JC259" s="45">
        <f>JC61+JC119+JC177+JC235</f>
        <v/>
      </c>
      <c r="JD259" s="45">
        <f>JD61+JD119+JD177+JD235</f>
        <v/>
      </c>
      <c r="JE259" s="45">
        <f>JE61+JE119+JE177+JE235</f>
        <v/>
      </c>
      <c r="JF259" s="45">
        <f>JF61+JF119+JF177+JF235</f>
        <v/>
      </c>
      <c r="JG259" s="45">
        <f>JG61+JG119+JG177+JG235</f>
        <v/>
      </c>
      <c r="JH259" s="45">
        <f>JH61+JH119+JH177+JH235</f>
        <v/>
      </c>
      <c r="JI259" s="45">
        <f>JI61+JI119+JI177+JI235</f>
        <v/>
      </c>
      <c r="JJ259" s="45">
        <f>JJ61+JJ119+JJ177+JJ235</f>
        <v/>
      </c>
      <c r="JK259" s="45">
        <f>JK61+JK119+JK177+JK235</f>
        <v/>
      </c>
      <c r="JL259" s="45">
        <f>JL61+JL119+JL177+JL235</f>
        <v/>
      </c>
      <c r="JM259" s="45">
        <f>JM61+JM119+JM177+JM235</f>
        <v/>
      </c>
      <c r="JN259" s="45">
        <f>JN61+JN119+JN177+JN235</f>
        <v/>
      </c>
      <c r="JO259" s="45">
        <f>JO61+JO119+JO177+JO235</f>
        <v/>
      </c>
      <c r="JP259" s="45">
        <f>JP61+JP119+JP177+JP235</f>
        <v/>
      </c>
      <c r="JQ259" s="45">
        <f>JQ61+JQ119+JQ177+JQ235</f>
        <v/>
      </c>
      <c r="JR259" s="45">
        <f>JR61+JR119+JR177+JR235</f>
        <v/>
      </c>
      <c r="JS259" s="45">
        <f>JS61+JS119+JS177+JS235</f>
        <v/>
      </c>
      <c r="JT259" s="45">
        <f>JT61+JT119+JT177+JT235</f>
        <v/>
      </c>
      <c r="JU259" s="45">
        <f>JU61+JU119+JU177+JU235</f>
        <v/>
      </c>
      <c r="JV259" s="45">
        <f>JV61+JV119+JV177+JV235</f>
        <v/>
      </c>
      <c r="JW259" s="45">
        <f>JW61+JW119+JW177+JW235</f>
        <v/>
      </c>
      <c r="JX259" s="45">
        <f>JX61+JX119+JX177+JX235</f>
        <v/>
      </c>
      <c r="JY259" s="45">
        <f>JY61+JY119+JY177+JY235</f>
        <v/>
      </c>
      <c r="JZ259" s="45">
        <f>JZ61+JZ119+JZ177+JZ235</f>
        <v/>
      </c>
      <c r="KA259" s="45">
        <f>KA61+KA119+KA177+KA235</f>
        <v/>
      </c>
      <c r="KB259" s="45">
        <f>KB61+KB119+KB177+KB235</f>
        <v/>
      </c>
      <c r="KC259" s="45">
        <f>KC61+KC119+KC177+KC235</f>
        <v/>
      </c>
      <c r="KD259" s="45">
        <f>KD61+KD119+KD177+KD235</f>
        <v/>
      </c>
      <c r="KE259" s="45">
        <f>KE61+KE119+KE177+KE235</f>
        <v/>
      </c>
      <c r="KF259" s="45">
        <f>KF61+KF119+KF177+KF235</f>
        <v/>
      </c>
      <c r="KG259" s="45">
        <f>KG61+KG119+KG177+KG235</f>
        <v/>
      </c>
      <c r="KH259" s="45">
        <f>KH61+KH119+KH177+KH235</f>
        <v/>
      </c>
      <c r="KI259" s="45">
        <f>KI61+KI119+KI177+KI235</f>
        <v/>
      </c>
      <c r="KJ259" s="45">
        <f>KJ61+KJ119+KJ177+KJ235</f>
        <v/>
      </c>
      <c r="KK259" s="45">
        <f>KK61+KK119+KK177+KK235</f>
        <v/>
      </c>
      <c r="KL259" s="45">
        <f>KL61+KL119+KL177+KL235</f>
        <v/>
      </c>
      <c r="KM259" s="45">
        <f>KM61+KM119+KM177+KM235</f>
        <v/>
      </c>
      <c r="KN259" s="45">
        <f>KN61+KN119+KN177+KN235</f>
        <v/>
      </c>
      <c r="KO259" s="45">
        <f>KO61+KO119+KO177+KO235</f>
        <v/>
      </c>
      <c r="KP259" s="45">
        <f>KP61+KP119+KP177+KP235</f>
        <v/>
      </c>
      <c r="KQ259" s="45">
        <f>KQ61+KQ119+KQ177+KQ235</f>
        <v/>
      </c>
      <c r="KR259" s="45">
        <f>KR61+KR119+KR177+KR235</f>
        <v/>
      </c>
      <c r="KS259" s="45">
        <f>KS61+KS119+KS177+KS235</f>
        <v/>
      </c>
      <c r="KT259" s="45">
        <f>KT61+KT119+KT177+KT235</f>
        <v/>
      </c>
      <c r="KU259" s="45">
        <f>KU61+KU119+KU177+KU235</f>
        <v/>
      </c>
      <c r="KV259" s="45">
        <f>KV61+KV119+KV177+KV235</f>
        <v/>
      </c>
      <c r="KW259" s="45">
        <f>KW61+KW119+KW177+KW235</f>
        <v/>
      </c>
      <c r="KX259" s="45">
        <f>KX61+KX119+KX177+KX235</f>
        <v/>
      </c>
      <c r="KY259" s="45">
        <f>KY61+KY119+KY177+KY235</f>
        <v/>
      </c>
      <c r="KZ259" s="45">
        <f>KZ61+KZ119+KZ177+KZ235</f>
        <v/>
      </c>
      <c r="LA259" s="45">
        <f>LA61+LA119+LA177+LA235</f>
        <v/>
      </c>
      <c r="LB259" s="45">
        <f>LB61+LB119+LB177+LB235</f>
        <v/>
      </c>
      <c r="LC259" s="45">
        <f>LC61+LC119+LC177+LC235</f>
        <v/>
      </c>
      <c r="LD259" s="45">
        <f>LD61+LD119+LD177+LD235</f>
        <v/>
      </c>
      <c r="LE259" s="45">
        <f>LE61+LE119+LE177+LE235</f>
        <v/>
      </c>
      <c r="LF259" s="45">
        <f>LF61+LF119+LF177+LF235</f>
        <v/>
      </c>
      <c r="LG259" s="45">
        <f>LG61+LG119+LG177+LG235</f>
        <v/>
      </c>
      <c r="LH259" s="45">
        <f>LH61+LH119+LH177+LH235</f>
        <v/>
      </c>
      <c r="LI259" s="45">
        <f>LI61+LI119+LI177+LI235</f>
        <v/>
      </c>
      <c r="LJ259" s="45">
        <f>LJ61+LJ119+LJ177+LJ235</f>
        <v/>
      </c>
      <c r="LK259" s="45">
        <f>LK61+LK119+LK177+LK235</f>
        <v/>
      </c>
      <c r="LL259" s="45">
        <f>LL61+LL119+LL177+LL235</f>
        <v/>
      </c>
      <c r="LM259" s="45">
        <f>LM61+LM119+LM177+LM235</f>
        <v/>
      </c>
      <c r="LN259" s="45">
        <f>LN61+LN119+LN177+LN235</f>
        <v/>
      </c>
      <c r="LO259" s="45">
        <f>LO61+LO119+LO177+LO235</f>
        <v/>
      </c>
      <c r="LP259" s="45">
        <f>LP61+LP119+LP177+LP235</f>
        <v/>
      </c>
      <c r="LQ259" s="45">
        <f>LQ61+LQ119+LQ177+LQ235</f>
        <v/>
      </c>
      <c r="LR259" s="45">
        <f>LR61+LR119+LR177+LR235</f>
        <v/>
      </c>
      <c r="LS259" s="45">
        <f>LS61+LS119+LS177+LS235</f>
        <v/>
      </c>
      <c r="LT259" s="45">
        <f>LT61+LT119+LT177+LT235</f>
        <v/>
      </c>
      <c r="LU259" s="45">
        <f>LU61+LU119+LU177+LU235</f>
        <v/>
      </c>
      <c r="LV259" s="45">
        <f>LV61+LV119+LV177+LV235</f>
        <v/>
      </c>
      <c r="LW259" s="45">
        <f>LW61+LW119+LW177+LW235</f>
        <v/>
      </c>
      <c r="LX259" s="45">
        <f>LX61+LX119+LX177+LX235</f>
        <v/>
      </c>
      <c r="LY259" s="45">
        <f>LY61+LY119+LY177+LY235</f>
        <v/>
      </c>
      <c r="LZ259" s="45">
        <f>LZ61+LZ119+LZ177+LZ235</f>
        <v/>
      </c>
      <c r="MA259" s="45">
        <f>MA61+MA119+MA177+MA235</f>
        <v/>
      </c>
      <c r="MB259" s="45">
        <f>MB61+MB119+MB177+MB235</f>
        <v/>
      </c>
      <c r="MC259" s="45">
        <f>MC61+MC119+MC177+MC235</f>
        <v/>
      </c>
      <c r="MD259" s="45">
        <f>MD61+MD119+MD177+MD235</f>
        <v/>
      </c>
      <c r="ME259" s="45">
        <f>ME61+ME119+ME177+ME235</f>
        <v/>
      </c>
      <c r="MF259" s="45">
        <f>MF61+MF119+MF177+MF235</f>
        <v/>
      </c>
      <c r="MG259" s="45">
        <f>MG61+MG119+MG177+MG235</f>
        <v/>
      </c>
      <c r="MH259" s="45">
        <f>MH61+MH119+MH177+MH235</f>
        <v/>
      </c>
      <c r="MI259" s="45">
        <f>MI61+MI119+MI177+MI235</f>
        <v/>
      </c>
      <c r="MJ259" s="45">
        <f>MJ61+MJ119+MJ177+MJ235</f>
        <v/>
      </c>
      <c r="MK259" s="45">
        <f>MK61+MK119+MK177+MK235</f>
        <v/>
      </c>
      <c r="ML259" s="45">
        <f>ML61+ML119+ML177+ML235</f>
        <v/>
      </c>
      <c r="MM259" s="45">
        <f>MM61+MM119+MM177+MM235</f>
        <v/>
      </c>
      <c r="MN259" s="45">
        <f>MN61+MN119+MN177+MN235</f>
        <v/>
      </c>
      <c r="MO259" s="45">
        <f>MO61+MO119+MO177+MO235</f>
        <v/>
      </c>
      <c r="MP259" s="45">
        <f>MP61+MP119+MP177+MP235</f>
        <v/>
      </c>
      <c r="MQ259" s="45">
        <f>MQ61+MQ119+MQ177+MQ235</f>
        <v/>
      </c>
      <c r="MR259" s="45">
        <f>MR61+MR119+MR177+MR235</f>
        <v/>
      </c>
      <c r="MS259" s="45">
        <f>MS61+MS119+MS177+MS235</f>
        <v/>
      </c>
      <c r="MT259" s="45">
        <f>MT61+MT119+MT177+MT235</f>
        <v/>
      </c>
      <c r="MU259" s="45">
        <f>MU61+MU119+MU177+MU235</f>
        <v/>
      </c>
      <c r="MV259" s="45">
        <f>MV61+MV119+MV177+MV235</f>
        <v/>
      </c>
      <c r="MW259" s="45">
        <f>MW61+MW119+MW177+MW235</f>
        <v/>
      </c>
      <c r="MX259" s="45">
        <f>MX61+MX119+MX177+MX235</f>
        <v/>
      </c>
      <c r="MY259" s="45">
        <f>MY61+MY119+MY177+MY235</f>
        <v/>
      </c>
      <c r="MZ259" s="45">
        <f>MZ61+MZ119+MZ177+MZ235</f>
        <v/>
      </c>
      <c r="NA259" s="45">
        <f>NA61+NA119+NA177+NA235</f>
        <v/>
      </c>
      <c r="NB259" s="45">
        <f>NB61+NB119+NB177+NB235</f>
        <v/>
      </c>
      <c r="NC259" s="45">
        <f>NC61+NC119+NC177+NC235</f>
        <v/>
      </c>
      <c r="ND259" s="45">
        <f>ND61+ND119+ND177+ND235</f>
        <v/>
      </c>
      <c r="NE259" s="45">
        <f>NE61+NE119+NE177+NE235</f>
        <v/>
      </c>
      <c r="NF259" s="45">
        <f>NF61+NF119+NF177+NF235</f>
        <v/>
      </c>
      <c r="NG259" s="45">
        <f>NG61+NG119+NG177+NG235</f>
        <v/>
      </c>
      <c r="NH259" s="45">
        <f>NH61+NH119+NH177+NH235</f>
        <v/>
      </c>
      <c r="NI259" s="45">
        <f>NI61+NI119+NI177+NI235</f>
        <v/>
      </c>
      <c r="NJ259" s="45">
        <f>NJ61+NJ119+NJ177+NJ235</f>
        <v/>
      </c>
      <c r="NK259" s="45">
        <f>NK61+NK119+NK177+NK235</f>
        <v/>
      </c>
      <c r="NL259" s="45">
        <f>NL61+NL119+NL177+NL235</f>
        <v/>
      </c>
      <c r="NM259" s="45">
        <f>NM61+NM119+NM177+NM235</f>
        <v/>
      </c>
      <c r="NN259" s="45">
        <f>NN61+NN119+NN177+NN235</f>
        <v/>
      </c>
      <c r="NO259" s="45">
        <f>NO61+NO119+NO177+NO235</f>
        <v/>
      </c>
      <c r="NP259" s="45">
        <f>NP61+NP119+NP177+NP235</f>
        <v/>
      </c>
      <c r="NQ259" s="45">
        <f>NQ61+NQ119+NQ177+NQ235</f>
        <v/>
      </c>
      <c r="NR259" s="45">
        <f>NR61+NR119+NR177+NR235</f>
        <v/>
      </c>
      <c r="NS259" s="45">
        <f>NS61+NS119+NS177+NS235</f>
        <v/>
      </c>
      <c r="NT259" s="45">
        <f>NT61+NT119+NT177+NT235</f>
        <v/>
      </c>
      <c r="NU259" s="45">
        <f>NU61+NU119+NU177+NU235</f>
        <v/>
      </c>
      <c r="NV259" s="45">
        <f>NV61+NV119+NV177+NV235</f>
        <v/>
      </c>
      <c r="NW259" s="45">
        <f>NW61+NW119+NW177+NW235</f>
        <v/>
      </c>
      <c r="NX259" s="45">
        <f>NX61+NX119+NX177+NX235</f>
        <v/>
      </c>
      <c r="NY259" s="45">
        <f>NY61+NY119+NY177+NY235</f>
        <v/>
      </c>
      <c r="NZ259" s="45">
        <f>NZ61+NZ119+NZ177+NZ235</f>
        <v/>
      </c>
      <c r="OA259" s="45">
        <f>OA61+OA119+OA177+OA235</f>
        <v/>
      </c>
      <c r="OB259" s="45">
        <f>OB61+OB119+OB177+OB235</f>
        <v/>
      </c>
      <c r="OC259" s="45">
        <f>OC61+OC119+OC177+OC235</f>
        <v/>
      </c>
      <c r="OD259" s="45">
        <f>OD61+OD119+OD177+OD235</f>
        <v/>
      </c>
      <c r="OE259" s="45">
        <f>OE61+OE119+OE177+OE235</f>
        <v/>
      </c>
      <c r="OF259" s="45">
        <f>OF61+OF119+OF177+OF235</f>
        <v/>
      </c>
      <c r="OG259" s="45">
        <f>OG61+OG119+OG177+OG235</f>
        <v/>
      </c>
      <c r="OH259" s="45">
        <f>OH61+OH119+OH177+OH235</f>
        <v/>
      </c>
      <c r="OI259" s="45">
        <f>OI61+OI119+OI177+OI235</f>
        <v/>
      </c>
      <c r="OJ259" s="45">
        <f>OJ61+OJ119+OJ177+OJ235</f>
        <v/>
      </c>
      <c r="OK259" s="45">
        <f>OK61+OK119+OK177+OK235</f>
        <v/>
      </c>
      <c r="OL259" s="45">
        <f>OL61+OL119+OL177+OL235</f>
        <v/>
      </c>
      <c r="OM259" s="45">
        <f>OM61+OM119+OM177+OM235</f>
        <v/>
      </c>
      <c r="ON259" s="45">
        <f>ON61+ON119+ON177+ON235</f>
        <v/>
      </c>
      <c r="OO259" s="45">
        <f>OO61+OO119+OO177+OO235</f>
        <v/>
      </c>
      <c r="OP259" s="45">
        <f>OP61+OP119+OP177+OP235</f>
        <v/>
      </c>
      <c r="OQ259" s="45">
        <f>OQ61+OQ119+OQ177+OQ235</f>
        <v/>
      </c>
      <c r="OR259" s="45">
        <f>OR61+OR119+OR177+OR235</f>
        <v/>
      </c>
      <c r="OS259" s="45">
        <f>OS61+OS119+OS177+OS235</f>
        <v/>
      </c>
      <c r="OT259" s="45">
        <f>OT61+OT119+OT177+OT235</f>
        <v/>
      </c>
      <c r="OU259" s="45">
        <f>OU61+OU119+OU177+OU235</f>
        <v/>
      </c>
      <c r="OV259" s="45">
        <f>OV61+OV119+OV177+OV235</f>
        <v/>
      </c>
      <c r="OW259" s="45">
        <f>OW61+OW119+OW177+OW235</f>
        <v/>
      </c>
      <c r="OX259" s="45">
        <f>OX61+OX119+OX177+OX235</f>
        <v/>
      </c>
      <c r="OY259" s="45">
        <f>OY61+OY119+OY177+OY235</f>
        <v/>
      </c>
      <c r="OZ259" s="45">
        <f>OZ61+OZ119+OZ177+OZ235</f>
        <v/>
      </c>
      <c r="PA259" s="45">
        <f>PA61+PA119+PA177+PA235</f>
        <v/>
      </c>
      <c r="PB259" s="45">
        <f>PB61+PB119+PB177+PB235</f>
        <v/>
      </c>
      <c r="PC259" s="45">
        <f>PC61+PC119+PC177+PC235</f>
        <v/>
      </c>
      <c r="PD259" s="45">
        <f>PD61+PD119+PD177+PD235</f>
        <v/>
      </c>
      <c r="PE259" s="45">
        <f>PE61+PE119+PE177+PE235</f>
        <v/>
      </c>
      <c r="PF259" s="45">
        <f>PF61+PF119+PF177+PF235</f>
        <v/>
      </c>
      <c r="PG259" s="45">
        <f>PG61+PG119+PG177+PG235</f>
        <v/>
      </c>
      <c r="PH259" s="45">
        <f>PH61+PH119+PH177+PH235</f>
        <v/>
      </c>
      <c r="PI259" s="45">
        <f>PI61+PI119+PI177+PI235</f>
        <v/>
      </c>
      <c r="PJ259" s="45">
        <f>PJ61+PJ119+PJ177+PJ235</f>
        <v/>
      </c>
      <c r="PK259" s="45">
        <f>PK61+PK119+PK177+PK235</f>
        <v/>
      </c>
      <c r="PL259" s="45">
        <f>PL61+PL119+PL177+PL235</f>
        <v/>
      </c>
      <c r="PM259" s="45">
        <f>PM61+PM119+PM177+PM235</f>
        <v/>
      </c>
    </row>
    <row r="260">
      <c r="A260" s="9" t="inlineStr">
        <is>
          <t>MLI balance</t>
        </is>
      </c>
      <c r="B260" s="9" t="inlineStr">
        <is>
          <t>ALL</t>
        </is>
      </c>
      <c r="D260" s="44">
        <f>D30+D88+D146+D204</f>
        <v/>
      </c>
      <c r="E260" s="44">
        <f>E30+E88+E146+E204</f>
        <v/>
      </c>
      <c r="F260" s="44">
        <f>F30+F88+F146+F204</f>
        <v/>
      </c>
      <c r="G260" s="44">
        <f>G30+G88+G146+G204</f>
        <v/>
      </c>
      <c r="H260" s="44">
        <f>H30+H88+H146+H204</f>
        <v/>
      </c>
      <c r="I260" s="44">
        <f>I30+I88+I146+I204</f>
        <v/>
      </c>
      <c r="J260" s="44">
        <f>J30+J88+J146+J204</f>
        <v/>
      </c>
      <c r="K260" s="44">
        <f>K30+K88+K146+K204</f>
        <v/>
      </c>
      <c r="L260" s="44">
        <f>L30+L88+L146+L204</f>
        <v/>
      </c>
      <c r="M260" s="44">
        <f>M30+M88+M146+M204</f>
        <v/>
      </c>
      <c r="N260" s="44">
        <f>N30+N88+N146+N204</f>
        <v/>
      </c>
      <c r="O260" s="44">
        <f>O30+O88+O146+O204</f>
        <v/>
      </c>
      <c r="P260" s="44">
        <f>P30+P88+P146+P204</f>
        <v/>
      </c>
      <c r="Q260" s="44">
        <f>Q30+Q88+Q146+Q204</f>
        <v/>
      </c>
      <c r="R260" s="44">
        <f>R30+R88+R146+R204</f>
        <v/>
      </c>
      <c r="S260" s="44">
        <f>S30+S88+S146+S204</f>
        <v/>
      </c>
      <c r="T260" s="44">
        <f>T30+T88+T146+T204</f>
        <v/>
      </c>
      <c r="U260" s="44">
        <f>U30+U88+U146+U204</f>
        <v/>
      </c>
      <c r="V260" s="44">
        <f>V30+V88+V146+V204</f>
        <v/>
      </c>
      <c r="W260" s="44">
        <f>W30+W88+W146+W204</f>
        <v/>
      </c>
      <c r="X260" s="44">
        <f>X30+X88+X146+X204</f>
        <v/>
      </c>
      <c r="Y260" s="44">
        <f>Y30+Y88+Y146+Y204</f>
        <v/>
      </c>
      <c r="Z260" s="44">
        <f>Z30+Z88+Z146+Z204</f>
        <v/>
      </c>
      <c r="AA260" s="44">
        <f>AA30+AA88+AA146+AA204</f>
        <v/>
      </c>
      <c r="AB260" s="44">
        <f>AB30+AB88+AB146+AB204</f>
        <v/>
      </c>
      <c r="AC260" s="44">
        <f>AC30+AC88+AC146+AC204</f>
        <v/>
      </c>
      <c r="AD260" s="44">
        <f>AD30+AD88+AD146+AD204</f>
        <v/>
      </c>
      <c r="AE260" s="44">
        <f>AE30+AE88+AE146+AE204</f>
        <v/>
      </c>
      <c r="AF260" s="44">
        <f>AF30+AF88+AF146+AF204</f>
        <v/>
      </c>
      <c r="AG260" s="44">
        <f>AG30+AG88+AG146+AG204</f>
        <v/>
      </c>
      <c r="AH260" s="44">
        <f>AH30+AH88+AH146+AH204</f>
        <v/>
      </c>
      <c r="AI260" s="44">
        <f>AI30+AI88+AI146+AI204</f>
        <v/>
      </c>
      <c r="AJ260" s="44">
        <f>AJ30+AJ88+AJ146+AJ204</f>
        <v/>
      </c>
      <c r="AK260" s="44">
        <f>AK30+AK88+AK146+AK204</f>
        <v/>
      </c>
      <c r="AL260" s="44">
        <f>AL30+AL88+AL146+AL204</f>
        <v/>
      </c>
      <c r="AM260" s="44">
        <f>AM30+AM88+AM146+AM204</f>
        <v/>
      </c>
      <c r="AN260" s="44">
        <f>AN30+AN88+AN146+AN204</f>
        <v/>
      </c>
      <c r="AO260" s="44">
        <f>AO30+AO88+AO146+AO204</f>
        <v/>
      </c>
      <c r="AP260" s="44">
        <f>AP30+AP88+AP146+AP204</f>
        <v/>
      </c>
      <c r="AQ260" s="44">
        <f>AQ30+AQ88+AQ146+AQ204</f>
        <v/>
      </c>
      <c r="AR260" s="44">
        <f>AR30+AR88+AR146+AR204</f>
        <v/>
      </c>
      <c r="AS260" s="44">
        <f>AS30+AS88+AS146+AS204</f>
        <v/>
      </c>
      <c r="AT260" s="44">
        <f>AT30+AT88+AT146+AT204</f>
        <v/>
      </c>
      <c r="AU260" s="44">
        <f>AU30+AU88+AU146+AU204</f>
        <v/>
      </c>
      <c r="AV260" s="44">
        <f>AV30+AV88+AV146+AV204</f>
        <v/>
      </c>
      <c r="AW260" s="44">
        <f>AW30+AW88+AW146+AW204</f>
        <v/>
      </c>
      <c r="AX260" s="44">
        <f>AX30+AX88+AX146+AX204</f>
        <v/>
      </c>
      <c r="AY260" s="44">
        <f>AY30+AY88+AY146+AY204</f>
        <v/>
      </c>
      <c r="AZ260" s="44">
        <f>AZ30+AZ88+AZ146+AZ204</f>
        <v/>
      </c>
      <c r="BA260" s="44">
        <f>BA30+BA88+BA146+BA204</f>
        <v/>
      </c>
      <c r="BB260" s="44">
        <f>BB30+BB88+BB146+BB204</f>
        <v/>
      </c>
      <c r="BC260" s="44">
        <f>BC30+BC88+BC146+BC204</f>
        <v/>
      </c>
      <c r="BD260" s="44">
        <f>BD30+BD88+BD146+BD204</f>
        <v/>
      </c>
      <c r="BE260" s="44">
        <f>BE30+BE88+BE146+BE204</f>
        <v/>
      </c>
      <c r="BF260" s="44">
        <f>BF30+BF88+BF146+BF204</f>
        <v/>
      </c>
      <c r="BG260" s="44">
        <f>BG30+BG88+BG146+BG204</f>
        <v/>
      </c>
      <c r="BH260" s="44">
        <f>BH30+BH88+BH146+BH204</f>
        <v/>
      </c>
      <c r="BI260" s="44">
        <f>BI30+BI88+BI146+BI204</f>
        <v/>
      </c>
      <c r="BJ260" s="44">
        <f>BJ30+BJ88+BJ146+BJ204</f>
        <v/>
      </c>
      <c r="BK260" s="44">
        <f>BK30+BK88+BK146+BK204</f>
        <v/>
      </c>
      <c r="BL260" s="44">
        <f>BL30+BL88+BL146+BL204</f>
        <v/>
      </c>
      <c r="BM260" s="44">
        <f>BM30+BM88+BM146+BM204</f>
        <v/>
      </c>
      <c r="BN260" s="44">
        <f>BN30+BN88+BN146+BN204</f>
        <v/>
      </c>
      <c r="BO260" s="44">
        <f>BO30+BO88+BO146+BO204</f>
        <v/>
      </c>
      <c r="BP260" s="44">
        <f>BP30+BP88+BP146+BP204</f>
        <v/>
      </c>
      <c r="BQ260" s="44">
        <f>BQ30+BQ88+BQ146+BQ204</f>
        <v/>
      </c>
      <c r="BR260" s="44">
        <f>BR30+BR88+BR146+BR204</f>
        <v/>
      </c>
      <c r="BS260" s="44">
        <f>BS30+BS88+BS146+BS204</f>
        <v/>
      </c>
      <c r="BT260" s="44">
        <f>BT30+BT88+BT146+BT204</f>
        <v/>
      </c>
      <c r="BU260" s="44">
        <f>BU30+BU88+BU146+BU204</f>
        <v/>
      </c>
      <c r="BV260" s="44">
        <f>BV30+BV88+BV146+BV204</f>
        <v/>
      </c>
      <c r="BW260" s="44">
        <f>BW30+BW88+BW146+BW204</f>
        <v/>
      </c>
      <c r="BX260" s="44">
        <f>BX30+BX88+BX146+BX204</f>
        <v/>
      </c>
      <c r="BY260" s="44">
        <f>BY30+BY88+BY146+BY204</f>
        <v/>
      </c>
      <c r="BZ260" s="44">
        <f>BZ30+BZ88+BZ146+BZ204</f>
        <v/>
      </c>
      <c r="CA260" s="44">
        <f>CA30+CA88+CA146+CA204</f>
        <v/>
      </c>
      <c r="CB260" s="44">
        <f>CB30+CB88+CB146+CB204</f>
        <v/>
      </c>
      <c r="CC260" s="44">
        <f>CC30+CC88+CC146+CC204</f>
        <v/>
      </c>
      <c r="CD260" s="44">
        <f>CD30+CD88+CD146+CD204</f>
        <v/>
      </c>
      <c r="CE260" s="44">
        <f>CE30+CE88+CE146+CE204</f>
        <v/>
      </c>
      <c r="CF260" s="44">
        <f>CF30+CF88+CF146+CF204</f>
        <v/>
      </c>
      <c r="CG260" s="44">
        <f>CG30+CG88+CG146+CG204</f>
        <v/>
      </c>
      <c r="CH260" s="44">
        <f>CH30+CH88+CH146+CH204</f>
        <v/>
      </c>
      <c r="CI260" s="44">
        <f>CI30+CI88+CI146+CI204</f>
        <v/>
      </c>
      <c r="CJ260" s="44">
        <f>CJ30+CJ88+CJ146+CJ204</f>
        <v/>
      </c>
      <c r="CK260" s="44">
        <f>CK30+CK88+CK146+CK204</f>
        <v/>
      </c>
      <c r="CL260" s="44">
        <f>CL30+CL88+CL146+CL204</f>
        <v/>
      </c>
      <c r="CM260" s="44">
        <f>CM30+CM88+CM146+CM204</f>
        <v/>
      </c>
      <c r="CN260" s="44">
        <f>CN30+CN88+CN146+CN204</f>
        <v/>
      </c>
      <c r="CO260" s="44">
        <f>CO30+CO88+CO146+CO204</f>
        <v/>
      </c>
      <c r="CP260" s="44">
        <f>CP30+CP88+CP146+CP204</f>
        <v/>
      </c>
      <c r="CQ260" s="44">
        <f>CQ30+CQ88+CQ146+CQ204</f>
        <v/>
      </c>
      <c r="CR260" s="44">
        <f>CR30+CR88+CR146+CR204</f>
        <v/>
      </c>
      <c r="CS260" s="44">
        <f>CS30+CS88+CS146+CS204</f>
        <v/>
      </c>
      <c r="CT260" s="44">
        <f>CT30+CT88+CT146+CT204</f>
        <v/>
      </c>
      <c r="CU260" s="44">
        <f>CU30+CU88+CU146+CU204</f>
        <v/>
      </c>
      <c r="CV260" s="44">
        <f>CV30+CV88+CV146+CV204</f>
        <v/>
      </c>
      <c r="CW260" s="44">
        <f>CW30+CW88+CW146+CW204</f>
        <v/>
      </c>
      <c r="CX260" s="44">
        <f>CX30+CX88+CX146+CX204</f>
        <v/>
      </c>
      <c r="CY260" s="44">
        <f>CY30+CY88+CY146+CY204</f>
        <v/>
      </c>
      <c r="CZ260" s="44">
        <f>CZ30+CZ88+CZ146+CZ204</f>
        <v/>
      </c>
      <c r="DA260" s="44">
        <f>DA30+DA88+DA146+DA204</f>
        <v/>
      </c>
      <c r="DB260" s="44">
        <f>DB30+DB88+DB146+DB204</f>
        <v/>
      </c>
      <c r="DC260" s="44">
        <f>DC30+DC88+DC146+DC204</f>
        <v/>
      </c>
      <c r="DD260" s="44">
        <f>DD30+DD88+DD146+DD204</f>
        <v/>
      </c>
      <c r="DE260" s="44">
        <f>DE30+DE88+DE146+DE204</f>
        <v/>
      </c>
      <c r="DF260" s="44">
        <f>DF30+DF88+DF146+DF204</f>
        <v/>
      </c>
      <c r="DG260" s="44">
        <f>DG30+DG88+DG146+DG204</f>
        <v/>
      </c>
      <c r="DH260" s="44">
        <f>DH30+DH88+DH146+DH204</f>
        <v/>
      </c>
      <c r="DI260" s="44">
        <f>DI30+DI88+DI146+DI204</f>
        <v/>
      </c>
      <c r="DJ260" s="44">
        <f>DJ30+DJ88+DJ146+DJ204</f>
        <v/>
      </c>
      <c r="DK260" s="44">
        <f>DK30+DK88+DK146+DK204</f>
        <v/>
      </c>
      <c r="DL260" s="44">
        <f>DL30+DL88+DL146+DL204</f>
        <v/>
      </c>
      <c r="DM260" s="44">
        <f>DM30+DM88+DM146+DM204</f>
        <v/>
      </c>
      <c r="DN260" s="44">
        <f>DN30+DN88+DN146+DN204</f>
        <v/>
      </c>
      <c r="DO260" s="44">
        <f>DO30+DO88+DO146+DO204</f>
        <v/>
      </c>
      <c r="DP260" s="44">
        <f>DP30+DP88+DP146+DP204</f>
        <v/>
      </c>
      <c r="DQ260" s="44">
        <f>DQ30+DQ88+DQ146+DQ204</f>
        <v/>
      </c>
      <c r="DR260" s="44">
        <f>DR30+DR88+DR146+DR204</f>
        <v/>
      </c>
      <c r="DS260" s="44">
        <f>DS30+DS88+DS146+DS204</f>
        <v/>
      </c>
      <c r="DT260" s="44">
        <f>DT30+DT88+DT146+DT204</f>
        <v/>
      </c>
      <c r="DU260" s="44">
        <f>DU30+DU88+DU146+DU204</f>
        <v/>
      </c>
      <c r="DV260" s="44">
        <f>DV30+DV88+DV146+DV204</f>
        <v/>
      </c>
      <c r="DW260" s="44">
        <f>DW30+DW88+DW146+DW204</f>
        <v/>
      </c>
      <c r="DX260" s="44">
        <f>DX30+DX88+DX146+DX204</f>
        <v/>
      </c>
      <c r="DY260" s="44">
        <f>DY30+DY88+DY146+DY204</f>
        <v/>
      </c>
      <c r="DZ260" s="44">
        <f>DZ30+DZ88+DZ146+DZ204</f>
        <v/>
      </c>
      <c r="EA260" s="44">
        <f>EA30+EA88+EA146+EA204</f>
        <v/>
      </c>
      <c r="EB260" s="44">
        <f>EB30+EB88+EB146+EB204</f>
        <v/>
      </c>
      <c r="EC260" s="44">
        <f>EC30+EC88+EC146+EC204</f>
        <v/>
      </c>
      <c r="ED260" s="44">
        <f>ED30+ED88+ED146+ED204</f>
        <v/>
      </c>
      <c r="EE260" s="44">
        <f>EE30+EE88+EE146+EE204</f>
        <v/>
      </c>
      <c r="EF260" s="44">
        <f>EF30+EF88+EF146+EF204</f>
        <v/>
      </c>
      <c r="EG260" s="44">
        <f>EG30+EG88+EG146+EG204</f>
        <v/>
      </c>
      <c r="EH260" s="44">
        <f>EH30+EH88+EH146+EH204</f>
        <v/>
      </c>
      <c r="EI260" s="44">
        <f>EI30+EI88+EI146+EI204</f>
        <v/>
      </c>
      <c r="EJ260" s="44">
        <f>EJ30+EJ88+EJ146+EJ204</f>
        <v/>
      </c>
      <c r="EK260" s="44">
        <f>EK30+EK88+EK146+EK204</f>
        <v/>
      </c>
      <c r="EL260" s="44">
        <f>EL30+EL88+EL146+EL204</f>
        <v/>
      </c>
      <c r="EM260" s="44">
        <f>EM30+EM88+EM146+EM204</f>
        <v/>
      </c>
      <c r="EN260" s="44">
        <f>EN30+EN88+EN146+EN204</f>
        <v/>
      </c>
      <c r="EO260" s="44">
        <f>EO30+EO88+EO146+EO204</f>
        <v/>
      </c>
      <c r="EP260" s="44">
        <f>EP30+EP88+EP146+EP204</f>
        <v/>
      </c>
      <c r="EQ260" s="44">
        <f>EQ30+EQ88+EQ146+EQ204</f>
        <v/>
      </c>
      <c r="ER260" s="44">
        <f>ER30+ER88+ER146+ER204</f>
        <v/>
      </c>
      <c r="ES260" s="44">
        <f>ES30+ES88+ES146+ES204</f>
        <v/>
      </c>
      <c r="ET260" s="44">
        <f>ET30+ET88+ET146+ET204</f>
        <v/>
      </c>
      <c r="EU260" s="44">
        <f>EU30+EU88+EU146+EU204</f>
        <v/>
      </c>
      <c r="EV260" s="44">
        <f>EV30+EV88+EV146+EV204</f>
        <v/>
      </c>
      <c r="EW260" s="44">
        <f>EW30+EW88+EW146+EW204</f>
        <v/>
      </c>
      <c r="EX260" s="44">
        <f>EX30+EX88+EX146+EX204</f>
        <v/>
      </c>
      <c r="EY260" s="44">
        <f>EY30+EY88+EY146+EY204</f>
        <v/>
      </c>
      <c r="EZ260" s="44">
        <f>EZ30+EZ88+EZ146+EZ204</f>
        <v/>
      </c>
      <c r="FA260" s="44">
        <f>FA30+FA88+FA146+FA204</f>
        <v/>
      </c>
      <c r="FB260" s="44">
        <f>FB30+FB88+FB146+FB204</f>
        <v/>
      </c>
      <c r="FC260" s="44">
        <f>FC30+FC88+FC146+FC204</f>
        <v/>
      </c>
      <c r="FD260" s="44">
        <f>FD30+FD88+FD146+FD204</f>
        <v/>
      </c>
      <c r="FE260" s="44">
        <f>FE30+FE88+FE146+FE204</f>
        <v/>
      </c>
      <c r="FF260" s="44">
        <f>FF30+FF88+FF146+FF204</f>
        <v/>
      </c>
      <c r="FG260" s="44">
        <f>FG30+FG88+FG146+FG204</f>
        <v/>
      </c>
      <c r="FH260" s="44">
        <f>FH30+FH88+FH146+FH204</f>
        <v/>
      </c>
      <c r="FI260" s="44">
        <f>FI30+FI88+FI146+FI204</f>
        <v/>
      </c>
      <c r="FJ260" s="44">
        <f>FJ30+FJ88+FJ146+FJ204</f>
        <v/>
      </c>
      <c r="FK260" s="44">
        <f>FK30+FK88+FK146+FK204</f>
        <v/>
      </c>
      <c r="FL260" s="44">
        <f>FL30+FL88+FL146+FL204</f>
        <v/>
      </c>
      <c r="FM260" s="44">
        <f>FM30+FM88+FM146+FM204</f>
        <v/>
      </c>
      <c r="FN260" s="44">
        <f>FN30+FN88+FN146+FN204</f>
        <v/>
      </c>
      <c r="FO260" s="44">
        <f>FO30+FO88+FO146+FO204</f>
        <v/>
      </c>
      <c r="FP260" s="44">
        <f>FP30+FP88+FP146+FP204</f>
        <v/>
      </c>
      <c r="FQ260" s="44">
        <f>FQ30+FQ88+FQ146+FQ204</f>
        <v/>
      </c>
      <c r="FR260" s="44">
        <f>FR30+FR88+FR146+FR204</f>
        <v/>
      </c>
      <c r="FS260" s="44">
        <f>FS30+FS88+FS146+FS204</f>
        <v/>
      </c>
      <c r="FT260" s="44">
        <f>FT30+FT88+FT146+FT204</f>
        <v/>
      </c>
      <c r="FU260" s="44">
        <f>FU30+FU88+FU146+FU204</f>
        <v/>
      </c>
      <c r="FV260" s="44">
        <f>FV30+FV88+FV146+FV204</f>
        <v/>
      </c>
      <c r="FW260" s="44">
        <f>FW30+FW88+FW146+FW204</f>
        <v/>
      </c>
      <c r="FX260" s="44">
        <f>FX30+FX88+FX146+FX204</f>
        <v/>
      </c>
      <c r="FY260" s="44">
        <f>FY30+FY88+FY146+FY204</f>
        <v/>
      </c>
      <c r="FZ260" s="44">
        <f>FZ30+FZ88+FZ146+FZ204</f>
        <v/>
      </c>
      <c r="GA260" s="44">
        <f>GA30+GA88+GA146+GA204</f>
        <v/>
      </c>
      <c r="GB260" s="44">
        <f>GB30+GB88+GB146+GB204</f>
        <v/>
      </c>
      <c r="GC260" s="44">
        <f>GC30+GC88+GC146+GC204</f>
        <v/>
      </c>
      <c r="GD260" s="44">
        <f>GD30+GD88+GD146+GD204</f>
        <v/>
      </c>
      <c r="GE260" s="44">
        <f>GE30+GE88+GE146+GE204</f>
        <v/>
      </c>
      <c r="GF260" s="44">
        <f>GF30+GF88+GF146+GF204</f>
        <v/>
      </c>
      <c r="GG260" s="44">
        <f>GG30+GG88+GG146+GG204</f>
        <v/>
      </c>
      <c r="GH260" s="44">
        <f>GH30+GH88+GH146+GH204</f>
        <v/>
      </c>
      <c r="GI260" s="44">
        <f>GI30+GI88+GI146+GI204</f>
        <v/>
      </c>
      <c r="GJ260" s="44">
        <f>GJ30+GJ88+GJ146+GJ204</f>
        <v/>
      </c>
      <c r="GK260" s="44">
        <f>GK30+GK88+GK146+GK204</f>
        <v/>
      </c>
      <c r="GL260" s="44">
        <f>GL30+GL88+GL146+GL204</f>
        <v/>
      </c>
      <c r="GM260" s="44">
        <f>GM30+GM88+GM146+GM204</f>
        <v/>
      </c>
      <c r="GN260" s="44">
        <f>GN30+GN88+GN146+GN204</f>
        <v/>
      </c>
      <c r="GO260" s="44">
        <f>GO30+GO88+GO146+GO204</f>
        <v/>
      </c>
      <c r="GP260" s="44">
        <f>GP30+GP88+GP146+GP204</f>
        <v/>
      </c>
      <c r="GQ260" s="44">
        <f>GQ30+GQ88+GQ146+GQ204</f>
        <v/>
      </c>
      <c r="GR260" s="44">
        <f>GR30+GR88+GR146+GR204</f>
        <v/>
      </c>
      <c r="GS260" s="44">
        <f>GS30+GS88+GS146+GS204</f>
        <v/>
      </c>
      <c r="GT260" s="44">
        <f>GT30+GT88+GT146+GT204</f>
        <v/>
      </c>
      <c r="GU260" s="44">
        <f>GU30+GU88+GU146+GU204</f>
        <v/>
      </c>
      <c r="GV260" s="44">
        <f>GV30+GV88+GV146+GV204</f>
        <v/>
      </c>
      <c r="GW260" s="44">
        <f>GW30+GW88+GW146+GW204</f>
        <v/>
      </c>
      <c r="GX260" s="44">
        <f>GX30+GX88+GX146+GX204</f>
        <v/>
      </c>
      <c r="GY260" s="44">
        <f>GY30+GY88+GY146+GY204</f>
        <v/>
      </c>
      <c r="GZ260" s="44">
        <f>GZ30+GZ88+GZ146+GZ204</f>
        <v/>
      </c>
      <c r="HA260" s="44">
        <f>HA30+HA88+HA146+HA204</f>
        <v/>
      </c>
      <c r="HB260" s="44">
        <f>HB30+HB88+HB146+HB204</f>
        <v/>
      </c>
      <c r="HC260" s="44">
        <f>HC30+HC88+HC146+HC204</f>
        <v/>
      </c>
      <c r="HD260" s="44">
        <f>HD30+HD88+HD146+HD204</f>
        <v/>
      </c>
      <c r="HE260" s="44">
        <f>HE30+HE88+HE146+HE204</f>
        <v/>
      </c>
      <c r="HF260" s="44">
        <f>HF30+HF88+HF146+HF204</f>
        <v/>
      </c>
      <c r="HG260" s="44">
        <f>HG30+HG88+HG146+HG204</f>
        <v/>
      </c>
      <c r="HH260" s="44">
        <f>HH30+HH88+HH146+HH204</f>
        <v/>
      </c>
      <c r="HI260" s="44">
        <f>HI30+HI88+HI146+HI204</f>
        <v/>
      </c>
      <c r="HJ260" s="44">
        <f>HJ30+HJ88+HJ146+HJ204</f>
        <v/>
      </c>
      <c r="HK260" s="44">
        <f>HK30+HK88+HK146+HK204</f>
        <v/>
      </c>
      <c r="HL260" s="44">
        <f>HL30+HL88+HL146+HL204</f>
        <v/>
      </c>
      <c r="HM260" s="44">
        <f>HM30+HM88+HM146+HM204</f>
        <v/>
      </c>
      <c r="HN260" s="44">
        <f>HN30+HN88+HN146+HN204</f>
        <v/>
      </c>
      <c r="HO260" s="44">
        <f>HO30+HO88+HO146+HO204</f>
        <v/>
      </c>
      <c r="HP260" s="44">
        <f>HP30+HP88+HP146+HP204</f>
        <v/>
      </c>
      <c r="HQ260" s="44">
        <f>HQ30+HQ88+HQ146+HQ204</f>
        <v/>
      </c>
      <c r="HR260" s="44">
        <f>HR30+HR88+HR146+HR204</f>
        <v/>
      </c>
      <c r="HS260" s="44">
        <f>HS30+HS88+HS146+HS204</f>
        <v/>
      </c>
      <c r="HT260" s="44">
        <f>HT30+HT88+HT146+HT204</f>
        <v/>
      </c>
      <c r="HU260" s="44">
        <f>HU30+HU88+HU146+HU204</f>
        <v/>
      </c>
      <c r="HV260" s="44">
        <f>HV30+HV88+HV146+HV204</f>
        <v/>
      </c>
      <c r="HW260" s="44">
        <f>HW30+HW88+HW146+HW204</f>
        <v/>
      </c>
      <c r="HX260" s="44">
        <f>HX30+HX88+HX146+HX204</f>
        <v/>
      </c>
      <c r="HY260" s="44">
        <f>HY30+HY88+HY146+HY204</f>
        <v/>
      </c>
      <c r="HZ260" s="44">
        <f>HZ30+HZ88+HZ146+HZ204</f>
        <v/>
      </c>
      <c r="IA260" s="44">
        <f>IA30+IA88+IA146+IA204</f>
        <v/>
      </c>
      <c r="IB260" s="44">
        <f>IB30+IB88+IB146+IB204</f>
        <v/>
      </c>
      <c r="IC260" s="44">
        <f>IC30+IC88+IC146+IC204</f>
        <v/>
      </c>
      <c r="ID260" s="44">
        <f>ID30+ID88+ID146+ID204</f>
        <v/>
      </c>
      <c r="IE260" s="44">
        <f>IE30+IE88+IE146+IE204</f>
        <v/>
      </c>
      <c r="IF260" s="44">
        <f>IF30+IF88+IF146+IF204</f>
        <v/>
      </c>
      <c r="IG260" s="44">
        <f>IG30+IG88+IG146+IG204</f>
        <v/>
      </c>
      <c r="IH260" s="44">
        <f>IH30+IH88+IH146+IH204</f>
        <v/>
      </c>
      <c r="II260" s="44">
        <f>II30+II88+II146+II204</f>
        <v/>
      </c>
      <c r="IJ260" s="44">
        <f>IJ30+IJ88+IJ146+IJ204</f>
        <v/>
      </c>
      <c r="IK260" s="44">
        <f>IK30+IK88+IK146+IK204</f>
        <v/>
      </c>
      <c r="IL260" s="44">
        <f>IL30+IL88+IL146+IL204</f>
        <v/>
      </c>
      <c r="IM260" s="44">
        <f>IM30+IM88+IM146+IM204</f>
        <v/>
      </c>
      <c r="IN260" s="44">
        <f>IN30+IN88+IN146+IN204</f>
        <v/>
      </c>
      <c r="IO260" s="44">
        <f>IO30+IO88+IO146+IO204</f>
        <v/>
      </c>
      <c r="IP260" s="44">
        <f>IP30+IP88+IP146+IP204</f>
        <v/>
      </c>
      <c r="IQ260" s="44">
        <f>IQ30+IQ88+IQ146+IQ204</f>
        <v/>
      </c>
      <c r="IR260" s="44">
        <f>IR30+IR88+IR146+IR204</f>
        <v/>
      </c>
      <c r="IS260" s="44">
        <f>IS30+IS88+IS146+IS204</f>
        <v/>
      </c>
      <c r="IT260" s="44">
        <f>IT30+IT88+IT146+IT204</f>
        <v/>
      </c>
      <c r="IU260" s="44">
        <f>IU30+IU88+IU146+IU204</f>
        <v/>
      </c>
      <c r="IV260" s="44">
        <f>IV30+IV88+IV146+IV204</f>
        <v/>
      </c>
      <c r="IW260" s="44">
        <f>IW30+IW88+IW146+IW204</f>
        <v/>
      </c>
      <c r="IX260" s="44">
        <f>IX30+IX88+IX146+IX204</f>
        <v/>
      </c>
      <c r="IY260" s="44">
        <f>IY30+IY88+IY146+IY204</f>
        <v/>
      </c>
      <c r="IZ260" s="44">
        <f>IZ30+IZ88+IZ146+IZ204</f>
        <v/>
      </c>
      <c r="JA260" s="44">
        <f>JA30+JA88+JA146+JA204</f>
        <v/>
      </c>
      <c r="JB260" s="44">
        <f>JB30+JB88+JB146+JB204</f>
        <v/>
      </c>
      <c r="JC260" s="44">
        <f>JC30+JC88+JC146+JC204</f>
        <v/>
      </c>
      <c r="JD260" s="44">
        <f>JD30+JD88+JD146+JD204</f>
        <v/>
      </c>
      <c r="JE260" s="44">
        <f>JE30+JE88+JE146+JE204</f>
        <v/>
      </c>
      <c r="JF260" s="44">
        <f>JF30+JF88+JF146+JF204</f>
        <v/>
      </c>
      <c r="JG260" s="44">
        <f>JG30+JG88+JG146+JG204</f>
        <v/>
      </c>
      <c r="JH260" s="44">
        <f>JH30+JH88+JH146+JH204</f>
        <v/>
      </c>
      <c r="JI260" s="44">
        <f>JI30+JI88+JI146+JI204</f>
        <v/>
      </c>
      <c r="JJ260" s="44">
        <f>JJ30+JJ88+JJ146+JJ204</f>
        <v/>
      </c>
      <c r="JK260" s="44">
        <f>JK30+JK88+JK146+JK204</f>
        <v/>
      </c>
      <c r="JL260" s="44">
        <f>JL30+JL88+JL146+JL204</f>
        <v/>
      </c>
      <c r="JM260" s="44">
        <f>JM30+JM88+JM146+JM204</f>
        <v/>
      </c>
      <c r="JN260" s="44">
        <f>JN30+JN88+JN146+JN204</f>
        <v/>
      </c>
      <c r="JO260" s="44">
        <f>JO30+JO88+JO146+JO204</f>
        <v/>
      </c>
      <c r="JP260" s="44">
        <f>JP30+JP88+JP146+JP204</f>
        <v/>
      </c>
      <c r="JQ260" s="44">
        <f>JQ30+JQ88+JQ146+JQ204</f>
        <v/>
      </c>
      <c r="JR260" s="44">
        <f>JR30+JR88+JR146+JR204</f>
        <v/>
      </c>
      <c r="JS260" s="44">
        <f>JS30+JS88+JS146+JS204</f>
        <v/>
      </c>
      <c r="JT260" s="44">
        <f>JT30+JT88+JT146+JT204</f>
        <v/>
      </c>
      <c r="JU260" s="44">
        <f>JU30+JU88+JU146+JU204</f>
        <v/>
      </c>
      <c r="JV260" s="44">
        <f>JV30+JV88+JV146+JV204</f>
        <v/>
      </c>
      <c r="JW260" s="44">
        <f>JW30+JW88+JW146+JW204</f>
        <v/>
      </c>
      <c r="JX260" s="44">
        <f>JX30+JX88+JX146+JX204</f>
        <v/>
      </c>
      <c r="JY260" s="44">
        <f>JY30+JY88+JY146+JY204</f>
        <v/>
      </c>
      <c r="JZ260" s="44">
        <f>JZ30+JZ88+JZ146+JZ204</f>
        <v/>
      </c>
      <c r="KA260" s="44">
        <f>KA30+KA88+KA146+KA204</f>
        <v/>
      </c>
      <c r="KB260" s="44">
        <f>KB30+KB88+KB146+KB204</f>
        <v/>
      </c>
      <c r="KC260" s="44">
        <f>KC30+KC88+KC146+KC204</f>
        <v/>
      </c>
      <c r="KD260" s="44">
        <f>KD30+KD88+KD146+KD204</f>
        <v/>
      </c>
      <c r="KE260" s="44">
        <f>KE30+KE88+KE146+KE204</f>
        <v/>
      </c>
      <c r="KF260" s="44">
        <f>KF30+KF88+KF146+KF204</f>
        <v/>
      </c>
      <c r="KG260" s="44">
        <f>KG30+KG88+KG146+KG204</f>
        <v/>
      </c>
      <c r="KH260" s="44">
        <f>KH30+KH88+KH146+KH204</f>
        <v/>
      </c>
      <c r="KI260" s="44">
        <f>KI30+KI88+KI146+KI204</f>
        <v/>
      </c>
      <c r="KJ260" s="44">
        <f>KJ30+KJ88+KJ146+KJ204</f>
        <v/>
      </c>
      <c r="KK260" s="44">
        <f>KK30+KK88+KK146+KK204</f>
        <v/>
      </c>
      <c r="KL260" s="44">
        <f>KL30+KL88+KL146+KL204</f>
        <v/>
      </c>
      <c r="KM260" s="44">
        <f>KM30+KM88+KM146+KM204</f>
        <v/>
      </c>
      <c r="KN260" s="44">
        <f>KN30+KN88+KN146+KN204</f>
        <v/>
      </c>
      <c r="KO260" s="44">
        <f>KO30+KO88+KO146+KO204</f>
        <v/>
      </c>
      <c r="KP260" s="44">
        <f>KP30+KP88+KP146+KP204</f>
        <v/>
      </c>
      <c r="KQ260" s="44">
        <f>KQ30+KQ88+KQ146+KQ204</f>
        <v/>
      </c>
      <c r="KR260" s="44">
        <f>KR30+KR88+KR146+KR204</f>
        <v/>
      </c>
      <c r="KS260" s="44">
        <f>KS30+KS88+KS146+KS204</f>
        <v/>
      </c>
      <c r="KT260" s="44">
        <f>KT30+KT88+KT146+KT204</f>
        <v/>
      </c>
      <c r="KU260" s="44">
        <f>KU30+KU88+KU146+KU204</f>
        <v/>
      </c>
      <c r="KV260" s="44">
        <f>KV30+KV88+KV146+KV204</f>
        <v/>
      </c>
      <c r="KW260" s="44">
        <f>KW30+KW88+KW146+KW204</f>
        <v/>
      </c>
      <c r="KX260" s="44">
        <f>KX30+KX88+KX146+KX204</f>
        <v/>
      </c>
      <c r="KY260" s="44">
        <f>KY30+KY88+KY146+KY204</f>
        <v/>
      </c>
      <c r="KZ260" s="44">
        <f>KZ30+KZ88+KZ146+KZ204</f>
        <v/>
      </c>
      <c r="LA260" s="44">
        <f>LA30+LA88+LA146+LA204</f>
        <v/>
      </c>
      <c r="LB260" s="44">
        <f>LB30+LB88+LB146+LB204</f>
        <v/>
      </c>
      <c r="LC260" s="44">
        <f>LC30+LC88+LC146+LC204</f>
        <v/>
      </c>
      <c r="LD260" s="44">
        <f>LD30+LD88+LD146+LD204</f>
        <v/>
      </c>
      <c r="LE260" s="44">
        <f>LE30+LE88+LE146+LE204</f>
        <v/>
      </c>
      <c r="LF260" s="44">
        <f>LF30+LF88+LF146+LF204</f>
        <v/>
      </c>
      <c r="LG260" s="44">
        <f>LG30+LG88+LG146+LG204</f>
        <v/>
      </c>
      <c r="LH260" s="44">
        <f>LH30+LH88+LH146+LH204</f>
        <v/>
      </c>
      <c r="LI260" s="44">
        <f>LI30+LI88+LI146+LI204</f>
        <v/>
      </c>
      <c r="LJ260" s="44">
        <f>LJ30+LJ88+LJ146+LJ204</f>
        <v/>
      </c>
      <c r="LK260" s="44">
        <f>LK30+LK88+LK146+LK204</f>
        <v/>
      </c>
      <c r="LL260" s="44">
        <f>LL30+LL88+LL146+LL204</f>
        <v/>
      </c>
      <c r="LM260" s="44">
        <f>LM30+LM88+LM146+LM204</f>
        <v/>
      </c>
      <c r="LN260" s="44">
        <f>LN30+LN88+LN146+LN204</f>
        <v/>
      </c>
      <c r="LO260" s="44">
        <f>LO30+LO88+LO146+LO204</f>
        <v/>
      </c>
      <c r="LP260" s="44">
        <f>LP30+LP88+LP146+LP204</f>
        <v/>
      </c>
      <c r="LQ260" s="44">
        <f>LQ30+LQ88+LQ146+LQ204</f>
        <v/>
      </c>
      <c r="LR260" s="44">
        <f>LR30+LR88+LR146+LR204</f>
        <v/>
      </c>
      <c r="LS260" s="44">
        <f>LS30+LS88+LS146+LS204</f>
        <v/>
      </c>
      <c r="LT260" s="44">
        <f>LT30+LT88+LT146+LT204</f>
        <v/>
      </c>
      <c r="LU260" s="44">
        <f>LU30+LU88+LU146+LU204</f>
        <v/>
      </c>
      <c r="LV260" s="44">
        <f>LV30+LV88+LV146+LV204</f>
        <v/>
      </c>
      <c r="LW260" s="44">
        <f>LW30+LW88+LW146+LW204</f>
        <v/>
      </c>
      <c r="LX260" s="44">
        <f>LX30+LX88+LX146+LX204</f>
        <v/>
      </c>
      <c r="LY260" s="44">
        <f>LY30+LY88+LY146+LY204</f>
        <v/>
      </c>
      <c r="LZ260" s="44">
        <f>LZ30+LZ88+LZ146+LZ204</f>
        <v/>
      </c>
      <c r="MA260" s="44">
        <f>MA30+MA88+MA146+MA204</f>
        <v/>
      </c>
      <c r="MB260" s="44">
        <f>MB30+MB88+MB146+MB204</f>
        <v/>
      </c>
      <c r="MC260" s="44">
        <f>MC30+MC88+MC146+MC204</f>
        <v/>
      </c>
      <c r="MD260" s="44">
        <f>MD30+MD88+MD146+MD204</f>
        <v/>
      </c>
      <c r="ME260" s="44">
        <f>ME30+ME88+ME146+ME204</f>
        <v/>
      </c>
      <c r="MF260" s="44">
        <f>MF30+MF88+MF146+MF204</f>
        <v/>
      </c>
      <c r="MG260" s="44">
        <f>MG30+MG88+MG146+MG204</f>
        <v/>
      </c>
      <c r="MH260" s="44">
        <f>MH30+MH88+MH146+MH204</f>
        <v/>
      </c>
      <c r="MI260" s="44">
        <f>MI30+MI88+MI146+MI204</f>
        <v/>
      </c>
      <c r="MJ260" s="44">
        <f>MJ30+MJ88+MJ146+MJ204</f>
        <v/>
      </c>
      <c r="MK260" s="44">
        <f>MK30+MK88+MK146+MK204</f>
        <v/>
      </c>
      <c r="ML260" s="44">
        <f>ML30+ML88+ML146+ML204</f>
        <v/>
      </c>
      <c r="MM260" s="44">
        <f>MM30+MM88+MM146+MM204</f>
        <v/>
      </c>
      <c r="MN260" s="44">
        <f>MN30+MN88+MN146+MN204</f>
        <v/>
      </c>
      <c r="MO260" s="44">
        <f>MO30+MO88+MO146+MO204</f>
        <v/>
      </c>
      <c r="MP260" s="44">
        <f>MP30+MP88+MP146+MP204</f>
        <v/>
      </c>
      <c r="MQ260" s="44">
        <f>MQ30+MQ88+MQ146+MQ204</f>
        <v/>
      </c>
      <c r="MR260" s="44">
        <f>MR30+MR88+MR146+MR204</f>
        <v/>
      </c>
      <c r="MS260" s="44">
        <f>MS30+MS88+MS146+MS204</f>
        <v/>
      </c>
      <c r="MT260" s="44">
        <f>MT30+MT88+MT146+MT204</f>
        <v/>
      </c>
      <c r="MU260" s="44">
        <f>MU30+MU88+MU146+MU204</f>
        <v/>
      </c>
      <c r="MV260" s="44">
        <f>MV30+MV88+MV146+MV204</f>
        <v/>
      </c>
      <c r="MW260" s="44">
        <f>MW30+MW88+MW146+MW204</f>
        <v/>
      </c>
      <c r="MX260" s="44">
        <f>MX30+MX88+MX146+MX204</f>
        <v/>
      </c>
      <c r="MY260" s="44">
        <f>MY30+MY88+MY146+MY204</f>
        <v/>
      </c>
      <c r="MZ260" s="44">
        <f>MZ30+MZ88+MZ146+MZ204</f>
        <v/>
      </c>
      <c r="NA260" s="44">
        <f>NA30+NA88+NA146+NA204</f>
        <v/>
      </c>
      <c r="NB260" s="44">
        <f>NB30+NB88+NB146+NB204</f>
        <v/>
      </c>
      <c r="NC260" s="44">
        <f>NC30+NC88+NC146+NC204</f>
        <v/>
      </c>
      <c r="ND260" s="44">
        <f>ND30+ND88+ND146+ND204</f>
        <v/>
      </c>
      <c r="NE260" s="44">
        <f>NE30+NE88+NE146+NE204</f>
        <v/>
      </c>
      <c r="NF260" s="44">
        <f>NF30+NF88+NF146+NF204</f>
        <v/>
      </c>
      <c r="NG260" s="44">
        <f>NG30+NG88+NG146+NG204</f>
        <v/>
      </c>
      <c r="NH260" s="44">
        <f>NH30+NH88+NH146+NH204</f>
        <v/>
      </c>
      <c r="NI260" s="44">
        <f>NI30+NI88+NI146+NI204</f>
        <v/>
      </c>
      <c r="NJ260" s="44">
        <f>NJ30+NJ88+NJ146+NJ204</f>
        <v/>
      </c>
      <c r="NK260" s="44">
        <f>NK30+NK88+NK146+NK204</f>
        <v/>
      </c>
      <c r="NL260" s="44">
        <f>NL30+NL88+NL146+NL204</f>
        <v/>
      </c>
      <c r="NM260" s="44">
        <f>NM30+NM88+NM146+NM204</f>
        <v/>
      </c>
      <c r="NN260" s="44">
        <f>NN30+NN88+NN146+NN204</f>
        <v/>
      </c>
      <c r="NO260" s="44">
        <f>NO30+NO88+NO146+NO204</f>
        <v/>
      </c>
      <c r="NP260" s="44">
        <f>NP30+NP88+NP146+NP204</f>
        <v/>
      </c>
      <c r="NQ260" s="44">
        <f>NQ30+NQ88+NQ146+NQ204</f>
        <v/>
      </c>
      <c r="NR260" s="44">
        <f>NR30+NR88+NR146+NR204</f>
        <v/>
      </c>
      <c r="NS260" s="44">
        <f>NS30+NS88+NS146+NS204</f>
        <v/>
      </c>
      <c r="NT260" s="44">
        <f>NT30+NT88+NT146+NT204</f>
        <v/>
      </c>
      <c r="NU260" s="44">
        <f>NU30+NU88+NU146+NU204</f>
        <v/>
      </c>
      <c r="NV260" s="44">
        <f>NV30+NV88+NV146+NV204</f>
        <v/>
      </c>
      <c r="NW260" s="44">
        <f>NW30+NW88+NW146+NW204</f>
        <v/>
      </c>
      <c r="NX260" s="44">
        <f>NX30+NX88+NX146+NX204</f>
        <v/>
      </c>
      <c r="NY260" s="44">
        <f>NY30+NY88+NY146+NY204</f>
        <v/>
      </c>
      <c r="NZ260" s="44">
        <f>NZ30+NZ88+NZ146+NZ204</f>
        <v/>
      </c>
      <c r="OA260" s="44">
        <f>OA30+OA88+OA146+OA204</f>
        <v/>
      </c>
      <c r="OB260" s="44">
        <f>OB30+OB88+OB146+OB204</f>
        <v/>
      </c>
      <c r="OC260" s="44">
        <f>OC30+OC88+OC146+OC204</f>
        <v/>
      </c>
      <c r="OD260" s="44">
        <f>OD30+OD88+OD146+OD204</f>
        <v/>
      </c>
      <c r="OE260" s="44">
        <f>OE30+OE88+OE146+OE204</f>
        <v/>
      </c>
      <c r="OF260" s="44">
        <f>OF30+OF88+OF146+OF204</f>
        <v/>
      </c>
      <c r="OG260" s="44">
        <f>OG30+OG88+OG146+OG204</f>
        <v/>
      </c>
      <c r="OH260" s="44">
        <f>OH30+OH88+OH146+OH204</f>
        <v/>
      </c>
      <c r="OI260" s="44">
        <f>OI30+OI88+OI146+OI204</f>
        <v/>
      </c>
      <c r="OJ260" s="44">
        <f>OJ30+OJ88+OJ146+OJ204</f>
        <v/>
      </c>
      <c r="OK260" s="44">
        <f>OK30+OK88+OK146+OK204</f>
        <v/>
      </c>
      <c r="OL260" s="44">
        <f>OL30+OL88+OL146+OL204</f>
        <v/>
      </c>
      <c r="OM260" s="44">
        <f>OM30+OM88+OM146+OM204</f>
        <v/>
      </c>
      <c r="ON260" s="44">
        <f>ON30+ON88+ON146+ON204</f>
        <v/>
      </c>
      <c r="OO260" s="44">
        <f>OO30+OO88+OO146+OO204</f>
        <v/>
      </c>
      <c r="OP260" s="44">
        <f>OP30+OP88+OP146+OP204</f>
        <v/>
      </c>
      <c r="OQ260" s="44">
        <f>OQ30+OQ88+OQ146+OQ204</f>
        <v/>
      </c>
      <c r="OR260" s="44">
        <f>OR30+OR88+OR146+OR204</f>
        <v/>
      </c>
      <c r="OS260" s="44">
        <f>OS30+OS88+OS146+OS204</f>
        <v/>
      </c>
      <c r="OT260" s="44">
        <f>OT30+OT88+OT146+OT204</f>
        <v/>
      </c>
      <c r="OU260" s="44">
        <f>OU30+OU88+OU146+OU204</f>
        <v/>
      </c>
      <c r="OV260" s="44">
        <f>OV30+OV88+OV146+OV204</f>
        <v/>
      </c>
      <c r="OW260" s="44">
        <f>OW30+OW88+OW146+OW204</f>
        <v/>
      </c>
      <c r="OX260" s="44">
        <f>OX30+OX88+OX146+OX204</f>
        <v/>
      </c>
      <c r="OY260" s="44">
        <f>OY30+OY88+OY146+OY204</f>
        <v/>
      </c>
      <c r="OZ260" s="44">
        <f>OZ30+OZ88+OZ146+OZ204</f>
        <v/>
      </c>
      <c r="PA260" s="44">
        <f>PA30+PA88+PA146+PA204</f>
        <v/>
      </c>
      <c r="PB260" s="44">
        <f>PB30+PB88+PB146+PB204</f>
        <v/>
      </c>
      <c r="PC260" s="44">
        <f>PC30+PC88+PC146+PC204</f>
        <v/>
      </c>
      <c r="PD260" s="44">
        <f>PD30+PD88+PD146+PD204</f>
        <v/>
      </c>
      <c r="PE260" s="44">
        <f>PE30+PE88+PE146+PE204</f>
        <v/>
      </c>
      <c r="PF260" s="44">
        <f>PF30+PF88+PF146+PF204</f>
        <v/>
      </c>
      <c r="PG260" s="44">
        <f>PG30+PG88+PG146+PG204</f>
        <v/>
      </c>
      <c r="PH260" s="44">
        <f>PH30+PH88+PH146+PH204</f>
        <v/>
      </c>
      <c r="PI260" s="44">
        <f>PI30+PI88+PI146+PI204</f>
        <v/>
      </c>
      <c r="PJ260" s="44">
        <f>PJ30+PJ88+PJ146+PJ204</f>
        <v/>
      </c>
      <c r="PK260" s="44">
        <f>PK30+PK88+PK146+PK204</f>
        <v/>
      </c>
      <c r="PL260" s="44">
        <f>PL30+PL88+PL146+PL204</f>
        <v/>
      </c>
      <c r="PM260" s="44">
        <f>PM30+PM88+PM146+PM204</f>
        <v/>
      </c>
    </row>
    <row r="261">
      <c r="A261" s="9" t="inlineStr">
        <is>
          <t>BCH mezz balance</t>
        </is>
      </c>
      <c r="B261" s="9" t="inlineStr">
        <is>
          <t>ALL</t>
        </is>
      </c>
      <c r="D261" s="44">
        <f>D60+D118+D176+D234</f>
        <v/>
      </c>
      <c r="E261" s="44">
        <f>E60+E118+E176+E234</f>
        <v/>
      </c>
      <c r="F261" s="44">
        <f>F60+F118+F176+F234</f>
        <v/>
      </c>
      <c r="G261" s="44">
        <f>G60+G118+G176+G234</f>
        <v/>
      </c>
      <c r="H261" s="44">
        <f>H60+H118+H176+H234</f>
        <v/>
      </c>
      <c r="I261" s="44">
        <f>I60+I118+I176+I234</f>
        <v/>
      </c>
      <c r="J261" s="44">
        <f>J60+J118+J176+J234</f>
        <v/>
      </c>
      <c r="K261" s="44">
        <f>K60+K118+K176+K234</f>
        <v/>
      </c>
      <c r="L261" s="44">
        <f>L60+L118+L176+L234</f>
        <v/>
      </c>
      <c r="M261" s="44">
        <f>M60+M118+M176+M234</f>
        <v/>
      </c>
      <c r="N261" s="44">
        <f>N60+N118+N176+N234</f>
        <v/>
      </c>
      <c r="O261" s="44">
        <f>O60+O118+O176+O234</f>
        <v/>
      </c>
      <c r="P261" s="44">
        <f>P60+P118+P176+P234</f>
        <v/>
      </c>
      <c r="Q261" s="44">
        <f>Q60+Q118+Q176+Q234</f>
        <v/>
      </c>
      <c r="R261" s="44">
        <f>R60+R118+R176+R234</f>
        <v/>
      </c>
      <c r="S261" s="44">
        <f>S60+S118+S176+S234</f>
        <v/>
      </c>
      <c r="T261" s="44">
        <f>T60+T118+T176+T234</f>
        <v/>
      </c>
      <c r="U261" s="44">
        <f>U60+U118+U176+U234</f>
        <v/>
      </c>
      <c r="V261" s="44">
        <f>V60+V118+V176+V234</f>
        <v/>
      </c>
      <c r="W261" s="44">
        <f>W60+W118+W176+W234</f>
        <v/>
      </c>
      <c r="X261" s="44">
        <f>X60+X118+X176+X234</f>
        <v/>
      </c>
      <c r="Y261" s="44">
        <f>Y60+Y118+Y176+Y234</f>
        <v/>
      </c>
      <c r="Z261" s="44">
        <f>Z60+Z118+Z176+Z234</f>
        <v/>
      </c>
      <c r="AA261" s="44">
        <f>AA60+AA118+AA176+AA234</f>
        <v/>
      </c>
      <c r="AB261" s="44">
        <f>AB60+AB118+AB176+AB234</f>
        <v/>
      </c>
      <c r="AC261" s="44">
        <f>AC60+AC118+AC176+AC234</f>
        <v/>
      </c>
      <c r="AD261" s="44">
        <f>AD60+AD118+AD176+AD234</f>
        <v/>
      </c>
      <c r="AE261" s="44">
        <f>AE60+AE118+AE176+AE234</f>
        <v/>
      </c>
      <c r="AF261" s="44">
        <f>AF60+AF118+AF176+AF234</f>
        <v/>
      </c>
      <c r="AG261" s="44">
        <f>AG60+AG118+AG176+AG234</f>
        <v/>
      </c>
      <c r="AH261" s="44">
        <f>AH60+AH118+AH176+AH234</f>
        <v/>
      </c>
      <c r="AI261" s="44">
        <f>AI60+AI118+AI176+AI234</f>
        <v/>
      </c>
      <c r="AJ261" s="44">
        <f>AJ60+AJ118+AJ176+AJ234</f>
        <v/>
      </c>
      <c r="AK261" s="44">
        <f>AK60+AK118+AK176+AK234</f>
        <v/>
      </c>
      <c r="AL261" s="44">
        <f>AL60+AL118+AL176+AL234</f>
        <v/>
      </c>
      <c r="AM261" s="44">
        <f>AM60+AM118+AM176+AM234</f>
        <v/>
      </c>
      <c r="AN261" s="44">
        <f>AN60+AN118+AN176+AN234</f>
        <v/>
      </c>
      <c r="AO261" s="44">
        <f>AO60+AO118+AO176+AO234</f>
        <v/>
      </c>
      <c r="AP261" s="44">
        <f>AP60+AP118+AP176+AP234</f>
        <v/>
      </c>
      <c r="AQ261" s="44">
        <f>AQ60+AQ118+AQ176+AQ234</f>
        <v/>
      </c>
      <c r="AR261" s="44">
        <f>AR60+AR118+AR176+AR234</f>
        <v/>
      </c>
      <c r="AS261" s="44">
        <f>AS60+AS118+AS176+AS234</f>
        <v/>
      </c>
      <c r="AT261" s="44">
        <f>AT60+AT118+AT176+AT234</f>
        <v/>
      </c>
      <c r="AU261" s="44">
        <f>AU60+AU118+AU176+AU234</f>
        <v/>
      </c>
      <c r="AV261" s="44">
        <f>AV60+AV118+AV176+AV234</f>
        <v/>
      </c>
      <c r="AW261" s="44">
        <f>AW60+AW118+AW176+AW234</f>
        <v/>
      </c>
      <c r="AX261" s="44">
        <f>AX60+AX118+AX176+AX234</f>
        <v/>
      </c>
      <c r="AY261" s="44">
        <f>AY60+AY118+AY176+AY234</f>
        <v/>
      </c>
      <c r="AZ261" s="44">
        <f>AZ60+AZ118+AZ176+AZ234</f>
        <v/>
      </c>
      <c r="BA261" s="44">
        <f>BA60+BA118+BA176+BA234</f>
        <v/>
      </c>
      <c r="BB261" s="44">
        <f>BB60+BB118+BB176+BB234</f>
        <v/>
      </c>
      <c r="BC261" s="44">
        <f>BC60+BC118+BC176+BC234</f>
        <v/>
      </c>
      <c r="BD261" s="44">
        <f>BD60+BD118+BD176+BD234</f>
        <v/>
      </c>
      <c r="BE261" s="44">
        <f>BE60+BE118+BE176+BE234</f>
        <v/>
      </c>
      <c r="BF261" s="44">
        <f>BF60+BF118+BF176+BF234</f>
        <v/>
      </c>
      <c r="BG261" s="44">
        <f>BG60+BG118+BG176+BG234</f>
        <v/>
      </c>
      <c r="BH261" s="44">
        <f>BH60+BH118+BH176+BH234</f>
        <v/>
      </c>
      <c r="BI261" s="44">
        <f>BI60+BI118+BI176+BI234</f>
        <v/>
      </c>
      <c r="BJ261" s="44">
        <f>BJ60+BJ118+BJ176+BJ234</f>
        <v/>
      </c>
      <c r="BK261" s="44">
        <f>BK60+BK118+BK176+BK234</f>
        <v/>
      </c>
      <c r="BL261" s="44">
        <f>BL60+BL118+BL176+BL234</f>
        <v/>
      </c>
      <c r="BM261" s="44">
        <f>BM60+BM118+BM176+BM234</f>
        <v/>
      </c>
      <c r="BN261" s="44">
        <f>BN60+BN118+BN176+BN234</f>
        <v/>
      </c>
      <c r="BO261" s="44">
        <f>BO60+BO118+BO176+BO234</f>
        <v/>
      </c>
      <c r="BP261" s="44">
        <f>BP60+BP118+BP176+BP234</f>
        <v/>
      </c>
      <c r="BQ261" s="44">
        <f>BQ60+BQ118+BQ176+BQ234</f>
        <v/>
      </c>
      <c r="BR261" s="44">
        <f>BR60+BR118+BR176+BR234</f>
        <v/>
      </c>
      <c r="BS261" s="44">
        <f>BS60+BS118+BS176+BS234</f>
        <v/>
      </c>
      <c r="BT261" s="44">
        <f>BT60+BT118+BT176+BT234</f>
        <v/>
      </c>
      <c r="BU261" s="44">
        <f>BU60+BU118+BU176+BU234</f>
        <v/>
      </c>
      <c r="BV261" s="44">
        <f>BV60+BV118+BV176+BV234</f>
        <v/>
      </c>
      <c r="BW261" s="44">
        <f>BW60+BW118+BW176+BW234</f>
        <v/>
      </c>
      <c r="BX261" s="44">
        <f>BX60+BX118+BX176+BX234</f>
        <v/>
      </c>
      <c r="BY261" s="44">
        <f>BY60+BY118+BY176+BY234</f>
        <v/>
      </c>
      <c r="BZ261" s="44">
        <f>BZ60+BZ118+BZ176+BZ234</f>
        <v/>
      </c>
      <c r="CA261" s="44">
        <f>CA60+CA118+CA176+CA234</f>
        <v/>
      </c>
      <c r="CB261" s="44">
        <f>CB60+CB118+CB176+CB234</f>
        <v/>
      </c>
      <c r="CC261" s="44">
        <f>CC60+CC118+CC176+CC234</f>
        <v/>
      </c>
      <c r="CD261" s="44">
        <f>CD60+CD118+CD176+CD234</f>
        <v/>
      </c>
      <c r="CE261" s="44">
        <f>CE60+CE118+CE176+CE234</f>
        <v/>
      </c>
      <c r="CF261" s="44">
        <f>CF60+CF118+CF176+CF234</f>
        <v/>
      </c>
      <c r="CG261" s="44">
        <f>CG60+CG118+CG176+CG234</f>
        <v/>
      </c>
      <c r="CH261" s="44">
        <f>CH60+CH118+CH176+CH234</f>
        <v/>
      </c>
      <c r="CI261" s="44">
        <f>CI60+CI118+CI176+CI234</f>
        <v/>
      </c>
      <c r="CJ261" s="44">
        <f>CJ60+CJ118+CJ176+CJ234</f>
        <v/>
      </c>
      <c r="CK261" s="44">
        <f>CK60+CK118+CK176+CK234</f>
        <v/>
      </c>
      <c r="CL261" s="44">
        <f>CL60+CL118+CL176+CL234</f>
        <v/>
      </c>
      <c r="CM261" s="44">
        <f>CM60+CM118+CM176+CM234</f>
        <v/>
      </c>
      <c r="CN261" s="44">
        <f>CN60+CN118+CN176+CN234</f>
        <v/>
      </c>
      <c r="CO261" s="44">
        <f>CO60+CO118+CO176+CO234</f>
        <v/>
      </c>
      <c r="CP261" s="44">
        <f>CP60+CP118+CP176+CP234</f>
        <v/>
      </c>
      <c r="CQ261" s="44">
        <f>CQ60+CQ118+CQ176+CQ234</f>
        <v/>
      </c>
      <c r="CR261" s="44">
        <f>CR60+CR118+CR176+CR234</f>
        <v/>
      </c>
      <c r="CS261" s="44">
        <f>CS60+CS118+CS176+CS234</f>
        <v/>
      </c>
      <c r="CT261" s="44">
        <f>CT60+CT118+CT176+CT234</f>
        <v/>
      </c>
      <c r="CU261" s="44">
        <f>CU60+CU118+CU176+CU234</f>
        <v/>
      </c>
      <c r="CV261" s="44">
        <f>CV60+CV118+CV176+CV234</f>
        <v/>
      </c>
      <c r="CW261" s="44">
        <f>CW60+CW118+CW176+CW234</f>
        <v/>
      </c>
      <c r="CX261" s="44">
        <f>CX60+CX118+CX176+CX234</f>
        <v/>
      </c>
      <c r="CY261" s="44">
        <f>CY60+CY118+CY176+CY234</f>
        <v/>
      </c>
      <c r="CZ261" s="44">
        <f>CZ60+CZ118+CZ176+CZ234</f>
        <v/>
      </c>
      <c r="DA261" s="44">
        <f>DA60+DA118+DA176+DA234</f>
        <v/>
      </c>
      <c r="DB261" s="44">
        <f>DB60+DB118+DB176+DB234</f>
        <v/>
      </c>
      <c r="DC261" s="44">
        <f>DC60+DC118+DC176+DC234</f>
        <v/>
      </c>
      <c r="DD261" s="44">
        <f>DD60+DD118+DD176+DD234</f>
        <v/>
      </c>
      <c r="DE261" s="44">
        <f>DE60+DE118+DE176+DE234</f>
        <v/>
      </c>
      <c r="DF261" s="44">
        <f>DF60+DF118+DF176+DF234</f>
        <v/>
      </c>
      <c r="DG261" s="44">
        <f>DG60+DG118+DG176+DG234</f>
        <v/>
      </c>
      <c r="DH261" s="44">
        <f>DH60+DH118+DH176+DH234</f>
        <v/>
      </c>
      <c r="DI261" s="44">
        <f>DI60+DI118+DI176+DI234</f>
        <v/>
      </c>
      <c r="DJ261" s="44">
        <f>DJ60+DJ118+DJ176+DJ234</f>
        <v/>
      </c>
      <c r="DK261" s="44">
        <f>DK60+DK118+DK176+DK234</f>
        <v/>
      </c>
      <c r="DL261" s="44">
        <f>DL60+DL118+DL176+DL234</f>
        <v/>
      </c>
      <c r="DM261" s="44">
        <f>DM60+DM118+DM176+DM234</f>
        <v/>
      </c>
      <c r="DN261" s="44">
        <f>DN60+DN118+DN176+DN234</f>
        <v/>
      </c>
      <c r="DO261" s="44">
        <f>DO60+DO118+DO176+DO234</f>
        <v/>
      </c>
      <c r="DP261" s="44">
        <f>DP60+DP118+DP176+DP234</f>
        <v/>
      </c>
      <c r="DQ261" s="44">
        <f>DQ60+DQ118+DQ176+DQ234</f>
        <v/>
      </c>
      <c r="DR261" s="44">
        <f>DR60+DR118+DR176+DR234</f>
        <v/>
      </c>
      <c r="DS261" s="44">
        <f>DS60+DS118+DS176+DS234</f>
        <v/>
      </c>
      <c r="DT261" s="44">
        <f>DT60+DT118+DT176+DT234</f>
        <v/>
      </c>
      <c r="DU261" s="44">
        <f>DU60+DU118+DU176+DU234</f>
        <v/>
      </c>
      <c r="DV261" s="44">
        <f>DV60+DV118+DV176+DV234</f>
        <v/>
      </c>
      <c r="DW261" s="44">
        <f>DW60+DW118+DW176+DW234</f>
        <v/>
      </c>
      <c r="DX261" s="44">
        <f>DX60+DX118+DX176+DX234</f>
        <v/>
      </c>
      <c r="DY261" s="44">
        <f>DY60+DY118+DY176+DY234</f>
        <v/>
      </c>
      <c r="DZ261" s="44">
        <f>DZ60+DZ118+DZ176+DZ234</f>
        <v/>
      </c>
      <c r="EA261" s="44">
        <f>EA60+EA118+EA176+EA234</f>
        <v/>
      </c>
      <c r="EB261" s="44">
        <f>EB60+EB118+EB176+EB234</f>
        <v/>
      </c>
      <c r="EC261" s="44">
        <f>EC60+EC118+EC176+EC234</f>
        <v/>
      </c>
      <c r="ED261" s="44">
        <f>ED60+ED118+ED176+ED234</f>
        <v/>
      </c>
      <c r="EE261" s="44">
        <f>EE60+EE118+EE176+EE234</f>
        <v/>
      </c>
      <c r="EF261" s="44">
        <f>EF60+EF118+EF176+EF234</f>
        <v/>
      </c>
      <c r="EG261" s="44">
        <f>EG60+EG118+EG176+EG234</f>
        <v/>
      </c>
      <c r="EH261" s="44">
        <f>EH60+EH118+EH176+EH234</f>
        <v/>
      </c>
      <c r="EI261" s="44">
        <f>EI60+EI118+EI176+EI234</f>
        <v/>
      </c>
      <c r="EJ261" s="44">
        <f>EJ60+EJ118+EJ176+EJ234</f>
        <v/>
      </c>
      <c r="EK261" s="44">
        <f>EK60+EK118+EK176+EK234</f>
        <v/>
      </c>
      <c r="EL261" s="44">
        <f>EL60+EL118+EL176+EL234</f>
        <v/>
      </c>
      <c r="EM261" s="44">
        <f>EM60+EM118+EM176+EM234</f>
        <v/>
      </c>
      <c r="EN261" s="44">
        <f>EN60+EN118+EN176+EN234</f>
        <v/>
      </c>
      <c r="EO261" s="44">
        <f>EO60+EO118+EO176+EO234</f>
        <v/>
      </c>
      <c r="EP261" s="44">
        <f>EP60+EP118+EP176+EP234</f>
        <v/>
      </c>
      <c r="EQ261" s="44">
        <f>EQ60+EQ118+EQ176+EQ234</f>
        <v/>
      </c>
      <c r="ER261" s="44">
        <f>ER60+ER118+ER176+ER234</f>
        <v/>
      </c>
      <c r="ES261" s="44">
        <f>ES60+ES118+ES176+ES234</f>
        <v/>
      </c>
      <c r="ET261" s="44">
        <f>ET60+ET118+ET176+ET234</f>
        <v/>
      </c>
      <c r="EU261" s="44">
        <f>EU60+EU118+EU176+EU234</f>
        <v/>
      </c>
      <c r="EV261" s="44">
        <f>EV60+EV118+EV176+EV234</f>
        <v/>
      </c>
      <c r="EW261" s="44">
        <f>EW60+EW118+EW176+EW234</f>
        <v/>
      </c>
      <c r="EX261" s="44">
        <f>EX60+EX118+EX176+EX234</f>
        <v/>
      </c>
      <c r="EY261" s="44">
        <f>EY60+EY118+EY176+EY234</f>
        <v/>
      </c>
      <c r="EZ261" s="44">
        <f>EZ60+EZ118+EZ176+EZ234</f>
        <v/>
      </c>
      <c r="FA261" s="44">
        <f>FA60+FA118+FA176+FA234</f>
        <v/>
      </c>
      <c r="FB261" s="44">
        <f>FB60+FB118+FB176+FB234</f>
        <v/>
      </c>
      <c r="FC261" s="44">
        <f>FC60+FC118+FC176+FC234</f>
        <v/>
      </c>
      <c r="FD261" s="44">
        <f>FD60+FD118+FD176+FD234</f>
        <v/>
      </c>
      <c r="FE261" s="44">
        <f>FE60+FE118+FE176+FE234</f>
        <v/>
      </c>
      <c r="FF261" s="44">
        <f>FF60+FF118+FF176+FF234</f>
        <v/>
      </c>
      <c r="FG261" s="44">
        <f>FG60+FG118+FG176+FG234</f>
        <v/>
      </c>
      <c r="FH261" s="44">
        <f>FH60+FH118+FH176+FH234</f>
        <v/>
      </c>
      <c r="FI261" s="44">
        <f>FI60+FI118+FI176+FI234</f>
        <v/>
      </c>
      <c r="FJ261" s="44">
        <f>FJ60+FJ118+FJ176+FJ234</f>
        <v/>
      </c>
      <c r="FK261" s="44">
        <f>FK60+FK118+FK176+FK234</f>
        <v/>
      </c>
      <c r="FL261" s="44">
        <f>FL60+FL118+FL176+FL234</f>
        <v/>
      </c>
      <c r="FM261" s="44">
        <f>FM60+FM118+FM176+FM234</f>
        <v/>
      </c>
      <c r="FN261" s="44">
        <f>FN60+FN118+FN176+FN234</f>
        <v/>
      </c>
      <c r="FO261" s="44">
        <f>FO60+FO118+FO176+FO234</f>
        <v/>
      </c>
      <c r="FP261" s="44">
        <f>FP60+FP118+FP176+FP234</f>
        <v/>
      </c>
      <c r="FQ261" s="44">
        <f>FQ60+FQ118+FQ176+FQ234</f>
        <v/>
      </c>
      <c r="FR261" s="44">
        <f>FR60+FR118+FR176+FR234</f>
        <v/>
      </c>
      <c r="FS261" s="44">
        <f>FS60+FS118+FS176+FS234</f>
        <v/>
      </c>
      <c r="FT261" s="44">
        <f>FT60+FT118+FT176+FT234</f>
        <v/>
      </c>
      <c r="FU261" s="44">
        <f>FU60+FU118+FU176+FU234</f>
        <v/>
      </c>
      <c r="FV261" s="44">
        <f>FV60+FV118+FV176+FV234</f>
        <v/>
      </c>
      <c r="FW261" s="44">
        <f>FW60+FW118+FW176+FW234</f>
        <v/>
      </c>
      <c r="FX261" s="44">
        <f>FX60+FX118+FX176+FX234</f>
        <v/>
      </c>
      <c r="FY261" s="44">
        <f>FY60+FY118+FY176+FY234</f>
        <v/>
      </c>
      <c r="FZ261" s="44">
        <f>FZ60+FZ118+FZ176+FZ234</f>
        <v/>
      </c>
      <c r="GA261" s="44">
        <f>GA60+GA118+GA176+GA234</f>
        <v/>
      </c>
      <c r="GB261" s="44">
        <f>GB60+GB118+GB176+GB234</f>
        <v/>
      </c>
      <c r="GC261" s="44">
        <f>GC60+GC118+GC176+GC234</f>
        <v/>
      </c>
      <c r="GD261" s="44">
        <f>GD60+GD118+GD176+GD234</f>
        <v/>
      </c>
      <c r="GE261" s="44">
        <f>GE60+GE118+GE176+GE234</f>
        <v/>
      </c>
      <c r="GF261" s="44">
        <f>GF60+GF118+GF176+GF234</f>
        <v/>
      </c>
      <c r="GG261" s="44">
        <f>GG60+GG118+GG176+GG234</f>
        <v/>
      </c>
      <c r="GH261" s="44">
        <f>GH60+GH118+GH176+GH234</f>
        <v/>
      </c>
      <c r="GI261" s="44">
        <f>GI60+GI118+GI176+GI234</f>
        <v/>
      </c>
      <c r="GJ261" s="44">
        <f>GJ60+GJ118+GJ176+GJ234</f>
        <v/>
      </c>
      <c r="GK261" s="44">
        <f>GK60+GK118+GK176+GK234</f>
        <v/>
      </c>
      <c r="GL261" s="44">
        <f>GL60+GL118+GL176+GL234</f>
        <v/>
      </c>
      <c r="GM261" s="44">
        <f>GM60+GM118+GM176+GM234</f>
        <v/>
      </c>
      <c r="GN261" s="44">
        <f>GN60+GN118+GN176+GN234</f>
        <v/>
      </c>
      <c r="GO261" s="44">
        <f>GO60+GO118+GO176+GO234</f>
        <v/>
      </c>
      <c r="GP261" s="44">
        <f>GP60+GP118+GP176+GP234</f>
        <v/>
      </c>
      <c r="GQ261" s="44">
        <f>GQ60+GQ118+GQ176+GQ234</f>
        <v/>
      </c>
      <c r="GR261" s="44">
        <f>GR60+GR118+GR176+GR234</f>
        <v/>
      </c>
      <c r="GS261" s="44">
        <f>GS60+GS118+GS176+GS234</f>
        <v/>
      </c>
      <c r="GT261" s="44">
        <f>GT60+GT118+GT176+GT234</f>
        <v/>
      </c>
      <c r="GU261" s="44">
        <f>GU60+GU118+GU176+GU234</f>
        <v/>
      </c>
      <c r="GV261" s="44">
        <f>GV60+GV118+GV176+GV234</f>
        <v/>
      </c>
      <c r="GW261" s="44">
        <f>GW60+GW118+GW176+GW234</f>
        <v/>
      </c>
      <c r="GX261" s="44">
        <f>GX60+GX118+GX176+GX234</f>
        <v/>
      </c>
      <c r="GY261" s="44">
        <f>GY60+GY118+GY176+GY234</f>
        <v/>
      </c>
      <c r="GZ261" s="44">
        <f>GZ60+GZ118+GZ176+GZ234</f>
        <v/>
      </c>
      <c r="HA261" s="44">
        <f>HA60+HA118+HA176+HA234</f>
        <v/>
      </c>
      <c r="HB261" s="44">
        <f>HB60+HB118+HB176+HB234</f>
        <v/>
      </c>
      <c r="HC261" s="44">
        <f>HC60+HC118+HC176+HC234</f>
        <v/>
      </c>
      <c r="HD261" s="44">
        <f>HD60+HD118+HD176+HD234</f>
        <v/>
      </c>
      <c r="HE261" s="44">
        <f>HE60+HE118+HE176+HE234</f>
        <v/>
      </c>
      <c r="HF261" s="44">
        <f>HF60+HF118+HF176+HF234</f>
        <v/>
      </c>
      <c r="HG261" s="44">
        <f>HG60+HG118+HG176+HG234</f>
        <v/>
      </c>
      <c r="HH261" s="44">
        <f>HH60+HH118+HH176+HH234</f>
        <v/>
      </c>
      <c r="HI261" s="44">
        <f>HI60+HI118+HI176+HI234</f>
        <v/>
      </c>
      <c r="HJ261" s="44">
        <f>HJ60+HJ118+HJ176+HJ234</f>
        <v/>
      </c>
      <c r="HK261" s="44">
        <f>HK60+HK118+HK176+HK234</f>
        <v/>
      </c>
      <c r="HL261" s="44">
        <f>HL60+HL118+HL176+HL234</f>
        <v/>
      </c>
      <c r="HM261" s="44">
        <f>HM60+HM118+HM176+HM234</f>
        <v/>
      </c>
      <c r="HN261" s="44">
        <f>HN60+HN118+HN176+HN234</f>
        <v/>
      </c>
      <c r="HO261" s="44">
        <f>HO60+HO118+HO176+HO234</f>
        <v/>
      </c>
      <c r="HP261" s="44">
        <f>HP60+HP118+HP176+HP234</f>
        <v/>
      </c>
      <c r="HQ261" s="44">
        <f>HQ60+HQ118+HQ176+HQ234</f>
        <v/>
      </c>
      <c r="HR261" s="44">
        <f>HR60+HR118+HR176+HR234</f>
        <v/>
      </c>
      <c r="HS261" s="44">
        <f>HS60+HS118+HS176+HS234</f>
        <v/>
      </c>
      <c r="HT261" s="44">
        <f>HT60+HT118+HT176+HT234</f>
        <v/>
      </c>
      <c r="HU261" s="44">
        <f>HU60+HU118+HU176+HU234</f>
        <v/>
      </c>
      <c r="HV261" s="44">
        <f>HV60+HV118+HV176+HV234</f>
        <v/>
      </c>
      <c r="HW261" s="44">
        <f>HW60+HW118+HW176+HW234</f>
        <v/>
      </c>
      <c r="HX261" s="44">
        <f>HX60+HX118+HX176+HX234</f>
        <v/>
      </c>
      <c r="HY261" s="44">
        <f>HY60+HY118+HY176+HY234</f>
        <v/>
      </c>
      <c r="HZ261" s="44">
        <f>HZ60+HZ118+HZ176+HZ234</f>
        <v/>
      </c>
      <c r="IA261" s="44">
        <f>IA60+IA118+IA176+IA234</f>
        <v/>
      </c>
      <c r="IB261" s="44">
        <f>IB60+IB118+IB176+IB234</f>
        <v/>
      </c>
      <c r="IC261" s="44">
        <f>IC60+IC118+IC176+IC234</f>
        <v/>
      </c>
      <c r="ID261" s="44">
        <f>ID60+ID118+ID176+ID234</f>
        <v/>
      </c>
      <c r="IE261" s="44">
        <f>IE60+IE118+IE176+IE234</f>
        <v/>
      </c>
      <c r="IF261" s="44">
        <f>IF60+IF118+IF176+IF234</f>
        <v/>
      </c>
      <c r="IG261" s="44">
        <f>IG60+IG118+IG176+IG234</f>
        <v/>
      </c>
      <c r="IH261" s="44">
        <f>IH60+IH118+IH176+IH234</f>
        <v/>
      </c>
      <c r="II261" s="44">
        <f>II60+II118+II176+II234</f>
        <v/>
      </c>
      <c r="IJ261" s="44">
        <f>IJ60+IJ118+IJ176+IJ234</f>
        <v/>
      </c>
      <c r="IK261" s="44">
        <f>IK60+IK118+IK176+IK234</f>
        <v/>
      </c>
      <c r="IL261" s="44">
        <f>IL60+IL118+IL176+IL234</f>
        <v/>
      </c>
      <c r="IM261" s="44">
        <f>IM60+IM118+IM176+IM234</f>
        <v/>
      </c>
      <c r="IN261" s="44">
        <f>IN60+IN118+IN176+IN234</f>
        <v/>
      </c>
      <c r="IO261" s="44">
        <f>IO60+IO118+IO176+IO234</f>
        <v/>
      </c>
      <c r="IP261" s="44">
        <f>IP60+IP118+IP176+IP234</f>
        <v/>
      </c>
      <c r="IQ261" s="44">
        <f>IQ60+IQ118+IQ176+IQ234</f>
        <v/>
      </c>
      <c r="IR261" s="44">
        <f>IR60+IR118+IR176+IR234</f>
        <v/>
      </c>
      <c r="IS261" s="44">
        <f>IS60+IS118+IS176+IS234</f>
        <v/>
      </c>
      <c r="IT261" s="44">
        <f>IT60+IT118+IT176+IT234</f>
        <v/>
      </c>
      <c r="IU261" s="44">
        <f>IU60+IU118+IU176+IU234</f>
        <v/>
      </c>
      <c r="IV261" s="44">
        <f>IV60+IV118+IV176+IV234</f>
        <v/>
      </c>
      <c r="IW261" s="44">
        <f>IW60+IW118+IW176+IW234</f>
        <v/>
      </c>
      <c r="IX261" s="44">
        <f>IX60+IX118+IX176+IX234</f>
        <v/>
      </c>
      <c r="IY261" s="44">
        <f>IY60+IY118+IY176+IY234</f>
        <v/>
      </c>
      <c r="IZ261" s="44">
        <f>IZ60+IZ118+IZ176+IZ234</f>
        <v/>
      </c>
      <c r="JA261" s="44">
        <f>JA60+JA118+JA176+JA234</f>
        <v/>
      </c>
      <c r="JB261" s="44">
        <f>JB60+JB118+JB176+JB234</f>
        <v/>
      </c>
      <c r="JC261" s="44">
        <f>JC60+JC118+JC176+JC234</f>
        <v/>
      </c>
      <c r="JD261" s="44">
        <f>JD60+JD118+JD176+JD234</f>
        <v/>
      </c>
      <c r="JE261" s="44">
        <f>JE60+JE118+JE176+JE234</f>
        <v/>
      </c>
      <c r="JF261" s="44">
        <f>JF60+JF118+JF176+JF234</f>
        <v/>
      </c>
      <c r="JG261" s="44">
        <f>JG60+JG118+JG176+JG234</f>
        <v/>
      </c>
      <c r="JH261" s="44">
        <f>JH60+JH118+JH176+JH234</f>
        <v/>
      </c>
      <c r="JI261" s="44">
        <f>JI60+JI118+JI176+JI234</f>
        <v/>
      </c>
      <c r="JJ261" s="44">
        <f>JJ60+JJ118+JJ176+JJ234</f>
        <v/>
      </c>
      <c r="JK261" s="44">
        <f>JK60+JK118+JK176+JK234</f>
        <v/>
      </c>
      <c r="JL261" s="44">
        <f>JL60+JL118+JL176+JL234</f>
        <v/>
      </c>
      <c r="JM261" s="44">
        <f>JM60+JM118+JM176+JM234</f>
        <v/>
      </c>
      <c r="JN261" s="44">
        <f>JN60+JN118+JN176+JN234</f>
        <v/>
      </c>
      <c r="JO261" s="44">
        <f>JO60+JO118+JO176+JO234</f>
        <v/>
      </c>
      <c r="JP261" s="44">
        <f>JP60+JP118+JP176+JP234</f>
        <v/>
      </c>
      <c r="JQ261" s="44">
        <f>JQ60+JQ118+JQ176+JQ234</f>
        <v/>
      </c>
      <c r="JR261" s="44">
        <f>JR60+JR118+JR176+JR234</f>
        <v/>
      </c>
      <c r="JS261" s="44">
        <f>JS60+JS118+JS176+JS234</f>
        <v/>
      </c>
      <c r="JT261" s="44">
        <f>JT60+JT118+JT176+JT234</f>
        <v/>
      </c>
      <c r="JU261" s="44">
        <f>JU60+JU118+JU176+JU234</f>
        <v/>
      </c>
      <c r="JV261" s="44">
        <f>JV60+JV118+JV176+JV234</f>
        <v/>
      </c>
      <c r="JW261" s="44">
        <f>JW60+JW118+JW176+JW234</f>
        <v/>
      </c>
      <c r="JX261" s="44">
        <f>JX60+JX118+JX176+JX234</f>
        <v/>
      </c>
      <c r="JY261" s="44">
        <f>JY60+JY118+JY176+JY234</f>
        <v/>
      </c>
      <c r="JZ261" s="44">
        <f>JZ60+JZ118+JZ176+JZ234</f>
        <v/>
      </c>
      <c r="KA261" s="44">
        <f>KA60+KA118+KA176+KA234</f>
        <v/>
      </c>
      <c r="KB261" s="44">
        <f>KB60+KB118+KB176+KB234</f>
        <v/>
      </c>
      <c r="KC261" s="44">
        <f>KC60+KC118+KC176+KC234</f>
        <v/>
      </c>
      <c r="KD261" s="44">
        <f>KD60+KD118+KD176+KD234</f>
        <v/>
      </c>
      <c r="KE261" s="44">
        <f>KE60+KE118+KE176+KE234</f>
        <v/>
      </c>
      <c r="KF261" s="44">
        <f>KF60+KF118+KF176+KF234</f>
        <v/>
      </c>
      <c r="KG261" s="44">
        <f>KG60+KG118+KG176+KG234</f>
        <v/>
      </c>
      <c r="KH261" s="44">
        <f>KH60+KH118+KH176+KH234</f>
        <v/>
      </c>
      <c r="KI261" s="44">
        <f>KI60+KI118+KI176+KI234</f>
        <v/>
      </c>
      <c r="KJ261" s="44">
        <f>KJ60+KJ118+KJ176+KJ234</f>
        <v/>
      </c>
      <c r="KK261" s="44">
        <f>KK60+KK118+KK176+KK234</f>
        <v/>
      </c>
      <c r="KL261" s="44">
        <f>KL60+KL118+KL176+KL234</f>
        <v/>
      </c>
      <c r="KM261" s="44">
        <f>KM60+KM118+KM176+KM234</f>
        <v/>
      </c>
      <c r="KN261" s="44">
        <f>KN60+KN118+KN176+KN234</f>
        <v/>
      </c>
      <c r="KO261" s="44">
        <f>KO60+KO118+KO176+KO234</f>
        <v/>
      </c>
      <c r="KP261" s="44">
        <f>KP60+KP118+KP176+KP234</f>
        <v/>
      </c>
      <c r="KQ261" s="44">
        <f>KQ60+KQ118+KQ176+KQ234</f>
        <v/>
      </c>
      <c r="KR261" s="44">
        <f>KR60+KR118+KR176+KR234</f>
        <v/>
      </c>
      <c r="KS261" s="44">
        <f>KS60+KS118+KS176+KS234</f>
        <v/>
      </c>
      <c r="KT261" s="44">
        <f>KT60+KT118+KT176+KT234</f>
        <v/>
      </c>
      <c r="KU261" s="44">
        <f>KU60+KU118+KU176+KU234</f>
        <v/>
      </c>
      <c r="KV261" s="44">
        <f>KV60+KV118+KV176+KV234</f>
        <v/>
      </c>
      <c r="KW261" s="44">
        <f>KW60+KW118+KW176+KW234</f>
        <v/>
      </c>
      <c r="KX261" s="44">
        <f>KX60+KX118+KX176+KX234</f>
        <v/>
      </c>
      <c r="KY261" s="44">
        <f>KY60+KY118+KY176+KY234</f>
        <v/>
      </c>
      <c r="KZ261" s="44">
        <f>KZ60+KZ118+KZ176+KZ234</f>
        <v/>
      </c>
      <c r="LA261" s="44">
        <f>LA60+LA118+LA176+LA234</f>
        <v/>
      </c>
      <c r="LB261" s="44">
        <f>LB60+LB118+LB176+LB234</f>
        <v/>
      </c>
      <c r="LC261" s="44">
        <f>LC60+LC118+LC176+LC234</f>
        <v/>
      </c>
      <c r="LD261" s="44">
        <f>LD60+LD118+LD176+LD234</f>
        <v/>
      </c>
      <c r="LE261" s="44">
        <f>LE60+LE118+LE176+LE234</f>
        <v/>
      </c>
      <c r="LF261" s="44">
        <f>LF60+LF118+LF176+LF234</f>
        <v/>
      </c>
      <c r="LG261" s="44">
        <f>LG60+LG118+LG176+LG234</f>
        <v/>
      </c>
      <c r="LH261" s="44">
        <f>LH60+LH118+LH176+LH234</f>
        <v/>
      </c>
      <c r="LI261" s="44">
        <f>LI60+LI118+LI176+LI234</f>
        <v/>
      </c>
      <c r="LJ261" s="44">
        <f>LJ60+LJ118+LJ176+LJ234</f>
        <v/>
      </c>
      <c r="LK261" s="44">
        <f>LK60+LK118+LK176+LK234</f>
        <v/>
      </c>
      <c r="LL261" s="44">
        <f>LL60+LL118+LL176+LL234</f>
        <v/>
      </c>
      <c r="LM261" s="44">
        <f>LM60+LM118+LM176+LM234</f>
        <v/>
      </c>
      <c r="LN261" s="44">
        <f>LN60+LN118+LN176+LN234</f>
        <v/>
      </c>
      <c r="LO261" s="44">
        <f>LO60+LO118+LO176+LO234</f>
        <v/>
      </c>
      <c r="LP261" s="44">
        <f>LP60+LP118+LP176+LP234</f>
        <v/>
      </c>
      <c r="LQ261" s="44">
        <f>LQ60+LQ118+LQ176+LQ234</f>
        <v/>
      </c>
      <c r="LR261" s="44">
        <f>LR60+LR118+LR176+LR234</f>
        <v/>
      </c>
      <c r="LS261" s="44">
        <f>LS60+LS118+LS176+LS234</f>
        <v/>
      </c>
      <c r="LT261" s="44">
        <f>LT60+LT118+LT176+LT234</f>
        <v/>
      </c>
      <c r="LU261" s="44">
        <f>LU60+LU118+LU176+LU234</f>
        <v/>
      </c>
      <c r="LV261" s="44">
        <f>LV60+LV118+LV176+LV234</f>
        <v/>
      </c>
      <c r="LW261" s="44">
        <f>LW60+LW118+LW176+LW234</f>
        <v/>
      </c>
      <c r="LX261" s="44">
        <f>LX60+LX118+LX176+LX234</f>
        <v/>
      </c>
      <c r="LY261" s="44">
        <f>LY60+LY118+LY176+LY234</f>
        <v/>
      </c>
      <c r="LZ261" s="44">
        <f>LZ60+LZ118+LZ176+LZ234</f>
        <v/>
      </c>
      <c r="MA261" s="44">
        <f>MA60+MA118+MA176+MA234</f>
        <v/>
      </c>
      <c r="MB261" s="44">
        <f>MB60+MB118+MB176+MB234</f>
        <v/>
      </c>
      <c r="MC261" s="44">
        <f>MC60+MC118+MC176+MC234</f>
        <v/>
      </c>
      <c r="MD261" s="44">
        <f>MD60+MD118+MD176+MD234</f>
        <v/>
      </c>
      <c r="ME261" s="44">
        <f>ME60+ME118+ME176+ME234</f>
        <v/>
      </c>
      <c r="MF261" s="44">
        <f>MF60+MF118+MF176+MF234</f>
        <v/>
      </c>
      <c r="MG261" s="44">
        <f>MG60+MG118+MG176+MG234</f>
        <v/>
      </c>
      <c r="MH261" s="44">
        <f>MH60+MH118+MH176+MH234</f>
        <v/>
      </c>
      <c r="MI261" s="44">
        <f>MI60+MI118+MI176+MI234</f>
        <v/>
      </c>
      <c r="MJ261" s="44">
        <f>MJ60+MJ118+MJ176+MJ234</f>
        <v/>
      </c>
      <c r="MK261" s="44">
        <f>MK60+MK118+MK176+MK234</f>
        <v/>
      </c>
      <c r="ML261" s="44">
        <f>ML60+ML118+ML176+ML234</f>
        <v/>
      </c>
      <c r="MM261" s="44">
        <f>MM60+MM118+MM176+MM234</f>
        <v/>
      </c>
      <c r="MN261" s="44">
        <f>MN60+MN118+MN176+MN234</f>
        <v/>
      </c>
      <c r="MO261" s="44">
        <f>MO60+MO118+MO176+MO234</f>
        <v/>
      </c>
      <c r="MP261" s="44">
        <f>MP60+MP118+MP176+MP234</f>
        <v/>
      </c>
      <c r="MQ261" s="44">
        <f>MQ60+MQ118+MQ176+MQ234</f>
        <v/>
      </c>
      <c r="MR261" s="44">
        <f>MR60+MR118+MR176+MR234</f>
        <v/>
      </c>
      <c r="MS261" s="44">
        <f>MS60+MS118+MS176+MS234</f>
        <v/>
      </c>
      <c r="MT261" s="44">
        <f>MT60+MT118+MT176+MT234</f>
        <v/>
      </c>
      <c r="MU261" s="44">
        <f>MU60+MU118+MU176+MU234</f>
        <v/>
      </c>
      <c r="MV261" s="44">
        <f>MV60+MV118+MV176+MV234</f>
        <v/>
      </c>
      <c r="MW261" s="44">
        <f>MW60+MW118+MW176+MW234</f>
        <v/>
      </c>
      <c r="MX261" s="44">
        <f>MX60+MX118+MX176+MX234</f>
        <v/>
      </c>
      <c r="MY261" s="44">
        <f>MY60+MY118+MY176+MY234</f>
        <v/>
      </c>
      <c r="MZ261" s="44">
        <f>MZ60+MZ118+MZ176+MZ234</f>
        <v/>
      </c>
      <c r="NA261" s="44">
        <f>NA60+NA118+NA176+NA234</f>
        <v/>
      </c>
      <c r="NB261" s="44">
        <f>NB60+NB118+NB176+NB234</f>
        <v/>
      </c>
      <c r="NC261" s="44">
        <f>NC60+NC118+NC176+NC234</f>
        <v/>
      </c>
      <c r="ND261" s="44">
        <f>ND60+ND118+ND176+ND234</f>
        <v/>
      </c>
      <c r="NE261" s="44">
        <f>NE60+NE118+NE176+NE234</f>
        <v/>
      </c>
      <c r="NF261" s="44">
        <f>NF60+NF118+NF176+NF234</f>
        <v/>
      </c>
      <c r="NG261" s="44">
        <f>NG60+NG118+NG176+NG234</f>
        <v/>
      </c>
      <c r="NH261" s="44">
        <f>NH60+NH118+NH176+NH234</f>
        <v/>
      </c>
      <c r="NI261" s="44">
        <f>NI60+NI118+NI176+NI234</f>
        <v/>
      </c>
      <c r="NJ261" s="44">
        <f>NJ60+NJ118+NJ176+NJ234</f>
        <v/>
      </c>
      <c r="NK261" s="44">
        <f>NK60+NK118+NK176+NK234</f>
        <v/>
      </c>
      <c r="NL261" s="44">
        <f>NL60+NL118+NL176+NL234</f>
        <v/>
      </c>
      <c r="NM261" s="44">
        <f>NM60+NM118+NM176+NM234</f>
        <v/>
      </c>
      <c r="NN261" s="44">
        <f>NN60+NN118+NN176+NN234</f>
        <v/>
      </c>
      <c r="NO261" s="44">
        <f>NO60+NO118+NO176+NO234</f>
        <v/>
      </c>
      <c r="NP261" s="44">
        <f>NP60+NP118+NP176+NP234</f>
        <v/>
      </c>
      <c r="NQ261" s="44">
        <f>NQ60+NQ118+NQ176+NQ234</f>
        <v/>
      </c>
      <c r="NR261" s="44">
        <f>NR60+NR118+NR176+NR234</f>
        <v/>
      </c>
      <c r="NS261" s="44">
        <f>NS60+NS118+NS176+NS234</f>
        <v/>
      </c>
      <c r="NT261" s="44">
        <f>NT60+NT118+NT176+NT234</f>
        <v/>
      </c>
      <c r="NU261" s="44">
        <f>NU60+NU118+NU176+NU234</f>
        <v/>
      </c>
      <c r="NV261" s="44">
        <f>NV60+NV118+NV176+NV234</f>
        <v/>
      </c>
      <c r="NW261" s="44">
        <f>NW60+NW118+NW176+NW234</f>
        <v/>
      </c>
      <c r="NX261" s="44">
        <f>NX60+NX118+NX176+NX234</f>
        <v/>
      </c>
      <c r="NY261" s="44">
        <f>NY60+NY118+NY176+NY234</f>
        <v/>
      </c>
      <c r="NZ261" s="44">
        <f>NZ60+NZ118+NZ176+NZ234</f>
        <v/>
      </c>
      <c r="OA261" s="44">
        <f>OA60+OA118+OA176+OA234</f>
        <v/>
      </c>
      <c r="OB261" s="44">
        <f>OB60+OB118+OB176+OB234</f>
        <v/>
      </c>
      <c r="OC261" s="44">
        <f>OC60+OC118+OC176+OC234</f>
        <v/>
      </c>
      <c r="OD261" s="44">
        <f>OD60+OD118+OD176+OD234</f>
        <v/>
      </c>
      <c r="OE261" s="44">
        <f>OE60+OE118+OE176+OE234</f>
        <v/>
      </c>
      <c r="OF261" s="44">
        <f>OF60+OF118+OF176+OF234</f>
        <v/>
      </c>
      <c r="OG261" s="44">
        <f>OG60+OG118+OG176+OG234</f>
        <v/>
      </c>
      <c r="OH261" s="44">
        <f>OH60+OH118+OH176+OH234</f>
        <v/>
      </c>
      <c r="OI261" s="44">
        <f>OI60+OI118+OI176+OI234</f>
        <v/>
      </c>
      <c r="OJ261" s="44">
        <f>OJ60+OJ118+OJ176+OJ234</f>
        <v/>
      </c>
      <c r="OK261" s="44">
        <f>OK60+OK118+OK176+OK234</f>
        <v/>
      </c>
      <c r="OL261" s="44">
        <f>OL60+OL118+OL176+OL234</f>
        <v/>
      </c>
      <c r="OM261" s="44">
        <f>OM60+OM118+OM176+OM234</f>
        <v/>
      </c>
      <c r="ON261" s="44">
        <f>ON60+ON118+ON176+ON234</f>
        <v/>
      </c>
      <c r="OO261" s="44">
        <f>OO60+OO118+OO176+OO234</f>
        <v/>
      </c>
      <c r="OP261" s="44">
        <f>OP60+OP118+OP176+OP234</f>
        <v/>
      </c>
      <c r="OQ261" s="44">
        <f>OQ60+OQ118+OQ176+OQ234</f>
        <v/>
      </c>
      <c r="OR261" s="44">
        <f>OR60+OR118+OR176+OR234</f>
        <v/>
      </c>
      <c r="OS261" s="44">
        <f>OS60+OS118+OS176+OS234</f>
        <v/>
      </c>
      <c r="OT261" s="44">
        <f>OT60+OT118+OT176+OT234</f>
        <v/>
      </c>
      <c r="OU261" s="44">
        <f>OU60+OU118+OU176+OU234</f>
        <v/>
      </c>
      <c r="OV261" s="44">
        <f>OV60+OV118+OV176+OV234</f>
        <v/>
      </c>
      <c r="OW261" s="44">
        <f>OW60+OW118+OW176+OW234</f>
        <v/>
      </c>
      <c r="OX261" s="44">
        <f>OX60+OX118+OX176+OX234</f>
        <v/>
      </c>
      <c r="OY261" s="44">
        <f>OY60+OY118+OY176+OY234</f>
        <v/>
      </c>
      <c r="OZ261" s="44">
        <f>OZ60+OZ118+OZ176+OZ234</f>
        <v/>
      </c>
      <c r="PA261" s="44">
        <f>PA60+PA118+PA176+PA234</f>
        <v/>
      </c>
      <c r="PB261" s="44">
        <f>PB60+PB118+PB176+PB234</f>
        <v/>
      </c>
      <c r="PC261" s="44">
        <f>PC60+PC118+PC176+PC234</f>
        <v/>
      </c>
      <c r="PD261" s="44">
        <f>PD60+PD118+PD176+PD234</f>
        <v/>
      </c>
      <c r="PE261" s="44">
        <f>PE60+PE118+PE176+PE234</f>
        <v/>
      </c>
      <c r="PF261" s="44">
        <f>PF60+PF118+PF176+PF234</f>
        <v/>
      </c>
      <c r="PG261" s="44">
        <f>PG60+PG118+PG176+PG234</f>
        <v/>
      </c>
      <c r="PH261" s="44">
        <f>PH60+PH118+PH176+PH234</f>
        <v/>
      </c>
      <c r="PI261" s="44">
        <f>PI60+PI118+PI176+PI234</f>
        <v/>
      </c>
      <c r="PJ261" s="44">
        <f>PJ60+PJ118+PJ176+PJ234</f>
        <v/>
      </c>
      <c r="PK261" s="44">
        <f>PK60+PK118+PK176+PK234</f>
        <v/>
      </c>
      <c r="PL261" s="44">
        <f>PL60+PL118+PL176+PL234</f>
        <v/>
      </c>
      <c r="PM261" s="44">
        <f>PM60+PM118+PM176+PM234</f>
        <v/>
      </c>
    </row>
    <row r="262">
      <c r="A262" s="9" t="inlineStr">
        <is>
          <t>Supplemental balance</t>
        </is>
      </c>
      <c r="B262" s="9" t="inlineStr">
        <is>
          <t>ALL</t>
        </is>
      </c>
      <c r="D262" s="44">
        <f>D51+D109+D167+D225</f>
        <v/>
      </c>
      <c r="E262" s="44">
        <f>E51+E109+E167+E225</f>
        <v/>
      </c>
      <c r="F262" s="44">
        <f>F51+F109+F167+F225</f>
        <v/>
      </c>
      <c r="G262" s="44">
        <f>G51+G109+G167+G225</f>
        <v/>
      </c>
      <c r="H262" s="44">
        <f>H51+H109+H167+H225</f>
        <v/>
      </c>
      <c r="I262" s="44">
        <f>I51+I109+I167+I225</f>
        <v/>
      </c>
      <c r="J262" s="44">
        <f>J51+J109+J167+J225</f>
        <v/>
      </c>
      <c r="K262" s="44">
        <f>K51+K109+K167+K225</f>
        <v/>
      </c>
      <c r="L262" s="44">
        <f>L51+L109+L167+L225</f>
        <v/>
      </c>
      <c r="M262" s="44">
        <f>M51+M109+M167+M225</f>
        <v/>
      </c>
      <c r="N262" s="44">
        <f>N51+N109+N167+N225</f>
        <v/>
      </c>
      <c r="O262" s="44">
        <f>O51+O109+O167+O225</f>
        <v/>
      </c>
      <c r="P262" s="44">
        <f>P51+P109+P167+P225</f>
        <v/>
      </c>
      <c r="Q262" s="44">
        <f>Q51+Q109+Q167+Q225</f>
        <v/>
      </c>
      <c r="R262" s="44">
        <f>R51+R109+R167+R225</f>
        <v/>
      </c>
      <c r="S262" s="44">
        <f>S51+S109+S167+S225</f>
        <v/>
      </c>
      <c r="T262" s="44">
        <f>T51+T109+T167+T225</f>
        <v/>
      </c>
      <c r="U262" s="44">
        <f>U51+U109+U167+U225</f>
        <v/>
      </c>
      <c r="V262" s="44">
        <f>V51+V109+V167+V225</f>
        <v/>
      </c>
      <c r="W262" s="44">
        <f>W51+W109+W167+W225</f>
        <v/>
      </c>
      <c r="X262" s="44">
        <f>X51+X109+X167+X225</f>
        <v/>
      </c>
      <c r="Y262" s="44">
        <f>Y51+Y109+Y167+Y225</f>
        <v/>
      </c>
      <c r="Z262" s="44">
        <f>Z51+Z109+Z167+Z225</f>
        <v/>
      </c>
      <c r="AA262" s="44">
        <f>AA51+AA109+AA167+AA225</f>
        <v/>
      </c>
      <c r="AB262" s="44">
        <f>AB51+AB109+AB167+AB225</f>
        <v/>
      </c>
      <c r="AC262" s="44">
        <f>AC51+AC109+AC167+AC225</f>
        <v/>
      </c>
      <c r="AD262" s="44">
        <f>AD51+AD109+AD167+AD225</f>
        <v/>
      </c>
      <c r="AE262" s="44">
        <f>AE51+AE109+AE167+AE225</f>
        <v/>
      </c>
      <c r="AF262" s="44">
        <f>AF51+AF109+AF167+AF225</f>
        <v/>
      </c>
      <c r="AG262" s="44">
        <f>AG51+AG109+AG167+AG225</f>
        <v/>
      </c>
      <c r="AH262" s="44">
        <f>AH51+AH109+AH167+AH225</f>
        <v/>
      </c>
      <c r="AI262" s="44">
        <f>AI51+AI109+AI167+AI225</f>
        <v/>
      </c>
      <c r="AJ262" s="44">
        <f>AJ51+AJ109+AJ167+AJ225</f>
        <v/>
      </c>
      <c r="AK262" s="44">
        <f>AK51+AK109+AK167+AK225</f>
        <v/>
      </c>
      <c r="AL262" s="44">
        <f>AL51+AL109+AL167+AL225</f>
        <v/>
      </c>
      <c r="AM262" s="44">
        <f>AM51+AM109+AM167+AM225</f>
        <v/>
      </c>
      <c r="AN262" s="44">
        <f>AN51+AN109+AN167+AN225</f>
        <v/>
      </c>
      <c r="AO262" s="44">
        <f>AO51+AO109+AO167+AO225</f>
        <v/>
      </c>
      <c r="AP262" s="44">
        <f>AP51+AP109+AP167+AP225</f>
        <v/>
      </c>
      <c r="AQ262" s="44">
        <f>AQ51+AQ109+AQ167+AQ225</f>
        <v/>
      </c>
      <c r="AR262" s="44">
        <f>AR51+AR109+AR167+AR225</f>
        <v/>
      </c>
      <c r="AS262" s="44">
        <f>AS51+AS109+AS167+AS225</f>
        <v/>
      </c>
      <c r="AT262" s="44">
        <f>AT51+AT109+AT167+AT225</f>
        <v/>
      </c>
      <c r="AU262" s="44">
        <f>AU51+AU109+AU167+AU225</f>
        <v/>
      </c>
      <c r="AV262" s="44">
        <f>AV51+AV109+AV167+AV225</f>
        <v/>
      </c>
      <c r="AW262" s="44">
        <f>AW51+AW109+AW167+AW225</f>
        <v/>
      </c>
      <c r="AX262" s="44">
        <f>AX51+AX109+AX167+AX225</f>
        <v/>
      </c>
      <c r="AY262" s="44">
        <f>AY51+AY109+AY167+AY225</f>
        <v/>
      </c>
      <c r="AZ262" s="44">
        <f>AZ51+AZ109+AZ167+AZ225</f>
        <v/>
      </c>
      <c r="BA262" s="44">
        <f>BA51+BA109+BA167+BA225</f>
        <v/>
      </c>
      <c r="BB262" s="44">
        <f>BB51+BB109+BB167+BB225</f>
        <v/>
      </c>
      <c r="BC262" s="44">
        <f>BC51+BC109+BC167+BC225</f>
        <v/>
      </c>
      <c r="BD262" s="44">
        <f>BD51+BD109+BD167+BD225</f>
        <v/>
      </c>
      <c r="BE262" s="44">
        <f>BE51+BE109+BE167+BE225</f>
        <v/>
      </c>
      <c r="BF262" s="44">
        <f>BF51+BF109+BF167+BF225</f>
        <v/>
      </c>
      <c r="BG262" s="44">
        <f>BG51+BG109+BG167+BG225</f>
        <v/>
      </c>
      <c r="BH262" s="44">
        <f>BH51+BH109+BH167+BH225</f>
        <v/>
      </c>
      <c r="BI262" s="44">
        <f>BI51+BI109+BI167+BI225</f>
        <v/>
      </c>
      <c r="BJ262" s="44">
        <f>BJ51+BJ109+BJ167+BJ225</f>
        <v/>
      </c>
      <c r="BK262" s="44">
        <f>BK51+BK109+BK167+BK225</f>
        <v/>
      </c>
      <c r="BL262" s="44">
        <f>BL51+BL109+BL167+BL225</f>
        <v/>
      </c>
      <c r="BM262" s="44">
        <f>BM51+BM109+BM167+BM225</f>
        <v/>
      </c>
      <c r="BN262" s="44">
        <f>BN51+BN109+BN167+BN225</f>
        <v/>
      </c>
      <c r="BO262" s="44">
        <f>BO51+BO109+BO167+BO225</f>
        <v/>
      </c>
      <c r="BP262" s="44">
        <f>BP51+BP109+BP167+BP225</f>
        <v/>
      </c>
      <c r="BQ262" s="44">
        <f>BQ51+BQ109+BQ167+BQ225</f>
        <v/>
      </c>
      <c r="BR262" s="44">
        <f>BR51+BR109+BR167+BR225</f>
        <v/>
      </c>
      <c r="BS262" s="44">
        <f>BS51+BS109+BS167+BS225</f>
        <v/>
      </c>
      <c r="BT262" s="44">
        <f>BT51+BT109+BT167+BT225</f>
        <v/>
      </c>
      <c r="BU262" s="44">
        <f>BU51+BU109+BU167+BU225</f>
        <v/>
      </c>
      <c r="BV262" s="44">
        <f>BV51+BV109+BV167+BV225</f>
        <v/>
      </c>
      <c r="BW262" s="44">
        <f>BW51+BW109+BW167+BW225</f>
        <v/>
      </c>
      <c r="BX262" s="44">
        <f>BX51+BX109+BX167+BX225</f>
        <v/>
      </c>
      <c r="BY262" s="44">
        <f>BY51+BY109+BY167+BY225</f>
        <v/>
      </c>
      <c r="BZ262" s="44">
        <f>BZ51+BZ109+BZ167+BZ225</f>
        <v/>
      </c>
      <c r="CA262" s="44">
        <f>CA51+CA109+CA167+CA225</f>
        <v/>
      </c>
      <c r="CB262" s="44">
        <f>CB51+CB109+CB167+CB225</f>
        <v/>
      </c>
      <c r="CC262" s="44">
        <f>CC51+CC109+CC167+CC225</f>
        <v/>
      </c>
      <c r="CD262" s="44">
        <f>CD51+CD109+CD167+CD225</f>
        <v/>
      </c>
      <c r="CE262" s="44">
        <f>CE51+CE109+CE167+CE225</f>
        <v/>
      </c>
      <c r="CF262" s="44">
        <f>CF51+CF109+CF167+CF225</f>
        <v/>
      </c>
      <c r="CG262" s="44">
        <f>CG51+CG109+CG167+CG225</f>
        <v/>
      </c>
      <c r="CH262" s="44">
        <f>CH51+CH109+CH167+CH225</f>
        <v/>
      </c>
      <c r="CI262" s="44">
        <f>CI51+CI109+CI167+CI225</f>
        <v/>
      </c>
      <c r="CJ262" s="44">
        <f>CJ51+CJ109+CJ167+CJ225</f>
        <v/>
      </c>
      <c r="CK262" s="44">
        <f>CK51+CK109+CK167+CK225</f>
        <v/>
      </c>
      <c r="CL262" s="44">
        <f>CL51+CL109+CL167+CL225</f>
        <v/>
      </c>
      <c r="CM262" s="44">
        <f>CM51+CM109+CM167+CM225</f>
        <v/>
      </c>
      <c r="CN262" s="44">
        <f>CN51+CN109+CN167+CN225</f>
        <v/>
      </c>
      <c r="CO262" s="44">
        <f>CO51+CO109+CO167+CO225</f>
        <v/>
      </c>
      <c r="CP262" s="44">
        <f>CP51+CP109+CP167+CP225</f>
        <v/>
      </c>
      <c r="CQ262" s="44">
        <f>CQ51+CQ109+CQ167+CQ225</f>
        <v/>
      </c>
      <c r="CR262" s="44">
        <f>CR51+CR109+CR167+CR225</f>
        <v/>
      </c>
      <c r="CS262" s="44">
        <f>CS51+CS109+CS167+CS225</f>
        <v/>
      </c>
      <c r="CT262" s="44">
        <f>CT51+CT109+CT167+CT225</f>
        <v/>
      </c>
      <c r="CU262" s="44">
        <f>CU51+CU109+CU167+CU225</f>
        <v/>
      </c>
      <c r="CV262" s="44">
        <f>CV51+CV109+CV167+CV225</f>
        <v/>
      </c>
      <c r="CW262" s="44">
        <f>CW51+CW109+CW167+CW225</f>
        <v/>
      </c>
      <c r="CX262" s="44">
        <f>CX51+CX109+CX167+CX225</f>
        <v/>
      </c>
      <c r="CY262" s="44">
        <f>CY51+CY109+CY167+CY225</f>
        <v/>
      </c>
      <c r="CZ262" s="44">
        <f>CZ51+CZ109+CZ167+CZ225</f>
        <v/>
      </c>
      <c r="DA262" s="44">
        <f>DA51+DA109+DA167+DA225</f>
        <v/>
      </c>
      <c r="DB262" s="44">
        <f>DB51+DB109+DB167+DB225</f>
        <v/>
      </c>
      <c r="DC262" s="44">
        <f>DC51+DC109+DC167+DC225</f>
        <v/>
      </c>
      <c r="DD262" s="44">
        <f>DD51+DD109+DD167+DD225</f>
        <v/>
      </c>
      <c r="DE262" s="44">
        <f>DE51+DE109+DE167+DE225</f>
        <v/>
      </c>
      <c r="DF262" s="44">
        <f>DF51+DF109+DF167+DF225</f>
        <v/>
      </c>
      <c r="DG262" s="44">
        <f>DG51+DG109+DG167+DG225</f>
        <v/>
      </c>
      <c r="DH262" s="44">
        <f>DH51+DH109+DH167+DH225</f>
        <v/>
      </c>
      <c r="DI262" s="44">
        <f>DI51+DI109+DI167+DI225</f>
        <v/>
      </c>
      <c r="DJ262" s="44">
        <f>DJ51+DJ109+DJ167+DJ225</f>
        <v/>
      </c>
      <c r="DK262" s="44">
        <f>DK51+DK109+DK167+DK225</f>
        <v/>
      </c>
      <c r="DL262" s="44">
        <f>DL51+DL109+DL167+DL225</f>
        <v/>
      </c>
      <c r="DM262" s="44">
        <f>DM51+DM109+DM167+DM225</f>
        <v/>
      </c>
      <c r="DN262" s="44">
        <f>DN51+DN109+DN167+DN225</f>
        <v/>
      </c>
      <c r="DO262" s="44">
        <f>DO51+DO109+DO167+DO225</f>
        <v/>
      </c>
      <c r="DP262" s="44">
        <f>DP51+DP109+DP167+DP225</f>
        <v/>
      </c>
      <c r="DQ262" s="44">
        <f>DQ51+DQ109+DQ167+DQ225</f>
        <v/>
      </c>
      <c r="DR262" s="44">
        <f>DR51+DR109+DR167+DR225</f>
        <v/>
      </c>
      <c r="DS262" s="44">
        <f>DS51+DS109+DS167+DS225</f>
        <v/>
      </c>
      <c r="DT262" s="44">
        <f>DT51+DT109+DT167+DT225</f>
        <v/>
      </c>
      <c r="DU262" s="44">
        <f>DU51+DU109+DU167+DU225</f>
        <v/>
      </c>
      <c r="DV262" s="44">
        <f>DV51+DV109+DV167+DV225</f>
        <v/>
      </c>
      <c r="DW262" s="44">
        <f>DW51+DW109+DW167+DW225</f>
        <v/>
      </c>
      <c r="DX262" s="44">
        <f>DX51+DX109+DX167+DX225</f>
        <v/>
      </c>
      <c r="DY262" s="44">
        <f>DY51+DY109+DY167+DY225</f>
        <v/>
      </c>
      <c r="DZ262" s="44">
        <f>DZ51+DZ109+DZ167+DZ225</f>
        <v/>
      </c>
      <c r="EA262" s="44">
        <f>EA51+EA109+EA167+EA225</f>
        <v/>
      </c>
      <c r="EB262" s="44">
        <f>EB51+EB109+EB167+EB225</f>
        <v/>
      </c>
      <c r="EC262" s="44">
        <f>EC51+EC109+EC167+EC225</f>
        <v/>
      </c>
      <c r="ED262" s="44">
        <f>ED51+ED109+ED167+ED225</f>
        <v/>
      </c>
      <c r="EE262" s="44">
        <f>EE51+EE109+EE167+EE225</f>
        <v/>
      </c>
      <c r="EF262" s="44">
        <f>EF51+EF109+EF167+EF225</f>
        <v/>
      </c>
      <c r="EG262" s="44">
        <f>EG51+EG109+EG167+EG225</f>
        <v/>
      </c>
      <c r="EH262" s="44">
        <f>EH51+EH109+EH167+EH225</f>
        <v/>
      </c>
      <c r="EI262" s="44">
        <f>EI51+EI109+EI167+EI225</f>
        <v/>
      </c>
      <c r="EJ262" s="44">
        <f>EJ51+EJ109+EJ167+EJ225</f>
        <v/>
      </c>
      <c r="EK262" s="44">
        <f>EK51+EK109+EK167+EK225</f>
        <v/>
      </c>
      <c r="EL262" s="44">
        <f>EL51+EL109+EL167+EL225</f>
        <v/>
      </c>
      <c r="EM262" s="44">
        <f>EM51+EM109+EM167+EM225</f>
        <v/>
      </c>
      <c r="EN262" s="44">
        <f>EN51+EN109+EN167+EN225</f>
        <v/>
      </c>
      <c r="EO262" s="44">
        <f>EO51+EO109+EO167+EO225</f>
        <v/>
      </c>
      <c r="EP262" s="44">
        <f>EP51+EP109+EP167+EP225</f>
        <v/>
      </c>
      <c r="EQ262" s="44">
        <f>EQ51+EQ109+EQ167+EQ225</f>
        <v/>
      </c>
      <c r="ER262" s="44">
        <f>ER51+ER109+ER167+ER225</f>
        <v/>
      </c>
      <c r="ES262" s="44">
        <f>ES51+ES109+ES167+ES225</f>
        <v/>
      </c>
      <c r="ET262" s="44">
        <f>ET51+ET109+ET167+ET225</f>
        <v/>
      </c>
      <c r="EU262" s="44">
        <f>EU51+EU109+EU167+EU225</f>
        <v/>
      </c>
      <c r="EV262" s="44">
        <f>EV51+EV109+EV167+EV225</f>
        <v/>
      </c>
      <c r="EW262" s="44">
        <f>EW51+EW109+EW167+EW225</f>
        <v/>
      </c>
      <c r="EX262" s="44">
        <f>EX51+EX109+EX167+EX225</f>
        <v/>
      </c>
      <c r="EY262" s="44">
        <f>EY51+EY109+EY167+EY225</f>
        <v/>
      </c>
      <c r="EZ262" s="44">
        <f>EZ51+EZ109+EZ167+EZ225</f>
        <v/>
      </c>
      <c r="FA262" s="44">
        <f>FA51+FA109+FA167+FA225</f>
        <v/>
      </c>
      <c r="FB262" s="44">
        <f>FB51+FB109+FB167+FB225</f>
        <v/>
      </c>
      <c r="FC262" s="44">
        <f>FC51+FC109+FC167+FC225</f>
        <v/>
      </c>
      <c r="FD262" s="44">
        <f>FD51+FD109+FD167+FD225</f>
        <v/>
      </c>
      <c r="FE262" s="44">
        <f>FE51+FE109+FE167+FE225</f>
        <v/>
      </c>
      <c r="FF262" s="44">
        <f>FF51+FF109+FF167+FF225</f>
        <v/>
      </c>
      <c r="FG262" s="44">
        <f>FG51+FG109+FG167+FG225</f>
        <v/>
      </c>
      <c r="FH262" s="44">
        <f>FH51+FH109+FH167+FH225</f>
        <v/>
      </c>
      <c r="FI262" s="44">
        <f>FI51+FI109+FI167+FI225</f>
        <v/>
      </c>
      <c r="FJ262" s="44">
        <f>FJ51+FJ109+FJ167+FJ225</f>
        <v/>
      </c>
      <c r="FK262" s="44">
        <f>FK51+FK109+FK167+FK225</f>
        <v/>
      </c>
      <c r="FL262" s="44">
        <f>FL51+FL109+FL167+FL225</f>
        <v/>
      </c>
      <c r="FM262" s="44">
        <f>FM51+FM109+FM167+FM225</f>
        <v/>
      </c>
      <c r="FN262" s="44">
        <f>FN51+FN109+FN167+FN225</f>
        <v/>
      </c>
      <c r="FO262" s="44">
        <f>FO51+FO109+FO167+FO225</f>
        <v/>
      </c>
      <c r="FP262" s="44">
        <f>FP51+FP109+FP167+FP225</f>
        <v/>
      </c>
      <c r="FQ262" s="44">
        <f>FQ51+FQ109+FQ167+FQ225</f>
        <v/>
      </c>
      <c r="FR262" s="44">
        <f>FR51+FR109+FR167+FR225</f>
        <v/>
      </c>
      <c r="FS262" s="44">
        <f>FS51+FS109+FS167+FS225</f>
        <v/>
      </c>
      <c r="FT262" s="44">
        <f>FT51+FT109+FT167+FT225</f>
        <v/>
      </c>
      <c r="FU262" s="44">
        <f>FU51+FU109+FU167+FU225</f>
        <v/>
      </c>
      <c r="FV262" s="44">
        <f>FV51+FV109+FV167+FV225</f>
        <v/>
      </c>
      <c r="FW262" s="44">
        <f>FW51+FW109+FW167+FW225</f>
        <v/>
      </c>
      <c r="FX262" s="44">
        <f>FX51+FX109+FX167+FX225</f>
        <v/>
      </c>
      <c r="FY262" s="44">
        <f>FY51+FY109+FY167+FY225</f>
        <v/>
      </c>
      <c r="FZ262" s="44">
        <f>FZ51+FZ109+FZ167+FZ225</f>
        <v/>
      </c>
      <c r="GA262" s="44">
        <f>GA51+GA109+GA167+GA225</f>
        <v/>
      </c>
      <c r="GB262" s="44">
        <f>GB51+GB109+GB167+GB225</f>
        <v/>
      </c>
      <c r="GC262" s="44">
        <f>GC51+GC109+GC167+GC225</f>
        <v/>
      </c>
      <c r="GD262" s="44">
        <f>GD51+GD109+GD167+GD225</f>
        <v/>
      </c>
      <c r="GE262" s="44">
        <f>GE51+GE109+GE167+GE225</f>
        <v/>
      </c>
      <c r="GF262" s="44">
        <f>GF51+GF109+GF167+GF225</f>
        <v/>
      </c>
      <c r="GG262" s="44">
        <f>GG51+GG109+GG167+GG225</f>
        <v/>
      </c>
      <c r="GH262" s="44">
        <f>GH51+GH109+GH167+GH225</f>
        <v/>
      </c>
      <c r="GI262" s="44">
        <f>GI51+GI109+GI167+GI225</f>
        <v/>
      </c>
      <c r="GJ262" s="44">
        <f>GJ51+GJ109+GJ167+GJ225</f>
        <v/>
      </c>
      <c r="GK262" s="44">
        <f>GK51+GK109+GK167+GK225</f>
        <v/>
      </c>
      <c r="GL262" s="44">
        <f>GL51+GL109+GL167+GL225</f>
        <v/>
      </c>
      <c r="GM262" s="44">
        <f>GM51+GM109+GM167+GM225</f>
        <v/>
      </c>
      <c r="GN262" s="44">
        <f>GN51+GN109+GN167+GN225</f>
        <v/>
      </c>
      <c r="GO262" s="44">
        <f>GO51+GO109+GO167+GO225</f>
        <v/>
      </c>
      <c r="GP262" s="44">
        <f>GP51+GP109+GP167+GP225</f>
        <v/>
      </c>
      <c r="GQ262" s="44">
        <f>GQ51+GQ109+GQ167+GQ225</f>
        <v/>
      </c>
      <c r="GR262" s="44">
        <f>GR51+GR109+GR167+GR225</f>
        <v/>
      </c>
      <c r="GS262" s="44">
        <f>GS51+GS109+GS167+GS225</f>
        <v/>
      </c>
      <c r="GT262" s="44">
        <f>GT51+GT109+GT167+GT225</f>
        <v/>
      </c>
      <c r="GU262" s="44">
        <f>GU51+GU109+GU167+GU225</f>
        <v/>
      </c>
      <c r="GV262" s="44">
        <f>GV51+GV109+GV167+GV225</f>
        <v/>
      </c>
      <c r="GW262" s="44">
        <f>GW51+GW109+GW167+GW225</f>
        <v/>
      </c>
      <c r="GX262" s="44">
        <f>GX51+GX109+GX167+GX225</f>
        <v/>
      </c>
      <c r="GY262" s="44">
        <f>GY51+GY109+GY167+GY225</f>
        <v/>
      </c>
      <c r="GZ262" s="44">
        <f>GZ51+GZ109+GZ167+GZ225</f>
        <v/>
      </c>
      <c r="HA262" s="44">
        <f>HA51+HA109+HA167+HA225</f>
        <v/>
      </c>
      <c r="HB262" s="44">
        <f>HB51+HB109+HB167+HB225</f>
        <v/>
      </c>
      <c r="HC262" s="44">
        <f>HC51+HC109+HC167+HC225</f>
        <v/>
      </c>
      <c r="HD262" s="44">
        <f>HD51+HD109+HD167+HD225</f>
        <v/>
      </c>
      <c r="HE262" s="44">
        <f>HE51+HE109+HE167+HE225</f>
        <v/>
      </c>
      <c r="HF262" s="44">
        <f>HF51+HF109+HF167+HF225</f>
        <v/>
      </c>
      <c r="HG262" s="44">
        <f>HG51+HG109+HG167+HG225</f>
        <v/>
      </c>
      <c r="HH262" s="44">
        <f>HH51+HH109+HH167+HH225</f>
        <v/>
      </c>
      <c r="HI262" s="44">
        <f>HI51+HI109+HI167+HI225</f>
        <v/>
      </c>
      <c r="HJ262" s="44">
        <f>HJ51+HJ109+HJ167+HJ225</f>
        <v/>
      </c>
      <c r="HK262" s="44">
        <f>HK51+HK109+HK167+HK225</f>
        <v/>
      </c>
      <c r="HL262" s="44">
        <f>HL51+HL109+HL167+HL225</f>
        <v/>
      </c>
      <c r="HM262" s="44">
        <f>HM51+HM109+HM167+HM225</f>
        <v/>
      </c>
      <c r="HN262" s="44">
        <f>HN51+HN109+HN167+HN225</f>
        <v/>
      </c>
      <c r="HO262" s="44">
        <f>HO51+HO109+HO167+HO225</f>
        <v/>
      </c>
      <c r="HP262" s="44">
        <f>HP51+HP109+HP167+HP225</f>
        <v/>
      </c>
      <c r="HQ262" s="44">
        <f>HQ51+HQ109+HQ167+HQ225</f>
        <v/>
      </c>
      <c r="HR262" s="44">
        <f>HR51+HR109+HR167+HR225</f>
        <v/>
      </c>
      <c r="HS262" s="44">
        <f>HS51+HS109+HS167+HS225</f>
        <v/>
      </c>
      <c r="HT262" s="44">
        <f>HT51+HT109+HT167+HT225</f>
        <v/>
      </c>
      <c r="HU262" s="44">
        <f>HU51+HU109+HU167+HU225</f>
        <v/>
      </c>
      <c r="HV262" s="44">
        <f>HV51+HV109+HV167+HV225</f>
        <v/>
      </c>
      <c r="HW262" s="44">
        <f>HW51+HW109+HW167+HW225</f>
        <v/>
      </c>
      <c r="HX262" s="44">
        <f>HX51+HX109+HX167+HX225</f>
        <v/>
      </c>
      <c r="HY262" s="44">
        <f>HY51+HY109+HY167+HY225</f>
        <v/>
      </c>
      <c r="HZ262" s="44">
        <f>HZ51+HZ109+HZ167+HZ225</f>
        <v/>
      </c>
      <c r="IA262" s="44">
        <f>IA51+IA109+IA167+IA225</f>
        <v/>
      </c>
      <c r="IB262" s="44">
        <f>IB51+IB109+IB167+IB225</f>
        <v/>
      </c>
      <c r="IC262" s="44">
        <f>IC51+IC109+IC167+IC225</f>
        <v/>
      </c>
      <c r="ID262" s="44">
        <f>ID51+ID109+ID167+ID225</f>
        <v/>
      </c>
      <c r="IE262" s="44">
        <f>IE51+IE109+IE167+IE225</f>
        <v/>
      </c>
      <c r="IF262" s="44">
        <f>IF51+IF109+IF167+IF225</f>
        <v/>
      </c>
      <c r="IG262" s="44">
        <f>IG51+IG109+IG167+IG225</f>
        <v/>
      </c>
      <c r="IH262" s="44">
        <f>IH51+IH109+IH167+IH225</f>
        <v/>
      </c>
      <c r="II262" s="44">
        <f>II51+II109+II167+II225</f>
        <v/>
      </c>
      <c r="IJ262" s="44">
        <f>IJ51+IJ109+IJ167+IJ225</f>
        <v/>
      </c>
      <c r="IK262" s="44">
        <f>IK51+IK109+IK167+IK225</f>
        <v/>
      </c>
      <c r="IL262" s="44">
        <f>IL51+IL109+IL167+IL225</f>
        <v/>
      </c>
      <c r="IM262" s="44">
        <f>IM51+IM109+IM167+IM225</f>
        <v/>
      </c>
      <c r="IN262" s="44">
        <f>IN51+IN109+IN167+IN225</f>
        <v/>
      </c>
      <c r="IO262" s="44">
        <f>IO51+IO109+IO167+IO225</f>
        <v/>
      </c>
      <c r="IP262" s="44">
        <f>IP51+IP109+IP167+IP225</f>
        <v/>
      </c>
      <c r="IQ262" s="44">
        <f>IQ51+IQ109+IQ167+IQ225</f>
        <v/>
      </c>
      <c r="IR262" s="44">
        <f>IR51+IR109+IR167+IR225</f>
        <v/>
      </c>
      <c r="IS262" s="44">
        <f>IS51+IS109+IS167+IS225</f>
        <v/>
      </c>
      <c r="IT262" s="44">
        <f>IT51+IT109+IT167+IT225</f>
        <v/>
      </c>
      <c r="IU262" s="44">
        <f>IU51+IU109+IU167+IU225</f>
        <v/>
      </c>
      <c r="IV262" s="44">
        <f>IV51+IV109+IV167+IV225</f>
        <v/>
      </c>
      <c r="IW262" s="44">
        <f>IW51+IW109+IW167+IW225</f>
        <v/>
      </c>
      <c r="IX262" s="44">
        <f>IX51+IX109+IX167+IX225</f>
        <v/>
      </c>
      <c r="IY262" s="44">
        <f>IY51+IY109+IY167+IY225</f>
        <v/>
      </c>
      <c r="IZ262" s="44">
        <f>IZ51+IZ109+IZ167+IZ225</f>
        <v/>
      </c>
      <c r="JA262" s="44">
        <f>JA51+JA109+JA167+JA225</f>
        <v/>
      </c>
      <c r="JB262" s="44">
        <f>JB51+JB109+JB167+JB225</f>
        <v/>
      </c>
      <c r="JC262" s="44">
        <f>JC51+JC109+JC167+JC225</f>
        <v/>
      </c>
      <c r="JD262" s="44">
        <f>JD51+JD109+JD167+JD225</f>
        <v/>
      </c>
      <c r="JE262" s="44">
        <f>JE51+JE109+JE167+JE225</f>
        <v/>
      </c>
      <c r="JF262" s="44">
        <f>JF51+JF109+JF167+JF225</f>
        <v/>
      </c>
      <c r="JG262" s="44">
        <f>JG51+JG109+JG167+JG225</f>
        <v/>
      </c>
      <c r="JH262" s="44">
        <f>JH51+JH109+JH167+JH225</f>
        <v/>
      </c>
      <c r="JI262" s="44">
        <f>JI51+JI109+JI167+JI225</f>
        <v/>
      </c>
      <c r="JJ262" s="44">
        <f>JJ51+JJ109+JJ167+JJ225</f>
        <v/>
      </c>
      <c r="JK262" s="44">
        <f>JK51+JK109+JK167+JK225</f>
        <v/>
      </c>
      <c r="JL262" s="44">
        <f>JL51+JL109+JL167+JL225</f>
        <v/>
      </c>
      <c r="JM262" s="44">
        <f>JM51+JM109+JM167+JM225</f>
        <v/>
      </c>
      <c r="JN262" s="44">
        <f>JN51+JN109+JN167+JN225</f>
        <v/>
      </c>
      <c r="JO262" s="44">
        <f>JO51+JO109+JO167+JO225</f>
        <v/>
      </c>
      <c r="JP262" s="44">
        <f>JP51+JP109+JP167+JP225</f>
        <v/>
      </c>
      <c r="JQ262" s="44">
        <f>JQ51+JQ109+JQ167+JQ225</f>
        <v/>
      </c>
      <c r="JR262" s="44">
        <f>JR51+JR109+JR167+JR225</f>
        <v/>
      </c>
      <c r="JS262" s="44">
        <f>JS51+JS109+JS167+JS225</f>
        <v/>
      </c>
      <c r="JT262" s="44">
        <f>JT51+JT109+JT167+JT225</f>
        <v/>
      </c>
      <c r="JU262" s="44">
        <f>JU51+JU109+JU167+JU225</f>
        <v/>
      </c>
      <c r="JV262" s="44">
        <f>JV51+JV109+JV167+JV225</f>
        <v/>
      </c>
      <c r="JW262" s="44">
        <f>JW51+JW109+JW167+JW225</f>
        <v/>
      </c>
      <c r="JX262" s="44">
        <f>JX51+JX109+JX167+JX225</f>
        <v/>
      </c>
      <c r="JY262" s="44">
        <f>JY51+JY109+JY167+JY225</f>
        <v/>
      </c>
      <c r="JZ262" s="44">
        <f>JZ51+JZ109+JZ167+JZ225</f>
        <v/>
      </c>
      <c r="KA262" s="44">
        <f>KA51+KA109+KA167+KA225</f>
        <v/>
      </c>
      <c r="KB262" s="44">
        <f>KB51+KB109+KB167+KB225</f>
        <v/>
      </c>
      <c r="KC262" s="44">
        <f>KC51+KC109+KC167+KC225</f>
        <v/>
      </c>
      <c r="KD262" s="44">
        <f>KD51+KD109+KD167+KD225</f>
        <v/>
      </c>
      <c r="KE262" s="44">
        <f>KE51+KE109+KE167+KE225</f>
        <v/>
      </c>
      <c r="KF262" s="44">
        <f>KF51+KF109+KF167+KF225</f>
        <v/>
      </c>
      <c r="KG262" s="44">
        <f>KG51+KG109+KG167+KG225</f>
        <v/>
      </c>
      <c r="KH262" s="44">
        <f>KH51+KH109+KH167+KH225</f>
        <v/>
      </c>
      <c r="KI262" s="44">
        <f>KI51+KI109+KI167+KI225</f>
        <v/>
      </c>
      <c r="KJ262" s="44">
        <f>KJ51+KJ109+KJ167+KJ225</f>
        <v/>
      </c>
      <c r="KK262" s="44">
        <f>KK51+KK109+KK167+KK225</f>
        <v/>
      </c>
      <c r="KL262" s="44">
        <f>KL51+KL109+KL167+KL225</f>
        <v/>
      </c>
      <c r="KM262" s="44">
        <f>KM51+KM109+KM167+KM225</f>
        <v/>
      </c>
      <c r="KN262" s="44">
        <f>KN51+KN109+KN167+KN225</f>
        <v/>
      </c>
      <c r="KO262" s="44">
        <f>KO51+KO109+KO167+KO225</f>
        <v/>
      </c>
      <c r="KP262" s="44">
        <f>KP51+KP109+KP167+KP225</f>
        <v/>
      </c>
      <c r="KQ262" s="44">
        <f>KQ51+KQ109+KQ167+KQ225</f>
        <v/>
      </c>
      <c r="KR262" s="44">
        <f>KR51+KR109+KR167+KR225</f>
        <v/>
      </c>
      <c r="KS262" s="44">
        <f>KS51+KS109+KS167+KS225</f>
        <v/>
      </c>
      <c r="KT262" s="44">
        <f>KT51+KT109+KT167+KT225</f>
        <v/>
      </c>
      <c r="KU262" s="44">
        <f>KU51+KU109+KU167+KU225</f>
        <v/>
      </c>
      <c r="KV262" s="44">
        <f>KV51+KV109+KV167+KV225</f>
        <v/>
      </c>
      <c r="KW262" s="44">
        <f>KW51+KW109+KW167+KW225</f>
        <v/>
      </c>
      <c r="KX262" s="44">
        <f>KX51+KX109+KX167+KX225</f>
        <v/>
      </c>
      <c r="KY262" s="44">
        <f>KY51+KY109+KY167+KY225</f>
        <v/>
      </c>
      <c r="KZ262" s="44">
        <f>KZ51+KZ109+KZ167+KZ225</f>
        <v/>
      </c>
      <c r="LA262" s="44">
        <f>LA51+LA109+LA167+LA225</f>
        <v/>
      </c>
      <c r="LB262" s="44">
        <f>LB51+LB109+LB167+LB225</f>
        <v/>
      </c>
      <c r="LC262" s="44">
        <f>LC51+LC109+LC167+LC225</f>
        <v/>
      </c>
      <c r="LD262" s="44">
        <f>LD51+LD109+LD167+LD225</f>
        <v/>
      </c>
      <c r="LE262" s="44">
        <f>LE51+LE109+LE167+LE225</f>
        <v/>
      </c>
      <c r="LF262" s="44">
        <f>LF51+LF109+LF167+LF225</f>
        <v/>
      </c>
      <c r="LG262" s="44">
        <f>LG51+LG109+LG167+LG225</f>
        <v/>
      </c>
      <c r="LH262" s="44">
        <f>LH51+LH109+LH167+LH225</f>
        <v/>
      </c>
      <c r="LI262" s="44">
        <f>LI51+LI109+LI167+LI225</f>
        <v/>
      </c>
      <c r="LJ262" s="44">
        <f>LJ51+LJ109+LJ167+LJ225</f>
        <v/>
      </c>
      <c r="LK262" s="44">
        <f>LK51+LK109+LK167+LK225</f>
        <v/>
      </c>
      <c r="LL262" s="44">
        <f>LL51+LL109+LL167+LL225</f>
        <v/>
      </c>
      <c r="LM262" s="44">
        <f>LM51+LM109+LM167+LM225</f>
        <v/>
      </c>
      <c r="LN262" s="44">
        <f>LN51+LN109+LN167+LN225</f>
        <v/>
      </c>
      <c r="LO262" s="44">
        <f>LO51+LO109+LO167+LO225</f>
        <v/>
      </c>
      <c r="LP262" s="44">
        <f>LP51+LP109+LP167+LP225</f>
        <v/>
      </c>
      <c r="LQ262" s="44">
        <f>LQ51+LQ109+LQ167+LQ225</f>
        <v/>
      </c>
      <c r="LR262" s="44">
        <f>LR51+LR109+LR167+LR225</f>
        <v/>
      </c>
      <c r="LS262" s="44">
        <f>LS51+LS109+LS167+LS225</f>
        <v/>
      </c>
      <c r="LT262" s="44">
        <f>LT51+LT109+LT167+LT225</f>
        <v/>
      </c>
      <c r="LU262" s="44">
        <f>LU51+LU109+LU167+LU225</f>
        <v/>
      </c>
      <c r="LV262" s="44">
        <f>LV51+LV109+LV167+LV225</f>
        <v/>
      </c>
      <c r="LW262" s="44">
        <f>LW51+LW109+LW167+LW225</f>
        <v/>
      </c>
      <c r="LX262" s="44">
        <f>LX51+LX109+LX167+LX225</f>
        <v/>
      </c>
      <c r="LY262" s="44">
        <f>LY51+LY109+LY167+LY225</f>
        <v/>
      </c>
      <c r="LZ262" s="44">
        <f>LZ51+LZ109+LZ167+LZ225</f>
        <v/>
      </c>
      <c r="MA262" s="44">
        <f>MA51+MA109+MA167+MA225</f>
        <v/>
      </c>
      <c r="MB262" s="44">
        <f>MB51+MB109+MB167+MB225</f>
        <v/>
      </c>
      <c r="MC262" s="44">
        <f>MC51+MC109+MC167+MC225</f>
        <v/>
      </c>
      <c r="MD262" s="44">
        <f>MD51+MD109+MD167+MD225</f>
        <v/>
      </c>
      <c r="ME262" s="44">
        <f>ME51+ME109+ME167+ME225</f>
        <v/>
      </c>
      <c r="MF262" s="44">
        <f>MF51+MF109+MF167+MF225</f>
        <v/>
      </c>
      <c r="MG262" s="44">
        <f>MG51+MG109+MG167+MG225</f>
        <v/>
      </c>
      <c r="MH262" s="44">
        <f>MH51+MH109+MH167+MH225</f>
        <v/>
      </c>
      <c r="MI262" s="44">
        <f>MI51+MI109+MI167+MI225</f>
        <v/>
      </c>
      <c r="MJ262" s="44">
        <f>MJ51+MJ109+MJ167+MJ225</f>
        <v/>
      </c>
      <c r="MK262" s="44">
        <f>MK51+MK109+MK167+MK225</f>
        <v/>
      </c>
      <c r="ML262" s="44">
        <f>ML51+ML109+ML167+ML225</f>
        <v/>
      </c>
      <c r="MM262" s="44">
        <f>MM51+MM109+MM167+MM225</f>
        <v/>
      </c>
      <c r="MN262" s="44">
        <f>MN51+MN109+MN167+MN225</f>
        <v/>
      </c>
      <c r="MO262" s="44">
        <f>MO51+MO109+MO167+MO225</f>
        <v/>
      </c>
      <c r="MP262" s="44">
        <f>MP51+MP109+MP167+MP225</f>
        <v/>
      </c>
      <c r="MQ262" s="44">
        <f>MQ51+MQ109+MQ167+MQ225</f>
        <v/>
      </c>
      <c r="MR262" s="44">
        <f>MR51+MR109+MR167+MR225</f>
        <v/>
      </c>
      <c r="MS262" s="44">
        <f>MS51+MS109+MS167+MS225</f>
        <v/>
      </c>
      <c r="MT262" s="44">
        <f>MT51+MT109+MT167+MT225</f>
        <v/>
      </c>
      <c r="MU262" s="44">
        <f>MU51+MU109+MU167+MU225</f>
        <v/>
      </c>
      <c r="MV262" s="44">
        <f>MV51+MV109+MV167+MV225</f>
        <v/>
      </c>
      <c r="MW262" s="44">
        <f>MW51+MW109+MW167+MW225</f>
        <v/>
      </c>
      <c r="MX262" s="44">
        <f>MX51+MX109+MX167+MX225</f>
        <v/>
      </c>
      <c r="MY262" s="44">
        <f>MY51+MY109+MY167+MY225</f>
        <v/>
      </c>
      <c r="MZ262" s="44">
        <f>MZ51+MZ109+MZ167+MZ225</f>
        <v/>
      </c>
      <c r="NA262" s="44">
        <f>NA51+NA109+NA167+NA225</f>
        <v/>
      </c>
      <c r="NB262" s="44">
        <f>NB51+NB109+NB167+NB225</f>
        <v/>
      </c>
      <c r="NC262" s="44">
        <f>NC51+NC109+NC167+NC225</f>
        <v/>
      </c>
      <c r="ND262" s="44">
        <f>ND51+ND109+ND167+ND225</f>
        <v/>
      </c>
      <c r="NE262" s="44">
        <f>NE51+NE109+NE167+NE225</f>
        <v/>
      </c>
      <c r="NF262" s="44">
        <f>NF51+NF109+NF167+NF225</f>
        <v/>
      </c>
      <c r="NG262" s="44">
        <f>NG51+NG109+NG167+NG225</f>
        <v/>
      </c>
      <c r="NH262" s="44">
        <f>NH51+NH109+NH167+NH225</f>
        <v/>
      </c>
      <c r="NI262" s="44">
        <f>NI51+NI109+NI167+NI225</f>
        <v/>
      </c>
      <c r="NJ262" s="44">
        <f>NJ51+NJ109+NJ167+NJ225</f>
        <v/>
      </c>
      <c r="NK262" s="44">
        <f>NK51+NK109+NK167+NK225</f>
        <v/>
      </c>
      <c r="NL262" s="44">
        <f>NL51+NL109+NL167+NL225</f>
        <v/>
      </c>
      <c r="NM262" s="44">
        <f>NM51+NM109+NM167+NM225</f>
        <v/>
      </c>
      <c r="NN262" s="44">
        <f>NN51+NN109+NN167+NN225</f>
        <v/>
      </c>
      <c r="NO262" s="44">
        <f>NO51+NO109+NO167+NO225</f>
        <v/>
      </c>
      <c r="NP262" s="44">
        <f>NP51+NP109+NP167+NP225</f>
        <v/>
      </c>
      <c r="NQ262" s="44">
        <f>NQ51+NQ109+NQ167+NQ225</f>
        <v/>
      </c>
      <c r="NR262" s="44">
        <f>NR51+NR109+NR167+NR225</f>
        <v/>
      </c>
      <c r="NS262" s="44">
        <f>NS51+NS109+NS167+NS225</f>
        <v/>
      </c>
      <c r="NT262" s="44">
        <f>NT51+NT109+NT167+NT225</f>
        <v/>
      </c>
      <c r="NU262" s="44">
        <f>NU51+NU109+NU167+NU225</f>
        <v/>
      </c>
      <c r="NV262" s="44">
        <f>NV51+NV109+NV167+NV225</f>
        <v/>
      </c>
      <c r="NW262" s="44">
        <f>NW51+NW109+NW167+NW225</f>
        <v/>
      </c>
      <c r="NX262" s="44">
        <f>NX51+NX109+NX167+NX225</f>
        <v/>
      </c>
      <c r="NY262" s="44">
        <f>NY51+NY109+NY167+NY225</f>
        <v/>
      </c>
      <c r="NZ262" s="44">
        <f>NZ51+NZ109+NZ167+NZ225</f>
        <v/>
      </c>
      <c r="OA262" s="44">
        <f>OA51+OA109+OA167+OA225</f>
        <v/>
      </c>
      <c r="OB262" s="44">
        <f>OB51+OB109+OB167+OB225</f>
        <v/>
      </c>
      <c r="OC262" s="44">
        <f>OC51+OC109+OC167+OC225</f>
        <v/>
      </c>
      <c r="OD262" s="44">
        <f>OD51+OD109+OD167+OD225</f>
        <v/>
      </c>
      <c r="OE262" s="44">
        <f>OE51+OE109+OE167+OE225</f>
        <v/>
      </c>
      <c r="OF262" s="44">
        <f>OF51+OF109+OF167+OF225</f>
        <v/>
      </c>
      <c r="OG262" s="44">
        <f>OG51+OG109+OG167+OG225</f>
        <v/>
      </c>
      <c r="OH262" s="44">
        <f>OH51+OH109+OH167+OH225</f>
        <v/>
      </c>
      <c r="OI262" s="44">
        <f>OI51+OI109+OI167+OI225</f>
        <v/>
      </c>
      <c r="OJ262" s="44">
        <f>OJ51+OJ109+OJ167+OJ225</f>
        <v/>
      </c>
      <c r="OK262" s="44">
        <f>OK51+OK109+OK167+OK225</f>
        <v/>
      </c>
      <c r="OL262" s="44">
        <f>OL51+OL109+OL167+OL225</f>
        <v/>
      </c>
      <c r="OM262" s="44">
        <f>OM51+OM109+OM167+OM225</f>
        <v/>
      </c>
      <c r="ON262" s="44">
        <f>ON51+ON109+ON167+ON225</f>
        <v/>
      </c>
      <c r="OO262" s="44">
        <f>OO51+OO109+OO167+OO225</f>
        <v/>
      </c>
      <c r="OP262" s="44">
        <f>OP51+OP109+OP167+OP225</f>
        <v/>
      </c>
      <c r="OQ262" s="44">
        <f>OQ51+OQ109+OQ167+OQ225</f>
        <v/>
      </c>
      <c r="OR262" s="44">
        <f>OR51+OR109+OR167+OR225</f>
        <v/>
      </c>
      <c r="OS262" s="44">
        <f>OS51+OS109+OS167+OS225</f>
        <v/>
      </c>
      <c r="OT262" s="44">
        <f>OT51+OT109+OT167+OT225</f>
        <v/>
      </c>
      <c r="OU262" s="44">
        <f>OU51+OU109+OU167+OU225</f>
        <v/>
      </c>
      <c r="OV262" s="44">
        <f>OV51+OV109+OV167+OV225</f>
        <v/>
      </c>
      <c r="OW262" s="44">
        <f>OW51+OW109+OW167+OW225</f>
        <v/>
      </c>
      <c r="OX262" s="44">
        <f>OX51+OX109+OX167+OX225</f>
        <v/>
      </c>
      <c r="OY262" s="44">
        <f>OY51+OY109+OY167+OY225</f>
        <v/>
      </c>
      <c r="OZ262" s="44">
        <f>OZ51+OZ109+OZ167+OZ225</f>
        <v/>
      </c>
      <c r="PA262" s="44">
        <f>PA51+PA109+PA167+PA225</f>
        <v/>
      </c>
      <c r="PB262" s="44">
        <f>PB51+PB109+PB167+PB225</f>
        <v/>
      </c>
      <c r="PC262" s="44">
        <f>PC51+PC109+PC167+PC225</f>
        <v/>
      </c>
      <c r="PD262" s="44">
        <f>PD51+PD109+PD167+PD225</f>
        <v/>
      </c>
      <c r="PE262" s="44">
        <f>PE51+PE109+PE167+PE225</f>
        <v/>
      </c>
      <c r="PF262" s="44">
        <f>PF51+PF109+PF167+PF225</f>
        <v/>
      </c>
      <c r="PG262" s="44">
        <f>PG51+PG109+PG167+PG225</f>
        <v/>
      </c>
      <c r="PH262" s="44">
        <f>PH51+PH109+PH167+PH225</f>
        <v/>
      </c>
      <c r="PI262" s="44">
        <f>PI51+PI109+PI167+PI225</f>
        <v/>
      </c>
      <c r="PJ262" s="44">
        <f>PJ51+PJ109+PJ167+PJ225</f>
        <v/>
      </c>
      <c r="PK262" s="44">
        <f>PK51+PK109+PK167+PK225</f>
        <v/>
      </c>
      <c r="PL262" s="44">
        <f>PL51+PL109+PL167+PL225</f>
        <v/>
      </c>
      <c r="PM262" s="44">
        <f>PM51+PM109+PM167+PM225</f>
        <v/>
      </c>
    </row>
    <row r="263">
      <c r="A263" s="9" t="inlineStr">
        <is>
          <t>Existing NOI retained</t>
        </is>
      </c>
      <c r="B263" s="9" t="inlineStr">
        <is>
          <t>ALL</t>
        </is>
      </c>
      <c r="C263" s="43">
        <f>SUM(D263:PM263)</f>
        <v/>
      </c>
      <c r="D263" s="44">
        <f>D62+D120+D178+D236</f>
        <v/>
      </c>
      <c r="E263" s="44">
        <f>E62+E120+E178+E236</f>
        <v/>
      </c>
      <c r="F263" s="44">
        <f>F62+F120+F178+F236</f>
        <v/>
      </c>
      <c r="G263" s="44">
        <f>G62+G120+G178+G236</f>
        <v/>
      </c>
      <c r="H263" s="44">
        <f>H62+H120+H178+H236</f>
        <v/>
      </c>
      <c r="I263" s="44">
        <f>I62+I120+I178+I236</f>
        <v/>
      </c>
      <c r="J263" s="44">
        <f>J62+J120+J178+J236</f>
        <v/>
      </c>
      <c r="K263" s="44">
        <f>K62+K120+K178+K236</f>
        <v/>
      </c>
      <c r="L263" s="44">
        <f>L62+L120+L178+L236</f>
        <v/>
      </c>
      <c r="M263" s="44">
        <f>M62+M120+M178+M236</f>
        <v/>
      </c>
      <c r="N263" s="44">
        <f>N62+N120+N178+N236</f>
        <v/>
      </c>
      <c r="O263" s="44">
        <f>O62+O120+O178+O236</f>
        <v/>
      </c>
      <c r="P263" s="44">
        <f>P62+P120+P178+P236</f>
        <v/>
      </c>
      <c r="Q263" s="44">
        <f>Q62+Q120+Q178+Q236</f>
        <v/>
      </c>
      <c r="R263" s="44">
        <f>R62+R120+R178+R236</f>
        <v/>
      </c>
      <c r="S263" s="44">
        <f>S62+S120+S178+S236</f>
        <v/>
      </c>
      <c r="T263" s="44">
        <f>T62+T120+T178+T236</f>
        <v/>
      </c>
      <c r="U263" s="44">
        <f>U62+U120+U178+U236</f>
        <v/>
      </c>
      <c r="V263" s="44">
        <f>V62+V120+V178+V236</f>
        <v/>
      </c>
      <c r="W263" s="44">
        <f>W62+W120+W178+W236</f>
        <v/>
      </c>
      <c r="X263" s="44">
        <f>X62+X120+X178+X236</f>
        <v/>
      </c>
      <c r="Y263" s="44">
        <f>Y62+Y120+Y178+Y236</f>
        <v/>
      </c>
      <c r="Z263" s="44">
        <f>Z62+Z120+Z178+Z236</f>
        <v/>
      </c>
      <c r="AA263" s="44">
        <f>AA62+AA120+AA178+AA236</f>
        <v/>
      </c>
      <c r="AB263" s="44">
        <f>AB62+AB120+AB178+AB236</f>
        <v/>
      </c>
      <c r="AC263" s="44">
        <f>AC62+AC120+AC178+AC236</f>
        <v/>
      </c>
      <c r="AD263" s="44">
        <f>AD62+AD120+AD178+AD236</f>
        <v/>
      </c>
      <c r="AE263" s="44">
        <f>AE62+AE120+AE178+AE236</f>
        <v/>
      </c>
      <c r="AF263" s="44">
        <f>AF62+AF120+AF178+AF236</f>
        <v/>
      </c>
      <c r="AG263" s="44">
        <f>AG62+AG120+AG178+AG236</f>
        <v/>
      </c>
      <c r="AH263" s="44">
        <f>AH62+AH120+AH178+AH236</f>
        <v/>
      </c>
      <c r="AI263" s="44">
        <f>AI62+AI120+AI178+AI236</f>
        <v/>
      </c>
      <c r="AJ263" s="44">
        <f>AJ62+AJ120+AJ178+AJ236</f>
        <v/>
      </c>
      <c r="AK263" s="44">
        <f>AK62+AK120+AK178+AK236</f>
        <v/>
      </c>
      <c r="AL263" s="44">
        <f>AL62+AL120+AL178+AL236</f>
        <v/>
      </c>
      <c r="AM263" s="44">
        <f>AM62+AM120+AM178+AM236</f>
        <v/>
      </c>
      <c r="AN263" s="44">
        <f>AN62+AN120+AN178+AN236</f>
        <v/>
      </c>
      <c r="AO263" s="44">
        <f>AO62+AO120+AO178+AO236</f>
        <v/>
      </c>
      <c r="AP263" s="44">
        <f>AP62+AP120+AP178+AP236</f>
        <v/>
      </c>
      <c r="AQ263" s="44">
        <f>AQ62+AQ120+AQ178+AQ236</f>
        <v/>
      </c>
      <c r="AR263" s="44">
        <f>AR62+AR120+AR178+AR236</f>
        <v/>
      </c>
      <c r="AS263" s="44">
        <f>AS62+AS120+AS178+AS236</f>
        <v/>
      </c>
      <c r="AT263" s="44">
        <f>AT62+AT120+AT178+AT236</f>
        <v/>
      </c>
      <c r="AU263" s="44">
        <f>AU62+AU120+AU178+AU236</f>
        <v/>
      </c>
      <c r="AV263" s="44">
        <f>AV62+AV120+AV178+AV236</f>
        <v/>
      </c>
      <c r="AW263" s="44">
        <f>AW62+AW120+AW178+AW236</f>
        <v/>
      </c>
      <c r="AX263" s="44">
        <f>AX62+AX120+AX178+AX236</f>
        <v/>
      </c>
      <c r="AY263" s="44">
        <f>AY62+AY120+AY178+AY236</f>
        <v/>
      </c>
      <c r="AZ263" s="44">
        <f>AZ62+AZ120+AZ178+AZ236</f>
        <v/>
      </c>
      <c r="BA263" s="44">
        <f>BA62+BA120+BA178+BA236</f>
        <v/>
      </c>
      <c r="BB263" s="44">
        <f>BB62+BB120+BB178+BB236</f>
        <v/>
      </c>
      <c r="BC263" s="44">
        <f>BC62+BC120+BC178+BC236</f>
        <v/>
      </c>
      <c r="BD263" s="44">
        <f>BD62+BD120+BD178+BD236</f>
        <v/>
      </c>
      <c r="BE263" s="44">
        <f>BE62+BE120+BE178+BE236</f>
        <v/>
      </c>
      <c r="BF263" s="44">
        <f>BF62+BF120+BF178+BF236</f>
        <v/>
      </c>
      <c r="BG263" s="44">
        <f>BG62+BG120+BG178+BG236</f>
        <v/>
      </c>
      <c r="BH263" s="44">
        <f>BH62+BH120+BH178+BH236</f>
        <v/>
      </c>
      <c r="BI263" s="44">
        <f>BI62+BI120+BI178+BI236</f>
        <v/>
      </c>
      <c r="BJ263" s="44">
        <f>BJ62+BJ120+BJ178+BJ236</f>
        <v/>
      </c>
      <c r="BK263" s="44">
        <f>BK62+BK120+BK178+BK236</f>
        <v/>
      </c>
      <c r="BL263" s="44">
        <f>BL62+BL120+BL178+BL236</f>
        <v/>
      </c>
      <c r="BM263" s="44">
        <f>BM62+BM120+BM178+BM236</f>
        <v/>
      </c>
      <c r="BN263" s="44">
        <f>BN62+BN120+BN178+BN236</f>
        <v/>
      </c>
      <c r="BO263" s="44">
        <f>BO62+BO120+BO178+BO236</f>
        <v/>
      </c>
      <c r="BP263" s="44">
        <f>BP62+BP120+BP178+BP236</f>
        <v/>
      </c>
      <c r="BQ263" s="44">
        <f>BQ62+BQ120+BQ178+BQ236</f>
        <v/>
      </c>
      <c r="BR263" s="44">
        <f>BR62+BR120+BR178+BR236</f>
        <v/>
      </c>
      <c r="BS263" s="44">
        <f>BS62+BS120+BS178+BS236</f>
        <v/>
      </c>
      <c r="BT263" s="44">
        <f>BT62+BT120+BT178+BT236</f>
        <v/>
      </c>
      <c r="BU263" s="44">
        <f>BU62+BU120+BU178+BU236</f>
        <v/>
      </c>
      <c r="BV263" s="44">
        <f>BV62+BV120+BV178+BV236</f>
        <v/>
      </c>
      <c r="BW263" s="44">
        <f>BW62+BW120+BW178+BW236</f>
        <v/>
      </c>
      <c r="BX263" s="44">
        <f>BX62+BX120+BX178+BX236</f>
        <v/>
      </c>
      <c r="BY263" s="44">
        <f>BY62+BY120+BY178+BY236</f>
        <v/>
      </c>
      <c r="BZ263" s="44">
        <f>BZ62+BZ120+BZ178+BZ236</f>
        <v/>
      </c>
      <c r="CA263" s="44">
        <f>CA62+CA120+CA178+CA236</f>
        <v/>
      </c>
      <c r="CB263" s="44">
        <f>CB62+CB120+CB178+CB236</f>
        <v/>
      </c>
      <c r="CC263" s="44">
        <f>CC62+CC120+CC178+CC236</f>
        <v/>
      </c>
      <c r="CD263" s="44">
        <f>CD62+CD120+CD178+CD236</f>
        <v/>
      </c>
      <c r="CE263" s="44">
        <f>CE62+CE120+CE178+CE236</f>
        <v/>
      </c>
      <c r="CF263" s="44">
        <f>CF62+CF120+CF178+CF236</f>
        <v/>
      </c>
      <c r="CG263" s="44">
        <f>CG62+CG120+CG178+CG236</f>
        <v/>
      </c>
      <c r="CH263" s="44">
        <f>CH62+CH120+CH178+CH236</f>
        <v/>
      </c>
      <c r="CI263" s="44">
        <f>CI62+CI120+CI178+CI236</f>
        <v/>
      </c>
      <c r="CJ263" s="44">
        <f>CJ62+CJ120+CJ178+CJ236</f>
        <v/>
      </c>
      <c r="CK263" s="44">
        <f>CK62+CK120+CK178+CK236</f>
        <v/>
      </c>
      <c r="CL263" s="44">
        <f>CL62+CL120+CL178+CL236</f>
        <v/>
      </c>
      <c r="CM263" s="44">
        <f>CM62+CM120+CM178+CM236</f>
        <v/>
      </c>
      <c r="CN263" s="44">
        <f>CN62+CN120+CN178+CN236</f>
        <v/>
      </c>
      <c r="CO263" s="44">
        <f>CO62+CO120+CO178+CO236</f>
        <v/>
      </c>
      <c r="CP263" s="44">
        <f>CP62+CP120+CP178+CP236</f>
        <v/>
      </c>
      <c r="CQ263" s="44">
        <f>CQ62+CQ120+CQ178+CQ236</f>
        <v/>
      </c>
      <c r="CR263" s="44">
        <f>CR62+CR120+CR178+CR236</f>
        <v/>
      </c>
      <c r="CS263" s="44">
        <f>CS62+CS120+CS178+CS236</f>
        <v/>
      </c>
      <c r="CT263" s="44">
        <f>CT62+CT120+CT178+CT236</f>
        <v/>
      </c>
      <c r="CU263" s="44">
        <f>CU62+CU120+CU178+CU236</f>
        <v/>
      </c>
      <c r="CV263" s="44">
        <f>CV62+CV120+CV178+CV236</f>
        <v/>
      </c>
      <c r="CW263" s="44">
        <f>CW62+CW120+CW178+CW236</f>
        <v/>
      </c>
      <c r="CX263" s="44">
        <f>CX62+CX120+CX178+CX236</f>
        <v/>
      </c>
      <c r="CY263" s="44">
        <f>CY62+CY120+CY178+CY236</f>
        <v/>
      </c>
      <c r="CZ263" s="44">
        <f>CZ62+CZ120+CZ178+CZ236</f>
        <v/>
      </c>
      <c r="DA263" s="44">
        <f>DA62+DA120+DA178+DA236</f>
        <v/>
      </c>
      <c r="DB263" s="44">
        <f>DB62+DB120+DB178+DB236</f>
        <v/>
      </c>
      <c r="DC263" s="44">
        <f>DC62+DC120+DC178+DC236</f>
        <v/>
      </c>
      <c r="DD263" s="44">
        <f>DD62+DD120+DD178+DD236</f>
        <v/>
      </c>
      <c r="DE263" s="44">
        <f>DE62+DE120+DE178+DE236</f>
        <v/>
      </c>
      <c r="DF263" s="44">
        <f>DF62+DF120+DF178+DF236</f>
        <v/>
      </c>
      <c r="DG263" s="44">
        <f>DG62+DG120+DG178+DG236</f>
        <v/>
      </c>
      <c r="DH263" s="44">
        <f>DH62+DH120+DH178+DH236</f>
        <v/>
      </c>
      <c r="DI263" s="44">
        <f>DI62+DI120+DI178+DI236</f>
        <v/>
      </c>
      <c r="DJ263" s="44">
        <f>DJ62+DJ120+DJ178+DJ236</f>
        <v/>
      </c>
      <c r="DK263" s="44">
        <f>DK62+DK120+DK178+DK236</f>
        <v/>
      </c>
      <c r="DL263" s="44">
        <f>DL62+DL120+DL178+DL236</f>
        <v/>
      </c>
      <c r="DM263" s="44">
        <f>DM62+DM120+DM178+DM236</f>
        <v/>
      </c>
      <c r="DN263" s="44">
        <f>DN62+DN120+DN178+DN236</f>
        <v/>
      </c>
      <c r="DO263" s="44">
        <f>DO62+DO120+DO178+DO236</f>
        <v/>
      </c>
      <c r="DP263" s="44">
        <f>DP62+DP120+DP178+DP236</f>
        <v/>
      </c>
      <c r="DQ263" s="44">
        <f>DQ62+DQ120+DQ178+DQ236</f>
        <v/>
      </c>
      <c r="DR263" s="44">
        <f>DR62+DR120+DR178+DR236</f>
        <v/>
      </c>
      <c r="DS263" s="44">
        <f>DS62+DS120+DS178+DS236</f>
        <v/>
      </c>
      <c r="DT263" s="44">
        <f>DT62+DT120+DT178+DT236</f>
        <v/>
      </c>
      <c r="DU263" s="44">
        <f>DU62+DU120+DU178+DU236</f>
        <v/>
      </c>
      <c r="DV263" s="44">
        <f>DV62+DV120+DV178+DV236</f>
        <v/>
      </c>
      <c r="DW263" s="44">
        <f>DW62+DW120+DW178+DW236</f>
        <v/>
      </c>
      <c r="DX263" s="44">
        <f>DX62+DX120+DX178+DX236</f>
        <v/>
      </c>
      <c r="DY263" s="44">
        <f>DY62+DY120+DY178+DY236</f>
        <v/>
      </c>
      <c r="DZ263" s="44">
        <f>DZ62+DZ120+DZ178+DZ236</f>
        <v/>
      </c>
      <c r="EA263" s="44">
        <f>EA62+EA120+EA178+EA236</f>
        <v/>
      </c>
      <c r="EB263" s="44">
        <f>EB62+EB120+EB178+EB236</f>
        <v/>
      </c>
      <c r="EC263" s="44">
        <f>EC62+EC120+EC178+EC236</f>
        <v/>
      </c>
      <c r="ED263" s="44">
        <f>ED62+ED120+ED178+ED236</f>
        <v/>
      </c>
      <c r="EE263" s="44">
        <f>EE62+EE120+EE178+EE236</f>
        <v/>
      </c>
      <c r="EF263" s="44">
        <f>EF62+EF120+EF178+EF236</f>
        <v/>
      </c>
      <c r="EG263" s="44">
        <f>EG62+EG120+EG178+EG236</f>
        <v/>
      </c>
      <c r="EH263" s="44">
        <f>EH62+EH120+EH178+EH236</f>
        <v/>
      </c>
      <c r="EI263" s="44">
        <f>EI62+EI120+EI178+EI236</f>
        <v/>
      </c>
      <c r="EJ263" s="44">
        <f>EJ62+EJ120+EJ178+EJ236</f>
        <v/>
      </c>
      <c r="EK263" s="44">
        <f>EK62+EK120+EK178+EK236</f>
        <v/>
      </c>
      <c r="EL263" s="44">
        <f>EL62+EL120+EL178+EL236</f>
        <v/>
      </c>
      <c r="EM263" s="44">
        <f>EM62+EM120+EM178+EM236</f>
        <v/>
      </c>
      <c r="EN263" s="44">
        <f>EN62+EN120+EN178+EN236</f>
        <v/>
      </c>
      <c r="EO263" s="44">
        <f>EO62+EO120+EO178+EO236</f>
        <v/>
      </c>
      <c r="EP263" s="44">
        <f>EP62+EP120+EP178+EP236</f>
        <v/>
      </c>
      <c r="EQ263" s="44">
        <f>EQ62+EQ120+EQ178+EQ236</f>
        <v/>
      </c>
      <c r="ER263" s="44">
        <f>ER62+ER120+ER178+ER236</f>
        <v/>
      </c>
      <c r="ES263" s="44">
        <f>ES62+ES120+ES178+ES236</f>
        <v/>
      </c>
      <c r="ET263" s="44">
        <f>ET62+ET120+ET178+ET236</f>
        <v/>
      </c>
      <c r="EU263" s="44">
        <f>EU62+EU120+EU178+EU236</f>
        <v/>
      </c>
      <c r="EV263" s="44">
        <f>EV62+EV120+EV178+EV236</f>
        <v/>
      </c>
      <c r="EW263" s="44">
        <f>EW62+EW120+EW178+EW236</f>
        <v/>
      </c>
      <c r="EX263" s="44">
        <f>EX62+EX120+EX178+EX236</f>
        <v/>
      </c>
      <c r="EY263" s="44">
        <f>EY62+EY120+EY178+EY236</f>
        <v/>
      </c>
      <c r="EZ263" s="44">
        <f>EZ62+EZ120+EZ178+EZ236</f>
        <v/>
      </c>
      <c r="FA263" s="44">
        <f>FA62+FA120+FA178+FA236</f>
        <v/>
      </c>
      <c r="FB263" s="44">
        <f>FB62+FB120+FB178+FB236</f>
        <v/>
      </c>
      <c r="FC263" s="44">
        <f>FC62+FC120+FC178+FC236</f>
        <v/>
      </c>
      <c r="FD263" s="44">
        <f>FD62+FD120+FD178+FD236</f>
        <v/>
      </c>
      <c r="FE263" s="44">
        <f>FE62+FE120+FE178+FE236</f>
        <v/>
      </c>
      <c r="FF263" s="44">
        <f>FF62+FF120+FF178+FF236</f>
        <v/>
      </c>
      <c r="FG263" s="44">
        <f>FG62+FG120+FG178+FG236</f>
        <v/>
      </c>
      <c r="FH263" s="44">
        <f>FH62+FH120+FH178+FH236</f>
        <v/>
      </c>
      <c r="FI263" s="44">
        <f>FI62+FI120+FI178+FI236</f>
        <v/>
      </c>
      <c r="FJ263" s="44">
        <f>FJ62+FJ120+FJ178+FJ236</f>
        <v/>
      </c>
      <c r="FK263" s="44">
        <f>FK62+FK120+FK178+FK236</f>
        <v/>
      </c>
      <c r="FL263" s="44">
        <f>FL62+FL120+FL178+FL236</f>
        <v/>
      </c>
      <c r="FM263" s="44">
        <f>FM62+FM120+FM178+FM236</f>
        <v/>
      </c>
      <c r="FN263" s="44">
        <f>FN62+FN120+FN178+FN236</f>
        <v/>
      </c>
      <c r="FO263" s="44">
        <f>FO62+FO120+FO178+FO236</f>
        <v/>
      </c>
      <c r="FP263" s="44">
        <f>FP62+FP120+FP178+FP236</f>
        <v/>
      </c>
      <c r="FQ263" s="44">
        <f>FQ62+FQ120+FQ178+FQ236</f>
        <v/>
      </c>
      <c r="FR263" s="44">
        <f>FR62+FR120+FR178+FR236</f>
        <v/>
      </c>
      <c r="FS263" s="44">
        <f>FS62+FS120+FS178+FS236</f>
        <v/>
      </c>
      <c r="FT263" s="44">
        <f>FT62+FT120+FT178+FT236</f>
        <v/>
      </c>
      <c r="FU263" s="44">
        <f>FU62+FU120+FU178+FU236</f>
        <v/>
      </c>
      <c r="FV263" s="44">
        <f>FV62+FV120+FV178+FV236</f>
        <v/>
      </c>
      <c r="FW263" s="44">
        <f>FW62+FW120+FW178+FW236</f>
        <v/>
      </c>
      <c r="FX263" s="44">
        <f>FX62+FX120+FX178+FX236</f>
        <v/>
      </c>
      <c r="FY263" s="44">
        <f>FY62+FY120+FY178+FY236</f>
        <v/>
      </c>
      <c r="FZ263" s="44">
        <f>FZ62+FZ120+FZ178+FZ236</f>
        <v/>
      </c>
      <c r="GA263" s="44">
        <f>GA62+GA120+GA178+GA236</f>
        <v/>
      </c>
      <c r="GB263" s="44">
        <f>GB62+GB120+GB178+GB236</f>
        <v/>
      </c>
      <c r="GC263" s="44">
        <f>GC62+GC120+GC178+GC236</f>
        <v/>
      </c>
      <c r="GD263" s="44">
        <f>GD62+GD120+GD178+GD236</f>
        <v/>
      </c>
      <c r="GE263" s="44">
        <f>GE62+GE120+GE178+GE236</f>
        <v/>
      </c>
      <c r="GF263" s="44">
        <f>GF62+GF120+GF178+GF236</f>
        <v/>
      </c>
      <c r="GG263" s="44">
        <f>GG62+GG120+GG178+GG236</f>
        <v/>
      </c>
      <c r="GH263" s="44">
        <f>GH62+GH120+GH178+GH236</f>
        <v/>
      </c>
      <c r="GI263" s="44">
        <f>GI62+GI120+GI178+GI236</f>
        <v/>
      </c>
      <c r="GJ263" s="44">
        <f>GJ62+GJ120+GJ178+GJ236</f>
        <v/>
      </c>
      <c r="GK263" s="44">
        <f>GK62+GK120+GK178+GK236</f>
        <v/>
      </c>
      <c r="GL263" s="44">
        <f>GL62+GL120+GL178+GL236</f>
        <v/>
      </c>
      <c r="GM263" s="44">
        <f>GM62+GM120+GM178+GM236</f>
        <v/>
      </c>
      <c r="GN263" s="44">
        <f>GN62+GN120+GN178+GN236</f>
        <v/>
      </c>
      <c r="GO263" s="44">
        <f>GO62+GO120+GO178+GO236</f>
        <v/>
      </c>
      <c r="GP263" s="44">
        <f>GP62+GP120+GP178+GP236</f>
        <v/>
      </c>
      <c r="GQ263" s="44">
        <f>GQ62+GQ120+GQ178+GQ236</f>
        <v/>
      </c>
      <c r="GR263" s="44">
        <f>GR62+GR120+GR178+GR236</f>
        <v/>
      </c>
      <c r="GS263" s="44">
        <f>GS62+GS120+GS178+GS236</f>
        <v/>
      </c>
      <c r="GT263" s="44">
        <f>GT62+GT120+GT178+GT236</f>
        <v/>
      </c>
      <c r="GU263" s="44">
        <f>GU62+GU120+GU178+GU236</f>
        <v/>
      </c>
      <c r="GV263" s="44">
        <f>GV62+GV120+GV178+GV236</f>
        <v/>
      </c>
      <c r="GW263" s="44">
        <f>GW62+GW120+GW178+GW236</f>
        <v/>
      </c>
      <c r="GX263" s="44">
        <f>GX62+GX120+GX178+GX236</f>
        <v/>
      </c>
      <c r="GY263" s="44">
        <f>GY62+GY120+GY178+GY236</f>
        <v/>
      </c>
      <c r="GZ263" s="44">
        <f>GZ62+GZ120+GZ178+GZ236</f>
        <v/>
      </c>
      <c r="HA263" s="44">
        <f>HA62+HA120+HA178+HA236</f>
        <v/>
      </c>
      <c r="HB263" s="44">
        <f>HB62+HB120+HB178+HB236</f>
        <v/>
      </c>
      <c r="HC263" s="44">
        <f>HC62+HC120+HC178+HC236</f>
        <v/>
      </c>
      <c r="HD263" s="44">
        <f>HD62+HD120+HD178+HD236</f>
        <v/>
      </c>
      <c r="HE263" s="44">
        <f>HE62+HE120+HE178+HE236</f>
        <v/>
      </c>
      <c r="HF263" s="44">
        <f>HF62+HF120+HF178+HF236</f>
        <v/>
      </c>
      <c r="HG263" s="44">
        <f>HG62+HG120+HG178+HG236</f>
        <v/>
      </c>
      <c r="HH263" s="44">
        <f>HH62+HH120+HH178+HH236</f>
        <v/>
      </c>
      <c r="HI263" s="44">
        <f>HI62+HI120+HI178+HI236</f>
        <v/>
      </c>
      <c r="HJ263" s="44">
        <f>HJ62+HJ120+HJ178+HJ236</f>
        <v/>
      </c>
      <c r="HK263" s="44">
        <f>HK62+HK120+HK178+HK236</f>
        <v/>
      </c>
      <c r="HL263" s="44">
        <f>HL62+HL120+HL178+HL236</f>
        <v/>
      </c>
      <c r="HM263" s="44">
        <f>HM62+HM120+HM178+HM236</f>
        <v/>
      </c>
      <c r="HN263" s="44">
        <f>HN62+HN120+HN178+HN236</f>
        <v/>
      </c>
      <c r="HO263" s="44">
        <f>HO62+HO120+HO178+HO236</f>
        <v/>
      </c>
      <c r="HP263" s="44">
        <f>HP62+HP120+HP178+HP236</f>
        <v/>
      </c>
      <c r="HQ263" s="44">
        <f>HQ62+HQ120+HQ178+HQ236</f>
        <v/>
      </c>
      <c r="HR263" s="44">
        <f>HR62+HR120+HR178+HR236</f>
        <v/>
      </c>
      <c r="HS263" s="44">
        <f>HS62+HS120+HS178+HS236</f>
        <v/>
      </c>
      <c r="HT263" s="44">
        <f>HT62+HT120+HT178+HT236</f>
        <v/>
      </c>
      <c r="HU263" s="44">
        <f>HU62+HU120+HU178+HU236</f>
        <v/>
      </c>
      <c r="HV263" s="44">
        <f>HV62+HV120+HV178+HV236</f>
        <v/>
      </c>
      <c r="HW263" s="44">
        <f>HW62+HW120+HW178+HW236</f>
        <v/>
      </c>
      <c r="HX263" s="44">
        <f>HX62+HX120+HX178+HX236</f>
        <v/>
      </c>
      <c r="HY263" s="44">
        <f>HY62+HY120+HY178+HY236</f>
        <v/>
      </c>
      <c r="HZ263" s="44">
        <f>HZ62+HZ120+HZ178+HZ236</f>
        <v/>
      </c>
      <c r="IA263" s="44">
        <f>IA62+IA120+IA178+IA236</f>
        <v/>
      </c>
      <c r="IB263" s="44">
        <f>IB62+IB120+IB178+IB236</f>
        <v/>
      </c>
      <c r="IC263" s="44">
        <f>IC62+IC120+IC178+IC236</f>
        <v/>
      </c>
      <c r="ID263" s="44">
        <f>ID62+ID120+ID178+ID236</f>
        <v/>
      </c>
      <c r="IE263" s="44">
        <f>IE62+IE120+IE178+IE236</f>
        <v/>
      </c>
      <c r="IF263" s="44">
        <f>IF62+IF120+IF178+IF236</f>
        <v/>
      </c>
      <c r="IG263" s="44">
        <f>IG62+IG120+IG178+IG236</f>
        <v/>
      </c>
      <c r="IH263" s="44">
        <f>IH62+IH120+IH178+IH236</f>
        <v/>
      </c>
      <c r="II263" s="44">
        <f>II62+II120+II178+II236</f>
        <v/>
      </c>
      <c r="IJ263" s="44">
        <f>IJ62+IJ120+IJ178+IJ236</f>
        <v/>
      </c>
      <c r="IK263" s="44">
        <f>IK62+IK120+IK178+IK236</f>
        <v/>
      </c>
      <c r="IL263" s="44">
        <f>IL62+IL120+IL178+IL236</f>
        <v/>
      </c>
      <c r="IM263" s="44">
        <f>IM62+IM120+IM178+IM236</f>
        <v/>
      </c>
      <c r="IN263" s="44">
        <f>IN62+IN120+IN178+IN236</f>
        <v/>
      </c>
      <c r="IO263" s="44">
        <f>IO62+IO120+IO178+IO236</f>
        <v/>
      </c>
      <c r="IP263" s="44">
        <f>IP62+IP120+IP178+IP236</f>
        <v/>
      </c>
      <c r="IQ263" s="44">
        <f>IQ62+IQ120+IQ178+IQ236</f>
        <v/>
      </c>
      <c r="IR263" s="44">
        <f>IR62+IR120+IR178+IR236</f>
        <v/>
      </c>
      <c r="IS263" s="44">
        <f>IS62+IS120+IS178+IS236</f>
        <v/>
      </c>
      <c r="IT263" s="44">
        <f>IT62+IT120+IT178+IT236</f>
        <v/>
      </c>
      <c r="IU263" s="44">
        <f>IU62+IU120+IU178+IU236</f>
        <v/>
      </c>
      <c r="IV263" s="44">
        <f>IV62+IV120+IV178+IV236</f>
        <v/>
      </c>
      <c r="IW263" s="44">
        <f>IW62+IW120+IW178+IW236</f>
        <v/>
      </c>
      <c r="IX263" s="44">
        <f>IX62+IX120+IX178+IX236</f>
        <v/>
      </c>
      <c r="IY263" s="44">
        <f>IY62+IY120+IY178+IY236</f>
        <v/>
      </c>
      <c r="IZ263" s="44">
        <f>IZ62+IZ120+IZ178+IZ236</f>
        <v/>
      </c>
      <c r="JA263" s="44">
        <f>JA62+JA120+JA178+JA236</f>
        <v/>
      </c>
      <c r="JB263" s="44">
        <f>JB62+JB120+JB178+JB236</f>
        <v/>
      </c>
      <c r="JC263" s="44">
        <f>JC62+JC120+JC178+JC236</f>
        <v/>
      </c>
      <c r="JD263" s="44">
        <f>JD62+JD120+JD178+JD236</f>
        <v/>
      </c>
      <c r="JE263" s="44">
        <f>JE62+JE120+JE178+JE236</f>
        <v/>
      </c>
      <c r="JF263" s="44">
        <f>JF62+JF120+JF178+JF236</f>
        <v/>
      </c>
      <c r="JG263" s="44">
        <f>JG62+JG120+JG178+JG236</f>
        <v/>
      </c>
      <c r="JH263" s="44">
        <f>JH62+JH120+JH178+JH236</f>
        <v/>
      </c>
      <c r="JI263" s="44">
        <f>JI62+JI120+JI178+JI236</f>
        <v/>
      </c>
      <c r="JJ263" s="44">
        <f>JJ62+JJ120+JJ178+JJ236</f>
        <v/>
      </c>
      <c r="JK263" s="44">
        <f>JK62+JK120+JK178+JK236</f>
        <v/>
      </c>
      <c r="JL263" s="44">
        <f>JL62+JL120+JL178+JL236</f>
        <v/>
      </c>
      <c r="JM263" s="44">
        <f>JM62+JM120+JM178+JM236</f>
        <v/>
      </c>
      <c r="JN263" s="44">
        <f>JN62+JN120+JN178+JN236</f>
        <v/>
      </c>
      <c r="JO263" s="44">
        <f>JO62+JO120+JO178+JO236</f>
        <v/>
      </c>
      <c r="JP263" s="44">
        <f>JP62+JP120+JP178+JP236</f>
        <v/>
      </c>
      <c r="JQ263" s="44">
        <f>JQ62+JQ120+JQ178+JQ236</f>
        <v/>
      </c>
      <c r="JR263" s="44">
        <f>JR62+JR120+JR178+JR236</f>
        <v/>
      </c>
      <c r="JS263" s="44">
        <f>JS62+JS120+JS178+JS236</f>
        <v/>
      </c>
      <c r="JT263" s="44">
        <f>JT62+JT120+JT178+JT236</f>
        <v/>
      </c>
      <c r="JU263" s="44">
        <f>JU62+JU120+JU178+JU236</f>
        <v/>
      </c>
      <c r="JV263" s="44">
        <f>JV62+JV120+JV178+JV236</f>
        <v/>
      </c>
      <c r="JW263" s="44">
        <f>JW62+JW120+JW178+JW236</f>
        <v/>
      </c>
      <c r="JX263" s="44">
        <f>JX62+JX120+JX178+JX236</f>
        <v/>
      </c>
      <c r="JY263" s="44">
        <f>JY62+JY120+JY178+JY236</f>
        <v/>
      </c>
      <c r="JZ263" s="44">
        <f>JZ62+JZ120+JZ178+JZ236</f>
        <v/>
      </c>
      <c r="KA263" s="44">
        <f>KA62+KA120+KA178+KA236</f>
        <v/>
      </c>
      <c r="KB263" s="44">
        <f>KB62+KB120+KB178+KB236</f>
        <v/>
      </c>
      <c r="KC263" s="44">
        <f>KC62+KC120+KC178+KC236</f>
        <v/>
      </c>
      <c r="KD263" s="44">
        <f>KD62+KD120+KD178+KD236</f>
        <v/>
      </c>
      <c r="KE263" s="44">
        <f>KE62+KE120+KE178+KE236</f>
        <v/>
      </c>
      <c r="KF263" s="44">
        <f>KF62+KF120+KF178+KF236</f>
        <v/>
      </c>
      <c r="KG263" s="44">
        <f>KG62+KG120+KG178+KG236</f>
        <v/>
      </c>
      <c r="KH263" s="44">
        <f>KH62+KH120+KH178+KH236</f>
        <v/>
      </c>
      <c r="KI263" s="44">
        <f>KI62+KI120+KI178+KI236</f>
        <v/>
      </c>
      <c r="KJ263" s="44">
        <f>KJ62+KJ120+KJ178+KJ236</f>
        <v/>
      </c>
      <c r="KK263" s="44">
        <f>KK62+KK120+KK178+KK236</f>
        <v/>
      </c>
      <c r="KL263" s="44">
        <f>KL62+KL120+KL178+KL236</f>
        <v/>
      </c>
      <c r="KM263" s="44">
        <f>KM62+KM120+KM178+KM236</f>
        <v/>
      </c>
      <c r="KN263" s="44">
        <f>KN62+KN120+KN178+KN236</f>
        <v/>
      </c>
      <c r="KO263" s="44">
        <f>KO62+KO120+KO178+KO236</f>
        <v/>
      </c>
      <c r="KP263" s="44">
        <f>KP62+KP120+KP178+KP236</f>
        <v/>
      </c>
      <c r="KQ263" s="44">
        <f>KQ62+KQ120+KQ178+KQ236</f>
        <v/>
      </c>
      <c r="KR263" s="44">
        <f>KR62+KR120+KR178+KR236</f>
        <v/>
      </c>
      <c r="KS263" s="44">
        <f>KS62+KS120+KS178+KS236</f>
        <v/>
      </c>
      <c r="KT263" s="44">
        <f>KT62+KT120+KT178+KT236</f>
        <v/>
      </c>
      <c r="KU263" s="44">
        <f>KU62+KU120+KU178+KU236</f>
        <v/>
      </c>
      <c r="KV263" s="44">
        <f>KV62+KV120+KV178+KV236</f>
        <v/>
      </c>
      <c r="KW263" s="44">
        <f>KW62+KW120+KW178+KW236</f>
        <v/>
      </c>
      <c r="KX263" s="44">
        <f>KX62+KX120+KX178+KX236</f>
        <v/>
      </c>
      <c r="KY263" s="44">
        <f>KY62+KY120+KY178+KY236</f>
        <v/>
      </c>
      <c r="KZ263" s="44">
        <f>KZ62+KZ120+KZ178+KZ236</f>
        <v/>
      </c>
      <c r="LA263" s="44">
        <f>LA62+LA120+LA178+LA236</f>
        <v/>
      </c>
      <c r="LB263" s="44">
        <f>LB62+LB120+LB178+LB236</f>
        <v/>
      </c>
      <c r="LC263" s="44">
        <f>LC62+LC120+LC178+LC236</f>
        <v/>
      </c>
      <c r="LD263" s="44">
        <f>LD62+LD120+LD178+LD236</f>
        <v/>
      </c>
      <c r="LE263" s="44">
        <f>LE62+LE120+LE178+LE236</f>
        <v/>
      </c>
      <c r="LF263" s="44">
        <f>LF62+LF120+LF178+LF236</f>
        <v/>
      </c>
      <c r="LG263" s="44">
        <f>LG62+LG120+LG178+LG236</f>
        <v/>
      </c>
      <c r="LH263" s="44">
        <f>LH62+LH120+LH178+LH236</f>
        <v/>
      </c>
      <c r="LI263" s="44">
        <f>LI62+LI120+LI178+LI236</f>
        <v/>
      </c>
      <c r="LJ263" s="44">
        <f>LJ62+LJ120+LJ178+LJ236</f>
        <v/>
      </c>
      <c r="LK263" s="44">
        <f>LK62+LK120+LK178+LK236</f>
        <v/>
      </c>
      <c r="LL263" s="44">
        <f>LL62+LL120+LL178+LL236</f>
        <v/>
      </c>
      <c r="LM263" s="44">
        <f>LM62+LM120+LM178+LM236</f>
        <v/>
      </c>
      <c r="LN263" s="44">
        <f>LN62+LN120+LN178+LN236</f>
        <v/>
      </c>
      <c r="LO263" s="44">
        <f>LO62+LO120+LO178+LO236</f>
        <v/>
      </c>
      <c r="LP263" s="44">
        <f>LP62+LP120+LP178+LP236</f>
        <v/>
      </c>
      <c r="LQ263" s="44">
        <f>LQ62+LQ120+LQ178+LQ236</f>
        <v/>
      </c>
      <c r="LR263" s="44">
        <f>LR62+LR120+LR178+LR236</f>
        <v/>
      </c>
      <c r="LS263" s="44">
        <f>LS62+LS120+LS178+LS236</f>
        <v/>
      </c>
      <c r="LT263" s="44">
        <f>LT62+LT120+LT178+LT236</f>
        <v/>
      </c>
      <c r="LU263" s="44">
        <f>LU62+LU120+LU178+LU236</f>
        <v/>
      </c>
      <c r="LV263" s="44">
        <f>LV62+LV120+LV178+LV236</f>
        <v/>
      </c>
      <c r="LW263" s="44">
        <f>LW62+LW120+LW178+LW236</f>
        <v/>
      </c>
      <c r="LX263" s="44">
        <f>LX62+LX120+LX178+LX236</f>
        <v/>
      </c>
      <c r="LY263" s="44">
        <f>LY62+LY120+LY178+LY236</f>
        <v/>
      </c>
      <c r="LZ263" s="44">
        <f>LZ62+LZ120+LZ178+LZ236</f>
        <v/>
      </c>
      <c r="MA263" s="44">
        <f>MA62+MA120+MA178+MA236</f>
        <v/>
      </c>
      <c r="MB263" s="44">
        <f>MB62+MB120+MB178+MB236</f>
        <v/>
      </c>
      <c r="MC263" s="44">
        <f>MC62+MC120+MC178+MC236</f>
        <v/>
      </c>
      <c r="MD263" s="44">
        <f>MD62+MD120+MD178+MD236</f>
        <v/>
      </c>
      <c r="ME263" s="44">
        <f>ME62+ME120+ME178+ME236</f>
        <v/>
      </c>
      <c r="MF263" s="44">
        <f>MF62+MF120+MF178+MF236</f>
        <v/>
      </c>
      <c r="MG263" s="44">
        <f>MG62+MG120+MG178+MG236</f>
        <v/>
      </c>
      <c r="MH263" s="44">
        <f>MH62+MH120+MH178+MH236</f>
        <v/>
      </c>
      <c r="MI263" s="44">
        <f>MI62+MI120+MI178+MI236</f>
        <v/>
      </c>
      <c r="MJ263" s="44">
        <f>MJ62+MJ120+MJ178+MJ236</f>
        <v/>
      </c>
      <c r="MK263" s="44">
        <f>MK62+MK120+MK178+MK236</f>
        <v/>
      </c>
      <c r="ML263" s="44">
        <f>ML62+ML120+ML178+ML236</f>
        <v/>
      </c>
      <c r="MM263" s="44">
        <f>MM62+MM120+MM178+MM236</f>
        <v/>
      </c>
      <c r="MN263" s="44">
        <f>MN62+MN120+MN178+MN236</f>
        <v/>
      </c>
      <c r="MO263" s="44">
        <f>MO62+MO120+MO178+MO236</f>
        <v/>
      </c>
      <c r="MP263" s="44">
        <f>MP62+MP120+MP178+MP236</f>
        <v/>
      </c>
      <c r="MQ263" s="44">
        <f>MQ62+MQ120+MQ178+MQ236</f>
        <v/>
      </c>
      <c r="MR263" s="44">
        <f>MR62+MR120+MR178+MR236</f>
        <v/>
      </c>
      <c r="MS263" s="44">
        <f>MS62+MS120+MS178+MS236</f>
        <v/>
      </c>
      <c r="MT263" s="44">
        <f>MT62+MT120+MT178+MT236</f>
        <v/>
      </c>
      <c r="MU263" s="44">
        <f>MU62+MU120+MU178+MU236</f>
        <v/>
      </c>
      <c r="MV263" s="44">
        <f>MV62+MV120+MV178+MV236</f>
        <v/>
      </c>
      <c r="MW263" s="44">
        <f>MW62+MW120+MW178+MW236</f>
        <v/>
      </c>
      <c r="MX263" s="44">
        <f>MX62+MX120+MX178+MX236</f>
        <v/>
      </c>
      <c r="MY263" s="44">
        <f>MY62+MY120+MY178+MY236</f>
        <v/>
      </c>
      <c r="MZ263" s="44">
        <f>MZ62+MZ120+MZ178+MZ236</f>
        <v/>
      </c>
      <c r="NA263" s="44">
        <f>NA62+NA120+NA178+NA236</f>
        <v/>
      </c>
      <c r="NB263" s="44">
        <f>NB62+NB120+NB178+NB236</f>
        <v/>
      </c>
      <c r="NC263" s="44">
        <f>NC62+NC120+NC178+NC236</f>
        <v/>
      </c>
      <c r="ND263" s="44">
        <f>ND62+ND120+ND178+ND236</f>
        <v/>
      </c>
      <c r="NE263" s="44">
        <f>NE62+NE120+NE178+NE236</f>
        <v/>
      </c>
      <c r="NF263" s="44">
        <f>NF62+NF120+NF178+NF236</f>
        <v/>
      </c>
      <c r="NG263" s="44">
        <f>NG62+NG120+NG178+NG236</f>
        <v/>
      </c>
      <c r="NH263" s="44">
        <f>NH62+NH120+NH178+NH236</f>
        <v/>
      </c>
      <c r="NI263" s="44">
        <f>NI62+NI120+NI178+NI236</f>
        <v/>
      </c>
      <c r="NJ263" s="44">
        <f>NJ62+NJ120+NJ178+NJ236</f>
        <v/>
      </c>
      <c r="NK263" s="44">
        <f>NK62+NK120+NK178+NK236</f>
        <v/>
      </c>
      <c r="NL263" s="44">
        <f>NL62+NL120+NL178+NL236</f>
        <v/>
      </c>
      <c r="NM263" s="44">
        <f>NM62+NM120+NM178+NM236</f>
        <v/>
      </c>
      <c r="NN263" s="44">
        <f>NN62+NN120+NN178+NN236</f>
        <v/>
      </c>
      <c r="NO263" s="44">
        <f>NO62+NO120+NO178+NO236</f>
        <v/>
      </c>
      <c r="NP263" s="44">
        <f>NP62+NP120+NP178+NP236</f>
        <v/>
      </c>
      <c r="NQ263" s="44">
        <f>NQ62+NQ120+NQ178+NQ236</f>
        <v/>
      </c>
      <c r="NR263" s="44">
        <f>NR62+NR120+NR178+NR236</f>
        <v/>
      </c>
      <c r="NS263" s="44">
        <f>NS62+NS120+NS178+NS236</f>
        <v/>
      </c>
      <c r="NT263" s="44">
        <f>NT62+NT120+NT178+NT236</f>
        <v/>
      </c>
      <c r="NU263" s="44">
        <f>NU62+NU120+NU178+NU236</f>
        <v/>
      </c>
      <c r="NV263" s="44">
        <f>NV62+NV120+NV178+NV236</f>
        <v/>
      </c>
      <c r="NW263" s="44">
        <f>NW62+NW120+NW178+NW236</f>
        <v/>
      </c>
      <c r="NX263" s="44">
        <f>NX62+NX120+NX178+NX236</f>
        <v/>
      </c>
      <c r="NY263" s="44">
        <f>NY62+NY120+NY178+NY236</f>
        <v/>
      </c>
      <c r="NZ263" s="44">
        <f>NZ62+NZ120+NZ178+NZ236</f>
        <v/>
      </c>
      <c r="OA263" s="44">
        <f>OA62+OA120+OA178+OA236</f>
        <v/>
      </c>
      <c r="OB263" s="44">
        <f>OB62+OB120+OB178+OB236</f>
        <v/>
      </c>
      <c r="OC263" s="44">
        <f>OC62+OC120+OC178+OC236</f>
        <v/>
      </c>
      <c r="OD263" s="44">
        <f>OD62+OD120+OD178+OD236</f>
        <v/>
      </c>
      <c r="OE263" s="44">
        <f>OE62+OE120+OE178+OE236</f>
        <v/>
      </c>
      <c r="OF263" s="44">
        <f>OF62+OF120+OF178+OF236</f>
        <v/>
      </c>
      <c r="OG263" s="44">
        <f>OG62+OG120+OG178+OG236</f>
        <v/>
      </c>
      <c r="OH263" s="44">
        <f>OH62+OH120+OH178+OH236</f>
        <v/>
      </c>
      <c r="OI263" s="44">
        <f>OI62+OI120+OI178+OI236</f>
        <v/>
      </c>
      <c r="OJ263" s="44">
        <f>OJ62+OJ120+OJ178+OJ236</f>
        <v/>
      </c>
      <c r="OK263" s="44">
        <f>OK62+OK120+OK178+OK236</f>
        <v/>
      </c>
      <c r="OL263" s="44">
        <f>OL62+OL120+OL178+OL236</f>
        <v/>
      </c>
      <c r="OM263" s="44">
        <f>OM62+OM120+OM178+OM236</f>
        <v/>
      </c>
      <c r="ON263" s="44">
        <f>ON62+ON120+ON178+ON236</f>
        <v/>
      </c>
      <c r="OO263" s="44">
        <f>OO62+OO120+OO178+OO236</f>
        <v/>
      </c>
      <c r="OP263" s="44">
        <f>OP62+OP120+OP178+OP236</f>
        <v/>
      </c>
      <c r="OQ263" s="44">
        <f>OQ62+OQ120+OQ178+OQ236</f>
        <v/>
      </c>
      <c r="OR263" s="44">
        <f>OR62+OR120+OR178+OR236</f>
        <v/>
      </c>
      <c r="OS263" s="44">
        <f>OS62+OS120+OS178+OS236</f>
        <v/>
      </c>
      <c r="OT263" s="44">
        <f>OT62+OT120+OT178+OT236</f>
        <v/>
      </c>
      <c r="OU263" s="44">
        <f>OU62+OU120+OU178+OU236</f>
        <v/>
      </c>
      <c r="OV263" s="44">
        <f>OV62+OV120+OV178+OV236</f>
        <v/>
      </c>
      <c r="OW263" s="44">
        <f>OW62+OW120+OW178+OW236</f>
        <v/>
      </c>
      <c r="OX263" s="44">
        <f>OX62+OX120+OX178+OX236</f>
        <v/>
      </c>
      <c r="OY263" s="44">
        <f>OY62+OY120+OY178+OY236</f>
        <v/>
      </c>
      <c r="OZ263" s="44">
        <f>OZ62+OZ120+OZ178+OZ236</f>
        <v/>
      </c>
      <c r="PA263" s="44">
        <f>PA62+PA120+PA178+PA236</f>
        <v/>
      </c>
      <c r="PB263" s="44">
        <f>PB62+PB120+PB178+PB236</f>
        <v/>
      </c>
      <c r="PC263" s="44">
        <f>PC62+PC120+PC178+PC236</f>
        <v/>
      </c>
      <c r="PD263" s="44">
        <f>PD62+PD120+PD178+PD236</f>
        <v/>
      </c>
      <c r="PE263" s="44">
        <f>PE62+PE120+PE178+PE236</f>
        <v/>
      </c>
      <c r="PF263" s="44">
        <f>PF62+PF120+PF178+PF236</f>
        <v/>
      </c>
      <c r="PG263" s="44">
        <f>PG62+PG120+PG178+PG236</f>
        <v/>
      </c>
      <c r="PH263" s="44">
        <f>PH62+PH120+PH178+PH236</f>
        <v/>
      </c>
      <c r="PI263" s="44">
        <f>PI62+PI120+PI178+PI236</f>
        <v/>
      </c>
      <c r="PJ263" s="44">
        <f>PJ62+PJ120+PJ178+PJ236</f>
        <v/>
      </c>
      <c r="PK263" s="44">
        <f>PK62+PK120+PK178+PK236</f>
        <v/>
      </c>
      <c r="PL263" s="44">
        <f>PL62+PL120+PL178+PL236</f>
        <v/>
      </c>
      <c r="PM263" s="44">
        <f>PM62+PM120+PM178+PM236</f>
        <v/>
      </c>
    </row>
    <row r="264">
      <c r="A264" s="5" t="inlineStr">
        <is>
          <t>Unlevered project cash flow</t>
        </is>
      </c>
      <c r="B264" s="9" t="inlineStr">
        <is>
          <t>ALL</t>
        </is>
      </c>
      <c r="C264" s="43">
        <f>SUM(D264:PM264)</f>
        <v/>
      </c>
      <c r="D264" s="45">
        <f>D63+D121+D179+D237</f>
        <v/>
      </c>
      <c r="E264" s="45">
        <f>E63+E121+E179+E237</f>
        <v/>
      </c>
      <c r="F264" s="45">
        <f>F63+F121+F179+F237</f>
        <v/>
      </c>
      <c r="G264" s="45">
        <f>G63+G121+G179+G237</f>
        <v/>
      </c>
      <c r="H264" s="45">
        <f>H63+H121+H179+H237</f>
        <v/>
      </c>
      <c r="I264" s="45">
        <f>I63+I121+I179+I237</f>
        <v/>
      </c>
      <c r="J264" s="45">
        <f>J63+J121+J179+J237</f>
        <v/>
      </c>
      <c r="K264" s="45">
        <f>K63+K121+K179+K237</f>
        <v/>
      </c>
      <c r="L264" s="45">
        <f>L63+L121+L179+L237</f>
        <v/>
      </c>
      <c r="M264" s="45">
        <f>M63+M121+M179+M237</f>
        <v/>
      </c>
      <c r="N264" s="45">
        <f>N63+N121+N179+N237</f>
        <v/>
      </c>
      <c r="O264" s="45">
        <f>O63+O121+O179+O237</f>
        <v/>
      </c>
      <c r="P264" s="45">
        <f>P63+P121+P179+P237</f>
        <v/>
      </c>
      <c r="Q264" s="45">
        <f>Q63+Q121+Q179+Q237</f>
        <v/>
      </c>
      <c r="R264" s="45">
        <f>R63+R121+R179+R237</f>
        <v/>
      </c>
      <c r="S264" s="45">
        <f>S63+S121+S179+S237</f>
        <v/>
      </c>
      <c r="T264" s="45">
        <f>T63+T121+T179+T237</f>
        <v/>
      </c>
      <c r="U264" s="45">
        <f>U63+U121+U179+U237</f>
        <v/>
      </c>
      <c r="V264" s="45">
        <f>V63+V121+V179+V237</f>
        <v/>
      </c>
      <c r="W264" s="45">
        <f>W63+W121+W179+W237</f>
        <v/>
      </c>
      <c r="X264" s="45">
        <f>X63+X121+X179+X237</f>
        <v/>
      </c>
      <c r="Y264" s="45">
        <f>Y63+Y121+Y179+Y237</f>
        <v/>
      </c>
      <c r="Z264" s="45">
        <f>Z63+Z121+Z179+Z237</f>
        <v/>
      </c>
      <c r="AA264" s="45">
        <f>AA63+AA121+AA179+AA237</f>
        <v/>
      </c>
      <c r="AB264" s="45">
        <f>AB63+AB121+AB179+AB237</f>
        <v/>
      </c>
      <c r="AC264" s="45">
        <f>AC63+AC121+AC179+AC237</f>
        <v/>
      </c>
      <c r="AD264" s="45">
        <f>AD63+AD121+AD179+AD237</f>
        <v/>
      </c>
      <c r="AE264" s="45">
        <f>AE63+AE121+AE179+AE237</f>
        <v/>
      </c>
      <c r="AF264" s="45">
        <f>AF63+AF121+AF179+AF237</f>
        <v/>
      </c>
      <c r="AG264" s="45">
        <f>AG63+AG121+AG179+AG237</f>
        <v/>
      </c>
      <c r="AH264" s="45">
        <f>AH63+AH121+AH179+AH237</f>
        <v/>
      </c>
      <c r="AI264" s="45">
        <f>AI63+AI121+AI179+AI237</f>
        <v/>
      </c>
      <c r="AJ264" s="45">
        <f>AJ63+AJ121+AJ179+AJ237</f>
        <v/>
      </c>
      <c r="AK264" s="45">
        <f>AK63+AK121+AK179+AK237</f>
        <v/>
      </c>
      <c r="AL264" s="45">
        <f>AL63+AL121+AL179+AL237</f>
        <v/>
      </c>
      <c r="AM264" s="45">
        <f>AM63+AM121+AM179+AM237</f>
        <v/>
      </c>
      <c r="AN264" s="45">
        <f>AN63+AN121+AN179+AN237</f>
        <v/>
      </c>
      <c r="AO264" s="45">
        <f>AO63+AO121+AO179+AO237</f>
        <v/>
      </c>
      <c r="AP264" s="45">
        <f>AP63+AP121+AP179+AP237</f>
        <v/>
      </c>
      <c r="AQ264" s="45">
        <f>AQ63+AQ121+AQ179+AQ237</f>
        <v/>
      </c>
      <c r="AR264" s="45">
        <f>AR63+AR121+AR179+AR237</f>
        <v/>
      </c>
      <c r="AS264" s="45">
        <f>AS63+AS121+AS179+AS237</f>
        <v/>
      </c>
      <c r="AT264" s="45">
        <f>AT63+AT121+AT179+AT237</f>
        <v/>
      </c>
      <c r="AU264" s="45">
        <f>AU63+AU121+AU179+AU237</f>
        <v/>
      </c>
      <c r="AV264" s="45">
        <f>AV63+AV121+AV179+AV237</f>
        <v/>
      </c>
      <c r="AW264" s="45">
        <f>AW63+AW121+AW179+AW237</f>
        <v/>
      </c>
      <c r="AX264" s="45">
        <f>AX63+AX121+AX179+AX237</f>
        <v/>
      </c>
      <c r="AY264" s="45">
        <f>AY63+AY121+AY179+AY237</f>
        <v/>
      </c>
      <c r="AZ264" s="45">
        <f>AZ63+AZ121+AZ179+AZ237</f>
        <v/>
      </c>
      <c r="BA264" s="45">
        <f>BA63+BA121+BA179+BA237</f>
        <v/>
      </c>
      <c r="BB264" s="45">
        <f>BB63+BB121+BB179+BB237</f>
        <v/>
      </c>
      <c r="BC264" s="45">
        <f>BC63+BC121+BC179+BC237</f>
        <v/>
      </c>
      <c r="BD264" s="45">
        <f>BD63+BD121+BD179+BD237</f>
        <v/>
      </c>
      <c r="BE264" s="45">
        <f>BE63+BE121+BE179+BE237</f>
        <v/>
      </c>
      <c r="BF264" s="45">
        <f>BF63+BF121+BF179+BF237</f>
        <v/>
      </c>
      <c r="BG264" s="45">
        <f>BG63+BG121+BG179+BG237</f>
        <v/>
      </c>
      <c r="BH264" s="45">
        <f>BH63+BH121+BH179+BH237</f>
        <v/>
      </c>
      <c r="BI264" s="45">
        <f>BI63+BI121+BI179+BI237</f>
        <v/>
      </c>
      <c r="BJ264" s="45">
        <f>BJ63+BJ121+BJ179+BJ237</f>
        <v/>
      </c>
      <c r="BK264" s="45">
        <f>BK63+BK121+BK179+BK237</f>
        <v/>
      </c>
      <c r="BL264" s="45">
        <f>BL63+BL121+BL179+BL237</f>
        <v/>
      </c>
      <c r="BM264" s="45">
        <f>BM63+BM121+BM179+BM237</f>
        <v/>
      </c>
      <c r="BN264" s="45">
        <f>BN63+BN121+BN179+BN237</f>
        <v/>
      </c>
      <c r="BO264" s="45">
        <f>BO63+BO121+BO179+BO237</f>
        <v/>
      </c>
      <c r="BP264" s="45">
        <f>BP63+BP121+BP179+BP237</f>
        <v/>
      </c>
      <c r="BQ264" s="45">
        <f>BQ63+BQ121+BQ179+BQ237</f>
        <v/>
      </c>
      <c r="BR264" s="45">
        <f>BR63+BR121+BR179+BR237</f>
        <v/>
      </c>
      <c r="BS264" s="45">
        <f>BS63+BS121+BS179+BS237</f>
        <v/>
      </c>
      <c r="BT264" s="45">
        <f>BT63+BT121+BT179+BT237</f>
        <v/>
      </c>
      <c r="BU264" s="45">
        <f>BU63+BU121+BU179+BU237</f>
        <v/>
      </c>
      <c r="BV264" s="45">
        <f>BV63+BV121+BV179+BV237</f>
        <v/>
      </c>
      <c r="BW264" s="45">
        <f>BW63+BW121+BW179+BW237</f>
        <v/>
      </c>
      <c r="BX264" s="45">
        <f>BX63+BX121+BX179+BX237</f>
        <v/>
      </c>
      <c r="BY264" s="45">
        <f>BY63+BY121+BY179+BY237</f>
        <v/>
      </c>
      <c r="BZ264" s="45">
        <f>BZ63+BZ121+BZ179+BZ237</f>
        <v/>
      </c>
      <c r="CA264" s="45">
        <f>CA63+CA121+CA179+CA237</f>
        <v/>
      </c>
      <c r="CB264" s="45">
        <f>CB63+CB121+CB179+CB237</f>
        <v/>
      </c>
      <c r="CC264" s="45">
        <f>CC63+CC121+CC179+CC237</f>
        <v/>
      </c>
      <c r="CD264" s="45">
        <f>CD63+CD121+CD179+CD237</f>
        <v/>
      </c>
      <c r="CE264" s="45">
        <f>CE63+CE121+CE179+CE237</f>
        <v/>
      </c>
      <c r="CF264" s="45">
        <f>CF63+CF121+CF179+CF237</f>
        <v/>
      </c>
      <c r="CG264" s="45">
        <f>CG63+CG121+CG179+CG237</f>
        <v/>
      </c>
      <c r="CH264" s="45">
        <f>CH63+CH121+CH179+CH237</f>
        <v/>
      </c>
      <c r="CI264" s="45">
        <f>CI63+CI121+CI179+CI237</f>
        <v/>
      </c>
      <c r="CJ264" s="45">
        <f>CJ63+CJ121+CJ179+CJ237</f>
        <v/>
      </c>
      <c r="CK264" s="45">
        <f>CK63+CK121+CK179+CK237</f>
        <v/>
      </c>
      <c r="CL264" s="45">
        <f>CL63+CL121+CL179+CL237</f>
        <v/>
      </c>
      <c r="CM264" s="45">
        <f>CM63+CM121+CM179+CM237</f>
        <v/>
      </c>
      <c r="CN264" s="45">
        <f>CN63+CN121+CN179+CN237</f>
        <v/>
      </c>
      <c r="CO264" s="45">
        <f>CO63+CO121+CO179+CO237</f>
        <v/>
      </c>
      <c r="CP264" s="45">
        <f>CP63+CP121+CP179+CP237</f>
        <v/>
      </c>
      <c r="CQ264" s="45">
        <f>CQ63+CQ121+CQ179+CQ237</f>
        <v/>
      </c>
      <c r="CR264" s="45">
        <f>CR63+CR121+CR179+CR237</f>
        <v/>
      </c>
      <c r="CS264" s="45">
        <f>CS63+CS121+CS179+CS237</f>
        <v/>
      </c>
      <c r="CT264" s="45">
        <f>CT63+CT121+CT179+CT237</f>
        <v/>
      </c>
      <c r="CU264" s="45">
        <f>CU63+CU121+CU179+CU237</f>
        <v/>
      </c>
      <c r="CV264" s="45">
        <f>CV63+CV121+CV179+CV237</f>
        <v/>
      </c>
      <c r="CW264" s="45">
        <f>CW63+CW121+CW179+CW237</f>
        <v/>
      </c>
      <c r="CX264" s="45">
        <f>CX63+CX121+CX179+CX237</f>
        <v/>
      </c>
      <c r="CY264" s="45">
        <f>CY63+CY121+CY179+CY237</f>
        <v/>
      </c>
      <c r="CZ264" s="45">
        <f>CZ63+CZ121+CZ179+CZ237</f>
        <v/>
      </c>
      <c r="DA264" s="45">
        <f>DA63+DA121+DA179+DA237</f>
        <v/>
      </c>
      <c r="DB264" s="45">
        <f>DB63+DB121+DB179+DB237</f>
        <v/>
      </c>
      <c r="DC264" s="45">
        <f>DC63+DC121+DC179+DC237</f>
        <v/>
      </c>
      <c r="DD264" s="45">
        <f>DD63+DD121+DD179+DD237</f>
        <v/>
      </c>
      <c r="DE264" s="45">
        <f>DE63+DE121+DE179+DE237</f>
        <v/>
      </c>
      <c r="DF264" s="45">
        <f>DF63+DF121+DF179+DF237</f>
        <v/>
      </c>
      <c r="DG264" s="45">
        <f>DG63+DG121+DG179+DG237</f>
        <v/>
      </c>
      <c r="DH264" s="45">
        <f>DH63+DH121+DH179+DH237</f>
        <v/>
      </c>
      <c r="DI264" s="45">
        <f>DI63+DI121+DI179+DI237</f>
        <v/>
      </c>
      <c r="DJ264" s="45">
        <f>DJ63+DJ121+DJ179+DJ237</f>
        <v/>
      </c>
      <c r="DK264" s="45">
        <f>DK63+DK121+DK179+DK237</f>
        <v/>
      </c>
      <c r="DL264" s="45">
        <f>DL63+DL121+DL179+DL237</f>
        <v/>
      </c>
      <c r="DM264" s="45">
        <f>DM63+DM121+DM179+DM237</f>
        <v/>
      </c>
      <c r="DN264" s="45">
        <f>DN63+DN121+DN179+DN237</f>
        <v/>
      </c>
      <c r="DO264" s="45">
        <f>DO63+DO121+DO179+DO237</f>
        <v/>
      </c>
      <c r="DP264" s="45">
        <f>DP63+DP121+DP179+DP237</f>
        <v/>
      </c>
      <c r="DQ264" s="45">
        <f>DQ63+DQ121+DQ179+DQ237</f>
        <v/>
      </c>
      <c r="DR264" s="45">
        <f>DR63+DR121+DR179+DR237</f>
        <v/>
      </c>
      <c r="DS264" s="45">
        <f>DS63+DS121+DS179+DS237</f>
        <v/>
      </c>
      <c r="DT264" s="45">
        <f>DT63+DT121+DT179+DT237</f>
        <v/>
      </c>
      <c r="DU264" s="45">
        <f>DU63+DU121+DU179+DU237</f>
        <v/>
      </c>
      <c r="DV264" s="45">
        <f>DV63+DV121+DV179+DV237</f>
        <v/>
      </c>
      <c r="DW264" s="45">
        <f>DW63+DW121+DW179+DW237</f>
        <v/>
      </c>
      <c r="DX264" s="45">
        <f>DX63+DX121+DX179+DX237</f>
        <v/>
      </c>
      <c r="DY264" s="45">
        <f>DY63+DY121+DY179+DY237</f>
        <v/>
      </c>
      <c r="DZ264" s="45">
        <f>DZ63+DZ121+DZ179+DZ237</f>
        <v/>
      </c>
      <c r="EA264" s="45">
        <f>EA63+EA121+EA179+EA237</f>
        <v/>
      </c>
      <c r="EB264" s="45">
        <f>EB63+EB121+EB179+EB237</f>
        <v/>
      </c>
      <c r="EC264" s="45">
        <f>EC63+EC121+EC179+EC237</f>
        <v/>
      </c>
      <c r="ED264" s="45">
        <f>ED63+ED121+ED179+ED237</f>
        <v/>
      </c>
      <c r="EE264" s="45">
        <f>EE63+EE121+EE179+EE237</f>
        <v/>
      </c>
      <c r="EF264" s="45">
        <f>EF63+EF121+EF179+EF237</f>
        <v/>
      </c>
      <c r="EG264" s="45">
        <f>EG63+EG121+EG179+EG237</f>
        <v/>
      </c>
      <c r="EH264" s="45">
        <f>EH63+EH121+EH179+EH237</f>
        <v/>
      </c>
      <c r="EI264" s="45">
        <f>EI63+EI121+EI179+EI237</f>
        <v/>
      </c>
      <c r="EJ264" s="45">
        <f>EJ63+EJ121+EJ179+EJ237</f>
        <v/>
      </c>
      <c r="EK264" s="45">
        <f>EK63+EK121+EK179+EK237</f>
        <v/>
      </c>
      <c r="EL264" s="45">
        <f>EL63+EL121+EL179+EL237</f>
        <v/>
      </c>
      <c r="EM264" s="45">
        <f>EM63+EM121+EM179+EM237</f>
        <v/>
      </c>
      <c r="EN264" s="45">
        <f>EN63+EN121+EN179+EN237</f>
        <v/>
      </c>
      <c r="EO264" s="45">
        <f>EO63+EO121+EO179+EO237</f>
        <v/>
      </c>
      <c r="EP264" s="45">
        <f>EP63+EP121+EP179+EP237</f>
        <v/>
      </c>
      <c r="EQ264" s="45">
        <f>EQ63+EQ121+EQ179+EQ237</f>
        <v/>
      </c>
      <c r="ER264" s="45">
        <f>ER63+ER121+ER179+ER237</f>
        <v/>
      </c>
      <c r="ES264" s="45">
        <f>ES63+ES121+ES179+ES237</f>
        <v/>
      </c>
      <c r="ET264" s="45">
        <f>ET63+ET121+ET179+ET237</f>
        <v/>
      </c>
      <c r="EU264" s="45">
        <f>EU63+EU121+EU179+EU237</f>
        <v/>
      </c>
      <c r="EV264" s="45">
        <f>EV63+EV121+EV179+EV237</f>
        <v/>
      </c>
      <c r="EW264" s="45">
        <f>EW63+EW121+EW179+EW237</f>
        <v/>
      </c>
      <c r="EX264" s="45">
        <f>EX63+EX121+EX179+EX237</f>
        <v/>
      </c>
      <c r="EY264" s="45">
        <f>EY63+EY121+EY179+EY237</f>
        <v/>
      </c>
      <c r="EZ264" s="45">
        <f>EZ63+EZ121+EZ179+EZ237</f>
        <v/>
      </c>
      <c r="FA264" s="45">
        <f>FA63+FA121+FA179+FA237</f>
        <v/>
      </c>
      <c r="FB264" s="45">
        <f>FB63+FB121+FB179+FB237</f>
        <v/>
      </c>
      <c r="FC264" s="45">
        <f>FC63+FC121+FC179+FC237</f>
        <v/>
      </c>
      <c r="FD264" s="45">
        <f>FD63+FD121+FD179+FD237</f>
        <v/>
      </c>
      <c r="FE264" s="45">
        <f>FE63+FE121+FE179+FE237</f>
        <v/>
      </c>
      <c r="FF264" s="45">
        <f>FF63+FF121+FF179+FF237</f>
        <v/>
      </c>
      <c r="FG264" s="45">
        <f>FG63+FG121+FG179+FG237</f>
        <v/>
      </c>
      <c r="FH264" s="45">
        <f>FH63+FH121+FH179+FH237</f>
        <v/>
      </c>
      <c r="FI264" s="45">
        <f>FI63+FI121+FI179+FI237</f>
        <v/>
      </c>
      <c r="FJ264" s="45">
        <f>FJ63+FJ121+FJ179+FJ237</f>
        <v/>
      </c>
      <c r="FK264" s="45">
        <f>FK63+FK121+FK179+FK237</f>
        <v/>
      </c>
      <c r="FL264" s="45">
        <f>FL63+FL121+FL179+FL237</f>
        <v/>
      </c>
      <c r="FM264" s="45">
        <f>FM63+FM121+FM179+FM237</f>
        <v/>
      </c>
      <c r="FN264" s="45">
        <f>FN63+FN121+FN179+FN237</f>
        <v/>
      </c>
      <c r="FO264" s="45">
        <f>FO63+FO121+FO179+FO237</f>
        <v/>
      </c>
      <c r="FP264" s="45">
        <f>FP63+FP121+FP179+FP237</f>
        <v/>
      </c>
      <c r="FQ264" s="45">
        <f>FQ63+FQ121+FQ179+FQ237</f>
        <v/>
      </c>
      <c r="FR264" s="45">
        <f>FR63+FR121+FR179+FR237</f>
        <v/>
      </c>
      <c r="FS264" s="45">
        <f>FS63+FS121+FS179+FS237</f>
        <v/>
      </c>
      <c r="FT264" s="45">
        <f>FT63+FT121+FT179+FT237</f>
        <v/>
      </c>
      <c r="FU264" s="45">
        <f>FU63+FU121+FU179+FU237</f>
        <v/>
      </c>
      <c r="FV264" s="45">
        <f>FV63+FV121+FV179+FV237</f>
        <v/>
      </c>
      <c r="FW264" s="45">
        <f>FW63+FW121+FW179+FW237</f>
        <v/>
      </c>
      <c r="FX264" s="45">
        <f>FX63+FX121+FX179+FX237</f>
        <v/>
      </c>
      <c r="FY264" s="45">
        <f>FY63+FY121+FY179+FY237</f>
        <v/>
      </c>
      <c r="FZ264" s="45">
        <f>FZ63+FZ121+FZ179+FZ237</f>
        <v/>
      </c>
      <c r="GA264" s="45">
        <f>GA63+GA121+GA179+GA237</f>
        <v/>
      </c>
      <c r="GB264" s="45">
        <f>GB63+GB121+GB179+GB237</f>
        <v/>
      </c>
      <c r="GC264" s="45">
        <f>GC63+GC121+GC179+GC237</f>
        <v/>
      </c>
      <c r="GD264" s="45">
        <f>GD63+GD121+GD179+GD237</f>
        <v/>
      </c>
      <c r="GE264" s="45">
        <f>GE63+GE121+GE179+GE237</f>
        <v/>
      </c>
      <c r="GF264" s="45">
        <f>GF63+GF121+GF179+GF237</f>
        <v/>
      </c>
      <c r="GG264" s="45">
        <f>GG63+GG121+GG179+GG237</f>
        <v/>
      </c>
      <c r="GH264" s="45">
        <f>GH63+GH121+GH179+GH237</f>
        <v/>
      </c>
      <c r="GI264" s="45">
        <f>GI63+GI121+GI179+GI237</f>
        <v/>
      </c>
      <c r="GJ264" s="45">
        <f>GJ63+GJ121+GJ179+GJ237</f>
        <v/>
      </c>
      <c r="GK264" s="45">
        <f>GK63+GK121+GK179+GK237</f>
        <v/>
      </c>
      <c r="GL264" s="45">
        <f>GL63+GL121+GL179+GL237</f>
        <v/>
      </c>
      <c r="GM264" s="45">
        <f>GM63+GM121+GM179+GM237</f>
        <v/>
      </c>
      <c r="GN264" s="45">
        <f>GN63+GN121+GN179+GN237</f>
        <v/>
      </c>
      <c r="GO264" s="45">
        <f>GO63+GO121+GO179+GO237</f>
        <v/>
      </c>
      <c r="GP264" s="45">
        <f>GP63+GP121+GP179+GP237</f>
        <v/>
      </c>
      <c r="GQ264" s="45">
        <f>GQ63+GQ121+GQ179+GQ237</f>
        <v/>
      </c>
      <c r="GR264" s="45">
        <f>GR63+GR121+GR179+GR237</f>
        <v/>
      </c>
      <c r="GS264" s="45">
        <f>GS63+GS121+GS179+GS237</f>
        <v/>
      </c>
      <c r="GT264" s="45">
        <f>GT63+GT121+GT179+GT237</f>
        <v/>
      </c>
      <c r="GU264" s="45">
        <f>GU63+GU121+GU179+GU237</f>
        <v/>
      </c>
      <c r="GV264" s="45">
        <f>GV63+GV121+GV179+GV237</f>
        <v/>
      </c>
      <c r="GW264" s="45">
        <f>GW63+GW121+GW179+GW237</f>
        <v/>
      </c>
      <c r="GX264" s="45">
        <f>GX63+GX121+GX179+GX237</f>
        <v/>
      </c>
      <c r="GY264" s="45">
        <f>GY63+GY121+GY179+GY237</f>
        <v/>
      </c>
      <c r="GZ264" s="45">
        <f>GZ63+GZ121+GZ179+GZ237</f>
        <v/>
      </c>
      <c r="HA264" s="45">
        <f>HA63+HA121+HA179+HA237</f>
        <v/>
      </c>
      <c r="HB264" s="45">
        <f>HB63+HB121+HB179+HB237</f>
        <v/>
      </c>
      <c r="HC264" s="45">
        <f>HC63+HC121+HC179+HC237</f>
        <v/>
      </c>
      <c r="HD264" s="45">
        <f>HD63+HD121+HD179+HD237</f>
        <v/>
      </c>
      <c r="HE264" s="45">
        <f>HE63+HE121+HE179+HE237</f>
        <v/>
      </c>
      <c r="HF264" s="45">
        <f>HF63+HF121+HF179+HF237</f>
        <v/>
      </c>
      <c r="HG264" s="45">
        <f>HG63+HG121+HG179+HG237</f>
        <v/>
      </c>
      <c r="HH264" s="45">
        <f>HH63+HH121+HH179+HH237</f>
        <v/>
      </c>
      <c r="HI264" s="45">
        <f>HI63+HI121+HI179+HI237</f>
        <v/>
      </c>
      <c r="HJ264" s="45">
        <f>HJ63+HJ121+HJ179+HJ237</f>
        <v/>
      </c>
      <c r="HK264" s="45">
        <f>HK63+HK121+HK179+HK237</f>
        <v/>
      </c>
      <c r="HL264" s="45">
        <f>HL63+HL121+HL179+HL237</f>
        <v/>
      </c>
      <c r="HM264" s="45">
        <f>HM63+HM121+HM179+HM237</f>
        <v/>
      </c>
      <c r="HN264" s="45">
        <f>HN63+HN121+HN179+HN237</f>
        <v/>
      </c>
      <c r="HO264" s="45">
        <f>HO63+HO121+HO179+HO237</f>
        <v/>
      </c>
      <c r="HP264" s="45">
        <f>HP63+HP121+HP179+HP237</f>
        <v/>
      </c>
      <c r="HQ264" s="45">
        <f>HQ63+HQ121+HQ179+HQ237</f>
        <v/>
      </c>
      <c r="HR264" s="45">
        <f>HR63+HR121+HR179+HR237</f>
        <v/>
      </c>
      <c r="HS264" s="45">
        <f>HS63+HS121+HS179+HS237</f>
        <v/>
      </c>
      <c r="HT264" s="45">
        <f>HT63+HT121+HT179+HT237</f>
        <v/>
      </c>
      <c r="HU264" s="45">
        <f>HU63+HU121+HU179+HU237</f>
        <v/>
      </c>
      <c r="HV264" s="45">
        <f>HV63+HV121+HV179+HV237</f>
        <v/>
      </c>
      <c r="HW264" s="45">
        <f>HW63+HW121+HW179+HW237</f>
        <v/>
      </c>
      <c r="HX264" s="45">
        <f>HX63+HX121+HX179+HX237</f>
        <v/>
      </c>
      <c r="HY264" s="45">
        <f>HY63+HY121+HY179+HY237</f>
        <v/>
      </c>
      <c r="HZ264" s="45">
        <f>HZ63+HZ121+HZ179+HZ237</f>
        <v/>
      </c>
      <c r="IA264" s="45">
        <f>IA63+IA121+IA179+IA237</f>
        <v/>
      </c>
      <c r="IB264" s="45">
        <f>IB63+IB121+IB179+IB237</f>
        <v/>
      </c>
      <c r="IC264" s="45">
        <f>IC63+IC121+IC179+IC237</f>
        <v/>
      </c>
      <c r="ID264" s="45">
        <f>ID63+ID121+ID179+ID237</f>
        <v/>
      </c>
      <c r="IE264" s="45">
        <f>IE63+IE121+IE179+IE237</f>
        <v/>
      </c>
      <c r="IF264" s="45">
        <f>IF63+IF121+IF179+IF237</f>
        <v/>
      </c>
      <c r="IG264" s="45">
        <f>IG63+IG121+IG179+IG237</f>
        <v/>
      </c>
      <c r="IH264" s="45">
        <f>IH63+IH121+IH179+IH237</f>
        <v/>
      </c>
      <c r="II264" s="45">
        <f>II63+II121+II179+II237</f>
        <v/>
      </c>
      <c r="IJ264" s="45">
        <f>IJ63+IJ121+IJ179+IJ237</f>
        <v/>
      </c>
      <c r="IK264" s="45">
        <f>IK63+IK121+IK179+IK237</f>
        <v/>
      </c>
      <c r="IL264" s="45">
        <f>IL63+IL121+IL179+IL237</f>
        <v/>
      </c>
      <c r="IM264" s="45">
        <f>IM63+IM121+IM179+IM237</f>
        <v/>
      </c>
      <c r="IN264" s="45">
        <f>IN63+IN121+IN179+IN237</f>
        <v/>
      </c>
      <c r="IO264" s="45">
        <f>IO63+IO121+IO179+IO237</f>
        <v/>
      </c>
      <c r="IP264" s="45">
        <f>IP63+IP121+IP179+IP237</f>
        <v/>
      </c>
      <c r="IQ264" s="45">
        <f>IQ63+IQ121+IQ179+IQ237</f>
        <v/>
      </c>
      <c r="IR264" s="45">
        <f>IR63+IR121+IR179+IR237</f>
        <v/>
      </c>
      <c r="IS264" s="45">
        <f>IS63+IS121+IS179+IS237</f>
        <v/>
      </c>
      <c r="IT264" s="45">
        <f>IT63+IT121+IT179+IT237</f>
        <v/>
      </c>
      <c r="IU264" s="45">
        <f>IU63+IU121+IU179+IU237</f>
        <v/>
      </c>
      <c r="IV264" s="45">
        <f>IV63+IV121+IV179+IV237</f>
        <v/>
      </c>
      <c r="IW264" s="45">
        <f>IW63+IW121+IW179+IW237</f>
        <v/>
      </c>
      <c r="IX264" s="45">
        <f>IX63+IX121+IX179+IX237</f>
        <v/>
      </c>
      <c r="IY264" s="45">
        <f>IY63+IY121+IY179+IY237</f>
        <v/>
      </c>
      <c r="IZ264" s="45">
        <f>IZ63+IZ121+IZ179+IZ237</f>
        <v/>
      </c>
      <c r="JA264" s="45">
        <f>JA63+JA121+JA179+JA237</f>
        <v/>
      </c>
      <c r="JB264" s="45">
        <f>JB63+JB121+JB179+JB237</f>
        <v/>
      </c>
      <c r="JC264" s="45">
        <f>JC63+JC121+JC179+JC237</f>
        <v/>
      </c>
      <c r="JD264" s="45">
        <f>JD63+JD121+JD179+JD237</f>
        <v/>
      </c>
      <c r="JE264" s="45">
        <f>JE63+JE121+JE179+JE237</f>
        <v/>
      </c>
      <c r="JF264" s="45">
        <f>JF63+JF121+JF179+JF237</f>
        <v/>
      </c>
      <c r="JG264" s="45">
        <f>JG63+JG121+JG179+JG237</f>
        <v/>
      </c>
      <c r="JH264" s="45">
        <f>JH63+JH121+JH179+JH237</f>
        <v/>
      </c>
      <c r="JI264" s="45">
        <f>JI63+JI121+JI179+JI237</f>
        <v/>
      </c>
      <c r="JJ264" s="45">
        <f>JJ63+JJ121+JJ179+JJ237</f>
        <v/>
      </c>
      <c r="JK264" s="45">
        <f>JK63+JK121+JK179+JK237</f>
        <v/>
      </c>
      <c r="JL264" s="45">
        <f>JL63+JL121+JL179+JL237</f>
        <v/>
      </c>
      <c r="JM264" s="45">
        <f>JM63+JM121+JM179+JM237</f>
        <v/>
      </c>
      <c r="JN264" s="45">
        <f>JN63+JN121+JN179+JN237</f>
        <v/>
      </c>
      <c r="JO264" s="45">
        <f>JO63+JO121+JO179+JO237</f>
        <v/>
      </c>
      <c r="JP264" s="45">
        <f>JP63+JP121+JP179+JP237</f>
        <v/>
      </c>
      <c r="JQ264" s="45">
        <f>JQ63+JQ121+JQ179+JQ237</f>
        <v/>
      </c>
      <c r="JR264" s="45">
        <f>JR63+JR121+JR179+JR237</f>
        <v/>
      </c>
      <c r="JS264" s="45">
        <f>JS63+JS121+JS179+JS237</f>
        <v/>
      </c>
      <c r="JT264" s="45">
        <f>JT63+JT121+JT179+JT237</f>
        <v/>
      </c>
      <c r="JU264" s="45">
        <f>JU63+JU121+JU179+JU237</f>
        <v/>
      </c>
      <c r="JV264" s="45">
        <f>JV63+JV121+JV179+JV237</f>
        <v/>
      </c>
      <c r="JW264" s="45">
        <f>JW63+JW121+JW179+JW237</f>
        <v/>
      </c>
      <c r="JX264" s="45">
        <f>JX63+JX121+JX179+JX237</f>
        <v/>
      </c>
      <c r="JY264" s="45">
        <f>JY63+JY121+JY179+JY237</f>
        <v/>
      </c>
      <c r="JZ264" s="45">
        <f>JZ63+JZ121+JZ179+JZ237</f>
        <v/>
      </c>
      <c r="KA264" s="45">
        <f>KA63+KA121+KA179+KA237</f>
        <v/>
      </c>
      <c r="KB264" s="45">
        <f>KB63+KB121+KB179+KB237</f>
        <v/>
      </c>
      <c r="KC264" s="45">
        <f>KC63+KC121+KC179+KC237</f>
        <v/>
      </c>
      <c r="KD264" s="45">
        <f>KD63+KD121+KD179+KD237</f>
        <v/>
      </c>
      <c r="KE264" s="45">
        <f>KE63+KE121+KE179+KE237</f>
        <v/>
      </c>
      <c r="KF264" s="45">
        <f>KF63+KF121+KF179+KF237</f>
        <v/>
      </c>
      <c r="KG264" s="45">
        <f>KG63+KG121+KG179+KG237</f>
        <v/>
      </c>
      <c r="KH264" s="45">
        <f>KH63+KH121+KH179+KH237</f>
        <v/>
      </c>
      <c r="KI264" s="45">
        <f>KI63+KI121+KI179+KI237</f>
        <v/>
      </c>
      <c r="KJ264" s="45">
        <f>KJ63+KJ121+KJ179+KJ237</f>
        <v/>
      </c>
      <c r="KK264" s="45">
        <f>KK63+KK121+KK179+KK237</f>
        <v/>
      </c>
      <c r="KL264" s="45">
        <f>KL63+KL121+KL179+KL237</f>
        <v/>
      </c>
      <c r="KM264" s="45">
        <f>KM63+KM121+KM179+KM237</f>
        <v/>
      </c>
      <c r="KN264" s="45">
        <f>KN63+KN121+KN179+KN237</f>
        <v/>
      </c>
      <c r="KO264" s="45">
        <f>KO63+KO121+KO179+KO237</f>
        <v/>
      </c>
      <c r="KP264" s="45">
        <f>KP63+KP121+KP179+KP237</f>
        <v/>
      </c>
      <c r="KQ264" s="45">
        <f>KQ63+KQ121+KQ179+KQ237</f>
        <v/>
      </c>
      <c r="KR264" s="45">
        <f>KR63+KR121+KR179+KR237</f>
        <v/>
      </c>
      <c r="KS264" s="45">
        <f>KS63+KS121+KS179+KS237</f>
        <v/>
      </c>
      <c r="KT264" s="45">
        <f>KT63+KT121+KT179+KT237</f>
        <v/>
      </c>
      <c r="KU264" s="45">
        <f>KU63+KU121+KU179+KU237</f>
        <v/>
      </c>
      <c r="KV264" s="45">
        <f>KV63+KV121+KV179+KV237</f>
        <v/>
      </c>
      <c r="KW264" s="45">
        <f>KW63+KW121+KW179+KW237</f>
        <v/>
      </c>
      <c r="KX264" s="45">
        <f>KX63+KX121+KX179+KX237</f>
        <v/>
      </c>
      <c r="KY264" s="45">
        <f>KY63+KY121+KY179+KY237</f>
        <v/>
      </c>
      <c r="KZ264" s="45">
        <f>KZ63+KZ121+KZ179+KZ237</f>
        <v/>
      </c>
      <c r="LA264" s="45">
        <f>LA63+LA121+LA179+LA237</f>
        <v/>
      </c>
      <c r="LB264" s="45">
        <f>LB63+LB121+LB179+LB237</f>
        <v/>
      </c>
      <c r="LC264" s="45">
        <f>LC63+LC121+LC179+LC237</f>
        <v/>
      </c>
      <c r="LD264" s="45">
        <f>LD63+LD121+LD179+LD237</f>
        <v/>
      </c>
      <c r="LE264" s="45">
        <f>LE63+LE121+LE179+LE237</f>
        <v/>
      </c>
      <c r="LF264" s="45">
        <f>LF63+LF121+LF179+LF237</f>
        <v/>
      </c>
      <c r="LG264" s="45">
        <f>LG63+LG121+LG179+LG237</f>
        <v/>
      </c>
      <c r="LH264" s="45">
        <f>LH63+LH121+LH179+LH237</f>
        <v/>
      </c>
      <c r="LI264" s="45">
        <f>LI63+LI121+LI179+LI237</f>
        <v/>
      </c>
      <c r="LJ264" s="45">
        <f>LJ63+LJ121+LJ179+LJ237</f>
        <v/>
      </c>
      <c r="LK264" s="45">
        <f>LK63+LK121+LK179+LK237</f>
        <v/>
      </c>
      <c r="LL264" s="45">
        <f>LL63+LL121+LL179+LL237</f>
        <v/>
      </c>
      <c r="LM264" s="45">
        <f>LM63+LM121+LM179+LM237</f>
        <v/>
      </c>
      <c r="LN264" s="45">
        <f>LN63+LN121+LN179+LN237</f>
        <v/>
      </c>
      <c r="LO264" s="45">
        <f>LO63+LO121+LO179+LO237</f>
        <v/>
      </c>
      <c r="LP264" s="45">
        <f>LP63+LP121+LP179+LP237</f>
        <v/>
      </c>
      <c r="LQ264" s="45">
        <f>LQ63+LQ121+LQ179+LQ237</f>
        <v/>
      </c>
      <c r="LR264" s="45">
        <f>LR63+LR121+LR179+LR237</f>
        <v/>
      </c>
      <c r="LS264" s="45">
        <f>LS63+LS121+LS179+LS237</f>
        <v/>
      </c>
      <c r="LT264" s="45">
        <f>LT63+LT121+LT179+LT237</f>
        <v/>
      </c>
      <c r="LU264" s="45">
        <f>LU63+LU121+LU179+LU237</f>
        <v/>
      </c>
      <c r="LV264" s="45">
        <f>LV63+LV121+LV179+LV237</f>
        <v/>
      </c>
      <c r="LW264" s="45">
        <f>LW63+LW121+LW179+LW237</f>
        <v/>
      </c>
      <c r="LX264" s="45">
        <f>LX63+LX121+LX179+LX237</f>
        <v/>
      </c>
      <c r="LY264" s="45">
        <f>LY63+LY121+LY179+LY237</f>
        <v/>
      </c>
      <c r="LZ264" s="45">
        <f>LZ63+LZ121+LZ179+LZ237</f>
        <v/>
      </c>
      <c r="MA264" s="45">
        <f>MA63+MA121+MA179+MA237</f>
        <v/>
      </c>
      <c r="MB264" s="45">
        <f>MB63+MB121+MB179+MB237</f>
        <v/>
      </c>
      <c r="MC264" s="45">
        <f>MC63+MC121+MC179+MC237</f>
        <v/>
      </c>
      <c r="MD264" s="45">
        <f>MD63+MD121+MD179+MD237</f>
        <v/>
      </c>
      <c r="ME264" s="45">
        <f>ME63+ME121+ME179+ME237</f>
        <v/>
      </c>
      <c r="MF264" s="45">
        <f>MF63+MF121+MF179+MF237</f>
        <v/>
      </c>
      <c r="MG264" s="45">
        <f>MG63+MG121+MG179+MG237</f>
        <v/>
      </c>
      <c r="MH264" s="45">
        <f>MH63+MH121+MH179+MH237</f>
        <v/>
      </c>
      <c r="MI264" s="45">
        <f>MI63+MI121+MI179+MI237</f>
        <v/>
      </c>
      <c r="MJ264" s="45">
        <f>MJ63+MJ121+MJ179+MJ237</f>
        <v/>
      </c>
      <c r="MK264" s="45">
        <f>MK63+MK121+MK179+MK237</f>
        <v/>
      </c>
      <c r="ML264" s="45">
        <f>ML63+ML121+ML179+ML237</f>
        <v/>
      </c>
      <c r="MM264" s="45">
        <f>MM63+MM121+MM179+MM237</f>
        <v/>
      </c>
      <c r="MN264" s="45">
        <f>MN63+MN121+MN179+MN237</f>
        <v/>
      </c>
      <c r="MO264" s="45">
        <f>MO63+MO121+MO179+MO237</f>
        <v/>
      </c>
      <c r="MP264" s="45">
        <f>MP63+MP121+MP179+MP237</f>
        <v/>
      </c>
      <c r="MQ264" s="45">
        <f>MQ63+MQ121+MQ179+MQ237</f>
        <v/>
      </c>
      <c r="MR264" s="45">
        <f>MR63+MR121+MR179+MR237</f>
        <v/>
      </c>
      <c r="MS264" s="45">
        <f>MS63+MS121+MS179+MS237</f>
        <v/>
      </c>
      <c r="MT264" s="45">
        <f>MT63+MT121+MT179+MT237</f>
        <v/>
      </c>
      <c r="MU264" s="45">
        <f>MU63+MU121+MU179+MU237</f>
        <v/>
      </c>
      <c r="MV264" s="45">
        <f>MV63+MV121+MV179+MV237</f>
        <v/>
      </c>
      <c r="MW264" s="45">
        <f>MW63+MW121+MW179+MW237</f>
        <v/>
      </c>
      <c r="MX264" s="45">
        <f>MX63+MX121+MX179+MX237</f>
        <v/>
      </c>
      <c r="MY264" s="45">
        <f>MY63+MY121+MY179+MY237</f>
        <v/>
      </c>
      <c r="MZ264" s="45">
        <f>MZ63+MZ121+MZ179+MZ237</f>
        <v/>
      </c>
      <c r="NA264" s="45">
        <f>NA63+NA121+NA179+NA237</f>
        <v/>
      </c>
      <c r="NB264" s="45">
        <f>NB63+NB121+NB179+NB237</f>
        <v/>
      </c>
      <c r="NC264" s="45">
        <f>NC63+NC121+NC179+NC237</f>
        <v/>
      </c>
      <c r="ND264" s="45">
        <f>ND63+ND121+ND179+ND237</f>
        <v/>
      </c>
      <c r="NE264" s="45">
        <f>NE63+NE121+NE179+NE237</f>
        <v/>
      </c>
      <c r="NF264" s="45">
        <f>NF63+NF121+NF179+NF237</f>
        <v/>
      </c>
      <c r="NG264" s="45">
        <f>NG63+NG121+NG179+NG237</f>
        <v/>
      </c>
      <c r="NH264" s="45">
        <f>NH63+NH121+NH179+NH237</f>
        <v/>
      </c>
      <c r="NI264" s="45">
        <f>NI63+NI121+NI179+NI237</f>
        <v/>
      </c>
      <c r="NJ264" s="45">
        <f>NJ63+NJ121+NJ179+NJ237</f>
        <v/>
      </c>
      <c r="NK264" s="45">
        <f>NK63+NK121+NK179+NK237</f>
        <v/>
      </c>
      <c r="NL264" s="45">
        <f>NL63+NL121+NL179+NL237</f>
        <v/>
      </c>
      <c r="NM264" s="45">
        <f>NM63+NM121+NM179+NM237</f>
        <v/>
      </c>
      <c r="NN264" s="45">
        <f>NN63+NN121+NN179+NN237</f>
        <v/>
      </c>
      <c r="NO264" s="45">
        <f>NO63+NO121+NO179+NO237</f>
        <v/>
      </c>
      <c r="NP264" s="45">
        <f>NP63+NP121+NP179+NP237</f>
        <v/>
      </c>
      <c r="NQ264" s="45">
        <f>NQ63+NQ121+NQ179+NQ237</f>
        <v/>
      </c>
      <c r="NR264" s="45">
        <f>NR63+NR121+NR179+NR237</f>
        <v/>
      </c>
      <c r="NS264" s="45">
        <f>NS63+NS121+NS179+NS237</f>
        <v/>
      </c>
      <c r="NT264" s="45">
        <f>NT63+NT121+NT179+NT237</f>
        <v/>
      </c>
      <c r="NU264" s="45">
        <f>NU63+NU121+NU179+NU237</f>
        <v/>
      </c>
      <c r="NV264" s="45">
        <f>NV63+NV121+NV179+NV237</f>
        <v/>
      </c>
      <c r="NW264" s="45">
        <f>NW63+NW121+NW179+NW237</f>
        <v/>
      </c>
      <c r="NX264" s="45">
        <f>NX63+NX121+NX179+NX237</f>
        <v/>
      </c>
      <c r="NY264" s="45">
        <f>NY63+NY121+NY179+NY237</f>
        <v/>
      </c>
      <c r="NZ264" s="45">
        <f>NZ63+NZ121+NZ179+NZ237</f>
        <v/>
      </c>
      <c r="OA264" s="45">
        <f>OA63+OA121+OA179+OA237</f>
        <v/>
      </c>
      <c r="OB264" s="45">
        <f>OB63+OB121+OB179+OB237</f>
        <v/>
      </c>
      <c r="OC264" s="45">
        <f>OC63+OC121+OC179+OC237</f>
        <v/>
      </c>
      <c r="OD264" s="45">
        <f>OD63+OD121+OD179+OD237</f>
        <v/>
      </c>
      <c r="OE264" s="45">
        <f>OE63+OE121+OE179+OE237</f>
        <v/>
      </c>
      <c r="OF264" s="45">
        <f>OF63+OF121+OF179+OF237</f>
        <v/>
      </c>
      <c r="OG264" s="45">
        <f>OG63+OG121+OG179+OG237</f>
        <v/>
      </c>
      <c r="OH264" s="45">
        <f>OH63+OH121+OH179+OH237</f>
        <v/>
      </c>
      <c r="OI264" s="45">
        <f>OI63+OI121+OI179+OI237</f>
        <v/>
      </c>
      <c r="OJ264" s="45">
        <f>OJ63+OJ121+OJ179+OJ237</f>
        <v/>
      </c>
      <c r="OK264" s="45">
        <f>OK63+OK121+OK179+OK237</f>
        <v/>
      </c>
      <c r="OL264" s="45">
        <f>OL63+OL121+OL179+OL237</f>
        <v/>
      </c>
      <c r="OM264" s="45">
        <f>OM63+OM121+OM179+OM237</f>
        <v/>
      </c>
      <c r="ON264" s="45">
        <f>ON63+ON121+ON179+ON237</f>
        <v/>
      </c>
      <c r="OO264" s="45">
        <f>OO63+OO121+OO179+OO237</f>
        <v/>
      </c>
      <c r="OP264" s="45">
        <f>OP63+OP121+OP179+OP237</f>
        <v/>
      </c>
      <c r="OQ264" s="45">
        <f>OQ63+OQ121+OQ179+OQ237</f>
        <v/>
      </c>
      <c r="OR264" s="45">
        <f>OR63+OR121+OR179+OR237</f>
        <v/>
      </c>
      <c r="OS264" s="45">
        <f>OS63+OS121+OS179+OS237</f>
        <v/>
      </c>
      <c r="OT264" s="45">
        <f>OT63+OT121+OT179+OT237</f>
        <v/>
      </c>
      <c r="OU264" s="45">
        <f>OU63+OU121+OU179+OU237</f>
        <v/>
      </c>
      <c r="OV264" s="45">
        <f>OV63+OV121+OV179+OV237</f>
        <v/>
      </c>
      <c r="OW264" s="45">
        <f>OW63+OW121+OW179+OW237</f>
        <v/>
      </c>
      <c r="OX264" s="45">
        <f>OX63+OX121+OX179+OX237</f>
        <v/>
      </c>
      <c r="OY264" s="45">
        <f>OY63+OY121+OY179+OY237</f>
        <v/>
      </c>
      <c r="OZ264" s="45">
        <f>OZ63+OZ121+OZ179+OZ237</f>
        <v/>
      </c>
      <c r="PA264" s="45">
        <f>PA63+PA121+PA179+PA237</f>
        <v/>
      </c>
      <c r="PB264" s="45">
        <f>PB63+PB121+PB179+PB237</f>
        <v/>
      </c>
      <c r="PC264" s="45">
        <f>PC63+PC121+PC179+PC237</f>
        <v/>
      </c>
      <c r="PD264" s="45">
        <f>PD63+PD121+PD179+PD237</f>
        <v/>
      </c>
      <c r="PE264" s="45">
        <f>PE63+PE121+PE179+PE237</f>
        <v/>
      </c>
      <c r="PF264" s="45">
        <f>PF63+PF121+PF179+PF237</f>
        <v/>
      </c>
      <c r="PG264" s="45">
        <f>PG63+PG121+PG179+PG237</f>
        <v/>
      </c>
      <c r="PH264" s="45">
        <f>PH63+PH121+PH179+PH237</f>
        <v/>
      </c>
      <c r="PI264" s="45">
        <f>PI63+PI121+PI179+PI237</f>
        <v/>
      </c>
      <c r="PJ264" s="45">
        <f>PJ63+PJ121+PJ179+PJ237</f>
        <v/>
      </c>
      <c r="PK264" s="45">
        <f>PK63+PK121+PK179+PK237</f>
        <v/>
      </c>
      <c r="PL264" s="45">
        <f>PL63+PL121+PL179+PL237</f>
        <v/>
      </c>
      <c r="PM264" s="45">
        <f>PM63+PM121+PM179+PM237</f>
        <v/>
      </c>
    </row>
    <row r="265">
      <c r="A265" s="9" t="inlineStr">
        <is>
          <t>Check: uses − sources (must be 0)</t>
        </is>
      </c>
      <c r="B265" s="9" t="inlineStr">
        <is>
          <t>ALL</t>
        </is>
      </c>
      <c r="C265" s="43">
        <f>SUM(D265:PM265)</f>
        <v/>
      </c>
      <c r="D265" s="44">
        <f>D64+D122+D180+D238</f>
        <v/>
      </c>
      <c r="E265" s="44">
        <f>E64+E122+E180+E238</f>
        <v/>
      </c>
      <c r="F265" s="44">
        <f>F64+F122+F180+F238</f>
        <v/>
      </c>
      <c r="G265" s="44">
        <f>G64+G122+G180+G238</f>
        <v/>
      </c>
      <c r="H265" s="44">
        <f>H64+H122+H180+H238</f>
        <v/>
      </c>
      <c r="I265" s="44">
        <f>I64+I122+I180+I238</f>
        <v/>
      </c>
      <c r="J265" s="44">
        <f>J64+J122+J180+J238</f>
        <v/>
      </c>
      <c r="K265" s="44">
        <f>K64+K122+K180+K238</f>
        <v/>
      </c>
      <c r="L265" s="44">
        <f>L64+L122+L180+L238</f>
        <v/>
      </c>
      <c r="M265" s="44">
        <f>M64+M122+M180+M238</f>
        <v/>
      </c>
      <c r="N265" s="44">
        <f>N64+N122+N180+N238</f>
        <v/>
      </c>
      <c r="O265" s="44">
        <f>O64+O122+O180+O238</f>
        <v/>
      </c>
      <c r="P265" s="44">
        <f>P64+P122+P180+P238</f>
        <v/>
      </c>
      <c r="Q265" s="44">
        <f>Q64+Q122+Q180+Q238</f>
        <v/>
      </c>
      <c r="R265" s="44">
        <f>R64+R122+R180+R238</f>
        <v/>
      </c>
      <c r="S265" s="44">
        <f>S64+S122+S180+S238</f>
        <v/>
      </c>
      <c r="T265" s="44">
        <f>T64+T122+T180+T238</f>
        <v/>
      </c>
      <c r="U265" s="44">
        <f>U64+U122+U180+U238</f>
        <v/>
      </c>
      <c r="V265" s="44">
        <f>V64+V122+V180+V238</f>
        <v/>
      </c>
      <c r="W265" s="44">
        <f>W64+W122+W180+W238</f>
        <v/>
      </c>
      <c r="X265" s="44">
        <f>X64+X122+X180+X238</f>
        <v/>
      </c>
      <c r="Y265" s="44">
        <f>Y64+Y122+Y180+Y238</f>
        <v/>
      </c>
      <c r="Z265" s="44">
        <f>Z64+Z122+Z180+Z238</f>
        <v/>
      </c>
      <c r="AA265" s="44">
        <f>AA64+AA122+AA180+AA238</f>
        <v/>
      </c>
      <c r="AB265" s="44">
        <f>AB64+AB122+AB180+AB238</f>
        <v/>
      </c>
      <c r="AC265" s="44">
        <f>AC64+AC122+AC180+AC238</f>
        <v/>
      </c>
      <c r="AD265" s="44">
        <f>AD64+AD122+AD180+AD238</f>
        <v/>
      </c>
      <c r="AE265" s="44">
        <f>AE64+AE122+AE180+AE238</f>
        <v/>
      </c>
      <c r="AF265" s="44">
        <f>AF64+AF122+AF180+AF238</f>
        <v/>
      </c>
      <c r="AG265" s="44">
        <f>AG64+AG122+AG180+AG238</f>
        <v/>
      </c>
      <c r="AH265" s="44">
        <f>AH64+AH122+AH180+AH238</f>
        <v/>
      </c>
      <c r="AI265" s="44">
        <f>AI64+AI122+AI180+AI238</f>
        <v/>
      </c>
      <c r="AJ265" s="44">
        <f>AJ64+AJ122+AJ180+AJ238</f>
        <v/>
      </c>
      <c r="AK265" s="44">
        <f>AK64+AK122+AK180+AK238</f>
        <v/>
      </c>
      <c r="AL265" s="44">
        <f>AL64+AL122+AL180+AL238</f>
        <v/>
      </c>
      <c r="AM265" s="44">
        <f>AM64+AM122+AM180+AM238</f>
        <v/>
      </c>
      <c r="AN265" s="44">
        <f>AN64+AN122+AN180+AN238</f>
        <v/>
      </c>
      <c r="AO265" s="44">
        <f>AO64+AO122+AO180+AO238</f>
        <v/>
      </c>
      <c r="AP265" s="44">
        <f>AP64+AP122+AP180+AP238</f>
        <v/>
      </c>
      <c r="AQ265" s="44">
        <f>AQ64+AQ122+AQ180+AQ238</f>
        <v/>
      </c>
      <c r="AR265" s="44">
        <f>AR64+AR122+AR180+AR238</f>
        <v/>
      </c>
      <c r="AS265" s="44">
        <f>AS64+AS122+AS180+AS238</f>
        <v/>
      </c>
      <c r="AT265" s="44">
        <f>AT64+AT122+AT180+AT238</f>
        <v/>
      </c>
      <c r="AU265" s="44">
        <f>AU64+AU122+AU180+AU238</f>
        <v/>
      </c>
      <c r="AV265" s="44">
        <f>AV64+AV122+AV180+AV238</f>
        <v/>
      </c>
      <c r="AW265" s="44">
        <f>AW64+AW122+AW180+AW238</f>
        <v/>
      </c>
      <c r="AX265" s="44">
        <f>AX64+AX122+AX180+AX238</f>
        <v/>
      </c>
      <c r="AY265" s="44">
        <f>AY64+AY122+AY180+AY238</f>
        <v/>
      </c>
      <c r="AZ265" s="44">
        <f>AZ64+AZ122+AZ180+AZ238</f>
        <v/>
      </c>
      <c r="BA265" s="44">
        <f>BA64+BA122+BA180+BA238</f>
        <v/>
      </c>
      <c r="BB265" s="44">
        <f>BB64+BB122+BB180+BB238</f>
        <v/>
      </c>
      <c r="BC265" s="44">
        <f>BC64+BC122+BC180+BC238</f>
        <v/>
      </c>
      <c r="BD265" s="44">
        <f>BD64+BD122+BD180+BD238</f>
        <v/>
      </c>
      <c r="BE265" s="44">
        <f>BE64+BE122+BE180+BE238</f>
        <v/>
      </c>
      <c r="BF265" s="44">
        <f>BF64+BF122+BF180+BF238</f>
        <v/>
      </c>
      <c r="BG265" s="44">
        <f>BG64+BG122+BG180+BG238</f>
        <v/>
      </c>
      <c r="BH265" s="44">
        <f>BH64+BH122+BH180+BH238</f>
        <v/>
      </c>
      <c r="BI265" s="44">
        <f>BI64+BI122+BI180+BI238</f>
        <v/>
      </c>
      <c r="BJ265" s="44">
        <f>BJ64+BJ122+BJ180+BJ238</f>
        <v/>
      </c>
      <c r="BK265" s="44">
        <f>BK64+BK122+BK180+BK238</f>
        <v/>
      </c>
      <c r="BL265" s="44">
        <f>BL64+BL122+BL180+BL238</f>
        <v/>
      </c>
      <c r="BM265" s="44">
        <f>BM64+BM122+BM180+BM238</f>
        <v/>
      </c>
      <c r="BN265" s="44">
        <f>BN64+BN122+BN180+BN238</f>
        <v/>
      </c>
      <c r="BO265" s="44">
        <f>BO64+BO122+BO180+BO238</f>
        <v/>
      </c>
      <c r="BP265" s="44">
        <f>BP64+BP122+BP180+BP238</f>
        <v/>
      </c>
      <c r="BQ265" s="44">
        <f>BQ64+BQ122+BQ180+BQ238</f>
        <v/>
      </c>
      <c r="BR265" s="44">
        <f>BR64+BR122+BR180+BR238</f>
        <v/>
      </c>
      <c r="BS265" s="44">
        <f>BS64+BS122+BS180+BS238</f>
        <v/>
      </c>
      <c r="BT265" s="44">
        <f>BT64+BT122+BT180+BT238</f>
        <v/>
      </c>
      <c r="BU265" s="44">
        <f>BU64+BU122+BU180+BU238</f>
        <v/>
      </c>
      <c r="BV265" s="44">
        <f>BV64+BV122+BV180+BV238</f>
        <v/>
      </c>
      <c r="BW265" s="44">
        <f>BW64+BW122+BW180+BW238</f>
        <v/>
      </c>
      <c r="BX265" s="44">
        <f>BX64+BX122+BX180+BX238</f>
        <v/>
      </c>
      <c r="BY265" s="44">
        <f>BY64+BY122+BY180+BY238</f>
        <v/>
      </c>
      <c r="BZ265" s="44">
        <f>BZ64+BZ122+BZ180+BZ238</f>
        <v/>
      </c>
      <c r="CA265" s="44">
        <f>CA64+CA122+CA180+CA238</f>
        <v/>
      </c>
      <c r="CB265" s="44">
        <f>CB64+CB122+CB180+CB238</f>
        <v/>
      </c>
      <c r="CC265" s="44">
        <f>CC64+CC122+CC180+CC238</f>
        <v/>
      </c>
      <c r="CD265" s="44">
        <f>CD64+CD122+CD180+CD238</f>
        <v/>
      </c>
      <c r="CE265" s="44">
        <f>CE64+CE122+CE180+CE238</f>
        <v/>
      </c>
      <c r="CF265" s="44">
        <f>CF64+CF122+CF180+CF238</f>
        <v/>
      </c>
      <c r="CG265" s="44">
        <f>CG64+CG122+CG180+CG238</f>
        <v/>
      </c>
      <c r="CH265" s="44">
        <f>CH64+CH122+CH180+CH238</f>
        <v/>
      </c>
      <c r="CI265" s="44">
        <f>CI64+CI122+CI180+CI238</f>
        <v/>
      </c>
      <c r="CJ265" s="44">
        <f>CJ64+CJ122+CJ180+CJ238</f>
        <v/>
      </c>
      <c r="CK265" s="44">
        <f>CK64+CK122+CK180+CK238</f>
        <v/>
      </c>
      <c r="CL265" s="44">
        <f>CL64+CL122+CL180+CL238</f>
        <v/>
      </c>
      <c r="CM265" s="44">
        <f>CM64+CM122+CM180+CM238</f>
        <v/>
      </c>
      <c r="CN265" s="44">
        <f>CN64+CN122+CN180+CN238</f>
        <v/>
      </c>
      <c r="CO265" s="44">
        <f>CO64+CO122+CO180+CO238</f>
        <v/>
      </c>
      <c r="CP265" s="44">
        <f>CP64+CP122+CP180+CP238</f>
        <v/>
      </c>
      <c r="CQ265" s="44">
        <f>CQ64+CQ122+CQ180+CQ238</f>
        <v/>
      </c>
      <c r="CR265" s="44">
        <f>CR64+CR122+CR180+CR238</f>
        <v/>
      </c>
      <c r="CS265" s="44">
        <f>CS64+CS122+CS180+CS238</f>
        <v/>
      </c>
      <c r="CT265" s="44">
        <f>CT64+CT122+CT180+CT238</f>
        <v/>
      </c>
      <c r="CU265" s="44">
        <f>CU64+CU122+CU180+CU238</f>
        <v/>
      </c>
      <c r="CV265" s="44">
        <f>CV64+CV122+CV180+CV238</f>
        <v/>
      </c>
      <c r="CW265" s="44">
        <f>CW64+CW122+CW180+CW238</f>
        <v/>
      </c>
      <c r="CX265" s="44">
        <f>CX64+CX122+CX180+CX238</f>
        <v/>
      </c>
      <c r="CY265" s="44">
        <f>CY64+CY122+CY180+CY238</f>
        <v/>
      </c>
      <c r="CZ265" s="44">
        <f>CZ64+CZ122+CZ180+CZ238</f>
        <v/>
      </c>
      <c r="DA265" s="44">
        <f>DA64+DA122+DA180+DA238</f>
        <v/>
      </c>
      <c r="DB265" s="44">
        <f>DB64+DB122+DB180+DB238</f>
        <v/>
      </c>
      <c r="DC265" s="44">
        <f>DC64+DC122+DC180+DC238</f>
        <v/>
      </c>
      <c r="DD265" s="44">
        <f>DD64+DD122+DD180+DD238</f>
        <v/>
      </c>
      <c r="DE265" s="44">
        <f>DE64+DE122+DE180+DE238</f>
        <v/>
      </c>
      <c r="DF265" s="44">
        <f>DF64+DF122+DF180+DF238</f>
        <v/>
      </c>
      <c r="DG265" s="44">
        <f>DG64+DG122+DG180+DG238</f>
        <v/>
      </c>
      <c r="DH265" s="44">
        <f>DH64+DH122+DH180+DH238</f>
        <v/>
      </c>
      <c r="DI265" s="44">
        <f>DI64+DI122+DI180+DI238</f>
        <v/>
      </c>
      <c r="DJ265" s="44">
        <f>DJ64+DJ122+DJ180+DJ238</f>
        <v/>
      </c>
      <c r="DK265" s="44">
        <f>DK64+DK122+DK180+DK238</f>
        <v/>
      </c>
      <c r="DL265" s="44">
        <f>DL64+DL122+DL180+DL238</f>
        <v/>
      </c>
      <c r="DM265" s="44">
        <f>DM64+DM122+DM180+DM238</f>
        <v/>
      </c>
      <c r="DN265" s="44">
        <f>DN64+DN122+DN180+DN238</f>
        <v/>
      </c>
      <c r="DO265" s="44">
        <f>DO64+DO122+DO180+DO238</f>
        <v/>
      </c>
      <c r="DP265" s="44">
        <f>DP64+DP122+DP180+DP238</f>
        <v/>
      </c>
      <c r="DQ265" s="44">
        <f>DQ64+DQ122+DQ180+DQ238</f>
        <v/>
      </c>
      <c r="DR265" s="44">
        <f>DR64+DR122+DR180+DR238</f>
        <v/>
      </c>
      <c r="DS265" s="44">
        <f>DS64+DS122+DS180+DS238</f>
        <v/>
      </c>
      <c r="DT265" s="44">
        <f>DT64+DT122+DT180+DT238</f>
        <v/>
      </c>
      <c r="DU265" s="44">
        <f>DU64+DU122+DU180+DU238</f>
        <v/>
      </c>
      <c r="DV265" s="44">
        <f>DV64+DV122+DV180+DV238</f>
        <v/>
      </c>
      <c r="DW265" s="44">
        <f>DW64+DW122+DW180+DW238</f>
        <v/>
      </c>
      <c r="DX265" s="44">
        <f>DX64+DX122+DX180+DX238</f>
        <v/>
      </c>
      <c r="DY265" s="44">
        <f>DY64+DY122+DY180+DY238</f>
        <v/>
      </c>
      <c r="DZ265" s="44">
        <f>DZ64+DZ122+DZ180+DZ238</f>
        <v/>
      </c>
      <c r="EA265" s="44">
        <f>EA64+EA122+EA180+EA238</f>
        <v/>
      </c>
      <c r="EB265" s="44">
        <f>EB64+EB122+EB180+EB238</f>
        <v/>
      </c>
      <c r="EC265" s="44">
        <f>EC64+EC122+EC180+EC238</f>
        <v/>
      </c>
      <c r="ED265" s="44">
        <f>ED64+ED122+ED180+ED238</f>
        <v/>
      </c>
      <c r="EE265" s="44">
        <f>EE64+EE122+EE180+EE238</f>
        <v/>
      </c>
      <c r="EF265" s="44">
        <f>EF64+EF122+EF180+EF238</f>
        <v/>
      </c>
      <c r="EG265" s="44">
        <f>EG64+EG122+EG180+EG238</f>
        <v/>
      </c>
      <c r="EH265" s="44">
        <f>EH64+EH122+EH180+EH238</f>
        <v/>
      </c>
      <c r="EI265" s="44">
        <f>EI64+EI122+EI180+EI238</f>
        <v/>
      </c>
      <c r="EJ265" s="44">
        <f>EJ64+EJ122+EJ180+EJ238</f>
        <v/>
      </c>
      <c r="EK265" s="44">
        <f>EK64+EK122+EK180+EK238</f>
        <v/>
      </c>
      <c r="EL265" s="44">
        <f>EL64+EL122+EL180+EL238</f>
        <v/>
      </c>
      <c r="EM265" s="44">
        <f>EM64+EM122+EM180+EM238</f>
        <v/>
      </c>
      <c r="EN265" s="44">
        <f>EN64+EN122+EN180+EN238</f>
        <v/>
      </c>
      <c r="EO265" s="44">
        <f>EO64+EO122+EO180+EO238</f>
        <v/>
      </c>
      <c r="EP265" s="44">
        <f>EP64+EP122+EP180+EP238</f>
        <v/>
      </c>
      <c r="EQ265" s="44">
        <f>EQ64+EQ122+EQ180+EQ238</f>
        <v/>
      </c>
      <c r="ER265" s="44">
        <f>ER64+ER122+ER180+ER238</f>
        <v/>
      </c>
      <c r="ES265" s="44">
        <f>ES64+ES122+ES180+ES238</f>
        <v/>
      </c>
      <c r="ET265" s="44">
        <f>ET64+ET122+ET180+ET238</f>
        <v/>
      </c>
      <c r="EU265" s="44">
        <f>EU64+EU122+EU180+EU238</f>
        <v/>
      </c>
      <c r="EV265" s="44">
        <f>EV64+EV122+EV180+EV238</f>
        <v/>
      </c>
      <c r="EW265" s="44">
        <f>EW64+EW122+EW180+EW238</f>
        <v/>
      </c>
      <c r="EX265" s="44">
        <f>EX64+EX122+EX180+EX238</f>
        <v/>
      </c>
      <c r="EY265" s="44">
        <f>EY64+EY122+EY180+EY238</f>
        <v/>
      </c>
      <c r="EZ265" s="44">
        <f>EZ64+EZ122+EZ180+EZ238</f>
        <v/>
      </c>
      <c r="FA265" s="44">
        <f>FA64+FA122+FA180+FA238</f>
        <v/>
      </c>
      <c r="FB265" s="44">
        <f>FB64+FB122+FB180+FB238</f>
        <v/>
      </c>
      <c r="FC265" s="44">
        <f>FC64+FC122+FC180+FC238</f>
        <v/>
      </c>
      <c r="FD265" s="44">
        <f>FD64+FD122+FD180+FD238</f>
        <v/>
      </c>
      <c r="FE265" s="44">
        <f>FE64+FE122+FE180+FE238</f>
        <v/>
      </c>
      <c r="FF265" s="44">
        <f>FF64+FF122+FF180+FF238</f>
        <v/>
      </c>
      <c r="FG265" s="44">
        <f>FG64+FG122+FG180+FG238</f>
        <v/>
      </c>
      <c r="FH265" s="44">
        <f>FH64+FH122+FH180+FH238</f>
        <v/>
      </c>
      <c r="FI265" s="44">
        <f>FI64+FI122+FI180+FI238</f>
        <v/>
      </c>
      <c r="FJ265" s="44">
        <f>FJ64+FJ122+FJ180+FJ238</f>
        <v/>
      </c>
      <c r="FK265" s="44">
        <f>FK64+FK122+FK180+FK238</f>
        <v/>
      </c>
      <c r="FL265" s="44">
        <f>FL64+FL122+FL180+FL238</f>
        <v/>
      </c>
      <c r="FM265" s="44">
        <f>FM64+FM122+FM180+FM238</f>
        <v/>
      </c>
      <c r="FN265" s="44">
        <f>FN64+FN122+FN180+FN238</f>
        <v/>
      </c>
      <c r="FO265" s="44">
        <f>FO64+FO122+FO180+FO238</f>
        <v/>
      </c>
      <c r="FP265" s="44">
        <f>FP64+FP122+FP180+FP238</f>
        <v/>
      </c>
      <c r="FQ265" s="44">
        <f>FQ64+FQ122+FQ180+FQ238</f>
        <v/>
      </c>
      <c r="FR265" s="44">
        <f>FR64+FR122+FR180+FR238</f>
        <v/>
      </c>
      <c r="FS265" s="44">
        <f>FS64+FS122+FS180+FS238</f>
        <v/>
      </c>
      <c r="FT265" s="44">
        <f>FT64+FT122+FT180+FT238</f>
        <v/>
      </c>
      <c r="FU265" s="44">
        <f>FU64+FU122+FU180+FU238</f>
        <v/>
      </c>
      <c r="FV265" s="44">
        <f>FV64+FV122+FV180+FV238</f>
        <v/>
      </c>
      <c r="FW265" s="44">
        <f>FW64+FW122+FW180+FW238</f>
        <v/>
      </c>
      <c r="FX265" s="44">
        <f>FX64+FX122+FX180+FX238</f>
        <v/>
      </c>
      <c r="FY265" s="44">
        <f>FY64+FY122+FY180+FY238</f>
        <v/>
      </c>
      <c r="FZ265" s="44">
        <f>FZ64+FZ122+FZ180+FZ238</f>
        <v/>
      </c>
      <c r="GA265" s="44">
        <f>GA64+GA122+GA180+GA238</f>
        <v/>
      </c>
      <c r="GB265" s="44">
        <f>GB64+GB122+GB180+GB238</f>
        <v/>
      </c>
      <c r="GC265" s="44">
        <f>GC64+GC122+GC180+GC238</f>
        <v/>
      </c>
      <c r="GD265" s="44">
        <f>GD64+GD122+GD180+GD238</f>
        <v/>
      </c>
      <c r="GE265" s="44">
        <f>GE64+GE122+GE180+GE238</f>
        <v/>
      </c>
      <c r="GF265" s="44">
        <f>GF64+GF122+GF180+GF238</f>
        <v/>
      </c>
      <c r="GG265" s="44">
        <f>GG64+GG122+GG180+GG238</f>
        <v/>
      </c>
      <c r="GH265" s="44">
        <f>GH64+GH122+GH180+GH238</f>
        <v/>
      </c>
      <c r="GI265" s="44">
        <f>GI64+GI122+GI180+GI238</f>
        <v/>
      </c>
      <c r="GJ265" s="44">
        <f>GJ64+GJ122+GJ180+GJ238</f>
        <v/>
      </c>
      <c r="GK265" s="44">
        <f>GK64+GK122+GK180+GK238</f>
        <v/>
      </c>
      <c r="GL265" s="44">
        <f>GL64+GL122+GL180+GL238</f>
        <v/>
      </c>
      <c r="GM265" s="44">
        <f>GM64+GM122+GM180+GM238</f>
        <v/>
      </c>
      <c r="GN265" s="44">
        <f>GN64+GN122+GN180+GN238</f>
        <v/>
      </c>
      <c r="GO265" s="44">
        <f>GO64+GO122+GO180+GO238</f>
        <v/>
      </c>
      <c r="GP265" s="44">
        <f>GP64+GP122+GP180+GP238</f>
        <v/>
      </c>
      <c r="GQ265" s="44">
        <f>GQ64+GQ122+GQ180+GQ238</f>
        <v/>
      </c>
      <c r="GR265" s="44">
        <f>GR64+GR122+GR180+GR238</f>
        <v/>
      </c>
      <c r="GS265" s="44">
        <f>GS64+GS122+GS180+GS238</f>
        <v/>
      </c>
      <c r="GT265" s="44">
        <f>GT64+GT122+GT180+GT238</f>
        <v/>
      </c>
      <c r="GU265" s="44">
        <f>GU64+GU122+GU180+GU238</f>
        <v/>
      </c>
      <c r="GV265" s="44">
        <f>GV64+GV122+GV180+GV238</f>
        <v/>
      </c>
      <c r="GW265" s="44">
        <f>GW64+GW122+GW180+GW238</f>
        <v/>
      </c>
      <c r="GX265" s="44">
        <f>GX64+GX122+GX180+GX238</f>
        <v/>
      </c>
      <c r="GY265" s="44">
        <f>GY64+GY122+GY180+GY238</f>
        <v/>
      </c>
      <c r="GZ265" s="44">
        <f>GZ64+GZ122+GZ180+GZ238</f>
        <v/>
      </c>
      <c r="HA265" s="44">
        <f>HA64+HA122+HA180+HA238</f>
        <v/>
      </c>
      <c r="HB265" s="44">
        <f>HB64+HB122+HB180+HB238</f>
        <v/>
      </c>
      <c r="HC265" s="44">
        <f>HC64+HC122+HC180+HC238</f>
        <v/>
      </c>
      <c r="HD265" s="44">
        <f>HD64+HD122+HD180+HD238</f>
        <v/>
      </c>
      <c r="HE265" s="44">
        <f>HE64+HE122+HE180+HE238</f>
        <v/>
      </c>
      <c r="HF265" s="44">
        <f>HF64+HF122+HF180+HF238</f>
        <v/>
      </c>
      <c r="HG265" s="44">
        <f>HG64+HG122+HG180+HG238</f>
        <v/>
      </c>
      <c r="HH265" s="44">
        <f>HH64+HH122+HH180+HH238</f>
        <v/>
      </c>
      <c r="HI265" s="44">
        <f>HI64+HI122+HI180+HI238</f>
        <v/>
      </c>
      <c r="HJ265" s="44">
        <f>HJ64+HJ122+HJ180+HJ238</f>
        <v/>
      </c>
      <c r="HK265" s="44">
        <f>HK64+HK122+HK180+HK238</f>
        <v/>
      </c>
      <c r="HL265" s="44">
        <f>HL64+HL122+HL180+HL238</f>
        <v/>
      </c>
      <c r="HM265" s="44">
        <f>HM64+HM122+HM180+HM238</f>
        <v/>
      </c>
      <c r="HN265" s="44">
        <f>HN64+HN122+HN180+HN238</f>
        <v/>
      </c>
      <c r="HO265" s="44">
        <f>HO64+HO122+HO180+HO238</f>
        <v/>
      </c>
      <c r="HP265" s="44">
        <f>HP64+HP122+HP180+HP238</f>
        <v/>
      </c>
      <c r="HQ265" s="44">
        <f>HQ64+HQ122+HQ180+HQ238</f>
        <v/>
      </c>
      <c r="HR265" s="44">
        <f>HR64+HR122+HR180+HR238</f>
        <v/>
      </c>
      <c r="HS265" s="44">
        <f>HS64+HS122+HS180+HS238</f>
        <v/>
      </c>
      <c r="HT265" s="44">
        <f>HT64+HT122+HT180+HT238</f>
        <v/>
      </c>
      <c r="HU265" s="44">
        <f>HU64+HU122+HU180+HU238</f>
        <v/>
      </c>
      <c r="HV265" s="44">
        <f>HV64+HV122+HV180+HV238</f>
        <v/>
      </c>
      <c r="HW265" s="44">
        <f>HW64+HW122+HW180+HW238</f>
        <v/>
      </c>
      <c r="HX265" s="44">
        <f>HX64+HX122+HX180+HX238</f>
        <v/>
      </c>
      <c r="HY265" s="44">
        <f>HY64+HY122+HY180+HY238</f>
        <v/>
      </c>
      <c r="HZ265" s="44">
        <f>HZ64+HZ122+HZ180+HZ238</f>
        <v/>
      </c>
      <c r="IA265" s="44">
        <f>IA64+IA122+IA180+IA238</f>
        <v/>
      </c>
      <c r="IB265" s="44">
        <f>IB64+IB122+IB180+IB238</f>
        <v/>
      </c>
      <c r="IC265" s="44">
        <f>IC64+IC122+IC180+IC238</f>
        <v/>
      </c>
      <c r="ID265" s="44">
        <f>ID64+ID122+ID180+ID238</f>
        <v/>
      </c>
      <c r="IE265" s="44">
        <f>IE64+IE122+IE180+IE238</f>
        <v/>
      </c>
      <c r="IF265" s="44">
        <f>IF64+IF122+IF180+IF238</f>
        <v/>
      </c>
      <c r="IG265" s="44">
        <f>IG64+IG122+IG180+IG238</f>
        <v/>
      </c>
      <c r="IH265" s="44">
        <f>IH64+IH122+IH180+IH238</f>
        <v/>
      </c>
      <c r="II265" s="44">
        <f>II64+II122+II180+II238</f>
        <v/>
      </c>
      <c r="IJ265" s="44">
        <f>IJ64+IJ122+IJ180+IJ238</f>
        <v/>
      </c>
      <c r="IK265" s="44">
        <f>IK64+IK122+IK180+IK238</f>
        <v/>
      </c>
      <c r="IL265" s="44">
        <f>IL64+IL122+IL180+IL238</f>
        <v/>
      </c>
      <c r="IM265" s="44">
        <f>IM64+IM122+IM180+IM238</f>
        <v/>
      </c>
      <c r="IN265" s="44">
        <f>IN64+IN122+IN180+IN238</f>
        <v/>
      </c>
      <c r="IO265" s="44">
        <f>IO64+IO122+IO180+IO238</f>
        <v/>
      </c>
      <c r="IP265" s="44">
        <f>IP64+IP122+IP180+IP238</f>
        <v/>
      </c>
      <c r="IQ265" s="44">
        <f>IQ64+IQ122+IQ180+IQ238</f>
        <v/>
      </c>
      <c r="IR265" s="44">
        <f>IR64+IR122+IR180+IR238</f>
        <v/>
      </c>
      <c r="IS265" s="44">
        <f>IS64+IS122+IS180+IS238</f>
        <v/>
      </c>
      <c r="IT265" s="44">
        <f>IT64+IT122+IT180+IT238</f>
        <v/>
      </c>
      <c r="IU265" s="44">
        <f>IU64+IU122+IU180+IU238</f>
        <v/>
      </c>
      <c r="IV265" s="44">
        <f>IV64+IV122+IV180+IV238</f>
        <v/>
      </c>
      <c r="IW265" s="44">
        <f>IW64+IW122+IW180+IW238</f>
        <v/>
      </c>
      <c r="IX265" s="44">
        <f>IX64+IX122+IX180+IX238</f>
        <v/>
      </c>
      <c r="IY265" s="44">
        <f>IY64+IY122+IY180+IY238</f>
        <v/>
      </c>
      <c r="IZ265" s="44">
        <f>IZ64+IZ122+IZ180+IZ238</f>
        <v/>
      </c>
      <c r="JA265" s="44">
        <f>JA64+JA122+JA180+JA238</f>
        <v/>
      </c>
      <c r="JB265" s="44">
        <f>JB64+JB122+JB180+JB238</f>
        <v/>
      </c>
      <c r="JC265" s="44">
        <f>JC64+JC122+JC180+JC238</f>
        <v/>
      </c>
      <c r="JD265" s="44">
        <f>JD64+JD122+JD180+JD238</f>
        <v/>
      </c>
      <c r="JE265" s="44">
        <f>JE64+JE122+JE180+JE238</f>
        <v/>
      </c>
      <c r="JF265" s="44">
        <f>JF64+JF122+JF180+JF238</f>
        <v/>
      </c>
      <c r="JG265" s="44">
        <f>JG64+JG122+JG180+JG238</f>
        <v/>
      </c>
      <c r="JH265" s="44">
        <f>JH64+JH122+JH180+JH238</f>
        <v/>
      </c>
      <c r="JI265" s="44">
        <f>JI64+JI122+JI180+JI238</f>
        <v/>
      </c>
      <c r="JJ265" s="44">
        <f>JJ64+JJ122+JJ180+JJ238</f>
        <v/>
      </c>
      <c r="JK265" s="44">
        <f>JK64+JK122+JK180+JK238</f>
        <v/>
      </c>
      <c r="JL265" s="44">
        <f>JL64+JL122+JL180+JL238</f>
        <v/>
      </c>
      <c r="JM265" s="44">
        <f>JM64+JM122+JM180+JM238</f>
        <v/>
      </c>
      <c r="JN265" s="44">
        <f>JN64+JN122+JN180+JN238</f>
        <v/>
      </c>
      <c r="JO265" s="44">
        <f>JO64+JO122+JO180+JO238</f>
        <v/>
      </c>
      <c r="JP265" s="44">
        <f>JP64+JP122+JP180+JP238</f>
        <v/>
      </c>
      <c r="JQ265" s="44">
        <f>JQ64+JQ122+JQ180+JQ238</f>
        <v/>
      </c>
      <c r="JR265" s="44">
        <f>JR64+JR122+JR180+JR238</f>
        <v/>
      </c>
      <c r="JS265" s="44">
        <f>JS64+JS122+JS180+JS238</f>
        <v/>
      </c>
      <c r="JT265" s="44">
        <f>JT64+JT122+JT180+JT238</f>
        <v/>
      </c>
      <c r="JU265" s="44">
        <f>JU64+JU122+JU180+JU238</f>
        <v/>
      </c>
      <c r="JV265" s="44">
        <f>JV64+JV122+JV180+JV238</f>
        <v/>
      </c>
      <c r="JW265" s="44">
        <f>JW64+JW122+JW180+JW238</f>
        <v/>
      </c>
      <c r="JX265" s="44">
        <f>JX64+JX122+JX180+JX238</f>
        <v/>
      </c>
      <c r="JY265" s="44">
        <f>JY64+JY122+JY180+JY238</f>
        <v/>
      </c>
      <c r="JZ265" s="44">
        <f>JZ64+JZ122+JZ180+JZ238</f>
        <v/>
      </c>
      <c r="KA265" s="44">
        <f>KA64+KA122+KA180+KA238</f>
        <v/>
      </c>
      <c r="KB265" s="44">
        <f>KB64+KB122+KB180+KB238</f>
        <v/>
      </c>
      <c r="KC265" s="44">
        <f>KC64+KC122+KC180+KC238</f>
        <v/>
      </c>
      <c r="KD265" s="44">
        <f>KD64+KD122+KD180+KD238</f>
        <v/>
      </c>
      <c r="KE265" s="44">
        <f>KE64+KE122+KE180+KE238</f>
        <v/>
      </c>
      <c r="KF265" s="44">
        <f>KF64+KF122+KF180+KF238</f>
        <v/>
      </c>
      <c r="KG265" s="44">
        <f>KG64+KG122+KG180+KG238</f>
        <v/>
      </c>
      <c r="KH265" s="44">
        <f>KH64+KH122+KH180+KH238</f>
        <v/>
      </c>
      <c r="KI265" s="44">
        <f>KI64+KI122+KI180+KI238</f>
        <v/>
      </c>
      <c r="KJ265" s="44">
        <f>KJ64+KJ122+KJ180+KJ238</f>
        <v/>
      </c>
      <c r="KK265" s="44">
        <f>KK64+KK122+KK180+KK238</f>
        <v/>
      </c>
      <c r="KL265" s="44">
        <f>KL64+KL122+KL180+KL238</f>
        <v/>
      </c>
      <c r="KM265" s="44">
        <f>KM64+KM122+KM180+KM238</f>
        <v/>
      </c>
      <c r="KN265" s="44">
        <f>KN64+KN122+KN180+KN238</f>
        <v/>
      </c>
      <c r="KO265" s="44">
        <f>KO64+KO122+KO180+KO238</f>
        <v/>
      </c>
      <c r="KP265" s="44">
        <f>KP64+KP122+KP180+KP238</f>
        <v/>
      </c>
      <c r="KQ265" s="44">
        <f>KQ64+KQ122+KQ180+KQ238</f>
        <v/>
      </c>
      <c r="KR265" s="44">
        <f>KR64+KR122+KR180+KR238</f>
        <v/>
      </c>
      <c r="KS265" s="44">
        <f>KS64+KS122+KS180+KS238</f>
        <v/>
      </c>
      <c r="KT265" s="44">
        <f>KT64+KT122+KT180+KT238</f>
        <v/>
      </c>
      <c r="KU265" s="44">
        <f>KU64+KU122+KU180+KU238</f>
        <v/>
      </c>
      <c r="KV265" s="44">
        <f>KV64+KV122+KV180+KV238</f>
        <v/>
      </c>
      <c r="KW265" s="44">
        <f>KW64+KW122+KW180+KW238</f>
        <v/>
      </c>
      <c r="KX265" s="44">
        <f>KX64+KX122+KX180+KX238</f>
        <v/>
      </c>
      <c r="KY265" s="44">
        <f>KY64+KY122+KY180+KY238</f>
        <v/>
      </c>
      <c r="KZ265" s="44">
        <f>KZ64+KZ122+KZ180+KZ238</f>
        <v/>
      </c>
      <c r="LA265" s="44">
        <f>LA64+LA122+LA180+LA238</f>
        <v/>
      </c>
      <c r="LB265" s="44">
        <f>LB64+LB122+LB180+LB238</f>
        <v/>
      </c>
      <c r="LC265" s="44">
        <f>LC64+LC122+LC180+LC238</f>
        <v/>
      </c>
      <c r="LD265" s="44">
        <f>LD64+LD122+LD180+LD238</f>
        <v/>
      </c>
      <c r="LE265" s="44">
        <f>LE64+LE122+LE180+LE238</f>
        <v/>
      </c>
      <c r="LF265" s="44">
        <f>LF64+LF122+LF180+LF238</f>
        <v/>
      </c>
      <c r="LG265" s="44">
        <f>LG64+LG122+LG180+LG238</f>
        <v/>
      </c>
      <c r="LH265" s="44">
        <f>LH64+LH122+LH180+LH238</f>
        <v/>
      </c>
      <c r="LI265" s="44">
        <f>LI64+LI122+LI180+LI238</f>
        <v/>
      </c>
      <c r="LJ265" s="44">
        <f>LJ64+LJ122+LJ180+LJ238</f>
        <v/>
      </c>
      <c r="LK265" s="44">
        <f>LK64+LK122+LK180+LK238</f>
        <v/>
      </c>
      <c r="LL265" s="44">
        <f>LL64+LL122+LL180+LL238</f>
        <v/>
      </c>
      <c r="LM265" s="44">
        <f>LM64+LM122+LM180+LM238</f>
        <v/>
      </c>
      <c r="LN265" s="44">
        <f>LN64+LN122+LN180+LN238</f>
        <v/>
      </c>
      <c r="LO265" s="44">
        <f>LO64+LO122+LO180+LO238</f>
        <v/>
      </c>
      <c r="LP265" s="44">
        <f>LP64+LP122+LP180+LP238</f>
        <v/>
      </c>
      <c r="LQ265" s="44">
        <f>LQ64+LQ122+LQ180+LQ238</f>
        <v/>
      </c>
      <c r="LR265" s="44">
        <f>LR64+LR122+LR180+LR238</f>
        <v/>
      </c>
      <c r="LS265" s="44">
        <f>LS64+LS122+LS180+LS238</f>
        <v/>
      </c>
      <c r="LT265" s="44">
        <f>LT64+LT122+LT180+LT238</f>
        <v/>
      </c>
      <c r="LU265" s="44">
        <f>LU64+LU122+LU180+LU238</f>
        <v/>
      </c>
      <c r="LV265" s="44">
        <f>LV64+LV122+LV180+LV238</f>
        <v/>
      </c>
      <c r="LW265" s="44">
        <f>LW64+LW122+LW180+LW238</f>
        <v/>
      </c>
      <c r="LX265" s="44">
        <f>LX64+LX122+LX180+LX238</f>
        <v/>
      </c>
      <c r="LY265" s="44">
        <f>LY64+LY122+LY180+LY238</f>
        <v/>
      </c>
      <c r="LZ265" s="44">
        <f>LZ64+LZ122+LZ180+LZ238</f>
        <v/>
      </c>
      <c r="MA265" s="44">
        <f>MA64+MA122+MA180+MA238</f>
        <v/>
      </c>
      <c r="MB265" s="44">
        <f>MB64+MB122+MB180+MB238</f>
        <v/>
      </c>
      <c r="MC265" s="44">
        <f>MC64+MC122+MC180+MC238</f>
        <v/>
      </c>
      <c r="MD265" s="44">
        <f>MD64+MD122+MD180+MD238</f>
        <v/>
      </c>
      <c r="ME265" s="44">
        <f>ME64+ME122+ME180+ME238</f>
        <v/>
      </c>
      <c r="MF265" s="44">
        <f>MF64+MF122+MF180+MF238</f>
        <v/>
      </c>
      <c r="MG265" s="44">
        <f>MG64+MG122+MG180+MG238</f>
        <v/>
      </c>
      <c r="MH265" s="44">
        <f>MH64+MH122+MH180+MH238</f>
        <v/>
      </c>
      <c r="MI265" s="44">
        <f>MI64+MI122+MI180+MI238</f>
        <v/>
      </c>
      <c r="MJ265" s="44">
        <f>MJ64+MJ122+MJ180+MJ238</f>
        <v/>
      </c>
      <c r="MK265" s="44">
        <f>MK64+MK122+MK180+MK238</f>
        <v/>
      </c>
      <c r="ML265" s="44">
        <f>ML64+ML122+ML180+ML238</f>
        <v/>
      </c>
      <c r="MM265" s="44">
        <f>MM64+MM122+MM180+MM238</f>
        <v/>
      </c>
      <c r="MN265" s="44">
        <f>MN64+MN122+MN180+MN238</f>
        <v/>
      </c>
      <c r="MO265" s="44">
        <f>MO64+MO122+MO180+MO238</f>
        <v/>
      </c>
      <c r="MP265" s="44">
        <f>MP64+MP122+MP180+MP238</f>
        <v/>
      </c>
      <c r="MQ265" s="44">
        <f>MQ64+MQ122+MQ180+MQ238</f>
        <v/>
      </c>
      <c r="MR265" s="44">
        <f>MR64+MR122+MR180+MR238</f>
        <v/>
      </c>
      <c r="MS265" s="44">
        <f>MS64+MS122+MS180+MS238</f>
        <v/>
      </c>
      <c r="MT265" s="44">
        <f>MT64+MT122+MT180+MT238</f>
        <v/>
      </c>
      <c r="MU265" s="44">
        <f>MU64+MU122+MU180+MU238</f>
        <v/>
      </c>
      <c r="MV265" s="44">
        <f>MV64+MV122+MV180+MV238</f>
        <v/>
      </c>
      <c r="MW265" s="44">
        <f>MW64+MW122+MW180+MW238</f>
        <v/>
      </c>
      <c r="MX265" s="44">
        <f>MX64+MX122+MX180+MX238</f>
        <v/>
      </c>
      <c r="MY265" s="44">
        <f>MY64+MY122+MY180+MY238</f>
        <v/>
      </c>
      <c r="MZ265" s="44">
        <f>MZ64+MZ122+MZ180+MZ238</f>
        <v/>
      </c>
      <c r="NA265" s="44">
        <f>NA64+NA122+NA180+NA238</f>
        <v/>
      </c>
      <c r="NB265" s="44">
        <f>NB64+NB122+NB180+NB238</f>
        <v/>
      </c>
      <c r="NC265" s="44">
        <f>NC64+NC122+NC180+NC238</f>
        <v/>
      </c>
      <c r="ND265" s="44">
        <f>ND64+ND122+ND180+ND238</f>
        <v/>
      </c>
      <c r="NE265" s="44">
        <f>NE64+NE122+NE180+NE238</f>
        <v/>
      </c>
      <c r="NF265" s="44">
        <f>NF64+NF122+NF180+NF238</f>
        <v/>
      </c>
      <c r="NG265" s="44">
        <f>NG64+NG122+NG180+NG238</f>
        <v/>
      </c>
      <c r="NH265" s="44">
        <f>NH64+NH122+NH180+NH238</f>
        <v/>
      </c>
      <c r="NI265" s="44">
        <f>NI64+NI122+NI180+NI238</f>
        <v/>
      </c>
      <c r="NJ265" s="44">
        <f>NJ64+NJ122+NJ180+NJ238</f>
        <v/>
      </c>
      <c r="NK265" s="44">
        <f>NK64+NK122+NK180+NK238</f>
        <v/>
      </c>
      <c r="NL265" s="44">
        <f>NL64+NL122+NL180+NL238</f>
        <v/>
      </c>
      <c r="NM265" s="44">
        <f>NM64+NM122+NM180+NM238</f>
        <v/>
      </c>
      <c r="NN265" s="44">
        <f>NN64+NN122+NN180+NN238</f>
        <v/>
      </c>
      <c r="NO265" s="44">
        <f>NO64+NO122+NO180+NO238</f>
        <v/>
      </c>
      <c r="NP265" s="44">
        <f>NP64+NP122+NP180+NP238</f>
        <v/>
      </c>
      <c r="NQ265" s="44">
        <f>NQ64+NQ122+NQ180+NQ238</f>
        <v/>
      </c>
      <c r="NR265" s="44">
        <f>NR64+NR122+NR180+NR238</f>
        <v/>
      </c>
      <c r="NS265" s="44">
        <f>NS64+NS122+NS180+NS238</f>
        <v/>
      </c>
      <c r="NT265" s="44">
        <f>NT64+NT122+NT180+NT238</f>
        <v/>
      </c>
      <c r="NU265" s="44">
        <f>NU64+NU122+NU180+NU238</f>
        <v/>
      </c>
      <c r="NV265" s="44">
        <f>NV64+NV122+NV180+NV238</f>
        <v/>
      </c>
      <c r="NW265" s="44">
        <f>NW64+NW122+NW180+NW238</f>
        <v/>
      </c>
      <c r="NX265" s="44">
        <f>NX64+NX122+NX180+NX238</f>
        <v/>
      </c>
      <c r="NY265" s="44">
        <f>NY64+NY122+NY180+NY238</f>
        <v/>
      </c>
      <c r="NZ265" s="44">
        <f>NZ64+NZ122+NZ180+NZ238</f>
        <v/>
      </c>
      <c r="OA265" s="44">
        <f>OA64+OA122+OA180+OA238</f>
        <v/>
      </c>
      <c r="OB265" s="44">
        <f>OB64+OB122+OB180+OB238</f>
        <v/>
      </c>
      <c r="OC265" s="44">
        <f>OC64+OC122+OC180+OC238</f>
        <v/>
      </c>
      <c r="OD265" s="44">
        <f>OD64+OD122+OD180+OD238</f>
        <v/>
      </c>
      <c r="OE265" s="44">
        <f>OE64+OE122+OE180+OE238</f>
        <v/>
      </c>
      <c r="OF265" s="44">
        <f>OF64+OF122+OF180+OF238</f>
        <v/>
      </c>
      <c r="OG265" s="44">
        <f>OG64+OG122+OG180+OG238</f>
        <v/>
      </c>
      <c r="OH265" s="44">
        <f>OH64+OH122+OH180+OH238</f>
        <v/>
      </c>
      <c r="OI265" s="44">
        <f>OI64+OI122+OI180+OI238</f>
        <v/>
      </c>
      <c r="OJ265" s="44">
        <f>OJ64+OJ122+OJ180+OJ238</f>
        <v/>
      </c>
      <c r="OK265" s="44">
        <f>OK64+OK122+OK180+OK238</f>
        <v/>
      </c>
      <c r="OL265" s="44">
        <f>OL64+OL122+OL180+OL238</f>
        <v/>
      </c>
      <c r="OM265" s="44">
        <f>OM64+OM122+OM180+OM238</f>
        <v/>
      </c>
      <c r="ON265" s="44">
        <f>ON64+ON122+ON180+ON238</f>
        <v/>
      </c>
      <c r="OO265" s="44">
        <f>OO64+OO122+OO180+OO238</f>
        <v/>
      </c>
      <c r="OP265" s="44">
        <f>OP64+OP122+OP180+OP238</f>
        <v/>
      </c>
      <c r="OQ265" s="44">
        <f>OQ64+OQ122+OQ180+OQ238</f>
        <v/>
      </c>
      <c r="OR265" s="44">
        <f>OR64+OR122+OR180+OR238</f>
        <v/>
      </c>
      <c r="OS265" s="44">
        <f>OS64+OS122+OS180+OS238</f>
        <v/>
      </c>
      <c r="OT265" s="44">
        <f>OT64+OT122+OT180+OT238</f>
        <v/>
      </c>
      <c r="OU265" s="44">
        <f>OU64+OU122+OU180+OU238</f>
        <v/>
      </c>
      <c r="OV265" s="44">
        <f>OV64+OV122+OV180+OV238</f>
        <v/>
      </c>
      <c r="OW265" s="44">
        <f>OW64+OW122+OW180+OW238</f>
        <v/>
      </c>
      <c r="OX265" s="44">
        <f>OX64+OX122+OX180+OX238</f>
        <v/>
      </c>
      <c r="OY265" s="44">
        <f>OY64+OY122+OY180+OY238</f>
        <v/>
      </c>
      <c r="OZ265" s="44">
        <f>OZ64+OZ122+OZ180+OZ238</f>
        <v/>
      </c>
      <c r="PA265" s="44">
        <f>PA64+PA122+PA180+PA238</f>
        <v/>
      </c>
      <c r="PB265" s="44">
        <f>PB64+PB122+PB180+PB238</f>
        <v/>
      </c>
      <c r="PC265" s="44">
        <f>PC64+PC122+PC180+PC238</f>
        <v/>
      </c>
      <c r="PD265" s="44">
        <f>PD64+PD122+PD180+PD238</f>
        <v/>
      </c>
      <c r="PE265" s="44">
        <f>PE64+PE122+PE180+PE238</f>
        <v/>
      </c>
      <c r="PF265" s="44">
        <f>PF64+PF122+PF180+PF238</f>
        <v/>
      </c>
      <c r="PG265" s="44">
        <f>PG64+PG122+PG180+PG238</f>
        <v/>
      </c>
      <c r="PH265" s="44">
        <f>PH64+PH122+PH180+PH238</f>
        <v/>
      </c>
      <c r="PI265" s="44">
        <f>PI64+PI122+PI180+PI238</f>
        <v/>
      </c>
      <c r="PJ265" s="44">
        <f>PJ64+PJ122+PJ180+PJ238</f>
        <v/>
      </c>
      <c r="PK265" s="44">
        <f>PK64+PK122+PK180+PK238</f>
        <v/>
      </c>
      <c r="PL265" s="44">
        <f>PL64+PL122+PL180+PL238</f>
        <v/>
      </c>
      <c r="PM265" s="44">
        <f>PM64+PM122+PM180+PM238</f>
        <v/>
      </c>
    </row>
    <row r="266">
      <c r="A266" s="9" t="inlineStr">
        <is>
          <t>Landowner cash received (draw + share + buyout)</t>
        </is>
      </c>
      <c r="B266" s="9" t="inlineStr">
        <is>
          <t>ALL</t>
        </is>
      </c>
      <c r="C266" s="43">
        <f>SUM(D266:PM266)</f>
        <v/>
      </c>
      <c r="D266" s="44">
        <f>-D14+D56+D55+-D72+D114+D113+-D130+D172+D171+-D188+D230+D229</f>
        <v/>
      </c>
      <c r="E266" s="44">
        <f>-E14+E56+E55+-E72+E114+E113+-E130+E172+E171+-E188+E230+E229</f>
        <v/>
      </c>
      <c r="F266" s="44">
        <f>-F14+F56+F55+-F72+F114+F113+-F130+F172+F171+-F188+F230+F229</f>
        <v/>
      </c>
      <c r="G266" s="44">
        <f>-G14+G56+G55+-G72+G114+G113+-G130+G172+G171+-G188+G230+G229</f>
        <v/>
      </c>
      <c r="H266" s="44">
        <f>-H14+H56+H55+-H72+H114+H113+-H130+H172+H171+-H188+H230+H229</f>
        <v/>
      </c>
      <c r="I266" s="44">
        <f>-I14+I56+I55+-I72+I114+I113+-I130+I172+I171+-I188+I230+I229</f>
        <v/>
      </c>
      <c r="J266" s="44">
        <f>-J14+J56+J55+-J72+J114+J113+-J130+J172+J171+-J188+J230+J229</f>
        <v/>
      </c>
      <c r="K266" s="44">
        <f>-K14+K56+K55+-K72+K114+K113+-K130+K172+K171+-K188+K230+K229</f>
        <v/>
      </c>
      <c r="L266" s="44">
        <f>-L14+L56+L55+-L72+L114+L113+-L130+L172+L171+-L188+L230+L229</f>
        <v/>
      </c>
      <c r="M266" s="44">
        <f>-M14+M56+M55+-M72+M114+M113+-M130+M172+M171+-M188+M230+M229</f>
        <v/>
      </c>
      <c r="N266" s="44">
        <f>-N14+N56+N55+-N72+N114+N113+-N130+N172+N171+-N188+N230+N229</f>
        <v/>
      </c>
      <c r="O266" s="44">
        <f>-O14+O56+O55+-O72+O114+O113+-O130+O172+O171+-O188+O230+O229</f>
        <v/>
      </c>
      <c r="P266" s="44">
        <f>-P14+P56+P55+-P72+P114+P113+-P130+P172+P171+-P188+P230+P229</f>
        <v/>
      </c>
      <c r="Q266" s="44">
        <f>-Q14+Q56+Q55+-Q72+Q114+Q113+-Q130+Q172+Q171+-Q188+Q230+Q229</f>
        <v/>
      </c>
      <c r="R266" s="44">
        <f>-R14+R56+R55+-R72+R114+R113+-R130+R172+R171+-R188+R230+R229</f>
        <v/>
      </c>
      <c r="S266" s="44">
        <f>-S14+S56+S55+-S72+S114+S113+-S130+S172+S171+-S188+S230+S229</f>
        <v/>
      </c>
      <c r="T266" s="44">
        <f>-T14+T56+T55+-T72+T114+T113+-T130+T172+T171+-T188+T230+T229</f>
        <v/>
      </c>
      <c r="U266" s="44">
        <f>-U14+U56+U55+-U72+U114+U113+-U130+U172+U171+-U188+U230+U229</f>
        <v/>
      </c>
      <c r="V266" s="44">
        <f>-V14+V56+V55+-V72+V114+V113+-V130+V172+V171+-V188+V230+V229</f>
        <v/>
      </c>
      <c r="W266" s="44">
        <f>-W14+W56+W55+-W72+W114+W113+-W130+W172+W171+-W188+W230+W229</f>
        <v/>
      </c>
      <c r="X266" s="44">
        <f>-X14+X56+X55+-X72+X114+X113+-X130+X172+X171+-X188+X230+X229</f>
        <v/>
      </c>
      <c r="Y266" s="44">
        <f>-Y14+Y56+Y55+-Y72+Y114+Y113+-Y130+Y172+Y171+-Y188+Y230+Y229</f>
        <v/>
      </c>
      <c r="Z266" s="44">
        <f>-Z14+Z56+Z55+-Z72+Z114+Z113+-Z130+Z172+Z171+-Z188+Z230+Z229</f>
        <v/>
      </c>
      <c r="AA266" s="44">
        <f>-AA14+AA56+AA55+-AA72+AA114+AA113+-AA130+AA172+AA171+-AA188+AA230+AA229</f>
        <v/>
      </c>
      <c r="AB266" s="44">
        <f>-AB14+AB56+AB55+-AB72+AB114+AB113+-AB130+AB172+AB171+-AB188+AB230+AB229</f>
        <v/>
      </c>
      <c r="AC266" s="44">
        <f>-AC14+AC56+AC55+-AC72+AC114+AC113+-AC130+AC172+AC171+-AC188+AC230+AC229</f>
        <v/>
      </c>
      <c r="AD266" s="44">
        <f>-AD14+AD56+AD55+-AD72+AD114+AD113+-AD130+AD172+AD171+-AD188+AD230+AD229</f>
        <v/>
      </c>
      <c r="AE266" s="44">
        <f>-AE14+AE56+AE55+-AE72+AE114+AE113+-AE130+AE172+AE171+-AE188+AE230+AE229</f>
        <v/>
      </c>
      <c r="AF266" s="44">
        <f>-AF14+AF56+AF55+-AF72+AF114+AF113+-AF130+AF172+AF171+-AF188+AF230+AF229</f>
        <v/>
      </c>
      <c r="AG266" s="44">
        <f>-AG14+AG56+AG55+-AG72+AG114+AG113+-AG130+AG172+AG171+-AG188+AG230+AG229</f>
        <v/>
      </c>
      <c r="AH266" s="44">
        <f>-AH14+AH56+AH55+-AH72+AH114+AH113+-AH130+AH172+AH171+-AH188+AH230+AH229</f>
        <v/>
      </c>
      <c r="AI266" s="44">
        <f>-AI14+AI56+AI55+-AI72+AI114+AI113+-AI130+AI172+AI171+-AI188+AI230+AI229</f>
        <v/>
      </c>
      <c r="AJ266" s="44">
        <f>-AJ14+AJ56+AJ55+-AJ72+AJ114+AJ113+-AJ130+AJ172+AJ171+-AJ188+AJ230+AJ229</f>
        <v/>
      </c>
      <c r="AK266" s="44">
        <f>-AK14+AK56+AK55+-AK72+AK114+AK113+-AK130+AK172+AK171+-AK188+AK230+AK229</f>
        <v/>
      </c>
      <c r="AL266" s="44">
        <f>-AL14+AL56+AL55+-AL72+AL114+AL113+-AL130+AL172+AL171+-AL188+AL230+AL229</f>
        <v/>
      </c>
      <c r="AM266" s="44">
        <f>-AM14+AM56+AM55+-AM72+AM114+AM113+-AM130+AM172+AM171+-AM188+AM230+AM229</f>
        <v/>
      </c>
      <c r="AN266" s="44">
        <f>-AN14+AN56+AN55+-AN72+AN114+AN113+-AN130+AN172+AN171+-AN188+AN230+AN229</f>
        <v/>
      </c>
      <c r="AO266" s="44">
        <f>-AO14+AO56+AO55+-AO72+AO114+AO113+-AO130+AO172+AO171+-AO188+AO230+AO229</f>
        <v/>
      </c>
      <c r="AP266" s="44">
        <f>-AP14+AP56+AP55+-AP72+AP114+AP113+-AP130+AP172+AP171+-AP188+AP230+AP229</f>
        <v/>
      </c>
      <c r="AQ266" s="44">
        <f>-AQ14+AQ56+AQ55+-AQ72+AQ114+AQ113+-AQ130+AQ172+AQ171+-AQ188+AQ230+AQ229</f>
        <v/>
      </c>
      <c r="AR266" s="44">
        <f>-AR14+AR56+AR55+-AR72+AR114+AR113+-AR130+AR172+AR171+-AR188+AR230+AR229</f>
        <v/>
      </c>
      <c r="AS266" s="44">
        <f>-AS14+AS56+AS55+-AS72+AS114+AS113+-AS130+AS172+AS171+-AS188+AS230+AS229</f>
        <v/>
      </c>
      <c r="AT266" s="44">
        <f>-AT14+AT56+AT55+-AT72+AT114+AT113+-AT130+AT172+AT171+-AT188+AT230+AT229</f>
        <v/>
      </c>
      <c r="AU266" s="44">
        <f>-AU14+AU56+AU55+-AU72+AU114+AU113+-AU130+AU172+AU171+-AU188+AU230+AU229</f>
        <v/>
      </c>
      <c r="AV266" s="44">
        <f>-AV14+AV56+AV55+-AV72+AV114+AV113+-AV130+AV172+AV171+-AV188+AV230+AV229</f>
        <v/>
      </c>
      <c r="AW266" s="44">
        <f>-AW14+AW56+AW55+-AW72+AW114+AW113+-AW130+AW172+AW171+-AW188+AW230+AW229</f>
        <v/>
      </c>
      <c r="AX266" s="44">
        <f>-AX14+AX56+AX55+-AX72+AX114+AX113+-AX130+AX172+AX171+-AX188+AX230+AX229</f>
        <v/>
      </c>
      <c r="AY266" s="44">
        <f>-AY14+AY56+AY55+-AY72+AY114+AY113+-AY130+AY172+AY171+-AY188+AY230+AY229</f>
        <v/>
      </c>
      <c r="AZ266" s="44">
        <f>-AZ14+AZ56+AZ55+-AZ72+AZ114+AZ113+-AZ130+AZ172+AZ171+-AZ188+AZ230+AZ229</f>
        <v/>
      </c>
      <c r="BA266" s="44">
        <f>-BA14+BA56+BA55+-BA72+BA114+BA113+-BA130+BA172+BA171+-BA188+BA230+BA229</f>
        <v/>
      </c>
      <c r="BB266" s="44">
        <f>-BB14+BB56+BB55+-BB72+BB114+BB113+-BB130+BB172+BB171+-BB188+BB230+BB229</f>
        <v/>
      </c>
      <c r="BC266" s="44">
        <f>-BC14+BC56+BC55+-BC72+BC114+BC113+-BC130+BC172+BC171+-BC188+BC230+BC229</f>
        <v/>
      </c>
      <c r="BD266" s="44">
        <f>-BD14+BD56+BD55+-BD72+BD114+BD113+-BD130+BD172+BD171+-BD188+BD230+BD229</f>
        <v/>
      </c>
      <c r="BE266" s="44">
        <f>-BE14+BE56+BE55+-BE72+BE114+BE113+-BE130+BE172+BE171+-BE188+BE230+BE229</f>
        <v/>
      </c>
      <c r="BF266" s="44">
        <f>-BF14+BF56+BF55+-BF72+BF114+BF113+-BF130+BF172+BF171+-BF188+BF230+BF229</f>
        <v/>
      </c>
      <c r="BG266" s="44">
        <f>-BG14+BG56+BG55+-BG72+BG114+BG113+-BG130+BG172+BG171+-BG188+BG230+BG229</f>
        <v/>
      </c>
      <c r="BH266" s="44">
        <f>-BH14+BH56+BH55+-BH72+BH114+BH113+-BH130+BH172+BH171+-BH188+BH230+BH229</f>
        <v/>
      </c>
      <c r="BI266" s="44">
        <f>-BI14+BI56+BI55+-BI72+BI114+BI113+-BI130+BI172+BI171+-BI188+BI230+BI229</f>
        <v/>
      </c>
      <c r="BJ266" s="44">
        <f>-BJ14+BJ56+BJ55+-BJ72+BJ114+BJ113+-BJ130+BJ172+BJ171+-BJ188+BJ230+BJ229</f>
        <v/>
      </c>
      <c r="BK266" s="44">
        <f>-BK14+BK56+BK55+-BK72+BK114+BK113+-BK130+BK172+BK171+-BK188+BK230+BK229</f>
        <v/>
      </c>
      <c r="BL266" s="44">
        <f>-BL14+BL56+BL55+-BL72+BL114+BL113+-BL130+BL172+BL171+-BL188+BL230+BL229</f>
        <v/>
      </c>
      <c r="BM266" s="44">
        <f>-BM14+BM56+BM55+-BM72+BM114+BM113+-BM130+BM172+BM171+-BM188+BM230+BM229</f>
        <v/>
      </c>
      <c r="BN266" s="44">
        <f>-BN14+BN56+BN55+-BN72+BN114+BN113+-BN130+BN172+BN171+-BN188+BN230+BN229</f>
        <v/>
      </c>
      <c r="BO266" s="44">
        <f>-BO14+BO56+BO55+-BO72+BO114+BO113+-BO130+BO172+BO171+-BO188+BO230+BO229</f>
        <v/>
      </c>
      <c r="BP266" s="44">
        <f>-BP14+BP56+BP55+-BP72+BP114+BP113+-BP130+BP172+BP171+-BP188+BP230+BP229</f>
        <v/>
      </c>
      <c r="BQ266" s="44">
        <f>-BQ14+BQ56+BQ55+-BQ72+BQ114+BQ113+-BQ130+BQ172+BQ171+-BQ188+BQ230+BQ229</f>
        <v/>
      </c>
      <c r="BR266" s="44">
        <f>-BR14+BR56+BR55+-BR72+BR114+BR113+-BR130+BR172+BR171+-BR188+BR230+BR229</f>
        <v/>
      </c>
      <c r="BS266" s="44">
        <f>-BS14+BS56+BS55+-BS72+BS114+BS113+-BS130+BS172+BS171+-BS188+BS230+BS229</f>
        <v/>
      </c>
      <c r="BT266" s="44">
        <f>-BT14+BT56+BT55+-BT72+BT114+BT113+-BT130+BT172+BT171+-BT188+BT230+BT229</f>
        <v/>
      </c>
      <c r="BU266" s="44">
        <f>-BU14+BU56+BU55+-BU72+BU114+BU113+-BU130+BU172+BU171+-BU188+BU230+BU229</f>
        <v/>
      </c>
      <c r="BV266" s="44">
        <f>-BV14+BV56+BV55+-BV72+BV114+BV113+-BV130+BV172+BV171+-BV188+BV230+BV229</f>
        <v/>
      </c>
      <c r="BW266" s="44">
        <f>-BW14+BW56+BW55+-BW72+BW114+BW113+-BW130+BW172+BW171+-BW188+BW230+BW229</f>
        <v/>
      </c>
      <c r="BX266" s="44">
        <f>-BX14+BX56+BX55+-BX72+BX114+BX113+-BX130+BX172+BX171+-BX188+BX230+BX229</f>
        <v/>
      </c>
      <c r="BY266" s="44">
        <f>-BY14+BY56+BY55+-BY72+BY114+BY113+-BY130+BY172+BY171+-BY188+BY230+BY229</f>
        <v/>
      </c>
      <c r="BZ266" s="44">
        <f>-BZ14+BZ56+BZ55+-BZ72+BZ114+BZ113+-BZ130+BZ172+BZ171+-BZ188+BZ230+BZ229</f>
        <v/>
      </c>
      <c r="CA266" s="44">
        <f>-CA14+CA56+CA55+-CA72+CA114+CA113+-CA130+CA172+CA171+-CA188+CA230+CA229</f>
        <v/>
      </c>
      <c r="CB266" s="44">
        <f>-CB14+CB56+CB55+-CB72+CB114+CB113+-CB130+CB172+CB171+-CB188+CB230+CB229</f>
        <v/>
      </c>
      <c r="CC266" s="44">
        <f>-CC14+CC56+CC55+-CC72+CC114+CC113+-CC130+CC172+CC171+-CC188+CC230+CC229</f>
        <v/>
      </c>
      <c r="CD266" s="44">
        <f>-CD14+CD56+CD55+-CD72+CD114+CD113+-CD130+CD172+CD171+-CD188+CD230+CD229</f>
        <v/>
      </c>
      <c r="CE266" s="44">
        <f>-CE14+CE56+CE55+-CE72+CE114+CE113+-CE130+CE172+CE171+-CE188+CE230+CE229</f>
        <v/>
      </c>
      <c r="CF266" s="44">
        <f>-CF14+CF56+CF55+-CF72+CF114+CF113+-CF130+CF172+CF171+-CF188+CF230+CF229</f>
        <v/>
      </c>
      <c r="CG266" s="44">
        <f>-CG14+CG56+CG55+-CG72+CG114+CG113+-CG130+CG172+CG171+-CG188+CG230+CG229</f>
        <v/>
      </c>
      <c r="CH266" s="44">
        <f>-CH14+CH56+CH55+-CH72+CH114+CH113+-CH130+CH172+CH171+-CH188+CH230+CH229</f>
        <v/>
      </c>
      <c r="CI266" s="44">
        <f>-CI14+CI56+CI55+-CI72+CI114+CI113+-CI130+CI172+CI171+-CI188+CI230+CI229</f>
        <v/>
      </c>
      <c r="CJ266" s="44">
        <f>-CJ14+CJ56+CJ55+-CJ72+CJ114+CJ113+-CJ130+CJ172+CJ171+-CJ188+CJ230+CJ229</f>
        <v/>
      </c>
      <c r="CK266" s="44">
        <f>-CK14+CK56+CK55+-CK72+CK114+CK113+-CK130+CK172+CK171+-CK188+CK230+CK229</f>
        <v/>
      </c>
      <c r="CL266" s="44">
        <f>-CL14+CL56+CL55+-CL72+CL114+CL113+-CL130+CL172+CL171+-CL188+CL230+CL229</f>
        <v/>
      </c>
      <c r="CM266" s="44">
        <f>-CM14+CM56+CM55+-CM72+CM114+CM113+-CM130+CM172+CM171+-CM188+CM230+CM229</f>
        <v/>
      </c>
      <c r="CN266" s="44">
        <f>-CN14+CN56+CN55+-CN72+CN114+CN113+-CN130+CN172+CN171+-CN188+CN230+CN229</f>
        <v/>
      </c>
      <c r="CO266" s="44">
        <f>-CO14+CO56+CO55+-CO72+CO114+CO113+-CO130+CO172+CO171+-CO188+CO230+CO229</f>
        <v/>
      </c>
      <c r="CP266" s="44">
        <f>-CP14+CP56+CP55+-CP72+CP114+CP113+-CP130+CP172+CP171+-CP188+CP230+CP229</f>
        <v/>
      </c>
      <c r="CQ266" s="44">
        <f>-CQ14+CQ56+CQ55+-CQ72+CQ114+CQ113+-CQ130+CQ172+CQ171+-CQ188+CQ230+CQ229</f>
        <v/>
      </c>
      <c r="CR266" s="44">
        <f>-CR14+CR56+CR55+-CR72+CR114+CR113+-CR130+CR172+CR171+-CR188+CR230+CR229</f>
        <v/>
      </c>
      <c r="CS266" s="44">
        <f>-CS14+CS56+CS55+-CS72+CS114+CS113+-CS130+CS172+CS171+-CS188+CS230+CS229</f>
        <v/>
      </c>
      <c r="CT266" s="44">
        <f>-CT14+CT56+CT55+-CT72+CT114+CT113+-CT130+CT172+CT171+-CT188+CT230+CT229</f>
        <v/>
      </c>
      <c r="CU266" s="44">
        <f>-CU14+CU56+CU55+-CU72+CU114+CU113+-CU130+CU172+CU171+-CU188+CU230+CU229</f>
        <v/>
      </c>
      <c r="CV266" s="44">
        <f>-CV14+CV56+CV55+-CV72+CV114+CV113+-CV130+CV172+CV171+-CV188+CV230+CV229</f>
        <v/>
      </c>
      <c r="CW266" s="44">
        <f>-CW14+CW56+CW55+-CW72+CW114+CW113+-CW130+CW172+CW171+-CW188+CW230+CW229</f>
        <v/>
      </c>
      <c r="CX266" s="44">
        <f>-CX14+CX56+CX55+-CX72+CX114+CX113+-CX130+CX172+CX171+-CX188+CX230+CX229</f>
        <v/>
      </c>
      <c r="CY266" s="44">
        <f>-CY14+CY56+CY55+-CY72+CY114+CY113+-CY130+CY172+CY171+-CY188+CY230+CY229</f>
        <v/>
      </c>
      <c r="CZ266" s="44">
        <f>-CZ14+CZ56+CZ55+-CZ72+CZ114+CZ113+-CZ130+CZ172+CZ171+-CZ188+CZ230+CZ229</f>
        <v/>
      </c>
      <c r="DA266" s="44">
        <f>-DA14+DA56+DA55+-DA72+DA114+DA113+-DA130+DA172+DA171+-DA188+DA230+DA229</f>
        <v/>
      </c>
      <c r="DB266" s="44">
        <f>-DB14+DB56+DB55+-DB72+DB114+DB113+-DB130+DB172+DB171+-DB188+DB230+DB229</f>
        <v/>
      </c>
      <c r="DC266" s="44">
        <f>-DC14+DC56+DC55+-DC72+DC114+DC113+-DC130+DC172+DC171+-DC188+DC230+DC229</f>
        <v/>
      </c>
      <c r="DD266" s="44">
        <f>-DD14+DD56+DD55+-DD72+DD114+DD113+-DD130+DD172+DD171+-DD188+DD230+DD229</f>
        <v/>
      </c>
      <c r="DE266" s="44">
        <f>-DE14+DE56+DE55+-DE72+DE114+DE113+-DE130+DE172+DE171+-DE188+DE230+DE229</f>
        <v/>
      </c>
      <c r="DF266" s="44">
        <f>-DF14+DF56+DF55+-DF72+DF114+DF113+-DF130+DF172+DF171+-DF188+DF230+DF229</f>
        <v/>
      </c>
      <c r="DG266" s="44">
        <f>-DG14+DG56+DG55+-DG72+DG114+DG113+-DG130+DG172+DG171+-DG188+DG230+DG229</f>
        <v/>
      </c>
      <c r="DH266" s="44">
        <f>-DH14+DH56+DH55+-DH72+DH114+DH113+-DH130+DH172+DH171+-DH188+DH230+DH229</f>
        <v/>
      </c>
      <c r="DI266" s="44">
        <f>-DI14+DI56+DI55+-DI72+DI114+DI113+-DI130+DI172+DI171+-DI188+DI230+DI229</f>
        <v/>
      </c>
      <c r="DJ266" s="44">
        <f>-DJ14+DJ56+DJ55+-DJ72+DJ114+DJ113+-DJ130+DJ172+DJ171+-DJ188+DJ230+DJ229</f>
        <v/>
      </c>
      <c r="DK266" s="44">
        <f>-DK14+DK56+DK55+-DK72+DK114+DK113+-DK130+DK172+DK171+-DK188+DK230+DK229</f>
        <v/>
      </c>
      <c r="DL266" s="44">
        <f>-DL14+DL56+DL55+-DL72+DL114+DL113+-DL130+DL172+DL171+-DL188+DL230+DL229</f>
        <v/>
      </c>
      <c r="DM266" s="44">
        <f>-DM14+DM56+DM55+-DM72+DM114+DM113+-DM130+DM172+DM171+-DM188+DM230+DM229</f>
        <v/>
      </c>
      <c r="DN266" s="44">
        <f>-DN14+DN56+DN55+-DN72+DN114+DN113+-DN130+DN172+DN171+-DN188+DN230+DN229</f>
        <v/>
      </c>
      <c r="DO266" s="44">
        <f>-DO14+DO56+DO55+-DO72+DO114+DO113+-DO130+DO172+DO171+-DO188+DO230+DO229</f>
        <v/>
      </c>
      <c r="DP266" s="44">
        <f>-DP14+DP56+DP55+-DP72+DP114+DP113+-DP130+DP172+DP171+-DP188+DP230+DP229</f>
        <v/>
      </c>
      <c r="DQ266" s="44">
        <f>-DQ14+DQ56+DQ55+-DQ72+DQ114+DQ113+-DQ130+DQ172+DQ171+-DQ188+DQ230+DQ229</f>
        <v/>
      </c>
      <c r="DR266" s="44">
        <f>-DR14+DR56+DR55+-DR72+DR114+DR113+-DR130+DR172+DR171+-DR188+DR230+DR229</f>
        <v/>
      </c>
      <c r="DS266" s="44">
        <f>-DS14+DS56+DS55+-DS72+DS114+DS113+-DS130+DS172+DS171+-DS188+DS230+DS229</f>
        <v/>
      </c>
      <c r="DT266" s="44">
        <f>-DT14+DT56+DT55+-DT72+DT114+DT113+-DT130+DT172+DT171+-DT188+DT230+DT229</f>
        <v/>
      </c>
      <c r="DU266" s="44">
        <f>-DU14+DU56+DU55+-DU72+DU114+DU113+-DU130+DU172+DU171+-DU188+DU230+DU229</f>
        <v/>
      </c>
      <c r="DV266" s="44">
        <f>-DV14+DV56+DV55+-DV72+DV114+DV113+-DV130+DV172+DV171+-DV188+DV230+DV229</f>
        <v/>
      </c>
      <c r="DW266" s="44">
        <f>-DW14+DW56+DW55+-DW72+DW114+DW113+-DW130+DW172+DW171+-DW188+DW230+DW229</f>
        <v/>
      </c>
      <c r="DX266" s="44">
        <f>-DX14+DX56+DX55+-DX72+DX114+DX113+-DX130+DX172+DX171+-DX188+DX230+DX229</f>
        <v/>
      </c>
      <c r="DY266" s="44">
        <f>-DY14+DY56+DY55+-DY72+DY114+DY113+-DY130+DY172+DY171+-DY188+DY230+DY229</f>
        <v/>
      </c>
      <c r="DZ266" s="44">
        <f>-DZ14+DZ56+DZ55+-DZ72+DZ114+DZ113+-DZ130+DZ172+DZ171+-DZ188+DZ230+DZ229</f>
        <v/>
      </c>
      <c r="EA266" s="44">
        <f>-EA14+EA56+EA55+-EA72+EA114+EA113+-EA130+EA172+EA171+-EA188+EA230+EA229</f>
        <v/>
      </c>
      <c r="EB266" s="44">
        <f>-EB14+EB56+EB55+-EB72+EB114+EB113+-EB130+EB172+EB171+-EB188+EB230+EB229</f>
        <v/>
      </c>
      <c r="EC266" s="44">
        <f>-EC14+EC56+EC55+-EC72+EC114+EC113+-EC130+EC172+EC171+-EC188+EC230+EC229</f>
        <v/>
      </c>
      <c r="ED266" s="44">
        <f>-ED14+ED56+ED55+-ED72+ED114+ED113+-ED130+ED172+ED171+-ED188+ED230+ED229</f>
        <v/>
      </c>
      <c r="EE266" s="44">
        <f>-EE14+EE56+EE55+-EE72+EE114+EE113+-EE130+EE172+EE171+-EE188+EE230+EE229</f>
        <v/>
      </c>
      <c r="EF266" s="44">
        <f>-EF14+EF56+EF55+-EF72+EF114+EF113+-EF130+EF172+EF171+-EF188+EF230+EF229</f>
        <v/>
      </c>
      <c r="EG266" s="44">
        <f>-EG14+EG56+EG55+-EG72+EG114+EG113+-EG130+EG172+EG171+-EG188+EG230+EG229</f>
        <v/>
      </c>
      <c r="EH266" s="44">
        <f>-EH14+EH56+EH55+-EH72+EH114+EH113+-EH130+EH172+EH171+-EH188+EH230+EH229</f>
        <v/>
      </c>
      <c r="EI266" s="44">
        <f>-EI14+EI56+EI55+-EI72+EI114+EI113+-EI130+EI172+EI171+-EI188+EI230+EI229</f>
        <v/>
      </c>
      <c r="EJ266" s="44">
        <f>-EJ14+EJ56+EJ55+-EJ72+EJ114+EJ113+-EJ130+EJ172+EJ171+-EJ188+EJ230+EJ229</f>
        <v/>
      </c>
      <c r="EK266" s="44">
        <f>-EK14+EK56+EK55+-EK72+EK114+EK113+-EK130+EK172+EK171+-EK188+EK230+EK229</f>
        <v/>
      </c>
      <c r="EL266" s="44">
        <f>-EL14+EL56+EL55+-EL72+EL114+EL113+-EL130+EL172+EL171+-EL188+EL230+EL229</f>
        <v/>
      </c>
      <c r="EM266" s="44">
        <f>-EM14+EM56+EM55+-EM72+EM114+EM113+-EM130+EM172+EM171+-EM188+EM230+EM229</f>
        <v/>
      </c>
      <c r="EN266" s="44">
        <f>-EN14+EN56+EN55+-EN72+EN114+EN113+-EN130+EN172+EN171+-EN188+EN230+EN229</f>
        <v/>
      </c>
      <c r="EO266" s="44">
        <f>-EO14+EO56+EO55+-EO72+EO114+EO113+-EO130+EO172+EO171+-EO188+EO230+EO229</f>
        <v/>
      </c>
      <c r="EP266" s="44">
        <f>-EP14+EP56+EP55+-EP72+EP114+EP113+-EP130+EP172+EP171+-EP188+EP230+EP229</f>
        <v/>
      </c>
      <c r="EQ266" s="44">
        <f>-EQ14+EQ56+EQ55+-EQ72+EQ114+EQ113+-EQ130+EQ172+EQ171+-EQ188+EQ230+EQ229</f>
        <v/>
      </c>
      <c r="ER266" s="44">
        <f>-ER14+ER56+ER55+-ER72+ER114+ER113+-ER130+ER172+ER171+-ER188+ER230+ER229</f>
        <v/>
      </c>
      <c r="ES266" s="44">
        <f>-ES14+ES56+ES55+-ES72+ES114+ES113+-ES130+ES172+ES171+-ES188+ES230+ES229</f>
        <v/>
      </c>
      <c r="ET266" s="44">
        <f>-ET14+ET56+ET55+-ET72+ET114+ET113+-ET130+ET172+ET171+-ET188+ET230+ET229</f>
        <v/>
      </c>
      <c r="EU266" s="44">
        <f>-EU14+EU56+EU55+-EU72+EU114+EU113+-EU130+EU172+EU171+-EU188+EU230+EU229</f>
        <v/>
      </c>
      <c r="EV266" s="44">
        <f>-EV14+EV56+EV55+-EV72+EV114+EV113+-EV130+EV172+EV171+-EV188+EV230+EV229</f>
        <v/>
      </c>
      <c r="EW266" s="44">
        <f>-EW14+EW56+EW55+-EW72+EW114+EW113+-EW130+EW172+EW171+-EW188+EW230+EW229</f>
        <v/>
      </c>
      <c r="EX266" s="44">
        <f>-EX14+EX56+EX55+-EX72+EX114+EX113+-EX130+EX172+EX171+-EX188+EX230+EX229</f>
        <v/>
      </c>
      <c r="EY266" s="44">
        <f>-EY14+EY56+EY55+-EY72+EY114+EY113+-EY130+EY172+EY171+-EY188+EY230+EY229</f>
        <v/>
      </c>
      <c r="EZ266" s="44">
        <f>-EZ14+EZ56+EZ55+-EZ72+EZ114+EZ113+-EZ130+EZ172+EZ171+-EZ188+EZ230+EZ229</f>
        <v/>
      </c>
      <c r="FA266" s="44">
        <f>-FA14+FA56+FA55+-FA72+FA114+FA113+-FA130+FA172+FA171+-FA188+FA230+FA229</f>
        <v/>
      </c>
      <c r="FB266" s="44">
        <f>-FB14+FB56+FB55+-FB72+FB114+FB113+-FB130+FB172+FB171+-FB188+FB230+FB229</f>
        <v/>
      </c>
      <c r="FC266" s="44">
        <f>-FC14+FC56+FC55+-FC72+FC114+FC113+-FC130+FC172+FC171+-FC188+FC230+FC229</f>
        <v/>
      </c>
      <c r="FD266" s="44">
        <f>-FD14+FD56+FD55+-FD72+FD114+FD113+-FD130+FD172+FD171+-FD188+FD230+FD229</f>
        <v/>
      </c>
      <c r="FE266" s="44">
        <f>-FE14+FE56+FE55+-FE72+FE114+FE113+-FE130+FE172+FE171+-FE188+FE230+FE229</f>
        <v/>
      </c>
      <c r="FF266" s="44">
        <f>-FF14+FF56+FF55+-FF72+FF114+FF113+-FF130+FF172+FF171+-FF188+FF230+FF229</f>
        <v/>
      </c>
      <c r="FG266" s="44">
        <f>-FG14+FG56+FG55+-FG72+FG114+FG113+-FG130+FG172+FG171+-FG188+FG230+FG229</f>
        <v/>
      </c>
      <c r="FH266" s="44">
        <f>-FH14+FH56+FH55+-FH72+FH114+FH113+-FH130+FH172+FH171+-FH188+FH230+FH229</f>
        <v/>
      </c>
      <c r="FI266" s="44">
        <f>-FI14+FI56+FI55+-FI72+FI114+FI113+-FI130+FI172+FI171+-FI188+FI230+FI229</f>
        <v/>
      </c>
      <c r="FJ266" s="44">
        <f>-FJ14+FJ56+FJ55+-FJ72+FJ114+FJ113+-FJ130+FJ172+FJ171+-FJ188+FJ230+FJ229</f>
        <v/>
      </c>
      <c r="FK266" s="44">
        <f>-FK14+FK56+FK55+-FK72+FK114+FK113+-FK130+FK172+FK171+-FK188+FK230+FK229</f>
        <v/>
      </c>
      <c r="FL266" s="44">
        <f>-FL14+FL56+FL55+-FL72+FL114+FL113+-FL130+FL172+FL171+-FL188+FL230+FL229</f>
        <v/>
      </c>
      <c r="FM266" s="44">
        <f>-FM14+FM56+FM55+-FM72+FM114+FM113+-FM130+FM172+FM171+-FM188+FM230+FM229</f>
        <v/>
      </c>
      <c r="FN266" s="44">
        <f>-FN14+FN56+FN55+-FN72+FN114+FN113+-FN130+FN172+FN171+-FN188+FN230+FN229</f>
        <v/>
      </c>
      <c r="FO266" s="44">
        <f>-FO14+FO56+FO55+-FO72+FO114+FO113+-FO130+FO172+FO171+-FO188+FO230+FO229</f>
        <v/>
      </c>
      <c r="FP266" s="44">
        <f>-FP14+FP56+FP55+-FP72+FP114+FP113+-FP130+FP172+FP171+-FP188+FP230+FP229</f>
        <v/>
      </c>
      <c r="FQ266" s="44">
        <f>-FQ14+FQ56+FQ55+-FQ72+FQ114+FQ113+-FQ130+FQ172+FQ171+-FQ188+FQ230+FQ229</f>
        <v/>
      </c>
      <c r="FR266" s="44">
        <f>-FR14+FR56+FR55+-FR72+FR114+FR113+-FR130+FR172+FR171+-FR188+FR230+FR229</f>
        <v/>
      </c>
      <c r="FS266" s="44">
        <f>-FS14+FS56+FS55+-FS72+FS114+FS113+-FS130+FS172+FS171+-FS188+FS230+FS229</f>
        <v/>
      </c>
      <c r="FT266" s="44">
        <f>-FT14+FT56+FT55+-FT72+FT114+FT113+-FT130+FT172+FT171+-FT188+FT230+FT229</f>
        <v/>
      </c>
      <c r="FU266" s="44">
        <f>-FU14+FU56+FU55+-FU72+FU114+FU113+-FU130+FU172+FU171+-FU188+FU230+FU229</f>
        <v/>
      </c>
      <c r="FV266" s="44">
        <f>-FV14+FV56+FV55+-FV72+FV114+FV113+-FV130+FV172+FV171+-FV188+FV230+FV229</f>
        <v/>
      </c>
      <c r="FW266" s="44">
        <f>-FW14+FW56+FW55+-FW72+FW114+FW113+-FW130+FW172+FW171+-FW188+FW230+FW229</f>
        <v/>
      </c>
      <c r="FX266" s="44">
        <f>-FX14+FX56+FX55+-FX72+FX114+FX113+-FX130+FX172+FX171+-FX188+FX230+FX229</f>
        <v/>
      </c>
      <c r="FY266" s="44">
        <f>-FY14+FY56+FY55+-FY72+FY114+FY113+-FY130+FY172+FY171+-FY188+FY230+FY229</f>
        <v/>
      </c>
      <c r="FZ266" s="44">
        <f>-FZ14+FZ56+FZ55+-FZ72+FZ114+FZ113+-FZ130+FZ172+FZ171+-FZ188+FZ230+FZ229</f>
        <v/>
      </c>
      <c r="GA266" s="44">
        <f>-GA14+GA56+GA55+-GA72+GA114+GA113+-GA130+GA172+GA171+-GA188+GA230+GA229</f>
        <v/>
      </c>
      <c r="GB266" s="44">
        <f>-GB14+GB56+GB55+-GB72+GB114+GB113+-GB130+GB172+GB171+-GB188+GB230+GB229</f>
        <v/>
      </c>
      <c r="GC266" s="44">
        <f>-GC14+GC56+GC55+-GC72+GC114+GC113+-GC130+GC172+GC171+-GC188+GC230+GC229</f>
        <v/>
      </c>
      <c r="GD266" s="44">
        <f>-GD14+GD56+GD55+-GD72+GD114+GD113+-GD130+GD172+GD171+-GD188+GD230+GD229</f>
        <v/>
      </c>
      <c r="GE266" s="44">
        <f>-GE14+GE56+GE55+-GE72+GE114+GE113+-GE130+GE172+GE171+-GE188+GE230+GE229</f>
        <v/>
      </c>
      <c r="GF266" s="44">
        <f>-GF14+GF56+GF55+-GF72+GF114+GF113+-GF130+GF172+GF171+-GF188+GF230+GF229</f>
        <v/>
      </c>
      <c r="GG266" s="44">
        <f>-GG14+GG56+GG55+-GG72+GG114+GG113+-GG130+GG172+GG171+-GG188+GG230+GG229</f>
        <v/>
      </c>
      <c r="GH266" s="44">
        <f>-GH14+GH56+GH55+-GH72+GH114+GH113+-GH130+GH172+GH171+-GH188+GH230+GH229</f>
        <v/>
      </c>
      <c r="GI266" s="44">
        <f>-GI14+GI56+GI55+-GI72+GI114+GI113+-GI130+GI172+GI171+-GI188+GI230+GI229</f>
        <v/>
      </c>
      <c r="GJ266" s="44">
        <f>-GJ14+GJ56+GJ55+-GJ72+GJ114+GJ113+-GJ130+GJ172+GJ171+-GJ188+GJ230+GJ229</f>
        <v/>
      </c>
      <c r="GK266" s="44">
        <f>-GK14+GK56+GK55+-GK72+GK114+GK113+-GK130+GK172+GK171+-GK188+GK230+GK229</f>
        <v/>
      </c>
      <c r="GL266" s="44">
        <f>-GL14+GL56+GL55+-GL72+GL114+GL113+-GL130+GL172+GL171+-GL188+GL230+GL229</f>
        <v/>
      </c>
      <c r="GM266" s="44">
        <f>-GM14+GM56+GM55+-GM72+GM114+GM113+-GM130+GM172+GM171+-GM188+GM230+GM229</f>
        <v/>
      </c>
      <c r="GN266" s="44">
        <f>-GN14+GN56+GN55+-GN72+GN114+GN113+-GN130+GN172+GN171+-GN188+GN230+GN229</f>
        <v/>
      </c>
      <c r="GO266" s="44">
        <f>-GO14+GO56+GO55+-GO72+GO114+GO113+-GO130+GO172+GO171+-GO188+GO230+GO229</f>
        <v/>
      </c>
      <c r="GP266" s="44">
        <f>-GP14+GP56+GP55+-GP72+GP114+GP113+-GP130+GP172+GP171+-GP188+GP230+GP229</f>
        <v/>
      </c>
      <c r="GQ266" s="44">
        <f>-GQ14+GQ56+GQ55+-GQ72+GQ114+GQ113+-GQ130+GQ172+GQ171+-GQ188+GQ230+GQ229</f>
        <v/>
      </c>
      <c r="GR266" s="44">
        <f>-GR14+GR56+GR55+-GR72+GR114+GR113+-GR130+GR172+GR171+-GR188+GR230+GR229</f>
        <v/>
      </c>
      <c r="GS266" s="44">
        <f>-GS14+GS56+GS55+-GS72+GS114+GS113+-GS130+GS172+GS171+-GS188+GS230+GS229</f>
        <v/>
      </c>
      <c r="GT266" s="44">
        <f>-GT14+GT56+GT55+-GT72+GT114+GT113+-GT130+GT172+GT171+-GT188+GT230+GT229</f>
        <v/>
      </c>
      <c r="GU266" s="44">
        <f>-GU14+GU56+GU55+-GU72+GU114+GU113+-GU130+GU172+GU171+-GU188+GU230+GU229</f>
        <v/>
      </c>
      <c r="GV266" s="44">
        <f>-GV14+GV56+GV55+-GV72+GV114+GV113+-GV130+GV172+GV171+-GV188+GV230+GV229</f>
        <v/>
      </c>
      <c r="GW266" s="44">
        <f>-GW14+GW56+GW55+-GW72+GW114+GW113+-GW130+GW172+GW171+-GW188+GW230+GW229</f>
        <v/>
      </c>
      <c r="GX266" s="44">
        <f>-GX14+GX56+GX55+-GX72+GX114+GX113+-GX130+GX172+GX171+-GX188+GX230+GX229</f>
        <v/>
      </c>
      <c r="GY266" s="44">
        <f>-GY14+GY56+GY55+-GY72+GY114+GY113+-GY130+GY172+GY171+-GY188+GY230+GY229</f>
        <v/>
      </c>
      <c r="GZ266" s="44">
        <f>-GZ14+GZ56+GZ55+-GZ72+GZ114+GZ113+-GZ130+GZ172+GZ171+-GZ188+GZ230+GZ229</f>
        <v/>
      </c>
      <c r="HA266" s="44">
        <f>-HA14+HA56+HA55+-HA72+HA114+HA113+-HA130+HA172+HA171+-HA188+HA230+HA229</f>
        <v/>
      </c>
      <c r="HB266" s="44">
        <f>-HB14+HB56+HB55+-HB72+HB114+HB113+-HB130+HB172+HB171+-HB188+HB230+HB229</f>
        <v/>
      </c>
      <c r="HC266" s="44">
        <f>-HC14+HC56+HC55+-HC72+HC114+HC113+-HC130+HC172+HC171+-HC188+HC230+HC229</f>
        <v/>
      </c>
      <c r="HD266" s="44">
        <f>-HD14+HD56+HD55+-HD72+HD114+HD113+-HD130+HD172+HD171+-HD188+HD230+HD229</f>
        <v/>
      </c>
      <c r="HE266" s="44">
        <f>-HE14+HE56+HE55+-HE72+HE114+HE113+-HE130+HE172+HE171+-HE188+HE230+HE229</f>
        <v/>
      </c>
      <c r="HF266" s="44">
        <f>-HF14+HF56+HF55+-HF72+HF114+HF113+-HF130+HF172+HF171+-HF188+HF230+HF229</f>
        <v/>
      </c>
      <c r="HG266" s="44">
        <f>-HG14+HG56+HG55+-HG72+HG114+HG113+-HG130+HG172+HG171+-HG188+HG230+HG229</f>
        <v/>
      </c>
      <c r="HH266" s="44">
        <f>-HH14+HH56+HH55+-HH72+HH114+HH113+-HH130+HH172+HH171+-HH188+HH230+HH229</f>
        <v/>
      </c>
      <c r="HI266" s="44">
        <f>-HI14+HI56+HI55+-HI72+HI114+HI113+-HI130+HI172+HI171+-HI188+HI230+HI229</f>
        <v/>
      </c>
      <c r="HJ266" s="44">
        <f>-HJ14+HJ56+HJ55+-HJ72+HJ114+HJ113+-HJ130+HJ172+HJ171+-HJ188+HJ230+HJ229</f>
        <v/>
      </c>
      <c r="HK266" s="44">
        <f>-HK14+HK56+HK55+-HK72+HK114+HK113+-HK130+HK172+HK171+-HK188+HK230+HK229</f>
        <v/>
      </c>
      <c r="HL266" s="44">
        <f>-HL14+HL56+HL55+-HL72+HL114+HL113+-HL130+HL172+HL171+-HL188+HL230+HL229</f>
        <v/>
      </c>
      <c r="HM266" s="44">
        <f>-HM14+HM56+HM55+-HM72+HM114+HM113+-HM130+HM172+HM171+-HM188+HM230+HM229</f>
        <v/>
      </c>
      <c r="HN266" s="44">
        <f>-HN14+HN56+HN55+-HN72+HN114+HN113+-HN130+HN172+HN171+-HN188+HN230+HN229</f>
        <v/>
      </c>
      <c r="HO266" s="44">
        <f>-HO14+HO56+HO55+-HO72+HO114+HO113+-HO130+HO172+HO171+-HO188+HO230+HO229</f>
        <v/>
      </c>
      <c r="HP266" s="44">
        <f>-HP14+HP56+HP55+-HP72+HP114+HP113+-HP130+HP172+HP171+-HP188+HP230+HP229</f>
        <v/>
      </c>
      <c r="HQ266" s="44">
        <f>-HQ14+HQ56+HQ55+-HQ72+HQ114+HQ113+-HQ130+HQ172+HQ171+-HQ188+HQ230+HQ229</f>
        <v/>
      </c>
      <c r="HR266" s="44">
        <f>-HR14+HR56+HR55+-HR72+HR114+HR113+-HR130+HR172+HR171+-HR188+HR230+HR229</f>
        <v/>
      </c>
      <c r="HS266" s="44">
        <f>-HS14+HS56+HS55+-HS72+HS114+HS113+-HS130+HS172+HS171+-HS188+HS230+HS229</f>
        <v/>
      </c>
      <c r="HT266" s="44">
        <f>-HT14+HT56+HT55+-HT72+HT114+HT113+-HT130+HT172+HT171+-HT188+HT230+HT229</f>
        <v/>
      </c>
      <c r="HU266" s="44">
        <f>-HU14+HU56+HU55+-HU72+HU114+HU113+-HU130+HU172+HU171+-HU188+HU230+HU229</f>
        <v/>
      </c>
      <c r="HV266" s="44">
        <f>-HV14+HV56+HV55+-HV72+HV114+HV113+-HV130+HV172+HV171+-HV188+HV230+HV229</f>
        <v/>
      </c>
      <c r="HW266" s="44">
        <f>-HW14+HW56+HW55+-HW72+HW114+HW113+-HW130+HW172+HW171+-HW188+HW230+HW229</f>
        <v/>
      </c>
      <c r="HX266" s="44">
        <f>-HX14+HX56+HX55+-HX72+HX114+HX113+-HX130+HX172+HX171+-HX188+HX230+HX229</f>
        <v/>
      </c>
      <c r="HY266" s="44">
        <f>-HY14+HY56+HY55+-HY72+HY114+HY113+-HY130+HY172+HY171+-HY188+HY230+HY229</f>
        <v/>
      </c>
      <c r="HZ266" s="44">
        <f>-HZ14+HZ56+HZ55+-HZ72+HZ114+HZ113+-HZ130+HZ172+HZ171+-HZ188+HZ230+HZ229</f>
        <v/>
      </c>
      <c r="IA266" s="44">
        <f>-IA14+IA56+IA55+-IA72+IA114+IA113+-IA130+IA172+IA171+-IA188+IA230+IA229</f>
        <v/>
      </c>
      <c r="IB266" s="44">
        <f>-IB14+IB56+IB55+-IB72+IB114+IB113+-IB130+IB172+IB171+-IB188+IB230+IB229</f>
        <v/>
      </c>
      <c r="IC266" s="44">
        <f>-IC14+IC56+IC55+-IC72+IC114+IC113+-IC130+IC172+IC171+-IC188+IC230+IC229</f>
        <v/>
      </c>
      <c r="ID266" s="44">
        <f>-ID14+ID56+ID55+-ID72+ID114+ID113+-ID130+ID172+ID171+-ID188+ID230+ID229</f>
        <v/>
      </c>
      <c r="IE266" s="44">
        <f>-IE14+IE56+IE55+-IE72+IE114+IE113+-IE130+IE172+IE171+-IE188+IE230+IE229</f>
        <v/>
      </c>
      <c r="IF266" s="44">
        <f>-IF14+IF56+IF55+-IF72+IF114+IF113+-IF130+IF172+IF171+-IF188+IF230+IF229</f>
        <v/>
      </c>
      <c r="IG266" s="44">
        <f>-IG14+IG56+IG55+-IG72+IG114+IG113+-IG130+IG172+IG171+-IG188+IG230+IG229</f>
        <v/>
      </c>
      <c r="IH266" s="44">
        <f>-IH14+IH56+IH55+-IH72+IH114+IH113+-IH130+IH172+IH171+-IH188+IH230+IH229</f>
        <v/>
      </c>
      <c r="II266" s="44">
        <f>-II14+II56+II55+-II72+II114+II113+-II130+II172+II171+-II188+II230+II229</f>
        <v/>
      </c>
      <c r="IJ266" s="44">
        <f>-IJ14+IJ56+IJ55+-IJ72+IJ114+IJ113+-IJ130+IJ172+IJ171+-IJ188+IJ230+IJ229</f>
        <v/>
      </c>
      <c r="IK266" s="44">
        <f>-IK14+IK56+IK55+-IK72+IK114+IK113+-IK130+IK172+IK171+-IK188+IK230+IK229</f>
        <v/>
      </c>
      <c r="IL266" s="44">
        <f>-IL14+IL56+IL55+-IL72+IL114+IL113+-IL130+IL172+IL171+-IL188+IL230+IL229</f>
        <v/>
      </c>
      <c r="IM266" s="44">
        <f>-IM14+IM56+IM55+-IM72+IM114+IM113+-IM130+IM172+IM171+-IM188+IM230+IM229</f>
        <v/>
      </c>
      <c r="IN266" s="44">
        <f>-IN14+IN56+IN55+-IN72+IN114+IN113+-IN130+IN172+IN171+-IN188+IN230+IN229</f>
        <v/>
      </c>
      <c r="IO266" s="44">
        <f>-IO14+IO56+IO55+-IO72+IO114+IO113+-IO130+IO172+IO171+-IO188+IO230+IO229</f>
        <v/>
      </c>
      <c r="IP266" s="44">
        <f>-IP14+IP56+IP55+-IP72+IP114+IP113+-IP130+IP172+IP171+-IP188+IP230+IP229</f>
        <v/>
      </c>
      <c r="IQ266" s="44">
        <f>-IQ14+IQ56+IQ55+-IQ72+IQ114+IQ113+-IQ130+IQ172+IQ171+-IQ188+IQ230+IQ229</f>
        <v/>
      </c>
      <c r="IR266" s="44">
        <f>-IR14+IR56+IR55+-IR72+IR114+IR113+-IR130+IR172+IR171+-IR188+IR230+IR229</f>
        <v/>
      </c>
      <c r="IS266" s="44">
        <f>-IS14+IS56+IS55+-IS72+IS114+IS113+-IS130+IS172+IS171+-IS188+IS230+IS229</f>
        <v/>
      </c>
      <c r="IT266" s="44">
        <f>-IT14+IT56+IT55+-IT72+IT114+IT113+-IT130+IT172+IT171+-IT188+IT230+IT229</f>
        <v/>
      </c>
      <c r="IU266" s="44">
        <f>-IU14+IU56+IU55+-IU72+IU114+IU113+-IU130+IU172+IU171+-IU188+IU230+IU229</f>
        <v/>
      </c>
      <c r="IV266" s="44">
        <f>-IV14+IV56+IV55+-IV72+IV114+IV113+-IV130+IV172+IV171+-IV188+IV230+IV229</f>
        <v/>
      </c>
      <c r="IW266" s="44">
        <f>-IW14+IW56+IW55+-IW72+IW114+IW113+-IW130+IW172+IW171+-IW188+IW230+IW229</f>
        <v/>
      </c>
      <c r="IX266" s="44">
        <f>-IX14+IX56+IX55+-IX72+IX114+IX113+-IX130+IX172+IX171+-IX188+IX230+IX229</f>
        <v/>
      </c>
      <c r="IY266" s="44">
        <f>-IY14+IY56+IY55+-IY72+IY114+IY113+-IY130+IY172+IY171+-IY188+IY230+IY229</f>
        <v/>
      </c>
      <c r="IZ266" s="44">
        <f>-IZ14+IZ56+IZ55+-IZ72+IZ114+IZ113+-IZ130+IZ172+IZ171+-IZ188+IZ230+IZ229</f>
        <v/>
      </c>
      <c r="JA266" s="44">
        <f>-JA14+JA56+JA55+-JA72+JA114+JA113+-JA130+JA172+JA171+-JA188+JA230+JA229</f>
        <v/>
      </c>
      <c r="JB266" s="44">
        <f>-JB14+JB56+JB55+-JB72+JB114+JB113+-JB130+JB172+JB171+-JB188+JB230+JB229</f>
        <v/>
      </c>
      <c r="JC266" s="44">
        <f>-JC14+JC56+JC55+-JC72+JC114+JC113+-JC130+JC172+JC171+-JC188+JC230+JC229</f>
        <v/>
      </c>
      <c r="JD266" s="44">
        <f>-JD14+JD56+JD55+-JD72+JD114+JD113+-JD130+JD172+JD171+-JD188+JD230+JD229</f>
        <v/>
      </c>
      <c r="JE266" s="44">
        <f>-JE14+JE56+JE55+-JE72+JE114+JE113+-JE130+JE172+JE171+-JE188+JE230+JE229</f>
        <v/>
      </c>
      <c r="JF266" s="44">
        <f>-JF14+JF56+JF55+-JF72+JF114+JF113+-JF130+JF172+JF171+-JF188+JF230+JF229</f>
        <v/>
      </c>
      <c r="JG266" s="44">
        <f>-JG14+JG56+JG55+-JG72+JG114+JG113+-JG130+JG172+JG171+-JG188+JG230+JG229</f>
        <v/>
      </c>
      <c r="JH266" s="44">
        <f>-JH14+JH56+JH55+-JH72+JH114+JH113+-JH130+JH172+JH171+-JH188+JH230+JH229</f>
        <v/>
      </c>
      <c r="JI266" s="44">
        <f>-JI14+JI56+JI55+-JI72+JI114+JI113+-JI130+JI172+JI171+-JI188+JI230+JI229</f>
        <v/>
      </c>
      <c r="JJ266" s="44">
        <f>-JJ14+JJ56+JJ55+-JJ72+JJ114+JJ113+-JJ130+JJ172+JJ171+-JJ188+JJ230+JJ229</f>
        <v/>
      </c>
      <c r="JK266" s="44">
        <f>-JK14+JK56+JK55+-JK72+JK114+JK113+-JK130+JK172+JK171+-JK188+JK230+JK229</f>
        <v/>
      </c>
      <c r="JL266" s="44">
        <f>-JL14+JL56+JL55+-JL72+JL114+JL113+-JL130+JL172+JL171+-JL188+JL230+JL229</f>
        <v/>
      </c>
      <c r="JM266" s="44">
        <f>-JM14+JM56+JM55+-JM72+JM114+JM113+-JM130+JM172+JM171+-JM188+JM230+JM229</f>
        <v/>
      </c>
      <c r="JN266" s="44">
        <f>-JN14+JN56+JN55+-JN72+JN114+JN113+-JN130+JN172+JN171+-JN188+JN230+JN229</f>
        <v/>
      </c>
      <c r="JO266" s="44">
        <f>-JO14+JO56+JO55+-JO72+JO114+JO113+-JO130+JO172+JO171+-JO188+JO230+JO229</f>
        <v/>
      </c>
      <c r="JP266" s="44">
        <f>-JP14+JP56+JP55+-JP72+JP114+JP113+-JP130+JP172+JP171+-JP188+JP230+JP229</f>
        <v/>
      </c>
      <c r="JQ266" s="44">
        <f>-JQ14+JQ56+JQ55+-JQ72+JQ114+JQ113+-JQ130+JQ172+JQ171+-JQ188+JQ230+JQ229</f>
        <v/>
      </c>
      <c r="JR266" s="44">
        <f>-JR14+JR56+JR55+-JR72+JR114+JR113+-JR130+JR172+JR171+-JR188+JR230+JR229</f>
        <v/>
      </c>
      <c r="JS266" s="44">
        <f>-JS14+JS56+JS55+-JS72+JS114+JS113+-JS130+JS172+JS171+-JS188+JS230+JS229</f>
        <v/>
      </c>
      <c r="JT266" s="44">
        <f>-JT14+JT56+JT55+-JT72+JT114+JT113+-JT130+JT172+JT171+-JT188+JT230+JT229</f>
        <v/>
      </c>
      <c r="JU266" s="44">
        <f>-JU14+JU56+JU55+-JU72+JU114+JU113+-JU130+JU172+JU171+-JU188+JU230+JU229</f>
        <v/>
      </c>
      <c r="JV266" s="44">
        <f>-JV14+JV56+JV55+-JV72+JV114+JV113+-JV130+JV172+JV171+-JV188+JV230+JV229</f>
        <v/>
      </c>
      <c r="JW266" s="44">
        <f>-JW14+JW56+JW55+-JW72+JW114+JW113+-JW130+JW172+JW171+-JW188+JW230+JW229</f>
        <v/>
      </c>
      <c r="JX266" s="44">
        <f>-JX14+JX56+JX55+-JX72+JX114+JX113+-JX130+JX172+JX171+-JX188+JX230+JX229</f>
        <v/>
      </c>
      <c r="JY266" s="44">
        <f>-JY14+JY56+JY55+-JY72+JY114+JY113+-JY130+JY172+JY171+-JY188+JY230+JY229</f>
        <v/>
      </c>
      <c r="JZ266" s="44">
        <f>-JZ14+JZ56+JZ55+-JZ72+JZ114+JZ113+-JZ130+JZ172+JZ171+-JZ188+JZ230+JZ229</f>
        <v/>
      </c>
      <c r="KA266" s="44">
        <f>-KA14+KA56+KA55+-KA72+KA114+KA113+-KA130+KA172+KA171+-KA188+KA230+KA229</f>
        <v/>
      </c>
      <c r="KB266" s="44">
        <f>-KB14+KB56+KB55+-KB72+KB114+KB113+-KB130+KB172+KB171+-KB188+KB230+KB229</f>
        <v/>
      </c>
      <c r="KC266" s="44">
        <f>-KC14+KC56+KC55+-KC72+KC114+KC113+-KC130+KC172+KC171+-KC188+KC230+KC229</f>
        <v/>
      </c>
      <c r="KD266" s="44">
        <f>-KD14+KD56+KD55+-KD72+KD114+KD113+-KD130+KD172+KD171+-KD188+KD230+KD229</f>
        <v/>
      </c>
      <c r="KE266" s="44">
        <f>-KE14+KE56+KE55+-KE72+KE114+KE113+-KE130+KE172+KE171+-KE188+KE230+KE229</f>
        <v/>
      </c>
      <c r="KF266" s="44">
        <f>-KF14+KF56+KF55+-KF72+KF114+KF113+-KF130+KF172+KF171+-KF188+KF230+KF229</f>
        <v/>
      </c>
      <c r="KG266" s="44">
        <f>-KG14+KG56+KG55+-KG72+KG114+KG113+-KG130+KG172+KG171+-KG188+KG230+KG229</f>
        <v/>
      </c>
      <c r="KH266" s="44">
        <f>-KH14+KH56+KH55+-KH72+KH114+KH113+-KH130+KH172+KH171+-KH188+KH230+KH229</f>
        <v/>
      </c>
      <c r="KI266" s="44">
        <f>-KI14+KI56+KI55+-KI72+KI114+KI113+-KI130+KI172+KI171+-KI188+KI230+KI229</f>
        <v/>
      </c>
      <c r="KJ266" s="44">
        <f>-KJ14+KJ56+KJ55+-KJ72+KJ114+KJ113+-KJ130+KJ172+KJ171+-KJ188+KJ230+KJ229</f>
        <v/>
      </c>
      <c r="KK266" s="44">
        <f>-KK14+KK56+KK55+-KK72+KK114+KK113+-KK130+KK172+KK171+-KK188+KK230+KK229</f>
        <v/>
      </c>
      <c r="KL266" s="44">
        <f>-KL14+KL56+KL55+-KL72+KL114+KL113+-KL130+KL172+KL171+-KL188+KL230+KL229</f>
        <v/>
      </c>
      <c r="KM266" s="44">
        <f>-KM14+KM56+KM55+-KM72+KM114+KM113+-KM130+KM172+KM171+-KM188+KM230+KM229</f>
        <v/>
      </c>
      <c r="KN266" s="44">
        <f>-KN14+KN56+KN55+-KN72+KN114+KN113+-KN130+KN172+KN171+-KN188+KN230+KN229</f>
        <v/>
      </c>
      <c r="KO266" s="44">
        <f>-KO14+KO56+KO55+-KO72+KO114+KO113+-KO130+KO172+KO171+-KO188+KO230+KO229</f>
        <v/>
      </c>
      <c r="KP266" s="44">
        <f>-KP14+KP56+KP55+-KP72+KP114+KP113+-KP130+KP172+KP171+-KP188+KP230+KP229</f>
        <v/>
      </c>
      <c r="KQ266" s="44">
        <f>-KQ14+KQ56+KQ55+-KQ72+KQ114+KQ113+-KQ130+KQ172+KQ171+-KQ188+KQ230+KQ229</f>
        <v/>
      </c>
      <c r="KR266" s="44">
        <f>-KR14+KR56+KR55+-KR72+KR114+KR113+-KR130+KR172+KR171+-KR188+KR230+KR229</f>
        <v/>
      </c>
      <c r="KS266" s="44">
        <f>-KS14+KS56+KS55+-KS72+KS114+KS113+-KS130+KS172+KS171+-KS188+KS230+KS229</f>
        <v/>
      </c>
      <c r="KT266" s="44">
        <f>-KT14+KT56+KT55+-KT72+KT114+KT113+-KT130+KT172+KT171+-KT188+KT230+KT229</f>
        <v/>
      </c>
      <c r="KU266" s="44">
        <f>-KU14+KU56+KU55+-KU72+KU114+KU113+-KU130+KU172+KU171+-KU188+KU230+KU229</f>
        <v/>
      </c>
      <c r="KV266" s="44">
        <f>-KV14+KV56+KV55+-KV72+KV114+KV113+-KV130+KV172+KV171+-KV188+KV230+KV229</f>
        <v/>
      </c>
      <c r="KW266" s="44">
        <f>-KW14+KW56+KW55+-KW72+KW114+KW113+-KW130+KW172+KW171+-KW188+KW230+KW229</f>
        <v/>
      </c>
      <c r="KX266" s="44">
        <f>-KX14+KX56+KX55+-KX72+KX114+KX113+-KX130+KX172+KX171+-KX188+KX230+KX229</f>
        <v/>
      </c>
      <c r="KY266" s="44">
        <f>-KY14+KY56+KY55+-KY72+KY114+KY113+-KY130+KY172+KY171+-KY188+KY230+KY229</f>
        <v/>
      </c>
      <c r="KZ266" s="44">
        <f>-KZ14+KZ56+KZ55+-KZ72+KZ114+KZ113+-KZ130+KZ172+KZ171+-KZ188+KZ230+KZ229</f>
        <v/>
      </c>
      <c r="LA266" s="44">
        <f>-LA14+LA56+LA55+-LA72+LA114+LA113+-LA130+LA172+LA171+-LA188+LA230+LA229</f>
        <v/>
      </c>
      <c r="LB266" s="44">
        <f>-LB14+LB56+LB55+-LB72+LB114+LB113+-LB130+LB172+LB171+-LB188+LB230+LB229</f>
        <v/>
      </c>
      <c r="LC266" s="44">
        <f>-LC14+LC56+LC55+-LC72+LC114+LC113+-LC130+LC172+LC171+-LC188+LC230+LC229</f>
        <v/>
      </c>
      <c r="LD266" s="44">
        <f>-LD14+LD56+LD55+-LD72+LD114+LD113+-LD130+LD172+LD171+-LD188+LD230+LD229</f>
        <v/>
      </c>
      <c r="LE266" s="44">
        <f>-LE14+LE56+LE55+-LE72+LE114+LE113+-LE130+LE172+LE171+-LE188+LE230+LE229</f>
        <v/>
      </c>
      <c r="LF266" s="44">
        <f>-LF14+LF56+LF55+-LF72+LF114+LF113+-LF130+LF172+LF171+-LF188+LF230+LF229</f>
        <v/>
      </c>
      <c r="LG266" s="44">
        <f>-LG14+LG56+LG55+-LG72+LG114+LG113+-LG130+LG172+LG171+-LG188+LG230+LG229</f>
        <v/>
      </c>
      <c r="LH266" s="44">
        <f>-LH14+LH56+LH55+-LH72+LH114+LH113+-LH130+LH172+LH171+-LH188+LH230+LH229</f>
        <v/>
      </c>
      <c r="LI266" s="44">
        <f>-LI14+LI56+LI55+-LI72+LI114+LI113+-LI130+LI172+LI171+-LI188+LI230+LI229</f>
        <v/>
      </c>
      <c r="LJ266" s="44">
        <f>-LJ14+LJ56+LJ55+-LJ72+LJ114+LJ113+-LJ130+LJ172+LJ171+-LJ188+LJ230+LJ229</f>
        <v/>
      </c>
      <c r="LK266" s="44">
        <f>-LK14+LK56+LK55+-LK72+LK114+LK113+-LK130+LK172+LK171+-LK188+LK230+LK229</f>
        <v/>
      </c>
      <c r="LL266" s="44">
        <f>-LL14+LL56+LL55+-LL72+LL114+LL113+-LL130+LL172+LL171+-LL188+LL230+LL229</f>
        <v/>
      </c>
      <c r="LM266" s="44">
        <f>-LM14+LM56+LM55+-LM72+LM114+LM113+-LM130+LM172+LM171+-LM188+LM230+LM229</f>
        <v/>
      </c>
      <c r="LN266" s="44">
        <f>-LN14+LN56+LN55+-LN72+LN114+LN113+-LN130+LN172+LN171+-LN188+LN230+LN229</f>
        <v/>
      </c>
      <c r="LO266" s="44">
        <f>-LO14+LO56+LO55+-LO72+LO114+LO113+-LO130+LO172+LO171+-LO188+LO230+LO229</f>
        <v/>
      </c>
      <c r="LP266" s="44">
        <f>-LP14+LP56+LP55+-LP72+LP114+LP113+-LP130+LP172+LP171+-LP188+LP230+LP229</f>
        <v/>
      </c>
      <c r="LQ266" s="44">
        <f>-LQ14+LQ56+LQ55+-LQ72+LQ114+LQ113+-LQ130+LQ172+LQ171+-LQ188+LQ230+LQ229</f>
        <v/>
      </c>
      <c r="LR266" s="44">
        <f>-LR14+LR56+LR55+-LR72+LR114+LR113+-LR130+LR172+LR171+-LR188+LR230+LR229</f>
        <v/>
      </c>
      <c r="LS266" s="44">
        <f>-LS14+LS56+LS55+-LS72+LS114+LS113+-LS130+LS172+LS171+-LS188+LS230+LS229</f>
        <v/>
      </c>
      <c r="LT266" s="44">
        <f>-LT14+LT56+LT55+-LT72+LT114+LT113+-LT130+LT172+LT171+-LT188+LT230+LT229</f>
        <v/>
      </c>
      <c r="LU266" s="44">
        <f>-LU14+LU56+LU55+-LU72+LU114+LU113+-LU130+LU172+LU171+-LU188+LU230+LU229</f>
        <v/>
      </c>
      <c r="LV266" s="44">
        <f>-LV14+LV56+LV55+-LV72+LV114+LV113+-LV130+LV172+LV171+-LV188+LV230+LV229</f>
        <v/>
      </c>
      <c r="LW266" s="44">
        <f>-LW14+LW56+LW55+-LW72+LW114+LW113+-LW130+LW172+LW171+-LW188+LW230+LW229</f>
        <v/>
      </c>
      <c r="LX266" s="44">
        <f>-LX14+LX56+LX55+-LX72+LX114+LX113+-LX130+LX172+LX171+-LX188+LX230+LX229</f>
        <v/>
      </c>
      <c r="LY266" s="44">
        <f>-LY14+LY56+LY55+-LY72+LY114+LY113+-LY130+LY172+LY171+-LY188+LY230+LY229</f>
        <v/>
      </c>
      <c r="LZ266" s="44">
        <f>-LZ14+LZ56+LZ55+-LZ72+LZ114+LZ113+-LZ130+LZ172+LZ171+-LZ188+LZ230+LZ229</f>
        <v/>
      </c>
      <c r="MA266" s="44">
        <f>-MA14+MA56+MA55+-MA72+MA114+MA113+-MA130+MA172+MA171+-MA188+MA230+MA229</f>
        <v/>
      </c>
      <c r="MB266" s="44">
        <f>-MB14+MB56+MB55+-MB72+MB114+MB113+-MB130+MB172+MB171+-MB188+MB230+MB229</f>
        <v/>
      </c>
      <c r="MC266" s="44">
        <f>-MC14+MC56+MC55+-MC72+MC114+MC113+-MC130+MC172+MC171+-MC188+MC230+MC229</f>
        <v/>
      </c>
      <c r="MD266" s="44">
        <f>-MD14+MD56+MD55+-MD72+MD114+MD113+-MD130+MD172+MD171+-MD188+MD230+MD229</f>
        <v/>
      </c>
      <c r="ME266" s="44">
        <f>-ME14+ME56+ME55+-ME72+ME114+ME113+-ME130+ME172+ME171+-ME188+ME230+ME229</f>
        <v/>
      </c>
      <c r="MF266" s="44">
        <f>-MF14+MF56+MF55+-MF72+MF114+MF113+-MF130+MF172+MF171+-MF188+MF230+MF229</f>
        <v/>
      </c>
      <c r="MG266" s="44">
        <f>-MG14+MG56+MG55+-MG72+MG114+MG113+-MG130+MG172+MG171+-MG188+MG230+MG229</f>
        <v/>
      </c>
      <c r="MH266" s="44">
        <f>-MH14+MH56+MH55+-MH72+MH114+MH113+-MH130+MH172+MH171+-MH188+MH230+MH229</f>
        <v/>
      </c>
      <c r="MI266" s="44">
        <f>-MI14+MI56+MI55+-MI72+MI114+MI113+-MI130+MI172+MI171+-MI188+MI230+MI229</f>
        <v/>
      </c>
      <c r="MJ266" s="44">
        <f>-MJ14+MJ56+MJ55+-MJ72+MJ114+MJ113+-MJ130+MJ172+MJ171+-MJ188+MJ230+MJ229</f>
        <v/>
      </c>
      <c r="MK266" s="44">
        <f>-MK14+MK56+MK55+-MK72+MK114+MK113+-MK130+MK172+MK171+-MK188+MK230+MK229</f>
        <v/>
      </c>
      <c r="ML266" s="44">
        <f>-ML14+ML56+ML55+-ML72+ML114+ML113+-ML130+ML172+ML171+-ML188+ML230+ML229</f>
        <v/>
      </c>
      <c r="MM266" s="44">
        <f>-MM14+MM56+MM55+-MM72+MM114+MM113+-MM130+MM172+MM171+-MM188+MM230+MM229</f>
        <v/>
      </c>
      <c r="MN266" s="44">
        <f>-MN14+MN56+MN55+-MN72+MN114+MN113+-MN130+MN172+MN171+-MN188+MN230+MN229</f>
        <v/>
      </c>
      <c r="MO266" s="44">
        <f>-MO14+MO56+MO55+-MO72+MO114+MO113+-MO130+MO172+MO171+-MO188+MO230+MO229</f>
        <v/>
      </c>
      <c r="MP266" s="44">
        <f>-MP14+MP56+MP55+-MP72+MP114+MP113+-MP130+MP172+MP171+-MP188+MP230+MP229</f>
        <v/>
      </c>
      <c r="MQ266" s="44">
        <f>-MQ14+MQ56+MQ55+-MQ72+MQ114+MQ113+-MQ130+MQ172+MQ171+-MQ188+MQ230+MQ229</f>
        <v/>
      </c>
      <c r="MR266" s="44">
        <f>-MR14+MR56+MR55+-MR72+MR114+MR113+-MR130+MR172+MR171+-MR188+MR230+MR229</f>
        <v/>
      </c>
      <c r="MS266" s="44">
        <f>-MS14+MS56+MS55+-MS72+MS114+MS113+-MS130+MS172+MS171+-MS188+MS230+MS229</f>
        <v/>
      </c>
      <c r="MT266" s="44">
        <f>-MT14+MT56+MT55+-MT72+MT114+MT113+-MT130+MT172+MT171+-MT188+MT230+MT229</f>
        <v/>
      </c>
      <c r="MU266" s="44">
        <f>-MU14+MU56+MU55+-MU72+MU114+MU113+-MU130+MU172+MU171+-MU188+MU230+MU229</f>
        <v/>
      </c>
      <c r="MV266" s="44">
        <f>-MV14+MV56+MV55+-MV72+MV114+MV113+-MV130+MV172+MV171+-MV188+MV230+MV229</f>
        <v/>
      </c>
      <c r="MW266" s="44">
        <f>-MW14+MW56+MW55+-MW72+MW114+MW113+-MW130+MW172+MW171+-MW188+MW230+MW229</f>
        <v/>
      </c>
      <c r="MX266" s="44">
        <f>-MX14+MX56+MX55+-MX72+MX114+MX113+-MX130+MX172+MX171+-MX188+MX230+MX229</f>
        <v/>
      </c>
      <c r="MY266" s="44">
        <f>-MY14+MY56+MY55+-MY72+MY114+MY113+-MY130+MY172+MY171+-MY188+MY230+MY229</f>
        <v/>
      </c>
      <c r="MZ266" s="44">
        <f>-MZ14+MZ56+MZ55+-MZ72+MZ114+MZ113+-MZ130+MZ172+MZ171+-MZ188+MZ230+MZ229</f>
        <v/>
      </c>
      <c r="NA266" s="44">
        <f>-NA14+NA56+NA55+-NA72+NA114+NA113+-NA130+NA172+NA171+-NA188+NA230+NA229</f>
        <v/>
      </c>
      <c r="NB266" s="44">
        <f>-NB14+NB56+NB55+-NB72+NB114+NB113+-NB130+NB172+NB171+-NB188+NB230+NB229</f>
        <v/>
      </c>
      <c r="NC266" s="44">
        <f>-NC14+NC56+NC55+-NC72+NC114+NC113+-NC130+NC172+NC171+-NC188+NC230+NC229</f>
        <v/>
      </c>
      <c r="ND266" s="44">
        <f>-ND14+ND56+ND55+-ND72+ND114+ND113+-ND130+ND172+ND171+-ND188+ND230+ND229</f>
        <v/>
      </c>
      <c r="NE266" s="44">
        <f>-NE14+NE56+NE55+-NE72+NE114+NE113+-NE130+NE172+NE171+-NE188+NE230+NE229</f>
        <v/>
      </c>
      <c r="NF266" s="44">
        <f>-NF14+NF56+NF55+-NF72+NF114+NF113+-NF130+NF172+NF171+-NF188+NF230+NF229</f>
        <v/>
      </c>
      <c r="NG266" s="44">
        <f>-NG14+NG56+NG55+-NG72+NG114+NG113+-NG130+NG172+NG171+-NG188+NG230+NG229</f>
        <v/>
      </c>
      <c r="NH266" s="44">
        <f>-NH14+NH56+NH55+-NH72+NH114+NH113+-NH130+NH172+NH171+-NH188+NH230+NH229</f>
        <v/>
      </c>
      <c r="NI266" s="44">
        <f>-NI14+NI56+NI55+-NI72+NI114+NI113+-NI130+NI172+NI171+-NI188+NI230+NI229</f>
        <v/>
      </c>
      <c r="NJ266" s="44">
        <f>-NJ14+NJ56+NJ55+-NJ72+NJ114+NJ113+-NJ130+NJ172+NJ171+-NJ188+NJ230+NJ229</f>
        <v/>
      </c>
      <c r="NK266" s="44">
        <f>-NK14+NK56+NK55+-NK72+NK114+NK113+-NK130+NK172+NK171+-NK188+NK230+NK229</f>
        <v/>
      </c>
      <c r="NL266" s="44">
        <f>-NL14+NL56+NL55+-NL72+NL114+NL113+-NL130+NL172+NL171+-NL188+NL230+NL229</f>
        <v/>
      </c>
      <c r="NM266" s="44">
        <f>-NM14+NM56+NM55+-NM72+NM114+NM113+-NM130+NM172+NM171+-NM188+NM230+NM229</f>
        <v/>
      </c>
      <c r="NN266" s="44">
        <f>-NN14+NN56+NN55+-NN72+NN114+NN113+-NN130+NN172+NN171+-NN188+NN230+NN229</f>
        <v/>
      </c>
      <c r="NO266" s="44">
        <f>-NO14+NO56+NO55+-NO72+NO114+NO113+-NO130+NO172+NO171+-NO188+NO230+NO229</f>
        <v/>
      </c>
      <c r="NP266" s="44">
        <f>-NP14+NP56+NP55+-NP72+NP114+NP113+-NP130+NP172+NP171+-NP188+NP230+NP229</f>
        <v/>
      </c>
      <c r="NQ266" s="44">
        <f>-NQ14+NQ56+NQ55+-NQ72+NQ114+NQ113+-NQ130+NQ172+NQ171+-NQ188+NQ230+NQ229</f>
        <v/>
      </c>
      <c r="NR266" s="44">
        <f>-NR14+NR56+NR55+-NR72+NR114+NR113+-NR130+NR172+NR171+-NR188+NR230+NR229</f>
        <v/>
      </c>
      <c r="NS266" s="44">
        <f>-NS14+NS56+NS55+-NS72+NS114+NS113+-NS130+NS172+NS171+-NS188+NS230+NS229</f>
        <v/>
      </c>
      <c r="NT266" s="44">
        <f>-NT14+NT56+NT55+-NT72+NT114+NT113+-NT130+NT172+NT171+-NT188+NT230+NT229</f>
        <v/>
      </c>
      <c r="NU266" s="44">
        <f>-NU14+NU56+NU55+-NU72+NU114+NU113+-NU130+NU172+NU171+-NU188+NU230+NU229</f>
        <v/>
      </c>
      <c r="NV266" s="44">
        <f>-NV14+NV56+NV55+-NV72+NV114+NV113+-NV130+NV172+NV171+-NV188+NV230+NV229</f>
        <v/>
      </c>
      <c r="NW266" s="44">
        <f>-NW14+NW56+NW55+-NW72+NW114+NW113+-NW130+NW172+NW171+-NW188+NW230+NW229</f>
        <v/>
      </c>
      <c r="NX266" s="44">
        <f>-NX14+NX56+NX55+-NX72+NX114+NX113+-NX130+NX172+NX171+-NX188+NX230+NX229</f>
        <v/>
      </c>
      <c r="NY266" s="44">
        <f>-NY14+NY56+NY55+-NY72+NY114+NY113+-NY130+NY172+NY171+-NY188+NY230+NY229</f>
        <v/>
      </c>
      <c r="NZ266" s="44">
        <f>-NZ14+NZ56+NZ55+-NZ72+NZ114+NZ113+-NZ130+NZ172+NZ171+-NZ188+NZ230+NZ229</f>
        <v/>
      </c>
      <c r="OA266" s="44">
        <f>-OA14+OA56+OA55+-OA72+OA114+OA113+-OA130+OA172+OA171+-OA188+OA230+OA229</f>
        <v/>
      </c>
      <c r="OB266" s="44">
        <f>-OB14+OB56+OB55+-OB72+OB114+OB113+-OB130+OB172+OB171+-OB188+OB230+OB229</f>
        <v/>
      </c>
      <c r="OC266" s="44">
        <f>-OC14+OC56+OC55+-OC72+OC114+OC113+-OC130+OC172+OC171+-OC188+OC230+OC229</f>
        <v/>
      </c>
      <c r="OD266" s="44">
        <f>-OD14+OD56+OD55+-OD72+OD114+OD113+-OD130+OD172+OD171+-OD188+OD230+OD229</f>
        <v/>
      </c>
      <c r="OE266" s="44">
        <f>-OE14+OE56+OE55+-OE72+OE114+OE113+-OE130+OE172+OE171+-OE188+OE230+OE229</f>
        <v/>
      </c>
      <c r="OF266" s="44">
        <f>-OF14+OF56+OF55+-OF72+OF114+OF113+-OF130+OF172+OF171+-OF188+OF230+OF229</f>
        <v/>
      </c>
      <c r="OG266" s="44">
        <f>-OG14+OG56+OG55+-OG72+OG114+OG113+-OG130+OG172+OG171+-OG188+OG230+OG229</f>
        <v/>
      </c>
      <c r="OH266" s="44">
        <f>-OH14+OH56+OH55+-OH72+OH114+OH113+-OH130+OH172+OH171+-OH188+OH230+OH229</f>
        <v/>
      </c>
      <c r="OI266" s="44">
        <f>-OI14+OI56+OI55+-OI72+OI114+OI113+-OI130+OI172+OI171+-OI188+OI230+OI229</f>
        <v/>
      </c>
      <c r="OJ266" s="44">
        <f>-OJ14+OJ56+OJ55+-OJ72+OJ114+OJ113+-OJ130+OJ172+OJ171+-OJ188+OJ230+OJ229</f>
        <v/>
      </c>
      <c r="OK266" s="44">
        <f>-OK14+OK56+OK55+-OK72+OK114+OK113+-OK130+OK172+OK171+-OK188+OK230+OK229</f>
        <v/>
      </c>
      <c r="OL266" s="44">
        <f>-OL14+OL56+OL55+-OL72+OL114+OL113+-OL130+OL172+OL171+-OL188+OL230+OL229</f>
        <v/>
      </c>
      <c r="OM266" s="44">
        <f>-OM14+OM56+OM55+-OM72+OM114+OM113+-OM130+OM172+OM171+-OM188+OM230+OM229</f>
        <v/>
      </c>
      <c r="ON266" s="44">
        <f>-ON14+ON56+ON55+-ON72+ON114+ON113+-ON130+ON172+ON171+-ON188+ON230+ON229</f>
        <v/>
      </c>
      <c r="OO266" s="44">
        <f>-OO14+OO56+OO55+-OO72+OO114+OO113+-OO130+OO172+OO171+-OO188+OO230+OO229</f>
        <v/>
      </c>
      <c r="OP266" s="44">
        <f>-OP14+OP56+OP55+-OP72+OP114+OP113+-OP130+OP172+OP171+-OP188+OP230+OP229</f>
        <v/>
      </c>
      <c r="OQ266" s="44">
        <f>-OQ14+OQ56+OQ55+-OQ72+OQ114+OQ113+-OQ130+OQ172+OQ171+-OQ188+OQ230+OQ229</f>
        <v/>
      </c>
      <c r="OR266" s="44">
        <f>-OR14+OR56+OR55+-OR72+OR114+OR113+-OR130+OR172+OR171+-OR188+OR230+OR229</f>
        <v/>
      </c>
      <c r="OS266" s="44">
        <f>-OS14+OS56+OS55+-OS72+OS114+OS113+-OS130+OS172+OS171+-OS188+OS230+OS229</f>
        <v/>
      </c>
      <c r="OT266" s="44">
        <f>-OT14+OT56+OT55+-OT72+OT114+OT113+-OT130+OT172+OT171+-OT188+OT230+OT229</f>
        <v/>
      </c>
      <c r="OU266" s="44">
        <f>-OU14+OU56+OU55+-OU72+OU114+OU113+-OU130+OU172+OU171+-OU188+OU230+OU229</f>
        <v/>
      </c>
      <c r="OV266" s="44">
        <f>-OV14+OV56+OV55+-OV72+OV114+OV113+-OV130+OV172+OV171+-OV188+OV230+OV229</f>
        <v/>
      </c>
      <c r="OW266" s="44">
        <f>-OW14+OW56+OW55+-OW72+OW114+OW113+-OW130+OW172+OW171+-OW188+OW230+OW229</f>
        <v/>
      </c>
      <c r="OX266" s="44">
        <f>-OX14+OX56+OX55+-OX72+OX114+OX113+-OX130+OX172+OX171+-OX188+OX230+OX229</f>
        <v/>
      </c>
      <c r="OY266" s="44">
        <f>-OY14+OY56+OY55+-OY72+OY114+OY113+-OY130+OY172+OY171+-OY188+OY230+OY229</f>
        <v/>
      </c>
      <c r="OZ266" s="44">
        <f>-OZ14+OZ56+OZ55+-OZ72+OZ114+OZ113+-OZ130+OZ172+OZ171+-OZ188+OZ230+OZ229</f>
        <v/>
      </c>
      <c r="PA266" s="44">
        <f>-PA14+PA56+PA55+-PA72+PA114+PA113+-PA130+PA172+PA171+-PA188+PA230+PA229</f>
        <v/>
      </c>
      <c r="PB266" s="44">
        <f>-PB14+PB56+PB55+-PB72+PB114+PB113+-PB130+PB172+PB171+-PB188+PB230+PB229</f>
        <v/>
      </c>
      <c r="PC266" s="44">
        <f>-PC14+PC56+PC55+-PC72+PC114+PC113+-PC130+PC172+PC171+-PC188+PC230+PC229</f>
        <v/>
      </c>
      <c r="PD266" s="44">
        <f>-PD14+PD56+PD55+-PD72+PD114+PD113+-PD130+PD172+PD171+-PD188+PD230+PD229</f>
        <v/>
      </c>
      <c r="PE266" s="44">
        <f>-PE14+PE56+PE55+-PE72+PE114+PE113+-PE130+PE172+PE171+-PE188+PE230+PE229</f>
        <v/>
      </c>
      <c r="PF266" s="44">
        <f>-PF14+PF56+PF55+-PF72+PF114+PF113+-PF130+PF172+PF171+-PF188+PF230+PF229</f>
        <v/>
      </c>
      <c r="PG266" s="44">
        <f>-PG14+PG56+PG55+-PG72+PG114+PG113+-PG130+PG172+PG171+-PG188+PG230+PG229</f>
        <v/>
      </c>
      <c r="PH266" s="44">
        <f>-PH14+PH56+PH55+-PH72+PH114+PH113+-PH130+PH172+PH171+-PH188+PH230+PH229</f>
        <v/>
      </c>
      <c r="PI266" s="44">
        <f>-PI14+PI56+PI55+-PI72+PI114+PI113+-PI130+PI172+PI171+-PI188+PI230+PI229</f>
        <v/>
      </c>
      <c r="PJ266" s="44">
        <f>-PJ14+PJ56+PJ55+-PJ72+PJ114+PJ113+-PJ130+PJ172+PJ171+-PJ188+PJ230+PJ229</f>
        <v/>
      </c>
      <c r="PK266" s="44">
        <f>-PK14+PK56+PK55+-PK72+PK114+PK113+-PK130+PK172+PK171+-PK188+PK230+PK229</f>
        <v/>
      </c>
      <c r="PL266" s="44">
        <f>-PL14+PL56+PL55+-PL72+PL114+PL113+-PL130+PL172+PL171+-PL188+PL230+PL229</f>
        <v/>
      </c>
      <c r="PM266" s="44">
        <f>-PM14+PM56+PM55+-PM72+PM114+PM113+-PM130+PM172+PM171+-PM188+PM230+PM229</f>
        <v/>
      </c>
    </row>
    <row r="267">
      <c r="A267" s="9" t="inlineStr">
        <is>
          <t>Cumulative public non-repayable + mezz funded</t>
        </is>
      </c>
      <c r="B267" s="9" t="inlineStr">
        <is>
          <t>ALL</t>
        </is>
      </c>
      <c r="D267" s="44">
        <f>0+D242+D243+D244</f>
        <v/>
      </c>
      <c r="E267" s="44">
        <f>D267+E242+E243+E244</f>
        <v/>
      </c>
      <c r="F267" s="44">
        <f>E267+F242+F243+F244</f>
        <v/>
      </c>
      <c r="G267" s="44">
        <f>F267+G242+G243+G244</f>
        <v/>
      </c>
      <c r="H267" s="44">
        <f>G267+H242+H243+H244</f>
        <v/>
      </c>
      <c r="I267" s="44">
        <f>H267+I242+I243+I244</f>
        <v/>
      </c>
      <c r="J267" s="44">
        <f>I267+J242+J243+J244</f>
        <v/>
      </c>
      <c r="K267" s="44">
        <f>J267+K242+K243+K244</f>
        <v/>
      </c>
      <c r="L267" s="44">
        <f>K267+L242+L243+L244</f>
        <v/>
      </c>
      <c r="M267" s="44">
        <f>L267+M242+M243+M244</f>
        <v/>
      </c>
      <c r="N267" s="44">
        <f>M267+N242+N243+N244</f>
        <v/>
      </c>
      <c r="O267" s="44">
        <f>N267+O242+O243+O244</f>
        <v/>
      </c>
      <c r="P267" s="44">
        <f>O267+P242+P243+P244</f>
        <v/>
      </c>
      <c r="Q267" s="44">
        <f>P267+Q242+Q243+Q244</f>
        <v/>
      </c>
      <c r="R267" s="44">
        <f>Q267+R242+R243+R244</f>
        <v/>
      </c>
      <c r="S267" s="44">
        <f>R267+S242+S243+S244</f>
        <v/>
      </c>
      <c r="T267" s="44">
        <f>S267+T242+T243+T244</f>
        <v/>
      </c>
      <c r="U267" s="44">
        <f>T267+U242+U243+U244</f>
        <v/>
      </c>
      <c r="V267" s="44">
        <f>U267+V242+V243+V244</f>
        <v/>
      </c>
      <c r="W267" s="44">
        <f>V267+W242+W243+W244</f>
        <v/>
      </c>
      <c r="X267" s="44">
        <f>W267+X242+X243+X244</f>
        <v/>
      </c>
      <c r="Y267" s="44">
        <f>X267+Y242+Y243+Y244</f>
        <v/>
      </c>
      <c r="Z267" s="44">
        <f>Y267+Z242+Z243+Z244</f>
        <v/>
      </c>
      <c r="AA267" s="44">
        <f>Z267+AA242+AA243+AA244</f>
        <v/>
      </c>
      <c r="AB267" s="44">
        <f>AA267+AB242+AB243+AB244</f>
        <v/>
      </c>
      <c r="AC267" s="44">
        <f>AB267+AC242+AC243+AC244</f>
        <v/>
      </c>
      <c r="AD267" s="44">
        <f>AC267+AD242+AD243+AD244</f>
        <v/>
      </c>
      <c r="AE267" s="44">
        <f>AD267+AE242+AE243+AE244</f>
        <v/>
      </c>
      <c r="AF267" s="44">
        <f>AE267+AF242+AF243+AF244</f>
        <v/>
      </c>
      <c r="AG267" s="44">
        <f>AF267+AG242+AG243+AG244</f>
        <v/>
      </c>
      <c r="AH267" s="44">
        <f>AG267+AH242+AH243+AH244</f>
        <v/>
      </c>
      <c r="AI267" s="44">
        <f>AH267+AI242+AI243+AI244</f>
        <v/>
      </c>
      <c r="AJ267" s="44">
        <f>AI267+AJ242+AJ243+AJ244</f>
        <v/>
      </c>
      <c r="AK267" s="44">
        <f>AJ267+AK242+AK243+AK244</f>
        <v/>
      </c>
      <c r="AL267" s="44">
        <f>AK267+AL242+AL243+AL244</f>
        <v/>
      </c>
      <c r="AM267" s="44">
        <f>AL267+AM242+AM243+AM244</f>
        <v/>
      </c>
      <c r="AN267" s="44">
        <f>AM267+AN242+AN243+AN244</f>
        <v/>
      </c>
      <c r="AO267" s="44">
        <f>AN267+AO242+AO243+AO244</f>
        <v/>
      </c>
      <c r="AP267" s="44">
        <f>AO267+AP242+AP243+AP244</f>
        <v/>
      </c>
      <c r="AQ267" s="44">
        <f>AP267+AQ242+AQ243+AQ244</f>
        <v/>
      </c>
      <c r="AR267" s="44">
        <f>AQ267+AR242+AR243+AR244</f>
        <v/>
      </c>
      <c r="AS267" s="44">
        <f>AR267+AS242+AS243+AS244</f>
        <v/>
      </c>
      <c r="AT267" s="44">
        <f>AS267+AT242+AT243+AT244</f>
        <v/>
      </c>
      <c r="AU267" s="44">
        <f>AT267+AU242+AU243+AU244</f>
        <v/>
      </c>
      <c r="AV267" s="44">
        <f>AU267+AV242+AV243+AV244</f>
        <v/>
      </c>
      <c r="AW267" s="44">
        <f>AV267+AW242+AW243+AW244</f>
        <v/>
      </c>
      <c r="AX267" s="44">
        <f>AW267+AX242+AX243+AX244</f>
        <v/>
      </c>
      <c r="AY267" s="44">
        <f>AX267+AY242+AY243+AY244</f>
        <v/>
      </c>
      <c r="AZ267" s="44">
        <f>AY267+AZ242+AZ243+AZ244</f>
        <v/>
      </c>
      <c r="BA267" s="44">
        <f>AZ267+BA242+BA243+BA244</f>
        <v/>
      </c>
      <c r="BB267" s="44">
        <f>BA267+BB242+BB243+BB244</f>
        <v/>
      </c>
      <c r="BC267" s="44">
        <f>BB267+BC242+BC243+BC244</f>
        <v/>
      </c>
      <c r="BD267" s="44">
        <f>BC267+BD242+BD243+BD244</f>
        <v/>
      </c>
      <c r="BE267" s="44">
        <f>BD267+BE242+BE243+BE244</f>
        <v/>
      </c>
      <c r="BF267" s="44">
        <f>BE267+BF242+BF243+BF244</f>
        <v/>
      </c>
      <c r="BG267" s="44">
        <f>BF267+BG242+BG243+BG244</f>
        <v/>
      </c>
      <c r="BH267" s="44">
        <f>BG267+BH242+BH243+BH244</f>
        <v/>
      </c>
      <c r="BI267" s="44">
        <f>BH267+BI242+BI243+BI244</f>
        <v/>
      </c>
      <c r="BJ267" s="44">
        <f>BI267+BJ242+BJ243+BJ244</f>
        <v/>
      </c>
      <c r="BK267" s="44">
        <f>BJ267+BK242+BK243+BK244</f>
        <v/>
      </c>
      <c r="BL267" s="44">
        <f>BK267+BL242+BL243+BL244</f>
        <v/>
      </c>
      <c r="BM267" s="44">
        <f>BL267+BM242+BM243+BM244</f>
        <v/>
      </c>
      <c r="BN267" s="44">
        <f>BM267+BN242+BN243+BN244</f>
        <v/>
      </c>
      <c r="BO267" s="44">
        <f>BN267+BO242+BO243+BO244</f>
        <v/>
      </c>
      <c r="BP267" s="44">
        <f>BO267+BP242+BP243+BP244</f>
        <v/>
      </c>
      <c r="BQ267" s="44">
        <f>BP267+BQ242+BQ243+BQ244</f>
        <v/>
      </c>
      <c r="BR267" s="44">
        <f>BQ267+BR242+BR243+BR244</f>
        <v/>
      </c>
      <c r="BS267" s="44">
        <f>BR267+BS242+BS243+BS244</f>
        <v/>
      </c>
      <c r="BT267" s="44">
        <f>BS267+BT242+BT243+BT244</f>
        <v/>
      </c>
      <c r="BU267" s="44">
        <f>BT267+BU242+BU243+BU244</f>
        <v/>
      </c>
      <c r="BV267" s="44">
        <f>BU267+BV242+BV243+BV244</f>
        <v/>
      </c>
      <c r="BW267" s="44">
        <f>BV267+BW242+BW243+BW244</f>
        <v/>
      </c>
      <c r="BX267" s="44">
        <f>BW267+BX242+BX243+BX244</f>
        <v/>
      </c>
      <c r="BY267" s="44">
        <f>BX267+BY242+BY243+BY244</f>
        <v/>
      </c>
      <c r="BZ267" s="44">
        <f>BY267+BZ242+BZ243+BZ244</f>
        <v/>
      </c>
      <c r="CA267" s="44">
        <f>BZ267+CA242+CA243+CA244</f>
        <v/>
      </c>
      <c r="CB267" s="44">
        <f>CA267+CB242+CB243+CB244</f>
        <v/>
      </c>
      <c r="CC267" s="44">
        <f>CB267+CC242+CC243+CC244</f>
        <v/>
      </c>
      <c r="CD267" s="44">
        <f>CC267+CD242+CD243+CD244</f>
        <v/>
      </c>
      <c r="CE267" s="44">
        <f>CD267+CE242+CE243+CE244</f>
        <v/>
      </c>
      <c r="CF267" s="44">
        <f>CE267+CF242+CF243+CF244</f>
        <v/>
      </c>
      <c r="CG267" s="44">
        <f>CF267+CG242+CG243+CG244</f>
        <v/>
      </c>
      <c r="CH267" s="44">
        <f>CG267+CH242+CH243+CH244</f>
        <v/>
      </c>
      <c r="CI267" s="44">
        <f>CH267+CI242+CI243+CI244</f>
        <v/>
      </c>
      <c r="CJ267" s="44">
        <f>CI267+CJ242+CJ243+CJ244</f>
        <v/>
      </c>
      <c r="CK267" s="44">
        <f>CJ267+CK242+CK243+CK244</f>
        <v/>
      </c>
      <c r="CL267" s="44">
        <f>CK267+CL242+CL243+CL244</f>
        <v/>
      </c>
      <c r="CM267" s="44">
        <f>CL267+CM242+CM243+CM244</f>
        <v/>
      </c>
      <c r="CN267" s="44">
        <f>CM267+CN242+CN243+CN244</f>
        <v/>
      </c>
      <c r="CO267" s="44">
        <f>CN267+CO242+CO243+CO244</f>
        <v/>
      </c>
      <c r="CP267" s="44">
        <f>CO267+CP242+CP243+CP244</f>
        <v/>
      </c>
      <c r="CQ267" s="44">
        <f>CP267+CQ242+CQ243+CQ244</f>
        <v/>
      </c>
      <c r="CR267" s="44">
        <f>CQ267+CR242+CR243+CR244</f>
        <v/>
      </c>
      <c r="CS267" s="44">
        <f>CR267+CS242+CS243+CS244</f>
        <v/>
      </c>
      <c r="CT267" s="44">
        <f>CS267+CT242+CT243+CT244</f>
        <v/>
      </c>
      <c r="CU267" s="44">
        <f>CT267+CU242+CU243+CU244</f>
        <v/>
      </c>
      <c r="CV267" s="44">
        <f>CU267+CV242+CV243+CV244</f>
        <v/>
      </c>
      <c r="CW267" s="44">
        <f>CV267+CW242+CW243+CW244</f>
        <v/>
      </c>
      <c r="CX267" s="44">
        <f>CW267+CX242+CX243+CX244</f>
        <v/>
      </c>
      <c r="CY267" s="44">
        <f>CX267+CY242+CY243+CY244</f>
        <v/>
      </c>
      <c r="CZ267" s="44">
        <f>CY267+CZ242+CZ243+CZ244</f>
        <v/>
      </c>
      <c r="DA267" s="44">
        <f>CZ267+DA242+DA243+DA244</f>
        <v/>
      </c>
      <c r="DB267" s="44">
        <f>DA267+DB242+DB243+DB244</f>
        <v/>
      </c>
      <c r="DC267" s="44">
        <f>DB267+DC242+DC243+DC244</f>
        <v/>
      </c>
      <c r="DD267" s="44">
        <f>DC267+DD242+DD243+DD244</f>
        <v/>
      </c>
      <c r="DE267" s="44">
        <f>DD267+DE242+DE243+DE244</f>
        <v/>
      </c>
      <c r="DF267" s="44">
        <f>DE267+DF242+DF243+DF244</f>
        <v/>
      </c>
      <c r="DG267" s="44">
        <f>DF267+DG242+DG243+DG244</f>
        <v/>
      </c>
      <c r="DH267" s="44">
        <f>DG267+DH242+DH243+DH244</f>
        <v/>
      </c>
      <c r="DI267" s="44">
        <f>DH267+DI242+DI243+DI244</f>
        <v/>
      </c>
      <c r="DJ267" s="44">
        <f>DI267+DJ242+DJ243+DJ244</f>
        <v/>
      </c>
      <c r="DK267" s="44">
        <f>DJ267+DK242+DK243+DK244</f>
        <v/>
      </c>
      <c r="DL267" s="44">
        <f>DK267+DL242+DL243+DL244</f>
        <v/>
      </c>
      <c r="DM267" s="44">
        <f>DL267+DM242+DM243+DM244</f>
        <v/>
      </c>
      <c r="DN267" s="44">
        <f>DM267+DN242+DN243+DN244</f>
        <v/>
      </c>
      <c r="DO267" s="44">
        <f>DN267+DO242+DO243+DO244</f>
        <v/>
      </c>
      <c r="DP267" s="44">
        <f>DO267+DP242+DP243+DP244</f>
        <v/>
      </c>
      <c r="DQ267" s="44">
        <f>DP267+DQ242+DQ243+DQ244</f>
        <v/>
      </c>
      <c r="DR267" s="44">
        <f>DQ267+DR242+DR243+DR244</f>
        <v/>
      </c>
      <c r="DS267" s="44">
        <f>DR267+DS242+DS243+DS244</f>
        <v/>
      </c>
      <c r="DT267" s="44">
        <f>DS267+DT242+DT243+DT244</f>
        <v/>
      </c>
      <c r="DU267" s="44">
        <f>DT267+DU242+DU243+DU244</f>
        <v/>
      </c>
      <c r="DV267" s="44">
        <f>DU267+DV242+DV243+DV244</f>
        <v/>
      </c>
      <c r="DW267" s="44">
        <f>DV267+DW242+DW243+DW244</f>
        <v/>
      </c>
      <c r="DX267" s="44">
        <f>DW267+DX242+DX243+DX244</f>
        <v/>
      </c>
      <c r="DY267" s="44">
        <f>DX267+DY242+DY243+DY244</f>
        <v/>
      </c>
      <c r="DZ267" s="44">
        <f>DY267+DZ242+DZ243+DZ244</f>
        <v/>
      </c>
      <c r="EA267" s="44">
        <f>DZ267+EA242+EA243+EA244</f>
        <v/>
      </c>
      <c r="EB267" s="44">
        <f>EA267+EB242+EB243+EB244</f>
        <v/>
      </c>
      <c r="EC267" s="44">
        <f>EB267+EC242+EC243+EC244</f>
        <v/>
      </c>
      <c r="ED267" s="44">
        <f>EC267+ED242+ED243+ED244</f>
        <v/>
      </c>
      <c r="EE267" s="44">
        <f>ED267+EE242+EE243+EE244</f>
        <v/>
      </c>
      <c r="EF267" s="44">
        <f>EE267+EF242+EF243+EF244</f>
        <v/>
      </c>
      <c r="EG267" s="44">
        <f>EF267+EG242+EG243+EG244</f>
        <v/>
      </c>
      <c r="EH267" s="44">
        <f>EG267+EH242+EH243+EH244</f>
        <v/>
      </c>
      <c r="EI267" s="44">
        <f>EH267+EI242+EI243+EI244</f>
        <v/>
      </c>
      <c r="EJ267" s="44">
        <f>EI267+EJ242+EJ243+EJ244</f>
        <v/>
      </c>
      <c r="EK267" s="44">
        <f>EJ267+EK242+EK243+EK244</f>
        <v/>
      </c>
      <c r="EL267" s="44">
        <f>EK267+EL242+EL243+EL244</f>
        <v/>
      </c>
      <c r="EM267" s="44">
        <f>EL267+EM242+EM243+EM244</f>
        <v/>
      </c>
      <c r="EN267" s="44">
        <f>EM267+EN242+EN243+EN244</f>
        <v/>
      </c>
      <c r="EO267" s="44">
        <f>EN267+EO242+EO243+EO244</f>
        <v/>
      </c>
      <c r="EP267" s="44">
        <f>EO267+EP242+EP243+EP244</f>
        <v/>
      </c>
      <c r="EQ267" s="44">
        <f>EP267+EQ242+EQ243+EQ244</f>
        <v/>
      </c>
      <c r="ER267" s="44">
        <f>EQ267+ER242+ER243+ER244</f>
        <v/>
      </c>
      <c r="ES267" s="44">
        <f>ER267+ES242+ES243+ES244</f>
        <v/>
      </c>
      <c r="ET267" s="44">
        <f>ES267+ET242+ET243+ET244</f>
        <v/>
      </c>
      <c r="EU267" s="44">
        <f>ET267+EU242+EU243+EU244</f>
        <v/>
      </c>
      <c r="EV267" s="44">
        <f>EU267+EV242+EV243+EV244</f>
        <v/>
      </c>
      <c r="EW267" s="44">
        <f>EV267+EW242+EW243+EW244</f>
        <v/>
      </c>
      <c r="EX267" s="44">
        <f>EW267+EX242+EX243+EX244</f>
        <v/>
      </c>
      <c r="EY267" s="44">
        <f>EX267+EY242+EY243+EY244</f>
        <v/>
      </c>
      <c r="EZ267" s="44">
        <f>EY267+EZ242+EZ243+EZ244</f>
        <v/>
      </c>
      <c r="FA267" s="44">
        <f>EZ267+FA242+FA243+FA244</f>
        <v/>
      </c>
      <c r="FB267" s="44">
        <f>FA267+FB242+FB243+FB244</f>
        <v/>
      </c>
      <c r="FC267" s="44">
        <f>FB267+FC242+FC243+FC244</f>
        <v/>
      </c>
      <c r="FD267" s="44">
        <f>FC267+FD242+FD243+FD244</f>
        <v/>
      </c>
      <c r="FE267" s="44">
        <f>FD267+FE242+FE243+FE244</f>
        <v/>
      </c>
      <c r="FF267" s="44">
        <f>FE267+FF242+FF243+FF244</f>
        <v/>
      </c>
      <c r="FG267" s="44">
        <f>FF267+FG242+FG243+FG244</f>
        <v/>
      </c>
      <c r="FH267" s="44">
        <f>FG267+FH242+FH243+FH244</f>
        <v/>
      </c>
      <c r="FI267" s="44">
        <f>FH267+FI242+FI243+FI244</f>
        <v/>
      </c>
      <c r="FJ267" s="44">
        <f>FI267+FJ242+FJ243+FJ244</f>
        <v/>
      </c>
      <c r="FK267" s="44">
        <f>FJ267+FK242+FK243+FK244</f>
        <v/>
      </c>
      <c r="FL267" s="44">
        <f>FK267+FL242+FL243+FL244</f>
        <v/>
      </c>
      <c r="FM267" s="44">
        <f>FL267+FM242+FM243+FM244</f>
        <v/>
      </c>
      <c r="FN267" s="44">
        <f>FM267+FN242+FN243+FN244</f>
        <v/>
      </c>
      <c r="FO267" s="44">
        <f>FN267+FO242+FO243+FO244</f>
        <v/>
      </c>
      <c r="FP267" s="44">
        <f>FO267+FP242+FP243+FP244</f>
        <v/>
      </c>
      <c r="FQ267" s="44">
        <f>FP267+FQ242+FQ243+FQ244</f>
        <v/>
      </c>
      <c r="FR267" s="44">
        <f>FQ267+FR242+FR243+FR244</f>
        <v/>
      </c>
      <c r="FS267" s="44">
        <f>FR267+FS242+FS243+FS244</f>
        <v/>
      </c>
      <c r="FT267" s="44">
        <f>FS267+FT242+FT243+FT244</f>
        <v/>
      </c>
      <c r="FU267" s="44">
        <f>FT267+FU242+FU243+FU244</f>
        <v/>
      </c>
      <c r="FV267" s="44">
        <f>FU267+FV242+FV243+FV244</f>
        <v/>
      </c>
      <c r="FW267" s="44">
        <f>FV267+FW242+FW243+FW244</f>
        <v/>
      </c>
      <c r="FX267" s="44">
        <f>FW267+FX242+FX243+FX244</f>
        <v/>
      </c>
      <c r="FY267" s="44">
        <f>FX267+FY242+FY243+FY244</f>
        <v/>
      </c>
      <c r="FZ267" s="44">
        <f>FY267+FZ242+FZ243+FZ244</f>
        <v/>
      </c>
      <c r="GA267" s="44">
        <f>FZ267+GA242+GA243+GA244</f>
        <v/>
      </c>
      <c r="GB267" s="44">
        <f>GA267+GB242+GB243+GB244</f>
        <v/>
      </c>
      <c r="GC267" s="44">
        <f>GB267+GC242+GC243+GC244</f>
        <v/>
      </c>
      <c r="GD267" s="44">
        <f>GC267+GD242+GD243+GD244</f>
        <v/>
      </c>
      <c r="GE267" s="44">
        <f>GD267+GE242+GE243+GE244</f>
        <v/>
      </c>
      <c r="GF267" s="44">
        <f>GE267+GF242+GF243+GF244</f>
        <v/>
      </c>
      <c r="GG267" s="44">
        <f>GF267+GG242+GG243+GG244</f>
        <v/>
      </c>
      <c r="GH267" s="44">
        <f>GG267+GH242+GH243+GH244</f>
        <v/>
      </c>
      <c r="GI267" s="44">
        <f>GH267+GI242+GI243+GI244</f>
        <v/>
      </c>
      <c r="GJ267" s="44">
        <f>GI267+GJ242+GJ243+GJ244</f>
        <v/>
      </c>
      <c r="GK267" s="44">
        <f>GJ267+GK242+GK243+GK244</f>
        <v/>
      </c>
      <c r="GL267" s="44">
        <f>GK267+GL242+GL243+GL244</f>
        <v/>
      </c>
      <c r="GM267" s="44">
        <f>GL267+GM242+GM243+GM244</f>
        <v/>
      </c>
      <c r="GN267" s="44">
        <f>GM267+GN242+GN243+GN244</f>
        <v/>
      </c>
      <c r="GO267" s="44">
        <f>GN267+GO242+GO243+GO244</f>
        <v/>
      </c>
      <c r="GP267" s="44">
        <f>GO267+GP242+GP243+GP244</f>
        <v/>
      </c>
      <c r="GQ267" s="44">
        <f>GP267+GQ242+GQ243+GQ244</f>
        <v/>
      </c>
      <c r="GR267" s="44">
        <f>GQ267+GR242+GR243+GR244</f>
        <v/>
      </c>
      <c r="GS267" s="44">
        <f>GR267+GS242+GS243+GS244</f>
        <v/>
      </c>
      <c r="GT267" s="44">
        <f>GS267+GT242+GT243+GT244</f>
        <v/>
      </c>
      <c r="GU267" s="44">
        <f>GT267+GU242+GU243+GU244</f>
        <v/>
      </c>
      <c r="GV267" s="44">
        <f>GU267+GV242+GV243+GV244</f>
        <v/>
      </c>
      <c r="GW267" s="44">
        <f>GV267+GW242+GW243+GW244</f>
        <v/>
      </c>
      <c r="GX267" s="44">
        <f>GW267+GX242+GX243+GX244</f>
        <v/>
      </c>
      <c r="GY267" s="44">
        <f>GX267+GY242+GY243+GY244</f>
        <v/>
      </c>
      <c r="GZ267" s="44">
        <f>GY267+GZ242+GZ243+GZ244</f>
        <v/>
      </c>
      <c r="HA267" s="44">
        <f>GZ267+HA242+HA243+HA244</f>
        <v/>
      </c>
      <c r="HB267" s="44">
        <f>HA267+HB242+HB243+HB244</f>
        <v/>
      </c>
      <c r="HC267" s="44">
        <f>HB267+HC242+HC243+HC244</f>
        <v/>
      </c>
      <c r="HD267" s="44">
        <f>HC267+HD242+HD243+HD244</f>
        <v/>
      </c>
      <c r="HE267" s="44">
        <f>HD267+HE242+HE243+HE244</f>
        <v/>
      </c>
      <c r="HF267" s="44">
        <f>HE267+HF242+HF243+HF244</f>
        <v/>
      </c>
      <c r="HG267" s="44">
        <f>HF267+HG242+HG243+HG244</f>
        <v/>
      </c>
      <c r="HH267" s="44">
        <f>HG267+HH242+HH243+HH244</f>
        <v/>
      </c>
      <c r="HI267" s="44">
        <f>HH267+HI242+HI243+HI244</f>
        <v/>
      </c>
      <c r="HJ267" s="44">
        <f>HI267+HJ242+HJ243+HJ244</f>
        <v/>
      </c>
      <c r="HK267" s="44">
        <f>HJ267+HK242+HK243+HK244</f>
        <v/>
      </c>
      <c r="HL267" s="44">
        <f>HK267+HL242+HL243+HL244</f>
        <v/>
      </c>
      <c r="HM267" s="44">
        <f>HL267+HM242+HM243+HM244</f>
        <v/>
      </c>
      <c r="HN267" s="44">
        <f>HM267+HN242+HN243+HN244</f>
        <v/>
      </c>
      <c r="HO267" s="44">
        <f>HN267+HO242+HO243+HO244</f>
        <v/>
      </c>
      <c r="HP267" s="44">
        <f>HO267+HP242+HP243+HP244</f>
        <v/>
      </c>
      <c r="HQ267" s="44">
        <f>HP267+HQ242+HQ243+HQ244</f>
        <v/>
      </c>
      <c r="HR267" s="44">
        <f>HQ267+HR242+HR243+HR244</f>
        <v/>
      </c>
      <c r="HS267" s="44">
        <f>HR267+HS242+HS243+HS244</f>
        <v/>
      </c>
      <c r="HT267" s="44">
        <f>HS267+HT242+HT243+HT244</f>
        <v/>
      </c>
      <c r="HU267" s="44">
        <f>HT267+HU242+HU243+HU244</f>
        <v/>
      </c>
      <c r="HV267" s="44">
        <f>HU267+HV242+HV243+HV244</f>
        <v/>
      </c>
      <c r="HW267" s="44">
        <f>HV267+HW242+HW243+HW244</f>
        <v/>
      </c>
      <c r="HX267" s="44">
        <f>HW267+HX242+HX243+HX244</f>
        <v/>
      </c>
      <c r="HY267" s="44">
        <f>HX267+HY242+HY243+HY244</f>
        <v/>
      </c>
      <c r="HZ267" s="44">
        <f>HY267+HZ242+HZ243+HZ244</f>
        <v/>
      </c>
      <c r="IA267" s="44">
        <f>HZ267+IA242+IA243+IA244</f>
        <v/>
      </c>
      <c r="IB267" s="44">
        <f>IA267+IB242+IB243+IB244</f>
        <v/>
      </c>
      <c r="IC267" s="44">
        <f>IB267+IC242+IC243+IC244</f>
        <v/>
      </c>
      <c r="ID267" s="44">
        <f>IC267+ID242+ID243+ID244</f>
        <v/>
      </c>
      <c r="IE267" s="44">
        <f>ID267+IE242+IE243+IE244</f>
        <v/>
      </c>
      <c r="IF267" s="44">
        <f>IE267+IF242+IF243+IF244</f>
        <v/>
      </c>
      <c r="IG267" s="44">
        <f>IF267+IG242+IG243+IG244</f>
        <v/>
      </c>
      <c r="IH267" s="44">
        <f>IG267+IH242+IH243+IH244</f>
        <v/>
      </c>
      <c r="II267" s="44">
        <f>IH267+II242+II243+II244</f>
        <v/>
      </c>
      <c r="IJ267" s="44">
        <f>II267+IJ242+IJ243+IJ244</f>
        <v/>
      </c>
      <c r="IK267" s="44">
        <f>IJ267+IK242+IK243+IK244</f>
        <v/>
      </c>
      <c r="IL267" s="44">
        <f>IK267+IL242+IL243+IL244</f>
        <v/>
      </c>
      <c r="IM267" s="44">
        <f>IL267+IM242+IM243+IM244</f>
        <v/>
      </c>
      <c r="IN267" s="44">
        <f>IM267+IN242+IN243+IN244</f>
        <v/>
      </c>
      <c r="IO267" s="44">
        <f>IN267+IO242+IO243+IO244</f>
        <v/>
      </c>
      <c r="IP267" s="44">
        <f>IO267+IP242+IP243+IP244</f>
        <v/>
      </c>
      <c r="IQ267" s="44">
        <f>IP267+IQ242+IQ243+IQ244</f>
        <v/>
      </c>
      <c r="IR267" s="44">
        <f>IQ267+IR242+IR243+IR244</f>
        <v/>
      </c>
      <c r="IS267" s="44">
        <f>IR267+IS242+IS243+IS244</f>
        <v/>
      </c>
      <c r="IT267" s="44">
        <f>IS267+IT242+IT243+IT244</f>
        <v/>
      </c>
      <c r="IU267" s="44">
        <f>IT267+IU242+IU243+IU244</f>
        <v/>
      </c>
      <c r="IV267" s="44">
        <f>IU267+IV242+IV243+IV244</f>
        <v/>
      </c>
      <c r="IW267" s="44">
        <f>IV267+IW242+IW243+IW244</f>
        <v/>
      </c>
      <c r="IX267" s="44">
        <f>IW267+IX242+IX243+IX244</f>
        <v/>
      </c>
      <c r="IY267" s="44">
        <f>IX267+IY242+IY243+IY244</f>
        <v/>
      </c>
      <c r="IZ267" s="44">
        <f>IY267+IZ242+IZ243+IZ244</f>
        <v/>
      </c>
      <c r="JA267" s="44">
        <f>IZ267+JA242+JA243+JA244</f>
        <v/>
      </c>
      <c r="JB267" s="44">
        <f>JA267+JB242+JB243+JB244</f>
        <v/>
      </c>
      <c r="JC267" s="44">
        <f>JB267+JC242+JC243+JC244</f>
        <v/>
      </c>
      <c r="JD267" s="44">
        <f>JC267+JD242+JD243+JD244</f>
        <v/>
      </c>
      <c r="JE267" s="44">
        <f>JD267+JE242+JE243+JE244</f>
        <v/>
      </c>
      <c r="JF267" s="44">
        <f>JE267+JF242+JF243+JF244</f>
        <v/>
      </c>
      <c r="JG267" s="44">
        <f>JF267+JG242+JG243+JG244</f>
        <v/>
      </c>
      <c r="JH267" s="44">
        <f>JG267+JH242+JH243+JH244</f>
        <v/>
      </c>
      <c r="JI267" s="44">
        <f>JH267+JI242+JI243+JI244</f>
        <v/>
      </c>
      <c r="JJ267" s="44">
        <f>JI267+JJ242+JJ243+JJ244</f>
        <v/>
      </c>
      <c r="JK267" s="44">
        <f>JJ267+JK242+JK243+JK244</f>
        <v/>
      </c>
      <c r="JL267" s="44">
        <f>JK267+JL242+JL243+JL244</f>
        <v/>
      </c>
      <c r="JM267" s="44">
        <f>JL267+JM242+JM243+JM244</f>
        <v/>
      </c>
      <c r="JN267" s="44">
        <f>JM267+JN242+JN243+JN244</f>
        <v/>
      </c>
      <c r="JO267" s="44">
        <f>JN267+JO242+JO243+JO244</f>
        <v/>
      </c>
      <c r="JP267" s="44">
        <f>JO267+JP242+JP243+JP244</f>
        <v/>
      </c>
      <c r="JQ267" s="44">
        <f>JP267+JQ242+JQ243+JQ244</f>
        <v/>
      </c>
      <c r="JR267" s="44">
        <f>JQ267+JR242+JR243+JR244</f>
        <v/>
      </c>
      <c r="JS267" s="44">
        <f>JR267+JS242+JS243+JS244</f>
        <v/>
      </c>
      <c r="JT267" s="44">
        <f>JS267+JT242+JT243+JT244</f>
        <v/>
      </c>
      <c r="JU267" s="44">
        <f>JT267+JU242+JU243+JU244</f>
        <v/>
      </c>
      <c r="JV267" s="44">
        <f>JU267+JV242+JV243+JV244</f>
        <v/>
      </c>
      <c r="JW267" s="44">
        <f>JV267+JW242+JW243+JW244</f>
        <v/>
      </c>
      <c r="JX267" s="44">
        <f>JW267+JX242+JX243+JX244</f>
        <v/>
      </c>
      <c r="JY267" s="44">
        <f>JX267+JY242+JY243+JY244</f>
        <v/>
      </c>
      <c r="JZ267" s="44">
        <f>JY267+JZ242+JZ243+JZ244</f>
        <v/>
      </c>
      <c r="KA267" s="44">
        <f>JZ267+KA242+KA243+KA244</f>
        <v/>
      </c>
      <c r="KB267" s="44">
        <f>KA267+KB242+KB243+KB244</f>
        <v/>
      </c>
      <c r="KC267" s="44">
        <f>KB267+KC242+KC243+KC244</f>
        <v/>
      </c>
      <c r="KD267" s="44">
        <f>KC267+KD242+KD243+KD244</f>
        <v/>
      </c>
      <c r="KE267" s="44">
        <f>KD267+KE242+KE243+KE244</f>
        <v/>
      </c>
      <c r="KF267" s="44">
        <f>KE267+KF242+KF243+KF244</f>
        <v/>
      </c>
      <c r="KG267" s="44">
        <f>KF267+KG242+KG243+KG244</f>
        <v/>
      </c>
      <c r="KH267" s="44">
        <f>KG267+KH242+KH243+KH244</f>
        <v/>
      </c>
      <c r="KI267" s="44">
        <f>KH267+KI242+KI243+KI244</f>
        <v/>
      </c>
      <c r="KJ267" s="44">
        <f>KI267+KJ242+KJ243+KJ244</f>
        <v/>
      </c>
      <c r="KK267" s="44">
        <f>KJ267+KK242+KK243+KK244</f>
        <v/>
      </c>
      <c r="KL267" s="44">
        <f>KK267+KL242+KL243+KL244</f>
        <v/>
      </c>
      <c r="KM267" s="44">
        <f>KL267+KM242+KM243+KM244</f>
        <v/>
      </c>
      <c r="KN267" s="44">
        <f>KM267+KN242+KN243+KN244</f>
        <v/>
      </c>
      <c r="KO267" s="44">
        <f>KN267+KO242+KO243+KO244</f>
        <v/>
      </c>
      <c r="KP267" s="44">
        <f>KO267+KP242+KP243+KP244</f>
        <v/>
      </c>
      <c r="KQ267" s="44">
        <f>KP267+KQ242+KQ243+KQ244</f>
        <v/>
      </c>
      <c r="KR267" s="44">
        <f>KQ267+KR242+KR243+KR244</f>
        <v/>
      </c>
      <c r="KS267" s="44">
        <f>KR267+KS242+KS243+KS244</f>
        <v/>
      </c>
      <c r="KT267" s="44">
        <f>KS267+KT242+KT243+KT244</f>
        <v/>
      </c>
      <c r="KU267" s="44">
        <f>KT267+KU242+KU243+KU244</f>
        <v/>
      </c>
      <c r="KV267" s="44">
        <f>KU267+KV242+KV243+KV244</f>
        <v/>
      </c>
      <c r="KW267" s="44">
        <f>KV267+KW242+KW243+KW244</f>
        <v/>
      </c>
      <c r="KX267" s="44">
        <f>KW267+KX242+KX243+KX244</f>
        <v/>
      </c>
      <c r="KY267" s="44">
        <f>KX267+KY242+KY243+KY244</f>
        <v/>
      </c>
      <c r="KZ267" s="44">
        <f>KY267+KZ242+KZ243+KZ244</f>
        <v/>
      </c>
      <c r="LA267" s="44">
        <f>KZ267+LA242+LA243+LA244</f>
        <v/>
      </c>
      <c r="LB267" s="44">
        <f>LA267+LB242+LB243+LB244</f>
        <v/>
      </c>
      <c r="LC267" s="44">
        <f>LB267+LC242+LC243+LC244</f>
        <v/>
      </c>
      <c r="LD267" s="44">
        <f>LC267+LD242+LD243+LD244</f>
        <v/>
      </c>
      <c r="LE267" s="44">
        <f>LD267+LE242+LE243+LE244</f>
        <v/>
      </c>
      <c r="LF267" s="44">
        <f>LE267+LF242+LF243+LF244</f>
        <v/>
      </c>
      <c r="LG267" s="44">
        <f>LF267+LG242+LG243+LG244</f>
        <v/>
      </c>
      <c r="LH267" s="44">
        <f>LG267+LH242+LH243+LH244</f>
        <v/>
      </c>
      <c r="LI267" s="44">
        <f>LH267+LI242+LI243+LI244</f>
        <v/>
      </c>
      <c r="LJ267" s="44">
        <f>LI267+LJ242+LJ243+LJ244</f>
        <v/>
      </c>
      <c r="LK267" s="44">
        <f>LJ267+LK242+LK243+LK244</f>
        <v/>
      </c>
      <c r="LL267" s="44">
        <f>LK267+LL242+LL243+LL244</f>
        <v/>
      </c>
      <c r="LM267" s="44">
        <f>LL267+LM242+LM243+LM244</f>
        <v/>
      </c>
      <c r="LN267" s="44">
        <f>LM267+LN242+LN243+LN244</f>
        <v/>
      </c>
      <c r="LO267" s="44">
        <f>LN267+LO242+LO243+LO244</f>
        <v/>
      </c>
      <c r="LP267" s="44">
        <f>LO267+LP242+LP243+LP244</f>
        <v/>
      </c>
      <c r="LQ267" s="44">
        <f>LP267+LQ242+LQ243+LQ244</f>
        <v/>
      </c>
      <c r="LR267" s="44">
        <f>LQ267+LR242+LR243+LR244</f>
        <v/>
      </c>
      <c r="LS267" s="44">
        <f>LR267+LS242+LS243+LS244</f>
        <v/>
      </c>
      <c r="LT267" s="44">
        <f>LS267+LT242+LT243+LT244</f>
        <v/>
      </c>
      <c r="LU267" s="44">
        <f>LT267+LU242+LU243+LU244</f>
        <v/>
      </c>
      <c r="LV267" s="44">
        <f>LU267+LV242+LV243+LV244</f>
        <v/>
      </c>
      <c r="LW267" s="44">
        <f>LV267+LW242+LW243+LW244</f>
        <v/>
      </c>
      <c r="LX267" s="44">
        <f>LW267+LX242+LX243+LX244</f>
        <v/>
      </c>
      <c r="LY267" s="44">
        <f>LX267+LY242+LY243+LY244</f>
        <v/>
      </c>
      <c r="LZ267" s="44">
        <f>LY267+LZ242+LZ243+LZ244</f>
        <v/>
      </c>
      <c r="MA267" s="44">
        <f>LZ267+MA242+MA243+MA244</f>
        <v/>
      </c>
      <c r="MB267" s="44">
        <f>MA267+MB242+MB243+MB244</f>
        <v/>
      </c>
      <c r="MC267" s="44">
        <f>MB267+MC242+MC243+MC244</f>
        <v/>
      </c>
      <c r="MD267" s="44">
        <f>MC267+MD242+MD243+MD244</f>
        <v/>
      </c>
      <c r="ME267" s="44">
        <f>MD267+ME242+ME243+ME244</f>
        <v/>
      </c>
      <c r="MF267" s="44">
        <f>ME267+MF242+MF243+MF244</f>
        <v/>
      </c>
      <c r="MG267" s="44">
        <f>MF267+MG242+MG243+MG244</f>
        <v/>
      </c>
      <c r="MH267" s="44">
        <f>MG267+MH242+MH243+MH244</f>
        <v/>
      </c>
      <c r="MI267" s="44">
        <f>MH267+MI242+MI243+MI244</f>
        <v/>
      </c>
      <c r="MJ267" s="44">
        <f>MI267+MJ242+MJ243+MJ244</f>
        <v/>
      </c>
      <c r="MK267" s="44">
        <f>MJ267+MK242+MK243+MK244</f>
        <v/>
      </c>
      <c r="ML267" s="44">
        <f>MK267+ML242+ML243+ML244</f>
        <v/>
      </c>
      <c r="MM267" s="44">
        <f>ML267+MM242+MM243+MM244</f>
        <v/>
      </c>
      <c r="MN267" s="44">
        <f>MM267+MN242+MN243+MN244</f>
        <v/>
      </c>
      <c r="MO267" s="44">
        <f>MN267+MO242+MO243+MO244</f>
        <v/>
      </c>
      <c r="MP267" s="44">
        <f>MO267+MP242+MP243+MP244</f>
        <v/>
      </c>
      <c r="MQ267" s="44">
        <f>MP267+MQ242+MQ243+MQ244</f>
        <v/>
      </c>
      <c r="MR267" s="44">
        <f>MQ267+MR242+MR243+MR244</f>
        <v/>
      </c>
      <c r="MS267" s="44">
        <f>MR267+MS242+MS243+MS244</f>
        <v/>
      </c>
      <c r="MT267" s="44">
        <f>MS267+MT242+MT243+MT244</f>
        <v/>
      </c>
      <c r="MU267" s="44">
        <f>MT267+MU242+MU243+MU244</f>
        <v/>
      </c>
      <c r="MV267" s="44">
        <f>MU267+MV242+MV243+MV244</f>
        <v/>
      </c>
      <c r="MW267" s="44">
        <f>MV267+MW242+MW243+MW244</f>
        <v/>
      </c>
      <c r="MX267" s="44">
        <f>MW267+MX242+MX243+MX244</f>
        <v/>
      </c>
      <c r="MY267" s="44">
        <f>MX267+MY242+MY243+MY244</f>
        <v/>
      </c>
      <c r="MZ267" s="44">
        <f>MY267+MZ242+MZ243+MZ244</f>
        <v/>
      </c>
      <c r="NA267" s="44">
        <f>MZ267+NA242+NA243+NA244</f>
        <v/>
      </c>
      <c r="NB267" s="44">
        <f>NA267+NB242+NB243+NB244</f>
        <v/>
      </c>
      <c r="NC267" s="44">
        <f>NB267+NC242+NC243+NC244</f>
        <v/>
      </c>
      <c r="ND267" s="44">
        <f>NC267+ND242+ND243+ND244</f>
        <v/>
      </c>
      <c r="NE267" s="44">
        <f>ND267+NE242+NE243+NE244</f>
        <v/>
      </c>
      <c r="NF267" s="44">
        <f>NE267+NF242+NF243+NF244</f>
        <v/>
      </c>
      <c r="NG267" s="44">
        <f>NF267+NG242+NG243+NG244</f>
        <v/>
      </c>
      <c r="NH267" s="44">
        <f>NG267+NH242+NH243+NH244</f>
        <v/>
      </c>
      <c r="NI267" s="44">
        <f>NH267+NI242+NI243+NI244</f>
        <v/>
      </c>
      <c r="NJ267" s="44">
        <f>NI267+NJ242+NJ243+NJ244</f>
        <v/>
      </c>
      <c r="NK267" s="44">
        <f>NJ267+NK242+NK243+NK244</f>
        <v/>
      </c>
      <c r="NL267" s="44">
        <f>NK267+NL242+NL243+NL244</f>
        <v/>
      </c>
      <c r="NM267" s="44">
        <f>NL267+NM242+NM243+NM244</f>
        <v/>
      </c>
      <c r="NN267" s="44">
        <f>NM267+NN242+NN243+NN244</f>
        <v/>
      </c>
      <c r="NO267" s="44">
        <f>NN267+NO242+NO243+NO244</f>
        <v/>
      </c>
      <c r="NP267" s="44">
        <f>NO267+NP242+NP243+NP244</f>
        <v/>
      </c>
      <c r="NQ267" s="44">
        <f>NP267+NQ242+NQ243+NQ244</f>
        <v/>
      </c>
      <c r="NR267" s="44">
        <f>NQ267+NR242+NR243+NR244</f>
        <v/>
      </c>
      <c r="NS267" s="44">
        <f>NR267+NS242+NS243+NS244</f>
        <v/>
      </c>
      <c r="NT267" s="44">
        <f>NS267+NT242+NT243+NT244</f>
        <v/>
      </c>
      <c r="NU267" s="44">
        <f>NT267+NU242+NU243+NU244</f>
        <v/>
      </c>
      <c r="NV267" s="44">
        <f>NU267+NV242+NV243+NV244</f>
        <v/>
      </c>
      <c r="NW267" s="44">
        <f>NV267+NW242+NW243+NW244</f>
        <v/>
      </c>
      <c r="NX267" s="44">
        <f>NW267+NX242+NX243+NX244</f>
        <v/>
      </c>
      <c r="NY267" s="44">
        <f>NX267+NY242+NY243+NY244</f>
        <v/>
      </c>
      <c r="NZ267" s="44">
        <f>NY267+NZ242+NZ243+NZ244</f>
        <v/>
      </c>
      <c r="OA267" s="44">
        <f>NZ267+OA242+OA243+OA244</f>
        <v/>
      </c>
      <c r="OB267" s="44">
        <f>OA267+OB242+OB243+OB244</f>
        <v/>
      </c>
      <c r="OC267" s="44">
        <f>OB267+OC242+OC243+OC244</f>
        <v/>
      </c>
      <c r="OD267" s="44">
        <f>OC267+OD242+OD243+OD244</f>
        <v/>
      </c>
      <c r="OE267" s="44">
        <f>OD267+OE242+OE243+OE244</f>
        <v/>
      </c>
      <c r="OF267" s="44">
        <f>OE267+OF242+OF243+OF244</f>
        <v/>
      </c>
      <c r="OG267" s="44">
        <f>OF267+OG242+OG243+OG244</f>
        <v/>
      </c>
      <c r="OH267" s="44">
        <f>OG267+OH242+OH243+OH244</f>
        <v/>
      </c>
      <c r="OI267" s="44">
        <f>OH267+OI242+OI243+OI244</f>
        <v/>
      </c>
      <c r="OJ267" s="44">
        <f>OI267+OJ242+OJ243+OJ244</f>
        <v/>
      </c>
      <c r="OK267" s="44">
        <f>OJ267+OK242+OK243+OK244</f>
        <v/>
      </c>
      <c r="OL267" s="44">
        <f>OK267+OL242+OL243+OL244</f>
        <v/>
      </c>
      <c r="OM267" s="44">
        <f>OL267+OM242+OM243+OM244</f>
        <v/>
      </c>
      <c r="ON267" s="44">
        <f>OM267+ON242+ON243+ON244</f>
        <v/>
      </c>
      <c r="OO267" s="44">
        <f>ON267+OO242+OO243+OO244</f>
        <v/>
      </c>
      <c r="OP267" s="44">
        <f>OO267+OP242+OP243+OP244</f>
        <v/>
      </c>
      <c r="OQ267" s="44">
        <f>OP267+OQ242+OQ243+OQ244</f>
        <v/>
      </c>
      <c r="OR267" s="44">
        <f>OQ267+OR242+OR243+OR244</f>
        <v/>
      </c>
      <c r="OS267" s="44">
        <f>OR267+OS242+OS243+OS244</f>
        <v/>
      </c>
      <c r="OT267" s="44">
        <f>OS267+OT242+OT243+OT244</f>
        <v/>
      </c>
      <c r="OU267" s="44">
        <f>OT267+OU242+OU243+OU244</f>
        <v/>
      </c>
      <c r="OV267" s="44">
        <f>OU267+OV242+OV243+OV244</f>
        <v/>
      </c>
      <c r="OW267" s="44">
        <f>OV267+OW242+OW243+OW244</f>
        <v/>
      </c>
      <c r="OX267" s="44">
        <f>OW267+OX242+OX243+OX244</f>
        <v/>
      </c>
      <c r="OY267" s="44">
        <f>OX267+OY242+OY243+OY244</f>
        <v/>
      </c>
      <c r="OZ267" s="44">
        <f>OY267+OZ242+OZ243+OZ244</f>
        <v/>
      </c>
      <c r="PA267" s="44">
        <f>OZ267+PA242+PA243+PA244</f>
        <v/>
      </c>
      <c r="PB267" s="44">
        <f>PA267+PB242+PB243+PB244</f>
        <v/>
      </c>
      <c r="PC267" s="44">
        <f>PB267+PC242+PC243+PC244</f>
        <v/>
      </c>
      <c r="PD267" s="44">
        <f>PC267+PD242+PD243+PD244</f>
        <v/>
      </c>
      <c r="PE267" s="44">
        <f>PD267+PE242+PE243+PE244</f>
        <v/>
      </c>
      <c r="PF267" s="44">
        <f>PE267+PF242+PF243+PF244</f>
        <v/>
      </c>
      <c r="PG267" s="44">
        <f>PF267+PG242+PG243+PG244</f>
        <v/>
      </c>
      <c r="PH267" s="44">
        <f>PG267+PH242+PH243+PH244</f>
        <v/>
      </c>
      <c r="PI267" s="44">
        <f>PH267+PI242+PI243+PI244</f>
        <v/>
      </c>
      <c r="PJ267" s="44">
        <f>PI267+PJ242+PJ243+PJ244</f>
        <v/>
      </c>
      <c r="PK267" s="44">
        <f>PJ267+PK242+PK243+PK244</f>
        <v/>
      </c>
      <c r="PL267" s="44">
        <f>PK267+PL242+PL243+PL244</f>
        <v/>
      </c>
      <c r="PM267" s="44">
        <f>PL267+PM242+PM243+PM244</f>
        <v/>
      </c>
    </row>
    <row r="268">
      <c r="A268" s="5" t="inlineStr">
        <is>
          <t>Unlevered CF incl. terminal value at horizon</t>
        </is>
      </c>
      <c r="B268" s="9" t="inlineStr">
        <is>
          <t>ALL</t>
        </is>
      </c>
      <c r="C268" s="43">
        <f>SUM(D268:PM268)</f>
        <v/>
      </c>
      <c r="D268" s="45">
        <f>D264+IF(D$4=horizon,SUM(PB251:PM251)/cap_eff,0)</f>
        <v/>
      </c>
      <c r="E268" s="45">
        <f>E264+IF(E$4=horizon,SUM(PB251:PM251)/cap_eff,0)</f>
        <v/>
      </c>
      <c r="F268" s="45">
        <f>F264+IF(F$4=horizon,SUM(PB251:PM251)/cap_eff,0)</f>
        <v/>
      </c>
      <c r="G268" s="45">
        <f>G264+IF(G$4=horizon,SUM(PB251:PM251)/cap_eff,0)</f>
        <v/>
      </c>
      <c r="H268" s="45">
        <f>H264+IF(H$4=horizon,SUM(PB251:PM251)/cap_eff,0)</f>
        <v/>
      </c>
      <c r="I268" s="45">
        <f>I264+IF(I$4=horizon,SUM(PB251:PM251)/cap_eff,0)</f>
        <v/>
      </c>
      <c r="J268" s="45">
        <f>J264+IF(J$4=horizon,SUM(PB251:PM251)/cap_eff,0)</f>
        <v/>
      </c>
      <c r="K268" s="45">
        <f>K264+IF(K$4=horizon,SUM(PB251:PM251)/cap_eff,0)</f>
        <v/>
      </c>
      <c r="L268" s="45">
        <f>L264+IF(L$4=horizon,SUM(PB251:PM251)/cap_eff,0)</f>
        <v/>
      </c>
      <c r="M268" s="45">
        <f>M264+IF(M$4=horizon,SUM(PB251:PM251)/cap_eff,0)</f>
        <v/>
      </c>
      <c r="N268" s="45">
        <f>N264+IF(N$4=horizon,SUM(PB251:PM251)/cap_eff,0)</f>
        <v/>
      </c>
      <c r="O268" s="45">
        <f>O264+IF(O$4=horizon,SUM(PB251:PM251)/cap_eff,0)</f>
        <v/>
      </c>
      <c r="P268" s="45">
        <f>P264+IF(P$4=horizon,SUM(PB251:PM251)/cap_eff,0)</f>
        <v/>
      </c>
      <c r="Q268" s="45">
        <f>Q264+IF(Q$4=horizon,SUM(PB251:PM251)/cap_eff,0)</f>
        <v/>
      </c>
      <c r="R268" s="45">
        <f>R264+IF(R$4=horizon,SUM(PB251:PM251)/cap_eff,0)</f>
        <v/>
      </c>
      <c r="S268" s="45">
        <f>S264+IF(S$4=horizon,SUM(PB251:PM251)/cap_eff,0)</f>
        <v/>
      </c>
      <c r="T268" s="45">
        <f>T264+IF(T$4=horizon,SUM(PB251:PM251)/cap_eff,0)</f>
        <v/>
      </c>
      <c r="U268" s="45">
        <f>U264+IF(U$4=horizon,SUM(PB251:PM251)/cap_eff,0)</f>
        <v/>
      </c>
      <c r="V268" s="45">
        <f>V264+IF(V$4=horizon,SUM(PB251:PM251)/cap_eff,0)</f>
        <v/>
      </c>
      <c r="W268" s="45">
        <f>W264+IF(W$4=horizon,SUM(PB251:PM251)/cap_eff,0)</f>
        <v/>
      </c>
      <c r="X268" s="45">
        <f>X264+IF(X$4=horizon,SUM(PB251:PM251)/cap_eff,0)</f>
        <v/>
      </c>
      <c r="Y268" s="45">
        <f>Y264+IF(Y$4=horizon,SUM(PB251:PM251)/cap_eff,0)</f>
        <v/>
      </c>
      <c r="Z268" s="45">
        <f>Z264+IF(Z$4=horizon,SUM(PB251:PM251)/cap_eff,0)</f>
        <v/>
      </c>
      <c r="AA268" s="45">
        <f>AA264+IF(AA$4=horizon,SUM(PB251:PM251)/cap_eff,0)</f>
        <v/>
      </c>
      <c r="AB268" s="45">
        <f>AB264+IF(AB$4=horizon,SUM(PB251:PM251)/cap_eff,0)</f>
        <v/>
      </c>
      <c r="AC268" s="45">
        <f>AC264+IF(AC$4=horizon,SUM(PB251:PM251)/cap_eff,0)</f>
        <v/>
      </c>
      <c r="AD268" s="45">
        <f>AD264+IF(AD$4=horizon,SUM(PB251:PM251)/cap_eff,0)</f>
        <v/>
      </c>
      <c r="AE268" s="45">
        <f>AE264+IF(AE$4=horizon,SUM(PB251:PM251)/cap_eff,0)</f>
        <v/>
      </c>
      <c r="AF268" s="45">
        <f>AF264+IF(AF$4=horizon,SUM(PB251:PM251)/cap_eff,0)</f>
        <v/>
      </c>
      <c r="AG268" s="45">
        <f>AG264+IF(AG$4=horizon,SUM(PB251:PM251)/cap_eff,0)</f>
        <v/>
      </c>
      <c r="AH268" s="45">
        <f>AH264+IF(AH$4=horizon,SUM(PB251:PM251)/cap_eff,0)</f>
        <v/>
      </c>
      <c r="AI268" s="45">
        <f>AI264+IF(AI$4=horizon,SUM(PB251:PM251)/cap_eff,0)</f>
        <v/>
      </c>
      <c r="AJ268" s="45">
        <f>AJ264+IF(AJ$4=horizon,SUM(PB251:PM251)/cap_eff,0)</f>
        <v/>
      </c>
      <c r="AK268" s="45">
        <f>AK264+IF(AK$4=horizon,SUM(PB251:PM251)/cap_eff,0)</f>
        <v/>
      </c>
      <c r="AL268" s="45">
        <f>AL264+IF(AL$4=horizon,SUM(PB251:PM251)/cap_eff,0)</f>
        <v/>
      </c>
      <c r="AM268" s="45">
        <f>AM264+IF(AM$4=horizon,SUM(PB251:PM251)/cap_eff,0)</f>
        <v/>
      </c>
      <c r="AN268" s="45">
        <f>AN264+IF(AN$4=horizon,SUM(PB251:PM251)/cap_eff,0)</f>
        <v/>
      </c>
      <c r="AO268" s="45">
        <f>AO264+IF(AO$4=horizon,SUM(PB251:PM251)/cap_eff,0)</f>
        <v/>
      </c>
      <c r="AP268" s="45">
        <f>AP264+IF(AP$4=horizon,SUM(PB251:PM251)/cap_eff,0)</f>
        <v/>
      </c>
      <c r="AQ268" s="45">
        <f>AQ264+IF(AQ$4=horizon,SUM(PB251:PM251)/cap_eff,0)</f>
        <v/>
      </c>
      <c r="AR268" s="45">
        <f>AR264+IF(AR$4=horizon,SUM(PB251:PM251)/cap_eff,0)</f>
        <v/>
      </c>
      <c r="AS268" s="45">
        <f>AS264+IF(AS$4=horizon,SUM(PB251:PM251)/cap_eff,0)</f>
        <v/>
      </c>
      <c r="AT268" s="45">
        <f>AT264+IF(AT$4=horizon,SUM(PB251:PM251)/cap_eff,0)</f>
        <v/>
      </c>
      <c r="AU268" s="45">
        <f>AU264+IF(AU$4=horizon,SUM(PB251:PM251)/cap_eff,0)</f>
        <v/>
      </c>
      <c r="AV268" s="45">
        <f>AV264+IF(AV$4=horizon,SUM(PB251:PM251)/cap_eff,0)</f>
        <v/>
      </c>
      <c r="AW268" s="45">
        <f>AW264+IF(AW$4=horizon,SUM(PB251:PM251)/cap_eff,0)</f>
        <v/>
      </c>
      <c r="AX268" s="45">
        <f>AX264+IF(AX$4=horizon,SUM(PB251:PM251)/cap_eff,0)</f>
        <v/>
      </c>
      <c r="AY268" s="45">
        <f>AY264+IF(AY$4=horizon,SUM(PB251:PM251)/cap_eff,0)</f>
        <v/>
      </c>
      <c r="AZ268" s="45">
        <f>AZ264+IF(AZ$4=horizon,SUM(PB251:PM251)/cap_eff,0)</f>
        <v/>
      </c>
      <c r="BA268" s="45">
        <f>BA264+IF(BA$4=horizon,SUM(PB251:PM251)/cap_eff,0)</f>
        <v/>
      </c>
      <c r="BB268" s="45">
        <f>BB264+IF(BB$4=horizon,SUM(PB251:PM251)/cap_eff,0)</f>
        <v/>
      </c>
      <c r="BC268" s="45">
        <f>BC264+IF(BC$4=horizon,SUM(PB251:PM251)/cap_eff,0)</f>
        <v/>
      </c>
      <c r="BD268" s="45">
        <f>BD264+IF(BD$4=horizon,SUM(PB251:PM251)/cap_eff,0)</f>
        <v/>
      </c>
      <c r="BE268" s="45">
        <f>BE264+IF(BE$4=horizon,SUM(PB251:PM251)/cap_eff,0)</f>
        <v/>
      </c>
      <c r="BF268" s="45">
        <f>BF264+IF(BF$4=horizon,SUM(PB251:PM251)/cap_eff,0)</f>
        <v/>
      </c>
      <c r="BG268" s="45">
        <f>BG264+IF(BG$4=horizon,SUM(PB251:PM251)/cap_eff,0)</f>
        <v/>
      </c>
      <c r="BH268" s="45">
        <f>BH264+IF(BH$4=horizon,SUM(PB251:PM251)/cap_eff,0)</f>
        <v/>
      </c>
      <c r="BI268" s="45">
        <f>BI264+IF(BI$4=horizon,SUM(PB251:PM251)/cap_eff,0)</f>
        <v/>
      </c>
      <c r="BJ268" s="45">
        <f>BJ264+IF(BJ$4=horizon,SUM(PB251:PM251)/cap_eff,0)</f>
        <v/>
      </c>
      <c r="BK268" s="45">
        <f>BK264+IF(BK$4=horizon,SUM(PB251:PM251)/cap_eff,0)</f>
        <v/>
      </c>
      <c r="BL268" s="45">
        <f>BL264+IF(BL$4=horizon,SUM(PB251:PM251)/cap_eff,0)</f>
        <v/>
      </c>
      <c r="BM268" s="45">
        <f>BM264+IF(BM$4=horizon,SUM(PB251:PM251)/cap_eff,0)</f>
        <v/>
      </c>
      <c r="BN268" s="45">
        <f>BN264+IF(BN$4=horizon,SUM(PB251:PM251)/cap_eff,0)</f>
        <v/>
      </c>
      <c r="BO268" s="45">
        <f>BO264+IF(BO$4=horizon,SUM(PB251:PM251)/cap_eff,0)</f>
        <v/>
      </c>
      <c r="BP268" s="45">
        <f>BP264+IF(BP$4=horizon,SUM(PB251:PM251)/cap_eff,0)</f>
        <v/>
      </c>
      <c r="BQ268" s="45">
        <f>BQ264+IF(BQ$4=horizon,SUM(PB251:PM251)/cap_eff,0)</f>
        <v/>
      </c>
      <c r="BR268" s="45">
        <f>BR264+IF(BR$4=horizon,SUM(PB251:PM251)/cap_eff,0)</f>
        <v/>
      </c>
      <c r="BS268" s="45">
        <f>BS264+IF(BS$4=horizon,SUM(PB251:PM251)/cap_eff,0)</f>
        <v/>
      </c>
      <c r="BT268" s="45">
        <f>BT264+IF(BT$4=horizon,SUM(PB251:PM251)/cap_eff,0)</f>
        <v/>
      </c>
      <c r="BU268" s="45">
        <f>BU264+IF(BU$4=horizon,SUM(PB251:PM251)/cap_eff,0)</f>
        <v/>
      </c>
      <c r="BV268" s="45">
        <f>BV264+IF(BV$4=horizon,SUM(PB251:PM251)/cap_eff,0)</f>
        <v/>
      </c>
      <c r="BW268" s="45">
        <f>BW264+IF(BW$4=horizon,SUM(PB251:PM251)/cap_eff,0)</f>
        <v/>
      </c>
      <c r="BX268" s="45">
        <f>BX264+IF(BX$4=horizon,SUM(PB251:PM251)/cap_eff,0)</f>
        <v/>
      </c>
      <c r="BY268" s="45">
        <f>BY264+IF(BY$4=horizon,SUM(PB251:PM251)/cap_eff,0)</f>
        <v/>
      </c>
      <c r="BZ268" s="45">
        <f>BZ264+IF(BZ$4=horizon,SUM(PB251:PM251)/cap_eff,0)</f>
        <v/>
      </c>
      <c r="CA268" s="45">
        <f>CA264+IF(CA$4=horizon,SUM(PB251:PM251)/cap_eff,0)</f>
        <v/>
      </c>
      <c r="CB268" s="45">
        <f>CB264+IF(CB$4=horizon,SUM(PB251:PM251)/cap_eff,0)</f>
        <v/>
      </c>
      <c r="CC268" s="45">
        <f>CC264+IF(CC$4=horizon,SUM(PB251:PM251)/cap_eff,0)</f>
        <v/>
      </c>
      <c r="CD268" s="45">
        <f>CD264+IF(CD$4=horizon,SUM(PB251:PM251)/cap_eff,0)</f>
        <v/>
      </c>
      <c r="CE268" s="45">
        <f>CE264+IF(CE$4=horizon,SUM(PB251:PM251)/cap_eff,0)</f>
        <v/>
      </c>
      <c r="CF268" s="45">
        <f>CF264+IF(CF$4=horizon,SUM(PB251:PM251)/cap_eff,0)</f>
        <v/>
      </c>
      <c r="CG268" s="45">
        <f>CG264+IF(CG$4=horizon,SUM(PB251:PM251)/cap_eff,0)</f>
        <v/>
      </c>
      <c r="CH268" s="45">
        <f>CH264+IF(CH$4=horizon,SUM(PB251:PM251)/cap_eff,0)</f>
        <v/>
      </c>
      <c r="CI268" s="45">
        <f>CI264+IF(CI$4=horizon,SUM(PB251:PM251)/cap_eff,0)</f>
        <v/>
      </c>
      <c r="CJ268" s="45">
        <f>CJ264+IF(CJ$4=horizon,SUM(PB251:PM251)/cap_eff,0)</f>
        <v/>
      </c>
      <c r="CK268" s="45">
        <f>CK264+IF(CK$4=horizon,SUM(PB251:PM251)/cap_eff,0)</f>
        <v/>
      </c>
      <c r="CL268" s="45">
        <f>CL264+IF(CL$4=horizon,SUM(PB251:PM251)/cap_eff,0)</f>
        <v/>
      </c>
      <c r="CM268" s="45">
        <f>CM264+IF(CM$4=horizon,SUM(PB251:PM251)/cap_eff,0)</f>
        <v/>
      </c>
      <c r="CN268" s="45">
        <f>CN264+IF(CN$4=horizon,SUM(PB251:PM251)/cap_eff,0)</f>
        <v/>
      </c>
      <c r="CO268" s="45">
        <f>CO264+IF(CO$4=horizon,SUM(PB251:PM251)/cap_eff,0)</f>
        <v/>
      </c>
      <c r="CP268" s="45">
        <f>CP264+IF(CP$4=horizon,SUM(PB251:PM251)/cap_eff,0)</f>
        <v/>
      </c>
      <c r="CQ268" s="45">
        <f>CQ264+IF(CQ$4=horizon,SUM(PB251:PM251)/cap_eff,0)</f>
        <v/>
      </c>
      <c r="CR268" s="45">
        <f>CR264+IF(CR$4=horizon,SUM(PB251:PM251)/cap_eff,0)</f>
        <v/>
      </c>
      <c r="CS268" s="45">
        <f>CS264+IF(CS$4=horizon,SUM(PB251:PM251)/cap_eff,0)</f>
        <v/>
      </c>
      <c r="CT268" s="45">
        <f>CT264+IF(CT$4=horizon,SUM(PB251:PM251)/cap_eff,0)</f>
        <v/>
      </c>
      <c r="CU268" s="45">
        <f>CU264+IF(CU$4=horizon,SUM(PB251:PM251)/cap_eff,0)</f>
        <v/>
      </c>
      <c r="CV268" s="45">
        <f>CV264+IF(CV$4=horizon,SUM(PB251:PM251)/cap_eff,0)</f>
        <v/>
      </c>
      <c r="CW268" s="45">
        <f>CW264+IF(CW$4=horizon,SUM(PB251:PM251)/cap_eff,0)</f>
        <v/>
      </c>
      <c r="CX268" s="45">
        <f>CX264+IF(CX$4=horizon,SUM(PB251:PM251)/cap_eff,0)</f>
        <v/>
      </c>
      <c r="CY268" s="45">
        <f>CY264+IF(CY$4=horizon,SUM(PB251:PM251)/cap_eff,0)</f>
        <v/>
      </c>
      <c r="CZ268" s="45">
        <f>CZ264+IF(CZ$4=horizon,SUM(PB251:PM251)/cap_eff,0)</f>
        <v/>
      </c>
      <c r="DA268" s="45">
        <f>DA264+IF(DA$4=horizon,SUM(PB251:PM251)/cap_eff,0)</f>
        <v/>
      </c>
      <c r="DB268" s="45">
        <f>DB264+IF(DB$4=horizon,SUM(PB251:PM251)/cap_eff,0)</f>
        <v/>
      </c>
      <c r="DC268" s="45">
        <f>DC264+IF(DC$4=horizon,SUM(PB251:PM251)/cap_eff,0)</f>
        <v/>
      </c>
      <c r="DD268" s="45">
        <f>DD264+IF(DD$4=horizon,SUM(PB251:PM251)/cap_eff,0)</f>
        <v/>
      </c>
      <c r="DE268" s="45">
        <f>DE264+IF(DE$4=horizon,SUM(PB251:PM251)/cap_eff,0)</f>
        <v/>
      </c>
      <c r="DF268" s="45">
        <f>DF264+IF(DF$4=horizon,SUM(PB251:PM251)/cap_eff,0)</f>
        <v/>
      </c>
      <c r="DG268" s="45">
        <f>DG264+IF(DG$4=horizon,SUM(PB251:PM251)/cap_eff,0)</f>
        <v/>
      </c>
      <c r="DH268" s="45">
        <f>DH264+IF(DH$4=horizon,SUM(PB251:PM251)/cap_eff,0)</f>
        <v/>
      </c>
      <c r="DI268" s="45">
        <f>DI264+IF(DI$4=horizon,SUM(PB251:PM251)/cap_eff,0)</f>
        <v/>
      </c>
      <c r="DJ268" s="45">
        <f>DJ264+IF(DJ$4=horizon,SUM(PB251:PM251)/cap_eff,0)</f>
        <v/>
      </c>
      <c r="DK268" s="45">
        <f>DK264+IF(DK$4=horizon,SUM(PB251:PM251)/cap_eff,0)</f>
        <v/>
      </c>
      <c r="DL268" s="45">
        <f>DL264+IF(DL$4=horizon,SUM(PB251:PM251)/cap_eff,0)</f>
        <v/>
      </c>
      <c r="DM268" s="45">
        <f>DM264+IF(DM$4=horizon,SUM(PB251:PM251)/cap_eff,0)</f>
        <v/>
      </c>
      <c r="DN268" s="45">
        <f>DN264+IF(DN$4=horizon,SUM(PB251:PM251)/cap_eff,0)</f>
        <v/>
      </c>
      <c r="DO268" s="45">
        <f>DO264+IF(DO$4=horizon,SUM(PB251:PM251)/cap_eff,0)</f>
        <v/>
      </c>
      <c r="DP268" s="45">
        <f>DP264+IF(DP$4=horizon,SUM(PB251:PM251)/cap_eff,0)</f>
        <v/>
      </c>
      <c r="DQ268" s="45">
        <f>DQ264+IF(DQ$4=horizon,SUM(PB251:PM251)/cap_eff,0)</f>
        <v/>
      </c>
      <c r="DR268" s="45">
        <f>DR264+IF(DR$4=horizon,SUM(PB251:PM251)/cap_eff,0)</f>
        <v/>
      </c>
      <c r="DS268" s="45">
        <f>DS264+IF(DS$4=horizon,SUM(PB251:PM251)/cap_eff,0)</f>
        <v/>
      </c>
      <c r="DT268" s="45">
        <f>DT264+IF(DT$4=horizon,SUM(PB251:PM251)/cap_eff,0)</f>
        <v/>
      </c>
      <c r="DU268" s="45">
        <f>DU264+IF(DU$4=horizon,SUM(PB251:PM251)/cap_eff,0)</f>
        <v/>
      </c>
      <c r="DV268" s="45">
        <f>DV264+IF(DV$4=horizon,SUM(PB251:PM251)/cap_eff,0)</f>
        <v/>
      </c>
      <c r="DW268" s="45">
        <f>DW264+IF(DW$4=horizon,SUM(PB251:PM251)/cap_eff,0)</f>
        <v/>
      </c>
      <c r="DX268" s="45">
        <f>DX264+IF(DX$4=horizon,SUM(PB251:PM251)/cap_eff,0)</f>
        <v/>
      </c>
      <c r="DY268" s="45">
        <f>DY264+IF(DY$4=horizon,SUM(PB251:PM251)/cap_eff,0)</f>
        <v/>
      </c>
      <c r="DZ268" s="45">
        <f>DZ264+IF(DZ$4=horizon,SUM(PB251:PM251)/cap_eff,0)</f>
        <v/>
      </c>
      <c r="EA268" s="45">
        <f>EA264+IF(EA$4=horizon,SUM(PB251:PM251)/cap_eff,0)</f>
        <v/>
      </c>
      <c r="EB268" s="45">
        <f>EB264+IF(EB$4=horizon,SUM(PB251:PM251)/cap_eff,0)</f>
        <v/>
      </c>
      <c r="EC268" s="45">
        <f>EC264+IF(EC$4=horizon,SUM(PB251:PM251)/cap_eff,0)</f>
        <v/>
      </c>
      <c r="ED268" s="45">
        <f>ED264+IF(ED$4=horizon,SUM(PB251:PM251)/cap_eff,0)</f>
        <v/>
      </c>
      <c r="EE268" s="45">
        <f>EE264+IF(EE$4=horizon,SUM(PB251:PM251)/cap_eff,0)</f>
        <v/>
      </c>
      <c r="EF268" s="45">
        <f>EF264+IF(EF$4=horizon,SUM(PB251:PM251)/cap_eff,0)</f>
        <v/>
      </c>
      <c r="EG268" s="45">
        <f>EG264+IF(EG$4=horizon,SUM(PB251:PM251)/cap_eff,0)</f>
        <v/>
      </c>
      <c r="EH268" s="45">
        <f>EH264+IF(EH$4=horizon,SUM(PB251:PM251)/cap_eff,0)</f>
        <v/>
      </c>
      <c r="EI268" s="45">
        <f>EI264+IF(EI$4=horizon,SUM(PB251:PM251)/cap_eff,0)</f>
        <v/>
      </c>
      <c r="EJ268" s="45">
        <f>EJ264+IF(EJ$4=horizon,SUM(PB251:PM251)/cap_eff,0)</f>
        <v/>
      </c>
      <c r="EK268" s="45">
        <f>EK264+IF(EK$4=horizon,SUM(PB251:PM251)/cap_eff,0)</f>
        <v/>
      </c>
      <c r="EL268" s="45">
        <f>EL264+IF(EL$4=horizon,SUM(PB251:PM251)/cap_eff,0)</f>
        <v/>
      </c>
      <c r="EM268" s="45">
        <f>EM264+IF(EM$4=horizon,SUM(PB251:PM251)/cap_eff,0)</f>
        <v/>
      </c>
      <c r="EN268" s="45">
        <f>EN264+IF(EN$4=horizon,SUM(PB251:PM251)/cap_eff,0)</f>
        <v/>
      </c>
      <c r="EO268" s="45">
        <f>EO264+IF(EO$4=horizon,SUM(PB251:PM251)/cap_eff,0)</f>
        <v/>
      </c>
      <c r="EP268" s="45">
        <f>EP264+IF(EP$4=horizon,SUM(PB251:PM251)/cap_eff,0)</f>
        <v/>
      </c>
      <c r="EQ268" s="45">
        <f>EQ264+IF(EQ$4=horizon,SUM(PB251:PM251)/cap_eff,0)</f>
        <v/>
      </c>
      <c r="ER268" s="45">
        <f>ER264+IF(ER$4=horizon,SUM(PB251:PM251)/cap_eff,0)</f>
        <v/>
      </c>
      <c r="ES268" s="45">
        <f>ES264+IF(ES$4=horizon,SUM(PB251:PM251)/cap_eff,0)</f>
        <v/>
      </c>
      <c r="ET268" s="45">
        <f>ET264+IF(ET$4=horizon,SUM(PB251:PM251)/cap_eff,0)</f>
        <v/>
      </c>
      <c r="EU268" s="45">
        <f>EU264+IF(EU$4=horizon,SUM(PB251:PM251)/cap_eff,0)</f>
        <v/>
      </c>
      <c r="EV268" s="45">
        <f>EV264+IF(EV$4=horizon,SUM(PB251:PM251)/cap_eff,0)</f>
        <v/>
      </c>
      <c r="EW268" s="45">
        <f>EW264+IF(EW$4=horizon,SUM(PB251:PM251)/cap_eff,0)</f>
        <v/>
      </c>
      <c r="EX268" s="45">
        <f>EX264+IF(EX$4=horizon,SUM(PB251:PM251)/cap_eff,0)</f>
        <v/>
      </c>
      <c r="EY268" s="45">
        <f>EY264+IF(EY$4=horizon,SUM(PB251:PM251)/cap_eff,0)</f>
        <v/>
      </c>
      <c r="EZ268" s="45">
        <f>EZ264+IF(EZ$4=horizon,SUM(PB251:PM251)/cap_eff,0)</f>
        <v/>
      </c>
      <c r="FA268" s="45">
        <f>FA264+IF(FA$4=horizon,SUM(PB251:PM251)/cap_eff,0)</f>
        <v/>
      </c>
      <c r="FB268" s="45">
        <f>FB264+IF(FB$4=horizon,SUM(PB251:PM251)/cap_eff,0)</f>
        <v/>
      </c>
      <c r="FC268" s="45">
        <f>FC264+IF(FC$4=horizon,SUM(PB251:PM251)/cap_eff,0)</f>
        <v/>
      </c>
      <c r="FD268" s="45">
        <f>FD264+IF(FD$4=horizon,SUM(PB251:PM251)/cap_eff,0)</f>
        <v/>
      </c>
      <c r="FE268" s="45">
        <f>FE264+IF(FE$4=horizon,SUM(PB251:PM251)/cap_eff,0)</f>
        <v/>
      </c>
      <c r="FF268" s="45">
        <f>FF264+IF(FF$4=horizon,SUM(PB251:PM251)/cap_eff,0)</f>
        <v/>
      </c>
      <c r="FG268" s="45">
        <f>FG264+IF(FG$4=horizon,SUM(PB251:PM251)/cap_eff,0)</f>
        <v/>
      </c>
      <c r="FH268" s="45">
        <f>FH264+IF(FH$4=horizon,SUM(PB251:PM251)/cap_eff,0)</f>
        <v/>
      </c>
      <c r="FI268" s="45">
        <f>FI264+IF(FI$4=horizon,SUM(PB251:PM251)/cap_eff,0)</f>
        <v/>
      </c>
      <c r="FJ268" s="45">
        <f>FJ264+IF(FJ$4=horizon,SUM(PB251:PM251)/cap_eff,0)</f>
        <v/>
      </c>
      <c r="FK268" s="45">
        <f>FK264+IF(FK$4=horizon,SUM(PB251:PM251)/cap_eff,0)</f>
        <v/>
      </c>
      <c r="FL268" s="45">
        <f>FL264+IF(FL$4=horizon,SUM(PB251:PM251)/cap_eff,0)</f>
        <v/>
      </c>
      <c r="FM268" s="45">
        <f>FM264+IF(FM$4=horizon,SUM(PB251:PM251)/cap_eff,0)</f>
        <v/>
      </c>
      <c r="FN268" s="45">
        <f>FN264+IF(FN$4=horizon,SUM(PB251:PM251)/cap_eff,0)</f>
        <v/>
      </c>
      <c r="FO268" s="45">
        <f>FO264+IF(FO$4=horizon,SUM(PB251:PM251)/cap_eff,0)</f>
        <v/>
      </c>
      <c r="FP268" s="45">
        <f>FP264+IF(FP$4=horizon,SUM(PB251:PM251)/cap_eff,0)</f>
        <v/>
      </c>
      <c r="FQ268" s="45">
        <f>FQ264+IF(FQ$4=horizon,SUM(PB251:PM251)/cap_eff,0)</f>
        <v/>
      </c>
      <c r="FR268" s="45">
        <f>FR264+IF(FR$4=horizon,SUM(PB251:PM251)/cap_eff,0)</f>
        <v/>
      </c>
      <c r="FS268" s="45">
        <f>FS264+IF(FS$4=horizon,SUM(PB251:PM251)/cap_eff,0)</f>
        <v/>
      </c>
      <c r="FT268" s="45">
        <f>FT264+IF(FT$4=horizon,SUM(PB251:PM251)/cap_eff,0)</f>
        <v/>
      </c>
      <c r="FU268" s="45">
        <f>FU264+IF(FU$4=horizon,SUM(PB251:PM251)/cap_eff,0)</f>
        <v/>
      </c>
      <c r="FV268" s="45">
        <f>FV264+IF(FV$4=horizon,SUM(PB251:PM251)/cap_eff,0)</f>
        <v/>
      </c>
      <c r="FW268" s="45">
        <f>FW264+IF(FW$4=horizon,SUM(PB251:PM251)/cap_eff,0)</f>
        <v/>
      </c>
      <c r="FX268" s="45">
        <f>FX264+IF(FX$4=horizon,SUM(PB251:PM251)/cap_eff,0)</f>
        <v/>
      </c>
      <c r="FY268" s="45">
        <f>FY264+IF(FY$4=horizon,SUM(PB251:PM251)/cap_eff,0)</f>
        <v/>
      </c>
      <c r="FZ268" s="45">
        <f>FZ264+IF(FZ$4=horizon,SUM(PB251:PM251)/cap_eff,0)</f>
        <v/>
      </c>
      <c r="GA268" s="45">
        <f>GA264+IF(GA$4=horizon,SUM(PB251:PM251)/cap_eff,0)</f>
        <v/>
      </c>
      <c r="GB268" s="45">
        <f>GB264+IF(GB$4=horizon,SUM(PB251:PM251)/cap_eff,0)</f>
        <v/>
      </c>
      <c r="GC268" s="45">
        <f>GC264+IF(GC$4=horizon,SUM(PB251:PM251)/cap_eff,0)</f>
        <v/>
      </c>
      <c r="GD268" s="45">
        <f>GD264+IF(GD$4=horizon,SUM(PB251:PM251)/cap_eff,0)</f>
        <v/>
      </c>
      <c r="GE268" s="45">
        <f>GE264+IF(GE$4=horizon,SUM(PB251:PM251)/cap_eff,0)</f>
        <v/>
      </c>
      <c r="GF268" s="45">
        <f>GF264+IF(GF$4=horizon,SUM(PB251:PM251)/cap_eff,0)</f>
        <v/>
      </c>
      <c r="GG268" s="45">
        <f>GG264+IF(GG$4=horizon,SUM(PB251:PM251)/cap_eff,0)</f>
        <v/>
      </c>
      <c r="GH268" s="45">
        <f>GH264+IF(GH$4=horizon,SUM(PB251:PM251)/cap_eff,0)</f>
        <v/>
      </c>
      <c r="GI268" s="45">
        <f>GI264+IF(GI$4=horizon,SUM(PB251:PM251)/cap_eff,0)</f>
        <v/>
      </c>
      <c r="GJ268" s="45">
        <f>GJ264+IF(GJ$4=horizon,SUM(PB251:PM251)/cap_eff,0)</f>
        <v/>
      </c>
      <c r="GK268" s="45">
        <f>GK264+IF(GK$4=horizon,SUM(PB251:PM251)/cap_eff,0)</f>
        <v/>
      </c>
      <c r="GL268" s="45">
        <f>GL264+IF(GL$4=horizon,SUM(PB251:PM251)/cap_eff,0)</f>
        <v/>
      </c>
      <c r="GM268" s="45">
        <f>GM264+IF(GM$4=horizon,SUM(PB251:PM251)/cap_eff,0)</f>
        <v/>
      </c>
      <c r="GN268" s="45">
        <f>GN264+IF(GN$4=horizon,SUM(PB251:PM251)/cap_eff,0)</f>
        <v/>
      </c>
      <c r="GO268" s="45">
        <f>GO264+IF(GO$4=horizon,SUM(PB251:PM251)/cap_eff,0)</f>
        <v/>
      </c>
      <c r="GP268" s="45">
        <f>GP264+IF(GP$4=horizon,SUM(PB251:PM251)/cap_eff,0)</f>
        <v/>
      </c>
      <c r="GQ268" s="45">
        <f>GQ264+IF(GQ$4=horizon,SUM(PB251:PM251)/cap_eff,0)</f>
        <v/>
      </c>
      <c r="GR268" s="45">
        <f>GR264+IF(GR$4=horizon,SUM(PB251:PM251)/cap_eff,0)</f>
        <v/>
      </c>
      <c r="GS268" s="45">
        <f>GS264+IF(GS$4=horizon,SUM(PB251:PM251)/cap_eff,0)</f>
        <v/>
      </c>
      <c r="GT268" s="45">
        <f>GT264+IF(GT$4=horizon,SUM(PB251:PM251)/cap_eff,0)</f>
        <v/>
      </c>
      <c r="GU268" s="45">
        <f>GU264+IF(GU$4=horizon,SUM(PB251:PM251)/cap_eff,0)</f>
        <v/>
      </c>
      <c r="GV268" s="45">
        <f>GV264+IF(GV$4=horizon,SUM(PB251:PM251)/cap_eff,0)</f>
        <v/>
      </c>
      <c r="GW268" s="45">
        <f>GW264+IF(GW$4=horizon,SUM(PB251:PM251)/cap_eff,0)</f>
        <v/>
      </c>
      <c r="GX268" s="45">
        <f>GX264+IF(GX$4=horizon,SUM(PB251:PM251)/cap_eff,0)</f>
        <v/>
      </c>
      <c r="GY268" s="45">
        <f>GY264+IF(GY$4=horizon,SUM(PB251:PM251)/cap_eff,0)</f>
        <v/>
      </c>
      <c r="GZ268" s="45">
        <f>GZ264+IF(GZ$4=horizon,SUM(PB251:PM251)/cap_eff,0)</f>
        <v/>
      </c>
      <c r="HA268" s="45">
        <f>HA264+IF(HA$4=horizon,SUM(PB251:PM251)/cap_eff,0)</f>
        <v/>
      </c>
      <c r="HB268" s="45">
        <f>HB264+IF(HB$4=horizon,SUM(PB251:PM251)/cap_eff,0)</f>
        <v/>
      </c>
      <c r="HC268" s="45">
        <f>HC264+IF(HC$4=horizon,SUM(PB251:PM251)/cap_eff,0)</f>
        <v/>
      </c>
      <c r="HD268" s="45">
        <f>HD264+IF(HD$4=horizon,SUM(PB251:PM251)/cap_eff,0)</f>
        <v/>
      </c>
      <c r="HE268" s="45">
        <f>HE264+IF(HE$4=horizon,SUM(PB251:PM251)/cap_eff,0)</f>
        <v/>
      </c>
      <c r="HF268" s="45">
        <f>HF264+IF(HF$4=horizon,SUM(PB251:PM251)/cap_eff,0)</f>
        <v/>
      </c>
      <c r="HG268" s="45">
        <f>HG264+IF(HG$4=horizon,SUM(PB251:PM251)/cap_eff,0)</f>
        <v/>
      </c>
      <c r="HH268" s="45">
        <f>HH264+IF(HH$4=horizon,SUM(PB251:PM251)/cap_eff,0)</f>
        <v/>
      </c>
      <c r="HI268" s="45">
        <f>HI264+IF(HI$4=horizon,SUM(PB251:PM251)/cap_eff,0)</f>
        <v/>
      </c>
      <c r="HJ268" s="45">
        <f>HJ264+IF(HJ$4=horizon,SUM(PB251:PM251)/cap_eff,0)</f>
        <v/>
      </c>
      <c r="HK268" s="45">
        <f>HK264+IF(HK$4=horizon,SUM(PB251:PM251)/cap_eff,0)</f>
        <v/>
      </c>
      <c r="HL268" s="45">
        <f>HL264+IF(HL$4=horizon,SUM(PB251:PM251)/cap_eff,0)</f>
        <v/>
      </c>
      <c r="HM268" s="45">
        <f>HM264+IF(HM$4=horizon,SUM(PB251:PM251)/cap_eff,0)</f>
        <v/>
      </c>
      <c r="HN268" s="45">
        <f>HN264+IF(HN$4=horizon,SUM(PB251:PM251)/cap_eff,0)</f>
        <v/>
      </c>
      <c r="HO268" s="45">
        <f>HO264+IF(HO$4=horizon,SUM(PB251:PM251)/cap_eff,0)</f>
        <v/>
      </c>
      <c r="HP268" s="45">
        <f>HP264+IF(HP$4=horizon,SUM(PB251:PM251)/cap_eff,0)</f>
        <v/>
      </c>
      <c r="HQ268" s="45">
        <f>HQ264+IF(HQ$4=horizon,SUM(PB251:PM251)/cap_eff,0)</f>
        <v/>
      </c>
      <c r="HR268" s="45">
        <f>HR264+IF(HR$4=horizon,SUM(PB251:PM251)/cap_eff,0)</f>
        <v/>
      </c>
      <c r="HS268" s="45">
        <f>HS264+IF(HS$4=horizon,SUM(PB251:PM251)/cap_eff,0)</f>
        <v/>
      </c>
      <c r="HT268" s="45">
        <f>HT264+IF(HT$4=horizon,SUM(PB251:PM251)/cap_eff,0)</f>
        <v/>
      </c>
      <c r="HU268" s="45">
        <f>HU264+IF(HU$4=horizon,SUM(PB251:PM251)/cap_eff,0)</f>
        <v/>
      </c>
      <c r="HV268" s="45">
        <f>HV264+IF(HV$4=horizon,SUM(PB251:PM251)/cap_eff,0)</f>
        <v/>
      </c>
      <c r="HW268" s="45">
        <f>HW264+IF(HW$4=horizon,SUM(PB251:PM251)/cap_eff,0)</f>
        <v/>
      </c>
      <c r="HX268" s="45">
        <f>HX264+IF(HX$4=horizon,SUM(PB251:PM251)/cap_eff,0)</f>
        <v/>
      </c>
      <c r="HY268" s="45">
        <f>HY264+IF(HY$4=horizon,SUM(PB251:PM251)/cap_eff,0)</f>
        <v/>
      </c>
      <c r="HZ268" s="45">
        <f>HZ264+IF(HZ$4=horizon,SUM(PB251:PM251)/cap_eff,0)</f>
        <v/>
      </c>
      <c r="IA268" s="45">
        <f>IA264+IF(IA$4=horizon,SUM(PB251:PM251)/cap_eff,0)</f>
        <v/>
      </c>
      <c r="IB268" s="45">
        <f>IB264+IF(IB$4=horizon,SUM(PB251:PM251)/cap_eff,0)</f>
        <v/>
      </c>
      <c r="IC268" s="45">
        <f>IC264+IF(IC$4=horizon,SUM(PB251:PM251)/cap_eff,0)</f>
        <v/>
      </c>
      <c r="ID268" s="45">
        <f>ID264+IF(ID$4=horizon,SUM(PB251:PM251)/cap_eff,0)</f>
        <v/>
      </c>
      <c r="IE268" s="45">
        <f>IE264+IF(IE$4=horizon,SUM(PB251:PM251)/cap_eff,0)</f>
        <v/>
      </c>
      <c r="IF268" s="45">
        <f>IF264+IF(IF$4=horizon,SUM(PB251:PM251)/cap_eff,0)</f>
        <v/>
      </c>
      <c r="IG268" s="45">
        <f>IG264+IF(IG$4=horizon,SUM(PB251:PM251)/cap_eff,0)</f>
        <v/>
      </c>
      <c r="IH268" s="45">
        <f>IH264+IF(IH$4=horizon,SUM(PB251:PM251)/cap_eff,0)</f>
        <v/>
      </c>
      <c r="II268" s="45">
        <f>II264+IF(II$4=horizon,SUM(PB251:PM251)/cap_eff,0)</f>
        <v/>
      </c>
      <c r="IJ268" s="45">
        <f>IJ264+IF(IJ$4=horizon,SUM(PB251:PM251)/cap_eff,0)</f>
        <v/>
      </c>
      <c r="IK268" s="45">
        <f>IK264+IF(IK$4=horizon,SUM(PB251:PM251)/cap_eff,0)</f>
        <v/>
      </c>
      <c r="IL268" s="45">
        <f>IL264+IF(IL$4=horizon,SUM(PB251:PM251)/cap_eff,0)</f>
        <v/>
      </c>
      <c r="IM268" s="45">
        <f>IM264+IF(IM$4=horizon,SUM(PB251:PM251)/cap_eff,0)</f>
        <v/>
      </c>
      <c r="IN268" s="45">
        <f>IN264+IF(IN$4=horizon,SUM(PB251:PM251)/cap_eff,0)</f>
        <v/>
      </c>
      <c r="IO268" s="45">
        <f>IO264+IF(IO$4=horizon,SUM(PB251:PM251)/cap_eff,0)</f>
        <v/>
      </c>
      <c r="IP268" s="45">
        <f>IP264+IF(IP$4=horizon,SUM(PB251:PM251)/cap_eff,0)</f>
        <v/>
      </c>
      <c r="IQ268" s="45">
        <f>IQ264+IF(IQ$4=horizon,SUM(PB251:PM251)/cap_eff,0)</f>
        <v/>
      </c>
      <c r="IR268" s="45">
        <f>IR264+IF(IR$4=horizon,SUM(PB251:PM251)/cap_eff,0)</f>
        <v/>
      </c>
      <c r="IS268" s="45">
        <f>IS264+IF(IS$4=horizon,SUM(PB251:PM251)/cap_eff,0)</f>
        <v/>
      </c>
      <c r="IT268" s="45">
        <f>IT264+IF(IT$4=horizon,SUM(PB251:PM251)/cap_eff,0)</f>
        <v/>
      </c>
      <c r="IU268" s="45">
        <f>IU264+IF(IU$4=horizon,SUM(PB251:PM251)/cap_eff,0)</f>
        <v/>
      </c>
      <c r="IV268" s="45">
        <f>IV264+IF(IV$4=horizon,SUM(PB251:PM251)/cap_eff,0)</f>
        <v/>
      </c>
      <c r="IW268" s="45">
        <f>IW264+IF(IW$4=horizon,SUM(PB251:PM251)/cap_eff,0)</f>
        <v/>
      </c>
      <c r="IX268" s="45">
        <f>IX264+IF(IX$4=horizon,SUM(PB251:PM251)/cap_eff,0)</f>
        <v/>
      </c>
      <c r="IY268" s="45">
        <f>IY264+IF(IY$4=horizon,SUM(PB251:PM251)/cap_eff,0)</f>
        <v/>
      </c>
      <c r="IZ268" s="45">
        <f>IZ264+IF(IZ$4=horizon,SUM(PB251:PM251)/cap_eff,0)</f>
        <v/>
      </c>
      <c r="JA268" s="45">
        <f>JA264+IF(JA$4=horizon,SUM(PB251:PM251)/cap_eff,0)</f>
        <v/>
      </c>
      <c r="JB268" s="45">
        <f>JB264+IF(JB$4=horizon,SUM(PB251:PM251)/cap_eff,0)</f>
        <v/>
      </c>
      <c r="JC268" s="45">
        <f>JC264+IF(JC$4=horizon,SUM(PB251:PM251)/cap_eff,0)</f>
        <v/>
      </c>
      <c r="JD268" s="45">
        <f>JD264+IF(JD$4=horizon,SUM(PB251:PM251)/cap_eff,0)</f>
        <v/>
      </c>
      <c r="JE268" s="45">
        <f>JE264+IF(JE$4=horizon,SUM(PB251:PM251)/cap_eff,0)</f>
        <v/>
      </c>
      <c r="JF268" s="45">
        <f>JF264+IF(JF$4=horizon,SUM(PB251:PM251)/cap_eff,0)</f>
        <v/>
      </c>
      <c r="JG268" s="45">
        <f>JG264+IF(JG$4=horizon,SUM(PB251:PM251)/cap_eff,0)</f>
        <v/>
      </c>
      <c r="JH268" s="45">
        <f>JH264+IF(JH$4=horizon,SUM(PB251:PM251)/cap_eff,0)</f>
        <v/>
      </c>
      <c r="JI268" s="45">
        <f>JI264+IF(JI$4=horizon,SUM(PB251:PM251)/cap_eff,0)</f>
        <v/>
      </c>
      <c r="JJ268" s="45">
        <f>JJ264+IF(JJ$4=horizon,SUM(PB251:PM251)/cap_eff,0)</f>
        <v/>
      </c>
      <c r="JK268" s="45">
        <f>JK264+IF(JK$4=horizon,SUM(PB251:PM251)/cap_eff,0)</f>
        <v/>
      </c>
      <c r="JL268" s="45">
        <f>JL264+IF(JL$4=horizon,SUM(PB251:PM251)/cap_eff,0)</f>
        <v/>
      </c>
      <c r="JM268" s="45">
        <f>JM264+IF(JM$4=horizon,SUM(PB251:PM251)/cap_eff,0)</f>
        <v/>
      </c>
      <c r="JN268" s="45">
        <f>JN264+IF(JN$4=horizon,SUM(PB251:PM251)/cap_eff,0)</f>
        <v/>
      </c>
      <c r="JO268" s="45">
        <f>JO264+IF(JO$4=horizon,SUM(PB251:PM251)/cap_eff,0)</f>
        <v/>
      </c>
      <c r="JP268" s="45">
        <f>JP264+IF(JP$4=horizon,SUM(PB251:PM251)/cap_eff,0)</f>
        <v/>
      </c>
      <c r="JQ268" s="45">
        <f>JQ264+IF(JQ$4=horizon,SUM(PB251:PM251)/cap_eff,0)</f>
        <v/>
      </c>
      <c r="JR268" s="45">
        <f>JR264+IF(JR$4=horizon,SUM(PB251:PM251)/cap_eff,0)</f>
        <v/>
      </c>
      <c r="JS268" s="45">
        <f>JS264+IF(JS$4=horizon,SUM(PB251:PM251)/cap_eff,0)</f>
        <v/>
      </c>
      <c r="JT268" s="45">
        <f>JT264+IF(JT$4=horizon,SUM(PB251:PM251)/cap_eff,0)</f>
        <v/>
      </c>
      <c r="JU268" s="45">
        <f>JU264+IF(JU$4=horizon,SUM(PB251:PM251)/cap_eff,0)</f>
        <v/>
      </c>
      <c r="JV268" s="45">
        <f>JV264+IF(JV$4=horizon,SUM(PB251:PM251)/cap_eff,0)</f>
        <v/>
      </c>
      <c r="JW268" s="45">
        <f>JW264+IF(JW$4=horizon,SUM(PB251:PM251)/cap_eff,0)</f>
        <v/>
      </c>
      <c r="JX268" s="45">
        <f>JX264+IF(JX$4=horizon,SUM(PB251:PM251)/cap_eff,0)</f>
        <v/>
      </c>
      <c r="JY268" s="45">
        <f>JY264+IF(JY$4=horizon,SUM(PB251:PM251)/cap_eff,0)</f>
        <v/>
      </c>
      <c r="JZ268" s="45">
        <f>JZ264+IF(JZ$4=horizon,SUM(PB251:PM251)/cap_eff,0)</f>
        <v/>
      </c>
      <c r="KA268" s="45">
        <f>KA264+IF(KA$4=horizon,SUM(PB251:PM251)/cap_eff,0)</f>
        <v/>
      </c>
      <c r="KB268" s="45">
        <f>KB264+IF(KB$4=horizon,SUM(PB251:PM251)/cap_eff,0)</f>
        <v/>
      </c>
      <c r="KC268" s="45">
        <f>KC264+IF(KC$4=horizon,SUM(PB251:PM251)/cap_eff,0)</f>
        <v/>
      </c>
      <c r="KD268" s="45">
        <f>KD264+IF(KD$4=horizon,SUM(PB251:PM251)/cap_eff,0)</f>
        <v/>
      </c>
      <c r="KE268" s="45">
        <f>KE264+IF(KE$4=horizon,SUM(PB251:PM251)/cap_eff,0)</f>
        <v/>
      </c>
      <c r="KF268" s="45">
        <f>KF264+IF(KF$4=horizon,SUM(PB251:PM251)/cap_eff,0)</f>
        <v/>
      </c>
      <c r="KG268" s="45">
        <f>KG264+IF(KG$4=horizon,SUM(PB251:PM251)/cap_eff,0)</f>
        <v/>
      </c>
      <c r="KH268" s="45">
        <f>KH264+IF(KH$4=horizon,SUM(PB251:PM251)/cap_eff,0)</f>
        <v/>
      </c>
      <c r="KI268" s="45">
        <f>KI264+IF(KI$4=horizon,SUM(PB251:PM251)/cap_eff,0)</f>
        <v/>
      </c>
      <c r="KJ268" s="45">
        <f>KJ264+IF(KJ$4=horizon,SUM(PB251:PM251)/cap_eff,0)</f>
        <v/>
      </c>
      <c r="KK268" s="45">
        <f>KK264+IF(KK$4=horizon,SUM(PB251:PM251)/cap_eff,0)</f>
        <v/>
      </c>
      <c r="KL268" s="45">
        <f>KL264+IF(KL$4=horizon,SUM(PB251:PM251)/cap_eff,0)</f>
        <v/>
      </c>
      <c r="KM268" s="45">
        <f>KM264+IF(KM$4=horizon,SUM(PB251:PM251)/cap_eff,0)</f>
        <v/>
      </c>
      <c r="KN268" s="45">
        <f>KN264+IF(KN$4=horizon,SUM(PB251:PM251)/cap_eff,0)</f>
        <v/>
      </c>
      <c r="KO268" s="45">
        <f>KO264+IF(KO$4=horizon,SUM(PB251:PM251)/cap_eff,0)</f>
        <v/>
      </c>
      <c r="KP268" s="45">
        <f>KP264+IF(KP$4=horizon,SUM(PB251:PM251)/cap_eff,0)</f>
        <v/>
      </c>
      <c r="KQ268" s="45">
        <f>KQ264+IF(KQ$4=horizon,SUM(PB251:PM251)/cap_eff,0)</f>
        <v/>
      </c>
      <c r="KR268" s="45">
        <f>KR264+IF(KR$4=horizon,SUM(PB251:PM251)/cap_eff,0)</f>
        <v/>
      </c>
      <c r="KS268" s="45">
        <f>KS264+IF(KS$4=horizon,SUM(PB251:PM251)/cap_eff,0)</f>
        <v/>
      </c>
      <c r="KT268" s="45">
        <f>KT264+IF(KT$4=horizon,SUM(PB251:PM251)/cap_eff,0)</f>
        <v/>
      </c>
      <c r="KU268" s="45">
        <f>KU264+IF(KU$4=horizon,SUM(PB251:PM251)/cap_eff,0)</f>
        <v/>
      </c>
      <c r="KV268" s="45">
        <f>KV264+IF(KV$4=horizon,SUM(PB251:PM251)/cap_eff,0)</f>
        <v/>
      </c>
      <c r="KW268" s="45">
        <f>KW264+IF(KW$4=horizon,SUM(PB251:PM251)/cap_eff,0)</f>
        <v/>
      </c>
      <c r="KX268" s="45">
        <f>KX264+IF(KX$4=horizon,SUM(PB251:PM251)/cap_eff,0)</f>
        <v/>
      </c>
      <c r="KY268" s="45">
        <f>KY264+IF(KY$4=horizon,SUM(PB251:PM251)/cap_eff,0)</f>
        <v/>
      </c>
      <c r="KZ268" s="45">
        <f>KZ264+IF(KZ$4=horizon,SUM(PB251:PM251)/cap_eff,0)</f>
        <v/>
      </c>
      <c r="LA268" s="45">
        <f>LA264+IF(LA$4=horizon,SUM(PB251:PM251)/cap_eff,0)</f>
        <v/>
      </c>
      <c r="LB268" s="45">
        <f>LB264+IF(LB$4=horizon,SUM(PB251:PM251)/cap_eff,0)</f>
        <v/>
      </c>
      <c r="LC268" s="45">
        <f>LC264+IF(LC$4=horizon,SUM(PB251:PM251)/cap_eff,0)</f>
        <v/>
      </c>
      <c r="LD268" s="45">
        <f>LD264+IF(LD$4=horizon,SUM(PB251:PM251)/cap_eff,0)</f>
        <v/>
      </c>
      <c r="LE268" s="45">
        <f>LE264+IF(LE$4=horizon,SUM(PB251:PM251)/cap_eff,0)</f>
        <v/>
      </c>
      <c r="LF268" s="45">
        <f>LF264+IF(LF$4=horizon,SUM(PB251:PM251)/cap_eff,0)</f>
        <v/>
      </c>
      <c r="LG268" s="45">
        <f>LG264+IF(LG$4=horizon,SUM(PB251:PM251)/cap_eff,0)</f>
        <v/>
      </c>
      <c r="LH268" s="45">
        <f>LH264+IF(LH$4=horizon,SUM(PB251:PM251)/cap_eff,0)</f>
        <v/>
      </c>
      <c r="LI268" s="45">
        <f>LI264+IF(LI$4=horizon,SUM(PB251:PM251)/cap_eff,0)</f>
        <v/>
      </c>
      <c r="LJ268" s="45">
        <f>LJ264+IF(LJ$4=horizon,SUM(PB251:PM251)/cap_eff,0)</f>
        <v/>
      </c>
      <c r="LK268" s="45">
        <f>LK264+IF(LK$4=horizon,SUM(PB251:PM251)/cap_eff,0)</f>
        <v/>
      </c>
      <c r="LL268" s="45">
        <f>LL264+IF(LL$4=horizon,SUM(PB251:PM251)/cap_eff,0)</f>
        <v/>
      </c>
      <c r="LM268" s="45">
        <f>LM264+IF(LM$4=horizon,SUM(PB251:PM251)/cap_eff,0)</f>
        <v/>
      </c>
      <c r="LN268" s="45">
        <f>LN264+IF(LN$4=horizon,SUM(PB251:PM251)/cap_eff,0)</f>
        <v/>
      </c>
      <c r="LO268" s="45">
        <f>LO264+IF(LO$4=horizon,SUM(PB251:PM251)/cap_eff,0)</f>
        <v/>
      </c>
      <c r="LP268" s="45">
        <f>LP264+IF(LP$4=horizon,SUM(PB251:PM251)/cap_eff,0)</f>
        <v/>
      </c>
      <c r="LQ268" s="45">
        <f>LQ264+IF(LQ$4=horizon,SUM(PB251:PM251)/cap_eff,0)</f>
        <v/>
      </c>
      <c r="LR268" s="45">
        <f>LR264+IF(LR$4=horizon,SUM(PB251:PM251)/cap_eff,0)</f>
        <v/>
      </c>
      <c r="LS268" s="45">
        <f>LS264+IF(LS$4=horizon,SUM(PB251:PM251)/cap_eff,0)</f>
        <v/>
      </c>
      <c r="LT268" s="45">
        <f>LT264+IF(LT$4=horizon,SUM(PB251:PM251)/cap_eff,0)</f>
        <v/>
      </c>
      <c r="LU268" s="45">
        <f>LU264+IF(LU$4=horizon,SUM(PB251:PM251)/cap_eff,0)</f>
        <v/>
      </c>
      <c r="LV268" s="45">
        <f>LV264+IF(LV$4=horizon,SUM(PB251:PM251)/cap_eff,0)</f>
        <v/>
      </c>
      <c r="LW268" s="45">
        <f>LW264+IF(LW$4=horizon,SUM(PB251:PM251)/cap_eff,0)</f>
        <v/>
      </c>
      <c r="LX268" s="45">
        <f>LX264+IF(LX$4=horizon,SUM(PB251:PM251)/cap_eff,0)</f>
        <v/>
      </c>
      <c r="LY268" s="45">
        <f>LY264+IF(LY$4=horizon,SUM(PB251:PM251)/cap_eff,0)</f>
        <v/>
      </c>
      <c r="LZ268" s="45">
        <f>LZ264+IF(LZ$4=horizon,SUM(PB251:PM251)/cap_eff,0)</f>
        <v/>
      </c>
      <c r="MA268" s="45">
        <f>MA264+IF(MA$4=horizon,SUM(PB251:PM251)/cap_eff,0)</f>
        <v/>
      </c>
      <c r="MB268" s="45">
        <f>MB264+IF(MB$4=horizon,SUM(PB251:PM251)/cap_eff,0)</f>
        <v/>
      </c>
      <c r="MC268" s="45">
        <f>MC264+IF(MC$4=horizon,SUM(PB251:PM251)/cap_eff,0)</f>
        <v/>
      </c>
      <c r="MD268" s="45">
        <f>MD264+IF(MD$4=horizon,SUM(PB251:PM251)/cap_eff,0)</f>
        <v/>
      </c>
      <c r="ME268" s="45">
        <f>ME264+IF(ME$4=horizon,SUM(PB251:PM251)/cap_eff,0)</f>
        <v/>
      </c>
      <c r="MF268" s="45">
        <f>MF264+IF(MF$4=horizon,SUM(PB251:PM251)/cap_eff,0)</f>
        <v/>
      </c>
      <c r="MG268" s="45">
        <f>MG264+IF(MG$4=horizon,SUM(PB251:PM251)/cap_eff,0)</f>
        <v/>
      </c>
      <c r="MH268" s="45">
        <f>MH264+IF(MH$4=horizon,SUM(PB251:PM251)/cap_eff,0)</f>
        <v/>
      </c>
      <c r="MI268" s="45">
        <f>MI264+IF(MI$4=horizon,SUM(PB251:PM251)/cap_eff,0)</f>
        <v/>
      </c>
      <c r="MJ268" s="45">
        <f>MJ264+IF(MJ$4=horizon,SUM(PB251:PM251)/cap_eff,0)</f>
        <v/>
      </c>
      <c r="MK268" s="45">
        <f>MK264+IF(MK$4=horizon,SUM(PB251:PM251)/cap_eff,0)</f>
        <v/>
      </c>
      <c r="ML268" s="45">
        <f>ML264+IF(ML$4=horizon,SUM(PB251:PM251)/cap_eff,0)</f>
        <v/>
      </c>
      <c r="MM268" s="45">
        <f>MM264+IF(MM$4=horizon,SUM(PB251:PM251)/cap_eff,0)</f>
        <v/>
      </c>
      <c r="MN268" s="45">
        <f>MN264+IF(MN$4=horizon,SUM(PB251:PM251)/cap_eff,0)</f>
        <v/>
      </c>
      <c r="MO268" s="45">
        <f>MO264+IF(MO$4=horizon,SUM(PB251:PM251)/cap_eff,0)</f>
        <v/>
      </c>
      <c r="MP268" s="45">
        <f>MP264+IF(MP$4=horizon,SUM(PB251:PM251)/cap_eff,0)</f>
        <v/>
      </c>
      <c r="MQ268" s="45">
        <f>MQ264+IF(MQ$4=horizon,SUM(PB251:PM251)/cap_eff,0)</f>
        <v/>
      </c>
      <c r="MR268" s="45">
        <f>MR264+IF(MR$4=horizon,SUM(PB251:PM251)/cap_eff,0)</f>
        <v/>
      </c>
      <c r="MS268" s="45">
        <f>MS264+IF(MS$4=horizon,SUM(PB251:PM251)/cap_eff,0)</f>
        <v/>
      </c>
      <c r="MT268" s="45">
        <f>MT264+IF(MT$4=horizon,SUM(PB251:PM251)/cap_eff,0)</f>
        <v/>
      </c>
      <c r="MU268" s="45">
        <f>MU264+IF(MU$4=horizon,SUM(PB251:PM251)/cap_eff,0)</f>
        <v/>
      </c>
      <c r="MV268" s="45">
        <f>MV264+IF(MV$4=horizon,SUM(PB251:PM251)/cap_eff,0)</f>
        <v/>
      </c>
      <c r="MW268" s="45">
        <f>MW264+IF(MW$4=horizon,SUM(PB251:PM251)/cap_eff,0)</f>
        <v/>
      </c>
      <c r="MX268" s="45">
        <f>MX264+IF(MX$4=horizon,SUM(PB251:PM251)/cap_eff,0)</f>
        <v/>
      </c>
      <c r="MY268" s="45">
        <f>MY264+IF(MY$4=horizon,SUM(PB251:PM251)/cap_eff,0)</f>
        <v/>
      </c>
      <c r="MZ268" s="45">
        <f>MZ264+IF(MZ$4=horizon,SUM(PB251:PM251)/cap_eff,0)</f>
        <v/>
      </c>
      <c r="NA268" s="45">
        <f>NA264+IF(NA$4=horizon,SUM(PB251:PM251)/cap_eff,0)</f>
        <v/>
      </c>
      <c r="NB268" s="45">
        <f>NB264+IF(NB$4=horizon,SUM(PB251:PM251)/cap_eff,0)</f>
        <v/>
      </c>
      <c r="NC268" s="45">
        <f>NC264+IF(NC$4=horizon,SUM(PB251:PM251)/cap_eff,0)</f>
        <v/>
      </c>
      <c r="ND268" s="45">
        <f>ND264+IF(ND$4=horizon,SUM(PB251:PM251)/cap_eff,0)</f>
        <v/>
      </c>
      <c r="NE268" s="45">
        <f>NE264+IF(NE$4=horizon,SUM(PB251:PM251)/cap_eff,0)</f>
        <v/>
      </c>
      <c r="NF268" s="45">
        <f>NF264+IF(NF$4=horizon,SUM(PB251:PM251)/cap_eff,0)</f>
        <v/>
      </c>
      <c r="NG268" s="45">
        <f>NG264+IF(NG$4=horizon,SUM(PB251:PM251)/cap_eff,0)</f>
        <v/>
      </c>
      <c r="NH268" s="45">
        <f>NH264+IF(NH$4=horizon,SUM(PB251:PM251)/cap_eff,0)</f>
        <v/>
      </c>
      <c r="NI268" s="45">
        <f>NI264+IF(NI$4=horizon,SUM(PB251:PM251)/cap_eff,0)</f>
        <v/>
      </c>
      <c r="NJ268" s="45">
        <f>NJ264+IF(NJ$4=horizon,SUM(PB251:PM251)/cap_eff,0)</f>
        <v/>
      </c>
      <c r="NK268" s="45">
        <f>NK264+IF(NK$4=horizon,SUM(PB251:PM251)/cap_eff,0)</f>
        <v/>
      </c>
      <c r="NL268" s="45">
        <f>NL264+IF(NL$4=horizon,SUM(PB251:PM251)/cap_eff,0)</f>
        <v/>
      </c>
      <c r="NM268" s="45">
        <f>NM264+IF(NM$4=horizon,SUM(PB251:PM251)/cap_eff,0)</f>
        <v/>
      </c>
      <c r="NN268" s="45">
        <f>NN264+IF(NN$4=horizon,SUM(PB251:PM251)/cap_eff,0)</f>
        <v/>
      </c>
      <c r="NO268" s="45">
        <f>NO264+IF(NO$4=horizon,SUM(PB251:PM251)/cap_eff,0)</f>
        <v/>
      </c>
      <c r="NP268" s="45">
        <f>NP264+IF(NP$4=horizon,SUM(PB251:PM251)/cap_eff,0)</f>
        <v/>
      </c>
      <c r="NQ268" s="45">
        <f>NQ264+IF(NQ$4=horizon,SUM(PB251:PM251)/cap_eff,0)</f>
        <v/>
      </c>
      <c r="NR268" s="45">
        <f>NR264+IF(NR$4=horizon,SUM(PB251:PM251)/cap_eff,0)</f>
        <v/>
      </c>
      <c r="NS268" s="45">
        <f>NS264+IF(NS$4=horizon,SUM(PB251:PM251)/cap_eff,0)</f>
        <v/>
      </c>
      <c r="NT268" s="45">
        <f>NT264+IF(NT$4=horizon,SUM(PB251:PM251)/cap_eff,0)</f>
        <v/>
      </c>
      <c r="NU268" s="45">
        <f>NU264+IF(NU$4=horizon,SUM(PB251:PM251)/cap_eff,0)</f>
        <v/>
      </c>
      <c r="NV268" s="45">
        <f>NV264+IF(NV$4=horizon,SUM(PB251:PM251)/cap_eff,0)</f>
        <v/>
      </c>
      <c r="NW268" s="45">
        <f>NW264+IF(NW$4=horizon,SUM(PB251:PM251)/cap_eff,0)</f>
        <v/>
      </c>
      <c r="NX268" s="45">
        <f>NX264+IF(NX$4=horizon,SUM(PB251:PM251)/cap_eff,0)</f>
        <v/>
      </c>
      <c r="NY268" s="45">
        <f>NY264+IF(NY$4=horizon,SUM(PB251:PM251)/cap_eff,0)</f>
        <v/>
      </c>
      <c r="NZ268" s="45">
        <f>NZ264+IF(NZ$4=horizon,SUM(PB251:PM251)/cap_eff,0)</f>
        <v/>
      </c>
      <c r="OA268" s="45">
        <f>OA264+IF(OA$4=horizon,SUM(PB251:PM251)/cap_eff,0)</f>
        <v/>
      </c>
      <c r="OB268" s="45">
        <f>OB264+IF(OB$4=horizon,SUM(PB251:PM251)/cap_eff,0)</f>
        <v/>
      </c>
      <c r="OC268" s="45">
        <f>OC264+IF(OC$4=horizon,SUM(PB251:PM251)/cap_eff,0)</f>
        <v/>
      </c>
      <c r="OD268" s="45">
        <f>OD264+IF(OD$4=horizon,SUM(PB251:PM251)/cap_eff,0)</f>
        <v/>
      </c>
      <c r="OE268" s="45">
        <f>OE264+IF(OE$4=horizon,SUM(PB251:PM251)/cap_eff,0)</f>
        <v/>
      </c>
      <c r="OF268" s="45">
        <f>OF264+IF(OF$4=horizon,SUM(PB251:PM251)/cap_eff,0)</f>
        <v/>
      </c>
      <c r="OG268" s="45">
        <f>OG264+IF(OG$4=horizon,SUM(PB251:PM251)/cap_eff,0)</f>
        <v/>
      </c>
      <c r="OH268" s="45">
        <f>OH264+IF(OH$4=horizon,SUM(PB251:PM251)/cap_eff,0)</f>
        <v/>
      </c>
      <c r="OI268" s="45">
        <f>OI264+IF(OI$4=horizon,SUM(PB251:PM251)/cap_eff,0)</f>
        <v/>
      </c>
      <c r="OJ268" s="45">
        <f>OJ264+IF(OJ$4=horizon,SUM(PB251:PM251)/cap_eff,0)</f>
        <v/>
      </c>
      <c r="OK268" s="45">
        <f>OK264+IF(OK$4=horizon,SUM(PB251:PM251)/cap_eff,0)</f>
        <v/>
      </c>
      <c r="OL268" s="45">
        <f>OL264+IF(OL$4=horizon,SUM(PB251:PM251)/cap_eff,0)</f>
        <v/>
      </c>
      <c r="OM268" s="45">
        <f>OM264+IF(OM$4=horizon,SUM(PB251:PM251)/cap_eff,0)</f>
        <v/>
      </c>
      <c r="ON268" s="45">
        <f>ON264+IF(ON$4=horizon,SUM(PB251:PM251)/cap_eff,0)</f>
        <v/>
      </c>
      <c r="OO268" s="45">
        <f>OO264+IF(OO$4=horizon,SUM(PB251:PM251)/cap_eff,0)</f>
        <v/>
      </c>
      <c r="OP268" s="45">
        <f>OP264+IF(OP$4=horizon,SUM(PB251:PM251)/cap_eff,0)</f>
        <v/>
      </c>
      <c r="OQ268" s="45">
        <f>OQ264+IF(OQ$4=horizon,SUM(PB251:PM251)/cap_eff,0)</f>
        <v/>
      </c>
      <c r="OR268" s="45">
        <f>OR264+IF(OR$4=horizon,SUM(PB251:PM251)/cap_eff,0)</f>
        <v/>
      </c>
      <c r="OS268" s="45">
        <f>OS264+IF(OS$4=horizon,SUM(PB251:PM251)/cap_eff,0)</f>
        <v/>
      </c>
      <c r="OT268" s="45">
        <f>OT264+IF(OT$4=horizon,SUM(PB251:PM251)/cap_eff,0)</f>
        <v/>
      </c>
      <c r="OU268" s="45">
        <f>OU264+IF(OU$4=horizon,SUM(PB251:PM251)/cap_eff,0)</f>
        <v/>
      </c>
      <c r="OV268" s="45">
        <f>OV264+IF(OV$4=horizon,SUM(PB251:PM251)/cap_eff,0)</f>
        <v/>
      </c>
      <c r="OW268" s="45">
        <f>OW264+IF(OW$4=horizon,SUM(PB251:PM251)/cap_eff,0)</f>
        <v/>
      </c>
      <c r="OX268" s="45">
        <f>OX264+IF(OX$4=horizon,SUM(PB251:PM251)/cap_eff,0)</f>
        <v/>
      </c>
      <c r="OY268" s="45">
        <f>OY264+IF(OY$4=horizon,SUM(PB251:PM251)/cap_eff,0)</f>
        <v/>
      </c>
      <c r="OZ268" s="45">
        <f>OZ264+IF(OZ$4=horizon,SUM(PB251:PM251)/cap_eff,0)</f>
        <v/>
      </c>
      <c r="PA268" s="45">
        <f>PA264+IF(PA$4=horizon,SUM(PB251:PM251)/cap_eff,0)</f>
        <v/>
      </c>
      <c r="PB268" s="45">
        <f>PB264+IF(PB$4=horizon,SUM(PB251:PM251)/cap_eff,0)</f>
        <v/>
      </c>
      <c r="PC268" s="45">
        <f>PC264+IF(PC$4=horizon,SUM(PB251:PM251)/cap_eff,0)</f>
        <v/>
      </c>
      <c r="PD268" s="45">
        <f>PD264+IF(PD$4=horizon,SUM(PB251:PM251)/cap_eff,0)</f>
        <v/>
      </c>
      <c r="PE268" s="45">
        <f>PE264+IF(PE$4=horizon,SUM(PB251:PM251)/cap_eff,0)</f>
        <v/>
      </c>
      <c r="PF268" s="45">
        <f>PF264+IF(PF$4=horizon,SUM(PB251:PM251)/cap_eff,0)</f>
        <v/>
      </c>
      <c r="PG268" s="45">
        <f>PG264+IF(PG$4=horizon,SUM(PB251:PM251)/cap_eff,0)</f>
        <v/>
      </c>
      <c r="PH268" s="45">
        <f>PH264+IF(PH$4=horizon,SUM(PB251:PM251)/cap_eff,0)</f>
        <v/>
      </c>
      <c r="PI268" s="45">
        <f>PI264+IF(PI$4=horizon,SUM(PB251:PM251)/cap_eff,0)</f>
        <v/>
      </c>
      <c r="PJ268" s="45">
        <f>PJ264+IF(PJ$4=horizon,SUM(PB251:PM251)/cap_eff,0)</f>
        <v/>
      </c>
      <c r="PK268" s="45">
        <f>PK264+IF(PK$4=horizon,SUM(PB251:PM251)/cap_eff,0)</f>
        <v/>
      </c>
      <c r="PL268" s="45">
        <f>PL264+IF(PL$4=horizon,SUM(PB251:PM251)/cap_eff,0)</f>
        <v/>
      </c>
      <c r="PM268" s="45">
        <f>PM264+IF(PM$4=horizon,SUM(PB251:PM251)/cap_eff,0)</f>
        <v/>
      </c>
    </row>
    <row r="269">
      <c r="A269" s="9" t="inlineStr">
        <is>
          <t>P1 unlevered CF incl. terminal at horizon</t>
        </is>
      </c>
      <c r="B269" s="9" t="inlineStr">
        <is>
          <t>P1</t>
        </is>
      </c>
      <c r="C269" s="43">
        <f>SUM(D269:PM269)</f>
        <v/>
      </c>
      <c r="D269" s="44">
        <f>D63+IF(D$4=horizon,SUM(PB48:PM48)/cap_eff,0)</f>
        <v/>
      </c>
      <c r="E269" s="44">
        <f>E63+IF(E$4=horizon,SUM(PB48:PM48)/cap_eff,0)</f>
        <v/>
      </c>
      <c r="F269" s="44">
        <f>F63+IF(F$4=horizon,SUM(PB48:PM48)/cap_eff,0)</f>
        <v/>
      </c>
      <c r="G269" s="44">
        <f>G63+IF(G$4=horizon,SUM(PB48:PM48)/cap_eff,0)</f>
        <v/>
      </c>
      <c r="H269" s="44">
        <f>H63+IF(H$4=horizon,SUM(PB48:PM48)/cap_eff,0)</f>
        <v/>
      </c>
      <c r="I269" s="44">
        <f>I63+IF(I$4=horizon,SUM(PB48:PM48)/cap_eff,0)</f>
        <v/>
      </c>
      <c r="J269" s="44">
        <f>J63+IF(J$4=horizon,SUM(PB48:PM48)/cap_eff,0)</f>
        <v/>
      </c>
      <c r="K269" s="44">
        <f>K63+IF(K$4=horizon,SUM(PB48:PM48)/cap_eff,0)</f>
        <v/>
      </c>
      <c r="L269" s="44">
        <f>L63+IF(L$4=horizon,SUM(PB48:PM48)/cap_eff,0)</f>
        <v/>
      </c>
      <c r="M269" s="44">
        <f>M63+IF(M$4=horizon,SUM(PB48:PM48)/cap_eff,0)</f>
        <v/>
      </c>
      <c r="N269" s="44">
        <f>N63+IF(N$4=horizon,SUM(PB48:PM48)/cap_eff,0)</f>
        <v/>
      </c>
      <c r="O269" s="44">
        <f>O63+IF(O$4=horizon,SUM(PB48:PM48)/cap_eff,0)</f>
        <v/>
      </c>
      <c r="P269" s="44">
        <f>P63+IF(P$4=horizon,SUM(PB48:PM48)/cap_eff,0)</f>
        <v/>
      </c>
      <c r="Q269" s="44">
        <f>Q63+IF(Q$4=horizon,SUM(PB48:PM48)/cap_eff,0)</f>
        <v/>
      </c>
      <c r="R269" s="44">
        <f>R63+IF(R$4=horizon,SUM(PB48:PM48)/cap_eff,0)</f>
        <v/>
      </c>
      <c r="S269" s="44">
        <f>S63+IF(S$4=horizon,SUM(PB48:PM48)/cap_eff,0)</f>
        <v/>
      </c>
      <c r="T269" s="44">
        <f>T63+IF(T$4=horizon,SUM(PB48:PM48)/cap_eff,0)</f>
        <v/>
      </c>
      <c r="U269" s="44">
        <f>U63+IF(U$4=horizon,SUM(PB48:PM48)/cap_eff,0)</f>
        <v/>
      </c>
      <c r="V269" s="44">
        <f>V63+IF(V$4=horizon,SUM(PB48:PM48)/cap_eff,0)</f>
        <v/>
      </c>
      <c r="W269" s="44">
        <f>W63+IF(W$4=horizon,SUM(PB48:PM48)/cap_eff,0)</f>
        <v/>
      </c>
      <c r="X269" s="44">
        <f>X63+IF(X$4=horizon,SUM(PB48:PM48)/cap_eff,0)</f>
        <v/>
      </c>
      <c r="Y269" s="44">
        <f>Y63+IF(Y$4=horizon,SUM(PB48:PM48)/cap_eff,0)</f>
        <v/>
      </c>
      <c r="Z269" s="44">
        <f>Z63+IF(Z$4=horizon,SUM(PB48:PM48)/cap_eff,0)</f>
        <v/>
      </c>
      <c r="AA269" s="44">
        <f>AA63+IF(AA$4=horizon,SUM(PB48:PM48)/cap_eff,0)</f>
        <v/>
      </c>
      <c r="AB269" s="44">
        <f>AB63+IF(AB$4=horizon,SUM(PB48:PM48)/cap_eff,0)</f>
        <v/>
      </c>
      <c r="AC269" s="44">
        <f>AC63+IF(AC$4=horizon,SUM(PB48:PM48)/cap_eff,0)</f>
        <v/>
      </c>
      <c r="AD269" s="44">
        <f>AD63+IF(AD$4=horizon,SUM(PB48:PM48)/cap_eff,0)</f>
        <v/>
      </c>
      <c r="AE269" s="44">
        <f>AE63+IF(AE$4=horizon,SUM(PB48:PM48)/cap_eff,0)</f>
        <v/>
      </c>
      <c r="AF269" s="44">
        <f>AF63+IF(AF$4=horizon,SUM(PB48:PM48)/cap_eff,0)</f>
        <v/>
      </c>
      <c r="AG269" s="44">
        <f>AG63+IF(AG$4=horizon,SUM(PB48:PM48)/cap_eff,0)</f>
        <v/>
      </c>
      <c r="AH269" s="44">
        <f>AH63+IF(AH$4=horizon,SUM(PB48:PM48)/cap_eff,0)</f>
        <v/>
      </c>
      <c r="AI269" s="44">
        <f>AI63+IF(AI$4=horizon,SUM(PB48:PM48)/cap_eff,0)</f>
        <v/>
      </c>
      <c r="AJ269" s="44">
        <f>AJ63+IF(AJ$4=horizon,SUM(PB48:PM48)/cap_eff,0)</f>
        <v/>
      </c>
      <c r="AK269" s="44">
        <f>AK63+IF(AK$4=horizon,SUM(PB48:PM48)/cap_eff,0)</f>
        <v/>
      </c>
      <c r="AL269" s="44">
        <f>AL63+IF(AL$4=horizon,SUM(PB48:PM48)/cap_eff,0)</f>
        <v/>
      </c>
      <c r="AM269" s="44">
        <f>AM63+IF(AM$4=horizon,SUM(PB48:PM48)/cap_eff,0)</f>
        <v/>
      </c>
      <c r="AN269" s="44">
        <f>AN63+IF(AN$4=horizon,SUM(PB48:PM48)/cap_eff,0)</f>
        <v/>
      </c>
      <c r="AO269" s="44">
        <f>AO63+IF(AO$4=horizon,SUM(PB48:PM48)/cap_eff,0)</f>
        <v/>
      </c>
      <c r="AP269" s="44">
        <f>AP63+IF(AP$4=horizon,SUM(PB48:PM48)/cap_eff,0)</f>
        <v/>
      </c>
      <c r="AQ269" s="44">
        <f>AQ63+IF(AQ$4=horizon,SUM(PB48:PM48)/cap_eff,0)</f>
        <v/>
      </c>
      <c r="AR269" s="44">
        <f>AR63+IF(AR$4=horizon,SUM(PB48:PM48)/cap_eff,0)</f>
        <v/>
      </c>
      <c r="AS269" s="44">
        <f>AS63+IF(AS$4=horizon,SUM(PB48:PM48)/cap_eff,0)</f>
        <v/>
      </c>
      <c r="AT269" s="44">
        <f>AT63+IF(AT$4=horizon,SUM(PB48:PM48)/cap_eff,0)</f>
        <v/>
      </c>
      <c r="AU269" s="44">
        <f>AU63+IF(AU$4=horizon,SUM(PB48:PM48)/cap_eff,0)</f>
        <v/>
      </c>
      <c r="AV269" s="44">
        <f>AV63+IF(AV$4=horizon,SUM(PB48:PM48)/cap_eff,0)</f>
        <v/>
      </c>
      <c r="AW269" s="44">
        <f>AW63+IF(AW$4=horizon,SUM(PB48:PM48)/cap_eff,0)</f>
        <v/>
      </c>
      <c r="AX269" s="44">
        <f>AX63+IF(AX$4=horizon,SUM(PB48:PM48)/cap_eff,0)</f>
        <v/>
      </c>
      <c r="AY269" s="44">
        <f>AY63+IF(AY$4=horizon,SUM(PB48:PM48)/cap_eff,0)</f>
        <v/>
      </c>
      <c r="AZ269" s="44">
        <f>AZ63+IF(AZ$4=horizon,SUM(PB48:PM48)/cap_eff,0)</f>
        <v/>
      </c>
      <c r="BA269" s="44">
        <f>BA63+IF(BA$4=horizon,SUM(PB48:PM48)/cap_eff,0)</f>
        <v/>
      </c>
      <c r="BB269" s="44">
        <f>BB63+IF(BB$4=horizon,SUM(PB48:PM48)/cap_eff,0)</f>
        <v/>
      </c>
      <c r="BC269" s="44">
        <f>BC63+IF(BC$4=horizon,SUM(PB48:PM48)/cap_eff,0)</f>
        <v/>
      </c>
      <c r="BD269" s="44">
        <f>BD63+IF(BD$4=horizon,SUM(PB48:PM48)/cap_eff,0)</f>
        <v/>
      </c>
      <c r="BE269" s="44">
        <f>BE63+IF(BE$4=horizon,SUM(PB48:PM48)/cap_eff,0)</f>
        <v/>
      </c>
      <c r="BF269" s="44">
        <f>BF63+IF(BF$4=horizon,SUM(PB48:PM48)/cap_eff,0)</f>
        <v/>
      </c>
      <c r="BG269" s="44">
        <f>BG63+IF(BG$4=horizon,SUM(PB48:PM48)/cap_eff,0)</f>
        <v/>
      </c>
      <c r="BH269" s="44">
        <f>BH63+IF(BH$4=horizon,SUM(PB48:PM48)/cap_eff,0)</f>
        <v/>
      </c>
      <c r="BI269" s="44">
        <f>BI63+IF(BI$4=horizon,SUM(PB48:PM48)/cap_eff,0)</f>
        <v/>
      </c>
      <c r="BJ269" s="44">
        <f>BJ63+IF(BJ$4=horizon,SUM(PB48:PM48)/cap_eff,0)</f>
        <v/>
      </c>
      <c r="BK269" s="44">
        <f>BK63+IF(BK$4=horizon,SUM(PB48:PM48)/cap_eff,0)</f>
        <v/>
      </c>
      <c r="BL269" s="44">
        <f>BL63+IF(BL$4=horizon,SUM(PB48:PM48)/cap_eff,0)</f>
        <v/>
      </c>
      <c r="BM269" s="44">
        <f>BM63+IF(BM$4=horizon,SUM(PB48:PM48)/cap_eff,0)</f>
        <v/>
      </c>
      <c r="BN269" s="44">
        <f>BN63+IF(BN$4=horizon,SUM(PB48:PM48)/cap_eff,0)</f>
        <v/>
      </c>
      <c r="BO269" s="44">
        <f>BO63+IF(BO$4=horizon,SUM(PB48:PM48)/cap_eff,0)</f>
        <v/>
      </c>
      <c r="BP269" s="44">
        <f>BP63+IF(BP$4=horizon,SUM(PB48:PM48)/cap_eff,0)</f>
        <v/>
      </c>
      <c r="BQ269" s="44">
        <f>BQ63+IF(BQ$4=horizon,SUM(PB48:PM48)/cap_eff,0)</f>
        <v/>
      </c>
      <c r="BR269" s="44">
        <f>BR63+IF(BR$4=horizon,SUM(PB48:PM48)/cap_eff,0)</f>
        <v/>
      </c>
      <c r="BS269" s="44">
        <f>BS63+IF(BS$4=horizon,SUM(PB48:PM48)/cap_eff,0)</f>
        <v/>
      </c>
      <c r="BT269" s="44">
        <f>BT63+IF(BT$4=horizon,SUM(PB48:PM48)/cap_eff,0)</f>
        <v/>
      </c>
      <c r="BU269" s="44">
        <f>BU63+IF(BU$4=horizon,SUM(PB48:PM48)/cap_eff,0)</f>
        <v/>
      </c>
      <c r="BV269" s="44">
        <f>BV63+IF(BV$4=horizon,SUM(PB48:PM48)/cap_eff,0)</f>
        <v/>
      </c>
      <c r="BW269" s="44">
        <f>BW63+IF(BW$4=horizon,SUM(PB48:PM48)/cap_eff,0)</f>
        <v/>
      </c>
      <c r="BX269" s="44">
        <f>BX63+IF(BX$4=horizon,SUM(PB48:PM48)/cap_eff,0)</f>
        <v/>
      </c>
      <c r="BY269" s="44">
        <f>BY63+IF(BY$4=horizon,SUM(PB48:PM48)/cap_eff,0)</f>
        <v/>
      </c>
      <c r="BZ269" s="44">
        <f>BZ63+IF(BZ$4=horizon,SUM(PB48:PM48)/cap_eff,0)</f>
        <v/>
      </c>
      <c r="CA269" s="44">
        <f>CA63+IF(CA$4=horizon,SUM(PB48:PM48)/cap_eff,0)</f>
        <v/>
      </c>
      <c r="CB269" s="44">
        <f>CB63+IF(CB$4=horizon,SUM(PB48:PM48)/cap_eff,0)</f>
        <v/>
      </c>
      <c r="CC269" s="44">
        <f>CC63+IF(CC$4=horizon,SUM(PB48:PM48)/cap_eff,0)</f>
        <v/>
      </c>
      <c r="CD269" s="44">
        <f>CD63+IF(CD$4=horizon,SUM(PB48:PM48)/cap_eff,0)</f>
        <v/>
      </c>
      <c r="CE269" s="44">
        <f>CE63+IF(CE$4=horizon,SUM(PB48:PM48)/cap_eff,0)</f>
        <v/>
      </c>
      <c r="CF269" s="44">
        <f>CF63+IF(CF$4=horizon,SUM(PB48:PM48)/cap_eff,0)</f>
        <v/>
      </c>
      <c r="CG269" s="44">
        <f>CG63+IF(CG$4=horizon,SUM(PB48:PM48)/cap_eff,0)</f>
        <v/>
      </c>
      <c r="CH269" s="44">
        <f>CH63+IF(CH$4=horizon,SUM(PB48:PM48)/cap_eff,0)</f>
        <v/>
      </c>
      <c r="CI269" s="44">
        <f>CI63+IF(CI$4=horizon,SUM(PB48:PM48)/cap_eff,0)</f>
        <v/>
      </c>
      <c r="CJ269" s="44">
        <f>CJ63+IF(CJ$4=horizon,SUM(PB48:PM48)/cap_eff,0)</f>
        <v/>
      </c>
      <c r="CK269" s="44">
        <f>CK63+IF(CK$4=horizon,SUM(PB48:PM48)/cap_eff,0)</f>
        <v/>
      </c>
      <c r="CL269" s="44">
        <f>CL63+IF(CL$4=horizon,SUM(PB48:PM48)/cap_eff,0)</f>
        <v/>
      </c>
      <c r="CM269" s="44">
        <f>CM63+IF(CM$4=horizon,SUM(PB48:PM48)/cap_eff,0)</f>
        <v/>
      </c>
      <c r="CN269" s="44">
        <f>CN63+IF(CN$4=horizon,SUM(PB48:PM48)/cap_eff,0)</f>
        <v/>
      </c>
      <c r="CO269" s="44">
        <f>CO63+IF(CO$4=horizon,SUM(PB48:PM48)/cap_eff,0)</f>
        <v/>
      </c>
      <c r="CP269" s="44">
        <f>CP63+IF(CP$4=horizon,SUM(PB48:PM48)/cap_eff,0)</f>
        <v/>
      </c>
      <c r="CQ269" s="44">
        <f>CQ63+IF(CQ$4=horizon,SUM(PB48:PM48)/cap_eff,0)</f>
        <v/>
      </c>
      <c r="CR269" s="44">
        <f>CR63+IF(CR$4=horizon,SUM(PB48:PM48)/cap_eff,0)</f>
        <v/>
      </c>
      <c r="CS269" s="44">
        <f>CS63+IF(CS$4=horizon,SUM(PB48:PM48)/cap_eff,0)</f>
        <v/>
      </c>
      <c r="CT269" s="44">
        <f>CT63+IF(CT$4=horizon,SUM(PB48:PM48)/cap_eff,0)</f>
        <v/>
      </c>
      <c r="CU269" s="44">
        <f>CU63+IF(CU$4=horizon,SUM(PB48:PM48)/cap_eff,0)</f>
        <v/>
      </c>
      <c r="CV269" s="44">
        <f>CV63+IF(CV$4=horizon,SUM(PB48:PM48)/cap_eff,0)</f>
        <v/>
      </c>
      <c r="CW269" s="44">
        <f>CW63+IF(CW$4=horizon,SUM(PB48:PM48)/cap_eff,0)</f>
        <v/>
      </c>
      <c r="CX269" s="44">
        <f>CX63+IF(CX$4=horizon,SUM(PB48:PM48)/cap_eff,0)</f>
        <v/>
      </c>
      <c r="CY269" s="44">
        <f>CY63+IF(CY$4=horizon,SUM(PB48:PM48)/cap_eff,0)</f>
        <v/>
      </c>
      <c r="CZ269" s="44">
        <f>CZ63+IF(CZ$4=horizon,SUM(PB48:PM48)/cap_eff,0)</f>
        <v/>
      </c>
      <c r="DA269" s="44">
        <f>DA63+IF(DA$4=horizon,SUM(PB48:PM48)/cap_eff,0)</f>
        <v/>
      </c>
      <c r="DB269" s="44">
        <f>DB63+IF(DB$4=horizon,SUM(PB48:PM48)/cap_eff,0)</f>
        <v/>
      </c>
      <c r="DC269" s="44">
        <f>DC63+IF(DC$4=horizon,SUM(PB48:PM48)/cap_eff,0)</f>
        <v/>
      </c>
      <c r="DD269" s="44">
        <f>DD63+IF(DD$4=horizon,SUM(PB48:PM48)/cap_eff,0)</f>
        <v/>
      </c>
      <c r="DE269" s="44">
        <f>DE63+IF(DE$4=horizon,SUM(PB48:PM48)/cap_eff,0)</f>
        <v/>
      </c>
      <c r="DF269" s="44">
        <f>DF63+IF(DF$4=horizon,SUM(PB48:PM48)/cap_eff,0)</f>
        <v/>
      </c>
      <c r="DG269" s="44">
        <f>DG63+IF(DG$4=horizon,SUM(PB48:PM48)/cap_eff,0)</f>
        <v/>
      </c>
      <c r="DH269" s="44">
        <f>DH63+IF(DH$4=horizon,SUM(PB48:PM48)/cap_eff,0)</f>
        <v/>
      </c>
      <c r="DI269" s="44">
        <f>DI63+IF(DI$4=horizon,SUM(PB48:PM48)/cap_eff,0)</f>
        <v/>
      </c>
      <c r="DJ269" s="44">
        <f>DJ63+IF(DJ$4=horizon,SUM(PB48:PM48)/cap_eff,0)</f>
        <v/>
      </c>
      <c r="DK269" s="44">
        <f>DK63+IF(DK$4=horizon,SUM(PB48:PM48)/cap_eff,0)</f>
        <v/>
      </c>
      <c r="DL269" s="44">
        <f>DL63+IF(DL$4=horizon,SUM(PB48:PM48)/cap_eff,0)</f>
        <v/>
      </c>
      <c r="DM269" s="44">
        <f>DM63+IF(DM$4=horizon,SUM(PB48:PM48)/cap_eff,0)</f>
        <v/>
      </c>
      <c r="DN269" s="44">
        <f>DN63+IF(DN$4=horizon,SUM(PB48:PM48)/cap_eff,0)</f>
        <v/>
      </c>
      <c r="DO269" s="44">
        <f>DO63+IF(DO$4=horizon,SUM(PB48:PM48)/cap_eff,0)</f>
        <v/>
      </c>
      <c r="DP269" s="44">
        <f>DP63+IF(DP$4=horizon,SUM(PB48:PM48)/cap_eff,0)</f>
        <v/>
      </c>
      <c r="DQ269" s="44">
        <f>DQ63+IF(DQ$4=horizon,SUM(PB48:PM48)/cap_eff,0)</f>
        <v/>
      </c>
      <c r="DR269" s="44">
        <f>DR63+IF(DR$4=horizon,SUM(PB48:PM48)/cap_eff,0)</f>
        <v/>
      </c>
      <c r="DS269" s="44">
        <f>DS63+IF(DS$4=horizon,SUM(PB48:PM48)/cap_eff,0)</f>
        <v/>
      </c>
      <c r="DT269" s="44">
        <f>DT63+IF(DT$4=horizon,SUM(PB48:PM48)/cap_eff,0)</f>
        <v/>
      </c>
      <c r="DU269" s="44">
        <f>DU63+IF(DU$4=horizon,SUM(PB48:PM48)/cap_eff,0)</f>
        <v/>
      </c>
      <c r="DV269" s="44">
        <f>DV63+IF(DV$4=horizon,SUM(PB48:PM48)/cap_eff,0)</f>
        <v/>
      </c>
      <c r="DW269" s="44">
        <f>DW63+IF(DW$4=horizon,SUM(PB48:PM48)/cap_eff,0)</f>
        <v/>
      </c>
      <c r="DX269" s="44">
        <f>DX63+IF(DX$4=horizon,SUM(PB48:PM48)/cap_eff,0)</f>
        <v/>
      </c>
      <c r="DY269" s="44">
        <f>DY63+IF(DY$4=horizon,SUM(PB48:PM48)/cap_eff,0)</f>
        <v/>
      </c>
      <c r="DZ269" s="44">
        <f>DZ63+IF(DZ$4=horizon,SUM(PB48:PM48)/cap_eff,0)</f>
        <v/>
      </c>
      <c r="EA269" s="44">
        <f>EA63+IF(EA$4=horizon,SUM(PB48:PM48)/cap_eff,0)</f>
        <v/>
      </c>
      <c r="EB269" s="44">
        <f>EB63+IF(EB$4=horizon,SUM(PB48:PM48)/cap_eff,0)</f>
        <v/>
      </c>
      <c r="EC269" s="44">
        <f>EC63+IF(EC$4=horizon,SUM(PB48:PM48)/cap_eff,0)</f>
        <v/>
      </c>
      <c r="ED269" s="44">
        <f>ED63+IF(ED$4=horizon,SUM(PB48:PM48)/cap_eff,0)</f>
        <v/>
      </c>
      <c r="EE269" s="44">
        <f>EE63+IF(EE$4=horizon,SUM(PB48:PM48)/cap_eff,0)</f>
        <v/>
      </c>
      <c r="EF269" s="44">
        <f>EF63+IF(EF$4=horizon,SUM(PB48:PM48)/cap_eff,0)</f>
        <v/>
      </c>
      <c r="EG269" s="44">
        <f>EG63+IF(EG$4=horizon,SUM(PB48:PM48)/cap_eff,0)</f>
        <v/>
      </c>
      <c r="EH269" s="44">
        <f>EH63+IF(EH$4=horizon,SUM(PB48:PM48)/cap_eff,0)</f>
        <v/>
      </c>
      <c r="EI269" s="44">
        <f>EI63+IF(EI$4=horizon,SUM(PB48:PM48)/cap_eff,0)</f>
        <v/>
      </c>
      <c r="EJ269" s="44">
        <f>EJ63+IF(EJ$4=horizon,SUM(PB48:PM48)/cap_eff,0)</f>
        <v/>
      </c>
      <c r="EK269" s="44">
        <f>EK63+IF(EK$4=horizon,SUM(PB48:PM48)/cap_eff,0)</f>
        <v/>
      </c>
      <c r="EL269" s="44">
        <f>EL63+IF(EL$4=horizon,SUM(PB48:PM48)/cap_eff,0)</f>
        <v/>
      </c>
      <c r="EM269" s="44">
        <f>EM63+IF(EM$4=horizon,SUM(PB48:PM48)/cap_eff,0)</f>
        <v/>
      </c>
      <c r="EN269" s="44">
        <f>EN63+IF(EN$4=horizon,SUM(PB48:PM48)/cap_eff,0)</f>
        <v/>
      </c>
      <c r="EO269" s="44">
        <f>EO63+IF(EO$4=horizon,SUM(PB48:PM48)/cap_eff,0)</f>
        <v/>
      </c>
      <c r="EP269" s="44">
        <f>EP63+IF(EP$4=horizon,SUM(PB48:PM48)/cap_eff,0)</f>
        <v/>
      </c>
      <c r="EQ269" s="44">
        <f>EQ63+IF(EQ$4=horizon,SUM(PB48:PM48)/cap_eff,0)</f>
        <v/>
      </c>
      <c r="ER269" s="44">
        <f>ER63+IF(ER$4=horizon,SUM(PB48:PM48)/cap_eff,0)</f>
        <v/>
      </c>
      <c r="ES269" s="44">
        <f>ES63+IF(ES$4=horizon,SUM(PB48:PM48)/cap_eff,0)</f>
        <v/>
      </c>
      <c r="ET269" s="44">
        <f>ET63+IF(ET$4=horizon,SUM(PB48:PM48)/cap_eff,0)</f>
        <v/>
      </c>
      <c r="EU269" s="44">
        <f>EU63+IF(EU$4=horizon,SUM(PB48:PM48)/cap_eff,0)</f>
        <v/>
      </c>
      <c r="EV269" s="44">
        <f>EV63+IF(EV$4=horizon,SUM(PB48:PM48)/cap_eff,0)</f>
        <v/>
      </c>
      <c r="EW269" s="44">
        <f>EW63+IF(EW$4=horizon,SUM(PB48:PM48)/cap_eff,0)</f>
        <v/>
      </c>
      <c r="EX269" s="44">
        <f>EX63+IF(EX$4=horizon,SUM(PB48:PM48)/cap_eff,0)</f>
        <v/>
      </c>
      <c r="EY269" s="44">
        <f>EY63+IF(EY$4=horizon,SUM(PB48:PM48)/cap_eff,0)</f>
        <v/>
      </c>
      <c r="EZ269" s="44">
        <f>EZ63+IF(EZ$4=horizon,SUM(PB48:PM48)/cap_eff,0)</f>
        <v/>
      </c>
      <c r="FA269" s="44">
        <f>FA63+IF(FA$4=horizon,SUM(PB48:PM48)/cap_eff,0)</f>
        <v/>
      </c>
      <c r="FB269" s="44">
        <f>FB63+IF(FB$4=horizon,SUM(PB48:PM48)/cap_eff,0)</f>
        <v/>
      </c>
      <c r="FC269" s="44">
        <f>FC63+IF(FC$4=horizon,SUM(PB48:PM48)/cap_eff,0)</f>
        <v/>
      </c>
      <c r="FD269" s="44">
        <f>FD63+IF(FD$4=horizon,SUM(PB48:PM48)/cap_eff,0)</f>
        <v/>
      </c>
      <c r="FE269" s="44">
        <f>FE63+IF(FE$4=horizon,SUM(PB48:PM48)/cap_eff,0)</f>
        <v/>
      </c>
      <c r="FF269" s="44">
        <f>FF63+IF(FF$4=horizon,SUM(PB48:PM48)/cap_eff,0)</f>
        <v/>
      </c>
      <c r="FG269" s="44">
        <f>FG63+IF(FG$4=horizon,SUM(PB48:PM48)/cap_eff,0)</f>
        <v/>
      </c>
      <c r="FH269" s="44">
        <f>FH63+IF(FH$4=horizon,SUM(PB48:PM48)/cap_eff,0)</f>
        <v/>
      </c>
      <c r="FI269" s="44">
        <f>FI63+IF(FI$4=horizon,SUM(PB48:PM48)/cap_eff,0)</f>
        <v/>
      </c>
      <c r="FJ269" s="44">
        <f>FJ63+IF(FJ$4=horizon,SUM(PB48:PM48)/cap_eff,0)</f>
        <v/>
      </c>
      <c r="FK269" s="44">
        <f>FK63+IF(FK$4=horizon,SUM(PB48:PM48)/cap_eff,0)</f>
        <v/>
      </c>
      <c r="FL269" s="44">
        <f>FL63+IF(FL$4=horizon,SUM(PB48:PM48)/cap_eff,0)</f>
        <v/>
      </c>
      <c r="FM269" s="44">
        <f>FM63+IF(FM$4=horizon,SUM(PB48:PM48)/cap_eff,0)</f>
        <v/>
      </c>
      <c r="FN269" s="44">
        <f>FN63+IF(FN$4=horizon,SUM(PB48:PM48)/cap_eff,0)</f>
        <v/>
      </c>
      <c r="FO269" s="44">
        <f>FO63+IF(FO$4=horizon,SUM(PB48:PM48)/cap_eff,0)</f>
        <v/>
      </c>
      <c r="FP269" s="44">
        <f>FP63+IF(FP$4=horizon,SUM(PB48:PM48)/cap_eff,0)</f>
        <v/>
      </c>
      <c r="FQ269" s="44">
        <f>FQ63+IF(FQ$4=horizon,SUM(PB48:PM48)/cap_eff,0)</f>
        <v/>
      </c>
      <c r="FR269" s="44">
        <f>FR63+IF(FR$4=horizon,SUM(PB48:PM48)/cap_eff,0)</f>
        <v/>
      </c>
      <c r="FS269" s="44">
        <f>FS63+IF(FS$4=horizon,SUM(PB48:PM48)/cap_eff,0)</f>
        <v/>
      </c>
      <c r="FT269" s="44">
        <f>FT63+IF(FT$4=horizon,SUM(PB48:PM48)/cap_eff,0)</f>
        <v/>
      </c>
      <c r="FU269" s="44">
        <f>FU63+IF(FU$4=horizon,SUM(PB48:PM48)/cap_eff,0)</f>
        <v/>
      </c>
      <c r="FV269" s="44">
        <f>FV63+IF(FV$4=horizon,SUM(PB48:PM48)/cap_eff,0)</f>
        <v/>
      </c>
      <c r="FW269" s="44">
        <f>FW63+IF(FW$4=horizon,SUM(PB48:PM48)/cap_eff,0)</f>
        <v/>
      </c>
      <c r="FX269" s="44">
        <f>FX63+IF(FX$4=horizon,SUM(PB48:PM48)/cap_eff,0)</f>
        <v/>
      </c>
      <c r="FY269" s="44">
        <f>FY63+IF(FY$4=horizon,SUM(PB48:PM48)/cap_eff,0)</f>
        <v/>
      </c>
      <c r="FZ269" s="44">
        <f>FZ63+IF(FZ$4=horizon,SUM(PB48:PM48)/cap_eff,0)</f>
        <v/>
      </c>
      <c r="GA269" s="44">
        <f>GA63+IF(GA$4=horizon,SUM(PB48:PM48)/cap_eff,0)</f>
        <v/>
      </c>
      <c r="GB269" s="44">
        <f>GB63+IF(GB$4=horizon,SUM(PB48:PM48)/cap_eff,0)</f>
        <v/>
      </c>
      <c r="GC269" s="44">
        <f>GC63+IF(GC$4=horizon,SUM(PB48:PM48)/cap_eff,0)</f>
        <v/>
      </c>
      <c r="GD269" s="44">
        <f>GD63+IF(GD$4=horizon,SUM(PB48:PM48)/cap_eff,0)</f>
        <v/>
      </c>
      <c r="GE269" s="44">
        <f>GE63+IF(GE$4=horizon,SUM(PB48:PM48)/cap_eff,0)</f>
        <v/>
      </c>
      <c r="GF269" s="44">
        <f>GF63+IF(GF$4=horizon,SUM(PB48:PM48)/cap_eff,0)</f>
        <v/>
      </c>
      <c r="GG269" s="44">
        <f>GG63+IF(GG$4=horizon,SUM(PB48:PM48)/cap_eff,0)</f>
        <v/>
      </c>
      <c r="GH269" s="44">
        <f>GH63+IF(GH$4=horizon,SUM(PB48:PM48)/cap_eff,0)</f>
        <v/>
      </c>
      <c r="GI269" s="44">
        <f>GI63+IF(GI$4=horizon,SUM(PB48:PM48)/cap_eff,0)</f>
        <v/>
      </c>
      <c r="GJ269" s="44">
        <f>GJ63+IF(GJ$4=horizon,SUM(PB48:PM48)/cap_eff,0)</f>
        <v/>
      </c>
      <c r="GK269" s="44">
        <f>GK63+IF(GK$4=horizon,SUM(PB48:PM48)/cap_eff,0)</f>
        <v/>
      </c>
      <c r="GL269" s="44">
        <f>GL63+IF(GL$4=horizon,SUM(PB48:PM48)/cap_eff,0)</f>
        <v/>
      </c>
      <c r="GM269" s="44">
        <f>GM63+IF(GM$4=horizon,SUM(PB48:PM48)/cap_eff,0)</f>
        <v/>
      </c>
      <c r="GN269" s="44">
        <f>GN63+IF(GN$4=horizon,SUM(PB48:PM48)/cap_eff,0)</f>
        <v/>
      </c>
      <c r="GO269" s="44">
        <f>GO63+IF(GO$4=horizon,SUM(PB48:PM48)/cap_eff,0)</f>
        <v/>
      </c>
      <c r="GP269" s="44">
        <f>GP63+IF(GP$4=horizon,SUM(PB48:PM48)/cap_eff,0)</f>
        <v/>
      </c>
      <c r="GQ269" s="44">
        <f>GQ63+IF(GQ$4=horizon,SUM(PB48:PM48)/cap_eff,0)</f>
        <v/>
      </c>
      <c r="GR269" s="44">
        <f>GR63+IF(GR$4=horizon,SUM(PB48:PM48)/cap_eff,0)</f>
        <v/>
      </c>
      <c r="GS269" s="44">
        <f>GS63+IF(GS$4=horizon,SUM(PB48:PM48)/cap_eff,0)</f>
        <v/>
      </c>
      <c r="GT269" s="44">
        <f>GT63+IF(GT$4=horizon,SUM(PB48:PM48)/cap_eff,0)</f>
        <v/>
      </c>
      <c r="GU269" s="44">
        <f>GU63+IF(GU$4=horizon,SUM(PB48:PM48)/cap_eff,0)</f>
        <v/>
      </c>
      <c r="GV269" s="44">
        <f>GV63+IF(GV$4=horizon,SUM(PB48:PM48)/cap_eff,0)</f>
        <v/>
      </c>
      <c r="GW269" s="44">
        <f>GW63+IF(GW$4=horizon,SUM(PB48:PM48)/cap_eff,0)</f>
        <v/>
      </c>
      <c r="GX269" s="44">
        <f>GX63+IF(GX$4=horizon,SUM(PB48:PM48)/cap_eff,0)</f>
        <v/>
      </c>
      <c r="GY269" s="44">
        <f>GY63+IF(GY$4=horizon,SUM(PB48:PM48)/cap_eff,0)</f>
        <v/>
      </c>
      <c r="GZ269" s="44">
        <f>GZ63+IF(GZ$4=horizon,SUM(PB48:PM48)/cap_eff,0)</f>
        <v/>
      </c>
      <c r="HA269" s="44">
        <f>HA63+IF(HA$4=horizon,SUM(PB48:PM48)/cap_eff,0)</f>
        <v/>
      </c>
      <c r="HB269" s="44">
        <f>HB63+IF(HB$4=horizon,SUM(PB48:PM48)/cap_eff,0)</f>
        <v/>
      </c>
      <c r="HC269" s="44">
        <f>HC63+IF(HC$4=horizon,SUM(PB48:PM48)/cap_eff,0)</f>
        <v/>
      </c>
      <c r="HD269" s="44">
        <f>HD63+IF(HD$4=horizon,SUM(PB48:PM48)/cap_eff,0)</f>
        <v/>
      </c>
      <c r="HE269" s="44">
        <f>HE63+IF(HE$4=horizon,SUM(PB48:PM48)/cap_eff,0)</f>
        <v/>
      </c>
      <c r="HF269" s="44">
        <f>HF63+IF(HF$4=horizon,SUM(PB48:PM48)/cap_eff,0)</f>
        <v/>
      </c>
      <c r="HG269" s="44">
        <f>HG63+IF(HG$4=horizon,SUM(PB48:PM48)/cap_eff,0)</f>
        <v/>
      </c>
      <c r="HH269" s="44">
        <f>HH63+IF(HH$4=horizon,SUM(PB48:PM48)/cap_eff,0)</f>
        <v/>
      </c>
      <c r="HI269" s="44">
        <f>HI63+IF(HI$4=horizon,SUM(PB48:PM48)/cap_eff,0)</f>
        <v/>
      </c>
      <c r="HJ269" s="44">
        <f>HJ63+IF(HJ$4=horizon,SUM(PB48:PM48)/cap_eff,0)</f>
        <v/>
      </c>
      <c r="HK269" s="44">
        <f>HK63+IF(HK$4=horizon,SUM(PB48:PM48)/cap_eff,0)</f>
        <v/>
      </c>
      <c r="HL269" s="44">
        <f>HL63+IF(HL$4=horizon,SUM(PB48:PM48)/cap_eff,0)</f>
        <v/>
      </c>
      <c r="HM269" s="44">
        <f>HM63+IF(HM$4=horizon,SUM(PB48:PM48)/cap_eff,0)</f>
        <v/>
      </c>
      <c r="HN269" s="44">
        <f>HN63+IF(HN$4=horizon,SUM(PB48:PM48)/cap_eff,0)</f>
        <v/>
      </c>
      <c r="HO269" s="44">
        <f>HO63+IF(HO$4=horizon,SUM(PB48:PM48)/cap_eff,0)</f>
        <v/>
      </c>
      <c r="HP269" s="44">
        <f>HP63+IF(HP$4=horizon,SUM(PB48:PM48)/cap_eff,0)</f>
        <v/>
      </c>
      <c r="HQ269" s="44">
        <f>HQ63+IF(HQ$4=horizon,SUM(PB48:PM48)/cap_eff,0)</f>
        <v/>
      </c>
      <c r="HR269" s="44">
        <f>HR63+IF(HR$4=horizon,SUM(PB48:PM48)/cap_eff,0)</f>
        <v/>
      </c>
      <c r="HS269" s="44">
        <f>HS63+IF(HS$4=horizon,SUM(PB48:PM48)/cap_eff,0)</f>
        <v/>
      </c>
      <c r="HT269" s="44">
        <f>HT63+IF(HT$4=horizon,SUM(PB48:PM48)/cap_eff,0)</f>
        <v/>
      </c>
      <c r="HU269" s="44">
        <f>HU63+IF(HU$4=horizon,SUM(PB48:PM48)/cap_eff,0)</f>
        <v/>
      </c>
      <c r="HV269" s="44">
        <f>HV63+IF(HV$4=horizon,SUM(PB48:PM48)/cap_eff,0)</f>
        <v/>
      </c>
      <c r="HW269" s="44">
        <f>HW63+IF(HW$4=horizon,SUM(PB48:PM48)/cap_eff,0)</f>
        <v/>
      </c>
      <c r="HX269" s="44">
        <f>HX63+IF(HX$4=horizon,SUM(PB48:PM48)/cap_eff,0)</f>
        <v/>
      </c>
      <c r="HY269" s="44">
        <f>HY63+IF(HY$4=horizon,SUM(PB48:PM48)/cap_eff,0)</f>
        <v/>
      </c>
      <c r="HZ269" s="44">
        <f>HZ63+IF(HZ$4=horizon,SUM(PB48:PM48)/cap_eff,0)</f>
        <v/>
      </c>
      <c r="IA269" s="44">
        <f>IA63+IF(IA$4=horizon,SUM(PB48:PM48)/cap_eff,0)</f>
        <v/>
      </c>
      <c r="IB269" s="44">
        <f>IB63+IF(IB$4=horizon,SUM(PB48:PM48)/cap_eff,0)</f>
        <v/>
      </c>
      <c r="IC269" s="44">
        <f>IC63+IF(IC$4=horizon,SUM(PB48:PM48)/cap_eff,0)</f>
        <v/>
      </c>
      <c r="ID269" s="44">
        <f>ID63+IF(ID$4=horizon,SUM(PB48:PM48)/cap_eff,0)</f>
        <v/>
      </c>
      <c r="IE269" s="44">
        <f>IE63+IF(IE$4=horizon,SUM(PB48:PM48)/cap_eff,0)</f>
        <v/>
      </c>
      <c r="IF269" s="44">
        <f>IF63+IF(IF$4=horizon,SUM(PB48:PM48)/cap_eff,0)</f>
        <v/>
      </c>
      <c r="IG269" s="44">
        <f>IG63+IF(IG$4=horizon,SUM(PB48:PM48)/cap_eff,0)</f>
        <v/>
      </c>
      <c r="IH269" s="44">
        <f>IH63+IF(IH$4=horizon,SUM(PB48:PM48)/cap_eff,0)</f>
        <v/>
      </c>
      <c r="II269" s="44">
        <f>II63+IF(II$4=horizon,SUM(PB48:PM48)/cap_eff,0)</f>
        <v/>
      </c>
      <c r="IJ269" s="44">
        <f>IJ63+IF(IJ$4=horizon,SUM(PB48:PM48)/cap_eff,0)</f>
        <v/>
      </c>
      <c r="IK269" s="44">
        <f>IK63+IF(IK$4=horizon,SUM(PB48:PM48)/cap_eff,0)</f>
        <v/>
      </c>
      <c r="IL269" s="44">
        <f>IL63+IF(IL$4=horizon,SUM(PB48:PM48)/cap_eff,0)</f>
        <v/>
      </c>
      <c r="IM269" s="44">
        <f>IM63+IF(IM$4=horizon,SUM(PB48:PM48)/cap_eff,0)</f>
        <v/>
      </c>
      <c r="IN269" s="44">
        <f>IN63+IF(IN$4=horizon,SUM(PB48:PM48)/cap_eff,0)</f>
        <v/>
      </c>
      <c r="IO269" s="44">
        <f>IO63+IF(IO$4=horizon,SUM(PB48:PM48)/cap_eff,0)</f>
        <v/>
      </c>
      <c r="IP269" s="44">
        <f>IP63+IF(IP$4=horizon,SUM(PB48:PM48)/cap_eff,0)</f>
        <v/>
      </c>
      <c r="IQ269" s="44">
        <f>IQ63+IF(IQ$4=horizon,SUM(PB48:PM48)/cap_eff,0)</f>
        <v/>
      </c>
      <c r="IR269" s="44">
        <f>IR63+IF(IR$4=horizon,SUM(PB48:PM48)/cap_eff,0)</f>
        <v/>
      </c>
      <c r="IS269" s="44">
        <f>IS63+IF(IS$4=horizon,SUM(PB48:PM48)/cap_eff,0)</f>
        <v/>
      </c>
      <c r="IT269" s="44">
        <f>IT63+IF(IT$4=horizon,SUM(PB48:PM48)/cap_eff,0)</f>
        <v/>
      </c>
      <c r="IU269" s="44">
        <f>IU63+IF(IU$4=horizon,SUM(PB48:PM48)/cap_eff,0)</f>
        <v/>
      </c>
      <c r="IV269" s="44">
        <f>IV63+IF(IV$4=horizon,SUM(PB48:PM48)/cap_eff,0)</f>
        <v/>
      </c>
      <c r="IW269" s="44">
        <f>IW63+IF(IW$4=horizon,SUM(PB48:PM48)/cap_eff,0)</f>
        <v/>
      </c>
      <c r="IX269" s="44">
        <f>IX63+IF(IX$4=horizon,SUM(PB48:PM48)/cap_eff,0)</f>
        <v/>
      </c>
      <c r="IY269" s="44">
        <f>IY63+IF(IY$4=horizon,SUM(PB48:PM48)/cap_eff,0)</f>
        <v/>
      </c>
      <c r="IZ269" s="44">
        <f>IZ63+IF(IZ$4=horizon,SUM(PB48:PM48)/cap_eff,0)</f>
        <v/>
      </c>
      <c r="JA269" s="44">
        <f>JA63+IF(JA$4=horizon,SUM(PB48:PM48)/cap_eff,0)</f>
        <v/>
      </c>
      <c r="JB269" s="44">
        <f>JB63+IF(JB$4=horizon,SUM(PB48:PM48)/cap_eff,0)</f>
        <v/>
      </c>
      <c r="JC269" s="44">
        <f>JC63+IF(JC$4=horizon,SUM(PB48:PM48)/cap_eff,0)</f>
        <v/>
      </c>
      <c r="JD269" s="44">
        <f>JD63+IF(JD$4=horizon,SUM(PB48:PM48)/cap_eff,0)</f>
        <v/>
      </c>
      <c r="JE269" s="44">
        <f>JE63+IF(JE$4=horizon,SUM(PB48:PM48)/cap_eff,0)</f>
        <v/>
      </c>
      <c r="JF269" s="44">
        <f>JF63+IF(JF$4=horizon,SUM(PB48:PM48)/cap_eff,0)</f>
        <v/>
      </c>
      <c r="JG269" s="44">
        <f>JG63+IF(JG$4=horizon,SUM(PB48:PM48)/cap_eff,0)</f>
        <v/>
      </c>
      <c r="JH269" s="44">
        <f>JH63+IF(JH$4=horizon,SUM(PB48:PM48)/cap_eff,0)</f>
        <v/>
      </c>
      <c r="JI269" s="44">
        <f>JI63+IF(JI$4=horizon,SUM(PB48:PM48)/cap_eff,0)</f>
        <v/>
      </c>
      <c r="JJ269" s="44">
        <f>JJ63+IF(JJ$4=horizon,SUM(PB48:PM48)/cap_eff,0)</f>
        <v/>
      </c>
      <c r="JK269" s="44">
        <f>JK63+IF(JK$4=horizon,SUM(PB48:PM48)/cap_eff,0)</f>
        <v/>
      </c>
      <c r="JL269" s="44">
        <f>JL63+IF(JL$4=horizon,SUM(PB48:PM48)/cap_eff,0)</f>
        <v/>
      </c>
      <c r="JM269" s="44">
        <f>JM63+IF(JM$4=horizon,SUM(PB48:PM48)/cap_eff,0)</f>
        <v/>
      </c>
      <c r="JN269" s="44">
        <f>JN63+IF(JN$4=horizon,SUM(PB48:PM48)/cap_eff,0)</f>
        <v/>
      </c>
      <c r="JO269" s="44">
        <f>JO63+IF(JO$4=horizon,SUM(PB48:PM48)/cap_eff,0)</f>
        <v/>
      </c>
      <c r="JP269" s="44">
        <f>JP63+IF(JP$4=horizon,SUM(PB48:PM48)/cap_eff,0)</f>
        <v/>
      </c>
      <c r="JQ269" s="44">
        <f>JQ63+IF(JQ$4=horizon,SUM(PB48:PM48)/cap_eff,0)</f>
        <v/>
      </c>
      <c r="JR269" s="44">
        <f>JR63+IF(JR$4=horizon,SUM(PB48:PM48)/cap_eff,0)</f>
        <v/>
      </c>
      <c r="JS269" s="44">
        <f>JS63+IF(JS$4=horizon,SUM(PB48:PM48)/cap_eff,0)</f>
        <v/>
      </c>
      <c r="JT269" s="44">
        <f>JT63+IF(JT$4=horizon,SUM(PB48:PM48)/cap_eff,0)</f>
        <v/>
      </c>
      <c r="JU269" s="44">
        <f>JU63+IF(JU$4=horizon,SUM(PB48:PM48)/cap_eff,0)</f>
        <v/>
      </c>
      <c r="JV269" s="44">
        <f>JV63+IF(JV$4=horizon,SUM(PB48:PM48)/cap_eff,0)</f>
        <v/>
      </c>
      <c r="JW269" s="44">
        <f>JW63+IF(JW$4=horizon,SUM(PB48:PM48)/cap_eff,0)</f>
        <v/>
      </c>
      <c r="JX269" s="44">
        <f>JX63+IF(JX$4=horizon,SUM(PB48:PM48)/cap_eff,0)</f>
        <v/>
      </c>
      <c r="JY269" s="44">
        <f>JY63+IF(JY$4=horizon,SUM(PB48:PM48)/cap_eff,0)</f>
        <v/>
      </c>
      <c r="JZ269" s="44">
        <f>JZ63+IF(JZ$4=horizon,SUM(PB48:PM48)/cap_eff,0)</f>
        <v/>
      </c>
      <c r="KA269" s="44">
        <f>KA63+IF(KA$4=horizon,SUM(PB48:PM48)/cap_eff,0)</f>
        <v/>
      </c>
      <c r="KB269" s="44">
        <f>KB63+IF(KB$4=horizon,SUM(PB48:PM48)/cap_eff,0)</f>
        <v/>
      </c>
      <c r="KC269" s="44">
        <f>KC63+IF(KC$4=horizon,SUM(PB48:PM48)/cap_eff,0)</f>
        <v/>
      </c>
      <c r="KD269" s="44">
        <f>KD63+IF(KD$4=horizon,SUM(PB48:PM48)/cap_eff,0)</f>
        <v/>
      </c>
      <c r="KE269" s="44">
        <f>KE63+IF(KE$4=horizon,SUM(PB48:PM48)/cap_eff,0)</f>
        <v/>
      </c>
      <c r="KF269" s="44">
        <f>KF63+IF(KF$4=horizon,SUM(PB48:PM48)/cap_eff,0)</f>
        <v/>
      </c>
      <c r="KG269" s="44">
        <f>KG63+IF(KG$4=horizon,SUM(PB48:PM48)/cap_eff,0)</f>
        <v/>
      </c>
      <c r="KH269" s="44">
        <f>KH63+IF(KH$4=horizon,SUM(PB48:PM48)/cap_eff,0)</f>
        <v/>
      </c>
      <c r="KI269" s="44">
        <f>KI63+IF(KI$4=horizon,SUM(PB48:PM48)/cap_eff,0)</f>
        <v/>
      </c>
      <c r="KJ269" s="44">
        <f>KJ63+IF(KJ$4=horizon,SUM(PB48:PM48)/cap_eff,0)</f>
        <v/>
      </c>
      <c r="KK269" s="44">
        <f>KK63+IF(KK$4=horizon,SUM(PB48:PM48)/cap_eff,0)</f>
        <v/>
      </c>
      <c r="KL269" s="44">
        <f>KL63+IF(KL$4=horizon,SUM(PB48:PM48)/cap_eff,0)</f>
        <v/>
      </c>
      <c r="KM269" s="44">
        <f>KM63+IF(KM$4=horizon,SUM(PB48:PM48)/cap_eff,0)</f>
        <v/>
      </c>
      <c r="KN269" s="44">
        <f>KN63+IF(KN$4=horizon,SUM(PB48:PM48)/cap_eff,0)</f>
        <v/>
      </c>
      <c r="KO269" s="44">
        <f>KO63+IF(KO$4=horizon,SUM(PB48:PM48)/cap_eff,0)</f>
        <v/>
      </c>
      <c r="KP269" s="44">
        <f>KP63+IF(KP$4=horizon,SUM(PB48:PM48)/cap_eff,0)</f>
        <v/>
      </c>
      <c r="KQ269" s="44">
        <f>KQ63+IF(KQ$4=horizon,SUM(PB48:PM48)/cap_eff,0)</f>
        <v/>
      </c>
      <c r="KR269" s="44">
        <f>KR63+IF(KR$4=horizon,SUM(PB48:PM48)/cap_eff,0)</f>
        <v/>
      </c>
      <c r="KS269" s="44">
        <f>KS63+IF(KS$4=horizon,SUM(PB48:PM48)/cap_eff,0)</f>
        <v/>
      </c>
      <c r="KT269" s="44">
        <f>KT63+IF(KT$4=horizon,SUM(PB48:PM48)/cap_eff,0)</f>
        <v/>
      </c>
      <c r="KU269" s="44">
        <f>KU63+IF(KU$4=horizon,SUM(PB48:PM48)/cap_eff,0)</f>
        <v/>
      </c>
      <c r="KV269" s="44">
        <f>KV63+IF(KV$4=horizon,SUM(PB48:PM48)/cap_eff,0)</f>
        <v/>
      </c>
      <c r="KW269" s="44">
        <f>KW63+IF(KW$4=horizon,SUM(PB48:PM48)/cap_eff,0)</f>
        <v/>
      </c>
      <c r="KX269" s="44">
        <f>KX63+IF(KX$4=horizon,SUM(PB48:PM48)/cap_eff,0)</f>
        <v/>
      </c>
      <c r="KY269" s="44">
        <f>KY63+IF(KY$4=horizon,SUM(PB48:PM48)/cap_eff,0)</f>
        <v/>
      </c>
      <c r="KZ269" s="44">
        <f>KZ63+IF(KZ$4=horizon,SUM(PB48:PM48)/cap_eff,0)</f>
        <v/>
      </c>
      <c r="LA269" s="44">
        <f>LA63+IF(LA$4=horizon,SUM(PB48:PM48)/cap_eff,0)</f>
        <v/>
      </c>
      <c r="LB269" s="44">
        <f>LB63+IF(LB$4=horizon,SUM(PB48:PM48)/cap_eff,0)</f>
        <v/>
      </c>
      <c r="LC269" s="44">
        <f>LC63+IF(LC$4=horizon,SUM(PB48:PM48)/cap_eff,0)</f>
        <v/>
      </c>
      <c r="LD269" s="44">
        <f>LD63+IF(LD$4=horizon,SUM(PB48:PM48)/cap_eff,0)</f>
        <v/>
      </c>
      <c r="LE269" s="44">
        <f>LE63+IF(LE$4=horizon,SUM(PB48:PM48)/cap_eff,0)</f>
        <v/>
      </c>
      <c r="LF269" s="44">
        <f>LF63+IF(LF$4=horizon,SUM(PB48:PM48)/cap_eff,0)</f>
        <v/>
      </c>
      <c r="LG269" s="44">
        <f>LG63+IF(LG$4=horizon,SUM(PB48:PM48)/cap_eff,0)</f>
        <v/>
      </c>
      <c r="LH269" s="44">
        <f>LH63+IF(LH$4=horizon,SUM(PB48:PM48)/cap_eff,0)</f>
        <v/>
      </c>
      <c r="LI269" s="44">
        <f>LI63+IF(LI$4=horizon,SUM(PB48:PM48)/cap_eff,0)</f>
        <v/>
      </c>
      <c r="LJ269" s="44">
        <f>LJ63+IF(LJ$4=horizon,SUM(PB48:PM48)/cap_eff,0)</f>
        <v/>
      </c>
      <c r="LK269" s="44">
        <f>LK63+IF(LK$4=horizon,SUM(PB48:PM48)/cap_eff,0)</f>
        <v/>
      </c>
      <c r="LL269" s="44">
        <f>LL63+IF(LL$4=horizon,SUM(PB48:PM48)/cap_eff,0)</f>
        <v/>
      </c>
      <c r="LM269" s="44">
        <f>LM63+IF(LM$4=horizon,SUM(PB48:PM48)/cap_eff,0)</f>
        <v/>
      </c>
      <c r="LN269" s="44">
        <f>LN63+IF(LN$4=horizon,SUM(PB48:PM48)/cap_eff,0)</f>
        <v/>
      </c>
      <c r="LO269" s="44">
        <f>LO63+IF(LO$4=horizon,SUM(PB48:PM48)/cap_eff,0)</f>
        <v/>
      </c>
      <c r="LP269" s="44">
        <f>LP63+IF(LP$4=horizon,SUM(PB48:PM48)/cap_eff,0)</f>
        <v/>
      </c>
      <c r="LQ269" s="44">
        <f>LQ63+IF(LQ$4=horizon,SUM(PB48:PM48)/cap_eff,0)</f>
        <v/>
      </c>
      <c r="LR269" s="44">
        <f>LR63+IF(LR$4=horizon,SUM(PB48:PM48)/cap_eff,0)</f>
        <v/>
      </c>
      <c r="LS269" s="44">
        <f>LS63+IF(LS$4=horizon,SUM(PB48:PM48)/cap_eff,0)</f>
        <v/>
      </c>
      <c r="LT269" s="44">
        <f>LT63+IF(LT$4=horizon,SUM(PB48:PM48)/cap_eff,0)</f>
        <v/>
      </c>
      <c r="LU269" s="44">
        <f>LU63+IF(LU$4=horizon,SUM(PB48:PM48)/cap_eff,0)</f>
        <v/>
      </c>
      <c r="LV269" s="44">
        <f>LV63+IF(LV$4=horizon,SUM(PB48:PM48)/cap_eff,0)</f>
        <v/>
      </c>
      <c r="LW269" s="44">
        <f>LW63+IF(LW$4=horizon,SUM(PB48:PM48)/cap_eff,0)</f>
        <v/>
      </c>
      <c r="LX269" s="44">
        <f>LX63+IF(LX$4=horizon,SUM(PB48:PM48)/cap_eff,0)</f>
        <v/>
      </c>
      <c r="LY269" s="44">
        <f>LY63+IF(LY$4=horizon,SUM(PB48:PM48)/cap_eff,0)</f>
        <v/>
      </c>
      <c r="LZ269" s="44">
        <f>LZ63+IF(LZ$4=horizon,SUM(PB48:PM48)/cap_eff,0)</f>
        <v/>
      </c>
      <c r="MA269" s="44">
        <f>MA63+IF(MA$4=horizon,SUM(PB48:PM48)/cap_eff,0)</f>
        <v/>
      </c>
      <c r="MB269" s="44">
        <f>MB63+IF(MB$4=horizon,SUM(PB48:PM48)/cap_eff,0)</f>
        <v/>
      </c>
      <c r="MC269" s="44">
        <f>MC63+IF(MC$4=horizon,SUM(PB48:PM48)/cap_eff,0)</f>
        <v/>
      </c>
      <c r="MD269" s="44">
        <f>MD63+IF(MD$4=horizon,SUM(PB48:PM48)/cap_eff,0)</f>
        <v/>
      </c>
      <c r="ME269" s="44">
        <f>ME63+IF(ME$4=horizon,SUM(PB48:PM48)/cap_eff,0)</f>
        <v/>
      </c>
      <c r="MF269" s="44">
        <f>MF63+IF(MF$4=horizon,SUM(PB48:PM48)/cap_eff,0)</f>
        <v/>
      </c>
      <c r="MG269" s="44">
        <f>MG63+IF(MG$4=horizon,SUM(PB48:PM48)/cap_eff,0)</f>
        <v/>
      </c>
      <c r="MH269" s="44">
        <f>MH63+IF(MH$4=horizon,SUM(PB48:PM48)/cap_eff,0)</f>
        <v/>
      </c>
      <c r="MI269" s="44">
        <f>MI63+IF(MI$4=horizon,SUM(PB48:PM48)/cap_eff,0)</f>
        <v/>
      </c>
      <c r="MJ269" s="44">
        <f>MJ63+IF(MJ$4=horizon,SUM(PB48:PM48)/cap_eff,0)</f>
        <v/>
      </c>
      <c r="MK269" s="44">
        <f>MK63+IF(MK$4=horizon,SUM(PB48:PM48)/cap_eff,0)</f>
        <v/>
      </c>
      <c r="ML269" s="44">
        <f>ML63+IF(ML$4=horizon,SUM(PB48:PM48)/cap_eff,0)</f>
        <v/>
      </c>
      <c r="MM269" s="44">
        <f>MM63+IF(MM$4=horizon,SUM(PB48:PM48)/cap_eff,0)</f>
        <v/>
      </c>
      <c r="MN269" s="44">
        <f>MN63+IF(MN$4=horizon,SUM(PB48:PM48)/cap_eff,0)</f>
        <v/>
      </c>
      <c r="MO269" s="44">
        <f>MO63+IF(MO$4=horizon,SUM(PB48:PM48)/cap_eff,0)</f>
        <v/>
      </c>
      <c r="MP269" s="44">
        <f>MP63+IF(MP$4=horizon,SUM(PB48:PM48)/cap_eff,0)</f>
        <v/>
      </c>
      <c r="MQ269" s="44">
        <f>MQ63+IF(MQ$4=horizon,SUM(PB48:PM48)/cap_eff,0)</f>
        <v/>
      </c>
      <c r="MR269" s="44">
        <f>MR63+IF(MR$4=horizon,SUM(PB48:PM48)/cap_eff,0)</f>
        <v/>
      </c>
      <c r="MS269" s="44">
        <f>MS63+IF(MS$4=horizon,SUM(PB48:PM48)/cap_eff,0)</f>
        <v/>
      </c>
      <c r="MT269" s="44">
        <f>MT63+IF(MT$4=horizon,SUM(PB48:PM48)/cap_eff,0)</f>
        <v/>
      </c>
      <c r="MU269" s="44">
        <f>MU63+IF(MU$4=horizon,SUM(PB48:PM48)/cap_eff,0)</f>
        <v/>
      </c>
      <c r="MV269" s="44">
        <f>MV63+IF(MV$4=horizon,SUM(PB48:PM48)/cap_eff,0)</f>
        <v/>
      </c>
      <c r="MW269" s="44">
        <f>MW63+IF(MW$4=horizon,SUM(PB48:PM48)/cap_eff,0)</f>
        <v/>
      </c>
      <c r="MX269" s="44">
        <f>MX63+IF(MX$4=horizon,SUM(PB48:PM48)/cap_eff,0)</f>
        <v/>
      </c>
      <c r="MY269" s="44">
        <f>MY63+IF(MY$4=horizon,SUM(PB48:PM48)/cap_eff,0)</f>
        <v/>
      </c>
      <c r="MZ269" s="44">
        <f>MZ63+IF(MZ$4=horizon,SUM(PB48:PM48)/cap_eff,0)</f>
        <v/>
      </c>
      <c r="NA269" s="44">
        <f>NA63+IF(NA$4=horizon,SUM(PB48:PM48)/cap_eff,0)</f>
        <v/>
      </c>
      <c r="NB269" s="44">
        <f>NB63+IF(NB$4=horizon,SUM(PB48:PM48)/cap_eff,0)</f>
        <v/>
      </c>
      <c r="NC269" s="44">
        <f>NC63+IF(NC$4=horizon,SUM(PB48:PM48)/cap_eff,0)</f>
        <v/>
      </c>
      <c r="ND269" s="44">
        <f>ND63+IF(ND$4=horizon,SUM(PB48:PM48)/cap_eff,0)</f>
        <v/>
      </c>
      <c r="NE269" s="44">
        <f>NE63+IF(NE$4=horizon,SUM(PB48:PM48)/cap_eff,0)</f>
        <v/>
      </c>
      <c r="NF269" s="44">
        <f>NF63+IF(NF$4=horizon,SUM(PB48:PM48)/cap_eff,0)</f>
        <v/>
      </c>
      <c r="NG269" s="44">
        <f>NG63+IF(NG$4=horizon,SUM(PB48:PM48)/cap_eff,0)</f>
        <v/>
      </c>
      <c r="NH269" s="44">
        <f>NH63+IF(NH$4=horizon,SUM(PB48:PM48)/cap_eff,0)</f>
        <v/>
      </c>
      <c r="NI269" s="44">
        <f>NI63+IF(NI$4=horizon,SUM(PB48:PM48)/cap_eff,0)</f>
        <v/>
      </c>
      <c r="NJ269" s="44">
        <f>NJ63+IF(NJ$4=horizon,SUM(PB48:PM48)/cap_eff,0)</f>
        <v/>
      </c>
      <c r="NK269" s="44">
        <f>NK63+IF(NK$4=horizon,SUM(PB48:PM48)/cap_eff,0)</f>
        <v/>
      </c>
      <c r="NL269" s="44">
        <f>NL63+IF(NL$4=horizon,SUM(PB48:PM48)/cap_eff,0)</f>
        <v/>
      </c>
      <c r="NM269" s="44">
        <f>NM63+IF(NM$4=horizon,SUM(PB48:PM48)/cap_eff,0)</f>
        <v/>
      </c>
      <c r="NN269" s="44">
        <f>NN63+IF(NN$4=horizon,SUM(PB48:PM48)/cap_eff,0)</f>
        <v/>
      </c>
      <c r="NO269" s="44">
        <f>NO63+IF(NO$4=horizon,SUM(PB48:PM48)/cap_eff,0)</f>
        <v/>
      </c>
      <c r="NP269" s="44">
        <f>NP63+IF(NP$4=horizon,SUM(PB48:PM48)/cap_eff,0)</f>
        <v/>
      </c>
      <c r="NQ269" s="44">
        <f>NQ63+IF(NQ$4=horizon,SUM(PB48:PM48)/cap_eff,0)</f>
        <v/>
      </c>
      <c r="NR269" s="44">
        <f>NR63+IF(NR$4=horizon,SUM(PB48:PM48)/cap_eff,0)</f>
        <v/>
      </c>
      <c r="NS269" s="44">
        <f>NS63+IF(NS$4=horizon,SUM(PB48:PM48)/cap_eff,0)</f>
        <v/>
      </c>
      <c r="NT269" s="44">
        <f>NT63+IF(NT$4=horizon,SUM(PB48:PM48)/cap_eff,0)</f>
        <v/>
      </c>
      <c r="NU269" s="44">
        <f>NU63+IF(NU$4=horizon,SUM(PB48:PM48)/cap_eff,0)</f>
        <v/>
      </c>
      <c r="NV269" s="44">
        <f>NV63+IF(NV$4=horizon,SUM(PB48:PM48)/cap_eff,0)</f>
        <v/>
      </c>
      <c r="NW269" s="44">
        <f>NW63+IF(NW$4=horizon,SUM(PB48:PM48)/cap_eff,0)</f>
        <v/>
      </c>
      <c r="NX269" s="44">
        <f>NX63+IF(NX$4=horizon,SUM(PB48:PM48)/cap_eff,0)</f>
        <v/>
      </c>
      <c r="NY269" s="44">
        <f>NY63+IF(NY$4=horizon,SUM(PB48:PM48)/cap_eff,0)</f>
        <v/>
      </c>
      <c r="NZ269" s="44">
        <f>NZ63+IF(NZ$4=horizon,SUM(PB48:PM48)/cap_eff,0)</f>
        <v/>
      </c>
      <c r="OA269" s="44">
        <f>OA63+IF(OA$4=horizon,SUM(PB48:PM48)/cap_eff,0)</f>
        <v/>
      </c>
      <c r="OB269" s="44">
        <f>OB63+IF(OB$4=horizon,SUM(PB48:PM48)/cap_eff,0)</f>
        <v/>
      </c>
      <c r="OC269" s="44">
        <f>OC63+IF(OC$4=horizon,SUM(PB48:PM48)/cap_eff,0)</f>
        <v/>
      </c>
      <c r="OD269" s="44">
        <f>OD63+IF(OD$4=horizon,SUM(PB48:PM48)/cap_eff,0)</f>
        <v/>
      </c>
      <c r="OE269" s="44">
        <f>OE63+IF(OE$4=horizon,SUM(PB48:PM48)/cap_eff,0)</f>
        <v/>
      </c>
      <c r="OF269" s="44">
        <f>OF63+IF(OF$4=horizon,SUM(PB48:PM48)/cap_eff,0)</f>
        <v/>
      </c>
      <c r="OG269" s="44">
        <f>OG63+IF(OG$4=horizon,SUM(PB48:PM48)/cap_eff,0)</f>
        <v/>
      </c>
      <c r="OH269" s="44">
        <f>OH63+IF(OH$4=horizon,SUM(PB48:PM48)/cap_eff,0)</f>
        <v/>
      </c>
      <c r="OI269" s="44">
        <f>OI63+IF(OI$4=horizon,SUM(PB48:PM48)/cap_eff,0)</f>
        <v/>
      </c>
      <c r="OJ269" s="44">
        <f>OJ63+IF(OJ$4=horizon,SUM(PB48:PM48)/cap_eff,0)</f>
        <v/>
      </c>
      <c r="OK269" s="44">
        <f>OK63+IF(OK$4=horizon,SUM(PB48:PM48)/cap_eff,0)</f>
        <v/>
      </c>
      <c r="OL269" s="44">
        <f>OL63+IF(OL$4=horizon,SUM(PB48:PM48)/cap_eff,0)</f>
        <v/>
      </c>
      <c r="OM269" s="44">
        <f>OM63+IF(OM$4=horizon,SUM(PB48:PM48)/cap_eff,0)</f>
        <v/>
      </c>
      <c r="ON269" s="44">
        <f>ON63+IF(ON$4=horizon,SUM(PB48:PM48)/cap_eff,0)</f>
        <v/>
      </c>
      <c r="OO269" s="44">
        <f>OO63+IF(OO$4=horizon,SUM(PB48:PM48)/cap_eff,0)</f>
        <v/>
      </c>
      <c r="OP269" s="44">
        <f>OP63+IF(OP$4=horizon,SUM(PB48:PM48)/cap_eff,0)</f>
        <v/>
      </c>
      <c r="OQ269" s="44">
        <f>OQ63+IF(OQ$4=horizon,SUM(PB48:PM48)/cap_eff,0)</f>
        <v/>
      </c>
      <c r="OR269" s="44">
        <f>OR63+IF(OR$4=horizon,SUM(PB48:PM48)/cap_eff,0)</f>
        <v/>
      </c>
      <c r="OS269" s="44">
        <f>OS63+IF(OS$4=horizon,SUM(PB48:PM48)/cap_eff,0)</f>
        <v/>
      </c>
      <c r="OT269" s="44">
        <f>OT63+IF(OT$4=horizon,SUM(PB48:PM48)/cap_eff,0)</f>
        <v/>
      </c>
      <c r="OU269" s="44">
        <f>OU63+IF(OU$4=horizon,SUM(PB48:PM48)/cap_eff,0)</f>
        <v/>
      </c>
      <c r="OV269" s="44">
        <f>OV63+IF(OV$4=horizon,SUM(PB48:PM48)/cap_eff,0)</f>
        <v/>
      </c>
      <c r="OW269" s="44">
        <f>OW63+IF(OW$4=horizon,SUM(PB48:PM48)/cap_eff,0)</f>
        <v/>
      </c>
      <c r="OX269" s="44">
        <f>OX63+IF(OX$4=horizon,SUM(PB48:PM48)/cap_eff,0)</f>
        <v/>
      </c>
      <c r="OY269" s="44">
        <f>OY63+IF(OY$4=horizon,SUM(PB48:PM48)/cap_eff,0)</f>
        <v/>
      </c>
      <c r="OZ269" s="44">
        <f>OZ63+IF(OZ$4=horizon,SUM(PB48:PM48)/cap_eff,0)</f>
        <v/>
      </c>
      <c r="PA269" s="44">
        <f>PA63+IF(PA$4=horizon,SUM(PB48:PM48)/cap_eff,0)</f>
        <v/>
      </c>
      <c r="PB269" s="44">
        <f>PB63+IF(PB$4=horizon,SUM(PB48:PM48)/cap_eff,0)</f>
        <v/>
      </c>
      <c r="PC269" s="44">
        <f>PC63+IF(PC$4=horizon,SUM(PB48:PM48)/cap_eff,0)</f>
        <v/>
      </c>
      <c r="PD269" s="44">
        <f>PD63+IF(PD$4=horizon,SUM(PB48:PM48)/cap_eff,0)</f>
        <v/>
      </c>
      <c r="PE269" s="44">
        <f>PE63+IF(PE$4=horizon,SUM(PB48:PM48)/cap_eff,0)</f>
        <v/>
      </c>
      <c r="PF269" s="44">
        <f>PF63+IF(PF$4=horizon,SUM(PB48:PM48)/cap_eff,0)</f>
        <v/>
      </c>
      <c r="PG269" s="44">
        <f>PG63+IF(PG$4=horizon,SUM(PB48:PM48)/cap_eff,0)</f>
        <v/>
      </c>
      <c r="PH269" s="44">
        <f>PH63+IF(PH$4=horizon,SUM(PB48:PM48)/cap_eff,0)</f>
        <v/>
      </c>
      <c r="PI269" s="44">
        <f>PI63+IF(PI$4=horizon,SUM(PB48:PM48)/cap_eff,0)</f>
        <v/>
      </c>
      <c r="PJ269" s="44">
        <f>PJ63+IF(PJ$4=horizon,SUM(PB48:PM48)/cap_eff,0)</f>
        <v/>
      </c>
      <c r="PK269" s="44">
        <f>PK63+IF(PK$4=horizon,SUM(PB48:PM48)/cap_eff,0)</f>
        <v/>
      </c>
      <c r="PL269" s="44">
        <f>PL63+IF(PL$4=horizon,SUM(PB48:PM48)/cap_eff,0)</f>
        <v/>
      </c>
      <c r="PM269" s="44">
        <f>PM63+IF(PM$4=horizon,SUM(PB48:PM48)/cap_eff,0)</f>
        <v/>
      </c>
    </row>
    <row r="270">
      <c r="A270" s="9" t="inlineStr">
        <is>
          <t>P2 unlevered CF incl. terminal at horizon</t>
        </is>
      </c>
      <c r="B270" s="9" t="inlineStr">
        <is>
          <t>P2</t>
        </is>
      </c>
      <c r="C270" s="43">
        <f>SUM(D270:PM270)</f>
        <v/>
      </c>
      <c r="D270" s="44">
        <f>D121+IF(D$4=horizon,SUM(PB106:PM106)/cap_eff,0)</f>
        <v/>
      </c>
      <c r="E270" s="44">
        <f>E121+IF(E$4=horizon,SUM(PB106:PM106)/cap_eff,0)</f>
        <v/>
      </c>
      <c r="F270" s="44">
        <f>F121+IF(F$4=horizon,SUM(PB106:PM106)/cap_eff,0)</f>
        <v/>
      </c>
      <c r="G270" s="44">
        <f>G121+IF(G$4=horizon,SUM(PB106:PM106)/cap_eff,0)</f>
        <v/>
      </c>
      <c r="H270" s="44">
        <f>H121+IF(H$4=horizon,SUM(PB106:PM106)/cap_eff,0)</f>
        <v/>
      </c>
      <c r="I270" s="44">
        <f>I121+IF(I$4=horizon,SUM(PB106:PM106)/cap_eff,0)</f>
        <v/>
      </c>
      <c r="J270" s="44">
        <f>J121+IF(J$4=horizon,SUM(PB106:PM106)/cap_eff,0)</f>
        <v/>
      </c>
      <c r="K270" s="44">
        <f>K121+IF(K$4=horizon,SUM(PB106:PM106)/cap_eff,0)</f>
        <v/>
      </c>
      <c r="L270" s="44">
        <f>L121+IF(L$4=horizon,SUM(PB106:PM106)/cap_eff,0)</f>
        <v/>
      </c>
      <c r="M270" s="44">
        <f>M121+IF(M$4=horizon,SUM(PB106:PM106)/cap_eff,0)</f>
        <v/>
      </c>
      <c r="N270" s="44">
        <f>N121+IF(N$4=horizon,SUM(PB106:PM106)/cap_eff,0)</f>
        <v/>
      </c>
      <c r="O270" s="44">
        <f>O121+IF(O$4=horizon,SUM(PB106:PM106)/cap_eff,0)</f>
        <v/>
      </c>
      <c r="P270" s="44">
        <f>P121+IF(P$4=horizon,SUM(PB106:PM106)/cap_eff,0)</f>
        <v/>
      </c>
      <c r="Q270" s="44">
        <f>Q121+IF(Q$4=horizon,SUM(PB106:PM106)/cap_eff,0)</f>
        <v/>
      </c>
      <c r="R270" s="44">
        <f>R121+IF(R$4=horizon,SUM(PB106:PM106)/cap_eff,0)</f>
        <v/>
      </c>
      <c r="S270" s="44">
        <f>S121+IF(S$4=horizon,SUM(PB106:PM106)/cap_eff,0)</f>
        <v/>
      </c>
      <c r="T270" s="44">
        <f>T121+IF(T$4=horizon,SUM(PB106:PM106)/cap_eff,0)</f>
        <v/>
      </c>
      <c r="U270" s="44">
        <f>U121+IF(U$4=horizon,SUM(PB106:PM106)/cap_eff,0)</f>
        <v/>
      </c>
      <c r="V270" s="44">
        <f>V121+IF(V$4=horizon,SUM(PB106:PM106)/cap_eff,0)</f>
        <v/>
      </c>
      <c r="W270" s="44">
        <f>W121+IF(W$4=horizon,SUM(PB106:PM106)/cap_eff,0)</f>
        <v/>
      </c>
      <c r="X270" s="44">
        <f>X121+IF(X$4=horizon,SUM(PB106:PM106)/cap_eff,0)</f>
        <v/>
      </c>
      <c r="Y270" s="44">
        <f>Y121+IF(Y$4=horizon,SUM(PB106:PM106)/cap_eff,0)</f>
        <v/>
      </c>
      <c r="Z270" s="44">
        <f>Z121+IF(Z$4=horizon,SUM(PB106:PM106)/cap_eff,0)</f>
        <v/>
      </c>
      <c r="AA270" s="44">
        <f>AA121+IF(AA$4=horizon,SUM(PB106:PM106)/cap_eff,0)</f>
        <v/>
      </c>
      <c r="AB270" s="44">
        <f>AB121+IF(AB$4=horizon,SUM(PB106:PM106)/cap_eff,0)</f>
        <v/>
      </c>
      <c r="AC270" s="44">
        <f>AC121+IF(AC$4=horizon,SUM(PB106:PM106)/cap_eff,0)</f>
        <v/>
      </c>
      <c r="AD270" s="44">
        <f>AD121+IF(AD$4=horizon,SUM(PB106:PM106)/cap_eff,0)</f>
        <v/>
      </c>
      <c r="AE270" s="44">
        <f>AE121+IF(AE$4=horizon,SUM(PB106:PM106)/cap_eff,0)</f>
        <v/>
      </c>
      <c r="AF270" s="44">
        <f>AF121+IF(AF$4=horizon,SUM(PB106:PM106)/cap_eff,0)</f>
        <v/>
      </c>
      <c r="AG270" s="44">
        <f>AG121+IF(AG$4=horizon,SUM(PB106:PM106)/cap_eff,0)</f>
        <v/>
      </c>
      <c r="AH270" s="44">
        <f>AH121+IF(AH$4=horizon,SUM(PB106:PM106)/cap_eff,0)</f>
        <v/>
      </c>
      <c r="AI270" s="44">
        <f>AI121+IF(AI$4=horizon,SUM(PB106:PM106)/cap_eff,0)</f>
        <v/>
      </c>
      <c r="AJ270" s="44">
        <f>AJ121+IF(AJ$4=horizon,SUM(PB106:PM106)/cap_eff,0)</f>
        <v/>
      </c>
      <c r="AK270" s="44">
        <f>AK121+IF(AK$4=horizon,SUM(PB106:PM106)/cap_eff,0)</f>
        <v/>
      </c>
      <c r="AL270" s="44">
        <f>AL121+IF(AL$4=horizon,SUM(PB106:PM106)/cap_eff,0)</f>
        <v/>
      </c>
      <c r="AM270" s="44">
        <f>AM121+IF(AM$4=horizon,SUM(PB106:PM106)/cap_eff,0)</f>
        <v/>
      </c>
      <c r="AN270" s="44">
        <f>AN121+IF(AN$4=horizon,SUM(PB106:PM106)/cap_eff,0)</f>
        <v/>
      </c>
      <c r="AO270" s="44">
        <f>AO121+IF(AO$4=horizon,SUM(PB106:PM106)/cap_eff,0)</f>
        <v/>
      </c>
      <c r="AP270" s="44">
        <f>AP121+IF(AP$4=horizon,SUM(PB106:PM106)/cap_eff,0)</f>
        <v/>
      </c>
      <c r="AQ270" s="44">
        <f>AQ121+IF(AQ$4=horizon,SUM(PB106:PM106)/cap_eff,0)</f>
        <v/>
      </c>
      <c r="AR270" s="44">
        <f>AR121+IF(AR$4=horizon,SUM(PB106:PM106)/cap_eff,0)</f>
        <v/>
      </c>
      <c r="AS270" s="44">
        <f>AS121+IF(AS$4=horizon,SUM(PB106:PM106)/cap_eff,0)</f>
        <v/>
      </c>
      <c r="AT270" s="44">
        <f>AT121+IF(AT$4=horizon,SUM(PB106:PM106)/cap_eff,0)</f>
        <v/>
      </c>
      <c r="AU270" s="44">
        <f>AU121+IF(AU$4=horizon,SUM(PB106:PM106)/cap_eff,0)</f>
        <v/>
      </c>
      <c r="AV270" s="44">
        <f>AV121+IF(AV$4=horizon,SUM(PB106:PM106)/cap_eff,0)</f>
        <v/>
      </c>
      <c r="AW270" s="44">
        <f>AW121+IF(AW$4=horizon,SUM(PB106:PM106)/cap_eff,0)</f>
        <v/>
      </c>
      <c r="AX270" s="44">
        <f>AX121+IF(AX$4=horizon,SUM(PB106:PM106)/cap_eff,0)</f>
        <v/>
      </c>
      <c r="AY270" s="44">
        <f>AY121+IF(AY$4=horizon,SUM(PB106:PM106)/cap_eff,0)</f>
        <v/>
      </c>
      <c r="AZ270" s="44">
        <f>AZ121+IF(AZ$4=horizon,SUM(PB106:PM106)/cap_eff,0)</f>
        <v/>
      </c>
      <c r="BA270" s="44">
        <f>BA121+IF(BA$4=horizon,SUM(PB106:PM106)/cap_eff,0)</f>
        <v/>
      </c>
      <c r="BB270" s="44">
        <f>BB121+IF(BB$4=horizon,SUM(PB106:PM106)/cap_eff,0)</f>
        <v/>
      </c>
      <c r="BC270" s="44">
        <f>BC121+IF(BC$4=horizon,SUM(PB106:PM106)/cap_eff,0)</f>
        <v/>
      </c>
      <c r="BD270" s="44">
        <f>BD121+IF(BD$4=horizon,SUM(PB106:PM106)/cap_eff,0)</f>
        <v/>
      </c>
      <c r="BE270" s="44">
        <f>BE121+IF(BE$4=horizon,SUM(PB106:PM106)/cap_eff,0)</f>
        <v/>
      </c>
      <c r="BF270" s="44">
        <f>BF121+IF(BF$4=horizon,SUM(PB106:PM106)/cap_eff,0)</f>
        <v/>
      </c>
      <c r="BG270" s="44">
        <f>BG121+IF(BG$4=horizon,SUM(PB106:PM106)/cap_eff,0)</f>
        <v/>
      </c>
      <c r="BH270" s="44">
        <f>BH121+IF(BH$4=horizon,SUM(PB106:PM106)/cap_eff,0)</f>
        <v/>
      </c>
      <c r="BI270" s="44">
        <f>BI121+IF(BI$4=horizon,SUM(PB106:PM106)/cap_eff,0)</f>
        <v/>
      </c>
      <c r="BJ270" s="44">
        <f>BJ121+IF(BJ$4=horizon,SUM(PB106:PM106)/cap_eff,0)</f>
        <v/>
      </c>
      <c r="BK270" s="44">
        <f>BK121+IF(BK$4=horizon,SUM(PB106:PM106)/cap_eff,0)</f>
        <v/>
      </c>
      <c r="BL270" s="44">
        <f>BL121+IF(BL$4=horizon,SUM(PB106:PM106)/cap_eff,0)</f>
        <v/>
      </c>
      <c r="BM270" s="44">
        <f>BM121+IF(BM$4=horizon,SUM(PB106:PM106)/cap_eff,0)</f>
        <v/>
      </c>
      <c r="BN270" s="44">
        <f>BN121+IF(BN$4=horizon,SUM(PB106:PM106)/cap_eff,0)</f>
        <v/>
      </c>
      <c r="BO270" s="44">
        <f>BO121+IF(BO$4=horizon,SUM(PB106:PM106)/cap_eff,0)</f>
        <v/>
      </c>
      <c r="BP270" s="44">
        <f>BP121+IF(BP$4=horizon,SUM(PB106:PM106)/cap_eff,0)</f>
        <v/>
      </c>
      <c r="BQ270" s="44">
        <f>BQ121+IF(BQ$4=horizon,SUM(PB106:PM106)/cap_eff,0)</f>
        <v/>
      </c>
      <c r="BR270" s="44">
        <f>BR121+IF(BR$4=horizon,SUM(PB106:PM106)/cap_eff,0)</f>
        <v/>
      </c>
      <c r="BS270" s="44">
        <f>BS121+IF(BS$4=horizon,SUM(PB106:PM106)/cap_eff,0)</f>
        <v/>
      </c>
      <c r="BT270" s="44">
        <f>BT121+IF(BT$4=horizon,SUM(PB106:PM106)/cap_eff,0)</f>
        <v/>
      </c>
      <c r="BU270" s="44">
        <f>BU121+IF(BU$4=horizon,SUM(PB106:PM106)/cap_eff,0)</f>
        <v/>
      </c>
      <c r="BV270" s="44">
        <f>BV121+IF(BV$4=horizon,SUM(PB106:PM106)/cap_eff,0)</f>
        <v/>
      </c>
      <c r="BW270" s="44">
        <f>BW121+IF(BW$4=horizon,SUM(PB106:PM106)/cap_eff,0)</f>
        <v/>
      </c>
      <c r="BX270" s="44">
        <f>BX121+IF(BX$4=horizon,SUM(PB106:PM106)/cap_eff,0)</f>
        <v/>
      </c>
      <c r="BY270" s="44">
        <f>BY121+IF(BY$4=horizon,SUM(PB106:PM106)/cap_eff,0)</f>
        <v/>
      </c>
      <c r="BZ270" s="44">
        <f>BZ121+IF(BZ$4=horizon,SUM(PB106:PM106)/cap_eff,0)</f>
        <v/>
      </c>
      <c r="CA270" s="44">
        <f>CA121+IF(CA$4=horizon,SUM(PB106:PM106)/cap_eff,0)</f>
        <v/>
      </c>
      <c r="CB270" s="44">
        <f>CB121+IF(CB$4=horizon,SUM(PB106:PM106)/cap_eff,0)</f>
        <v/>
      </c>
      <c r="CC270" s="44">
        <f>CC121+IF(CC$4=horizon,SUM(PB106:PM106)/cap_eff,0)</f>
        <v/>
      </c>
      <c r="CD270" s="44">
        <f>CD121+IF(CD$4=horizon,SUM(PB106:PM106)/cap_eff,0)</f>
        <v/>
      </c>
      <c r="CE270" s="44">
        <f>CE121+IF(CE$4=horizon,SUM(PB106:PM106)/cap_eff,0)</f>
        <v/>
      </c>
      <c r="CF270" s="44">
        <f>CF121+IF(CF$4=horizon,SUM(PB106:PM106)/cap_eff,0)</f>
        <v/>
      </c>
      <c r="CG270" s="44">
        <f>CG121+IF(CG$4=horizon,SUM(PB106:PM106)/cap_eff,0)</f>
        <v/>
      </c>
      <c r="CH270" s="44">
        <f>CH121+IF(CH$4=horizon,SUM(PB106:PM106)/cap_eff,0)</f>
        <v/>
      </c>
      <c r="CI270" s="44">
        <f>CI121+IF(CI$4=horizon,SUM(PB106:PM106)/cap_eff,0)</f>
        <v/>
      </c>
      <c r="CJ270" s="44">
        <f>CJ121+IF(CJ$4=horizon,SUM(PB106:PM106)/cap_eff,0)</f>
        <v/>
      </c>
      <c r="CK270" s="44">
        <f>CK121+IF(CK$4=horizon,SUM(PB106:PM106)/cap_eff,0)</f>
        <v/>
      </c>
      <c r="CL270" s="44">
        <f>CL121+IF(CL$4=horizon,SUM(PB106:PM106)/cap_eff,0)</f>
        <v/>
      </c>
      <c r="CM270" s="44">
        <f>CM121+IF(CM$4=horizon,SUM(PB106:PM106)/cap_eff,0)</f>
        <v/>
      </c>
      <c r="CN270" s="44">
        <f>CN121+IF(CN$4=horizon,SUM(PB106:PM106)/cap_eff,0)</f>
        <v/>
      </c>
      <c r="CO270" s="44">
        <f>CO121+IF(CO$4=horizon,SUM(PB106:PM106)/cap_eff,0)</f>
        <v/>
      </c>
      <c r="CP270" s="44">
        <f>CP121+IF(CP$4=horizon,SUM(PB106:PM106)/cap_eff,0)</f>
        <v/>
      </c>
      <c r="CQ270" s="44">
        <f>CQ121+IF(CQ$4=horizon,SUM(PB106:PM106)/cap_eff,0)</f>
        <v/>
      </c>
      <c r="CR270" s="44">
        <f>CR121+IF(CR$4=horizon,SUM(PB106:PM106)/cap_eff,0)</f>
        <v/>
      </c>
      <c r="CS270" s="44">
        <f>CS121+IF(CS$4=horizon,SUM(PB106:PM106)/cap_eff,0)</f>
        <v/>
      </c>
      <c r="CT270" s="44">
        <f>CT121+IF(CT$4=horizon,SUM(PB106:PM106)/cap_eff,0)</f>
        <v/>
      </c>
      <c r="CU270" s="44">
        <f>CU121+IF(CU$4=horizon,SUM(PB106:PM106)/cap_eff,0)</f>
        <v/>
      </c>
      <c r="CV270" s="44">
        <f>CV121+IF(CV$4=horizon,SUM(PB106:PM106)/cap_eff,0)</f>
        <v/>
      </c>
      <c r="CW270" s="44">
        <f>CW121+IF(CW$4=horizon,SUM(PB106:PM106)/cap_eff,0)</f>
        <v/>
      </c>
      <c r="CX270" s="44">
        <f>CX121+IF(CX$4=horizon,SUM(PB106:PM106)/cap_eff,0)</f>
        <v/>
      </c>
      <c r="CY270" s="44">
        <f>CY121+IF(CY$4=horizon,SUM(PB106:PM106)/cap_eff,0)</f>
        <v/>
      </c>
      <c r="CZ270" s="44">
        <f>CZ121+IF(CZ$4=horizon,SUM(PB106:PM106)/cap_eff,0)</f>
        <v/>
      </c>
      <c r="DA270" s="44">
        <f>DA121+IF(DA$4=horizon,SUM(PB106:PM106)/cap_eff,0)</f>
        <v/>
      </c>
      <c r="DB270" s="44">
        <f>DB121+IF(DB$4=horizon,SUM(PB106:PM106)/cap_eff,0)</f>
        <v/>
      </c>
      <c r="DC270" s="44">
        <f>DC121+IF(DC$4=horizon,SUM(PB106:PM106)/cap_eff,0)</f>
        <v/>
      </c>
      <c r="DD270" s="44">
        <f>DD121+IF(DD$4=horizon,SUM(PB106:PM106)/cap_eff,0)</f>
        <v/>
      </c>
      <c r="DE270" s="44">
        <f>DE121+IF(DE$4=horizon,SUM(PB106:PM106)/cap_eff,0)</f>
        <v/>
      </c>
      <c r="DF270" s="44">
        <f>DF121+IF(DF$4=horizon,SUM(PB106:PM106)/cap_eff,0)</f>
        <v/>
      </c>
      <c r="DG270" s="44">
        <f>DG121+IF(DG$4=horizon,SUM(PB106:PM106)/cap_eff,0)</f>
        <v/>
      </c>
      <c r="DH270" s="44">
        <f>DH121+IF(DH$4=horizon,SUM(PB106:PM106)/cap_eff,0)</f>
        <v/>
      </c>
      <c r="DI270" s="44">
        <f>DI121+IF(DI$4=horizon,SUM(PB106:PM106)/cap_eff,0)</f>
        <v/>
      </c>
      <c r="DJ270" s="44">
        <f>DJ121+IF(DJ$4=horizon,SUM(PB106:PM106)/cap_eff,0)</f>
        <v/>
      </c>
      <c r="DK270" s="44">
        <f>DK121+IF(DK$4=horizon,SUM(PB106:PM106)/cap_eff,0)</f>
        <v/>
      </c>
      <c r="DL270" s="44">
        <f>DL121+IF(DL$4=horizon,SUM(PB106:PM106)/cap_eff,0)</f>
        <v/>
      </c>
      <c r="DM270" s="44">
        <f>DM121+IF(DM$4=horizon,SUM(PB106:PM106)/cap_eff,0)</f>
        <v/>
      </c>
      <c r="DN270" s="44">
        <f>DN121+IF(DN$4=horizon,SUM(PB106:PM106)/cap_eff,0)</f>
        <v/>
      </c>
      <c r="DO270" s="44">
        <f>DO121+IF(DO$4=horizon,SUM(PB106:PM106)/cap_eff,0)</f>
        <v/>
      </c>
      <c r="DP270" s="44">
        <f>DP121+IF(DP$4=horizon,SUM(PB106:PM106)/cap_eff,0)</f>
        <v/>
      </c>
      <c r="DQ270" s="44">
        <f>DQ121+IF(DQ$4=horizon,SUM(PB106:PM106)/cap_eff,0)</f>
        <v/>
      </c>
      <c r="DR270" s="44">
        <f>DR121+IF(DR$4=horizon,SUM(PB106:PM106)/cap_eff,0)</f>
        <v/>
      </c>
      <c r="DS270" s="44">
        <f>DS121+IF(DS$4=horizon,SUM(PB106:PM106)/cap_eff,0)</f>
        <v/>
      </c>
      <c r="DT270" s="44">
        <f>DT121+IF(DT$4=horizon,SUM(PB106:PM106)/cap_eff,0)</f>
        <v/>
      </c>
      <c r="DU270" s="44">
        <f>DU121+IF(DU$4=horizon,SUM(PB106:PM106)/cap_eff,0)</f>
        <v/>
      </c>
      <c r="DV270" s="44">
        <f>DV121+IF(DV$4=horizon,SUM(PB106:PM106)/cap_eff,0)</f>
        <v/>
      </c>
      <c r="DW270" s="44">
        <f>DW121+IF(DW$4=horizon,SUM(PB106:PM106)/cap_eff,0)</f>
        <v/>
      </c>
      <c r="DX270" s="44">
        <f>DX121+IF(DX$4=horizon,SUM(PB106:PM106)/cap_eff,0)</f>
        <v/>
      </c>
      <c r="DY270" s="44">
        <f>DY121+IF(DY$4=horizon,SUM(PB106:PM106)/cap_eff,0)</f>
        <v/>
      </c>
      <c r="DZ270" s="44">
        <f>DZ121+IF(DZ$4=horizon,SUM(PB106:PM106)/cap_eff,0)</f>
        <v/>
      </c>
      <c r="EA270" s="44">
        <f>EA121+IF(EA$4=horizon,SUM(PB106:PM106)/cap_eff,0)</f>
        <v/>
      </c>
      <c r="EB270" s="44">
        <f>EB121+IF(EB$4=horizon,SUM(PB106:PM106)/cap_eff,0)</f>
        <v/>
      </c>
      <c r="EC270" s="44">
        <f>EC121+IF(EC$4=horizon,SUM(PB106:PM106)/cap_eff,0)</f>
        <v/>
      </c>
      <c r="ED270" s="44">
        <f>ED121+IF(ED$4=horizon,SUM(PB106:PM106)/cap_eff,0)</f>
        <v/>
      </c>
      <c r="EE270" s="44">
        <f>EE121+IF(EE$4=horizon,SUM(PB106:PM106)/cap_eff,0)</f>
        <v/>
      </c>
      <c r="EF270" s="44">
        <f>EF121+IF(EF$4=horizon,SUM(PB106:PM106)/cap_eff,0)</f>
        <v/>
      </c>
      <c r="EG270" s="44">
        <f>EG121+IF(EG$4=horizon,SUM(PB106:PM106)/cap_eff,0)</f>
        <v/>
      </c>
      <c r="EH270" s="44">
        <f>EH121+IF(EH$4=horizon,SUM(PB106:PM106)/cap_eff,0)</f>
        <v/>
      </c>
      <c r="EI270" s="44">
        <f>EI121+IF(EI$4=horizon,SUM(PB106:PM106)/cap_eff,0)</f>
        <v/>
      </c>
      <c r="EJ270" s="44">
        <f>EJ121+IF(EJ$4=horizon,SUM(PB106:PM106)/cap_eff,0)</f>
        <v/>
      </c>
      <c r="EK270" s="44">
        <f>EK121+IF(EK$4=horizon,SUM(PB106:PM106)/cap_eff,0)</f>
        <v/>
      </c>
      <c r="EL270" s="44">
        <f>EL121+IF(EL$4=horizon,SUM(PB106:PM106)/cap_eff,0)</f>
        <v/>
      </c>
      <c r="EM270" s="44">
        <f>EM121+IF(EM$4=horizon,SUM(PB106:PM106)/cap_eff,0)</f>
        <v/>
      </c>
      <c r="EN270" s="44">
        <f>EN121+IF(EN$4=horizon,SUM(PB106:PM106)/cap_eff,0)</f>
        <v/>
      </c>
      <c r="EO270" s="44">
        <f>EO121+IF(EO$4=horizon,SUM(PB106:PM106)/cap_eff,0)</f>
        <v/>
      </c>
      <c r="EP270" s="44">
        <f>EP121+IF(EP$4=horizon,SUM(PB106:PM106)/cap_eff,0)</f>
        <v/>
      </c>
      <c r="EQ270" s="44">
        <f>EQ121+IF(EQ$4=horizon,SUM(PB106:PM106)/cap_eff,0)</f>
        <v/>
      </c>
      <c r="ER270" s="44">
        <f>ER121+IF(ER$4=horizon,SUM(PB106:PM106)/cap_eff,0)</f>
        <v/>
      </c>
      <c r="ES270" s="44">
        <f>ES121+IF(ES$4=horizon,SUM(PB106:PM106)/cap_eff,0)</f>
        <v/>
      </c>
      <c r="ET270" s="44">
        <f>ET121+IF(ET$4=horizon,SUM(PB106:PM106)/cap_eff,0)</f>
        <v/>
      </c>
      <c r="EU270" s="44">
        <f>EU121+IF(EU$4=horizon,SUM(PB106:PM106)/cap_eff,0)</f>
        <v/>
      </c>
      <c r="EV270" s="44">
        <f>EV121+IF(EV$4=horizon,SUM(PB106:PM106)/cap_eff,0)</f>
        <v/>
      </c>
      <c r="EW270" s="44">
        <f>EW121+IF(EW$4=horizon,SUM(PB106:PM106)/cap_eff,0)</f>
        <v/>
      </c>
      <c r="EX270" s="44">
        <f>EX121+IF(EX$4=horizon,SUM(PB106:PM106)/cap_eff,0)</f>
        <v/>
      </c>
      <c r="EY270" s="44">
        <f>EY121+IF(EY$4=horizon,SUM(PB106:PM106)/cap_eff,0)</f>
        <v/>
      </c>
      <c r="EZ270" s="44">
        <f>EZ121+IF(EZ$4=horizon,SUM(PB106:PM106)/cap_eff,0)</f>
        <v/>
      </c>
      <c r="FA270" s="44">
        <f>FA121+IF(FA$4=horizon,SUM(PB106:PM106)/cap_eff,0)</f>
        <v/>
      </c>
      <c r="FB270" s="44">
        <f>FB121+IF(FB$4=horizon,SUM(PB106:PM106)/cap_eff,0)</f>
        <v/>
      </c>
      <c r="FC270" s="44">
        <f>FC121+IF(FC$4=horizon,SUM(PB106:PM106)/cap_eff,0)</f>
        <v/>
      </c>
      <c r="FD270" s="44">
        <f>FD121+IF(FD$4=horizon,SUM(PB106:PM106)/cap_eff,0)</f>
        <v/>
      </c>
      <c r="FE270" s="44">
        <f>FE121+IF(FE$4=horizon,SUM(PB106:PM106)/cap_eff,0)</f>
        <v/>
      </c>
      <c r="FF270" s="44">
        <f>FF121+IF(FF$4=horizon,SUM(PB106:PM106)/cap_eff,0)</f>
        <v/>
      </c>
      <c r="FG270" s="44">
        <f>FG121+IF(FG$4=horizon,SUM(PB106:PM106)/cap_eff,0)</f>
        <v/>
      </c>
      <c r="FH270" s="44">
        <f>FH121+IF(FH$4=horizon,SUM(PB106:PM106)/cap_eff,0)</f>
        <v/>
      </c>
      <c r="FI270" s="44">
        <f>FI121+IF(FI$4=horizon,SUM(PB106:PM106)/cap_eff,0)</f>
        <v/>
      </c>
      <c r="FJ270" s="44">
        <f>FJ121+IF(FJ$4=horizon,SUM(PB106:PM106)/cap_eff,0)</f>
        <v/>
      </c>
      <c r="FK270" s="44">
        <f>FK121+IF(FK$4=horizon,SUM(PB106:PM106)/cap_eff,0)</f>
        <v/>
      </c>
      <c r="FL270" s="44">
        <f>FL121+IF(FL$4=horizon,SUM(PB106:PM106)/cap_eff,0)</f>
        <v/>
      </c>
      <c r="FM270" s="44">
        <f>FM121+IF(FM$4=horizon,SUM(PB106:PM106)/cap_eff,0)</f>
        <v/>
      </c>
      <c r="FN270" s="44">
        <f>FN121+IF(FN$4=horizon,SUM(PB106:PM106)/cap_eff,0)</f>
        <v/>
      </c>
      <c r="FO270" s="44">
        <f>FO121+IF(FO$4=horizon,SUM(PB106:PM106)/cap_eff,0)</f>
        <v/>
      </c>
      <c r="FP270" s="44">
        <f>FP121+IF(FP$4=horizon,SUM(PB106:PM106)/cap_eff,0)</f>
        <v/>
      </c>
      <c r="FQ270" s="44">
        <f>FQ121+IF(FQ$4=horizon,SUM(PB106:PM106)/cap_eff,0)</f>
        <v/>
      </c>
      <c r="FR270" s="44">
        <f>FR121+IF(FR$4=horizon,SUM(PB106:PM106)/cap_eff,0)</f>
        <v/>
      </c>
      <c r="FS270" s="44">
        <f>FS121+IF(FS$4=horizon,SUM(PB106:PM106)/cap_eff,0)</f>
        <v/>
      </c>
      <c r="FT270" s="44">
        <f>FT121+IF(FT$4=horizon,SUM(PB106:PM106)/cap_eff,0)</f>
        <v/>
      </c>
      <c r="FU270" s="44">
        <f>FU121+IF(FU$4=horizon,SUM(PB106:PM106)/cap_eff,0)</f>
        <v/>
      </c>
      <c r="FV270" s="44">
        <f>FV121+IF(FV$4=horizon,SUM(PB106:PM106)/cap_eff,0)</f>
        <v/>
      </c>
      <c r="FW270" s="44">
        <f>FW121+IF(FW$4=horizon,SUM(PB106:PM106)/cap_eff,0)</f>
        <v/>
      </c>
      <c r="FX270" s="44">
        <f>FX121+IF(FX$4=horizon,SUM(PB106:PM106)/cap_eff,0)</f>
        <v/>
      </c>
      <c r="FY270" s="44">
        <f>FY121+IF(FY$4=horizon,SUM(PB106:PM106)/cap_eff,0)</f>
        <v/>
      </c>
      <c r="FZ270" s="44">
        <f>FZ121+IF(FZ$4=horizon,SUM(PB106:PM106)/cap_eff,0)</f>
        <v/>
      </c>
      <c r="GA270" s="44">
        <f>GA121+IF(GA$4=horizon,SUM(PB106:PM106)/cap_eff,0)</f>
        <v/>
      </c>
      <c r="GB270" s="44">
        <f>GB121+IF(GB$4=horizon,SUM(PB106:PM106)/cap_eff,0)</f>
        <v/>
      </c>
      <c r="GC270" s="44">
        <f>GC121+IF(GC$4=horizon,SUM(PB106:PM106)/cap_eff,0)</f>
        <v/>
      </c>
      <c r="GD270" s="44">
        <f>GD121+IF(GD$4=horizon,SUM(PB106:PM106)/cap_eff,0)</f>
        <v/>
      </c>
      <c r="GE270" s="44">
        <f>GE121+IF(GE$4=horizon,SUM(PB106:PM106)/cap_eff,0)</f>
        <v/>
      </c>
      <c r="GF270" s="44">
        <f>GF121+IF(GF$4=horizon,SUM(PB106:PM106)/cap_eff,0)</f>
        <v/>
      </c>
      <c r="GG270" s="44">
        <f>GG121+IF(GG$4=horizon,SUM(PB106:PM106)/cap_eff,0)</f>
        <v/>
      </c>
      <c r="GH270" s="44">
        <f>GH121+IF(GH$4=horizon,SUM(PB106:PM106)/cap_eff,0)</f>
        <v/>
      </c>
      <c r="GI270" s="44">
        <f>GI121+IF(GI$4=horizon,SUM(PB106:PM106)/cap_eff,0)</f>
        <v/>
      </c>
      <c r="GJ270" s="44">
        <f>GJ121+IF(GJ$4=horizon,SUM(PB106:PM106)/cap_eff,0)</f>
        <v/>
      </c>
      <c r="GK270" s="44">
        <f>GK121+IF(GK$4=horizon,SUM(PB106:PM106)/cap_eff,0)</f>
        <v/>
      </c>
      <c r="GL270" s="44">
        <f>GL121+IF(GL$4=horizon,SUM(PB106:PM106)/cap_eff,0)</f>
        <v/>
      </c>
      <c r="GM270" s="44">
        <f>GM121+IF(GM$4=horizon,SUM(PB106:PM106)/cap_eff,0)</f>
        <v/>
      </c>
      <c r="GN270" s="44">
        <f>GN121+IF(GN$4=horizon,SUM(PB106:PM106)/cap_eff,0)</f>
        <v/>
      </c>
      <c r="GO270" s="44">
        <f>GO121+IF(GO$4=horizon,SUM(PB106:PM106)/cap_eff,0)</f>
        <v/>
      </c>
      <c r="GP270" s="44">
        <f>GP121+IF(GP$4=horizon,SUM(PB106:PM106)/cap_eff,0)</f>
        <v/>
      </c>
      <c r="GQ270" s="44">
        <f>GQ121+IF(GQ$4=horizon,SUM(PB106:PM106)/cap_eff,0)</f>
        <v/>
      </c>
      <c r="GR270" s="44">
        <f>GR121+IF(GR$4=horizon,SUM(PB106:PM106)/cap_eff,0)</f>
        <v/>
      </c>
      <c r="GS270" s="44">
        <f>GS121+IF(GS$4=horizon,SUM(PB106:PM106)/cap_eff,0)</f>
        <v/>
      </c>
      <c r="GT270" s="44">
        <f>GT121+IF(GT$4=horizon,SUM(PB106:PM106)/cap_eff,0)</f>
        <v/>
      </c>
      <c r="GU270" s="44">
        <f>GU121+IF(GU$4=horizon,SUM(PB106:PM106)/cap_eff,0)</f>
        <v/>
      </c>
      <c r="GV270" s="44">
        <f>GV121+IF(GV$4=horizon,SUM(PB106:PM106)/cap_eff,0)</f>
        <v/>
      </c>
      <c r="GW270" s="44">
        <f>GW121+IF(GW$4=horizon,SUM(PB106:PM106)/cap_eff,0)</f>
        <v/>
      </c>
      <c r="GX270" s="44">
        <f>GX121+IF(GX$4=horizon,SUM(PB106:PM106)/cap_eff,0)</f>
        <v/>
      </c>
      <c r="GY270" s="44">
        <f>GY121+IF(GY$4=horizon,SUM(PB106:PM106)/cap_eff,0)</f>
        <v/>
      </c>
      <c r="GZ270" s="44">
        <f>GZ121+IF(GZ$4=horizon,SUM(PB106:PM106)/cap_eff,0)</f>
        <v/>
      </c>
      <c r="HA270" s="44">
        <f>HA121+IF(HA$4=horizon,SUM(PB106:PM106)/cap_eff,0)</f>
        <v/>
      </c>
      <c r="HB270" s="44">
        <f>HB121+IF(HB$4=horizon,SUM(PB106:PM106)/cap_eff,0)</f>
        <v/>
      </c>
      <c r="HC270" s="44">
        <f>HC121+IF(HC$4=horizon,SUM(PB106:PM106)/cap_eff,0)</f>
        <v/>
      </c>
      <c r="HD270" s="44">
        <f>HD121+IF(HD$4=horizon,SUM(PB106:PM106)/cap_eff,0)</f>
        <v/>
      </c>
      <c r="HE270" s="44">
        <f>HE121+IF(HE$4=horizon,SUM(PB106:PM106)/cap_eff,0)</f>
        <v/>
      </c>
      <c r="HF270" s="44">
        <f>HF121+IF(HF$4=horizon,SUM(PB106:PM106)/cap_eff,0)</f>
        <v/>
      </c>
      <c r="HG270" s="44">
        <f>HG121+IF(HG$4=horizon,SUM(PB106:PM106)/cap_eff,0)</f>
        <v/>
      </c>
      <c r="HH270" s="44">
        <f>HH121+IF(HH$4=horizon,SUM(PB106:PM106)/cap_eff,0)</f>
        <v/>
      </c>
      <c r="HI270" s="44">
        <f>HI121+IF(HI$4=horizon,SUM(PB106:PM106)/cap_eff,0)</f>
        <v/>
      </c>
      <c r="HJ270" s="44">
        <f>HJ121+IF(HJ$4=horizon,SUM(PB106:PM106)/cap_eff,0)</f>
        <v/>
      </c>
      <c r="HK270" s="44">
        <f>HK121+IF(HK$4=horizon,SUM(PB106:PM106)/cap_eff,0)</f>
        <v/>
      </c>
      <c r="HL270" s="44">
        <f>HL121+IF(HL$4=horizon,SUM(PB106:PM106)/cap_eff,0)</f>
        <v/>
      </c>
      <c r="HM270" s="44">
        <f>HM121+IF(HM$4=horizon,SUM(PB106:PM106)/cap_eff,0)</f>
        <v/>
      </c>
      <c r="HN270" s="44">
        <f>HN121+IF(HN$4=horizon,SUM(PB106:PM106)/cap_eff,0)</f>
        <v/>
      </c>
      <c r="HO270" s="44">
        <f>HO121+IF(HO$4=horizon,SUM(PB106:PM106)/cap_eff,0)</f>
        <v/>
      </c>
      <c r="HP270" s="44">
        <f>HP121+IF(HP$4=horizon,SUM(PB106:PM106)/cap_eff,0)</f>
        <v/>
      </c>
      <c r="HQ270" s="44">
        <f>HQ121+IF(HQ$4=horizon,SUM(PB106:PM106)/cap_eff,0)</f>
        <v/>
      </c>
      <c r="HR270" s="44">
        <f>HR121+IF(HR$4=horizon,SUM(PB106:PM106)/cap_eff,0)</f>
        <v/>
      </c>
      <c r="HS270" s="44">
        <f>HS121+IF(HS$4=horizon,SUM(PB106:PM106)/cap_eff,0)</f>
        <v/>
      </c>
      <c r="HT270" s="44">
        <f>HT121+IF(HT$4=horizon,SUM(PB106:PM106)/cap_eff,0)</f>
        <v/>
      </c>
      <c r="HU270" s="44">
        <f>HU121+IF(HU$4=horizon,SUM(PB106:PM106)/cap_eff,0)</f>
        <v/>
      </c>
      <c r="HV270" s="44">
        <f>HV121+IF(HV$4=horizon,SUM(PB106:PM106)/cap_eff,0)</f>
        <v/>
      </c>
      <c r="HW270" s="44">
        <f>HW121+IF(HW$4=horizon,SUM(PB106:PM106)/cap_eff,0)</f>
        <v/>
      </c>
      <c r="HX270" s="44">
        <f>HX121+IF(HX$4=horizon,SUM(PB106:PM106)/cap_eff,0)</f>
        <v/>
      </c>
      <c r="HY270" s="44">
        <f>HY121+IF(HY$4=horizon,SUM(PB106:PM106)/cap_eff,0)</f>
        <v/>
      </c>
      <c r="HZ270" s="44">
        <f>HZ121+IF(HZ$4=horizon,SUM(PB106:PM106)/cap_eff,0)</f>
        <v/>
      </c>
      <c r="IA270" s="44">
        <f>IA121+IF(IA$4=horizon,SUM(PB106:PM106)/cap_eff,0)</f>
        <v/>
      </c>
      <c r="IB270" s="44">
        <f>IB121+IF(IB$4=horizon,SUM(PB106:PM106)/cap_eff,0)</f>
        <v/>
      </c>
      <c r="IC270" s="44">
        <f>IC121+IF(IC$4=horizon,SUM(PB106:PM106)/cap_eff,0)</f>
        <v/>
      </c>
      <c r="ID270" s="44">
        <f>ID121+IF(ID$4=horizon,SUM(PB106:PM106)/cap_eff,0)</f>
        <v/>
      </c>
      <c r="IE270" s="44">
        <f>IE121+IF(IE$4=horizon,SUM(PB106:PM106)/cap_eff,0)</f>
        <v/>
      </c>
      <c r="IF270" s="44">
        <f>IF121+IF(IF$4=horizon,SUM(PB106:PM106)/cap_eff,0)</f>
        <v/>
      </c>
      <c r="IG270" s="44">
        <f>IG121+IF(IG$4=horizon,SUM(PB106:PM106)/cap_eff,0)</f>
        <v/>
      </c>
      <c r="IH270" s="44">
        <f>IH121+IF(IH$4=horizon,SUM(PB106:PM106)/cap_eff,0)</f>
        <v/>
      </c>
      <c r="II270" s="44">
        <f>II121+IF(II$4=horizon,SUM(PB106:PM106)/cap_eff,0)</f>
        <v/>
      </c>
      <c r="IJ270" s="44">
        <f>IJ121+IF(IJ$4=horizon,SUM(PB106:PM106)/cap_eff,0)</f>
        <v/>
      </c>
      <c r="IK270" s="44">
        <f>IK121+IF(IK$4=horizon,SUM(PB106:PM106)/cap_eff,0)</f>
        <v/>
      </c>
      <c r="IL270" s="44">
        <f>IL121+IF(IL$4=horizon,SUM(PB106:PM106)/cap_eff,0)</f>
        <v/>
      </c>
      <c r="IM270" s="44">
        <f>IM121+IF(IM$4=horizon,SUM(PB106:PM106)/cap_eff,0)</f>
        <v/>
      </c>
      <c r="IN270" s="44">
        <f>IN121+IF(IN$4=horizon,SUM(PB106:PM106)/cap_eff,0)</f>
        <v/>
      </c>
      <c r="IO270" s="44">
        <f>IO121+IF(IO$4=horizon,SUM(PB106:PM106)/cap_eff,0)</f>
        <v/>
      </c>
      <c r="IP270" s="44">
        <f>IP121+IF(IP$4=horizon,SUM(PB106:PM106)/cap_eff,0)</f>
        <v/>
      </c>
      <c r="IQ270" s="44">
        <f>IQ121+IF(IQ$4=horizon,SUM(PB106:PM106)/cap_eff,0)</f>
        <v/>
      </c>
      <c r="IR270" s="44">
        <f>IR121+IF(IR$4=horizon,SUM(PB106:PM106)/cap_eff,0)</f>
        <v/>
      </c>
      <c r="IS270" s="44">
        <f>IS121+IF(IS$4=horizon,SUM(PB106:PM106)/cap_eff,0)</f>
        <v/>
      </c>
      <c r="IT270" s="44">
        <f>IT121+IF(IT$4=horizon,SUM(PB106:PM106)/cap_eff,0)</f>
        <v/>
      </c>
      <c r="IU270" s="44">
        <f>IU121+IF(IU$4=horizon,SUM(PB106:PM106)/cap_eff,0)</f>
        <v/>
      </c>
      <c r="IV270" s="44">
        <f>IV121+IF(IV$4=horizon,SUM(PB106:PM106)/cap_eff,0)</f>
        <v/>
      </c>
      <c r="IW270" s="44">
        <f>IW121+IF(IW$4=horizon,SUM(PB106:PM106)/cap_eff,0)</f>
        <v/>
      </c>
      <c r="IX270" s="44">
        <f>IX121+IF(IX$4=horizon,SUM(PB106:PM106)/cap_eff,0)</f>
        <v/>
      </c>
      <c r="IY270" s="44">
        <f>IY121+IF(IY$4=horizon,SUM(PB106:PM106)/cap_eff,0)</f>
        <v/>
      </c>
      <c r="IZ270" s="44">
        <f>IZ121+IF(IZ$4=horizon,SUM(PB106:PM106)/cap_eff,0)</f>
        <v/>
      </c>
      <c r="JA270" s="44">
        <f>JA121+IF(JA$4=horizon,SUM(PB106:PM106)/cap_eff,0)</f>
        <v/>
      </c>
      <c r="JB270" s="44">
        <f>JB121+IF(JB$4=horizon,SUM(PB106:PM106)/cap_eff,0)</f>
        <v/>
      </c>
      <c r="JC270" s="44">
        <f>JC121+IF(JC$4=horizon,SUM(PB106:PM106)/cap_eff,0)</f>
        <v/>
      </c>
      <c r="JD270" s="44">
        <f>JD121+IF(JD$4=horizon,SUM(PB106:PM106)/cap_eff,0)</f>
        <v/>
      </c>
      <c r="JE270" s="44">
        <f>JE121+IF(JE$4=horizon,SUM(PB106:PM106)/cap_eff,0)</f>
        <v/>
      </c>
      <c r="JF270" s="44">
        <f>JF121+IF(JF$4=horizon,SUM(PB106:PM106)/cap_eff,0)</f>
        <v/>
      </c>
      <c r="JG270" s="44">
        <f>JG121+IF(JG$4=horizon,SUM(PB106:PM106)/cap_eff,0)</f>
        <v/>
      </c>
      <c r="JH270" s="44">
        <f>JH121+IF(JH$4=horizon,SUM(PB106:PM106)/cap_eff,0)</f>
        <v/>
      </c>
      <c r="JI270" s="44">
        <f>JI121+IF(JI$4=horizon,SUM(PB106:PM106)/cap_eff,0)</f>
        <v/>
      </c>
      <c r="JJ270" s="44">
        <f>JJ121+IF(JJ$4=horizon,SUM(PB106:PM106)/cap_eff,0)</f>
        <v/>
      </c>
      <c r="JK270" s="44">
        <f>JK121+IF(JK$4=horizon,SUM(PB106:PM106)/cap_eff,0)</f>
        <v/>
      </c>
      <c r="JL270" s="44">
        <f>JL121+IF(JL$4=horizon,SUM(PB106:PM106)/cap_eff,0)</f>
        <v/>
      </c>
      <c r="JM270" s="44">
        <f>JM121+IF(JM$4=horizon,SUM(PB106:PM106)/cap_eff,0)</f>
        <v/>
      </c>
      <c r="JN270" s="44">
        <f>JN121+IF(JN$4=horizon,SUM(PB106:PM106)/cap_eff,0)</f>
        <v/>
      </c>
      <c r="JO270" s="44">
        <f>JO121+IF(JO$4=horizon,SUM(PB106:PM106)/cap_eff,0)</f>
        <v/>
      </c>
      <c r="JP270" s="44">
        <f>JP121+IF(JP$4=horizon,SUM(PB106:PM106)/cap_eff,0)</f>
        <v/>
      </c>
      <c r="JQ270" s="44">
        <f>JQ121+IF(JQ$4=horizon,SUM(PB106:PM106)/cap_eff,0)</f>
        <v/>
      </c>
      <c r="JR270" s="44">
        <f>JR121+IF(JR$4=horizon,SUM(PB106:PM106)/cap_eff,0)</f>
        <v/>
      </c>
      <c r="JS270" s="44">
        <f>JS121+IF(JS$4=horizon,SUM(PB106:PM106)/cap_eff,0)</f>
        <v/>
      </c>
      <c r="JT270" s="44">
        <f>JT121+IF(JT$4=horizon,SUM(PB106:PM106)/cap_eff,0)</f>
        <v/>
      </c>
      <c r="JU270" s="44">
        <f>JU121+IF(JU$4=horizon,SUM(PB106:PM106)/cap_eff,0)</f>
        <v/>
      </c>
      <c r="JV270" s="44">
        <f>JV121+IF(JV$4=horizon,SUM(PB106:PM106)/cap_eff,0)</f>
        <v/>
      </c>
      <c r="JW270" s="44">
        <f>JW121+IF(JW$4=horizon,SUM(PB106:PM106)/cap_eff,0)</f>
        <v/>
      </c>
      <c r="JX270" s="44">
        <f>JX121+IF(JX$4=horizon,SUM(PB106:PM106)/cap_eff,0)</f>
        <v/>
      </c>
      <c r="JY270" s="44">
        <f>JY121+IF(JY$4=horizon,SUM(PB106:PM106)/cap_eff,0)</f>
        <v/>
      </c>
      <c r="JZ270" s="44">
        <f>JZ121+IF(JZ$4=horizon,SUM(PB106:PM106)/cap_eff,0)</f>
        <v/>
      </c>
      <c r="KA270" s="44">
        <f>KA121+IF(KA$4=horizon,SUM(PB106:PM106)/cap_eff,0)</f>
        <v/>
      </c>
      <c r="KB270" s="44">
        <f>KB121+IF(KB$4=horizon,SUM(PB106:PM106)/cap_eff,0)</f>
        <v/>
      </c>
      <c r="KC270" s="44">
        <f>KC121+IF(KC$4=horizon,SUM(PB106:PM106)/cap_eff,0)</f>
        <v/>
      </c>
      <c r="KD270" s="44">
        <f>KD121+IF(KD$4=horizon,SUM(PB106:PM106)/cap_eff,0)</f>
        <v/>
      </c>
      <c r="KE270" s="44">
        <f>KE121+IF(KE$4=horizon,SUM(PB106:PM106)/cap_eff,0)</f>
        <v/>
      </c>
      <c r="KF270" s="44">
        <f>KF121+IF(KF$4=horizon,SUM(PB106:PM106)/cap_eff,0)</f>
        <v/>
      </c>
      <c r="KG270" s="44">
        <f>KG121+IF(KG$4=horizon,SUM(PB106:PM106)/cap_eff,0)</f>
        <v/>
      </c>
      <c r="KH270" s="44">
        <f>KH121+IF(KH$4=horizon,SUM(PB106:PM106)/cap_eff,0)</f>
        <v/>
      </c>
      <c r="KI270" s="44">
        <f>KI121+IF(KI$4=horizon,SUM(PB106:PM106)/cap_eff,0)</f>
        <v/>
      </c>
      <c r="KJ270" s="44">
        <f>KJ121+IF(KJ$4=horizon,SUM(PB106:PM106)/cap_eff,0)</f>
        <v/>
      </c>
      <c r="KK270" s="44">
        <f>KK121+IF(KK$4=horizon,SUM(PB106:PM106)/cap_eff,0)</f>
        <v/>
      </c>
      <c r="KL270" s="44">
        <f>KL121+IF(KL$4=horizon,SUM(PB106:PM106)/cap_eff,0)</f>
        <v/>
      </c>
      <c r="KM270" s="44">
        <f>KM121+IF(KM$4=horizon,SUM(PB106:PM106)/cap_eff,0)</f>
        <v/>
      </c>
      <c r="KN270" s="44">
        <f>KN121+IF(KN$4=horizon,SUM(PB106:PM106)/cap_eff,0)</f>
        <v/>
      </c>
      <c r="KO270" s="44">
        <f>KO121+IF(KO$4=horizon,SUM(PB106:PM106)/cap_eff,0)</f>
        <v/>
      </c>
      <c r="KP270" s="44">
        <f>KP121+IF(KP$4=horizon,SUM(PB106:PM106)/cap_eff,0)</f>
        <v/>
      </c>
      <c r="KQ270" s="44">
        <f>KQ121+IF(KQ$4=horizon,SUM(PB106:PM106)/cap_eff,0)</f>
        <v/>
      </c>
      <c r="KR270" s="44">
        <f>KR121+IF(KR$4=horizon,SUM(PB106:PM106)/cap_eff,0)</f>
        <v/>
      </c>
      <c r="KS270" s="44">
        <f>KS121+IF(KS$4=horizon,SUM(PB106:PM106)/cap_eff,0)</f>
        <v/>
      </c>
      <c r="KT270" s="44">
        <f>KT121+IF(KT$4=horizon,SUM(PB106:PM106)/cap_eff,0)</f>
        <v/>
      </c>
      <c r="KU270" s="44">
        <f>KU121+IF(KU$4=horizon,SUM(PB106:PM106)/cap_eff,0)</f>
        <v/>
      </c>
      <c r="KV270" s="44">
        <f>KV121+IF(KV$4=horizon,SUM(PB106:PM106)/cap_eff,0)</f>
        <v/>
      </c>
      <c r="KW270" s="44">
        <f>KW121+IF(KW$4=horizon,SUM(PB106:PM106)/cap_eff,0)</f>
        <v/>
      </c>
      <c r="KX270" s="44">
        <f>KX121+IF(KX$4=horizon,SUM(PB106:PM106)/cap_eff,0)</f>
        <v/>
      </c>
      <c r="KY270" s="44">
        <f>KY121+IF(KY$4=horizon,SUM(PB106:PM106)/cap_eff,0)</f>
        <v/>
      </c>
      <c r="KZ270" s="44">
        <f>KZ121+IF(KZ$4=horizon,SUM(PB106:PM106)/cap_eff,0)</f>
        <v/>
      </c>
      <c r="LA270" s="44">
        <f>LA121+IF(LA$4=horizon,SUM(PB106:PM106)/cap_eff,0)</f>
        <v/>
      </c>
      <c r="LB270" s="44">
        <f>LB121+IF(LB$4=horizon,SUM(PB106:PM106)/cap_eff,0)</f>
        <v/>
      </c>
      <c r="LC270" s="44">
        <f>LC121+IF(LC$4=horizon,SUM(PB106:PM106)/cap_eff,0)</f>
        <v/>
      </c>
      <c r="LD270" s="44">
        <f>LD121+IF(LD$4=horizon,SUM(PB106:PM106)/cap_eff,0)</f>
        <v/>
      </c>
      <c r="LE270" s="44">
        <f>LE121+IF(LE$4=horizon,SUM(PB106:PM106)/cap_eff,0)</f>
        <v/>
      </c>
      <c r="LF270" s="44">
        <f>LF121+IF(LF$4=horizon,SUM(PB106:PM106)/cap_eff,0)</f>
        <v/>
      </c>
      <c r="LG270" s="44">
        <f>LG121+IF(LG$4=horizon,SUM(PB106:PM106)/cap_eff,0)</f>
        <v/>
      </c>
      <c r="LH270" s="44">
        <f>LH121+IF(LH$4=horizon,SUM(PB106:PM106)/cap_eff,0)</f>
        <v/>
      </c>
      <c r="LI270" s="44">
        <f>LI121+IF(LI$4=horizon,SUM(PB106:PM106)/cap_eff,0)</f>
        <v/>
      </c>
      <c r="LJ270" s="44">
        <f>LJ121+IF(LJ$4=horizon,SUM(PB106:PM106)/cap_eff,0)</f>
        <v/>
      </c>
      <c r="LK270" s="44">
        <f>LK121+IF(LK$4=horizon,SUM(PB106:PM106)/cap_eff,0)</f>
        <v/>
      </c>
      <c r="LL270" s="44">
        <f>LL121+IF(LL$4=horizon,SUM(PB106:PM106)/cap_eff,0)</f>
        <v/>
      </c>
      <c r="LM270" s="44">
        <f>LM121+IF(LM$4=horizon,SUM(PB106:PM106)/cap_eff,0)</f>
        <v/>
      </c>
      <c r="LN270" s="44">
        <f>LN121+IF(LN$4=horizon,SUM(PB106:PM106)/cap_eff,0)</f>
        <v/>
      </c>
      <c r="LO270" s="44">
        <f>LO121+IF(LO$4=horizon,SUM(PB106:PM106)/cap_eff,0)</f>
        <v/>
      </c>
      <c r="LP270" s="44">
        <f>LP121+IF(LP$4=horizon,SUM(PB106:PM106)/cap_eff,0)</f>
        <v/>
      </c>
      <c r="LQ270" s="44">
        <f>LQ121+IF(LQ$4=horizon,SUM(PB106:PM106)/cap_eff,0)</f>
        <v/>
      </c>
      <c r="LR270" s="44">
        <f>LR121+IF(LR$4=horizon,SUM(PB106:PM106)/cap_eff,0)</f>
        <v/>
      </c>
      <c r="LS270" s="44">
        <f>LS121+IF(LS$4=horizon,SUM(PB106:PM106)/cap_eff,0)</f>
        <v/>
      </c>
      <c r="LT270" s="44">
        <f>LT121+IF(LT$4=horizon,SUM(PB106:PM106)/cap_eff,0)</f>
        <v/>
      </c>
      <c r="LU270" s="44">
        <f>LU121+IF(LU$4=horizon,SUM(PB106:PM106)/cap_eff,0)</f>
        <v/>
      </c>
      <c r="LV270" s="44">
        <f>LV121+IF(LV$4=horizon,SUM(PB106:PM106)/cap_eff,0)</f>
        <v/>
      </c>
      <c r="LW270" s="44">
        <f>LW121+IF(LW$4=horizon,SUM(PB106:PM106)/cap_eff,0)</f>
        <v/>
      </c>
      <c r="LX270" s="44">
        <f>LX121+IF(LX$4=horizon,SUM(PB106:PM106)/cap_eff,0)</f>
        <v/>
      </c>
      <c r="LY270" s="44">
        <f>LY121+IF(LY$4=horizon,SUM(PB106:PM106)/cap_eff,0)</f>
        <v/>
      </c>
      <c r="LZ270" s="44">
        <f>LZ121+IF(LZ$4=horizon,SUM(PB106:PM106)/cap_eff,0)</f>
        <v/>
      </c>
      <c r="MA270" s="44">
        <f>MA121+IF(MA$4=horizon,SUM(PB106:PM106)/cap_eff,0)</f>
        <v/>
      </c>
      <c r="MB270" s="44">
        <f>MB121+IF(MB$4=horizon,SUM(PB106:PM106)/cap_eff,0)</f>
        <v/>
      </c>
      <c r="MC270" s="44">
        <f>MC121+IF(MC$4=horizon,SUM(PB106:PM106)/cap_eff,0)</f>
        <v/>
      </c>
      <c r="MD270" s="44">
        <f>MD121+IF(MD$4=horizon,SUM(PB106:PM106)/cap_eff,0)</f>
        <v/>
      </c>
      <c r="ME270" s="44">
        <f>ME121+IF(ME$4=horizon,SUM(PB106:PM106)/cap_eff,0)</f>
        <v/>
      </c>
      <c r="MF270" s="44">
        <f>MF121+IF(MF$4=horizon,SUM(PB106:PM106)/cap_eff,0)</f>
        <v/>
      </c>
      <c r="MG270" s="44">
        <f>MG121+IF(MG$4=horizon,SUM(PB106:PM106)/cap_eff,0)</f>
        <v/>
      </c>
      <c r="MH270" s="44">
        <f>MH121+IF(MH$4=horizon,SUM(PB106:PM106)/cap_eff,0)</f>
        <v/>
      </c>
      <c r="MI270" s="44">
        <f>MI121+IF(MI$4=horizon,SUM(PB106:PM106)/cap_eff,0)</f>
        <v/>
      </c>
      <c r="MJ270" s="44">
        <f>MJ121+IF(MJ$4=horizon,SUM(PB106:PM106)/cap_eff,0)</f>
        <v/>
      </c>
      <c r="MK270" s="44">
        <f>MK121+IF(MK$4=horizon,SUM(PB106:PM106)/cap_eff,0)</f>
        <v/>
      </c>
      <c r="ML270" s="44">
        <f>ML121+IF(ML$4=horizon,SUM(PB106:PM106)/cap_eff,0)</f>
        <v/>
      </c>
      <c r="MM270" s="44">
        <f>MM121+IF(MM$4=horizon,SUM(PB106:PM106)/cap_eff,0)</f>
        <v/>
      </c>
      <c r="MN270" s="44">
        <f>MN121+IF(MN$4=horizon,SUM(PB106:PM106)/cap_eff,0)</f>
        <v/>
      </c>
      <c r="MO270" s="44">
        <f>MO121+IF(MO$4=horizon,SUM(PB106:PM106)/cap_eff,0)</f>
        <v/>
      </c>
      <c r="MP270" s="44">
        <f>MP121+IF(MP$4=horizon,SUM(PB106:PM106)/cap_eff,0)</f>
        <v/>
      </c>
      <c r="MQ270" s="44">
        <f>MQ121+IF(MQ$4=horizon,SUM(PB106:PM106)/cap_eff,0)</f>
        <v/>
      </c>
      <c r="MR270" s="44">
        <f>MR121+IF(MR$4=horizon,SUM(PB106:PM106)/cap_eff,0)</f>
        <v/>
      </c>
      <c r="MS270" s="44">
        <f>MS121+IF(MS$4=horizon,SUM(PB106:PM106)/cap_eff,0)</f>
        <v/>
      </c>
      <c r="MT270" s="44">
        <f>MT121+IF(MT$4=horizon,SUM(PB106:PM106)/cap_eff,0)</f>
        <v/>
      </c>
      <c r="MU270" s="44">
        <f>MU121+IF(MU$4=horizon,SUM(PB106:PM106)/cap_eff,0)</f>
        <v/>
      </c>
      <c r="MV270" s="44">
        <f>MV121+IF(MV$4=horizon,SUM(PB106:PM106)/cap_eff,0)</f>
        <v/>
      </c>
      <c r="MW270" s="44">
        <f>MW121+IF(MW$4=horizon,SUM(PB106:PM106)/cap_eff,0)</f>
        <v/>
      </c>
      <c r="MX270" s="44">
        <f>MX121+IF(MX$4=horizon,SUM(PB106:PM106)/cap_eff,0)</f>
        <v/>
      </c>
      <c r="MY270" s="44">
        <f>MY121+IF(MY$4=horizon,SUM(PB106:PM106)/cap_eff,0)</f>
        <v/>
      </c>
      <c r="MZ270" s="44">
        <f>MZ121+IF(MZ$4=horizon,SUM(PB106:PM106)/cap_eff,0)</f>
        <v/>
      </c>
      <c r="NA270" s="44">
        <f>NA121+IF(NA$4=horizon,SUM(PB106:PM106)/cap_eff,0)</f>
        <v/>
      </c>
      <c r="NB270" s="44">
        <f>NB121+IF(NB$4=horizon,SUM(PB106:PM106)/cap_eff,0)</f>
        <v/>
      </c>
      <c r="NC270" s="44">
        <f>NC121+IF(NC$4=horizon,SUM(PB106:PM106)/cap_eff,0)</f>
        <v/>
      </c>
      <c r="ND270" s="44">
        <f>ND121+IF(ND$4=horizon,SUM(PB106:PM106)/cap_eff,0)</f>
        <v/>
      </c>
      <c r="NE270" s="44">
        <f>NE121+IF(NE$4=horizon,SUM(PB106:PM106)/cap_eff,0)</f>
        <v/>
      </c>
      <c r="NF270" s="44">
        <f>NF121+IF(NF$4=horizon,SUM(PB106:PM106)/cap_eff,0)</f>
        <v/>
      </c>
      <c r="NG270" s="44">
        <f>NG121+IF(NG$4=horizon,SUM(PB106:PM106)/cap_eff,0)</f>
        <v/>
      </c>
      <c r="NH270" s="44">
        <f>NH121+IF(NH$4=horizon,SUM(PB106:PM106)/cap_eff,0)</f>
        <v/>
      </c>
      <c r="NI270" s="44">
        <f>NI121+IF(NI$4=horizon,SUM(PB106:PM106)/cap_eff,0)</f>
        <v/>
      </c>
      <c r="NJ270" s="44">
        <f>NJ121+IF(NJ$4=horizon,SUM(PB106:PM106)/cap_eff,0)</f>
        <v/>
      </c>
      <c r="NK270" s="44">
        <f>NK121+IF(NK$4=horizon,SUM(PB106:PM106)/cap_eff,0)</f>
        <v/>
      </c>
      <c r="NL270" s="44">
        <f>NL121+IF(NL$4=horizon,SUM(PB106:PM106)/cap_eff,0)</f>
        <v/>
      </c>
      <c r="NM270" s="44">
        <f>NM121+IF(NM$4=horizon,SUM(PB106:PM106)/cap_eff,0)</f>
        <v/>
      </c>
      <c r="NN270" s="44">
        <f>NN121+IF(NN$4=horizon,SUM(PB106:PM106)/cap_eff,0)</f>
        <v/>
      </c>
      <c r="NO270" s="44">
        <f>NO121+IF(NO$4=horizon,SUM(PB106:PM106)/cap_eff,0)</f>
        <v/>
      </c>
      <c r="NP270" s="44">
        <f>NP121+IF(NP$4=horizon,SUM(PB106:PM106)/cap_eff,0)</f>
        <v/>
      </c>
      <c r="NQ270" s="44">
        <f>NQ121+IF(NQ$4=horizon,SUM(PB106:PM106)/cap_eff,0)</f>
        <v/>
      </c>
      <c r="NR270" s="44">
        <f>NR121+IF(NR$4=horizon,SUM(PB106:PM106)/cap_eff,0)</f>
        <v/>
      </c>
      <c r="NS270" s="44">
        <f>NS121+IF(NS$4=horizon,SUM(PB106:PM106)/cap_eff,0)</f>
        <v/>
      </c>
      <c r="NT270" s="44">
        <f>NT121+IF(NT$4=horizon,SUM(PB106:PM106)/cap_eff,0)</f>
        <v/>
      </c>
      <c r="NU270" s="44">
        <f>NU121+IF(NU$4=horizon,SUM(PB106:PM106)/cap_eff,0)</f>
        <v/>
      </c>
      <c r="NV270" s="44">
        <f>NV121+IF(NV$4=horizon,SUM(PB106:PM106)/cap_eff,0)</f>
        <v/>
      </c>
      <c r="NW270" s="44">
        <f>NW121+IF(NW$4=horizon,SUM(PB106:PM106)/cap_eff,0)</f>
        <v/>
      </c>
      <c r="NX270" s="44">
        <f>NX121+IF(NX$4=horizon,SUM(PB106:PM106)/cap_eff,0)</f>
        <v/>
      </c>
      <c r="NY270" s="44">
        <f>NY121+IF(NY$4=horizon,SUM(PB106:PM106)/cap_eff,0)</f>
        <v/>
      </c>
      <c r="NZ270" s="44">
        <f>NZ121+IF(NZ$4=horizon,SUM(PB106:PM106)/cap_eff,0)</f>
        <v/>
      </c>
      <c r="OA270" s="44">
        <f>OA121+IF(OA$4=horizon,SUM(PB106:PM106)/cap_eff,0)</f>
        <v/>
      </c>
      <c r="OB270" s="44">
        <f>OB121+IF(OB$4=horizon,SUM(PB106:PM106)/cap_eff,0)</f>
        <v/>
      </c>
      <c r="OC270" s="44">
        <f>OC121+IF(OC$4=horizon,SUM(PB106:PM106)/cap_eff,0)</f>
        <v/>
      </c>
      <c r="OD270" s="44">
        <f>OD121+IF(OD$4=horizon,SUM(PB106:PM106)/cap_eff,0)</f>
        <v/>
      </c>
      <c r="OE270" s="44">
        <f>OE121+IF(OE$4=horizon,SUM(PB106:PM106)/cap_eff,0)</f>
        <v/>
      </c>
      <c r="OF270" s="44">
        <f>OF121+IF(OF$4=horizon,SUM(PB106:PM106)/cap_eff,0)</f>
        <v/>
      </c>
      <c r="OG270" s="44">
        <f>OG121+IF(OG$4=horizon,SUM(PB106:PM106)/cap_eff,0)</f>
        <v/>
      </c>
      <c r="OH270" s="44">
        <f>OH121+IF(OH$4=horizon,SUM(PB106:PM106)/cap_eff,0)</f>
        <v/>
      </c>
      <c r="OI270" s="44">
        <f>OI121+IF(OI$4=horizon,SUM(PB106:PM106)/cap_eff,0)</f>
        <v/>
      </c>
      <c r="OJ270" s="44">
        <f>OJ121+IF(OJ$4=horizon,SUM(PB106:PM106)/cap_eff,0)</f>
        <v/>
      </c>
      <c r="OK270" s="44">
        <f>OK121+IF(OK$4=horizon,SUM(PB106:PM106)/cap_eff,0)</f>
        <v/>
      </c>
      <c r="OL270" s="44">
        <f>OL121+IF(OL$4=horizon,SUM(PB106:PM106)/cap_eff,0)</f>
        <v/>
      </c>
      <c r="OM270" s="44">
        <f>OM121+IF(OM$4=horizon,SUM(PB106:PM106)/cap_eff,0)</f>
        <v/>
      </c>
      <c r="ON270" s="44">
        <f>ON121+IF(ON$4=horizon,SUM(PB106:PM106)/cap_eff,0)</f>
        <v/>
      </c>
      <c r="OO270" s="44">
        <f>OO121+IF(OO$4=horizon,SUM(PB106:PM106)/cap_eff,0)</f>
        <v/>
      </c>
      <c r="OP270" s="44">
        <f>OP121+IF(OP$4=horizon,SUM(PB106:PM106)/cap_eff,0)</f>
        <v/>
      </c>
      <c r="OQ270" s="44">
        <f>OQ121+IF(OQ$4=horizon,SUM(PB106:PM106)/cap_eff,0)</f>
        <v/>
      </c>
      <c r="OR270" s="44">
        <f>OR121+IF(OR$4=horizon,SUM(PB106:PM106)/cap_eff,0)</f>
        <v/>
      </c>
      <c r="OS270" s="44">
        <f>OS121+IF(OS$4=horizon,SUM(PB106:PM106)/cap_eff,0)</f>
        <v/>
      </c>
      <c r="OT270" s="44">
        <f>OT121+IF(OT$4=horizon,SUM(PB106:PM106)/cap_eff,0)</f>
        <v/>
      </c>
      <c r="OU270" s="44">
        <f>OU121+IF(OU$4=horizon,SUM(PB106:PM106)/cap_eff,0)</f>
        <v/>
      </c>
      <c r="OV270" s="44">
        <f>OV121+IF(OV$4=horizon,SUM(PB106:PM106)/cap_eff,0)</f>
        <v/>
      </c>
      <c r="OW270" s="44">
        <f>OW121+IF(OW$4=horizon,SUM(PB106:PM106)/cap_eff,0)</f>
        <v/>
      </c>
      <c r="OX270" s="44">
        <f>OX121+IF(OX$4=horizon,SUM(PB106:PM106)/cap_eff,0)</f>
        <v/>
      </c>
      <c r="OY270" s="44">
        <f>OY121+IF(OY$4=horizon,SUM(PB106:PM106)/cap_eff,0)</f>
        <v/>
      </c>
      <c r="OZ270" s="44">
        <f>OZ121+IF(OZ$4=horizon,SUM(PB106:PM106)/cap_eff,0)</f>
        <v/>
      </c>
      <c r="PA270" s="44">
        <f>PA121+IF(PA$4=horizon,SUM(PB106:PM106)/cap_eff,0)</f>
        <v/>
      </c>
      <c r="PB270" s="44">
        <f>PB121+IF(PB$4=horizon,SUM(PB106:PM106)/cap_eff,0)</f>
        <v/>
      </c>
      <c r="PC270" s="44">
        <f>PC121+IF(PC$4=horizon,SUM(PB106:PM106)/cap_eff,0)</f>
        <v/>
      </c>
      <c r="PD270" s="44">
        <f>PD121+IF(PD$4=horizon,SUM(PB106:PM106)/cap_eff,0)</f>
        <v/>
      </c>
      <c r="PE270" s="44">
        <f>PE121+IF(PE$4=horizon,SUM(PB106:PM106)/cap_eff,0)</f>
        <v/>
      </c>
      <c r="PF270" s="44">
        <f>PF121+IF(PF$4=horizon,SUM(PB106:PM106)/cap_eff,0)</f>
        <v/>
      </c>
      <c r="PG270" s="44">
        <f>PG121+IF(PG$4=horizon,SUM(PB106:PM106)/cap_eff,0)</f>
        <v/>
      </c>
      <c r="PH270" s="44">
        <f>PH121+IF(PH$4=horizon,SUM(PB106:PM106)/cap_eff,0)</f>
        <v/>
      </c>
      <c r="PI270" s="44">
        <f>PI121+IF(PI$4=horizon,SUM(PB106:PM106)/cap_eff,0)</f>
        <v/>
      </c>
      <c r="PJ270" s="44">
        <f>PJ121+IF(PJ$4=horizon,SUM(PB106:PM106)/cap_eff,0)</f>
        <v/>
      </c>
      <c r="PK270" s="44">
        <f>PK121+IF(PK$4=horizon,SUM(PB106:PM106)/cap_eff,0)</f>
        <v/>
      </c>
      <c r="PL270" s="44">
        <f>PL121+IF(PL$4=horizon,SUM(PB106:PM106)/cap_eff,0)</f>
        <v/>
      </c>
      <c r="PM270" s="44">
        <f>PM121+IF(PM$4=horizon,SUM(PB106:PM106)/cap_eff,0)</f>
        <v/>
      </c>
    </row>
    <row r="271">
      <c r="A271" s="9" t="inlineStr">
        <is>
          <t>P3 unlevered CF incl. terminal at horizon</t>
        </is>
      </c>
      <c r="B271" s="9" t="inlineStr">
        <is>
          <t>P3</t>
        </is>
      </c>
      <c r="C271" s="43">
        <f>SUM(D271:PM271)</f>
        <v/>
      </c>
      <c r="D271" s="44">
        <f>D179+IF(D$4=horizon,SUM(PB164:PM164)/cap_eff,0)</f>
        <v/>
      </c>
      <c r="E271" s="44">
        <f>E179+IF(E$4=horizon,SUM(PB164:PM164)/cap_eff,0)</f>
        <v/>
      </c>
      <c r="F271" s="44">
        <f>F179+IF(F$4=horizon,SUM(PB164:PM164)/cap_eff,0)</f>
        <v/>
      </c>
      <c r="G271" s="44">
        <f>G179+IF(G$4=horizon,SUM(PB164:PM164)/cap_eff,0)</f>
        <v/>
      </c>
      <c r="H271" s="44">
        <f>H179+IF(H$4=horizon,SUM(PB164:PM164)/cap_eff,0)</f>
        <v/>
      </c>
      <c r="I271" s="44">
        <f>I179+IF(I$4=horizon,SUM(PB164:PM164)/cap_eff,0)</f>
        <v/>
      </c>
      <c r="J271" s="44">
        <f>J179+IF(J$4=horizon,SUM(PB164:PM164)/cap_eff,0)</f>
        <v/>
      </c>
      <c r="K271" s="44">
        <f>K179+IF(K$4=horizon,SUM(PB164:PM164)/cap_eff,0)</f>
        <v/>
      </c>
      <c r="L271" s="44">
        <f>L179+IF(L$4=horizon,SUM(PB164:PM164)/cap_eff,0)</f>
        <v/>
      </c>
      <c r="M271" s="44">
        <f>M179+IF(M$4=horizon,SUM(PB164:PM164)/cap_eff,0)</f>
        <v/>
      </c>
      <c r="N271" s="44">
        <f>N179+IF(N$4=horizon,SUM(PB164:PM164)/cap_eff,0)</f>
        <v/>
      </c>
      <c r="O271" s="44">
        <f>O179+IF(O$4=horizon,SUM(PB164:PM164)/cap_eff,0)</f>
        <v/>
      </c>
      <c r="P271" s="44">
        <f>P179+IF(P$4=horizon,SUM(PB164:PM164)/cap_eff,0)</f>
        <v/>
      </c>
      <c r="Q271" s="44">
        <f>Q179+IF(Q$4=horizon,SUM(PB164:PM164)/cap_eff,0)</f>
        <v/>
      </c>
      <c r="R271" s="44">
        <f>R179+IF(R$4=horizon,SUM(PB164:PM164)/cap_eff,0)</f>
        <v/>
      </c>
      <c r="S271" s="44">
        <f>S179+IF(S$4=horizon,SUM(PB164:PM164)/cap_eff,0)</f>
        <v/>
      </c>
      <c r="T271" s="44">
        <f>T179+IF(T$4=horizon,SUM(PB164:PM164)/cap_eff,0)</f>
        <v/>
      </c>
      <c r="U271" s="44">
        <f>U179+IF(U$4=horizon,SUM(PB164:PM164)/cap_eff,0)</f>
        <v/>
      </c>
      <c r="V271" s="44">
        <f>V179+IF(V$4=horizon,SUM(PB164:PM164)/cap_eff,0)</f>
        <v/>
      </c>
      <c r="W271" s="44">
        <f>W179+IF(W$4=horizon,SUM(PB164:PM164)/cap_eff,0)</f>
        <v/>
      </c>
      <c r="X271" s="44">
        <f>X179+IF(X$4=horizon,SUM(PB164:PM164)/cap_eff,0)</f>
        <v/>
      </c>
      <c r="Y271" s="44">
        <f>Y179+IF(Y$4=horizon,SUM(PB164:PM164)/cap_eff,0)</f>
        <v/>
      </c>
      <c r="Z271" s="44">
        <f>Z179+IF(Z$4=horizon,SUM(PB164:PM164)/cap_eff,0)</f>
        <v/>
      </c>
      <c r="AA271" s="44">
        <f>AA179+IF(AA$4=horizon,SUM(PB164:PM164)/cap_eff,0)</f>
        <v/>
      </c>
      <c r="AB271" s="44">
        <f>AB179+IF(AB$4=horizon,SUM(PB164:PM164)/cap_eff,0)</f>
        <v/>
      </c>
      <c r="AC271" s="44">
        <f>AC179+IF(AC$4=horizon,SUM(PB164:PM164)/cap_eff,0)</f>
        <v/>
      </c>
      <c r="AD271" s="44">
        <f>AD179+IF(AD$4=horizon,SUM(PB164:PM164)/cap_eff,0)</f>
        <v/>
      </c>
      <c r="AE271" s="44">
        <f>AE179+IF(AE$4=horizon,SUM(PB164:PM164)/cap_eff,0)</f>
        <v/>
      </c>
      <c r="AF271" s="44">
        <f>AF179+IF(AF$4=horizon,SUM(PB164:PM164)/cap_eff,0)</f>
        <v/>
      </c>
      <c r="AG271" s="44">
        <f>AG179+IF(AG$4=horizon,SUM(PB164:PM164)/cap_eff,0)</f>
        <v/>
      </c>
      <c r="AH271" s="44">
        <f>AH179+IF(AH$4=horizon,SUM(PB164:PM164)/cap_eff,0)</f>
        <v/>
      </c>
      <c r="AI271" s="44">
        <f>AI179+IF(AI$4=horizon,SUM(PB164:PM164)/cap_eff,0)</f>
        <v/>
      </c>
      <c r="AJ271" s="44">
        <f>AJ179+IF(AJ$4=horizon,SUM(PB164:PM164)/cap_eff,0)</f>
        <v/>
      </c>
      <c r="AK271" s="44">
        <f>AK179+IF(AK$4=horizon,SUM(PB164:PM164)/cap_eff,0)</f>
        <v/>
      </c>
      <c r="AL271" s="44">
        <f>AL179+IF(AL$4=horizon,SUM(PB164:PM164)/cap_eff,0)</f>
        <v/>
      </c>
      <c r="AM271" s="44">
        <f>AM179+IF(AM$4=horizon,SUM(PB164:PM164)/cap_eff,0)</f>
        <v/>
      </c>
      <c r="AN271" s="44">
        <f>AN179+IF(AN$4=horizon,SUM(PB164:PM164)/cap_eff,0)</f>
        <v/>
      </c>
      <c r="AO271" s="44">
        <f>AO179+IF(AO$4=horizon,SUM(PB164:PM164)/cap_eff,0)</f>
        <v/>
      </c>
      <c r="AP271" s="44">
        <f>AP179+IF(AP$4=horizon,SUM(PB164:PM164)/cap_eff,0)</f>
        <v/>
      </c>
      <c r="AQ271" s="44">
        <f>AQ179+IF(AQ$4=horizon,SUM(PB164:PM164)/cap_eff,0)</f>
        <v/>
      </c>
      <c r="AR271" s="44">
        <f>AR179+IF(AR$4=horizon,SUM(PB164:PM164)/cap_eff,0)</f>
        <v/>
      </c>
      <c r="AS271" s="44">
        <f>AS179+IF(AS$4=horizon,SUM(PB164:PM164)/cap_eff,0)</f>
        <v/>
      </c>
      <c r="AT271" s="44">
        <f>AT179+IF(AT$4=horizon,SUM(PB164:PM164)/cap_eff,0)</f>
        <v/>
      </c>
      <c r="AU271" s="44">
        <f>AU179+IF(AU$4=horizon,SUM(PB164:PM164)/cap_eff,0)</f>
        <v/>
      </c>
      <c r="AV271" s="44">
        <f>AV179+IF(AV$4=horizon,SUM(PB164:PM164)/cap_eff,0)</f>
        <v/>
      </c>
      <c r="AW271" s="44">
        <f>AW179+IF(AW$4=horizon,SUM(PB164:PM164)/cap_eff,0)</f>
        <v/>
      </c>
      <c r="AX271" s="44">
        <f>AX179+IF(AX$4=horizon,SUM(PB164:PM164)/cap_eff,0)</f>
        <v/>
      </c>
      <c r="AY271" s="44">
        <f>AY179+IF(AY$4=horizon,SUM(PB164:PM164)/cap_eff,0)</f>
        <v/>
      </c>
      <c r="AZ271" s="44">
        <f>AZ179+IF(AZ$4=horizon,SUM(PB164:PM164)/cap_eff,0)</f>
        <v/>
      </c>
      <c r="BA271" s="44">
        <f>BA179+IF(BA$4=horizon,SUM(PB164:PM164)/cap_eff,0)</f>
        <v/>
      </c>
      <c r="BB271" s="44">
        <f>BB179+IF(BB$4=horizon,SUM(PB164:PM164)/cap_eff,0)</f>
        <v/>
      </c>
      <c r="BC271" s="44">
        <f>BC179+IF(BC$4=horizon,SUM(PB164:PM164)/cap_eff,0)</f>
        <v/>
      </c>
      <c r="BD271" s="44">
        <f>BD179+IF(BD$4=horizon,SUM(PB164:PM164)/cap_eff,0)</f>
        <v/>
      </c>
      <c r="BE271" s="44">
        <f>BE179+IF(BE$4=horizon,SUM(PB164:PM164)/cap_eff,0)</f>
        <v/>
      </c>
      <c r="BF271" s="44">
        <f>BF179+IF(BF$4=horizon,SUM(PB164:PM164)/cap_eff,0)</f>
        <v/>
      </c>
      <c r="BG271" s="44">
        <f>BG179+IF(BG$4=horizon,SUM(PB164:PM164)/cap_eff,0)</f>
        <v/>
      </c>
      <c r="BH271" s="44">
        <f>BH179+IF(BH$4=horizon,SUM(PB164:PM164)/cap_eff,0)</f>
        <v/>
      </c>
      <c r="BI271" s="44">
        <f>BI179+IF(BI$4=horizon,SUM(PB164:PM164)/cap_eff,0)</f>
        <v/>
      </c>
      <c r="BJ271" s="44">
        <f>BJ179+IF(BJ$4=horizon,SUM(PB164:PM164)/cap_eff,0)</f>
        <v/>
      </c>
      <c r="BK271" s="44">
        <f>BK179+IF(BK$4=horizon,SUM(PB164:PM164)/cap_eff,0)</f>
        <v/>
      </c>
      <c r="BL271" s="44">
        <f>BL179+IF(BL$4=horizon,SUM(PB164:PM164)/cap_eff,0)</f>
        <v/>
      </c>
      <c r="BM271" s="44">
        <f>BM179+IF(BM$4=horizon,SUM(PB164:PM164)/cap_eff,0)</f>
        <v/>
      </c>
      <c r="BN271" s="44">
        <f>BN179+IF(BN$4=horizon,SUM(PB164:PM164)/cap_eff,0)</f>
        <v/>
      </c>
      <c r="BO271" s="44">
        <f>BO179+IF(BO$4=horizon,SUM(PB164:PM164)/cap_eff,0)</f>
        <v/>
      </c>
      <c r="BP271" s="44">
        <f>BP179+IF(BP$4=horizon,SUM(PB164:PM164)/cap_eff,0)</f>
        <v/>
      </c>
      <c r="BQ271" s="44">
        <f>BQ179+IF(BQ$4=horizon,SUM(PB164:PM164)/cap_eff,0)</f>
        <v/>
      </c>
      <c r="BR271" s="44">
        <f>BR179+IF(BR$4=horizon,SUM(PB164:PM164)/cap_eff,0)</f>
        <v/>
      </c>
      <c r="BS271" s="44">
        <f>BS179+IF(BS$4=horizon,SUM(PB164:PM164)/cap_eff,0)</f>
        <v/>
      </c>
      <c r="BT271" s="44">
        <f>BT179+IF(BT$4=horizon,SUM(PB164:PM164)/cap_eff,0)</f>
        <v/>
      </c>
      <c r="BU271" s="44">
        <f>BU179+IF(BU$4=horizon,SUM(PB164:PM164)/cap_eff,0)</f>
        <v/>
      </c>
      <c r="BV271" s="44">
        <f>BV179+IF(BV$4=horizon,SUM(PB164:PM164)/cap_eff,0)</f>
        <v/>
      </c>
      <c r="BW271" s="44">
        <f>BW179+IF(BW$4=horizon,SUM(PB164:PM164)/cap_eff,0)</f>
        <v/>
      </c>
      <c r="BX271" s="44">
        <f>BX179+IF(BX$4=horizon,SUM(PB164:PM164)/cap_eff,0)</f>
        <v/>
      </c>
      <c r="BY271" s="44">
        <f>BY179+IF(BY$4=horizon,SUM(PB164:PM164)/cap_eff,0)</f>
        <v/>
      </c>
      <c r="BZ271" s="44">
        <f>BZ179+IF(BZ$4=horizon,SUM(PB164:PM164)/cap_eff,0)</f>
        <v/>
      </c>
      <c r="CA271" s="44">
        <f>CA179+IF(CA$4=horizon,SUM(PB164:PM164)/cap_eff,0)</f>
        <v/>
      </c>
      <c r="CB271" s="44">
        <f>CB179+IF(CB$4=horizon,SUM(PB164:PM164)/cap_eff,0)</f>
        <v/>
      </c>
      <c r="CC271" s="44">
        <f>CC179+IF(CC$4=horizon,SUM(PB164:PM164)/cap_eff,0)</f>
        <v/>
      </c>
      <c r="CD271" s="44">
        <f>CD179+IF(CD$4=horizon,SUM(PB164:PM164)/cap_eff,0)</f>
        <v/>
      </c>
      <c r="CE271" s="44">
        <f>CE179+IF(CE$4=horizon,SUM(PB164:PM164)/cap_eff,0)</f>
        <v/>
      </c>
      <c r="CF271" s="44">
        <f>CF179+IF(CF$4=horizon,SUM(PB164:PM164)/cap_eff,0)</f>
        <v/>
      </c>
      <c r="CG271" s="44">
        <f>CG179+IF(CG$4=horizon,SUM(PB164:PM164)/cap_eff,0)</f>
        <v/>
      </c>
      <c r="CH271" s="44">
        <f>CH179+IF(CH$4=horizon,SUM(PB164:PM164)/cap_eff,0)</f>
        <v/>
      </c>
      <c r="CI271" s="44">
        <f>CI179+IF(CI$4=horizon,SUM(PB164:PM164)/cap_eff,0)</f>
        <v/>
      </c>
      <c r="CJ271" s="44">
        <f>CJ179+IF(CJ$4=horizon,SUM(PB164:PM164)/cap_eff,0)</f>
        <v/>
      </c>
      <c r="CK271" s="44">
        <f>CK179+IF(CK$4=horizon,SUM(PB164:PM164)/cap_eff,0)</f>
        <v/>
      </c>
      <c r="CL271" s="44">
        <f>CL179+IF(CL$4=horizon,SUM(PB164:PM164)/cap_eff,0)</f>
        <v/>
      </c>
      <c r="CM271" s="44">
        <f>CM179+IF(CM$4=horizon,SUM(PB164:PM164)/cap_eff,0)</f>
        <v/>
      </c>
      <c r="CN271" s="44">
        <f>CN179+IF(CN$4=horizon,SUM(PB164:PM164)/cap_eff,0)</f>
        <v/>
      </c>
      <c r="CO271" s="44">
        <f>CO179+IF(CO$4=horizon,SUM(PB164:PM164)/cap_eff,0)</f>
        <v/>
      </c>
      <c r="CP271" s="44">
        <f>CP179+IF(CP$4=horizon,SUM(PB164:PM164)/cap_eff,0)</f>
        <v/>
      </c>
      <c r="CQ271" s="44">
        <f>CQ179+IF(CQ$4=horizon,SUM(PB164:PM164)/cap_eff,0)</f>
        <v/>
      </c>
      <c r="CR271" s="44">
        <f>CR179+IF(CR$4=horizon,SUM(PB164:PM164)/cap_eff,0)</f>
        <v/>
      </c>
      <c r="CS271" s="44">
        <f>CS179+IF(CS$4=horizon,SUM(PB164:PM164)/cap_eff,0)</f>
        <v/>
      </c>
      <c r="CT271" s="44">
        <f>CT179+IF(CT$4=horizon,SUM(PB164:PM164)/cap_eff,0)</f>
        <v/>
      </c>
      <c r="CU271" s="44">
        <f>CU179+IF(CU$4=horizon,SUM(PB164:PM164)/cap_eff,0)</f>
        <v/>
      </c>
      <c r="CV271" s="44">
        <f>CV179+IF(CV$4=horizon,SUM(PB164:PM164)/cap_eff,0)</f>
        <v/>
      </c>
      <c r="CW271" s="44">
        <f>CW179+IF(CW$4=horizon,SUM(PB164:PM164)/cap_eff,0)</f>
        <v/>
      </c>
      <c r="CX271" s="44">
        <f>CX179+IF(CX$4=horizon,SUM(PB164:PM164)/cap_eff,0)</f>
        <v/>
      </c>
      <c r="CY271" s="44">
        <f>CY179+IF(CY$4=horizon,SUM(PB164:PM164)/cap_eff,0)</f>
        <v/>
      </c>
      <c r="CZ271" s="44">
        <f>CZ179+IF(CZ$4=horizon,SUM(PB164:PM164)/cap_eff,0)</f>
        <v/>
      </c>
      <c r="DA271" s="44">
        <f>DA179+IF(DA$4=horizon,SUM(PB164:PM164)/cap_eff,0)</f>
        <v/>
      </c>
      <c r="DB271" s="44">
        <f>DB179+IF(DB$4=horizon,SUM(PB164:PM164)/cap_eff,0)</f>
        <v/>
      </c>
      <c r="DC271" s="44">
        <f>DC179+IF(DC$4=horizon,SUM(PB164:PM164)/cap_eff,0)</f>
        <v/>
      </c>
      <c r="DD271" s="44">
        <f>DD179+IF(DD$4=horizon,SUM(PB164:PM164)/cap_eff,0)</f>
        <v/>
      </c>
      <c r="DE271" s="44">
        <f>DE179+IF(DE$4=horizon,SUM(PB164:PM164)/cap_eff,0)</f>
        <v/>
      </c>
      <c r="DF271" s="44">
        <f>DF179+IF(DF$4=horizon,SUM(PB164:PM164)/cap_eff,0)</f>
        <v/>
      </c>
      <c r="DG271" s="44">
        <f>DG179+IF(DG$4=horizon,SUM(PB164:PM164)/cap_eff,0)</f>
        <v/>
      </c>
      <c r="DH271" s="44">
        <f>DH179+IF(DH$4=horizon,SUM(PB164:PM164)/cap_eff,0)</f>
        <v/>
      </c>
      <c r="DI271" s="44">
        <f>DI179+IF(DI$4=horizon,SUM(PB164:PM164)/cap_eff,0)</f>
        <v/>
      </c>
      <c r="DJ271" s="44">
        <f>DJ179+IF(DJ$4=horizon,SUM(PB164:PM164)/cap_eff,0)</f>
        <v/>
      </c>
      <c r="DK271" s="44">
        <f>DK179+IF(DK$4=horizon,SUM(PB164:PM164)/cap_eff,0)</f>
        <v/>
      </c>
      <c r="DL271" s="44">
        <f>DL179+IF(DL$4=horizon,SUM(PB164:PM164)/cap_eff,0)</f>
        <v/>
      </c>
      <c r="DM271" s="44">
        <f>DM179+IF(DM$4=horizon,SUM(PB164:PM164)/cap_eff,0)</f>
        <v/>
      </c>
      <c r="DN271" s="44">
        <f>DN179+IF(DN$4=horizon,SUM(PB164:PM164)/cap_eff,0)</f>
        <v/>
      </c>
      <c r="DO271" s="44">
        <f>DO179+IF(DO$4=horizon,SUM(PB164:PM164)/cap_eff,0)</f>
        <v/>
      </c>
      <c r="DP271" s="44">
        <f>DP179+IF(DP$4=horizon,SUM(PB164:PM164)/cap_eff,0)</f>
        <v/>
      </c>
      <c r="DQ271" s="44">
        <f>DQ179+IF(DQ$4=horizon,SUM(PB164:PM164)/cap_eff,0)</f>
        <v/>
      </c>
      <c r="DR271" s="44">
        <f>DR179+IF(DR$4=horizon,SUM(PB164:PM164)/cap_eff,0)</f>
        <v/>
      </c>
      <c r="DS271" s="44">
        <f>DS179+IF(DS$4=horizon,SUM(PB164:PM164)/cap_eff,0)</f>
        <v/>
      </c>
      <c r="DT271" s="44">
        <f>DT179+IF(DT$4=horizon,SUM(PB164:PM164)/cap_eff,0)</f>
        <v/>
      </c>
      <c r="DU271" s="44">
        <f>DU179+IF(DU$4=horizon,SUM(PB164:PM164)/cap_eff,0)</f>
        <v/>
      </c>
      <c r="DV271" s="44">
        <f>DV179+IF(DV$4=horizon,SUM(PB164:PM164)/cap_eff,0)</f>
        <v/>
      </c>
      <c r="DW271" s="44">
        <f>DW179+IF(DW$4=horizon,SUM(PB164:PM164)/cap_eff,0)</f>
        <v/>
      </c>
      <c r="DX271" s="44">
        <f>DX179+IF(DX$4=horizon,SUM(PB164:PM164)/cap_eff,0)</f>
        <v/>
      </c>
      <c r="DY271" s="44">
        <f>DY179+IF(DY$4=horizon,SUM(PB164:PM164)/cap_eff,0)</f>
        <v/>
      </c>
      <c r="DZ271" s="44">
        <f>DZ179+IF(DZ$4=horizon,SUM(PB164:PM164)/cap_eff,0)</f>
        <v/>
      </c>
      <c r="EA271" s="44">
        <f>EA179+IF(EA$4=horizon,SUM(PB164:PM164)/cap_eff,0)</f>
        <v/>
      </c>
      <c r="EB271" s="44">
        <f>EB179+IF(EB$4=horizon,SUM(PB164:PM164)/cap_eff,0)</f>
        <v/>
      </c>
      <c r="EC271" s="44">
        <f>EC179+IF(EC$4=horizon,SUM(PB164:PM164)/cap_eff,0)</f>
        <v/>
      </c>
      <c r="ED271" s="44">
        <f>ED179+IF(ED$4=horizon,SUM(PB164:PM164)/cap_eff,0)</f>
        <v/>
      </c>
      <c r="EE271" s="44">
        <f>EE179+IF(EE$4=horizon,SUM(PB164:PM164)/cap_eff,0)</f>
        <v/>
      </c>
      <c r="EF271" s="44">
        <f>EF179+IF(EF$4=horizon,SUM(PB164:PM164)/cap_eff,0)</f>
        <v/>
      </c>
      <c r="EG271" s="44">
        <f>EG179+IF(EG$4=horizon,SUM(PB164:PM164)/cap_eff,0)</f>
        <v/>
      </c>
      <c r="EH271" s="44">
        <f>EH179+IF(EH$4=horizon,SUM(PB164:PM164)/cap_eff,0)</f>
        <v/>
      </c>
      <c r="EI271" s="44">
        <f>EI179+IF(EI$4=horizon,SUM(PB164:PM164)/cap_eff,0)</f>
        <v/>
      </c>
      <c r="EJ271" s="44">
        <f>EJ179+IF(EJ$4=horizon,SUM(PB164:PM164)/cap_eff,0)</f>
        <v/>
      </c>
      <c r="EK271" s="44">
        <f>EK179+IF(EK$4=horizon,SUM(PB164:PM164)/cap_eff,0)</f>
        <v/>
      </c>
      <c r="EL271" s="44">
        <f>EL179+IF(EL$4=horizon,SUM(PB164:PM164)/cap_eff,0)</f>
        <v/>
      </c>
      <c r="EM271" s="44">
        <f>EM179+IF(EM$4=horizon,SUM(PB164:PM164)/cap_eff,0)</f>
        <v/>
      </c>
      <c r="EN271" s="44">
        <f>EN179+IF(EN$4=horizon,SUM(PB164:PM164)/cap_eff,0)</f>
        <v/>
      </c>
      <c r="EO271" s="44">
        <f>EO179+IF(EO$4=horizon,SUM(PB164:PM164)/cap_eff,0)</f>
        <v/>
      </c>
      <c r="EP271" s="44">
        <f>EP179+IF(EP$4=horizon,SUM(PB164:PM164)/cap_eff,0)</f>
        <v/>
      </c>
      <c r="EQ271" s="44">
        <f>EQ179+IF(EQ$4=horizon,SUM(PB164:PM164)/cap_eff,0)</f>
        <v/>
      </c>
      <c r="ER271" s="44">
        <f>ER179+IF(ER$4=horizon,SUM(PB164:PM164)/cap_eff,0)</f>
        <v/>
      </c>
      <c r="ES271" s="44">
        <f>ES179+IF(ES$4=horizon,SUM(PB164:PM164)/cap_eff,0)</f>
        <v/>
      </c>
      <c r="ET271" s="44">
        <f>ET179+IF(ET$4=horizon,SUM(PB164:PM164)/cap_eff,0)</f>
        <v/>
      </c>
      <c r="EU271" s="44">
        <f>EU179+IF(EU$4=horizon,SUM(PB164:PM164)/cap_eff,0)</f>
        <v/>
      </c>
      <c r="EV271" s="44">
        <f>EV179+IF(EV$4=horizon,SUM(PB164:PM164)/cap_eff,0)</f>
        <v/>
      </c>
      <c r="EW271" s="44">
        <f>EW179+IF(EW$4=horizon,SUM(PB164:PM164)/cap_eff,0)</f>
        <v/>
      </c>
      <c r="EX271" s="44">
        <f>EX179+IF(EX$4=horizon,SUM(PB164:PM164)/cap_eff,0)</f>
        <v/>
      </c>
      <c r="EY271" s="44">
        <f>EY179+IF(EY$4=horizon,SUM(PB164:PM164)/cap_eff,0)</f>
        <v/>
      </c>
      <c r="EZ271" s="44">
        <f>EZ179+IF(EZ$4=horizon,SUM(PB164:PM164)/cap_eff,0)</f>
        <v/>
      </c>
      <c r="FA271" s="44">
        <f>FA179+IF(FA$4=horizon,SUM(PB164:PM164)/cap_eff,0)</f>
        <v/>
      </c>
      <c r="FB271" s="44">
        <f>FB179+IF(FB$4=horizon,SUM(PB164:PM164)/cap_eff,0)</f>
        <v/>
      </c>
      <c r="FC271" s="44">
        <f>FC179+IF(FC$4=horizon,SUM(PB164:PM164)/cap_eff,0)</f>
        <v/>
      </c>
      <c r="FD271" s="44">
        <f>FD179+IF(FD$4=horizon,SUM(PB164:PM164)/cap_eff,0)</f>
        <v/>
      </c>
      <c r="FE271" s="44">
        <f>FE179+IF(FE$4=horizon,SUM(PB164:PM164)/cap_eff,0)</f>
        <v/>
      </c>
      <c r="FF271" s="44">
        <f>FF179+IF(FF$4=horizon,SUM(PB164:PM164)/cap_eff,0)</f>
        <v/>
      </c>
      <c r="FG271" s="44">
        <f>FG179+IF(FG$4=horizon,SUM(PB164:PM164)/cap_eff,0)</f>
        <v/>
      </c>
      <c r="FH271" s="44">
        <f>FH179+IF(FH$4=horizon,SUM(PB164:PM164)/cap_eff,0)</f>
        <v/>
      </c>
      <c r="FI271" s="44">
        <f>FI179+IF(FI$4=horizon,SUM(PB164:PM164)/cap_eff,0)</f>
        <v/>
      </c>
      <c r="FJ271" s="44">
        <f>FJ179+IF(FJ$4=horizon,SUM(PB164:PM164)/cap_eff,0)</f>
        <v/>
      </c>
      <c r="FK271" s="44">
        <f>FK179+IF(FK$4=horizon,SUM(PB164:PM164)/cap_eff,0)</f>
        <v/>
      </c>
      <c r="FL271" s="44">
        <f>FL179+IF(FL$4=horizon,SUM(PB164:PM164)/cap_eff,0)</f>
        <v/>
      </c>
      <c r="FM271" s="44">
        <f>FM179+IF(FM$4=horizon,SUM(PB164:PM164)/cap_eff,0)</f>
        <v/>
      </c>
      <c r="FN271" s="44">
        <f>FN179+IF(FN$4=horizon,SUM(PB164:PM164)/cap_eff,0)</f>
        <v/>
      </c>
      <c r="FO271" s="44">
        <f>FO179+IF(FO$4=horizon,SUM(PB164:PM164)/cap_eff,0)</f>
        <v/>
      </c>
      <c r="FP271" s="44">
        <f>FP179+IF(FP$4=horizon,SUM(PB164:PM164)/cap_eff,0)</f>
        <v/>
      </c>
      <c r="FQ271" s="44">
        <f>FQ179+IF(FQ$4=horizon,SUM(PB164:PM164)/cap_eff,0)</f>
        <v/>
      </c>
      <c r="FR271" s="44">
        <f>FR179+IF(FR$4=horizon,SUM(PB164:PM164)/cap_eff,0)</f>
        <v/>
      </c>
      <c r="FS271" s="44">
        <f>FS179+IF(FS$4=horizon,SUM(PB164:PM164)/cap_eff,0)</f>
        <v/>
      </c>
      <c r="FT271" s="44">
        <f>FT179+IF(FT$4=horizon,SUM(PB164:PM164)/cap_eff,0)</f>
        <v/>
      </c>
      <c r="FU271" s="44">
        <f>FU179+IF(FU$4=horizon,SUM(PB164:PM164)/cap_eff,0)</f>
        <v/>
      </c>
      <c r="FV271" s="44">
        <f>FV179+IF(FV$4=horizon,SUM(PB164:PM164)/cap_eff,0)</f>
        <v/>
      </c>
      <c r="FW271" s="44">
        <f>FW179+IF(FW$4=horizon,SUM(PB164:PM164)/cap_eff,0)</f>
        <v/>
      </c>
      <c r="FX271" s="44">
        <f>FX179+IF(FX$4=horizon,SUM(PB164:PM164)/cap_eff,0)</f>
        <v/>
      </c>
      <c r="FY271" s="44">
        <f>FY179+IF(FY$4=horizon,SUM(PB164:PM164)/cap_eff,0)</f>
        <v/>
      </c>
      <c r="FZ271" s="44">
        <f>FZ179+IF(FZ$4=horizon,SUM(PB164:PM164)/cap_eff,0)</f>
        <v/>
      </c>
      <c r="GA271" s="44">
        <f>GA179+IF(GA$4=horizon,SUM(PB164:PM164)/cap_eff,0)</f>
        <v/>
      </c>
      <c r="GB271" s="44">
        <f>GB179+IF(GB$4=horizon,SUM(PB164:PM164)/cap_eff,0)</f>
        <v/>
      </c>
      <c r="GC271" s="44">
        <f>GC179+IF(GC$4=horizon,SUM(PB164:PM164)/cap_eff,0)</f>
        <v/>
      </c>
      <c r="GD271" s="44">
        <f>GD179+IF(GD$4=horizon,SUM(PB164:PM164)/cap_eff,0)</f>
        <v/>
      </c>
      <c r="GE271" s="44">
        <f>GE179+IF(GE$4=horizon,SUM(PB164:PM164)/cap_eff,0)</f>
        <v/>
      </c>
      <c r="GF271" s="44">
        <f>GF179+IF(GF$4=horizon,SUM(PB164:PM164)/cap_eff,0)</f>
        <v/>
      </c>
      <c r="GG271" s="44">
        <f>GG179+IF(GG$4=horizon,SUM(PB164:PM164)/cap_eff,0)</f>
        <v/>
      </c>
      <c r="GH271" s="44">
        <f>GH179+IF(GH$4=horizon,SUM(PB164:PM164)/cap_eff,0)</f>
        <v/>
      </c>
      <c r="GI271" s="44">
        <f>GI179+IF(GI$4=horizon,SUM(PB164:PM164)/cap_eff,0)</f>
        <v/>
      </c>
      <c r="GJ271" s="44">
        <f>GJ179+IF(GJ$4=horizon,SUM(PB164:PM164)/cap_eff,0)</f>
        <v/>
      </c>
      <c r="GK271" s="44">
        <f>GK179+IF(GK$4=horizon,SUM(PB164:PM164)/cap_eff,0)</f>
        <v/>
      </c>
      <c r="GL271" s="44">
        <f>GL179+IF(GL$4=horizon,SUM(PB164:PM164)/cap_eff,0)</f>
        <v/>
      </c>
      <c r="GM271" s="44">
        <f>GM179+IF(GM$4=horizon,SUM(PB164:PM164)/cap_eff,0)</f>
        <v/>
      </c>
      <c r="GN271" s="44">
        <f>GN179+IF(GN$4=horizon,SUM(PB164:PM164)/cap_eff,0)</f>
        <v/>
      </c>
      <c r="GO271" s="44">
        <f>GO179+IF(GO$4=horizon,SUM(PB164:PM164)/cap_eff,0)</f>
        <v/>
      </c>
      <c r="GP271" s="44">
        <f>GP179+IF(GP$4=horizon,SUM(PB164:PM164)/cap_eff,0)</f>
        <v/>
      </c>
      <c r="GQ271" s="44">
        <f>GQ179+IF(GQ$4=horizon,SUM(PB164:PM164)/cap_eff,0)</f>
        <v/>
      </c>
      <c r="GR271" s="44">
        <f>GR179+IF(GR$4=horizon,SUM(PB164:PM164)/cap_eff,0)</f>
        <v/>
      </c>
      <c r="GS271" s="44">
        <f>GS179+IF(GS$4=horizon,SUM(PB164:PM164)/cap_eff,0)</f>
        <v/>
      </c>
      <c r="GT271" s="44">
        <f>GT179+IF(GT$4=horizon,SUM(PB164:PM164)/cap_eff,0)</f>
        <v/>
      </c>
      <c r="GU271" s="44">
        <f>GU179+IF(GU$4=horizon,SUM(PB164:PM164)/cap_eff,0)</f>
        <v/>
      </c>
      <c r="GV271" s="44">
        <f>GV179+IF(GV$4=horizon,SUM(PB164:PM164)/cap_eff,0)</f>
        <v/>
      </c>
      <c r="GW271" s="44">
        <f>GW179+IF(GW$4=horizon,SUM(PB164:PM164)/cap_eff,0)</f>
        <v/>
      </c>
      <c r="GX271" s="44">
        <f>GX179+IF(GX$4=horizon,SUM(PB164:PM164)/cap_eff,0)</f>
        <v/>
      </c>
      <c r="GY271" s="44">
        <f>GY179+IF(GY$4=horizon,SUM(PB164:PM164)/cap_eff,0)</f>
        <v/>
      </c>
      <c r="GZ271" s="44">
        <f>GZ179+IF(GZ$4=horizon,SUM(PB164:PM164)/cap_eff,0)</f>
        <v/>
      </c>
      <c r="HA271" s="44">
        <f>HA179+IF(HA$4=horizon,SUM(PB164:PM164)/cap_eff,0)</f>
        <v/>
      </c>
      <c r="HB271" s="44">
        <f>HB179+IF(HB$4=horizon,SUM(PB164:PM164)/cap_eff,0)</f>
        <v/>
      </c>
      <c r="HC271" s="44">
        <f>HC179+IF(HC$4=horizon,SUM(PB164:PM164)/cap_eff,0)</f>
        <v/>
      </c>
      <c r="HD271" s="44">
        <f>HD179+IF(HD$4=horizon,SUM(PB164:PM164)/cap_eff,0)</f>
        <v/>
      </c>
      <c r="HE271" s="44">
        <f>HE179+IF(HE$4=horizon,SUM(PB164:PM164)/cap_eff,0)</f>
        <v/>
      </c>
      <c r="HF271" s="44">
        <f>HF179+IF(HF$4=horizon,SUM(PB164:PM164)/cap_eff,0)</f>
        <v/>
      </c>
      <c r="HG271" s="44">
        <f>HG179+IF(HG$4=horizon,SUM(PB164:PM164)/cap_eff,0)</f>
        <v/>
      </c>
      <c r="HH271" s="44">
        <f>HH179+IF(HH$4=horizon,SUM(PB164:PM164)/cap_eff,0)</f>
        <v/>
      </c>
      <c r="HI271" s="44">
        <f>HI179+IF(HI$4=horizon,SUM(PB164:PM164)/cap_eff,0)</f>
        <v/>
      </c>
      <c r="HJ271" s="44">
        <f>HJ179+IF(HJ$4=horizon,SUM(PB164:PM164)/cap_eff,0)</f>
        <v/>
      </c>
      <c r="HK271" s="44">
        <f>HK179+IF(HK$4=horizon,SUM(PB164:PM164)/cap_eff,0)</f>
        <v/>
      </c>
      <c r="HL271" s="44">
        <f>HL179+IF(HL$4=horizon,SUM(PB164:PM164)/cap_eff,0)</f>
        <v/>
      </c>
      <c r="HM271" s="44">
        <f>HM179+IF(HM$4=horizon,SUM(PB164:PM164)/cap_eff,0)</f>
        <v/>
      </c>
      <c r="HN271" s="44">
        <f>HN179+IF(HN$4=horizon,SUM(PB164:PM164)/cap_eff,0)</f>
        <v/>
      </c>
      <c r="HO271" s="44">
        <f>HO179+IF(HO$4=horizon,SUM(PB164:PM164)/cap_eff,0)</f>
        <v/>
      </c>
      <c r="HP271" s="44">
        <f>HP179+IF(HP$4=horizon,SUM(PB164:PM164)/cap_eff,0)</f>
        <v/>
      </c>
      <c r="HQ271" s="44">
        <f>HQ179+IF(HQ$4=horizon,SUM(PB164:PM164)/cap_eff,0)</f>
        <v/>
      </c>
      <c r="HR271" s="44">
        <f>HR179+IF(HR$4=horizon,SUM(PB164:PM164)/cap_eff,0)</f>
        <v/>
      </c>
      <c r="HS271" s="44">
        <f>HS179+IF(HS$4=horizon,SUM(PB164:PM164)/cap_eff,0)</f>
        <v/>
      </c>
      <c r="HT271" s="44">
        <f>HT179+IF(HT$4=horizon,SUM(PB164:PM164)/cap_eff,0)</f>
        <v/>
      </c>
      <c r="HU271" s="44">
        <f>HU179+IF(HU$4=horizon,SUM(PB164:PM164)/cap_eff,0)</f>
        <v/>
      </c>
      <c r="HV271" s="44">
        <f>HV179+IF(HV$4=horizon,SUM(PB164:PM164)/cap_eff,0)</f>
        <v/>
      </c>
      <c r="HW271" s="44">
        <f>HW179+IF(HW$4=horizon,SUM(PB164:PM164)/cap_eff,0)</f>
        <v/>
      </c>
      <c r="HX271" s="44">
        <f>HX179+IF(HX$4=horizon,SUM(PB164:PM164)/cap_eff,0)</f>
        <v/>
      </c>
      <c r="HY271" s="44">
        <f>HY179+IF(HY$4=horizon,SUM(PB164:PM164)/cap_eff,0)</f>
        <v/>
      </c>
      <c r="HZ271" s="44">
        <f>HZ179+IF(HZ$4=horizon,SUM(PB164:PM164)/cap_eff,0)</f>
        <v/>
      </c>
      <c r="IA271" s="44">
        <f>IA179+IF(IA$4=horizon,SUM(PB164:PM164)/cap_eff,0)</f>
        <v/>
      </c>
      <c r="IB271" s="44">
        <f>IB179+IF(IB$4=horizon,SUM(PB164:PM164)/cap_eff,0)</f>
        <v/>
      </c>
      <c r="IC271" s="44">
        <f>IC179+IF(IC$4=horizon,SUM(PB164:PM164)/cap_eff,0)</f>
        <v/>
      </c>
      <c r="ID271" s="44">
        <f>ID179+IF(ID$4=horizon,SUM(PB164:PM164)/cap_eff,0)</f>
        <v/>
      </c>
      <c r="IE271" s="44">
        <f>IE179+IF(IE$4=horizon,SUM(PB164:PM164)/cap_eff,0)</f>
        <v/>
      </c>
      <c r="IF271" s="44">
        <f>IF179+IF(IF$4=horizon,SUM(PB164:PM164)/cap_eff,0)</f>
        <v/>
      </c>
      <c r="IG271" s="44">
        <f>IG179+IF(IG$4=horizon,SUM(PB164:PM164)/cap_eff,0)</f>
        <v/>
      </c>
      <c r="IH271" s="44">
        <f>IH179+IF(IH$4=horizon,SUM(PB164:PM164)/cap_eff,0)</f>
        <v/>
      </c>
      <c r="II271" s="44">
        <f>II179+IF(II$4=horizon,SUM(PB164:PM164)/cap_eff,0)</f>
        <v/>
      </c>
      <c r="IJ271" s="44">
        <f>IJ179+IF(IJ$4=horizon,SUM(PB164:PM164)/cap_eff,0)</f>
        <v/>
      </c>
      <c r="IK271" s="44">
        <f>IK179+IF(IK$4=horizon,SUM(PB164:PM164)/cap_eff,0)</f>
        <v/>
      </c>
      <c r="IL271" s="44">
        <f>IL179+IF(IL$4=horizon,SUM(PB164:PM164)/cap_eff,0)</f>
        <v/>
      </c>
      <c r="IM271" s="44">
        <f>IM179+IF(IM$4=horizon,SUM(PB164:PM164)/cap_eff,0)</f>
        <v/>
      </c>
      <c r="IN271" s="44">
        <f>IN179+IF(IN$4=horizon,SUM(PB164:PM164)/cap_eff,0)</f>
        <v/>
      </c>
      <c r="IO271" s="44">
        <f>IO179+IF(IO$4=horizon,SUM(PB164:PM164)/cap_eff,0)</f>
        <v/>
      </c>
      <c r="IP271" s="44">
        <f>IP179+IF(IP$4=horizon,SUM(PB164:PM164)/cap_eff,0)</f>
        <v/>
      </c>
      <c r="IQ271" s="44">
        <f>IQ179+IF(IQ$4=horizon,SUM(PB164:PM164)/cap_eff,0)</f>
        <v/>
      </c>
      <c r="IR271" s="44">
        <f>IR179+IF(IR$4=horizon,SUM(PB164:PM164)/cap_eff,0)</f>
        <v/>
      </c>
      <c r="IS271" s="44">
        <f>IS179+IF(IS$4=horizon,SUM(PB164:PM164)/cap_eff,0)</f>
        <v/>
      </c>
      <c r="IT271" s="44">
        <f>IT179+IF(IT$4=horizon,SUM(PB164:PM164)/cap_eff,0)</f>
        <v/>
      </c>
      <c r="IU271" s="44">
        <f>IU179+IF(IU$4=horizon,SUM(PB164:PM164)/cap_eff,0)</f>
        <v/>
      </c>
      <c r="IV271" s="44">
        <f>IV179+IF(IV$4=horizon,SUM(PB164:PM164)/cap_eff,0)</f>
        <v/>
      </c>
      <c r="IW271" s="44">
        <f>IW179+IF(IW$4=horizon,SUM(PB164:PM164)/cap_eff,0)</f>
        <v/>
      </c>
      <c r="IX271" s="44">
        <f>IX179+IF(IX$4=horizon,SUM(PB164:PM164)/cap_eff,0)</f>
        <v/>
      </c>
      <c r="IY271" s="44">
        <f>IY179+IF(IY$4=horizon,SUM(PB164:PM164)/cap_eff,0)</f>
        <v/>
      </c>
      <c r="IZ271" s="44">
        <f>IZ179+IF(IZ$4=horizon,SUM(PB164:PM164)/cap_eff,0)</f>
        <v/>
      </c>
      <c r="JA271" s="44">
        <f>JA179+IF(JA$4=horizon,SUM(PB164:PM164)/cap_eff,0)</f>
        <v/>
      </c>
      <c r="JB271" s="44">
        <f>JB179+IF(JB$4=horizon,SUM(PB164:PM164)/cap_eff,0)</f>
        <v/>
      </c>
      <c r="JC271" s="44">
        <f>JC179+IF(JC$4=horizon,SUM(PB164:PM164)/cap_eff,0)</f>
        <v/>
      </c>
      <c r="JD271" s="44">
        <f>JD179+IF(JD$4=horizon,SUM(PB164:PM164)/cap_eff,0)</f>
        <v/>
      </c>
      <c r="JE271" s="44">
        <f>JE179+IF(JE$4=horizon,SUM(PB164:PM164)/cap_eff,0)</f>
        <v/>
      </c>
      <c r="JF271" s="44">
        <f>JF179+IF(JF$4=horizon,SUM(PB164:PM164)/cap_eff,0)</f>
        <v/>
      </c>
      <c r="JG271" s="44">
        <f>JG179+IF(JG$4=horizon,SUM(PB164:PM164)/cap_eff,0)</f>
        <v/>
      </c>
      <c r="JH271" s="44">
        <f>JH179+IF(JH$4=horizon,SUM(PB164:PM164)/cap_eff,0)</f>
        <v/>
      </c>
      <c r="JI271" s="44">
        <f>JI179+IF(JI$4=horizon,SUM(PB164:PM164)/cap_eff,0)</f>
        <v/>
      </c>
      <c r="JJ271" s="44">
        <f>JJ179+IF(JJ$4=horizon,SUM(PB164:PM164)/cap_eff,0)</f>
        <v/>
      </c>
      <c r="JK271" s="44">
        <f>JK179+IF(JK$4=horizon,SUM(PB164:PM164)/cap_eff,0)</f>
        <v/>
      </c>
      <c r="JL271" s="44">
        <f>JL179+IF(JL$4=horizon,SUM(PB164:PM164)/cap_eff,0)</f>
        <v/>
      </c>
      <c r="JM271" s="44">
        <f>JM179+IF(JM$4=horizon,SUM(PB164:PM164)/cap_eff,0)</f>
        <v/>
      </c>
      <c r="JN271" s="44">
        <f>JN179+IF(JN$4=horizon,SUM(PB164:PM164)/cap_eff,0)</f>
        <v/>
      </c>
      <c r="JO271" s="44">
        <f>JO179+IF(JO$4=horizon,SUM(PB164:PM164)/cap_eff,0)</f>
        <v/>
      </c>
      <c r="JP271" s="44">
        <f>JP179+IF(JP$4=horizon,SUM(PB164:PM164)/cap_eff,0)</f>
        <v/>
      </c>
      <c r="JQ271" s="44">
        <f>JQ179+IF(JQ$4=horizon,SUM(PB164:PM164)/cap_eff,0)</f>
        <v/>
      </c>
      <c r="JR271" s="44">
        <f>JR179+IF(JR$4=horizon,SUM(PB164:PM164)/cap_eff,0)</f>
        <v/>
      </c>
      <c r="JS271" s="44">
        <f>JS179+IF(JS$4=horizon,SUM(PB164:PM164)/cap_eff,0)</f>
        <v/>
      </c>
      <c r="JT271" s="44">
        <f>JT179+IF(JT$4=horizon,SUM(PB164:PM164)/cap_eff,0)</f>
        <v/>
      </c>
      <c r="JU271" s="44">
        <f>JU179+IF(JU$4=horizon,SUM(PB164:PM164)/cap_eff,0)</f>
        <v/>
      </c>
      <c r="JV271" s="44">
        <f>JV179+IF(JV$4=horizon,SUM(PB164:PM164)/cap_eff,0)</f>
        <v/>
      </c>
      <c r="JW271" s="44">
        <f>JW179+IF(JW$4=horizon,SUM(PB164:PM164)/cap_eff,0)</f>
        <v/>
      </c>
      <c r="JX271" s="44">
        <f>JX179+IF(JX$4=horizon,SUM(PB164:PM164)/cap_eff,0)</f>
        <v/>
      </c>
      <c r="JY271" s="44">
        <f>JY179+IF(JY$4=horizon,SUM(PB164:PM164)/cap_eff,0)</f>
        <v/>
      </c>
      <c r="JZ271" s="44">
        <f>JZ179+IF(JZ$4=horizon,SUM(PB164:PM164)/cap_eff,0)</f>
        <v/>
      </c>
      <c r="KA271" s="44">
        <f>KA179+IF(KA$4=horizon,SUM(PB164:PM164)/cap_eff,0)</f>
        <v/>
      </c>
      <c r="KB271" s="44">
        <f>KB179+IF(KB$4=horizon,SUM(PB164:PM164)/cap_eff,0)</f>
        <v/>
      </c>
      <c r="KC271" s="44">
        <f>KC179+IF(KC$4=horizon,SUM(PB164:PM164)/cap_eff,0)</f>
        <v/>
      </c>
      <c r="KD271" s="44">
        <f>KD179+IF(KD$4=horizon,SUM(PB164:PM164)/cap_eff,0)</f>
        <v/>
      </c>
      <c r="KE271" s="44">
        <f>KE179+IF(KE$4=horizon,SUM(PB164:PM164)/cap_eff,0)</f>
        <v/>
      </c>
      <c r="KF271" s="44">
        <f>KF179+IF(KF$4=horizon,SUM(PB164:PM164)/cap_eff,0)</f>
        <v/>
      </c>
      <c r="KG271" s="44">
        <f>KG179+IF(KG$4=horizon,SUM(PB164:PM164)/cap_eff,0)</f>
        <v/>
      </c>
      <c r="KH271" s="44">
        <f>KH179+IF(KH$4=horizon,SUM(PB164:PM164)/cap_eff,0)</f>
        <v/>
      </c>
      <c r="KI271" s="44">
        <f>KI179+IF(KI$4=horizon,SUM(PB164:PM164)/cap_eff,0)</f>
        <v/>
      </c>
      <c r="KJ271" s="44">
        <f>KJ179+IF(KJ$4=horizon,SUM(PB164:PM164)/cap_eff,0)</f>
        <v/>
      </c>
      <c r="KK271" s="44">
        <f>KK179+IF(KK$4=horizon,SUM(PB164:PM164)/cap_eff,0)</f>
        <v/>
      </c>
      <c r="KL271" s="44">
        <f>KL179+IF(KL$4=horizon,SUM(PB164:PM164)/cap_eff,0)</f>
        <v/>
      </c>
      <c r="KM271" s="44">
        <f>KM179+IF(KM$4=horizon,SUM(PB164:PM164)/cap_eff,0)</f>
        <v/>
      </c>
      <c r="KN271" s="44">
        <f>KN179+IF(KN$4=horizon,SUM(PB164:PM164)/cap_eff,0)</f>
        <v/>
      </c>
      <c r="KO271" s="44">
        <f>KO179+IF(KO$4=horizon,SUM(PB164:PM164)/cap_eff,0)</f>
        <v/>
      </c>
      <c r="KP271" s="44">
        <f>KP179+IF(KP$4=horizon,SUM(PB164:PM164)/cap_eff,0)</f>
        <v/>
      </c>
      <c r="KQ271" s="44">
        <f>KQ179+IF(KQ$4=horizon,SUM(PB164:PM164)/cap_eff,0)</f>
        <v/>
      </c>
      <c r="KR271" s="44">
        <f>KR179+IF(KR$4=horizon,SUM(PB164:PM164)/cap_eff,0)</f>
        <v/>
      </c>
      <c r="KS271" s="44">
        <f>KS179+IF(KS$4=horizon,SUM(PB164:PM164)/cap_eff,0)</f>
        <v/>
      </c>
      <c r="KT271" s="44">
        <f>KT179+IF(KT$4=horizon,SUM(PB164:PM164)/cap_eff,0)</f>
        <v/>
      </c>
      <c r="KU271" s="44">
        <f>KU179+IF(KU$4=horizon,SUM(PB164:PM164)/cap_eff,0)</f>
        <v/>
      </c>
      <c r="KV271" s="44">
        <f>KV179+IF(KV$4=horizon,SUM(PB164:PM164)/cap_eff,0)</f>
        <v/>
      </c>
      <c r="KW271" s="44">
        <f>KW179+IF(KW$4=horizon,SUM(PB164:PM164)/cap_eff,0)</f>
        <v/>
      </c>
      <c r="KX271" s="44">
        <f>KX179+IF(KX$4=horizon,SUM(PB164:PM164)/cap_eff,0)</f>
        <v/>
      </c>
      <c r="KY271" s="44">
        <f>KY179+IF(KY$4=horizon,SUM(PB164:PM164)/cap_eff,0)</f>
        <v/>
      </c>
      <c r="KZ271" s="44">
        <f>KZ179+IF(KZ$4=horizon,SUM(PB164:PM164)/cap_eff,0)</f>
        <v/>
      </c>
      <c r="LA271" s="44">
        <f>LA179+IF(LA$4=horizon,SUM(PB164:PM164)/cap_eff,0)</f>
        <v/>
      </c>
      <c r="LB271" s="44">
        <f>LB179+IF(LB$4=horizon,SUM(PB164:PM164)/cap_eff,0)</f>
        <v/>
      </c>
      <c r="LC271" s="44">
        <f>LC179+IF(LC$4=horizon,SUM(PB164:PM164)/cap_eff,0)</f>
        <v/>
      </c>
      <c r="LD271" s="44">
        <f>LD179+IF(LD$4=horizon,SUM(PB164:PM164)/cap_eff,0)</f>
        <v/>
      </c>
      <c r="LE271" s="44">
        <f>LE179+IF(LE$4=horizon,SUM(PB164:PM164)/cap_eff,0)</f>
        <v/>
      </c>
      <c r="LF271" s="44">
        <f>LF179+IF(LF$4=horizon,SUM(PB164:PM164)/cap_eff,0)</f>
        <v/>
      </c>
      <c r="LG271" s="44">
        <f>LG179+IF(LG$4=horizon,SUM(PB164:PM164)/cap_eff,0)</f>
        <v/>
      </c>
      <c r="LH271" s="44">
        <f>LH179+IF(LH$4=horizon,SUM(PB164:PM164)/cap_eff,0)</f>
        <v/>
      </c>
      <c r="LI271" s="44">
        <f>LI179+IF(LI$4=horizon,SUM(PB164:PM164)/cap_eff,0)</f>
        <v/>
      </c>
      <c r="LJ271" s="44">
        <f>LJ179+IF(LJ$4=horizon,SUM(PB164:PM164)/cap_eff,0)</f>
        <v/>
      </c>
      <c r="LK271" s="44">
        <f>LK179+IF(LK$4=horizon,SUM(PB164:PM164)/cap_eff,0)</f>
        <v/>
      </c>
      <c r="LL271" s="44">
        <f>LL179+IF(LL$4=horizon,SUM(PB164:PM164)/cap_eff,0)</f>
        <v/>
      </c>
      <c r="LM271" s="44">
        <f>LM179+IF(LM$4=horizon,SUM(PB164:PM164)/cap_eff,0)</f>
        <v/>
      </c>
      <c r="LN271" s="44">
        <f>LN179+IF(LN$4=horizon,SUM(PB164:PM164)/cap_eff,0)</f>
        <v/>
      </c>
      <c r="LO271" s="44">
        <f>LO179+IF(LO$4=horizon,SUM(PB164:PM164)/cap_eff,0)</f>
        <v/>
      </c>
      <c r="LP271" s="44">
        <f>LP179+IF(LP$4=horizon,SUM(PB164:PM164)/cap_eff,0)</f>
        <v/>
      </c>
      <c r="LQ271" s="44">
        <f>LQ179+IF(LQ$4=horizon,SUM(PB164:PM164)/cap_eff,0)</f>
        <v/>
      </c>
      <c r="LR271" s="44">
        <f>LR179+IF(LR$4=horizon,SUM(PB164:PM164)/cap_eff,0)</f>
        <v/>
      </c>
      <c r="LS271" s="44">
        <f>LS179+IF(LS$4=horizon,SUM(PB164:PM164)/cap_eff,0)</f>
        <v/>
      </c>
      <c r="LT271" s="44">
        <f>LT179+IF(LT$4=horizon,SUM(PB164:PM164)/cap_eff,0)</f>
        <v/>
      </c>
      <c r="LU271" s="44">
        <f>LU179+IF(LU$4=horizon,SUM(PB164:PM164)/cap_eff,0)</f>
        <v/>
      </c>
      <c r="LV271" s="44">
        <f>LV179+IF(LV$4=horizon,SUM(PB164:PM164)/cap_eff,0)</f>
        <v/>
      </c>
      <c r="LW271" s="44">
        <f>LW179+IF(LW$4=horizon,SUM(PB164:PM164)/cap_eff,0)</f>
        <v/>
      </c>
      <c r="LX271" s="44">
        <f>LX179+IF(LX$4=horizon,SUM(PB164:PM164)/cap_eff,0)</f>
        <v/>
      </c>
      <c r="LY271" s="44">
        <f>LY179+IF(LY$4=horizon,SUM(PB164:PM164)/cap_eff,0)</f>
        <v/>
      </c>
      <c r="LZ271" s="44">
        <f>LZ179+IF(LZ$4=horizon,SUM(PB164:PM164)/cap_eff,0)</f>
        <v/>
      </c>
      <c r="MA271" s="44">
        <f>MA179+IF(MA$4=horizon,SUM(PB164:PM164)/cap_eff,0)</f>
        <v/>
      </c>
      <c r="MB271" s="44">
        <f>MB179+IF(MB$4=horizon,SUM(PB164:PM164)/cap_eff,0)</f>
        <v/>
      </c>
      <c r="MC271" s="44">
        <f>MC179+IF(MC$4=horizon,SUM(PB164:PM164)/cap_eff,0)</f>
        <v/>
      </c>
      <c r="MD271" s="44">
        <f>MD179+IF(MD$4=horizon,SUM(PB164:PM164)/cap_eff,0)</f>
        <v/>
      </c>
      <c r="ME271" s="44">
        <f>ME179+IF(ME$4=horizon,SUM(PB164:PM164)/cap_eff,0)</f>
        <v/>
      </c>
      <c r="MF271" s="44">
        <f>MF179+IF(MF$4=horizon,SUM(PB164:PM164)/cap_eff,0)</f>
        <v/>
      </c>
      <c r="MG271" s="44">
        <f>MG179+IF(MG$4=horizon,SUM(PB164:PM164)/cap_eff,0)</f>
        <v/>
      </c>
      <c r="MH271" s="44">
        <f>MH179+IF(MH$4=horizon,SUM(PB164:PM164)/cap_eff,0)</f>
        <v/>
      </c>
      <c r="MI271" s="44">
        <f>MI179+IF(MI$4=horizon,SUM(PB164:PM164)/cap_eff,0)</f>
        <v/>
      </c>
      <c r="MJ271" s="44">
        <f>MJ179+IF(MJ$4=horizon,SUM(PB164:PM164)/cap_eff,0)</f>
        <v/>
      </c>
      <c r="MK271" s="44">
        <f>MK179+IF(MK$4=horizon,SUM(PB164:PM164)/cap_eff,0)</f>
        <v/>
      </c>
      <c r="ML271" s="44">
        <f>ML179+IF(ML$4=horizon,SUM(PB164:PM164)/cap_eff,0)</f>
        <v/>
      </c>
      <c r="MM271" s="44">
        <f>MM179+IF(MM$4=horizon,SUM(PB164:PM164)/cap_eff,0)</f>
        <v/>
      </c>
      <c r="MN271" s="44">
        <f>MN179+IF(MN$4=horizon,SUM(PB164:PM164)/cap_eff,0)</f>
        <v/>
      </c>
      <c r="MO271" s="44">
        <f>MO179+IF(MO$4=horizon,SUM(PB164:PM164)/cap_eff,0)</f>
        <v/>
      </c>
      <c r="MP271" s="44">
        <f>MP179+IF(MP$4=horizon,SUM(PB164:PM164)/cap_eff,0)</f>
        <v/>
      </c>
      <c r="MQ271" s="44">
        <f>MQ179+IF(MQ$4=horizon,SUM(PB164:PM164)/cap_eff,0)</f>
        <v/>
      </c>
      <c r="MR271" s="44">
        <f>MR179+IF(MR$4=horizon,SUM(PB164:PM164)/cap_eff,0)</f>
        <v/>
      </c>
      <c r="MS271" s="44">
        <f>MS179+IF(MS$4=horizon,SUM(PB164:PM164)/cap_eff,0)</f>
        <v/>
      </c>
      <c r="MT271" s="44">
        <f>MT179+IF(MT$4=horizon,SUM(PB164:PM164)/cap_eff,0)</f>
        <v/>
      </c>
      <c r="MU271" s="44">
        <f>MU179+IF(MU$4=horizon,SUM(PB164:PM164)/cap_eff,0)</f>
        <v/>
      </c>
      <c r="MV271" s="44">
        <f>MV179+IF(MV$4=horizon,SUM(PB164:PM164)/cap_eff,0)</f>
        <v/>
      </c>
      <c r="MW271" s="44">
        <f>MW179+IF(MW$4=horizon,SUM(PB164:PM164)/cap_eff,0)</f>
        <v/>
      </c>
      <c r="MX271" s="44">
        <f>MX179+IF(MX$4=horizon,SUM(PB164:PM164)/cap_eff,0)</f>
        <v/>
      </c>
      <c r="MY271" s="44">
        <f>MY179+IF(MY$4=horizon,SUM(PB164:PM164)/cap_eff,0)</f>
        <v/>
      </c>
      <c r="MZ271" s="44">
        <f>MZ179+IF(MZ$4=horizon,SUM(PB164:PM164)/cap_eff,0)</f>
        <v/>
      </c>
      <c r="NA271" s="44">
        <f>NA179+IF(NA$4=horizon,SUM(PB164:PM164)/cap_eff,0)</f>
        <v/>
      </c>
      <c r="NB271" s="44">
        <f>NB179+IF(NB$4=horizon,SUM(PB164:PM164)/cap_eff,0)</f>
        <v/>
      </c>
      <c r="NC271" s="44">
        <f>NC179+IF(NC$4=horizon,SUM(PB164:PM164)/cap_eff,0)</f>
        <v/>
      </c>
      <c r="ND271" s="44">
        <f>ND179+IF(ND$4=horizon,SUM(PB164:PM164)/cap_eff,0)</f>
        <v/>
      </c>
      <c r="NE271" s="44">
        <f>NE179+IF(NE$4=horizon,SUM(PB164:PM164)/cap_eff,0)</f>
        <v/>
      </c>
      <c r="NF271" s="44">
        <f>NF179+IF(NF$4=horizon,SUM(PB164:PM164)/cap_eff,0)</f>
        <v/>
      </c>
      <c r="NG271" s="44">
        <f>NG179+IF(NG$4=horizon,SUM(PB164:PM164)/cap_eff,0)</f>
        <v/>
      </c>
      <c r="NH271" s="44">
        <f>NH179+IF(NH$4=horizon,SUM(PB164:PM164)/cap_eff,0)</f>
        <v/>
      </c>
      <c r="NI271" s="44">
        <f>NI179+IF(NI$4=horizon,SUM(PB164:PM164)/cap_eff,0)</f>
        <v/>
      </c>
      <c r="NJ271" s="44">
        <f>NJ179+IF(NJ$4=horizon,SUM(PB164:PM164)/cap_eff,0)</f>
        <v/>
      </c>
      <c r="NK271" s="44">
        <f>NK179+IF(NK$4=horizon,SUM(PB164:PM164)/cap_eff,0)</f>
        <v/>
      </c>
      <c r="NL271" s="44">
        <f>NL179+IF(NL$4=horizon,SUM(PB164:PM164)/cap_eff,0)</f>
        <v/>
      </c>
      <c r="NM271" s="44">
        <f>NM179+IF(NM$4=horizon,SUM(PB164:PM164)/cap_eff,0)</f>
        <v/>
      </c>
      <c r="NN271" s="44">
        <f>NN179+IF(NN$4=horizon,SUM(PB164:PM164)/cap_eff,0)</f>
        <v/>
      </c>
      <c r="NO271" s="44">
        <f>NO179+IF(NO$4=horizon,SUM(PB164:PM164)/cap_eff,0)</f>
        <v/>
      </c>
      <c r="NP271" s="44">
        <f>NP179+IF(NP$4=horizon,SUM(PB164:PM164)/cap_eff,0)</f>
        <v/>
      </c>
      <c r="NQ271" s="44">
        <f>NQ179+IF(NQ$4=horizon,SUM(PB164:PM164)/cap_eff,0)</f>
        <v/>
      </c>
      <c r="NR271" s="44">
        <f>NR179+IF(NR$4=horizon,SUM(PB164:PM164)/cap_eff,0)</f>
        <v/>
      </c>
      <c r="NS271" s="44">
        <f>NS179+IF(NS$4=horizon,SUM(PB164:PM164)/cap_eff,0)</f>
        <v/>
      </c>
      <c r="NT271" s="44">
        <f>NT179+IF(NT$4=horizon,SUM(PB164:PM164)/cap_eff,0)</f>
        <v/>
      </c>
      <c r="NU271" s="44">
        <f>NU179+IF(NU$4=horizon,SUM(PB164:PM164)/cap_eff,0)</f>
        <v/>
      </c>
      <c r="NV271" s="44">
        <f>NV179+IF(NV$4=horizon,SUM(PB164:PM164)/cap_eff,0)</f>
        <v/>
      </c>
      <c r="NW271" s="44">
        <f>NW179+IF(NW$4=horizon,SUM(PB164:PM164)/cap_eff,0)</f>
        <v/>
      </c>
      <c r="NX271" s="44">
        <f>NX179+IF(NX$4=horizon,SUM(PB164:PM164)/cap_eff,0)</f>
        <v/>
      </c>
      <c r="NY271" s="44">
        <f>NY179+IF(NY$4=horizon,SUM(PB164:PM164)/cap_eff,0)</f>
        <v/>
      </c>
      <c r="NZ271" s="44">
        <f>NZ179+IF(NZ$4=horizon,SUM(PB164:PM164)/cap_eff,0)</f>
        <v/>
      </c>
      <c r="OA271" s="44">
        <f>OA179+IF(OA$4=horizon,SUM(PB164:PM164)/cap_eff,0)</f>
        <v/>
      </c>
      <c r="OB271" s="44">
        <f>OB179+IF(OB$4=horizon,SUM(PB164:PM164)/cap_eff,0)</f>
        <v/>
      </c>
      <c r="OC271" s="44">
        <f>OC179+IF(OC$4=horizon,SUM(PB164:PM164)/cap_eff,0)</f>
        <v/>
      </c>
      <c r="OD271" s="44">
        <f>OD179+IF(OD$4=horizon,SUM(PB164:PM164)/cap_eff,0)</f>
        <v/>
      </c>
      <c r="OE271" s="44">
        <f>OE179+IF(OE$4=horizon,SUM(PB164:PM164)/cap_eff,0)</f>
        <v/>
      </c>
      <c r="OF271" s="44">
        <f>OF179+IF(OF$4=horizon,SUM(PB164:PM164)/cap_eff,0)</f>
        <v/>
      </c>
      <c r="OG271" s="44">
        <f>OG179+IF(OG$4=horizon,SUM(PB164:PM164)/cap_eff,0)</f>
        <v/>
      </c>
      <c r="OH271" s="44">
        <f>OH179+IF(OH$4=horizon,SUM(PB164:PM164)/cap_eff,0)</f>
        <v/>
      </c>
      <c r="OI271" s="44">
        <f>OI179+IF(OI$4=horizon,SUM(PB164:PM164)/cap_eff,0)</f>
        <v/>
      </c>
      <c r="OJ271" s="44">
        <f>OJ179+IF(OJ$4=horizon,SUM(PB164:PM164)/cap_eff,0)</f>
        <v/>
      </c>
      <c r="OK271" s="44">
        <f>OK179+IF(OK$4=horizon,SUM(PB164:PM164)/cap_eff,0)</f>
        <v/>
      </c>
      <c r="OL271" s="44">
        <f>OL179+IF(OL$4=horizon,SUM(PB164:PM164)/cap_eff,0)</f>
        <v/>
      </c>
      <c r="OM271" s="44">
        <f>OM179+IF(OM$4=horizon,SUM(PB164:PM164)/cap_eff,0)</f>
        <v/>
      </c>
      <c r="ON271" s="44">
        <f>ON179+IF(ON$4=horizon,SUM(PB164:PM164)/cap_eff,0)</f>
        <v/>
      </c>
      <c r="OO271" s="44">
        <f>OO179+IF(OO$4=horizon,SUM(PB164:PM164)/cap_eff,0)</f>
        <v/>
      </c>
      <c r="OP271" s="44">
        <f>OP179+IF(OP$4=horizon,SUM(PB164:PM164)/cap_eff,0)</f>
        <v/>
      </c>
      <c r="OQ271" s="44">
        <f>OQ179+IF(OQ$4=horizon,SUM(PB164:PM164)/cap_eff,0)</f>
        <v/>
      </c>
      <c r="OR271" s="44">
        <f>OR179+IF(OR$4=horizon,SUM(PB164:PM164)/cap_eff,0)</f>
        <v/>
      </c>
      <c r="OS271" s="44">
        <f>OS179+IF(OS$4=horizon,SUM(PB164:PM164)/cap_eff,0)</f>
        <v/>
      </c>
      <c r="OT271" s="44">
        <f>OT179+IF(OT$4=horizon,SUM(PB164:PM164)/cap_eff,0)</f>
        <v/>
      </c>
      <c r="OU271" s="44">
        <f>OU179+IF(OU$4=horizon,SUM(PB164:PM164)/cap_eff,0)</f>
        <v/>
      </c>
      <c r="OV271" s="44">
        <f>OV179+IF(OV$4=horizon,SUM(PB164:PM164)/cap_eff,0)</f>
        <v/>
      </c>
      <c r="OW271" s="44">
        <f>OW179+IF(OW$4=horizon,SUM(PB164:PM164)/cap_eff,0)</f>
        <v/>
      </c>
      <c r="OX271" s="44">
        <f>OX179+IF(OX$4=horizon,SUM(PB164:PM164)/cap_eff,0)</f>
        <v/>
      </c>
      <c r="OY271" s="44">
        <f>OY179+IF(OY$4=horizon,SUM(PB164:PM164)/cap_eff,0)</f>
        <v/>
      </c>
      <c r="OZ271" s="44">
        <f>OZ179+IF(OZ$4=horizon,SUM(PB164:PM164)/cap_eff,0)</f>
        <v/>
      </c>
      <c r="PA271" s="44">
        <f>PA179+IF(PA$4=horizon,SUM(PB164:PM164)/cap_eff,0)</f>
        <v/>
      </c>
      <c r="PB271" s="44">
        <f>PB179+IF(PB$4=horizon,SUM(PB164:PM164)/cap_eff,0)</f>
        <v/>
      </c>
      <c r="PC271" s="44">
        <f>PC179+IF(PC$4=horizon,SUM(PB164:PM164)/cap_eff,0)</f>
        <v/>
      </c>
      <c r="PD271" s="44">
        <f>PD179+IF(PD$4=horizon,SUM(PB164:PM164)/cap_eff,0)</f>
        <v/>
      </c>
      <c r="PE271" s="44">
        <f>PE179+IF(PE$4=horizon,SUM(PB164:PM164)/cap_eff,0)</f>
        <v/>
      </c>
      <c r="PF271" s="44">
        <f>PF179+IF(PF$4=horizon,SUM(PB164:PM164)/cap_eff,0)</f>
        <v/>
      </c>
      <c r="PG271" s="44">
        <f>PG179+IF(PG$4=horizon,SUM(PB164:PM164)/cap_eff,0)</f>
        <v/>
      </c>
      <c r="PH271" s="44">
        <f>PH179+IF(PH$4=horizon,SUM(PB164:PM164)/cap_eff,0)</f>
        <v/>
      </c>
      <c r="PI271" s="44">
        <f>PI179+IF(PI$4=horizon,SUM(PB164:PM164)/cap_eff,0)</f>
        <v/>
      </c>
      <c r="PJ271" s="44">
        <f>PJ179+IF(PJ$4=horizon,SUM(PB164:PM164)/cap_eff,0)</f>
        <v/>
      </c>
      <c r="PK271" s="44">
        <f>PK179+IF(PK$4=horizon,SUM(PB164:PM164)/cap_eff,0)</f>
        <v/>
      </c>
      <c r="PL271" s="44">
        <f>PL179+IF(PL$4=horizon,SUM(PB164:PM164)/cap_eff,0)</f>
        <v/>
      </c>
      <c r="PM271" s="44">
        <f>PM179+IF(PM$4=horizon,SUM(PB164:PM164)/cap_eff,0)</f>
        <v/>
      </c>
    </row>
    <row r="272">
      <c r="A272" s="9" t="inlineStr">
        <is>
          <t>P4 unlevered CF incl. terminal at horizon</t>
        </is>
      </c>
      <c r="B272" s="9" t="inlineStr">
        <is>
          <t>P4</t>
        </is>
      </c>
      <c r="C272" s="43">
        <f>SUM(D272:PM272)</f>
        <v/>
      </c>
      <c r="D272" s="44">
        <f>D237+IF(D$4=horizon,SUM(PB222:PM222)/cap_eff,0)</f>
        <v/>
      </c>
      <c r="E272" s="44">
        <f>E237+IF(E$4=horizon,SUM(PB222:PM222)/cap_eff,0)</f>
        <v/>
      </c>
      <c r="F272" s="44">
        <f>F237+IF(F$4=horizon,SUM(PB222:PM222)/cap_eff,0)</f>
        <v/>
      </c>
      <c r="G272" s="44">
        <f>G237+IF(G$4=horizon,SUM(PB222:PM222)/cap_eff,0)</f>
        <v/>
      </c>
      <c r="H272" s="44">
        <f>H237+IF(H$4=horizon,SUM(PB222:PM222)/cap_eff,0)</f>
        <v/>
      </c>
      <c r="I272" s="44">
        <f>I237+IF(I$4=horizon,SUM(PB222:PM222)/cap_eff,0)</f>
        <v/>
      </c>
      <c r="J272" s="44">
        <f>J237+IF(J$4=horizon,SUM(PB222:PM222)/cap_eff,0)</f>
        <v/>
      </c>
      <c r="K272" s="44">
        <f>K237+IF(K$4=horizon,SUM(PB222:PM222)/cap_eff,0)</f>
        <v/>
      </c>
      <c r="L272" s="44">
        <f>L237+IF(L$4=horizon,SUM(PB222:PM222)/cap_eff,0)</f>
        <v/>
      </c>
      <c r="M272" s="44">
        <f>M237+IF(M$4=horizon,SUM(PB222:PM222)/cap_eff,0)</f>
        <v/>
      </c>
      <c r="N272" s="44">
        <f>N237+IF(N$4=horizon,SUM(PB222:PM222)/cap_eff,0)</f>
        <v/>
      </c>
      <c r="O272" s="44">
        <f>O237+IF(O$4=horizon,SUM(PB222:PM222)/cap_eff,0)</f>
        <v/>
      </c>
      <c r="P272" s="44">
        <f>P237+IF(P$4=horizon,SUM(PB222:PM222)/cap_eff,0)</f>
        <v/>
      </c>
      <c r="Q272" s="44">
        <f>Q237+IF(Q$4=horizon,SUM(PB222:PM222)/cap_eff,0)</f>
        <v/>
      </c>
      <c r="R272" s="44">
        <f>R237+IF(R$4=horizon,SUM(PB222:PM222)/cap_eff,0)</f>
        <v/>
      </c>
      <c r="S272" s="44">
        <f>S237+IF(S$4=horizon,SUM(PB222:PM222)/cap_eff,0)</f>
        <v/>
      </c>
      <c r="T272" s="44">
        <f>T237+IF(T$4=horizon,SUM(PB222:PM222)/cap_eff,0)</f>
        <v/>
      </c>
      <c r="U272" s="44">
        <f>U237+IF(U$4=horizon,SUM(PB222:PM222)/cap_eff,0)</f>
        <v/>
      </c>
      <c r="V272" s="44">
        <f>V237+IF(V$4=horizon,SUM(PB222:PM222)/cap_eff,0)</f>
        <v/>
      </c>
      <c r="W272" s="44">
        <f>W237+IF(W$4=horizon,SUM(PB222:PM222)/cap_eff,0)</f>
        <v/>
      </c>
      <c r="X272" s="44">
        <f>X237+IF(X$4=horizon,SUM(PB222:PM222)/cap_eff,0)</f>
        <v/>
      </c>
      <c r="Y272" s="44">
        <f>Y237+IF(Y$4=horizon,SUM(PB222:PM222)/cap_eff,0)</f>
        <v/>
      </c>
      <c r="Z272" s="44">
        <f>Z237+IF(Z$4=horizon,SUM(PB222:PM222)/cap_eff,0)</f>
        <v/>
      </c>
      <c r="AA272" s="44">
        <f>AA237+IF(AA$4=horizon,SUM(PB222:PM222)/cap_eff,0)</f>
        <v/>
      </c>
      <c r="AB272" s="44">
        <f>AB237+IF(AB$4=horizon,SUM(PB222:PM222)/cap_eff,0)</f>
        <v/>
      </c>
      <c r="AC272" s="44">
        <f>AC237+IF(AC$4=horizon,SUM(PB222:PM222)/cap_eff,0)</f>
        <v/>
      </c>
      <c r="AD272" s="44">
        <f>AD237+IF(AD$4=horizon,SUM(PB222:PM222)/cap_eff,0)</f>
        <v/>
      </c>
      <c r="AE272" s="44">
        <f>AE237+IF(AE$4=horizon,SUM(PB222:PM222)/cap_eff,0)</f>
        <v/>
      </c>
      <c r="AF272" s="44">
        <f>AF237+IF(AF$4=horizon,SUM(PB222:PM222)/cap_eff,0)</f>
        <v/>
      </c>
      <c r="AG272" s="44">
        <f>AG237+IF(AG$4=horizon,SUM(PB222:PM222)/cap_eff,0)</f>
        <v/>
      </c>
      <c r="AH272" s="44">
        <f>AH237+IF(AH$4=horizon,SUM(PB222:PM222)/cap_eff,0)</f>
        <v/>
      </c>
      <c r="AI272" s="44">
        <f>AI237+IF(AI$4=horizon,SUM(PB222:PM222)/cap_eff,0)</f>
        <v/>
      </c>
      <c r="AJ272" s="44">
        <f>AJ237+IF(AJ$4=horizon,SUM(PB222:PM222)/cap_eff,0)</f>
        <v/>
      </c>
      <c r="AK272" s="44">
        <f>AK237+IF(AK$4=horizon,SUM(PB222:PM222)/cap_eff,0)</f>
        <v/>
      </c>
      <c r="AL272" s="44">
        <f>AL237+IF(AL$4=horizon,SUM(PB222:PM222)/cap_eff,0)</f>
        <v/>
      </c>
      <c r="AM272" s="44">
        <f>AM237+IF(AM$4=horizon,SUM(PB222:PM222)/cap_eff,0)</f>
        <v/>
      </c>
      <c r="AN272" s="44">
        <f>AN237+IF(AN$4=horizon,SUM(PB222:PM222)/cap_eff,0)</f>
        <v/>
      </c>
      <c r="AO272" s="44">
        <f>AO237+IF(AO$4=horizon,SUM(PB222:PM222)/cap_eff,0)</f>
        <v/>
      </c>
      <c r="AP272" s="44">
        <f>AP237+IF(AP$4=horizon,SUM(PB222:PM222)/cap_eff,0)</f>
        <v/>
      </c>
      <c r="AQ272" s="44">
        <f>AQ237+IF(AQ$4=horizon,SUM(PB222:PM222)/cap_eff,0)</f>
        <v/>
      </c>
      <c r="AR272" s="44">
        <f>AR237+IF(AR$4=horizon,SUM(PB222:PM222)/cap_eff,0)</f>
        <v/>
      </c>
      <c r="AS272" s="44">
        <f>AS237+IF(AS$4=horizon,SUM(PB222:PM222)/cap_eff,0)</f>
        <v/>
      </c>
      <c r="AT272" s="44">
        <f>AT237+IF(AT$4=horizon,SUM(PB222:PM222)/cap_eff,0)</f>
        <v/>
      </c>
      <c r="AU272" s="44">
        <f>AU237+IF(AU$4=horizon,SUM(PB222:PM222)/cap_eff,0)</f>
        <v/>
      </c>
      <c r="AV272" s="44">
        <f>AV237+IF(AV$4=horizon,SUM(PB222:PM222)/cap_eff,0)</f>
        <v/>
      </c>
      <c r="AW272" s="44">
        <f>AW237+IF(AW$4=horizon,SUM(PB222:PM222)/cap_eff,0)</f>
        <v/>
      </c>
      <c r="AX272" s="44">
        <f>AX237+IF(AX$4=horizon,SUM(PB222:PM222)/cap_eff,0)</f>
        <v/>
      </c>
      <c r="AY272" s="44">
        <f>AY237+IF(AY$4=horizon,SUM(PB222:PM222)/cap_eff,0)</f>
        <v/>
      </c>
      <c r="AZ272" s="44">
        <f>AZ237+IF(AZ$4=horizon,SUM(PB222:PM222)/cap_eff,0)</f>
        <v/>
      </c>
      <c r="BA272" s="44">
        <f>BA237+IF(BA$4=horizon,SUM(PB222:PM222)/cap_eff,0)</f>
        <v/>
      </c>
      <c r="BB272" s="44">
        <f>BB237+IF(BB$4=horizon,SUM(PB222:PM222)/cap_eff,0)</f>
        <v/>
      </c>
      <c r="BC272" s="44">
        <f>BC237+IF(BC$4=horizon,SUM(PB222:PM222)/cap_eff,0)</f>
        <v/>
      </c>
      <c r="BD272" s="44">
        <f>BD237+IF(BD$4=horizon,SUM(PB222:PM222)/cap_eff,0)</f>
        <v/>
      </c>
      <c r="BE272" s="44">
        <f>BE237+IF(BE$4=horizon,SUM(PB222:PM222)/cap_eff,0)</f>
        <v/>
      </c>
      <c r="BF272" s="44">
        <f>BF237+IF(BF$4=horizon,SUM(PB222:PM222)/cap_eff,0)</f>
        <v/>
      </c>
      <c r="BG272" s="44">
        <f>BG237+IF(BG$4=horizon,SUM(PB222:PM222)/cap_eff,0)</f>
        <v/>
      </c>
      <c r="BH272" s="44">
        <f>BH237+IF(BH$4=horizon,SUM(PB222:PM222)/cap_eff,0)</f>
        <v/>
      </c>
      <c r="BI272" s="44">
        <f>BI237+IF(BI$4=horizon,SUM(PB222:PM222)/cap_eff,0)</f>
        <v/>
      </c>
      <c r="BJ272" s="44">
        <f>BJ237+IF(BJ$4=horizon,SUM(PB222:PM222)/cap_eff,0)</f>
        <v/>
      </c>
      <c r="BK272" s="44">
        <f>BK237+IF(BK$4=horizon,SUM(PB222:PM222)/cap_eff,0)</f>
        <v/>
      </c>
      <c r="BL272" s="44">
        <f>BL237+IF(BL$4=horizon,SUM(PB222:PM222)/cap_eff,0)</f>
        <v/>
      </c>
      <c r="BM272" s="44">
        <f>BM237+IF(BM$4=horizon,SUM(PB222:PM222)/cap_eff,0)</f>
        <v/>
      </c>
      <c r="BN272" s="44">
        <f>BN237+IF(BN$4=horizon,SUM(PB222:PM222)/cap_eff,0)</f>
        <v/>
      </c>
      <c r="BO272" s="44">
        <f>BO237+IF(BO$4=horizon,SUM(PB222:PM222)/cap_eff,0)</f>
        <v/>
      </c>
      <c r="BP272" s="44">
        <f>BP237+IF(BP$4=horizon,SUM(PB222:PM222)/cap_eff,0)</f>
        <v/>
      </c>
      <c r="BQ272" s="44">
        <f>BQ237+IF(BQ$4=horizon,SUM(PB222:PM222)/cap_eff,0)</f>
        <v/>
      </c>
      <c r="BR272" s="44">
        <f>BR237+IF(BR$4=horizon,SUM(PB222:PM222)/cap_eff,0)</f>
        <v/>
      </c>
      <c r="BS272" s="44">
        <f>BS237+IF(BS$4=horizon,SUM(PB222:PM222)/cap_eff,0)</f>
        <v/>
      </c>
      <c r="BT272" s="44">
        <f>BT237+IF(BT$4=horizon,SUM(PB222:PM222)/cap_eff,0)</f>
        <v/>
      </c>
      <c r="BU272" s="44">
        <f>BU237+IF(BU$4=horizon,SUM(PB222:PM222)/cap_eff,0)</f>
        <v/>
      </c>
      <c r="BV272" s="44">
        <f>BV237+IF(BV$4=horizon,SUM(PB222:PM222)/cap_eff,0)</f>
        <v/>
      </c>
      <c r="BW272" s="44">
        <f>BW237+IF(BW$4=horizon,SUM(PB222:PM222)/cap_eff,0)</f>
        <v/>
      </c>
      <c r="BX272" s="44">
        <f>BX237+IF(BX$4=horizon,SUM(PB222:PM222)/cap_eff,0)</f>
        <v/>
      </c>
      <c r="BY272" s="44">
        <f>BY237+IF(BY$4=horizon,SUM(PB222:PM222)/cap_eff,0)</f>
        <v/>
      </c>
      <c r="BZ272" s="44">
        <f>BZ237+IF(BZ$4=horizon,SUM(PB222:PM222)/cap_eff,0)</f>
        <v/>
      </c>
      <c r="CA272" s="44">
        <f>CA237+IF(CA$4=horizon,SUM(PB222:PM222)/cap_eff,0)</f>
        <v/>
      </c>
      <c r="CB272" s="44">
        <f>CB237+IF(CB$4=horizon,SUM(PB222:PM222)/cap_eff,0)</f>
        <v/>
      </c>
      <c r="CC272" s="44">
        <f>CC237+IF(CC$4=horizon,SUM(PB222:PM222)/cap_eff,0)</f>
        <v/>
      </c>
      <c r="CD272" s="44">
        <f>CD237+IF(CD$4=horizon,SUM(PB222:PM222)/cap_eff,0)</f>
        <v/>
      </c>
      <c r="CE272" s="44">
        <f>CE237+IF(CE$4=horizon,SUM(PB222:PM222)/cap_eff,0)</f>
        <v/>
      </c>
      <c r="CF272" s="44">
        <f>CF237+IF(CF$4=horizon,SUM(PB222:PM222)/cap_eff,0)</f>
        <v/>
      </c>
      <c r="CG272" s="44">
        <f>CG237+IF(CG$4=horizon,SUM(PB222:PM222)/cap_eff,0)</f>
        <v/>
      </c>
      <c r="CH272" s="44">
        <f>CH237+IF(CH$4=horizon,SUM(PB222:PM222)/cap_eff,0)</f>
        <v/>
      </c>
      <c r="CI272" s="44">
        <f>CI237+IF(CI$4=horizon,SUM(PB222:PM222)/cap_eff,0)</f>
        <v/>
      </c>
      <c r="CJ272" s="44">
        <f>CJ237+IF(CJ$4=horizon,SUM(PB222:PM222)/cap_eff,0)</f>
        <v/>
      </c>
      <c r="CK272" s="44">
        <f>CK237+IF(CK$4=horizon,SUM(PB222:PM222)/cap_eff,0)</f>
        <v/>
      </c>
      <c r="CL272" s="44">
        <f>CL237+IF(CL$4=horizon,SUM(PB222:PM222)/cap_eff,0)</f>
        <v/>
      </c>
      <c r="CM272" s="44">
        <f>CM237+IF(CM$4=horizon,SUM(PB222:PM222)/cap_eff,0)</f>
        <v/>
      </c>
      <c r="CN272" s="44">
        <f>CN237+IF(CN$4=horizon,SUM(PB222:PM222)/cap_eff,0)</f>
        <v/>
      </c>
      <c r="CO272" s="44">
        <f>CO237+IF(CO$4=horizon,SUM(PB222:PM222)/cap_eff,0)</f>
        <v/>
      </c>
      <c r="CP272" s="44">
        <f>CP237+IF(CP$4=horizon,SUM(PB222:PM222)/cap_eff,0)</f>
        <v/>
      </c>
      <c r="CQ272" s="44">
        <f>CQ237+IF(CQ$4=horizon,SUM(PB222:PM222)/cap_eff,0)</f>
        <v/>
      </c>
      <c r="CR272" s="44">
        <f>CR237+IF(CR$4=horizon,SUM(PB222:PM222)/cap_eff,0)</f>
        <v/>
      </c>
      <c r="CS272" s="44">
        <f>CS237+IF(CS$4=horizon,SUM(PB222:PM222)/cap_eff,0)</f>
        <v/>
      </c>
      <c r="CT272" s="44">
        <f>CT237+IF(CT$4=horizon,SUM(PB222:PM222)/cap_eff,0)</f>
        <v/>
      </c>
      <c r="CU272" s="44">
        <f>CU237+IF(CU$4=horizon,SUM(PB222:PM222)/cap_eff,0)</f>
        <v/>
      </c>
      <c r="CV272" s="44">
        <f>CV237+IF(CV$4=horizon,SUM(PB222:PM222)/cap_eff,0)</f>
        <v/>
      </c>
      <c r="CW272" s="44">
        <f>CW237+IF(CW$4=horizon,SUM(PB222:PM222)/cap_eff,0)</f>
        <v/>
      </c>
      <c r="CX272" s="44">
        <f>CX237+IF(CX$4=horizon,SUM(PB222:PM222)/cap_eff,0)</f>
        <v/>
      </c>
      <c r="CY272" s="44">
        <f>CY237+IF(CY$4=horizon,SUM(PB222:PM222)/cap_eff,0)</f>
        <v/>
      </c>
      <c r="CZ272" s="44">
        <f>CZ237+IF(CZ$4=horizon,SUM(PB222:PM222)/cap_eff,0)</f>
        <v/>
      </c>
      <c r="DA272" s="44">
        <f>DA237+IF(DA$4=horizon,SUM(PB222:PM222)/cap_eff,0)</f>
        <v/>
      </c>
      <c r="DB272" s="44">
        <f>DB237+IF(DB$4=horizon,SUM(PB222:PM222)/cap_eff,0)</f>
        <v/>
      </c>
      <c r="DC272" s="44">
        <f>DC237+IF(DC$4=horizon,SUM(PB222:PM222)/cap_eff,0)</f>
        <v/>
      </c>
      <c r="DD272" s="44">
        <f>DD237+IF(DD$4=horizon,SUM(PB222:PM222)/cap_eff,0)</f>
        <v/>
      </c>
      <c r="DE272" s="44">
        <f>DE237+IF(DE$4=horizon,SUM(PB222:PM222)/cap_eff,0)</f>
        <v/>
      </c>
      <c r="DF272" s="44">
        <f>DF237+IF(DF$4=horizon,SUM(PB222:PM222)/cap_eff,0)</f>
        <v/>
      </c>
      <c r="DG272" s="44">
        <f>DG237+IF(DG$4=horizon,SUM(PB222:PM222)/cap_eff,0)</f>
        <v/>
      </c>
      <c r="DH272" s="44">
        <f>DH237+IF(DH$4=horizon,SUM(PB222:PM222)/cap_eff,0)</f>
        <v/>
      </c>
      <c r="DI272" s="44">
        <f>DI237+IF(DI$4=horizon,SUM(PB222:PM222)/cap_eff,0)</f>
        <v/>
      </c>
      <c r="DJ272" s="44">
        <f>DJ237+IF(DJ$4=horizon,SUM(PB222:PM222)/cap_eff,0)</f>
        <v/>
      </c>
      <c r="DK272" s="44">
        <f>DK237+IF(DK$4=horizon,SUM(PB222:PM222)/cap_eff,0)</f>
        <v/>
      </c>
      <c r="DL272" s="44">
        <f>DL237+IF(DL$4=horizon,SUM(PB222:PM222)/cap_eff,0)</f>
        <v/>
      </c>
      <c r="DM272" s="44">
        <f>DM237+IF(DM$4=horizon,SUM(PB222:PM222)/cap_eff,0)</f>
        <v/>
      </c>
      <c r="DN272" s="44">
        <f>DN237+IF(DN$4=horizon,SUM(PB222:PM222)/cap_eff,0)</f>
        <v/>
      </c>
      <c r="DO272" s="44">
        <f>DO237+IF(DO$4=horizon,SUM(PB222:PM222)/cap_eff,0)</f>
        <v/>
      </c>
      <c r="DP272" s="44">
        <f>DP237+IF(DP$4=horizon,SUM(PB222:PM222)/cap_eff,0)</f>
        <v/>
      </c>
      <c r="DQ272" s="44">
        <f>DQ237+IF(DQ$4=horizon,SUM(PB222:PM222)/cap_eff,0)</f>
        <v/>
      </c>
      <c r="DR272" s="44">
        <f>DR237+IF(DR$4=horizon,SUM(PB222:PM222)/cap_eff,0)</f>
        <v/>
      </c>
      <c r="DS272" s="44">
        <f>DS237+IF(DS$4=horizon,SUM(PB222:PM222)/cap_eff,0)</f>
        <v/>
      </c>
      <c r="DT272" s="44">
        <f>DT237+IF(DT$4=horizon,SUM(PB222:PM222)/cap_eff,0)</f>
        <v/>
      </c>
      <c r="DU272" s="44">
        <f>DU237+IF(DU$4=horizon,SUM(PB222:PM222)/cap_eff,0)</f>
        <v/>
      </c>
      <c r="DV272" s="44">
        <f>DV237+IF(DV$4=horizon,SUM(PB222:PM222)/cap_eff,0)</f>
        <v/>
      </c>
      <c r="DW272" s="44">
        <f>DW237+IF(DW$4=horizon,SUM(PB222:PM222)/cap_eff,0)</f>
        <v/>
      </c>
      <c r="DX272" s="44">
        <f>DX237+IF(DX$4=horizon,SUM(PB222:PM222)/cap_eff,0)</f>
        <v/>
      </c>
      <c r="DY272" s="44">
        <f>DY237+IF(DY$4=horizon,SUM(PB222:PM222)/cap_eff,0)</f>
        <v/>
      </c>
      <c r="DZ272" s="44">
        <f>DZ237+IF(DZ$4=horizon,SUM(PB222:PM222)/cap_eff,0)</f>
        <v/>
      </c>
      <c r="EA272" s="44">
        <f>EA237+IF(EA$4=horizon,SUM(PB222:PM222)/cap_eff,0)</f>
        <v/>
      </c>
      <c r="EB272" s="44">
        <f>EB237+IF(EB$4=horizon,SUM(PB222:PM222)/cap_eff,0)</f>
        <v/>
      </c>
      <c r="EC272" s="44">
        <f>EC237+IF(EC$4=horizon,SUM(PB222:PM222)/cap_eff,0)</f>
        <v/>
      </c>
      <c r="ED272" s="44">
        <f>ED237+IF(ED$4=horizon,SUM(PB222:PM222)/cap_eff,0)</f>
        <v/>
      </c>
      <c r="EE272" s="44">
        <f>EE237+IF(EE$4=horizon,SUM(PB222:PM222)/cap_eff,0)</f>
        <v/>
      </c>
      <c r="EF272" s="44">
        <f>EF237+IF(EF$4=horizon,SUM(PB222:PM222)/cap_eff,0)</f>
        <v/>
      </c>
      <c r="EG272" s="44">
        <f>EG237+IF(EG$4=horizon,SUM(PB222:PM222)/cap_eff,0)</f>
        <v/>
      </c>
      <c r="EH272" s="44">
        <f>EH237+IF(EH$4=horizon,SUM(PB222:PM222)/cap_eff,0)</f>
        <v/>
      </c>
      <c r="EI272" s="44">
        <f>EI237+IF(EI$4=horizon,SUM(PB222:PM222)/cap_eff,0)</f>
        <v/>
      </c>
      <c r="EJ272" s="44">
        <f>EJ237+IF(EJ$4=horizon,SUM(PB222:PM222)/cap_eff,0)</f>
        <v/>
      </c>
      <c r="EK272" s="44">
        <f>EK237+IF(EK$4=horizon,SUM(PB222:PM222)/cap_eff,0)</f>
        <v/>
      </c>
      <c r="EL272" s="44">
        <f>EL237+IF(EL$4=horizon,SUM(PB222:PM222)/cap_eff,0)</f>
        <v/>
      </c>
      <c r="EM272" s="44">
        <f>EM237+IF(EM$4=horizon,SUM(PB222:PM222)/cap_eff,0)</f>
        <v/>
      </c>
      <c r="EN272" s="44">
        <f>EN237+IF(EN$4=horizon,SUM(PB222:PM222)/cap_eff,0)</f>
        <v/>
      </c>
      <c r="EO272" s="44">
        <f>EO237+IF(EO$4=horizon,SUM(PB222:PM222)/cap_eff,0)</f>
        <v/>
      </c>
      <c r="EP272" s="44">
        <f>EP237+IF(EP$4=horizon,SUM(PB222:PM222)/cap_eff,0)</f>
        <v/>
      </c>
      <c r="EQ272" s="44">
        <f>EQ237+IF(EQ$4=horizon,SUM(PB222:PM222)/cap_eff,0)</f>
        <v/>
      </c>
      <c r="ER272" s="44">
        <f>ER237+IF(ER$4=horizon,SUM(PB222:PM222)/cap_eff,0)</f>
        <v/>
      </c>
      <c r="ES272" s="44">
        <f>ES237+IF(ES$4=horizon,SUM(PB222:PM222)/cap_eff,0)</f>
        <v/>
      </c>
      <c r="ET272" s="44">
        <f>ET237+IF(ET$4=horizon,SUM(PB222:PM222)/cap_eff,0)</f>
        <v/>
      </c>
      <c r="EU272" s="44">
        <f>EU237+IF(EU$4=horizon,SUM(PB222:PM222)/cap_eff,0)</f>
        <v/>
      </c>
      <c r="EV272" s="44">
        <f>EV237+IF(EV$4=horizon,SUM(PB222:PM222)/cap_eff,0)</f>
        <v/>
      </c>
      <c r="EW272" s="44">
        <f>EW237+IF(EW$4=horizon,SUM(PB222:PM222)/cap_eff,0)</f>
        <v/>
      </c>
      <c r="EX272" s="44">
        <f>EX237+IF(EX$4=horizon,SUM(PB222:PM222)/cap_eff,0)</f>
        <v/>
      </c>
      <c r="EY272" s="44">
        <f>EY237+IF(EY$4=horizon,SUM(PB222:PM222)/cap_eff,0)</f>
        <v/>
      </c>
      <c r="EZ272" s="44">
        <f>EZ237+IF(EZ$4=horizon,SUM(PB222:PM222)/cap_eff,0)</f>
        <v/>
      </c>
      <c r="FA272" s="44">
        <f>FA237+IF(FA$4=horizon,SUM(PB222:PM222)/cap_eff,0)</f>
        <v/>
      </c>
      <c r="FB272" s="44">
        <f>FB237+IF(FB$4=horizon,SUM(PB222:PM222)/cap_eff,0)</f>
        <v/>
      </c>
      <c r="FC272" s="44">
        <f>FC237+IF(FC$4=horizon,SUM(PB222:PM222)/cap_eff,0)</f>
        <v/>
      </c>
      <c r="FD272" s="44">
        <f>FD237+IF(FD$4=horizon,SUM(PB222:PM222)/cap_eff,0)</f>
        <v/>
      </c>
      <c r="FE272" s="44">
        <f>FE237+IF(FE$4=horizon,SUM(PB222:PM222)/cap_eff,0)</f>
        <v/>
      </c>
      <c r="FF272" s="44">
        <f>FF237+IF(FF$4=horizon,SUM(PB222:PM222)/cap_eff,0)</f>
        <v/>
      </c>
      <c r="FG272" s="44">
        <f>FG237+IF(FG$4=horizon,SUM(PB222:PM222)/cap_eff,0)</f>
        <v/>
      </c>
      <c r="FH272" s="44">
        <f>FH237+IF(FH$4=horizon,SUM(PB222:PM222)/cap_eff,0)</f>
        <v/>
      </c>
      <c r="FI272" s="44">
        <f>FI237+IF(FI$4=horizon,SUM(PB222:PM222)/cap_eff,0)</f>
        <v/>
      </c>
      <c r="FJ272" s="44">
        <f>FJ237+IF(FJ$4=horizon,SUM(PB222:PM222)/cap_eff,0)</f>
        <v/>
      </c>
      <c r="FK272" s="44">
        <f>FK237+IF(FK$4=horizon,SUM(PB222:PM222)/cap_eff,0)</f>
        <v/>
      </c>
      <c r="FL272" s="44">
        <f>FL237+IF(FL$4=horizon,SUM(PB222:PM222)/cap_eff,0)</f>
        <v/>
      </c>
      <c r="FM272" s="44">
        <f>FM237+IF(FM$4=horizon,SUM(PB222:PM222)/cap_eff,0)</f>
        <v/>
      </c>
      <c r="FN272" s="44">
        <f>FN237+IF(FN$4=horizon,SUM(PB222:PM222)/cap_eff,0)</f>
        <v/>
      </c>
      <c r="FO272" s="44">
        <f>FO237+IF(FO$4=horizon,SUM(PB222:PM222)/cap_eff,0)</f>
        <v/>
      </c>
      <c r="FP272" s="44">
        <f>FP237+IF(FP$4=horizon,SUM(PB222:PM222)/cap_eff,0)</f>
        <v/>
      </c>
      <c r="FQ272" s="44">
        <f>FQ237+IF(FQ$4=horizon,SUM(PB222:PM222)/cap_eff,0)</f>
        <v/>
      </c>
      <c r="FR272" s="44">
        <f>FR237+IF(FR$4=horizon,SUM(PB222:PM222)/cap_eff,0)</f>
        <v/>
      </c>
      <c r="FS272" s="44">
        <f>FS237+IF(FS$4=horizon,SUM(PB222:PM222)/cap_eff,0)</f>
        <v/>
      </c>
      <c r="FT272" s="44">
        <f>FT237+IF(FT$4=horizon,SUM(PB222:PM222)/cap_eff,0)</f>
        <v/>
      </c>
      <c r="FU272" s="44">
        <f>FU237+IF(FU$4=horizon,SUM(PB222:PM222)/cap_eff,0)</f>
        <v/>
      </c>
      <c r="FV272" s="44">
        <f>FV237+IF(FV$4=horizon,SUM(PB222:PM222)/cap_eff,0)</f>
        <v/>
      </c>
      <c r="FW272" s="44">
        <f>FW237+IF(FW$4=horizon,SUM(PB222:PM222)/cap_eff,0)</f>
        <v/>
      </c>
      <c r="FX272" s="44">
        <f>FX237+IF(FX$4=horizon,SUM(PB222:PM222)/cap_eff,0)</f>
        <v/>
      </c>
      <c r="FY272" s="44">
        <f>FY237+IF(FY$4=horizon,SUM(PB222:PM222)/cap_eff,0)</f>
        <v/>
      </c>
      <c r="FZ272" s="44">
        <f>FZ237+IF(FZ$4=horizon,SUM(PB222:PM222)/cap_eff,0)</f>
        <v/>
      </c>
      <c r="GA272" s="44">
        <f>GA237+IF(GA$4=horizon,SUM(PB222:PM222)/cap_eff,0)</f>
        <v/>
      </c>
      <c r="GB272" s="44">
        <f>GB237+IF(GB$4=horizon,SUM(PB222:PM222)/cap_eff,0)</f>
        <v/>
      </c>
      <c r="GC272" s="44">
        <f>GC237+IF(GC$4=horizon,SUM(PB222:PM222)/cap_eff,0)</f>
        <v/>
      </c>
      <c r="GD272" s="44">
        <f>GD237+IF(GD$4=horizon,SUM(PB222:PM222)/cap_eff,0)</f>
        <v/>
      </c>
      <c r="GE272" s="44">
        <f>GE237+IF(GE$4=horizon,SUM(PB222:PM222)/cap_eff,0)</f>
        <v/>
      </c>
      <c r="GF272" s="44">
        <f>GF237+IF(GF$4=horizon,SUM(PB222:PM222)/cap_eff,0)</f>
        <v/>
      </c>
      <c r="GG272" s="44">
        <f>GG237+IF(GG$4=horizon,SUM(PB222:PM222)/cap_eff,0)</f>
        <v/>
      </c>
      <c r="GH272" s="44">
        <f>GH237+IF(GH$4=horizon,SUM(PB222:PM222)/cap_eff,0)</f>
        <v/>
      </c>
      <c r="GI272" s="44">
        <f>GI237+IF(GI$4=horizon,SUM(PB222:PM222)/cap_eff,0)</f>
        <v/>
      </c>
      <c r="GJ272" s="44">
        <f>GJ237+IF(GJ$4=horizon,SUM(PB222:PM222)/cap_eff,0)</f>
        <v/>
      </c>
      <c r="GK272" s="44">
        <f>GK237+IF(GK$4=horizon,SUM(PB222:PM222)/cap_eff,0)</f>
        <v/>
      </c>
      <c r="GL272" s="44">
        <f>GL237+IF(GL$4=horizon,SUM(PB222:PM222)/cap_eff,0)</f>
        <v/>
      </c>
      <c r="GM272" s="44">
        <f>GM237+IF(GM$4=horizon,SUM(PB222:PM222)/cap_eff,0)</f>
        <v/>
      </c>
      <c r="GN272" s="44">
        <f>GN237+IF(GN$4=horizon,SUM(PB222:PM222)/cap_eff,0)</f>
        <v/>
      </c>
      <c r="GO272" s="44">
        <f>GO237+IF(GO$4=horizon,SUM(PB222:PM222)/cap_eff,0)</f>
        <v/>
      </c>
      <c r="GP272" s="44">
        <f>GP237+IF(GP$4=horizon,SUM(PB222:PM222)/cap_eff,0)</f>
        <v/>
      </c>
      <c r="GQ272" s="44">
        <f>GQ237+IF(GQ$4=horizon,SUM(PB222:PM222)/cap_eff,0)</f>
        <v/>
      </c>
      <c r="GR272" s="44">
        <f>GR237+IF(GR$4=horizon,SUM(PB222:PM222)/cap_eff,0)</f>
        <v/>
      </c>
      <c r="GS272" s="44">
        <f>GS237+IF(GS$4=horizon,SUM(PB222:PM222)/cap_eff,0)</f>
        <v/>
      </c>
      <c r="GT272" s="44">
        <f>GT237+IF(GT$4=horizon,SUM(PB222:PM222)/cap_eff,0)</f>
        <v/>
      </c>
      <c r="GU272" s="44">
        <f>GU237+IF(GU$4=horizon,SUM(PB222:PM222)/cap_eff,0)</f>
        <v/>
      </c>
      <c r="GV272" s="44">
        <f>GV237+IF(GV$4=horizon,SUM(PB222:PM222)/cap_eff,0)</f>
        <v/>
      </c>
      <c r="GW272" s="44">
        <f>GW237+IF(GW$4=horizon,SUM(PB222:PM222)/cap_eff,0)</f>
        <v/>
      </c>
      <c r="GX272" s="44">
        <f>GX237+IF(GX$4=horizon,SUM(PB222:PM222)/cap_eff,0)</f>
        <v/>
      </c>
      <c r="GY272" s="44">
        <f>GY237+IF(GY$4=horizon,SUM(PB222:PM222)/cap_eff,0)</f>
        <v/>
      </c>
      <c r="GZ272" s="44">
        <f>GZ237+IF(GZ$4=horizon,SUM(PB222:PM222)/cap_eff,0)</f>
        <v/>
      </c>
      <c r="HA272" s="44">
        <f>HA237+IF(HA$4=horizon,SUM(PB222:PM222)/cap_eff,0)</f>
        <v/>
      </c>
      <c r="HB272" s="44">
        <f>HB237+IF(HB$4=horizon,SUM(PB222:PM222)/cap_eff,0)</f>
        <v/>
      </c>
      <c r="HC272" s="44">
        <f>HC237+IF(HC$4=horizon,SUM(PB222:PM222)/cap_eff,0)</f>
        <v/>
      </c>
      <c r="HD272" s="44">
        <f>HD237+IF(HD$4=horizon,SUM(PB222:PM222)/cap_eff,0)</f>
        <v/>
      </c>
      <c r="HE272" s="44">
        <f>HE237+IF(HE$4=horizon,SUM(PB222:PM222)/cap_eff,0)</f>
        <v/>
      </c>
      <c r="HF272" s="44">
        <f>HF237+IF(HF$4=horizon,SUM(PB222:PM222)/cap_eff,0)</f>
        <v/>
      </c>
      <c r="HG272" s="44">
        <f>HG237+IF(HG$4=horizon,SUM(PB222:PM222)/cap_eff,0)</f>
        <v/>
      </c>
      <c r="HH272" s="44">
        <f>HH237+IF(HH$4=horizon,SUM(PB222:PM222)/cap_eff,0)</f>
        <v/>
      </c>
      <c r="HI272" s="44">
        <f>HI237+IF(HI$4=horizon,SUM(PB222:PM222)/cap_eff,0)</f>
        <v/>
      </c>
      <c r="HJ272" s="44">
        <f>HJ237+IF(HJ$4=horizon,SUM(PB222:PM222)/cap_eff,0)</f>
        <v/>
      </c>
      <c r="HK272" s="44">
        <f>HK237+IF(HK$4=horizon,SUM(PB222:PM222)/cap_eff,0)</f>
        <v/>
      </c>
      <c r="HL272" s="44">
        <f>HL237+IF(HL$4=horizon,SUM(PB222:PM222)/cap_eff,0)</f>
        <v/>
      </c>
      <c r="HM272" s="44">
        <f>HM237+IF(HM$4=horizon,SUM(PB222:PM222)/cap_eff,0)</f>
        <v/>
      </c>
      <c r="HN272" s="44">
        <f>HN237+IF(HN$4=horizon,SUM(PB222:PM222)/cap_eff,0)</f>
        <v/>
      </c>
      <c r="HO272" s="44">
        <f>HO237+IF(HO$4=horizon,SUM(PB222:PM222)/cap_eff,0)</f>
        <v/>
      </c>
      <c r="HP272" s="44">
        <f>HP237+IF(HP$4=horizon,SUM(PB222:PM222)/cap_eff,0)</f>
        <v/>
      </c>
      <c r="HQ272" s="44">
        <f>HQ237+IF(HQ$4=horizon,SUM(PB222:PM222)/cap_eff,0)</f>
        <v/>
      </c>
      <c r="HR272" s="44">
        <f>HR237+IF(HR$4=horizon,SUM(PB222:PM222)/cap_eff,0)</f>
        <v/>
      </c>
      <c r="HS272" s="44">
        <f>HS237+IF(HS$4=horizon,SUM(PB222:PM222)/cap_eff,0)</f>
        <v/>
      </c>
      <c r="HT272" s="44">
        <f>HT237+IF(HT$4=horizon,SUM(PB222:PM222)/cap_eff,0)</f>
        <v/>
      </c>
      <c r="HU272" s="44">
        <f>HU237+IF(HU$4=horizon,SUM(PB222:PM222)/cap_eff,0)</f>
        <v/>
      </c>
      <c r="HV272" s="44">
        <f>HV237+IF(HV$4=horizon,SUM(PB222:PM222)/cap_eff,0)</f>
        <v/>
      </c>
      <c r="HW272" s="44">
        <f>HW237+IF(HW$4=horizon,SUM(PB222:PM222)/cap_eff,0)</f>
        <v/>
      </c>
      <c r="HX272" s="44">
        <f>HX237+IF(HX$4=horizon,SUM(PB222:PM222)/cap_eff,0)</f>
        <v/>
      </c>
      <c r="HY272" s="44">
        <f>HY237+IF(HY$4=horizon,SUM(PB222:PM222)/cap_eff,0)</f>
        <v/>
      </c>
      <c r="HZ272" s="44">
        <f>HZ237+IF(HZ$4=horizon,SUM(PB222:PM222)/cap_eff,0)</f>
        <v/>
      </c>
      <c r="IA272" s="44">
        <f>IA237+IF(IA$4=horizon,SUM(PB222:PM222)/cap_eff,0)</f>
        <v/>
      </c>
      <c r="IB272" s="44">
        <f>IB237+IF(IB$4=horizon,SUM(PB222:PM222)/cap_eff,0)</f>
        <v/>
      </c>
      <c r="IC272" s="44">
        <f>IC237+IF(IC$4=horizon,SUM(PB222:PM222)/cap_eff,0)</f>
        <v/>
      </c>
      <c r="ID272" s="44">
        <f>ID237+IF(ID$4=horizon,SUM(PB222:PM222)/cap_eff,0)</f>
        <v/>
      </c>
      <c r="IE272" s="44">
        <f>IE237+IF(IE$4=horizon,SUM(PB222:PM222)/cap_eff,0)</f>
        <v/>
      </c>
      <c r="IF272" s="44">
        <f>IF237+IF(IF$4=horizon,SUM(PB222:PM222)/cap_eff,0)</f>
        <v/>
      </c>
      <c r="IG272" s="44">
        <f>IG237+IF(IG$4=horizon,SUM(PB222:PM222)/cap_eff,0)</f>
        <v/>
      </c>
      <c r="IH272" s="44">
        <f>IH237+IF(IH$4=horizon,SUM(PB222:PM222)/cap_eff,0)</f>
        <v/>
      </c>
      <c r="II272" s="44">
        <f>II237+IF(II$4=horizon,SUM(PB222:PM222)/cap_eff,0)</f>
        <v/>
      </c>
      <c r="IJ272" s="44">
        <f>IJ237+IF(IJ$4=horizon,SUM(PB222:PM222)/cap_eff,0)</f>
        <v/>
      </c>
      <c r="IK272" s="44">
        <f>IK237+IF(IK$4=horizon,SUM(PB222:PM222)/cap_eff,0)</f>
        <v/>
      </c>
      <c r="IL272" s="44">
        <f>IL237+IF(IL$4=horizon,SUM(PB222:PM222)/cap_eff,0)</f>
        <v/>
      </c>
      <c r="IM272" s="44">
        <f>IM237+IF(IM$4=horizon,SUM(PB222:PM222)/cap_eff,0)</f>
        <v/>
      </c>
      <c r="IN272" s="44">
        <f>IN237+IF(IN$4=horizon,SUM(PB222:PM222)/cap_eff,0)</f>
        <v/>
      </c>
      <c r="IO272" s="44">
        <f>IO237+IF(IO$4=horizon,SUM(PB222:PM222)/cap_eff,0)</f>
        <v/>
      </c>
      <c r="IP272" s="44">
        <f>IP237+IF(IP$4=horizon,SUM(PB222:PM222)/cap_eff,0)</f>
        <v/>
      </c>
      <c r="IQ272" s="44">
        <f>IQ237+IF(IQ$4=horizon,SUM(PB222:PM222)/cap_eff,0)</f>
        <v/>
      </c>
      <c r="IR272" s="44">
        <f>IR237+IF(IR$4=horizon,SUM(PB222:PM222)/cap_eff,0)</f>
        <v/>
      </c>
      <c r="IS272" s="44">
        <f>IS237+IF(IS$4=horizon,SUM(PB222:PM222)/cap_eff,0)</f>
        <v/>
      </c>
      <c r="IT272" s="44">
        <f>IT237+IF(IT$4=horizon,SUM(PB222:PM222)/cap_eff,0)</f>
        <v/>
      </c>
      <c r="IU272" s="44">
        <f>IU237+IF(IU$4=horizon,SUM(PB222:PM222)/cap_eff,0)</f>
        <v/>
      </c>
      <c r="IV272" s="44">
        <f>IV237+IF(IV$4=horizon,SUM(PB222:PM222)/cap_eff,0)</f>
        <v/>
      </c>
      <c r="IW272" s="44">
        <f>IW237+IF(IW$4=horizon,SUM(PB222:PM222)/cap_eff,0)</f>
        <v/>
      </c>
      <c r="IX272" s="44">
        <f>IX237+IF(IX$4=horizon,SUM(PB222:PM222)/cap_eff,0)</f>
        <v/>
      </c>
      <c r="IY272" s="44">
        <f>IY237+IF(IY$4=horizon,SUM(PB222:PM222)/cap_eff,0)</f>
        <v/>
      </c>
      <c r="IZ272" s="44">
        <f>IZ237+IF(IZ$4=horizon,SUM(PB222:PM222)/cap_eff,0)</f>
        <v/>
      </c>
      <c r="JA272" s="44">
        <f>JA237+IF(JA$4=horizon,SUM(PB222:PM222)/cap_eff,0)</f>
        <v/>
      </c>
      <c r="JB272" s="44">
        <f>JB237+IF(JB$4=horizon,SUM(PB222:PM222)/cap_eff,0)</f>
        <v/>
      </c>
      <c r="JC272" s="44">
        <f>JC237+IF(JC$4=horizon,SUM(PB222:PM222)/cap_eff,0)</f>
        <v/>
      </c>
      <c r="JD272" s="44">
        <f>JD237+IF(JD$4=horizon,SUM(PB222:PM222)/cap_eff,0)</f>
        <v/>
      </c>
      <c r="JE272" s="44">
        <f>JE237+IF(JE$4=horizon,SUM(PB222:PM222)/cap_eff,0)</f>
        <v/>
      </c>
      <c r="JF272" s="44">
        <f>JF237+IF(JF$4=horizon,SUM(PB222:PM222)/cap_eff,0)</f>
        <v/>
      </c>
      <c r="JG272" s="44">
        <f>JG237+IF(JG$4=horizon,SUM(PB222:PM222)/cap_eff,0)</f>
        <v/>
      </c>
      <c r="JH272" s="44">
        <f>JH237+IF(JH$4=horizon,SUM(PB222:PM222)/cap_eff,0)</f>
        <v/>
      </c>
      <c r="JI272" s="44">
        <f>JI237+IF(JI$4=horizon,SUM(PB222:PM222)/cap_eff,0)</f>
        <v/>
      </c>
      <c r="JJ272" s="44">
        <f>JJ237+IF(JJ$4=horizon,SUM(PB222:PM222)/cap_eff,0)</f>
        <v/>
      </c>
      <c r="JK272" s="44">
        <f>JK237+IF(JK$4=horizon,SUM(PB222:PM222)/cap_eff,0)</f>
        <v/>
      </c>
      <c r="JL272" s="44">
        <f>JL237+IF(JL$4=horizon,SUM(PB222:PM222)/cap_eff,0)</f>
        <v/>
      </c>
      <c r="JM272" s="44">
        <f>JM237+IF(JM$4=horizon,SUM(PB222:PM222)/cap_eff,0)</f>
        <v/>
      </c>
      <c r="JN272" s="44">
        <f>JN237+IF(JN$4=horizon,SUM(PB222:PM222)/cap_eff,0)</f>
        <v/>
      </c>
      <c r="JO272" s="44">
        <f>JO237+IF(JO$4=horizon,SUM(PB222:PM222)/cap_eff,0)</f>
        <v/>
      </c>
      <c r="JP272" s="44">
        <f>JP237+IF(JP$4=horizon,SUM(PB222:PM222)/cap_eff,0)</f>
        <v/>
      </c>
      <c r="JQ272" s="44">
        <f>JQ237+IF(JQ$4=horizon,SUM(PB222:PM222)/cap_eff,0)</f>
        <v/>
      </c>
      <c r="JR272" s="44">
        <f>JR237+IF(JR$4=horizon,SUM(PB222:PM222)/cap_eff,0)</f>
        <v/>
      </c>
      <c r="JS272" s="44">
        <f>JS237+IF(JS$4=horizon,SUM(PB222:PM222)/cap_eff,0)</f>
        <v/>
      </c>
      <c r="JT272" s="44">
        <f>JT237+IF(JT$4=horizon,SUM(PB222:PM222)/cap_eff,0)</f>
        <v/>
      </c>
      <c r="JU272" s="44">
        <f>JU237+IF(JU$4=horizon,SUM(PB222:PM222)/cap_eff,0)</f>
        <v/>
      </c>
      <c r="JV272" s="44">
        <f>JV237+IF(JV$4=horizon,SUM(PB222:PM222)/cap_eff,0)</f>
        <v/>
      </c>
      <c r="JW272" s="44">
        <f>JW237+IF(JW$4=horizon,SUM(PB222:PM222)/cap_eff,0)</f>
        <v/>
      </c>
      <c r="JX272" s="44">
        <f>JX237+IF(JX$4=horizon,SUM(PB222:PM222)/cap_eff,0)</f>
        <v/>
      </c>
      <c r="JY272" s="44">
        <f>JY237+IF(JY$4=horizon,SUM(PB222:PM222)/cap_eff,0)</f>
        <v/>
      </c>
      <c r="JZ272" s="44">
        <f>JZ237+IF(JZ$4=horizon,SUM(PB222:PM222)/cap_eff,0)</f>
        <v/>
      </c>
      <c r="KA272" s="44">
        <f>KA237+IF(KA$4=horizon,SUM(PB222:PM222)/cap_eff,0)</f>
        <v/>
      </c>
      <c r="KB272" s="44">
        <f>KB237+IF(KB$4=horizon,SUM(PB222:PM222)/cap_eff,0)</f>
        <v/>
      </c>
      <c r="KC272" s="44">
        <f>KC237+IF(KC$4=horizon,SUM(PB222:PM222)/cap_eff,0)</f>
        <v/>
      </c>
      <c r="KD272" s="44">
        <f>KD237+IF(KD$4=horizon,SUM(PB222:PM222)/cap_eff,0)</f>
        <v/>
      </c>
      <c r="KE272" s="44">
        <f>KE237+IF(KE$4=horizon,SUM(PB222:PM222)/cap_eff,0)</f>
        <v/>
      </c>
      <c r="KF272" s="44">
        <f>KF237+IF(KF$4=horizon,SUM(PB222:PM222)/cap_eff,0)</f>
        <v/>
      </c>
      <c r="KG272" s="44">
        <f>KG237+IF(KG$4=horizon,SUM(PB222:PM222)/cap_eff,0)</f>
        <v/>
      </c>
      <c r="KH272" s="44">
        <f>KH237+IF(KH$4=horizon,SUM(PB222:PM222)/cap_eff,0)</f>
        <v/>
      </c>
      <c r="KI272" s="44">
        <f>KI237+IF(KI$4=horizon,SUM(PB222:PM222)/cap_eff,0)</f>
        <v/>
      </c>
      <c r="KJ272" s="44">
        <f>KJ237+IF(KJ$4=horizon,SUM(PB222:PM222)/cap_eff,0)</f>
        <v/>
      </c>
      <c r="KK272" s="44">
        <f>KK237+IF(KK$4=horizon,SUM(PB222:PM222)/cap_eff,0)</f>
        <v/>
      </c>
      <c r="KL272" s="44">
        <f>KL237+IF(KL$4=horizon,SUM(PB222:PM222)/cap_eff,0)</f>
        <v/>
      </c>
      <c r="KM272" s="44">
        <f>KM237+IF(KM$4=horizon,SUM(PB222:PM222)/cap_eff,0)</f>
        <v/>
      </c>
      <c r="KN272" s="44">
        <f>KN237+IF(KN$4=horizon,SUM(PB222:PM222)/cap_eff,0)</f>
        <v/>
      </c>
      <c r="KO272" s="44">
        <f>KO237+IF(KO$4=horizon,SUM(PB222:PM222)/cap_eff,0)</f>
        <v/>
      </c>
      <c r="KP272" s="44">
        <f>KP237+IF(KP$4=horizon,SUM(PB222:PM222)/cap_eff,0)</f>
        <v/>
      </c>
      <c r="KQ272" s="44">
        <f>KQ237+IF(KQ$4=horizon,SUM(PB222:PM222)/cap_eff,0)</f>
        <v/>
      </c>
      <c r="KR272" s="44">
        <f>KR237+IF(KR$4=horizon,SUM(PB222:PM222)/cap_eff,0)</f>
        <v/>
      </c>
      <c r="KS272" s="44">
        <f>KS237+IF(KS$4=horizon,SUM(PB222:PM222)/cap_eff,0)</f>
        <v/>
      </c>
      <c r="KT272" s="44">
        <f>KT237+IF(KT$4=horizon,SUM(PB222:PM222)/cap_eff,0)</f>
        <v/>
      </c>
      <c r="KU272" s="44">
        <f>KU237+IF(KU$4=horizon,SUM(PB222:PM222)/cap_eff,0)</f>
        <v/>
      </c>
      <c r="KV272" s="44">
        <f>KV237+IF(KV$4=horizon,SUM(PB222:PM222)/cap_eff,0)</f>
        <v/>
      </c>
      <c r="KW272" s="44">
        <f>KW237+IF(KW$4=horizon,SUM(PB222:PM222)/cap_eff,0)</f>
        <v/>
      </c>
      <c r="KX272" s="44">
        <f>KX237+IF(KX$4=horizon,SUM(PB222:PM222)/cap_eff,0)</f>
        <v/>
      </c>
      <c r="KY272" s="44">
        <f>KY237+IF(KY$4=horizon,SUM(PB222:PM222)/cap_eff,0)</f>
        <v/>
      </c>
      <c r="KZ272" s="44">
        <f>KZ237+IF(KZ$4=horizon,SUM(PB222:PM222)/cap_eff,0)</f>
        <v/>
      </c>
      <c r="LA272" s="44">
        <f>LA237+IF(LA$4=horizon,SUM(PB222:PM222)/cap_eff,0)</f>
        <v/>
      </c>
      <c r="LB272" s="44">
        <f>LB237+IF(LB$4=horizon,SUM(PB222:PM222)/cap_eff,0)</f>
        <v/>
      </c>
      <c r="LC272" s="44">
        <f>LC237+IF(LC$4=horizon,SUM(PB222:PM222)/cap_eff,0)</f>
        <v/>
      </c>
      <c r="LD272" s="44">
        <f>LD237+IF(LD$4=horizon,SUM(PB222:PM222)/cap_eff,0)</f>
        <v/>
      </c>
      <c r="LE272" s="44">
        <f>LE237+IF(LE$4=horizon,SUM(PB222:PM222)/cap_eff,0)</f>
        <v/>
      </c>
      <c r="LF272" s="44">
        <f>LF237+IF(LF$4=horizon,SUM(PB222:PM222)/cap_eff,0)</f>
        <v/>
      </c>
      <c r="LG272" s="44">
        <f>LG237+IF(LG$4=horizon,SUM(PB222:PM222)/cap_eff,0)</f>
        <v/>
      </c>
      <c r="LH272" s="44">
        <f>LH237+IF(LH$4=horizon,SUM(PB222:PM222)/cap_eff,0)</f>
        <v/>
      </c>
      <c r="LI272" s="44">
        <f>LI237+IF(LI$4=horizon,SUM(PB222:PM222)/cap_eff,0)</f>
        <v/>
      </c>
      <c r="LJ272" s="44">
        <f>LJ237+IF(LJ$4=horizon,SUM(PB222:PM222)/cap_eff,0)</f>
        <v/>
      </c>
      <c r="LK272" s="44">
        <f>LK237+IF(LK$4=horizon,SUM(PB222:PM222)/cap_eff,0)</f>
        <v/>
      </c>
      <c r="LL272" s="44">
        <f>LL237+IF(LL$4=horizon,SUM(PB222:PM222)/cap_eff,0)</f>
        <v/>
      </c>
      <c r="LM272" s="44">
        <f>LM237+IF(LM$4=horizon,SUM(PB222:PM222)/cap_eff,0)</f>
        <v/>
      </c>
      <c r="LN272" s="44">
        <f>LN237+IF(LN$4=horizon,SUM(PB222:PM222)/cap_eff,0)</f>
        <v/>
      </c>
      <c r="LO272" s="44">
        <f>LO237+IF(LO$4=horizon,SUM(PB222:PM222)/cap_eff,0)</f>
        <v/>
      </c>
      <c r="LP272" s="44">
        <f>LP237+IF(LP$4=horizon,SUM(PB222:PM222)/cap_eff,0)</f>
        <v/>
      </c>
      <c r="LQ272" s="44">
        <f>LQ237+IF(LQ$4=horizon,SUM(PB222:PM222)/cap_eff,0)</f>
        <v/>
      </c>
      <c r="LR272" s="44">
        <f>LR237+IF(LR$4=horizon,SUM(PB222:PM222)/cap_eff,0)</f>
        <v/>
      </c>
      <c r="LS272" s="44">
        <f>LS237+IF(LS$4=horizon,SUM(PB222:PM222)/cap_eff,0)</f>
        <v/>
      </c>
      <c r="LT272" s="44">
        <f>LT237+IF(LT$4=horizon,SUM(PB222:PM222)/cap_eff,0)</f>
        <v/>
      </c>
      <c r="LU272" s="44">
        <f>LU237+IF(LU$4=horizon,SUM(PB222:PM222)/cap_eff,0)</f>
        <v/>
      </c>
      <c r="LV272" s="44">
        <f>LV237+IF(LV$4=horizon,SUM(PB222:PM222)/cap_eff,0)</f>
        <v/>
      </c>
      <c r="LW272" s="44">
        <f>LW237+IF(LW$4=horizon,SUM(PB222:PM222)/cap_eff,0)</f>
        <v/>
      </c>
      <c r="LX272" s="44">
        <f>LX237+IF(LX$4=horizon,SUM(PB222:PM222)/cap_eff,0)</f>
        <v/>
      </c>
      <c r="LY272" s="44">
        <f>LY237+IF(LY$4=horizon,SUM(PB222:PM222)/cap_eff,0)</f>
        <v/>
      </c>
      <c r="LZ272" s="44">
        <f>LZ237+IF(LZ$4=horizon,SUM(PB222:PM222)/cap_eff,0)</f>
        <v/>
      </c>
      <c r="MA272" s="44">
        <f>MA237+IF(MA$4=horizon,SUM(PB222:PM222)/cap_eff,0)</f>
        <v/>
      </c>
      <c r="MB272" s="44">
        <f>MB237+IF(MB$4=horizon,SUM(PB222:PM222)/cap_eff,0)</f>
        <v/>
      </c>
      <c r="MC272" s="44">
        <f>MC237+IF(MC$4=horizon,SUM(PB222:PM222)/cap_eff,0)</f>
        <v/>
      </c>
      <c r="MD272" s="44">
        <f>MD237+IF(MD$4=horizon,SUM(PB222:PM222)/cap_eff,0)</f>
        <v/>
      </c>
      <c r="ME272" s="44">
        <f>ME237+IF(ME$4=horizon,SUM(PB222:PM222)/cap_eff,0)</f>
        <v/>
      </c>
      <c r="MF272" s="44">
        <f>MF237+IF(MF$4=horizon,SUM(PB222:PM222)/cap_eff,0)</f>
        <v/>
      </c>
      <c r="MG272" s="44">
        <f>MG237+IF(MG$4=horizon,SUM(PB222:PM222)/cap_eff,0)</f>
        <v/>
      </c>
      <c r="MH272" s="44">
        <f>MH237+IF(MH$4=horizon,SUM(PB222:PM222)/cap_eff,0)</f>
        <v/>
      </c>
      <c r="MI272" s="44">
        <f>MI237+IF(MI$4=horizon,SUM(PB222:PM222)/cap_eff,0)</f>
        <v/>
      </c>
      <c r="MJ272" s="44">
        <f>MJ237+IF(MJ$4=horizon,SUM(PB222:PM222)/cap_eff,0)</f>
        <v/>
      </c>
      <c r="MK272" s="44">
        <f>MK237+IF(MK$4=horizon,SUM(PB222:PM222)/cap_eff,0)</f>
        <v/>
      </c>
      <c r="ML272" s="44">
        <f>ML237+IF(ML$4=horizon,SUM(PB222:PM222)/cap_eff,0)</f>
        <v/>
      </c>
      <c r="MM272" s="44">
        <f>MM237+IF(MM$4=horizon,SUM(PB222:PM222)/cap_eff,0)</f>
        <v/>
      </c>
      <c r="MN272" s="44">
        <f>MN237+IF(MN$4=horizon,SUM(PB222:PM222)/cap_eff,0)</f>
        <v/>
      </c>
      <c r="MO272" s="44">
        <f>MO237+IF(MO$4=horizon,SUM(PB222:PM222)/cap_eff,0)</f>
        <v/>
      </c>
      <c r="MP272" s="44">
        <f>MP237+IF(MP$4=horizon,SUM(PB222:PM222)/cap_eff,0)</f>
        <v/>
      </c>
      <c r="MQ272" s="44">
        <f>MQ237+IF(MQ$4=horizon,SUM(PB222:PM222)/cap_eff,0)</f>
        <v/>
      </c>
      <c r="MR272" s="44">
        <f>MR237+IF(MR$4=horizon,SUM(PB222:PM222)/cap_eff,0)</f>
        <v/>
      </c>
      <c r="MS272" s="44">
        <f>MS237+IF(MS$4=horizon,SUM(PB222:PM222)/cap_eff,0)</f>
        <v/>
      </c>
      <c r="MT272" s="44">
        <f>MT237+IF(MT$4=horizon,SUM(PB222:PM222)/cap_eff,0)</f>
        <v/>
      </c>
      <c r="MU272" s="44">
        <f>MU237+IF(MU$4=horizon,SUM(PB222:PM222)/cap_eff,0)</f>
        <v/>
      </c>
      <c r="MV272" s="44">
        <f>MV237+IF(MV$4=horizon,SUM(PB222:PM222)/cap_eff,0)</f>
        <v/>
      </c>
      <c r="MW272" s="44">
        <f>MW237+IF(MW$4=horizon,SUM(PB222:PM222)/cap_eff,0)</f>
        <v/>
      </c>
      <c r="MX272" s="44">
        <f>MX237+IF(MX$4=horizon,SUM(PB222:PM222)/cap_eff,0)</f>
        <v/>
      </c>
      <c r="MY272" s="44">
        <f>MY237+IF(MY$4=horizon,SUM(PB222:PM222)/cap_eff,0)</f>
        <v/>
      </c>
      <c r="MZ272" s="44">
        <f>MZ237+IF(MZ$4=horizon,SUM(PB222:PM222)/cap_eff,0)</f>
        <v/>
      </c>
      <c r="NA272" s="44">
        <f>NA237+IF(NA$4=horizon,SUM(PB222:PM222)/cap_eff,0)</f>
        <v/>
      </c>
      <c r="NB272" s="44">
        <f>NB237+IF(NB$4=horizon,SUM(PB222:PM222)/cap_eff,0)</f>
        <v/>
      </c>
      <c r="NC272" s="44">
        <f>NC237+IF(NC$4=horizon,SUM(PB222:PM222)/cap_eff,0)</f>
        <v/>
      </c>
      <c r="ND272" s="44">
        <f>ND237+IF(ND$4=horizon,SUM(PB222:PM222)/cap_eff,0)</f>
        <v/>
      </c>
      <c r="NE272" s="44">
        <f>NE237+IF(NE$4=horizon,SUM(PB222:PM222)/cap_eff,0)</f>
        <v/>
      </c>
      <c r="NF272" s="44">
        <f>NF237+IF(NF$4=horizon,SUM(PB222:PM222)/cap_eff,0)</f>
        <v/>
      </c>
      <c r="NG272" s="44">
        <f>NG237+IF(NG$4=horizon,SUM(PB222:PM222)/cap_eff,0)</f>
        <v/>
      </c>
      <c r="NH272" s="44">
        <f>NH237+IF(NH$4=horizon,SUM(PB222:PM222)/cap_eff,0)</f>
        <v/>
      </c>
      <c r="NI272" s="44">
        <f>NI237+IF(NI$4=horizon,SUM(PB222:PM222)/cap_eff,0)</f>
        <v/>
      </c>
      <c r="NJ272" s="44">
        <f>NJ237+IF(NJ$4=horizon,SUM(PB222:PM222)/cap_eff,0)</f>
        <v/>
      </c>
      <c r="NK272" s="44">
        <f>NK237+IF(NK$4=horizon,SUM(PB222:PM222)/cap_eff,0)</f>
        <v/>
      </c>
      <c r="NL272" s="44">
        <f>NL237+IF(NL$4=horizon,SUM(PB222:PM222)/cap_eff,0)</f>
        <v/>
      </c>
      <c r="NM272" s="44">
        <f>NM237+IF(NM$4=horizon,SUM(PB222:PM222)/cap_eff,0)</f>
        <v/>
      </c>
      <c r="NN272" s="44">
        <f>NN237+IF(NN$4=horizon,SUM(PB222:PM222)/cap_eff,0)</f>
        <v/>
      </c>
      <c r="NO272" s="44">
        <f>NO237+IF(NO$4=horizon,SUM(PB222:PM222)/cap_eff,0)</f>
        <v/>
      </c>
      <c r="NP272" s="44">
        <f>NP237+IF(NP$4=horizon,SUM(PB222:PM222)/cap_eff,0)</f>
        <v/>
      </c>
      <c r="NQ272" s="44">
        <f>NQ237+IF(NQ$4=horizon,SUM(PB222:PM222)/cap_eff,0)</f>
        <v/>
      </c>
      <c r="NR272" s="44">
        <f>NR237+IF(NR$4=horizon,SUM(PB222:PM222)/cap_eff,0)</f>
        <v/>
      </c>
      <c r="NS272" s="44">
        <f>NS237+IF(NS$4=horizon,SUM(PB222:PM222)/cap_eff,0)</f>
        <v/>
      </c>
      <c r="NT272" s="44">
        <f>NT237+IF(NT$4=horizon,SUM(PB222:PM222)/cap_eff,0)</f>
        <v/>
      </c>
      <c r="NU272" s="44">
        <f>NU237+IF(NU$4=horizon,SUM(PB222:PM222)/cap_eff,0)</f>
        <v/>
      </c>
      <c r="NV272" s="44">
        <f>NV237+IF(NV$4=horizon,SUM(PB222:PM222)/cap_eff,0)</f>
        <v/>
      </c>
      <c r="NW272" s="44">
        <f>NW237+IF(NW$4=horizon,SUM(PB222:PM222)/cap_eff,0)</f>
        <v/>
      </c>
      <c r="NX272" s="44">
        <f>NX237+IF(NX$4=horizon,SUM(PB222:PM222)/cap_eff,0)</f>
        <v/>
      </c>
      <c r="NY272" s="44">
        <f>NY237+IF(NY$4=horizon,SUM(PB222:PM222)/cap_eff,0)</f>
        <v/>
      </c>
      <c r="NZ272" s="44">
        <f>NZ237+IF(NZ$4=horizon,SUM(PB222:PM222)/cap_eff,0)</f>
        <v/>
      </c>
      <c r="OA272" s="44">
        <f>OA237+IF(OA$4=horizon,SUM(PB222:PM222)/cap_eff,0)</f>
        <v/>
      </c>
      <c r="OB272" s="44">
        <f>OB237+IF(OB$4=horizon,SUM(PB222:PM222)/cap_eff,0)</f>
        <v/>
      </c>
      <c r="OC272" s="44">
        <f>OC237+IF(OC$4=horizon,SUM(PB222:PM222)/cap_eff,0)</f>
        <v/>
      </c>
      <c r="OD272" s="44">
        <f>OD237+IF(OD$4=horizon,SUM(PB222:PM222)/cap_eff,0)</f>
        <v/>
      </c>
      <c r="OE272" s="44">
        <f>OE237+IF(OE$4=horizon,SUM(PB222:PM222)/cap_eff,0)</f>
        <v/>
      </c>
      <c r="OF272" s="44">
        <f>OF237+IF(OF$4=horizon,SUM(PB222:PM222)/cap_eff,0)</f>
        <v/>
      </c>
      <c r="OG272" s="44">
        <f>OG237+IF(OG$4=horizon,SUM(PB222:PM222)/cap_eff,0)</f>
        <v/>
      </c>
      <c r="OH272" s="44">
        <f>OH237+IF(OH$4=horizon,SUM(PB222:PM222)/cap_eff,0)</f>
        <v/>
      </c>
      <c r="OI272" s="44">
        <f>OI237+IF(OI$4=horizon,SUM(PB222:PM222)/cap_eff,0)</f>
        <v/>
      </c>
      <c r="OJ272" s="44">
        <f>OJ237+IF(OJ$4=horizon,SUM(PB222:PM222)/cap_eff,0)</f>
        <v/>
      </c>
      <c r="OK272" s="44">
        <f>OK237+IF(OK$4=horizon,SUM(PB222:PM222)/cap_eff,0)</f>
        <v/>
      </c>
      <c r="OL272" s="44">
        <f>OL237+IF(OL$4=horizon,SUM(PB222:PM222)/cap_eff,0)</f>
        <v/>
      </c>
      <c r="OM272" s="44">
        <f>OM237+IF(OM$4=horizon,SUM(PB222:PM222)/cap_eff,0)</f>
        <v/>
      </c>
      <c r="ON272" s="44">
        <f>ON237+IF(ON$4=horizon,SUM(PB222:PM222)/cap_eff,0)</f>
        <v/>
      </c>
      <c r="OO272" s="44">
        <f>OO237+IF(OO$4=horizon,SUM(PB222:PM222)/cap_eff,0)</f>
        <v/>
      </c>
      <c r="OP272" s="44">
        <f>OP237+IF(OP$4=horizon,SUM(PB222:PM222)/cap_eff,0)</f>
        <v/>
      </c>
      <c r="OQ272" s="44">
        <f>OQ237+IF(OQ$4=horizon,SUM(PB222:PM222)/cap_eff,0)</f>
        <v/>
      </c>
      <c r="OR272" s="44">
        <f>OR237+IF(OR$4=horizon,SUM(PB222:PM222)/cap_eff,0)</f>
        <v/>
      </c>
      <c r="OS272" s="44">
        <f>OS237+IF(OS$4=horizon,SUM(PB222:PM222)/cap_eff,0)</f>
        <v/>
      </c>
      <c r="OT272" s="44">
        <f>OT237+IF(OT$4=horizon,SUM(PB222:PM222)/cap_eff,0)</f>
        <v/>
      </c>
      <c r="OU272" s="44">
        <f>OU237+IF(OU$4=horizon,SUM(PB222:PM222)/cap_eff,0)</f>
        <v/>
      </c>
      <c r="OV272" s="44">
        <f>OV237+IF(OV$4=horizon,SUM(PB222:PM222)/cap_eff,0)</f>
        <v/>
      </c>
      <c r="OW272" s="44">
        <f>OW237+IF(OW$4=horizon,SUM(PB222:PM222)/cap_eff,0)</f>
        <v/>
      </c>
      <c r="OX272" s="44">
        <f>OX237+IF(OX$4=horizon,SUM(PB222:PM222)/cap_eff,0)</f>
        <v/>
      </c>
      <c r="OY272" s="44">
        <f>OY237+IF(OY$4=horizon,SUM(PB222:PM222)/cap_eff,0)</f>
        <v/>
      </c>
      <c r="OZ272" s="44">
        <f>OZ237+IF(OZ$4=horizon,SUM(PB222:PM222)/cap_eff,0)</f>
        <v/>
      </c>
      <c r="PA272" s="44">
        <f>PA237+IF(PA$4=horizon,SUM(PB222:PM222)/cap_eff,0)</f>
        <v/>
      </c>
      <c r="PB272" s="44">
        <f>PB237+IF(PB$4=horizon,SUM(PB222:PM222)/cap_eff,0)</f>
        <v/>
      </c>
      <c r="PC272" s="44">
        <f>PC237+IF(PC$4=horizon,SUM(PB222:PM222)/cap_eff,0)</f>
        <v/>
      </c>
      <c r="PD272" s="44">
        <f>PD237+IF(PD$4=horizon,SUM(PB222:PM222)/cap_eff,0)</f>
        <v/>
      </c>
      <c r="PE272" s="44">
        <f>PE237+IF(PE$4=horizon,SUM(PB222:PM222)/cap_eff,0)</f>
        <v/>
      </c>
      <c r="PF272" s="44">
        <f>PF237+IF(PF$4=horizon,SUM(PB222:PM222)/cap_eff,0)</f>
        <v/>
      </c>
      <c r="PG272" s="44">
        <f>PG237+IF(PG$4=horizon,SUM(PB222:PM222)/cap_eff,0)</f>
        <v/>
      </c>
      <c r="PH272" s="44">
        <f>PH237+IF(PH$4=horizon,SUM(PB222:PM222)/cap_eff,0)</f>
        <v/>
      </c>
      <c r="PI272" s="44">
        <f>PI237+IF(PI$4=horizon,SUM(PB222:PM222)/cap_eff,0)</f>
        <v/>
      </c>
      <c r="PJ272" s="44">
        <f>PJ237+IF(PJ$4=horizon,SUM(PB222:PM222)/cap_eff,0)</f>
        <v/>
      </c>
      <c r="PK272" s="44">
        <f>PK237+IF(PK$4=horizon,SUM(PB222:PM222)/cap_eff,0)</f>
        <v/>
      </c>
      <c r="PL272" s="44">
        <f>PL237+IF(PL$4=horizon,SUM(PB222:PM222)/cap_eff,0)</f>
        <v/>
      </c>
      <c r="PM272" s="44">
        <f>PM237+IF(PM$4=horizon,SUM(PB222:PM222)/cap_eff,0)</f>
        <v/>
      </c>
    </row>
  </sheetData>
  <pageMargins left="0.75" right="0.75" top="1" bottom="1" header="0.5" footer="0.5"/>
</worksheet>
</file>

<file path=xl/worksheets/sheet10.xml><?xml version="1.0" encoding="utf-8"?>
<worksheet xmlns="http://schemas.openxmlformats.org/spreadsheetml/2006/main">
  <sheetPr>
    <tabColor rgb="001F1612"/>
    <outlinePr summaryBelow="1" summaryRight="1"/>
    <pageSetUpPr/>
  </sheetPr>
  <dimension ref="A1:H62"/>
  <sheetViews>
    <sheetView showGridLines="0" workbookViewId="0">
      <selection activeCell="A1" sqref="A1"/>
    </sheetView>
  </sheetViews>
  <sheetFormatPr baseColWidth="8" defaultRowHeight="15"/>
  <cols>
    <col width="58" customWidth="1" min="1" max="1"/>
    <col width="34" customWidth="1" min="2" max="2"/>
    <col width="16" customWidth="1" min="3" max="3"/>
    <col width="16" customWidth="1" min="4" max="4"/>
    <col width="16" customWidth="1" min="5" max="5"/>
    <col width="16" customWidth="1" min="6" max="6"/>
    <col width="18" customWidth="1" min="7" max="7"/>
    <col width="50" customWidth="1" min="8" max="8"/>
  </cols>
  <sheetData>
    <row r="1">
      <c r="A1" s="1" t="inlineStr">
        <is>
          <t>UBUNTU LAND TRUST &amp; DEVELOPMENTS · Common Ground Initiative</t>
        </is>
      </c>
      <c r="B1" s="2" t="n"/>
      <c r="C1" s="2" t="n"/>
      <c r="D1" s="2" t="n"/>
      <c r="E1" s="2" t="n"/>
      <c r="F1" s="2" t="n"/>
      <c r="G1" s="2" t="n"/>
      <c r="H1" s="2" t="n"/>
    </row>
    <row r="2">
      <c r="A2" s="3" t="inlineStr">
        <is>
          <t>1279 Simcoe Street North — Phase &amp; consolidated returns</t>
        </is>
      </c>
      <c r="B2" s="2" t="n"/>
      <c r="C2" s="2" t="n"/>
      <c r="D2" s="2" t="n"/>
      <c r="E2" s="2" t="n"/>
      <c r="F2" s="2" t="n"/>
      <c r="G2" s="2" t="n"/>
      <c r="H2" s="2" t="n"/>
    </row>
    <row r="3">
      <c r="A3" s="4" t="inlineStr">
        <is>
          <t>Stabilized NOI = 12 months after stabilization; DSCR on lender NOI (after reserve); IRR/NPV dated (XIRR/XNPV)</t>
        </is>
      </c>
      <c r="B3" s="2" t="n"/>
      <c r="C3" s="2" t="n"/>
      <c r="D3" s="2" t="n"/>
      <c r="E3" s="2" t="n"/>
      <c r="F3" s="2" t="n"/>
      <c r="G3" s="2" t="n"/>
      <c r="H3" s="2" t="n"/>
    </row>
    <row r="5">
      <c r="A5" s="7" t="inlineStr">
        <is>
          <t>Metric</t>
        </is>
      </c>
      <c r="B5" s="8" t="inlineStr">
        <is>
          <t>Basis</t>
        </is>
      </c>
      <c r="C5" s="8" t="inlineStr">
        <is>
          <t>Phase 1</t>
        </is>
      </c>
      <c r="D5" s="8" t="inlineStr">
        <is>
          <t>Phase 2</t>
        </is>
      </c>
      <c r="E5" s="8" t="inlineStr">
        <is>
          <t>Phase 3</t>
        </is>
      </c>
      <c r="F5" s="8" t="inlineStr">
        <is>
          <t>Phase 4</t>
        </is>
      </c>
      <c r="G5" s="8" t="inlineStr">
        <is>
          <t>Consolidated</t>
        </is>
      </c>
      <c r="H5" s="8" t="inlineStr">
        <is>
          <t>Note</t>
        </is>
      </c>
    </row>
    <row r="6">
      <c r="A6" s="10" t="inlineStr">
        <is>
          <t>Programme</t>
        </is>
      </c>
      <c r="B6" s="11" t="n"/>
      <c r="C6" s="11" t="n"/>
      <c r="D6" s="11" t="n"/>
      <c r="E6" s="11" t="n"/>
      <c r="F6" s="11" t="n"/>
      <c r="G6" s="11" t="n"/>
      <c r="H6" s="11" t="n"/>
    </row>
    <row r="7">
      <c r="A7" s="9" t="inlineStr">
        <is>
          <t>Homes</t>
        </is>
      </c>
      <c r="B7" s="9" t="inlineStr"/>
      <c r="C7" s="24">
        <f>p1_homes</f>
        <v/>
      </c>
      <c r="D7" s="24">
        <f>p2_homes</f>
        <v/>
      </c>
      <c r="E7" s="24">
        <f>p3_homes</f>
        <v/>
      </c>
      <c r="F7" s="24">
        <f>p4_homes</f>
        <v/>
      </c>
      <c r="G7" s="23">
        <f>SUM(C7:F7)</f>
        <v/>
      </c>
      <c r="H7" s="22" t="inlineStr"/>
    </row>
    <row r="8">
      <c r="A8" s="9" t="inlineStr">
        <is>
          <t>Affordable homes (80% MMR)</t>
        </is>
      </c>
      <c r="B8" s="9" t="inlineStr"/>
      <c r="C8" s="24">
        <f>p1_aff</f>
        <v/>
      </c>
      <c r="D8" s="24">
        <f>p2_aff</f>
        <v/>
      </c>
      <c r="E8" s="24">
        <f>p3_aff</f>
        <v/>
      </c>
      <c r="F8" s="24">
        <f>p4_aff</f>
        <v/>
      </c>
      <c r="G8" s="23">
        <f>SUM(C8:F8)</f>
        <v/>
      </c>
      <c r="H8" s="22" t="inlineStr"/>
    </row>
    <row r="9">
      <c r="A9" s="9" t="inlineStr">
        <is>
          <t>Suite rentable area (sf)</t>
        </is>
      </c>
      <c r="B9" s="9" t="inlineStr"/>
      <c r="C9" s="24">
        <f>p1_nra</f>
        <v/>
      </c>
      <c r="D9" s="24">
        <f>p2_nra</f>
        <v/>
      </c>
      <c r="E9" s="24">
        <f>p3_nra</f>
        <v/>
      </c>
      <c r="F9" s="24">
        <f>p4_nra</f>
        <v/>
      </c>
      <c r="G9" s="23">
        <f>SUM(C9:F9)</f>
        <v/>
      </c>
      <c r="H9" s="22" t="inlineStr"/>
    </row>
    <row r="10">
      <c r="A10" s="9" t="inlineStr">
        <is>
          <t>Above-ground gross (sf)</t>
        </is>
      </c>
      <c r="B10" s="9" t="inlineStr"/>
      <c r="C10" s="24">
        <f>p1_above_sf</f>
        <v/>
      </c>
      <c r="D10" s="24">
        <f>p2_above_sf</f>
        <v/>
      </c>
      <c r="E10" s="24">
        <f>p3_above_sf</f>
        <v/>
      </c>
      <c r="F10" s="24">
        <f>p4_above_sf</f>
        <v/>
      </c>
      <c r="G10" s="23">
        <f>SUM(C10:F10)</f>
        <v/>
      </c>
      <c r="H10" s="22" t="inlineStr"/>
    </row>
    <row r="11">
      <c r="A11" s="9" t="inlineStr">
        <is>
          <t>Below-ground gross (sf)</t>
        </is>
      </c>
      <c r="B11" s="9" t="inlineStr"/>
      <c r="C11" s="24">
        <f>p1_below_sf</f>
        <v/>
      </c>
      <c r="D11" s="24">
        <f>p2_below_sf</f>
        <v/>
      </c>
      <c r="E11" s="24">
        <f>p3_below_sf</f>
        <v/>
      </c>
      <c r="F11" s="24">
        <f>p4_below_sf</f>
        <v/>
      </c>
      <c r="G11" s="23">
        <f>SUM(C11:F11)</f>
        <v/>
      </c>
      <c r="H11" s="22" t="inlineStr"/>
    </row>
    <row r="12">
      <c r="A12" s="9" t="inlineStr">
        <is>
          <t>Parking spaces</t>
        </is>
      </c>
      <c r="B12" s="9" t="inlineStr"/>
      <c r="C12" s="24">
        <f>p1_spaces</f>
        <v/>
      </c>
      <c r="D12" s="24">
        <f>p2_spaces</f>
        <v/>
      </c>
      <c r="E12" s="24">
        <f>p3_spaces</f>
        <v/>
      </c>
      <c r="F12" s="24">
        <f>p4_spaces</f>
        <v/>
      </c>
      <c r="G12" s="23">
        <f>SUM(C12:F12)</f>
        <v/>
      </c>
      <c r="H12" s="22" t="inlineStr"/>
    </row>
    <row r="13">
      <c r="A13" s="10" t="inlineStr">
        <is>
          <t>Cost</t>
        </is>
      </c>
      <c r="B13" s="11" t="n"/>
      <c r="C13" s="11" t="n"/>
      <c r="D13" s="11" t="n"/>
      <c r="E13" s="11" t="n"/>
      <c r="F13" s="11" t="n"/>
      <c r="G13" s="11" t="n"/>
      <c r="H13" s="11" t="n"/>
    </row>
    <row r="14">
      <c r="A14" s="5" t="inlineStr">
        <is>
          <t>Total development cost</t>
        </is>
      </c>
      <c r="B14" s="9" t="inlineStr"/>
      <c r="C14" s="31">
        <f>p1_tdc</f>
        <v/>
      </c>
      <c r="D14" s="31">
        <f>p2_tdc</f>
        <v/>
      </c>
      <c r="E14" s="31">
        <f>p3_tdc</f>
        <v/>
      </c>
      <c r="F14" s="31">
        <f>p4_tdc</f>
        <v/>
      </c>
      <c r="G14" s="30">
        <f>SUM(C14:F14)</f>
        <v/>
      </c>
      <c r="H14" s="22" t="inlineStr"/>
    </row>
    <row r="15">
      <c r="A15" s="9" t="inlineStr">
        <is>
          <t>Cost per home</t>
        </is>
      </c>
      <c r="B15" s="9" t="inlineStr"/>
      <c r="C15" s="29">
        <f>p1_tdc/p1_homes</f>
        <v/>
      </c>
      <c r="D15" s="29">
        <f>p2_tdc/p2_homes</f>
        <v/>
      </c>
      <c r="E15" s="29">
        <f>p3_tdc/p3_homes</f>
        <v/>
      </c>
      <c r="F15" s="29">
        <f>p4_tdc/p4_homes</f>
        <v/>
      </c>
      <c r="G15" s="30">
        <f>G14/tot_homes</f>
        <v/>
      </c>
      <c r="H15" s="22" t="inlineStr"/>
    </row>
    <row r="16">
      <c r="A16" s="9" t="inlineStr">
        <is>
          <t>Cost per gross sf (above + below)</t>
        </is>
      </c>
      <c r="B16" s="9" t="inlineStr"/>
      <c r="C16" s="34">
        <f>p1_tdc/(p1_above_sf+p1_below_sf)</f>
        <v/>
      </c>
      <c r="D16" s="34">
        <f>p2_tdc/(p2_above_sf+p2_below_sf)</f>
        <v/>
      </c>
      <c r="E16" s="34">
        <f>p3_tdc/(p3_above_sf+p3_below_sf)</f>
        <v/>
      </c>
      <c r="F16" s="34">
        <f>p4_tdc/(p4_above_sf+p4_below_sf)</f>
        <v/>
      </c>
      <c r="G16" s="37">
        <f>G14/(tot_above_sf+tot_below_sf)</f>
        <v/>
      </c>
      <c r="H16" s="22" t="inlineStr"/>
    </row>
    <row r="17">
      <c r="A17" s="9" t="inlineStr">
        <is>
          <t>Hard cost per above-ground gross sf</t>
        </is>
      </c>
      <c r="B17" s="9" t="inlineStr"/>
      <c r="C17" s="34">
        <f>p1_hard/p1_above_sf</f>
        <v/>
      </c>
      <c r="D17" s="34">
        <f>p2_hard/p2_above_sf</f>
        <v/>
      </c>
      <c r="E17" s="34">
        <f>p3_hard/p3_above_sf</f>
        <v/>
      </c>
      <c r="F17" s="34">
        <f>p4_hard/p4_above_sf</f>
        <v/>
      </c>
      <c r="G17" s="37">
        <f>tot_hard/tot_above_sf</f>
        <v/>
      </c>
      <c r="H17" s="22" t="inlineStr"/>
    </row>
    <row r="18">
      <c r="A18" s="10" t="inlineStr">
        <is>
          <t>Operations at stabilization</t>
        </is>
      </c>
      <c r="B18" s="11" t="n"/>
      <c r="C18" s="11" t="n"/>
      <c r="D18" s="11" t="n"/>
      <c r="E18" s="11" t="n"/>
      <c r="F18" s="11" t="n"/>
      <c r="G18" s="11" t="n"/>
      <c r="H18" s="11" t="n"/>
    </row>
    <row r="19">
      <c r="A19" s="9" t="inlineStr">
        <is>
          <t>Stabilization month #</t>
        </is>
      </c>
      <c r="B19" s="9" t="inlineStr"/>
      <c r="C19" s="24">
        <f>p1_stab</f>
        <v/>
      </c>
      <c r="D19" s="24">
        <f>p2_stab</f>
        <v/>
      </c>
      <c r="E19" s="24">
        <f>p3_stab</f>
        <v/>
      </c>
      <c r="F19" s="24">
        <f>p4_stab</f>
        <v/>
      </c>
      <c r="G19" s="23">
        <f>stab_all</f>
        <v/>
      </c>
      <c r="H19" s="22" t="inlineStr"/>
    </row>
    <row r="20">
      <c r="A20" s="5" t="inlineStr">
        <is>
          <t>Stabilized NOI (12 months after stabilization)</t>
        </is>
      </c>
      <c r="B20" s="9" t="inlineStr">
        <is>
          <t>SUMIFS on Monthly Cash Flow</t>
        </is>
      </c>
      <c r="C20" s="31">
        <f>IF(p1_stab&gt;0,SUMIFS(p1_r_noi,m_row,"&gt;"&amp;p1_stab,m_row,"&lt;="&amp;p1_stab+12),0)</f>
        <v/>
      </c>
      <c r="D20" s="31">
        <f>IF(p2_stab&gt;0,SUMIFS(p2_r_noi,m_row,"&gt;"&amp;p2_stab,m_row,"&lt;="&amp;p2_stab+12),0)</f>
        <v/>
      </c>
      <c r="E20" s="31">
        <f>IF(p3_stab&gt;0,SUMIFS(p3_r_noi,m_row,"&gt;"&amp;p3_stab,m_row,"&lt;="&amp;p3_stab+12),0)</f>
        <v/>
      </c>
      <c r="F20" s="31">
        <f>IF(p4_stab&gt;0,SUMIFS(p4_r_noi,m_row,"&gt;"&amp;p4_stab,m_row,"&lt;="&amp;p4_stab+12),0)</f>
        <v/>
      </c>
      <c r="G20" s="30">
        <f>SUM(C20:F20)</f>
        <v/>
      </c>
      <c r="H20" s="22" t="inlineStr"/>
    </row>
    <row r="21">
      <c r="A21" s="9" t="inlineStr">
        <is>
          <t>Replacement reserve (same 12 months)</t>
        </is>
      </c>
      <c r="B21" s="9" t="inlineStr"/>
      <c r="C21" s="29">
        <f>IF(p1_stab&gt;0,SUMIFS(p1_r_reserve,m_row,"&gt;"&amp;p1_stab,m_row,"&lt;="&amp;p1_stab+12),0)</f>
        <v/>
      </c>
      <c r="D21" s="29">
        <f>IF(p2_stab&gt;0,SUMIFS(p2_r_reserve,m_row,"&gt;"&amp;p2_stab,m_row,"&lt;="&amp;p2_stab+12),0)</f>
        <v/>
      </c>
      <c r="E21" s="29">
        <f>IF(p3_stab&gt;0,SUMIFS(p3_r_reserve,m_row,"&gt;"&amp;p3_stab,m_row,"&lt;="&amp;p3_stab+12),0)</f>
        <v/>
      </c>
      <c r="F21" s="29">
        <f>IF(p4_stab&gt;0,SUMIFS(p4_r_reserve,m_row,"&gt;"&amp;p4_stab,m_row,"&lt;="&amp;p4_stab+12),0)</f>
        <v/>
      </c>
      <c r="G21" s="30">
        <f>SUM(C21:F21)</f>
        <v/>
      </c>
      <c r="H21" s="22" t="inlineStr"/>
    </row>
    <row r="22">
      <c r="A22" s="9" t="inlineStr">
        <is>
          <t>Lender NOI (after reserve)</t>
        </is>
      </c>
      <c r="B22" s="9" t="inlineStr"/>
      <c r="C22" s="29">
        <f>p1_noi+p1_res12</f>
        <v/>
      </c>
      <c r="D22" s="29">
        <f>p2_noi+p2_res12</f>
        <v/>
      </c>
      <c r="E22" s="29">
        <f>p3_noi+p3_res12</f>
        <v/>
      </c>
      <c r="F22" s="29">
        <f>p4_noi+p4_res12</f>
        <v/>
      </c>
      <c r="G22" s="30">
        <f>SUM(C22:F22)</f>
        <v/>
      </c>
      <c r="H22" s="22" t="inlineStr"/>
    </row>
    <row r="23">
      <c r="A23" s="9" t="inlineStr">
        <is>
          <t>Stabilized occupancy</t>
        </is>
      </c>
      <c r="B23" s="9" t="inlineStr"/>
      <c r="C23" s="36">
        <f>stab_occ</f>
        <v/>
      </c>
      <c r="D23" s="36">
        <f>stab_occ</f>
        <v/>
      </c>
      <c r="E23" s="36">
        <f>stab_occ</f>
        <v/>
      </c>
      <c r="F23" s="36">
        <f>stab_occ</f>
        <v/>
      </c>
      <c r="G23" s="49">
        <f>stab_occ</f>
        <v/>
      </c>
      <c r="H23" s="22" t="inlineStr"/>
    </row>
    <row r="24">
      <c r="A24" s="9" t="inlineStr">
        <is>
          <t>Average market rent / home / month (year-1 $)</t>
        </is>
      </c>
      <c r="B24" s="9" t="inlineStr"/>
      <c r="C24" s="29">
        <f>p1_gpr_mkt/12/(p1_homes-p1_aff)</f>
        <v/>
      </c>
      <c r="D24" s="29">
        <f>p2_gpr_mkt/12/(p2_homes-p2_aff)</f>
        <v/>
      </c>
      <c r="E24" s="29">
        <f>p3_gpr_mkt/12/(p3_homes-p3_aff)</f>
        <v/>
      </c>
      <c r="F24" s="29">
        <f>p4_gpr_mkt/12/(p4_homes-p4_aff)</f>
        <v/>
      </c>
      <c r="G24" s="30">
        <f>tot_gpr_mkt/12/(tot_homes-tot_aff)</f>
        <v/>
      </c>
      <c r="H24" s="22" t="inlineStr"/>
    </row>
    <row r="25">
      <c r="A25" s="9" t="inlineStr">
        <is>
          <t>Average affordable rent / home / month</t>
        </is>
      </c>
      <c r="B25" s="9" t="inlineStr"/>
      <c r="C25" s="29">
        <f>p1_gpr_aff/12/p1_aff</f>
        <v/>
      </c>
      <c r="D25" s="29">
        <f>p2_gpr_aff/12/p2_aff</f>
        <v/>
      </c>
      <c r="E25" s="29">
        <f>p3_gpr_aff/12/p3_aff</f>
        <v/>
      </c>
      <c r="F25" s="29">
        <f>p4_gpr_aff/12/p4_aff</f>
        <v/>
      </c>
      <c r="G25" s="30">
        <f>tot_gpr_aff/12/tot_aff</f>
        <v/>
      </c>
      <c r="H25" s="22" t="inlineStr"/>
    </row>
    <row r="26">
      <c r="A26" s="5" t="inlineStr">
        <is>
          <t>Unlevered yield on cost (NOI ÷ TDC incl. financing &amp; land equity)</t>
        </is>
      </c>
      <c r="B26" s="9" t="inlineStr"/>
      <c r="C26" s="50">
        <f>p1_noi/p1_tdc</f>
        <v/>
      </c>
      <c r="D26" s="50">
        <f>p2_noi/p2_tdc</f>
        <v/>
      </c>
      <c r="E26" s="50">
        <f>p3_noi/p3_tdc</f>
        <v/>
      </c>
      <c r="F26" s="50">
        <f>p4_noi/p4_tdc</f>
        <v/>
      </c>
      <c r="G26" s="49">
        <f>tot_noi/tot_tdc_x</f>
        <v/>
      </c>
      <c r="H26" s="22" t="inlineStr"/>
    </row>
    <row r="27">
      <c r="A27" s="9" t="inlineStr">
        <is>
          <t>Yield on cost ex financing &amp; land equity</t>
        </is>
      </c>
      <c r="B27" s="9" t="inlineStr">
        <is>
          <t>NOI ÷ (TDC − cap. interest − fees − land equity)</t>
        </is>
      </c>
      <c r="C27" s="36">
        <f>p1_noi/(p1_tdc-p1_capint-p1_fees-p1_landeq)</f>
        <v/>
      </c>
      <c r="D27" s="36">
        <f>p2_noi/(p2_tdc-p2_capint-p2_fees-p2_landeq)</f>
        <v/>
      </c>
      <c r="E27" s="36">
        <f>p3_noi/(p3_tdc-p3_capint-p3_fees-p3_landeq)</f>
        <v/>
      </c>
      <c r="F27" s="36">
        <f>p4_noi/(p4_tdc-p4_capint-p4_fees-p4_landeq)</f>
        <v/>
      </c>
      <c r="G27" s="49">
        <f>tot_noi/(tot_tdc_x-tot_capint-tot_fees-tot_landeq)</f>
        <v/>
      </c>
      <c r="H27" s="22" t="inlineStr"/>
    </row>
    <row r="28">
      <c r="A28" s="9" t="inlineStr">
        <is>
          <t>Cap rate</t>
        </is>
      </c>
      <c r="B28" s="9" t="inlineStr"/>
      <c r="C28" s="36">
        <f>cap_eff</f>
        <v/>
      </c>
      <c r="D28" s="36">
        <f>cap_eff</f>
        <v/>
      </c>
      <c r="E28" s="36">
        <f>cap_eff</f>
        <v/>
      </c>
      <c r="F28" s="36">
        <f>cap_eff</f>
        <v/>
      </c>
      <c r="G28" s="49">
        <f>cap_eff</f>
        <v/>
      </c>
      <c r="H28" s="22" t="inlineStr"/>
    </row>
    <row r="29">
      <c r="A29" s="5" t="inlineStr">
        <is>
          <t>Stabilized value (NOI ÷ cap)</t>
        </is>
      </c>
      <c r="B29" s="9" t="inlineStr"/>
      <c r="C29" s="31">
        <f>p1_noi/cap_eff</f>
        <v/>
      </c>
      <c r="D29" s="31">
        <f>p2_noi/cap_eff</f>
        <v/>
      </c>
      <c r="E29" s="31">
        <f>p3_noi/cap_eff</f>
        <v/>
      </c>
      <c r="F29" s="31">
        <f>p4_noi/cap_eff</f>
        <v/>
      </c>
      <c r="G29" s="30">
        <f>SUM(C29:F29)</f>
        <v/>
      </c>
      <c r="H29" s="22" t="inlineStr"/>
    </row>
    <row r="30">
      <c r="A30" s="9" t="inlineStr">
        <is>
          <t>Development margin on cost ((value × (1−sell) − TDC) ÷ TDC)</t>
        </is>
      </c>
      <c r="B30" s="9" t="inlineStr"/>
      <c r="C30" s="36">
        <f>(p1_value*(1-sell_cost)-p1_tdc)/p1_tdc</f>
        <v/>
      </c>
      <c r="D30" s="36">
        <f>(p2_value*(1-sell_cost)-p2_tdc)/p2_tdc</f>
        <v/>
      </c>
      <c r="E30" s="36">
        <f>(p3_value*(1-sell_cost)-p3_tdc)/p3_tdc</f>
        <v/>
      </c>
      <c r="F30" s="36">
        <f>(p4_value*(1-sell_cost)-p4_tdc)/p4_tdc</f>
        <v/>
      </c>
      <c r="G30" s="49">
        <f>(tot_value*(1-sell_cost)-tot_tdc_x)/tot_tdc_x</f>
        <v/>
      </c>
      <c r="H30" s="22" t="inlineStr"/>
    </row>
    <row r="31">
      <c r="A31" s="10" t="inlineStr">
        <is>
          <t>Coverage (Common Ground tests)</t>
        </is>
      </c>
      <c r="B31" s="11" t="n"/>
      <c r="C31" s="11" t="n"/>
      <c r="D31" s="11" t="n"/>
      <c r="E31" s="11" t="n"/>
      <c r="F31" s="11" t="n"/>
      <c r="G31" s="11" t="n"/>
      <c r="H31" s="11" t="n"/>
    </row>
    <row r="32">
      <c r="A32" s="5" t="inlineStr">
        <is>
          <t>DSCR at stabilization (lender NOI ÷ MLI debt service)</t>
        </is>
      </c>
      <c r="B32" s="9" t="inlineStr"/>
      <c r="C32" s="51">
        <f>IF(p1_ads&gt;0,p1_noi_l/p1_ads,0)</f>
        <v/>
      </c>
      <c r="D32" s="51">
        <f>IF(p2_ads&gt;0,p2_noi_l/p2_ads,0)</f>
        <v/>
      </c>
      <c r="E32" s="51">
        <f>IF(p3_ads&gt;0,p3_noi_l/p3_ads,0)</f>
        <v/>
      </c>
      <c r="F32" s="51">
        <f>IF(p4_ads&gt;0,p4_noi_l/p4_ads,0)</f>
        <v/>
      </c>
      <c r="G32" s="52">
        <f>IF(tot_ads&gt;0,tot_noi_l/tot_ads,0)</f>
        <v/>
      </c>
      <c r="H32" s="22" t="inlineStr">
        <is>
          <t>Test 1: ≥ min_dscr</t>
        </is>
      </c>
    </row>
    <row r="33">
      <c r="A33" s="9" t="inlineStr">
        <is>
          <t>LTV (permanent MLI ÷ value)</t>
        </is>
      </c>
      <c r="B33" s="9" t="inlineStr"/>
      <c r="C33" s="36">
        <f>p1_perm/p1_value</f>
        <v/>
      </c>
      <c r="D33" s="36">
        <f>p2_perm/p2_value</f>
        <v/>
      </c>
      <c r="E33" s="36">
        <f>p3_perm/p3_value</f>
        <v/>
      </c>
      <c r="F33" s="36">
        <f>p4_perm/p4_value</f>
        <v/>
      </c>
      <c r="G33" s="49">
        <f>tot_perm/tot_value</f>
        <v/>
      </c>
      <c r="H33" s="22" t="inlineStr"/>
    </row>
    <row r="34">
      <c r="A34" s="9" t="inlineStr">
        <is>
          <t>Debt yield (lender NOI ÷ permanent MLI)</t>
        </is>
      </c>
      <c r="B34" s="9" t="inlineStr"/>
      <c r="C34" s="36">
        <f>p1_noi_l/p1_perm</f>
        <v/>
      </c>
      <c r="D34" s="36">
        <f>p2_noi_l/p2_perm</f>
        <v/>
      </c>
      <c r="E34" s="36">
        <f>p3_noi_l/p3_perm</f>
        <v/>
      </c>
      <c r="F34" s="36">
        <f>p4_noi_l/p4_perm</f>
        <v/>
      </c>
      <c r="G34" s="49">
        <f>tot_noi_l/tot_perm</f>
        <v/>
      </c>
      <c r="H34" s="22" t="inlineStr"/>
    </row>
    <row r="35">
      <c r="A35" s="9" t="inlineStr">
        <is>
          <t>Year-10 lender NOI (months stab+121..132)</t>
        </is>
      </c>
      <c r="B35" s="9" t="inlineStr"/>
      <c r="C35" s="29">
        <f>IF(p1_stab&gt;0,SUMIFS(p1_r_noi,m_row,"&gt;"&amp;(p1_stab+120),m_row,"&lt;="&amp;(p1_stab+132))+SUMIFS(p1_r_reserve,m_row,"&gt;"&amp;(p1_stab+120),m_row,"&lt;="&amp;(p1_stab+132)),0)</f>
        <v/>
      </c>
      <c r="D35" s="29">
        <f>IF(p2_stab&gt;0,SUMIFS(p2_r_noi,m_row,"&gt;"&amp;(p2_stab+120),m_row,"&lt;="&amp;(p2_stab+132))+SUMIFS(p2_r_reserve,m_row,"&gt;"&amp;(p2_stab+120),m_row,"&lt;="&amp;(p2_stab+132)),0)</f>
        <v/>
      </c>
      <c r="E35" s="29">
        <f>IF(p3_stab&gt;0,SUMIFS(p3_r_noi,m_row,"&gt;"&amp;(p3_stab+120),m_row,"&lt;="&amp;(p3_stab+132))+SUMIFS(p3_r_reserve,m_row,"&gt;"&amp;(p3_stab+120),m_row,"&lt;="&amp;(p3_stab+132)),0)</f>
        <v/>
      </c>
      <c r="F35" s="29">
        <f>IF(p4_stab&gt;0,SUMIFS(p4_r_noi,m_row,"&gt;"&amp;(p4_stab+120),m_row,"&lt;="&amp;(p4_stab+132))+SUMIFS(p4_r_reserve,m_row,"&gt;"&amp;(p4_stab+120),m_row,"&lt;="&amp;(p4_stab+132)),0)</f>
        <v/>
      </c>
      <c r="G35" s="30">
        <f>SUM(C35:F35)</f>
        <v/>
      </c>
      <c r="H35" s="22" t="inlineStr"/>
    </row>
    <row r="36">
      <c r="A36" s="9" t="inlineStr">
        <is>
          <t>Year-10 debt service (MLI + supplemental)</t>
        </is>
      </c>
      <c r="B36" s="9" t="inlineStr"/>
      <c r="C36" s="29">
        <f>IF(p1_stab&gt;0,SUMIFS(p1_r_mli_ds,m_row,"&gt;"&amp;(p1_stab+120),m_row,"&lt;="&amp;(p1_stab+132))+SUMIFS(p1_r_sup_ds,m_row,"&gt;"&amp;(p1_stab+120),m_row,"&lt;="&amp;(p1_stab+132)),0)</f>
        <v/>
      </c>
      <c r="D36" s="29">
        <f>IF(p2_stab&gt;0,SUMIFS(p2_r_mli_ds,m_row,"&gt;"&amp;(p2_stab+120),m_row,"&lt;="&amp;(p2_stab+132))+SUMIFS(p2_r_sup_ds,m_row,"&gt;"&amp;(p2_stab+120),m_row,"&lt;="&amp;(p2_stab+132)),0)</f>
        <v/>
      </c>
      <c r="E36" s="29">
        <f>IF(p3_stab&gt;0,SUMIFS(p3_r_mli_ds,m_row,"&gt;"&amp;(p3_stab+120),m_row,"&lt;="&amp;(p3_stab+132))+SUMIFS(p3_r_sup_ds,m_row,"&gt;"&amp;(p3_stab+120),m_row,"&lt;="&amp;(p3_stab+132)),0)</f>
        <v/>
      </c>
      <c r="F36" s="29">
        <f>IF(p4_stab&gt;0,SUMIFS(p4_r_mli_ds,m_row,"&gt;"&amp;(p4_stab+120),m_row,"&lt;="&amp;(p4_stab+132))+SUMIFS(p4_r_sup_ds,m_row,"&gt;"&amp;(p4_stab+120),m_row,"&lt;="&amp;(p4_stab+132)),0)</f>
        <v/>
      </c>
      <c r="G36" s="30">
        <f>SUM(C36:F36)</f>
        <v/>
      </c>
      <c r="H36" s="22" t="inlineStr"/>
    </row>
    <row r="37">
      <c r="A37" s="5" t="inlineStr">
        <is>
          <t>Year-10 DSCR incl. supplemental</t>
        </is>
      </c>
      <c r="B37" s="9" t="inlineStr"/>
      <c r="C37" s="51">
        <f>IF(p1_ds10&gt;0,p1_noi10/p1_ds10,0)</f>
        <v/>
      </c>
      <c r="D37" s="51">
        <f>IF(p2_ds10&gt;0,p2_noi10/p2_ds10,0)</f>
        <v/>
      </c>
      <c r="E37" s="51">
        <f>IF(p3_ds10&gt;0,p3_noi10/p3_ds10,0)</f>
        <v/>
      </c>
      <c r="F37" s="51">
        <f>IF(p4_ds10&gt;0,p4_noi10/p4_ds10,0)</f>
        <v/>
      </c>
      <c r="G37" s="52">
        <f>IF(tot_ds10&gt;0,tot_noi10/tot_ds10,0)</f>
        <v/>
      </c>
      <c r="H37" s="22" t="inlineStr">
        <is>
          <t>Test 2: ≥ 1.10 each phase</t>
        </is>
      </c>
    </row>
    <row r="38">
      <c r="A38" s="5" t="inlineStr">
        <is>
          <t>Minimum non-profit annual cash flow, phase-years 1-20</t>
        </is>
      </c>
      <c r="B38" s="9" t="inlineStr">
        <is>
          <t>MIN of annual SUMIFS by phase-year</t>
        </is>
      </c>
      <c r="C38" s="31">
        <f>MIN(SUMIFS(p1_r_np_cf,p1_r_ym,1),SUMIFS(p1_r_np_cf,p1_r_ym,2),SUMIFS(p1_r_np_cf,p1_r_ym,3),SUMIFS(p1_r_np_cf,p1_r_ym,4),SUMIFS(p1_r_np_cf,p1_r_ym,5),SUMIFS(p1_r_np_cf,p1_r_ym,6),SUMIFS(p1_r_np_cf,p1_r_ym,7),SUMIFS(p1_r_np_cf,p1_r_ym,8),SUMIFS(p1_r_np_cf,p1_r_ym,9),SUMIFS(p1_r_np_cf,p1_r_ym,10),SUMIFS(p1_r_np_cf,p1_r_ym,11),SUMIFS(p1_r_np_cf,p1_r_ym,12),SUMIFS(p1_r_np_cf,p1_r_ym,13),SUMIFS(p1_r_np_cf,p1_r_ym,14),SUMIFS(p1_r_np_cf,p1_r_ym,15),SUMIFS(p1_r_np_cf,p1_r_ym,16),SUMIFS(p1_r_np_cf,p1_r_ym,17),SUMIFS(p1_r_np_cf,p1_r_ym,18),SUMIFS(p1_r_np_cf,p1_r_ym,19),SUMIFS(p1_r_np_cf,p1_r_ym,20))</f>
        <v/>
      </c>
      <c r="D38" s="31">
        <f>MIN(SUMIFS(p2_r_np_cf,p2_r_ym,1),SUMIFS(p2_r_np_cf,p2_r_ym,2),SUMIFS(p2_r_np_cf,p2_r_ym,3),SUMIFS(p2_r_np_cf,p2_r_ym,4),SUMIFS(p2_r_np_cf,p2_r_ym,5),SUMIFS(p2_r_np_cf,p2_r_ym,6),SUMIFS(p2_r_np_cf,p2_r_ym,7),SUMIFS(p2_r_np_cf,p2_r_ym,8),SUMIFS(p2_r_np_cf,p2_r_ym,9),SUMIFS(p2_r_np_cf,p2_r_ym,10),SUMIFS(p2_r_np_cf,p2_r_ym,11),SUMIFS(p2_r_np_cf,p2_r_ym,12),SUMIFS(p2_r_np_cf,p2_r_ym,13),SUMIFS(p2_r_np_cf,p2_r_ym,14),SUMIFS(p2_r_np_cf,p2_r_ym,15),SUMIFS(p2_r_np_cf,p2_r_ym,16),SUMIFS(p2_r_np_cf,p2_r_ym,17),SUMIFS(p2_r_np_cf,p2_r_ym,18),SUMIFS(p2_r_np_cf,p2_r_ym,19),SUMIFS(p2_r_np_cf,p2_r_ym,20))</f>
        <v/>
      </c>
      <c r="E38" s="31">
        <f>MIN(SUMIFS(p3_r_np_cf,p3_r_ym,1),SUMIFS(p3_r_np_cf,p3_r_ym,2),SUMIFS(p3_r_np_cf,p3_r_ym,3),SUMIFS(p3_r_np_cf,p3_r_ym,4),SUMIFS(p3_r_np_cf,p3_r_ym,5),SUMIFS(p3_r_np_cf,p3_r_ym,6),SUMIFS(p3_r_np_cf,p3_r_ym,7),SUMIFS(p3_r_np_cf,p3_r_ym,8),SUMIFS(p3_r_np_cf,p3_r_ym,9),SUMIFS(p3_r_np_cf,p3_r_ym,10),SUMIFS(p3_r_np_cf,p3_r_ym,11),SUMIFS(p3_r_np_cf,p3_r_ym,12),SUMIFS(p3_r_np_cf,p3_r_ym,13),SUMIFS(p3_r_np_cf,p3_r_ym,14),SUMIFS(p3_r_np_cf,p3_r_ym,15),SUMIFS(p3_r_np_cf,p3_r_ym,16),SUMIFS(p3_r_np_cf,p3_r_ym,17),SUMIFS(p3_r_np_cf,p3_r_ym,18),SUMIFS(p3_r_np_cf,p3_r_ym,19),SUMIFS(p3_r_np_cf,p3_r_ym,20))</f>
        <v/>
      </c>
      <c r="F38" s="31">
        <f>MIN(SUMIFS(p4_r_np_cf,p4_r_ym,1),SUMIFS(p4_r_np_cf,p4_r_ym,2),SUMIFS(p4_r_np_cf,p4_r_ym,3),SUMIFS(p4_r_np_cf,p4_r_ym,4),SUMIFS(p4_r_np_cf,p4_r_ym,5),SUMIFS(p4_r_np_cf,p4_r_ym,6),SUMIFS(p4_r_np_cf,p4_r_ym,7),SUMIFS(p4_r_np_cf,p4_r_ym,8),SUMIFS(p4_r_np_cf,p4_r_ym,9),SUMIFS(p4_r_np_cf,p4_r_ym,10),SUMIFS(p4_r_np_cf,p4_r_ym,11),SUMIFS(p4_r_np_cf,p4_r_ym,12),SUMIFS(p4_r_np_cf,p4_r_ym,13),SUMIFS(p4_r_np_cf,p4_r_ym,14),SUMIFS(p4_r_np_cf,p4_r_ym,15),SUMIFS(p4_r_np_cf,p4_r_ym,16),SUMIFS(p4_r_np_cf,p4_r_ym,17),SUMIFS(p4_r_np_cf,p4_r_ym,18),SUMIFS(p4_r_np_cf,p4_r_ym,19),SUMIFS(p4_r_np_cf,p4_r_ym,20))</f>
        <v/>
      </c>
      <c r="G38" s="30">
        <f>MIN(C38:F38)</f>
        <v/>
      </c>
      <c r="H38" s="22" t="inlineStr">
        <is>
          <t>Test 3: ≥ 0</t>
        </is>
      </c>
    </row>
    <row r="39">
      <c r="A39" s="9" t="inlineStr">
        <is>
          <t>Year-20 value (forward NOI ÷ cap)</t>
        </is>
      </c>
      <c r="B39" s="9" t="inlineStr"/>
      <c r="C39" s="29">
        <f>IF(p1_stab&gt;0,SUMIFS(p1_r_noi,m_row,"&gt;"&amp;p1_y20_m,m_row,"&lt;="&amp;p1_y20_m+12)/cap_eff,0)</f>
        <v/>
      </c>
      <c r="D39" s="29">
        <f>IF(p2_stab&gt;0,SUMIFS(p2_r_noi,m_row,"&gt;"&amp;p2_y20_m,m_row,"&lt;="&amp;p2_y20_m+12)/cap_eff,0)</f>
        <v/>
      </c>
      <c r="E39" s="29">
        <f>IF(p3_stab&gt;0,SUMIFS(p3_r_noi,m_row,"&gt;"&amp;p3_y20_m,m_row,"&lt;="&amp;p3_y20_m+12)/cap_eff,0)</f>
        <v/>
      </c>
      <c r="F39" s="29">
        <f>IF(p4_stab&gt;0,SUMIFS(p4_r_noi,m_row,"&gt;"&amp;p4_y20_m,m_row,"&lt;="&amp;p4_y20_m+12)/cap_eff,0)</f>
        <v/>
      </c>
      <c r="G39" s="30">
        <f>SUM(C39:F39)</f>
        <v/>
      </c>
      <c r="H39" s="22" t="inlineStr"/>
    </row>
    <row r="40">
      <c r="A40" s="9" t="inlineStr">
        <is>
          <t>Year-20 takeout at takeout_ltv</t>
        </is>
      </c>
      <c r="B40" s="9" t="inlineStr"/>
      <c r="C40" s="29">
        <f>p1_value20*takeout_ltv</f>
        <v/>
      </c>
      <c r="D40" s="29">
        <f>p2_value20*takeout_ltv</f>
        <v/>
      </c>
      <c r="E40" s="29">
        <f>p3_value20*takeout_ltv</f>
        <v/>
      </c>
      <c r="F40" s="29">
        <f>p4_value20*takeout_ltv</f>
        <v/>
      </c>
      <c r="G40" s="30">
        <f>SUM(C40:F40)</f>
        <v/>
      </c>
      <c r="H40" s="22" t="inlineStr"/>
    </row>
    <row r="41">
      <c r="A41" s="9" t="inlineStr">
        <is>
          <t>Year-20 debt to clear (MLI + supplemental + mezz)</t>
        </is>
      </c>
      <c r="B41" s="9" t="inlineStr"/>
      <c r="C41" s="29">
        <f>IF(p1_stab&gt;0,INDEX(p1_r_mli_bal,1,p1_y20_m)+INDEX(p1_r_sup_bal,1,p1_y20_m)+INDEX(p1_r_mezz_bal,1,p1_y20_m),0)</f>
        <v/>
      </c>
      <c r="D41" s="29">
        <f>IF(p2_stab&gt;0,INDEX(p2_r_mli_bal,1,p2_y20_m)+INDEX(p2_r_sup_bal,1,p2_y20_m)+INDEX(p2_r_mezz_bal,1,p2_y20_m),0)</f>
        <v/>
      </c>
      <c r="E41" s="29">
        <f>IF(p3_stab&gt;0,INDEX(p3_r_mli_bal,1,p3_y20_m)+INDEX(p3_r_sup_bal,1,p3_y20_m)+INDEX(p3_r_mezz_bal,1,p3_y20_m),0)</f>
        <v/>
      </c>
      <c r="F41" s="29">
        <f>IF(p4_stab&gt;0,INDEX(p4_r_mli_bal,1,p4_y20_m)+INDEX(p4_r_sup_bal,1,p4_y20_m)+INDEX(p4_r_mezz_bal,1,p4_y20_m),0)</f>
        <v/>
      </c>
      <c r="G41" s="30">
        <f>SUM(C41:F41)</f>
        <v/>
      </c>
      <c r="H41" s="22" t="inlineStr"/>
    </row>
    <row r="42">
      <c r="A42" s="5" t="inlineStr">
        <is>
          <t>Takeout clears all debt?</t>
        </is>
      </c>
      <c r="B42" s="9" t="inlineStr"/>
      <c r="C42" s="53">
        <f>IF(p1_refi20&gt;=p1_debt20,"PASS","FAIL")</f>
        <v/>
      </c>
      <c r="D42" s="53">
        <f>IF(p2_refi20&gt;=p2_debt20,"PASS","FAIL")</f>
        <v/>
      </c>
      <c r="E42" s="53">
        <f>IF(p3_refi20&gt;=p3_debt20,"PASS","FAIL")</f>
        <v/>
      </c>
      <c r="F42" s="53">
        <f>IF(p4_refi20&gt;=p4_debt20,"PASS","FAIL")</f>
        <v/>
      </c>
      <c r="G42" s="54">
        <f>IF(COUNTIF(C42:F42,"FAIL")=0,"PASS","FAIL")</f>
        <v/>
      </c>
      <c r="H42" s="22" t="inlineStr">
        <is>
          <t>Test 4</t>
        </is>
      </c>
    </row>
    <row r="43">
      <c r="A43" s="10" t="inlineStr">
        <is>
          <t>Who gets what (nominal, over horizon)</t>
        </is>
      </c>
      <c r="B43" s="11" t="n"/>
      <c r="C43" s="11" t="n"/>
      <c r="D43" s="11" t="n"/>
      <c r="E43" s="11" t="n"/>
      <c r="F43" s="11" t="n"/>
      <c r="G43" s="11" t="n"/>
      <c r="H43" s="11" t="n"/>
    </row>
    <row r="44">
      <c r="A44" s="9" t="inlineStr">
        <is>
          <t>Landowner Day-1 draw</t>
        </is>
      </c>
      <c r="B44" s="9" t="inlineStr"/>
      <c r="C44" s="29">
        <f>p1_land_draw</f>
        <v/>
      </c>
      <c r="D44" s="29">
        <f>p2_land_draw</f>
        <v/>
      </c>
      <c r="E44" s="29">
        <f>p3_land_draw</f>
        <v/>
      </c>
      <c r="F44" s="29">
        <f>p4_land_draw</f>
        <v/>
      </c>
      <c r="G44" s="30">
        <f>SUM(C44:F44)</f>
        <v/>
      </c>
      <c r="H44" s="22" t="inlineStr"/>
    </row>
    <row r="45">
      <c r="A45" s="9" t="inlineStr">
        <is>
          <t>Landowner cash-flow share, Yrs 1-10</t>
        </is>
      </c>
      <c r="B45" s="9" t="inlineStr"/>
      <c r="C45" s="29">
        <f>SUM(p1_r_lo_cf)</f>
        <v/>
      </c>
      <c r="D45" s="29">
        <f>SUM(p2_r_lo_cf)</f>
        <v/>
      </c>
      <c r="E45" s="29">
        <f>SUM(p3_r_lo_cf)</f>
        <v/>
      </c>
      <c r="F45" s="29">
        <f>SUM(p4_r_lo_cf)</f>
        <v/>
      </c>
      <c r="G45" s="30">
        <f>SUM(C45:F45)</f>
        <v/>
      </c>
      <c r="H45" s="22" t="inlineStr"/>
    </row>
    <row r="46">
      <c r="A46" s="9" t="inlineStr">
        <is>
          <t>Landowner Year-10 buyout</t>
        </is>
      </c>
      <c r="B46" s="9" t="inlineStr"/>
      <c r="C46" s="29">
        <f>SUM(p1_r_buyout)</f>
        <v/>
      </c>
      <c r="D46" s="29">
        <f>SUM(p2_r_buyout)</f>
        <v/>
      </c>
      <c r="E46" s="29">
        <f>SUM(p3_r_buyout)</f>
        <v/>
      </c>
      <c r="F46" s="29">
        <f>SUM(p4_r_buyout)</f>
        <v/>
      </c>
      <c r="G46" s="30">
        <f>SUM(C46:F46)</f>
        <v/>
      </c>
      <c r="H46" s="22" t="inlineStr"/>
    </row>
    <row r="47">
      <c r="A47" s="5" t="inlineStr">
        <is>
          <t>Landowner all-in by Year 10</t>
        </is>
      </c>
      <c r="B47" s="9" t="inlineStr"/>
      <c r="C47" s="31">
        <f>p1_lo_draw+p1_lo_share+p1_lo_bo</f>
        <v/>
      </c>
      <c r="D47" s="31">
        <f>p2_lo_draw+p2_lo_share+p2_lo_bo</f>
        <v/>
      </c>
      <c r="E47" s="31">
        <f>p3_lo_draw+p3_lo_share+p3_lo_bo</f>
        <v/>
      </c>
      <c r="F47" s="31">
        <f>p4_lo_draw+p4_lo_share+p4_lo_bo</f>
        <v/>
      </c>
      <c r="G47" s="30">
        <f>SUM(C47:F47)</f>
        <v/>
      </c>
      <c r="H47" s="22" t="inlineStr">
        <is>
          <t>Compare with $17M ask (Dashboard)</t>
        </is>
      </c>
    </row>
    <row r="48">
      <c r="A48" s="9" t="inlineStr">
        <is>
          <t>Landowner retained equity (in-kind)</t>
        </is>
      </c>
      <c r="B48" s="9" t="inlineStr"/>
      <c r="C48" s="29">
        <f>p1_landeq</f>
        <v/>
      </c>
      <c r="D48" s="29">
        <f>p2_landeq</f>
        <v/>
      </c>
      <c r="E48" s="29">
        <f>p3_landeq</f>
        <v/>
      </c>
      <c r="F48" s="29">
        <f>p4_landeq</f>
        <v/>
      </c>
      <c r="G48" s="30">
        <f>SUM(C48:F48)</f>
        <v/>
      </c>
      <c r="H48" s="22" t="inlineStr"/>
    </row>
    <row r="49">
      <c r="A49" s="9" t="inlineStr">
        <is>
          <t>Non-profit net cash flow (horizon)</t>
        </is>
      </c>
      <c r="B49" s="9" t="inlineStr"/>
      <c r="C49" s="29">
        <f>SUM(p1_r_np_cf)</f>
        <v/>
      </c>
      <c r="D49" s="29">
        <f>SUM(p2_r_np_cf)</f>
        <v/>
      </c>
      <c r="E49" s="29">
        <f>SUM(p3_r_np_cf)</f>
        <v/>
      </c>
      <c r="F49" s="29">
        <f>SUM(p4_r_np_cf)</f>
        <v/>
      </c>
      <c r="G49" s="30">
        <f>SUM(C49:F49)</f>
        <v/>
      </c>
      <c r="H49" s="22" t="inlineStr"/>
    </row>
    <row r="50">
      <c r="A50" s="9" t="inlineStr">
        <is>
          <t>BCH mezz recovered (Yrs 11-20)</t>
        </is>
      </c>
      <c r="B50" s="9" t="inlineStr"/>
      <c r="C50" s="29">
        <f>p1_sweep_t</f>
        <v/>
      </c>
      <c r="D50" s="29">
        <f>p2_sweep_t</f>
        <v/>
      </c>
      <c r="E50" s="29">
        <f>p3_sweep_t</f>
        <v/>
      </c>
      <c r="F50" s="29">
        <f>p4_sweep_t</f>
        <v/>
      </c>
      <c r="G50" s="30">
        <f>SUM(C50:F50)</f>
        <v/>
      </c>
      <c r="H50" s="22" t="inlineStr"/>
    </row>
    <row r="51">
      <c r="A51" s="9" t="inlineStr">
        <is>
          <t>BCH mezz outstanding at Year 20 (before takeout)</t>
        </is>
      </c>
      <c r="B51" s="9" t="inlineStr"/>
      <c r="C51" s="29">
        <f>p1_mezz_y20</f>
        <v/>
      </c>
      <c r="D51" s="29">
        <f>p2_mezz_y20</f>
        <v/>
      </c>
      <c r="E51" s="29">
        <f>p3_mezz_y20</f>
        <v/>
      </c>
      <c r="F51" s="29">
        <f>p4_mezz_y20</f>
        <v/>
      </c>
      <c r="G51" s="30">
        <f>SUM(C51:F51)</f>
        <v/>
      </c>
      <c r="H51" s="22" t="inlineStr"/>
    </row>
    <row r="52">
      <c r="A52" s="9" t="inlineStr">
        <is>
          <t>BCH contribution (non-repayable if affordability vests)</t>
        </is>
      </c>
      <c r="B52" s="9" t="inlineStr"/>
      <c r="C52" s="29">
        <f>p1_grant</f>
        <v/>
      </c>
      <c r="D52" s="29">
        <f>p2_grant</f>
        <v/>
      </c>
      <c r="E52" s="29">
        <f>p3_grant</f>
        <v/>
      </c>
      <c r="F52" s="29">
        <f>p4_grant</f>
        <v/>
      </c>
      <c r="G52" s="30">
        <f>SUM(C52:F52)</f>
        <v/>
      </c>
      <c r="H52" s="22" t="inlineStr"/>
    </row>
    <row r="53">
      <c r="A53" s="9" t="inlineStr">
        <is>
          <t>City contribution</t>
        </is>
      </c>
      <c r="B53" s="9" t="inlineStr"/>
      <c r="C53" s="29">
        <f>p1_city</f>
        <v/>
      </c>
      <c r="D53" s="29">
        <f>p2_city</f>
        <v/>
      </c>
      <c r="E53" s="29">
        <f>p3_city</f>
        <v/>
      </c>
      <c r="F53" s="29">
        <f>p4_city</f>
        <v/>
      </c>
      <c r="G53" s="30">
        <f>SUM(C53:F53)</f>
        <v/>
      </c>
      <c r="H53" s="22" t="inlineStr"/>
    </row>
    <row r="54">
      <c r="A54" s="10" t="inlineStr">
        <is>
          <t>Exposure &amp; returns</t>
        </is>
      </c>
      <c r="B54" s="11" t="n"/>
      <c r="C54" s="11" t="n"/>
      <c r="D54" s="11" t="n"/>
      <c r="E54" s="11" t="n"/>
      <c r="F54" s="11" t="n"/>
      <c r="G54" s="11" t="n"/>
      <c r="H54" s="11" t="n"/>
    </row>
    <row r="55">
      <c r="A55" s="5" t="inlineStr">
        <is>
          <t>Peak cumulative public funding (City + BCH)</t>
        </is>
      </c>
      <c r="B55" s="9" t="inlineStr"/>
      <c r="C55" s="31">
        <f>p1_city_f+p1_grant_f+p1_mezz_f</f>
        <v/>
      </c>
      <c r="D55" s="31">
        <f>p2_city_f+p2_grant_f+p2_mezz_f</f>
        <v/>
      </c>
      <c r="E55" s="31">
        <f>p3_city_f+p3_grant_f+p3_mezz_f</f>
        <v/>
      </c>
      <c r="F55" s="31">
        <f>p4_city_f+p4_grant_f+p4_mezz_f</f>
        <v/>
      </c>
      <c r="G55" s="30">
        <f>MAX(c_r_cum_public)</f>
        <v/>
      </c>
      <c r="H55" s="22" t="inlineStr">
        <is>
          <t>Consolidated = peak of monthly cumulative; phases never overlap-fund under sequential</t>
        </is>
      </c>
    </row>
    <row r="56">
      <c r="A56" s="9" t="inlineStr">
        <is>
          <t>Peak MLI balance</t>
        </is>
      </c>
      <c r="B56" s="9" t="inlineStr"/>
      <c r="C56" s="29">
        <f>p1_mli_peak</f>
        <v/>
      </c>
      <c r="D56" s="29">
        <f>p2_mli_peak</f>
        <v/>
      </c>
      <c r="E56" s="29">
        <f>p3_mli_peak</f>
        <v/>
      </c>
      <c r="F56" s="29">
        <f>p4_mli_peak</f>
        <v/>
      </c>
      <c r="G56" s="30">
        <f>MAX(c_r_mli_bal)</f>
        <v/>
      </c>
      <c r="H56" s="22" t="inlineStr"/>
    </row>
    <row r="57">
      <c r="A57" s="9" t="inlineStr">
        <is>
          <t>Total MLI interest over horizon</t>
        </is>
      </c>
      <c r="B57" s="9" t="inlineStr"/>
      <c r="C57" s="29">
        <f>p1_int_total</f>
        <v/>
      </c>
      <c r="D57" s="29">
        <f>p2_int_total</f>
        <v/>
      </c>
      <c r="E57" s="29">
        <f>p3_int_total</f>
        <v/>
      </c>
      <c r="F57" s="29">
        <f>p4_int_total</f>
        <v/>
      </c>
      <c r="G57" s="30">
        <f>SUM(C57:F57)</f>
        <v/>
      </c>
      <c r="H57" s="22" t="inlineStr"/>
    </row>
    <row r="58">
      <c r="A58" s="5" t="inlineStr">
        <is>
          <t>Unlevered project IRR (dated, terminal value at horizon)</t>
        </is>
      </c>
      <c r="B58" s="9" t="inlineStr">
        <is>
          <t>XIRR</t>
        </is>
      </c>
      <c r="C58" s="50">
        <f>IFERROR(XIRR(p1_r_unlev_t,d_row),"n/a")</f>
        <v/>
      </c>
      <c r="D58" s="50">
        <f>IFERROR(XIRR(p2_r_unlev_t,d_row),"n/a")</f>
        <v/>
      </c>
      <c r="E58" s="50">
        <f>IFERROR(XIRR(p3_r_unlev_t,d_row),"n/a")</f>
        <v/>
      </c>
      <c r="F58" s="50">
        <f>IFERROR(XIRR(p4_r_unlev_t,d_row),"n/a")</f>
        <v/>
      </c>
      <c r="G58" s="49">
        <f>IFERROR(XIRR(c_r_unlev_term,d_row),"n/a")</f>
        <v/>
      </c>
      <c r="H58" s="22" t="inlineStr"/>
    </row>
    <row r="59">
      <c r="A59" s="9" t="inlineStr">
        <is>
          <t>Dated NPV at disc_rate</t>
        </is>
      </c>
      <c r="B59" s="9" t="inlineStr">
        <is>
          <t>XNPV</t>
        </is>
      </c>
      <c r="C59" s="29">
        <f>XNPV(disc_rate,p1_r_unlev_t,d_row)</f>
        <v/>
      </c>
      <c r="D59" s="29">
        <f>XNPV(disc_rate,p2_r_unlev_t,d_row)</f>
        <v/>
      </c>
      <c r="E59" s="29">
        <f>XNPV(disc_rate,p3_r_unlev_t,d_row)</f>
        <v/>
      </c>
      <c r="F59" s="29">
        <f>XNPV(disc_rate,p4_r_unlev_t,d_row)</f>
        <v/>
      </c>
      <c r="G59" s="30">
        <f>XNPV(disc_rate,c_r_unlev_term,d_row)</f>
        <v/>
      </c>
      <c r="H59" s="22" t="inlineStr"/>
    </row>
    <row r="60">
      <c r="A60" s="9" t="inlineStr">
        <is>
          <t>First occupancy</t>
        </is>
      </c>
      <c r="B60" s="9" t="inlineStr"/>
      <c r="C60" s="27">
        <f>p1_first_occ_d</f>
        <v/>
      </c>
      <c r="D60" s="27">
        <f>p2_first_occ_d</f>
        <v/>
      </c>
      <c r="E60" s="27">
        <f>p3_first_occ_d</f>
        <v/>
      </c>
      <c r="F60" s="27">
        <f>p4_first_occ_d</f>
        <v/>
      </c>
      <c r="G60" s="55">
        <f>MIN(C60:F60)</f>
        <v/>
      </c>
      <c r="H60" s="22" t="inlineStr"/>
    </row>
    <row r="61">
      <c r="A61" s="9" t="inlineStr">
        <is>
          <t>Stabilization</t>
        </is>
      </c>
      <c r="B61" s="9" t="inlineStr"/>
      <c r="C61" s="27">
        <f>p1_stab_d</f>
        <v/>
      </c>
      <c r="D61" s="27">
        <f>p2_stab_d</f>
        <v/>
      </c>
      <c r="E61" s="27">
        <f>p3_stab_d</f>
        <v/>
      </c>
      <c r="F61" s="27">
        <f>p4_stab_d</f>
        <v/>
      </c>
      <c r="G61" s="55">
        <f>EDATE(t_start,stab_all-1)</f>
        <v/>
      </c>
      <c r="H61" s="22" t="inlineStr"/>
    </row>
    <row r="62">
      <c r="A62" s="9" t="inlineStr">
        <is>
          <t>Hold end (final stabilization + hold)</t>
        </is>
      </c>
      <c r="B62" s="9" t="inlineStr"/>
      <c r="C62" s="27">
        <f>EDATE(t_start,hold_end-1)</f>
        <v/>
      </c>
      <c r="D62" s="27">
        <f>EDATE(t_start,hold_end-1)</f>
        <v/>
      </c>
      <c r="E62" s="27">
        <f>EDATE(t_start,hold_end-1)</f>
        <v/>
      </c>
      <c r="F62" s="27">
        <f>EDATE(t_start,hold_end-1)</f>
        <v/>
      </c>
      <c r="G62" s="55">
        <f>EDATE(t_start,hold_end-1)</f>
        <v/>
      </c>
      <c r="H62" s="22" t="inlineStr"/>
    </row>
  </sheetData>
  <pageMargins left="0.75" right="0.75" top="1" bottom="1" header="0.5" footer="0.5"/>
</worksheet>
</file>

<file path=xl/worksheets/sheet11.xml><?xml version="1.0" encoding="utf-8"?>
<worksheet xmlns="http://schemas.openxmlformats.org/spreadsheetml/2006/main">
  <sheetPr>
    <tabColor rgb="001F1612"/>
    <outlinePr summaryBelow="1" summaryRight="1"/>
    <pageSetUpPr/>
  </sheetPr>
  <dimension ref="A1:H74"/>
  <sheetViews>
    <sheetView showGridLines="0" workbookViewId="0">
      <selection activeCell="A1" sqref="A1"/>
    </sheetView>
  </sheetViews>
  <sheetFormatPr baseColWidth="8" defaultRowHeight="15"/>
  <cols>
    <col width="70" customWidth="1" min="1" max="1"/>
    <col width="52" customWidth="1" min="2" max="2"/>
    <col width="18" customWidth="1" min="3" max="3"/>
    <col width="16" customWidth="1" min="4" max="4"/>
    <col width="16" customWidth="1" min="5" max="5"/>
    <col width="16" customWidth="1" min="6" max="6"/>
    <col width="18" customWidth="1" min="7" max="7"/>
    <col width="60" customWidth="1" min="8" max="8"/>
  </cols>
  <sheetData>
    <row r="1">
      <c r="A1" s="1" t="inlineStr">
        <is>
          <t>UBUNTU LAND TRUST &amp; DEVELOPMENTS · Common Ground Initiative</t>
        </is>
      </c>
      <c r="B1" s="2" t="n"/>
      <c r="C1" s="2" t="n"/>
      <c r="D1" s="2" t="n"/>
      <c r="E1" s="2" t="n"/>
      <c r="F1" s="2" t="n"/>
      <c r="G1" s="2" t="n"/>
      <c r="H1" s="2" t="n"/>
    </row>
    <row r="2">
      <c r="A2" s="3" t="inlineStr">
        <is>
          <t>1279 Simcoe Street North — Exit tests &amp; residual land value</t>
        </is>
      </c>
      <c r="B2" s="2" t="n"/>
      <c r="C2" s="2" t="n"/>
      <c r="D2" s="2" t="n"/>
      <c r="E2" s="2" t="n"/>
      <c r="F2" s="2" t="n"/>
      <c r="G2" s="2" t="n"/>
      <c r="H2" s="2" t="n"/>
    </row>
    <row r="3">
      <c r="A3" s="4" t="inlineStr">
        <is>
          <t>Common Ground residual = largest appraisal passing all four tests (engine-solved). Conventional residuals shown as labelled cross-checks</t>
        </is>
      </c>
      <c r="B3" s="2" t="n"/>
      <c r="C3" s="2" t="n"/>
      <c r="D3" s="2" t="n"/>
      <c r="E3" s="2" t="n"/>
      <c r="F3" s="2" t="n"/>
      <c r="G3" s="2" t="n"/>
      <c r="H3" s="2" t="n"/>
    </row>
    <row r="5">
      <c r="A5" s="10" t="inlineStr">
        <is>
          <t>A. Stabilize-and-sell test (each phase sold at its stabilization)</t>
        </is>
      </c>
    </row>
    <row r="6">
      <c r="A6" s="7" t="inlineStr">
        <is>
          <t>Item</t>
        </is>
      </c>
      <c r="B6" s="8" t="inlineStr">
        <is>
          <t>Basis</t>
        </is>
      </c>
      <c r="C6" s="8" t="inlineStr">
        <is>
          <t>Phase 1</t>
        </is>
      </c>
      <c r="D6" s="8" t="inlineStr">
        <is>
          <t>Phase 2</t>
        </is>
      </c>
      <c r="E6" s="8" t="inlineStr">
        <is>
          <t>Phase 3</t>
        </is>
      </c>
      <c r="F6" s="8" t="inlineStr">
        <is>
          <t>Phase 4</t>
        </is>
      </c>
      <c r="G6" s="8" t="inlineStr">
        <is>
          <t>Total</t>
        </is>
      </c>
      <c r="H6" s="8" t="inlineStr">
        <is>
          <t>Note</t>
        </is>
      </c>
    </row>
    <row r="7">
      <c r="A7" s="9" t="inlineStr">
        <is>
          <t>Sale price at stabilization (NOI ÷ cap)</t>
        </is>
      </c>
      <c r="B7" s="9" t="inlineStr"/>
      <c r="C7" s="29">
        <f>p1_value</f>
        <v/>
      </c>
      <c r="D7" s="29">
        <f>p2_value</f>
        <v/>
      </c>
      <c r="E7" s="29">
        <f>p3_value</f>
        <v/>
      </c>
      <c r="F7" s="29">
        <f>p4_value</f>
        <v/>
      </c>
      <c r="G7" s="30">
        <f>SUM(C7:F7)</f>
        <v/>
      </c>
      <c r="H7" s="22" t="inlineStr"/>
    </row>
    <row r="8">
      <c r="A8" s="9" t="inlineStr">
        <is>
          <t>Selling costs</t>
        </is>
      </c>
      <c r="B8" s="9" t="inlineStr">
        <is>
          <t>sell_cost × price</t>
        </is>
      </c>
      <c r="C8" s="29">
        <f>-p1_sale_v*sell_cost</f>
        <v/>
      </c>
      <c r="D8" s="29">
        <f>-p2_sale_v*sell_cost</f>
        <v/>
      </c>
      <c r="E8" s="29">
        <f>-p3_sale_v*sell_cost</f>
        <v/>
      </c>
      <c r="F8" s="29">
        <f>-p4_sale_v*sell_cost</f>
        <v/>
      </c>
      <c r="G8" s="30">
        <f>SUM(C8:F8)</f>
        <v/>
      </c>
      <c r="H8" s="22" t="inlineStr"/>
    </row>
    <row r="9">
      <c r="A9" s="9" t="inlineStr">
        <is>
          <t>MLI balance discharged at stabilization</t>
        </is>
      </c>
      <c r="B9" s="9" t="inlineStr">
        <is>
          <t>INDEX(balance, stab)</t>
        </is>
      </c>
      <c r="C9" s="29">
        <f>-IF(p1_stab&gt;0,INDEX(p1_r_mli_bal,1,p1_stab),0)</f>
        <v/>
      </c>
      <c r="D9" s="29">
        <f>-IF(p2_stab&gt;0,INDEX(p2_r_mli_bal,1,p2_stab),0)</f>
        <v/>
      </c>
      <c r="E9" s="29">
        <f>-IF(p3_stab&gt;0,INDEX(p3_r_mli_bal,1,p3_stab),0)</f>
        <v/>
      </c>
      <c r="F9" s="29">
        <f>-IF(p4_stab&gt;0,INDEX(p4_r_mli_bal,1,p4_stab),0)</f>
        <v/>
      </c>
      <c r="G9" s="30">
        <f>SUM(C9:F9)</f>
        <v/>
      </c>
      <c r="H9" s="22" t="inlineStr"/>
    </row>
    <row r="10">
      <c r="A10" s="9" t="inlineStr">
        <is>
          <t>BCH mezz discharged</t>
        </is>
      </c>
      <c r="B10" s="9" t="inlineStr"/>
      <c r="C10" s="29">
        <f>-IF(p1_stab&gt;0,INDEX(p1_r_mezz_bal,1,p1_stab),0)</f>
        <v/>
      </c>
      <c r="D10" s="29">
        <f>-IF(p2_stab&gt;0,INDEX(p2_r_mezz_bal,1,p2_stab),0)</f>
        <v/>
      </c>
      <c r="E10" s="29">
        <f>-IF(p3_stab&gt;0,INDEX(p3_r_mezz_bal,1,p3_stab),0)</f>
        <v/>
      </c>
      <c r="F10" s="29">
        <f>-IF(p4_stab&gt;0,INDEX(p4_r_mezz_bal,1,p4_stab),0)</f>
        <v/>
      </c>
      <c r="G10" s="30">
        <f>SUM(C10:F10)</f>
        <v/>
      </c>
      <c r="H10" s="22" t="inlineStr"/>
    </row>
    <row r="11">
      <c r="A11" s="9" t="inlineStr">
        <is>
          <t>BCH contribution clawback (unvested at sale)</t>
        </is>
      </c>
      <c r="B11" s="9" t="inlineStr">
        <is>
          <t>contribution × (1 − years vested/10)</t>
        </is>
      </c>
      <c r="C11" s="29">
        <f>-p1_grant*(1-MIN(1,0/10))</f>
        <v/>
      </c>
      <c r="D11" s="29">
        <f>-p2_grant*(1-MIN(1,0/10))</f>
        <v/>
      </c>
      <c r="E11" s="29">
        <f>-p3_grant*(1-MIN(1,0/10))</f>
        <v/>
      </c>
      <c r="F11" s="29">
        <f>-p4_grant*(1-MIN(1,0/10))</f>
        <v/>
      </c>
      <c r="G11" s="30">
        <f>SUM(C11:F11)</f>
        <v/>
      </c>
      <c r="H11" s="22" t="inlineStr">
        <is>
          <t>Sale at stabilization = 0 years vested → 100% clawback</t>
        </is>
      </c>
    </row>
    <row r="12">
      <c r="A12" s="9" t="inlineStr">
        <is>
          <t>Landowner buyout on sale (retained equity)</t>
        </is>
      </c>
      <c r="B12" s="9" t="inlineStr"/>
      <c r="C12" s="29">
        <f>-p1_landeq</f>
        <v/>
      </c>
      <c r="D12" s="29">
        <f>-p2_landeq</f>
        <v/>
      </c>
      <c r="E12" s="29">
        <f>-p3_landeq</f>
        <v/>
      </c>
      <c r="F12" s="29">
        <f>-p4_landeq</f>
        <v/>
      </c>
      <c r="G12" s="30">
        <f>SUM(C12:F12)</f>
        <v/>
      </c>
      <c r="H12" s="22" t="inlineStr"/>
    </row>
    <row r="13">
      <c r="A13" s="5" t="inlineStr">
        <is>
          <t>Net proceeds to non-profit</t>
        </is>
      </c>
      <c r="B13" s="9" t="inlineStr"/>
      <c r="C13" s="31">
        <f>p1_sale_v+p1_sale_c+p1_sale_mli+p1_sale_mezz+p1_sale_claw+p1_sale_lo</f>
        <v/>
      </c>
      <c r="D13" s="31">
        <f>p2_sale_v+p2_sale_c+p2_sale_mli+p2_sale_mezz+p2_sale_claw+p2_sale_lo</f>
        <v/>
      </c>
      <c r="E13" s="31">
        <f>p3_sale_v+p3_sale_c+p3_sale_mli+p3_sale_mezz+p3_sale_claw+p3_sale_lo</f>
        <v/>
      </c>
      <c r="F13" s="31">
        <f>p4_sale_v+p4_sale_c+p4_sale_mli+p4_sale_mezz+p4_sale_claw+p4_sale_lo</f>
        <v/>
      </c>
      <c r="G13" s="30">
        <f>SUM(C13:F13)</f>
        <v/>
      </c>
      <c r="H13" s="22" t="inlineStr"/>
    </row>
    <row r="14">
      <c r="A14" s="5" t="inlineStr">
        <is>
          <t>Development profit vs TDC (value × (1−sell) − TDC)</t>
        </is>
      </c>
      <c r="B14" s="9" t="inlineStr"/>
      <c r="C14" s="31">
        <f>p1_sale_v*(1-sell_cost)-p1_tdc</f>
        <v/>
      </c>
      <c r="D14" s="31">
        <f>p2_sale_v*(1-sell_cost)-p2_tdc</f>
        <v/>
      </c>
      <c r="E14" s="31">
        <f>p3_sale_v*(1-sell_cost)-p3_tdc</f>
        <v/>
      </c>
      <c r="F14" s="31">
        <f>p4_sale_v*(1-sell_cost)-p4_tdc</f>
        <v/>
      </c>
      <c r="G14" s="30">
        <f>SUM(C14:F14)</f>
        <v/>
      </c>
      <c r="H14" s="22" t="inlineStr"/>
    </row>
    <row r="15">
      <c r="A15" s="9" t="inlineStr">
        <is>
          <t>Margin on cost</t>
        </is>
      </c>
      <c r="B15" s="9" t="inlineStr"/>
      <c r="C15" s="36">
        <f>p1_sale_profit/p1_tdc</f>
        <v/>
      </c>
      <c r="D15" s="36">
        <f>p2_sale_profit/p2_tdc</f>
        <v/>
      </c>
      <c r="E15" s="36">
        <f>p3_sale_profit/p3_tdc</f>
        <v/>
      </c>
      <c r="F15" s="36">
        <f>p4_sale_profit/p4_tdc</f>
        <v/>
      </c>
      <c r="G15" s="49">
        <f>tot_sale_profit/tot_tdc_x</f>
        <v/>
      </c>
      <c r="H15" s="22" t="inlineStr"/>
    </row>
    <row r="17">
      <c r="A17" s="10" t="inlineStr">
        <is>
          <t>B. Single sale after all phases stabilize (month stab_all)</t>
        </is>
      </c>
    </row>
    <row r="18">
      <c r="A18" s="9" t="inlineStr">
        <is>
          <t>Forward NOI, 12 months after stab_all</t>
        </is>
      </c>
      <c r="C18" s="29">
        <f>SUMIFS(c_r_noi,m_row,"&gt;"&amp;stab_all,m_row,"&lt;="&amp;stab_all+12)</f>
        <v/>
      </c>
    </row>
    <row r="19">
      <c r="A19" s="9" t="inlineStr">
        <is>
          <t>Sale price (NOI ÷ cap)</t>
        </is>
      </c>
      <c r="C19" s="29">
        <f>single_noi/cap_eff</f>
        <v/>
      </c>
    </row>
    <row r="20">
      <c r="A20" s="9" t="inlineStr">
        <is>
          <t>Selling costs</t>
        </is>
      </c>
      <c r="C20" s="29">
        <f>-single_v*sell_cost</f>
        <v/>
      </c>
    </row>
    <row r="21">
      <c r="A21" s="9" t="inlineStr">
        <is>
          <t>Debt discharged (MLI + supplemental + mezz at stab_all)</t>
        </is>
      </c>
      <c r="C21" s="29">
        <f>-(INDEX(c_r_mli_bal,1,stab_all)+INDEX(c_r_sup_bal,1,stab_all)+INDEX(c_r_mezz_bal,1,stab_all))</f>
        <v/>
      </c>
    </row>
    <row r="22">
      <c r="A22" s="9" t="inlineStr">
        <is>
          <t>BCH contribution clawback (unvested; Phase 1 partly vested)</t>
        </is>
      </c>
      <c r="C22" s="29">
        <f>-(p1_grant*(1-MIN(1,MAX(0,(stab_all-p1_stab)/120)))+p2_grant*(1-MIN(1,MAX(0,(stab_all-p2_stab)/120)))+p3_grant*(1-MIN(1,MAX(0,(stab_all-p3_stab)/120)))+p4_grant*(1-MIN(1,MAX(0,(stab_all-p4_stab)/120))))</f>
        <v/>
      </c>
    </row>
    <row r="23">
      <c r="A23" s="9" t="inlineStr">
        <is>
          <t>Landowner retained equity settled</t>
        </is>
      </c>
      <c r="C23" s="29">
        <f>-tot_landeq</f>
        <v/>
      </c>
    </row>
    <row r="24">
      <c r="A24" s="9" t="inlineStr">
        <is>
          <t>Net proceeds to non-profit</t>
        </is>
      </c>
      <c r="C24" s="31">
        <f>single_v+single_c+single_debt+single_claw+single_lo</f>
        <v/>
      </c>
    </row>
    <row r="25">
      <c r="A25" s="9" t="inlineStr">
        <is>
          <t>Development profit vs TDC</t>
        </is>
      </c>
      <c r="C25" s="31">
        <f>single_v*(1-sell_cost)-tot_tdc_x</f>
        <v/>
      </c>
    </row>
    <row r="26">
      <c r="A26" s="9" t="inlineStr">
        <is>
          <t>Margin on cost</t>
        </is>
      </c>
      <c r="C26" s="36">
        <f>single_profit/tot_tdc_x</f>
        <v/>
      </c>
    </row>
    <row r="27">
      <c r="A27" s="9" t="inlineStr">
        <is>
          <t>Single sale net proceeds − phased sale net proceeds</t>
        </is>
      </c>
      <c r="C27" s="29">
        <f>single_net-tot_sale_net</f>
        <v/>
      </c>
    </row>
    <row r="28">
      <c r="A28" s="22" t="inlineStr">
        <is>
          <t>Common infrastructure is carried in Phase 1 TDC (infra_p1_share); per-phase profit therefore understates Phase 1 and overstates later phases — the consolidated line is the fair comparison.</t>
        </is>
      </c>
    </row>
    <row r="30">
      <c r="A30" s="10" t="inlineStr">
        <is>
          <t>C. Hold (Common Ground base case) — position at hold end</t>
        </is>
      </c>
    </row>
    <row r="31">
      <c r="A31" s="9" t="inlineStr">
        <is>
          <t>Forward NOI at hold end</t>
        </is>
      </c>
      <c r="C31" s="29">
        <f>SUMIFS(c_r_noi,m_row,"&gt;"&amp;hold_end,m_row,"&lt;="&amp;hold_end+12)</f>
        <v/>
      </c>
    </row>
    <row r="32">
      <c r="A32" s="9" t="inlineStr">
        <is>
          <t>Value at hold end</t>
        </is>
      </c>
      <c r="C32" s="29">
        <f>hold_noi/cap_eff</f>
        <v/>
      </c>
    </row>
    <row r="33">
      <c r="A33" s="9" t="inlineStr">
        <is>
          <t>Debt at hold end (MLI + supplemental + mezz)</t>
        </is>
      </c>
      <c r="C33" s="29">
        <f>INDEX(c_r_mli_bal,1,hold_end)+INDEX(c_r_sup_bal,1,hold_end)+INDEX(c_r_mezz_bal,1,hold_end)</f>
        <v/>
      </c>
    </row>
    <row r="34">
      <c r="A34" s="9" t="inlineStr">
        <is>
          <t>Non-profit equity at hold end</t>
        </is>
      </c>
      <c r="C34" s="31">
        <f>hold_v-hold_debt</f>
        <v/>
      </c>
    </row>
    <row r="35">
      <c r="A35" s="9" t="inlineStr">
        <is>
          <t>Cumulative non-profit cash flow to hold end</t>
        </is>
      </c>
      <c r="C35" s="29">
        <f>SUMIFS(c_r_np_cf,m_row,"&lt;="&amp;hold_end)</f>
        <v/>
      </c>
    </row>
    <row r="36">
      <c r="A36" s="9" t="inlineStr">
        <is>
          <t>Cumulative landowner cash to hold end</t>
        </is>
      </c>
      <c r="C36" s="29">
        <f>SUMIFS(c_r_land_cash,m_row,"&lt;="&amp;hold_end)</f>
        <v/>
      </c>
    </row>
    <row r="38">
      <c r="A38" s="10" t="inlineStr">
        <is>
          <t>D. Residual land value</t>
        </is>
      </c>
    </row>
    <row r="39">
      <c r="A39" s="7" t="inlineStr">
        <is>
          <t>Measure</t>
        </is>
      </c>
      <c r="B39" s="8" t="inlineStr">
        <is>
          <t>Hurdle / test</t>
        </is>
      </c>
      <c r="C39" s="8" t="inlineStr">
        <is>
          <t>Value</t>
        </is>
      </c>
      <c r="D39" s="8" t="inlineStr"/>
      <c r="E39" s="8" t="inlineStr"/>
      <c r="F39" s="8" t="inlineStr"/>
      <c r="G39" s="8" t="inlineStr"/>
      <c r="H39" s="8" t="inlineStr">
        <is>
          <t>Note</t>
        </is>
      </c>
    </row>
    <row r="40">
      <c r="A40" s="5" t="inlineStr">
        <is>
          <t>Common Ground supportable appraisal</t>
        </is>
      </c>
      <c r="B40" s="9" t="inlineStr">
        <is>
          <t>All four tests pass (DSCR ≥ min_dscr; DSCR10 ≥ 1.10; NFP ≥ 0; Year-20 takeout)</t>
        </is>
      </c>
      <c r="C40" s="56" t="n">
        <v>0</v>
      </c>
      <c r="H40" s="22" t="inlineStr">
        <is>
          <t>Engine-solved by bisection on land_appraisal. $0 = fails at any land value</t>
        </is>
      </c>
    </row>
    <row r="41">
      <c r="A41" s="5" t="inlineStr">
        <is>
          <t>Surplus / (shortfall) vs $17.0M ask</t>
        </is>
      </c>
      <c r="B41" s="9" t="inlineStr"/>
      <c r="C41" s="56" t="n">
        <v>-17000000</v>
      </c>
      <c r="H41" s="22" t="inlineStr"/>
    </row>
    <row r="42">
      <c r="A42" s="5" t="inlineStr">
        <is>
          <t>Break-even above-ground hard cost at $17.0M appraisal</t>
        </is>
      </c>
      <c r="B42" s="9" t="inlineStr">
        <is>
          <t>$/sf at which all tests pass</t>
        </is>
      </c>
      <c r="C42" s="57" t="n">
        <v>214.2830106243491</v>
      </c>
      <c r="H42" s="22" t="inlineStr">
        <is>
          <t>vs benchmark $340/sf</t>
        </is>
      </c>
    </row>
    <row r="43">
      <c r="A43" s="5" t="inlineStr">
        <is>
          <t>Break-even above-ground hard cost at $0 appraisal</t>
        </is>
      </c>
      <c r="B43" s="9" t="inlineStr">
        <is>
          <t>$/sf</t>
        </is>
      </c>
      <c r="C43" s="57" t="n">
        <v>221.7111170850694</v>
      </c>
      <c r="H43" s="22" t="inlineStr"/>
    </row>
    <row r="44">
      <c r="A44" s="5" t="inlineStr">
        <is>
          <t>Break-even starting-rent uplift at benchmark cost</t>
        </is>
      </c>
      <c r="B44" s="9" t="inlineStr">
        <is>
          <t>rent_shock at which all tests pass</t>
        </is>
      </c>
      <c r="C44" s="58" t="n">
        <v>0.3813339360058308</v>
      </c>
      <c r="H44" s="22" t="inlineStr">
        <is>
          <t>Uniform uplift on market rents</t>
        </is>
      </c>
    </row>
    <row r="45">
      <c r="A45" s="5" t="inlineStr">
        <is>
          <t>Break-even development charge per home (at $17.0M)</t>
        </is>
      </c>
      <c r="B45" s="9" t="inlineStr">
        <is>
          <t>$/home at which all tests pass</t>
        </is>
      </c>
      <c r="C45" s="56" t="inlineStr">
        <is>
          <t>n/a</t>
        </is>
      </c>
      <c r="H45" s="22" t="inlineStr">
        <is>
          <t>0 or blank = DCs alone cannot fix it</t>
        </is>
      </c>
    </row>
    <row r="46">
      <c r="A46" s="5" t="inlineStr">
        <is>
          <t>Landowner all-in by Year 10 at $17.0M appraisal (engine)</t>
        </is>
      </c>
      <c r="B46" s="9" t="inlineStr">
        <is>
          <t>draw + share + buyout</t>
        </is>
      </c>
      <c r="C46" s="56" t="n">
        <v>79247679.96029557</v>
      </c>
      <c r="H46" s="22" t="inlineStr">
        <is>
          <t>Reconciles to Phase Returns (live)</t>
        </is>
      </c>
    </row>
    <row r="48">
      <c r="A48" s="5" t="inlineStr">
        <is>
          <t>Conventional cross-checks (live formulas, labelled hurdles — not a house standard)</t>
        </is>
      </c>
    </row>
    <row r="49">
      <c r="A49" s="9" t="inlineStr">
        <is>
          <t>Cost excluding land recognition (TDC − draw − LTT − land equity)</t>
        </is>
      </c>
      <c r="C49" s="29">
        <f>tot_tdc_x-tot_land-tot_landeq</f>
        <v/>
      </c>
    </row>
    <row r="50">
      <c r="A50" s="9" t="inlineStr">
        <is>
          <t>Land supported at target_yoc (NOI ÷ target_yoc − cost ex land)</t>
        </is>
      </c>
      <c r="C50" s="29">
        <f>tot_noi/target_yoc-cost_ex_land</f>
        <v/>
      </c>
    </row>
    <row r="51">
      <c r="A51" s="9" t="inlineStr">
        <is>
          <t>Land supported at target_margin (value × (1−sell) ÷ (1+margin) − cost ex land)</t>
        </is>
      </c>
      <c r="C51" s="29">
        <f>tot_value*(1-sell_cost)/(1+target_margin)-cost_ex_land</f>
        <v/>
      </c>
    </row>
    <row r="52">
      <c r="A52" s="9" t="inlineStr">
        <is>
          <t>Binding conventional residual</t>
        </is>
      </c>
      <c r="C52" s="29">
        <f>MIN(land_yoc,land_margin)</f>
        <v/>
      </c>
    </row>
    <row r="53">
      <c r="A53" s="9" t="inlineStr">
        <is>
          <t>Simple value-minus-cost residual (value × (1−sell) − cost ex land − target_margin × TDC)</t>
        </is>
      </c>
      <c r="C53" s="29">
        <f>tot_value*(1-sell_cost)-cost_ex_land-target_margin*tot_tdc_x</f>
        <v/>
      </c>
    </row>
    <row r="54">
      <c r="A54" s="9" t="inlineStr">
        <is>
          <t>Landowner all-in by Year 10 − $17.0M ask (live)</t>
        </is>
      </c>
      <c r="C54" s="29">
        <f>tot_lo_total-land_appraisal</f>
        <v/>
      </c>
    </row>
    <row r="55">
      <c r="A55" s="9" t="inlineStr">
        <is>
          <t>Appraised value donated to affordability</t>
        </is>
      </c>
      <c r="C55" s="29">
        <f>tot_donated</f>
        <v/>
      </c>
    </row>
    <row r="57">
      <c r="A57" s="10" t="inlineStr">
        <is>
          <t>E. Approved 172-townhouse plan — for-sale cross-check (what the $17M ask rests on)</t>
        </is>
      </c>
    </row>
    <row r="58">
      <c r="A58" s="22" t="inlineStr">
        <is>
          <t>Inputs below are placeholders: resale comps are 50-year-old stock at ~$410/sf (Arterial, 8 listings, Centennial, Jun-Jul 2026); Katanna's new-build pricing is VIP-only. Hard cost $250/sf (Arterial, 3-storey stacked townhouse $230-270). DC per townhouse and soft/finance ratios are analyst placeholders.</t>
        </is>
      </c>
    </row>
    <row r="59">
      <c r="A59" s="9" t="inlineStr">
        <is>
          <t>Units (draft plan; marketing now says 165)</t>
        </is>
      </c>
      <c r="C59" s="17" t="n">
        <v>172</v>
      </c>
    </row>
    <row r="60">
      <c r="A60" s="9" t="inlineStr">
        <is>
          <t>Average sellable sf per unit</t>
        </is>
      </c>
      <c r="C60" s="17" t="n">
        <v>1300</v>
      </c>
    </row>
    <row r="61">
      <c r="A61" s="9" t="inlineStr">
        <is>
          <t>Sale price $/sf (new build)</t>
        </is>
      </c>
      <c r="C61" s="59" t="n">
        <v>550</v>
      </c>
    </row>
    <row r="62">
      <c r="A62" s="9" t="inlineStr">
        <is>
          <t>Gross floor area, sf (supplied 313,966)</t>
        </is>
      </c>
      <c r="C62" s="17" t="n">
        <v>313966</v>
      </c>
    </row>
    <row r="63">
      <c r="A63" s="9" t="inlineStr">
        <is>
          <t>Hard cost $/sf GFA (Arterial 3-storey stacked, midpoint)</t>
        </is>
      </c>
      <c r="C63" s="59" t="n">
        <v>250</v>
      </c>
    </row>
    <row r="64">
      <c r="A64" s="9" t="inlineStr">
        <is>
          <t>DC + education per townhouse (placeholder)</t>
        </is>
      </c>
      <c r="C64" s="59" t="n">
        <v>65000</v>
      </c>
    </row>
    <row r="65">
      <c r="A65" s="9" t="inlineStr">
        <is>
          <t>Soft costs % of hard</t>
        </is>
      </c>
      <c r="C65" s="21" t="n">
        <v>0.18</v>
      </c>
    </row>
    <row r="66">
      <c r="A66" s="9" t="inlineStr">
        <is>
          <t>Financing &amp; carry % of hard+soft</t>
        </is>
      </c>
      <c r="C66" s="21" t="n">
        <v>0.07000000000000001</v>
      </c>
    </row>
    <row r="67">
      <c r="A67" s="9" t="inlineStr">
        <is>
          <t>Selling costs % of revenue</t>
        </is>
      </c>
      <c r="C67" s="21" t="n">
        <v>0.04</v>
      </c>
    </row>
    <row r="68">
      <c r="A68" s="9" t="inlineStr">
        <is>
          <t>Developer margin % of revenue (hurdle)</t>
        </is>
      </c>
      <c r="C68" s="21" t="n">
        <v>0.15</v>
      </c>
    </row>
    <row r="69">
      <c r="A69" s="9" t="inlineStr">
        <is>
          <t>Revenue</t>
        </is>
      </c>
      <c r="C69" s="29">
        <f>th_units*th_sf*th_psf</f>
        <v/>
      </c>
    </row>
    <row r="70">
      <c r="A70" s="9" t="inlineStr">
        <is>
          <t>Costs ex land</t>
        </is>
      </c>
      <c r="C70" s="29">
        <f>th_gfa_sf*th_hard*(1+th_soft)*(1+th_fin)+th_units*th_dc</f>
        <v/>
      </c>
    </row>
    <row r="71">
      <c r="A71" s="9" t="inlineStr">
        <is>
          <t>Residual land value (revenue × (1 − sell − margin) − costs)</t>
        </is>
      </c>
      <c r="C71" s="31">
        <f>th_rev*(1-th_sell-th_margin)-th_cost</f>
        <v/>
      </c>
    </row>
    <row r="72">
      <c r="A72" s="9" t="inlineStr">
        <is>
          <t xml:space="preserve">  at $500/sf</t>
        </is>
      </c>
      <c r="C72" s="31">
        <f>th_units*th_sf*500*(1-th_sell-th_margin)-th_cost</f>
        <v/>
      </c>
    </row>
    <row r="73">
      <c r="A73" s="9" t="inlineStr">
        <is>
          <t xml:space="preserve">  at $450/sf</t>
        </is>
      </c>
      <c r="C73" s="31">
        <f>th_units*th_sf*450*(1-th_sell-th_margin)-th_cost</f>
        <v/>
      </c>
    </row>
    <row r="74">
      <c r="A74" s="9" t="inlineStr">
        <is>
          <t xml:space="preserve">  at $600/sf</t>
        </is>
      </c>
      <c r="C74" s="31">
        <f>th_units*th_sf*600*(1-th_sell-th_margin)-th_cost</f>
        <v/>
      </c>
    </row>
  </sheetData>
  <pageMargins left="0.75" right="0.75" top="1" bottom="1" header="0.5" footer="0.5"/>
</worksheet>
</file>

<file path=xl/worksheets/sheet12.xml><?xml version="1.0" encoding="utf-8"?>
<worksheet xmlns="http://schemas.openxmlformats.org/spreadsheetml/2006/main">
  <sheetPr>
    <tabColor rgb="001F1612"/>
    <outlinePr summaryBelow="1" summaryRight="1"/>
    <pageSetUpPr/>
  </sheetPr>
  <dimension ref="A1:P62"/>
  <sheetViews>
    <sheetView showGridLines="0" workbookViewId="0">
      <selection activeCell="A1" sqref="A1"/>
    </sheetView>
  </sheetViews>
  <sheetFormatPr baseColWidth="8" defaultRowHeight="15"/>
  <cols>
    <col width="46" customWidth="1" min="1" max="1"/>
    <col width="12" customWidth="1" min="2" max="2"/>
    <col width="16" customWidth="1" min="3" max="3"/>
    <col width="14" customWidth="1" min="4" max="4"/>
    <col width="16" customWidth="1" min="5" max="5"/>
    <col width="10" customWidth="1" min="6" max="6"/>
    <col width="10" customWidth="1" min="7" max="7"/>
    <col width="12" customWidth="1" min="8" max="8"/>
    <col width="14" customWidth="1" min="9" max="9"/>
    <col width="10" customWidth="1" min="10" max="10"/>
    <col width="18" customWidth="1" min="11" max="11"/>
    <col width="16" customWidth="1" min="12" max="12"/>
    <col width="16" customWidth="1" min="13" max="13"/>
    <col width="12" customWidth="1" min="14" max="14"/>
    <col width="12" customWidth="1" min="15" max="15"/>
    <col width="8" customWidth="1" min="16" max="16"/>
  </cols>
  <sheetData>
    <row r="1">
      <c r="A1" s="1" t="inlineStr">
        <is>
          <t>UBUNTU LAND TRUST &amp; DEVELOPMENTS · Common Ground Initiative</t>
        </is>
      </c>
      <c r="B1" s="2" t="n"/>
      <c r="C1" s="2" t="n"/>
      <c r="D1" s="2" t="n"/>
      <c r="E1" s="2" t="n"/>
      <c r="F1" s="2" t="n"/>
      <c r="G1" s="2" t="n"/>
      <c r="H1" s="2" t="n"/>
      <c r="I1" s="2" t="n"/>
      <c r="J1" s="2" t="n"/>
      <c r="K1" s="2" t="n"/>
      <c r="L1" s="2" t="n"/>
    </row>
    <row r="2">
      <c r="A2" s="3" t="inlineStr">
        <is>
          <t>1279 Simcoe Street North — Sensitivities &amp; stress cases</t>
        </is>
      </c>
      <c r="B2" s="2" t="n"/>
      <c r="C2" s="2" t="n"/>
      <c r="D2" s="2" t="n"/>
      <c r="E2" s="2" t="n"/>
      <c r="F2" s="2" t="n"/>
      <c r="G2" s="2" t="n"/>
      <c r="H2" s="2" t="n"/>
      <c r="I2" s="2" t="n"/>
      <c r="J2" s="2" t="n"/>
      <c r="K2" s="2" t="n"/>
      <c r="L2" s="2" t="n"/>
    </row>
    <row r="3">
      <c r="A3" s="4" t="inlineStr">
        <is>
          <t>ENGINE-COMPUTED VALUES (lilac). Analyst stress instructions per handoff §6, not forecasts. Re-run build_workbook.py after changing Inputs. Base row reconciles to live formulas (Checks)</t>
        </is>
      </c>
      <c r="B3" s="2" t="n"/>
      <c r="C3" s="2" t="n"/>
      <c r="D3" s="2" t="n"/>
      <c r="E3" s="2" t="n"/>
      <c r="F3" s="2" t="n"/>
      <c r="G3" s="2" t="n"/>
      <c r="H3" s="2" t="n"/>
      <c r="I3" s="2" t="n"/>
      <c r="J3" s="2" t="n"/>
      <c r="K3" s="2" t="n"/>
      <c r="L3" s="2" t="n"/>
    </row>
    <row r="5">
      <c r="A5" s="7" t="inlineStr">
        <is>
          <t>Scenario</t>
        </is>
      </c>
      <c r="B5" s="8" t="inlineStr">
        <is>
          <t>Homes</t>
        </is>
      </c>
      <c r="C5" s="8" t="inlineStr">
        <is>
          <t>TDC</t>
        </is>
      </c>
      <c r="D5" s="8" t="inlineStr">
        <is>
          <t>TDC/home</t>
        </is>
      </c>
      <c r="E5" s="8" t="inlineStr">
        <is>
          <t>Stab. NOI</t>
        </is>
      </c>
      <c r="F5" s="8" t="inlineStr">
        <is>
          <t>YoC</t>
        </is>
      </c>
      <c r="G5" s="8" t="inlineStr">
        <is>
          <t>DSCR</t>
        </is>
      </c>
      <c r="H5" s="8" t="inlineStr">
        <is>
          <t>Min DSCR10</t>
        </is>
      </c>
      <c r="I5" s="8" t="inlineStr">
        <is>
          <t>NFP min yr</t>
        </is>
      </c>
      <c r="J5" s="8" t="inlineStr">
        <is>
          <t>Takeout</t>
        </is>
      </c>
      <c r="K5" s="8" t="inlineStr">
        <is>
          <t>Landowner all-in</t>
        </is>
      </c>
      <c r="L5" s="8" t="inlineStr">
        <is>
          <t>BCH mezz @Y20</t>
        </is>
      </c>
      <c r="M5" s="8" t="inlineStr">
        <is>
          <t>Peak public</t>
        </is>
      </c>
      <c r="N5" s="8" t="inlineStr">
        <is>
          <t>Stab month</t>
        </is>
      </c>
      <c r="O5" s="8" t="inlineStr">
        <is>
          <t>Unlev IRR</t>
        </is>
      </c>
      <c r="P5" s="8" t="inlineStr">
        <is>
          <t>PASS?</t>
        </is>
      </c>
    </row>
    <row r="6">
      <c r="A6" s="10" t="inlineStr">
        <is>
          <t>Single-variable and combined stress (R01 1,000 homes)</t>
        </is>
      </c>
    </row>
    <row r="7">
      <c r="A7" s="60" t="inlineStr">
        <is>
          <t>Reference case</t>
        </is>
      </c>
      <c r="B7" s="61" t="n">
        <v>1000</v>
      </c>
      <c r="C7" s="56" t="n">
        <v>743389371.8080761</v>
      </c>
      <c r="D7" s="56" t="n">
        <v>743389.3718080762</v>
      </c>
      <c r="E7" s="56" t="n">
        <v>15209224.96285961</v>
      </c>
      <c r="F7" s="58" t="n">
        <v>0.02045929836993451</v>
      </c>
      <c r="G7" s="62" t="n">
        <v>0.8132952742426345</v>
      </c>
      <c r="H7" s="62" t="n">
        <v>0.8927868736688345</v>
      </c>
      <c r="I7" s="56" t="n">
        <v>-1515415.042825578</v>
      </c>
      <c r="J7" s="63" t="inlineStr">
        <is>
          <t>FAIL</t>
        </is>
      </c>
      <c r="K7" s="56" t="n">
        <v>79247679.96029557</v>
      </c>
      <c r="L7" s="56" t="n">
        <v>195502368.1040568</v>
      </c>
      <c r="M7" s="56" t="n">
        <v>334525217.3136344</v>
      </c>
      <c r="N7" s="61" t="n">
        <v>148</v>
      </c>
      <c r="O7" s="58" t="n">
        <v>0.03097777502045618</v>
      </c>
      <c r="P7" s="63" t="inlineStr">
        <is>
          <t>FAIL</t>
        </is>
      </c>
    </row>
    <row r="8">
      <c r="A8" s="60" t="inlineStr">
        <is>
          <t>Rents −10%</t>
        </is>
      </c>
      <c r="B8" s="61" t="n">
        <v>1000</v>
      </c>
      <c r="C8" s="56" t="n">
        <v>743389371.8080761</v>
      </c>
      <c r="D8" s="56" t="n">
        <v>743389.3718080762</v>
      </c>
      <c r="E8" s="56" t="n">
        <v>13850460.21990766</v>
      </c>
      <c r="F8" s="58" t="n">
        <v>0.01863150153225959</v>
      </c>
      <c r="G8" s="62" t="n">
        <v>0.7381105869560936</v>
      </c>
      <c r="H8" s="62" t="n">
        <v>0.8098791712343485</v>
      </c>
      <c r="I8" s="56" t="n">
        <v>-1996810.448036396</v>
      </c>
      <c r="J8" s="63" t="inlineStr">
        <is>
          <t>FAIL</t>
        </is>
      </c>
      <c r="K8" s="56" t="n">
        <v>77521840.11671898</v>
      </c>
      <c r="L8" s="56" t="n">
        <v>204778986.8565229</v>
      </c>
      <c r="M8" s="56" t="n">
        <v>334525217.3136344</v>
      </c>
      <c r="N8" s="61" t="n">
        <v>148</v>
      </c>
      <c r="O8" s="58" t="n">
        <v>0.0266143505177282</v>
      </c>
      <c r="P8" s="63" t="inlineStr">
        <is>
          <t>FAIL</t>
        </is>
      </c>
    </row>
    <row r="9">
      <c r="A9" s="60" t="inlineStr">
        <is>
          <t>Rents +10%</t>
        </is>
      </c>
      <c r="B9" s="61" t="n">
        <v>1000</v>
      </c>
      <c r="C9" s="56" t="n">
        <v>743389371.8080761</v>
      </c>
      <c r="D9" s="56" t="n">
        <v>743389.3718080762</v>
      </c>
      <c r="E9" s="56" t="n">
        <v>16567989.70581157</v>
      </c>
      <c r="F9" s="58" t="n">
        <v>0.02228709520760944</v>
      </c>
      <c r="G9" s="62" t="n">
        <v>0.8884799615291756</v>
      </c>
      <c r="H9" s="62" t="n">
        <v>0.9756945761033204</v>
      </c>
      <c r="I9" s="56" t="n">
        <v>-1034019.637614762</v>
      </c>
      <c r="J9" s="63" t="inlineStr">
        <is>
          <t>FAIL</t>
        </is>
      </c>
      <c r="K9" s="56" t="n">
        <v>83660710.88953686</v>
      </c>
      <c r="L9" s="56" t="n">
        <v>182260908.0645519</v>
      </c>
      <c r="M9" s="56" t="n">
        <v>334525217.3136344</v>
      </c>
      <c r="N9" s="61" t="n">
        <v>148</v>
      </c>
      <c r="O9" s="58" t="n">
        <v>0.03504753105644987</v>
      </c>
      <c r="P9" s="63" t="inlineStr">
        <is>
          <t>FAIL</t>
        </is>
      </c>
    </row>
    <row r="10">
      <c r="A10" s="60" t="inlineStr">
        <is>
          <t>Hard cost +15%</t>
        </is>
      </c>
      <c r="B10" s="61" t="n">
        <v>1000</v>
      </c>
      <c r="C10" s="56" t="n">
        <v>822539611.4308174</v>
      </c>
      <c r="D10" s="56" t="n">
        <v>822539.6114308174</v>
      </c>
      <c r="E10" s="56" t="n">
        <v>15209224.96285961</v>
      </c>
      <c r="F10" s="58" t="n">
        <v>0.01849056841943817</v>
      </c>
      <c r="G10" s="62" t="n">
        <v>0.7354768921314532</v>
      </c>
      <c r="H10" s="62" t="n">
        <v>0.8056171248896074</v>
      </c>
      <c r="I10" s="56" t="n">
        <v>-2233019.649630012</v>
      </c>
      <c r="J10" s="63" t="inlineStr">
        <is>
          <t>FAIL</t>
        </is>
      </c>
      <c r="K10" s="56" t="n">
        <v>84656212.87436987</v>
      </c>
      <c r="L10" s="56" t="n">
        <v>226967721.5184452</v>
      </c>
      <c r="M10" s="56" t="n">
        <v>370142825.1438681</v>
      </c>
      <c r="N10" s="61" t="n">
        <v>148</v>
      </c>
      <c r="O10" s="58" t="n">
        <v>0.02629440479918432</v>
      </c>
      <c r="P10" s="63" t="inlineStr">
        <is>
          <t>FAIL</t>
        </is>
      </c>
    </row>
    <row r="11">
      <c r="A11" s="60" t="inlineStr">
        <is>
          <t>Hard cost −10%</t>
        </is>
      </c>
      <c r="B11" s="61" t="n">
        <v>1000</v>
      </c>
      <c r="C11" s="56" t="n">
        <v>690622545.3929151</v>
      </c>
      <c r="D11" s="56" t="n">
        <v>690622.5453929151</v>
      </c>
      <c r="E11" s="56" t="n">
        <v>15209224.96285961</v>
      </c>
      <c r="F11" s="58" t="n">
        <v>0.02202248545796698</v>
      </c>
      <c r="G11" s="62" t="n">
        <v>0.875004646436801</v>
      </c>
      <c r="H11" s="62" t="n">
        <v>0.9621940737560102</v>
      </c>
      <c r="I11" s="56" t="n">
        <v>-1037016.786566033</v>
      </c>
      <c r="J11" s="63" t="inlineStr">
        <is>
          <t>FAIL</t>
        </is>
      </c>
      <c r="K11" s="56" t="n">
        <v>77548183.01527469</v>
      </c>
      <c r="L11" s="56" t="n">
        <v>171502422.8460854</v>
      </c>
      <c r="M11" s="56" t="n">
        <v>310780145.4268118</v>
      </c>
      <c r="N11" s="61" t="n">
        <v>148</v>
      </c>
      <c r="O11" s="58" t="n">
        <v>0.03443443824609604</v>
      </c>
      <c r="P11" s="63" t="inlineStr">
        <is>
          <t>FAIL</t>
        </is>
      </c>
    </row>
    <row r="12">
      <c r="A12" s="60" t="inlineStr">
        <is>
          <t>Cap rate +100 bps</t>
        </is>
      </c>
      <c r="B12" s="61" t="n">
        <v>1000</v>
      </c>
      <c r="C12" s="56" t="n">
        <v>743389371.8080761</v>
      </c>
      <c r="D12" s="56" t="n">
        <v>743389.3718080762</v>
      </c>
      <c r="E12" s="56" t="n">
        <v>15568319.25121318</v>
      </c>
      <c r="F12" s="58" t="n">
        <v>0.02094234844029021</v>
      </c>
      <c r="G12" s="62" t="n">
        <v>0.833165080194172</v>
      </c>
      <c r="H12" s="62" t="n">
        <v>0.9131434614430851</v>
      </c>
      <c r="I12" s="56" t="n">
        <v>-1390510.428411302</v>
      </c>
      <c r="J12" s="63" t="inlineStr">
        <is>
          <t>FAIL</t>
        </is>
      </c>
      <c r="K12" s="56" t="n">
        <v>80123381.90298451</v>
      </c>
      <c r="L12" s="56" t="n">
        <v>192558096.1522289</v>
      </c>
      <c r="M12" s="56" t="n">
        <v>334525217.3136344</v>
      </c>
      <c r="N12" s="61" t="n">
        <v>148</v>
      </c>
      <c r="O12" s="58" t="n">
        <v>0.02749831454203211</v>
      </c>
      <c r="P12" s="63" t="inlineStr">
        <is>
          <t>FAIL</t>
        </is>
      </c>
    </row>
    <row r="13">
      <c r="A13" s="60" t="inlineStr">
        <is>
          <t>Cap rate −50 bps</t>
        </is>
      </c>
      <c r="B13" s="61" t="n">
        <v>1000</v>
      </c>
      <c r="C13" s="56" t="n">
        <v>743389371.8080761</v>
      </c>
      <c r="D13" s="56" t="n">
        <v>743389.3718080762</v>
      </c>
      <c r="E13" s="56" t="n">
        <v>14967613.48777261</v>
      </c>
      <c r="F13" s="58" t="n">
        <v>0.02013428501320686</v>
      </c>
      <c r="G13" s="62" t="n">
        <v>0.7999261584383849</v>
      </c>
      <c r="H13" s="62" t="n">
        <v>0.8790902336514582</v>
      </c>
      <c r="I13" s="56" t="n">
        <v>-1599455.33283457</v>
      </c>
      <c r="J13" s="63" t="inlineStr">
        <is>
          <t>FAIL</t>
        </is>
      </c>
      <c r="K13" s="56" t="n">
        <v>78772995.70639838</v>
      </c>
      <c r="L13" s="56" t="n">
        <v>197353971.0486017</v>
      </c>
      <c r="M13" s="56" t="n">
        <v>334525217.3136344</v>
      </c>
      <c r="N13" s="61" t="n">
        <v>148</v>
      </c>
      <c r="O13" s="58" t="n">
        <v>0.03311141874559287</v>
      </c>
      <c r="P13" s="63" t="inlineStr">
        <is>
          <t>FAIL</t>
        </is>
      </c>
    </row>
    <row r="14">
      <c r="A14" s="60" t="inlineStr">
        <is>
          <t>Borrowing +200 bps</t>
        </is>
      </c>
      <c r="B14" s="61" t="n">
        <v>1000</v>
      </c>
      <c r="C14" s="56" t="n">
        <v>751829501.2996805</v>
      </c>
      <c r="D14" s="56" t="n">
        <v>751829.5012996804</v>
      </c>
      <c r="E14" s="56" t="n">
        <v>15209224.96285961</v>
      </c>
      <c r="F14" s="58" t="n">
        <v>0.02022961979620056</v>
      </c>
      <c r="G14" s="62" t="n">
        <v>0.5921926090879985</v>
      </c>
      <c r="H14" s="62" t="n">
        <v>0.6706911586844944</v>
      </c>
      <c r="I14" s="56" t="n">
        <v>-3994085.474004472</v>
      </c>
      <c r="J14" s="63" t="inlineStr">
        <is>
          <t>FAIL</t>
        </is>
      </c>
      <c r="K14" s="56" t="n">
        <v>64884911.66418202</v>
      </c>
      <c r="L14" s="56" t="n">
        <v>212467718.9987395</v>
      </c>
      <c r="M14" s="56" t="n">
        <v>338323275.5848567</v>
      </c>
      <c r="N14" s="61" t="n">
        <v>148</v>
      </c>
      <c r="O14" s="58" t="n">
        <v>0.03039062419877625</v>
      </c>
      <c r="P14" s="63" t="inlineStr">
        <is>
          <t>FAIL</t>
        </is>
      </c>
    </row>
    <row r="15">
      <c r="A15" s="60" t="inlineStr">
        <is>
          <t>Borrowing −100 bps</t>
        </is>
      </c>
      <c r="B15" s="61" t="n">
        <v>1000</v>
      </c>
      <c r="C15" s="56" t="n">
        <v>739356145.524112</v>
      </c>
      <c r="D15" s="56" t="n">
        <v>739356.145524112</v>
      </c>
      <c r="E15" s="56" t="n">
        <v>15209224.96285961</v>
      </c>
      <c r="F15" s="58" t="n">
        <v>0.02057090490818624</v>
      </c>
      <c r="G15" s="62" t="n">
        <v>0.9766700379611857</v>
      </c>
      <c r="H15" s="62" t="n">
        <v>1.049818853339303</v>
      </c>
      <c r="I15" s="56" t="n">
        <v>-405038.5791530355</v>
      </c>
      <c r="J15" s="63" t="inlineStr">
        <is>
          <t>FAIL</t>
        </is>
      </c>
      <c r="K15" s="56" t="n">
        <v>98188187.67729592</v>
      </c>
      <c r="L15" s="56" t="n">
        <v>173130727.8056859</v>
      </c>
      <c r="M15" s="56" t="n">
        <v>332710265.4858502</v>
      </c>
      <c r="N15" s="61" t="n">
        <v>148</v>
      </c>
      <c r="O15" s="58" t="n">
        <v>0.03126521001012506</v>
      </c>
      <c r="P15" s="63" t="inlineStr">
        <is>
          <t>FAIL</t>
        </is>
      </c>
    </row>
    <row r="16">
      <c r="A16" s="60" t="inlineStr">
        <is>
          <t>Approvals +12 months</t>
        </is>
      </c>
      <c r="B16" s="61" t="n">
        <v>1000</v>
      </c>
      <c r="C16" s="56" t="n">
        <v>761598791.1255188</v>
      </c>
      <c r="D16" s="56" t="n">
        <v>761598.7911255189</v>
      </c>
      <c r="E16" s="56" t="n">
        <v>15209224.96285961</v>
      </c>
      <c r="F16" s="58" t="n">
        <v>0.01997012750031137</v>
      </c>
      <c r="G16" s="62" t="n">
        <v>0.7939694927630224</v>
      </c>
      <c r="H16" s="62" t="n">
        <v>0.8712151380805045</v>
      </c>
      <c r="I16" s="56" t="n">
        <v>-1679628.138546459</v>
      </c>
      <c r="J16" s="63" t="inlineStr">
        <is>
          <t>FAIL</t>
        </is>
      </c>
      <c r="K16" s="56" t="n">
        <v>80228397.0390532</v>
      </c>
      <c r="L16" s="56" t="n">
        <v>203260859.4944329</v>
      </c>
      <c r="M16" s="56" t="n">
        <v>342719456.0064836</v>
      </c>
      <c r="N16" s="61" t="n">
        <v>160</v>
      </c>
      <c r="O16" s="58" t="n">
        <v>0.02984944746143048</v>
      </c>
      <c r="P16" s="63" t="inlineStr">
        <is>
          <t>FAIL</t>
        </is>
      </c>
    </row>
    <row r="17">
      <c r="A17" s="60" t="inlineStr">
        <is>
          <t>Approvals +24 months</t>
        </is>
      </c>
      <c r="B17" s="61" t="n">
        <v>1000</v>
      </c>
      <c r="C17" s="56" t="n">
        <v>780350435.116996</v>
      </c>
      <c r="D17" s="56" t="n">
        <v>780350.4351169961</v>
      </c>
      <c r="E17" s="56" t="n">
        <v>15209224.96285961</v>
      </c>
      <c r="F17" s="58" t="n">
        <v>0.01949024986521515</v>
      </c>
      <c r="G17" s="62" t="n">
        <v>0.7750038934313743</v>
      </c>
      <c r="H17" s="62" t="n">
        <v>0.850059608688895</v>
      </c>
      <c r="I17" s="56" t="n">
        <v>-1848767.62713896</v>
      </c>
      <c r="J17" s="63" t="inlineStr">
        <is>
          <t>FAIL</t>
        </is>
      </c>
      <c r="K17" s="56" t="n">
        <v>81453647.61135602</v>
      </c>
      <c r="L17" s="56" t="n">
        <v>210910364.5033059</v>
      </c>
      <c r="M17" s="56" t="n">
        <v>351157695.8026485</v>
      </c>
      <c r="N17" s="61" t="n">
        <v>172</v>
      </c>
      <c r="O17" s="58" t="n">
        <v>0.02871993954600149</v>
      </c>
      <c r="P17" s="63" t="inlineStr">
        <is>
          <t>FAIL</t>
        </is>
      </c>
    </row>
    <row r="18">
      <c r="A18" s="60" t="inlineStr">
        <is>
          <t>Leasing pace −50%</t>
        </is>
      </c>
      <c r="B18" s="61" t="n">
        <v>1000</v>
      </c>
      <c r="C18" s="56" t="n">
        <v>743389371.8080761</v>
      </c>
      <c r="D18" s="56" t="n">
        <v>743389.3718080762</v>
      </c>
      <c r="E18" s="56" t="n">
        <v>15635695.53074971</v>
      </c>
      <c r="F18" s="58" t="n">
        <v>0.02103298234237662</v>
      </c>
      <c r="G18" s="62" t="n">
        <v>0.8362679338662278</v>
      </c>
      <c r="H18" s="62" t="n">
        <v>0.9174252920086238</v>
      </c>
      <c r="I18" s="56" t="n">
        <v>-1323494.970263375</v>
      </c>
      <c r="J18" s="63" t="inlineStr">
        <is>
          <t>FAIL</t>
        </is>
      </c>
      <c r="K18" s="56" t="n">
        <v>83386072.48034857</v>
      </c>
      <c r="L18" s="56" t="n">
        <v>192686693.3769668</v>
      </c>
      <c r="M18" s="56" t="n">
        <v>334525217.3136344</v>
      </c>
      <c r="N18" s="61" t="n">
        <v>162</v>
      </c>
      <c r="O18" s="58" t="n">
        <v>0.03332645910451626</v>
      </c>
      <c r="P18" s="63" t="inlineStr">
        <is>
          <t>FAIL</t>
        </is>
      </c>
    </row>
    <row r="19">
      <c r="A19" s="60" t="inlineStr">
        <is>
          <t>Leasing pace +25%</t>
        </is>
      </c>
      <c r="B19" s="61" t="n">
        <v>1000</v>
      </c>
      <c r="C19" s="56" t="n">
        <v>743389371.8080761</v>
      </c>
      <c r="D19" s="56" t="n">
        <v>743389.3718080762</v>
      </c>
      <c r="E19" s="56" t="n">
        <v>15132259.08259356</v>
      </c>
      <c r="F19" s="58" t="n">
        <v>0.02035576463218567</v>
      </c>
      <c r="G19" s="62" t="n">
        <v>0.8091499163221354</v>
      </c>
      <c r="H19" s="62" t="n">
        <v>0.8875287048351904</v>
      </c>
      <c r="I19" s="56" t="n">
        <v>-1555757.195918793</v>
      </c>
      <c r="J19" s="63" t="inlineStr">
        <is>
          <t>FAIL</t>
        </is>
      </c>
      <c r="K19" s="56" t="n">
        <v>78541018.73892546</v>
      </c>
      <c r="L19" s="56" t="n">
        <v>195972885.3930779</v>
      </c>
      <c r="M19" s="56" t="n">
        <v>334525217.3136344</v>
      </c>
      <c r="N19" s="61" t="n">
        <v>145</v>
      </c>
      <c r="O19" s="58" t="n">
        <v>0.0304359977568821</v>
      </c>
      <c r="P19" s="63" t="inlineStr">
        <is>
          <t>FAIL</t>
        </is>
      </c>
    </row>
    <row r="20">
      <c r="A20" s="60" t="inlineStr">
        <is>
          <t>Parking 0.85/home</t>
        </is>
      </c>
      <c r="B20" s="61" t="n">
        <v>1000</v>
      </c>
      <c r="C20" s="56" t="n">
        <v>766652811.8770263</v>
      </c>
      <c r="D20" s="56" t="n">
        <v>766652.8118770263</v>
      </c>
      <c r="E20" s="56" t="n">
        <v>15345292.98386736</v>
      </c>
      <c r="F20" s="58" t="n">
        <v>0.02001596126191317</v>
      </c>
      <c r="G20" s="62" t="n">
        <v>0.7960689249604195</v>
      </c>
      <c r="H20" s="62" t="n">
        <v>0.8719912824561428</v>
      </c>
      <c r="I20" s="56" t="n">
        <v>-1689101.974828606</v>
      </c>
      <c r="J20" s="63" t="inlineStr">
        <is>
          <t>FAIL</t>
        </is>
      </c>
      <c r="K20" s="56" t="n">
        <v>80810333.29721995</v>
      </c>
      <c r="L20" s="56" t="n">
        <v>204257561.6006146</v>
      </c>
      <c r="M20" s="56" t="n">
        <v>344993765.3446618</v>
      </c>
      <c r="N20" s="61" t="n">
        <v>148</v>
      </c>
      <c r="O20" s="58" t="n">
        <v>0.02996766045546229</v>
      </c>
      <c r="P20" s="63" t="inlineStr">
        <is>
          <t>FAIL</t>
        </is>
      </c>
    </row>
    <row r="21">
      <c r="A21" s="60" t="inlineStr">
        <is>
          <t>Parking 1.00/home</t>
        </is>
      </c>
      <c r="B21" s="61" t="n">
        <v>1000</v>
      </c>
      <c r="C21" s="56" t="n">
        <v>783944092.7062949</v>
      </c>
      <c r="D21" s="56" t="n">
        <v>783944.0927062948</v>
      </c>
      <c r="E21" s="56" t="n">
        <v>15447350.49200776</v>
      </c>
      <c r="F21" s="58" t="n">
        <v>0.01970465832414291</v>
      </c>
      <c r="G21" s="62" t="n">
        <v>0.7839707676993228</v>
      </c>
      <c r="H21" s="62" t="n">
        <v>0.8579871203480662</v>
      </c>
      <c r="I21" s="56" t="n">
        <v>-1812824.172967743</v>
      </c>
      <c r="J21" s="63" t="inlineStr">
        <is>
          <t>FAIL</t>
        </is>
      </c>
      <c r="K21" s="56" t="n">
        <v>82054023.11371592</v>
      </c>
      <c r="L21" s="56" t="n">
        <v>210602806.0217521</v>
      </c>
      <c r="M21" s="56" t="n">
        <v>352774841.7178325</v>
      </c>
      <c r="N21" s="61" t="n">
        <v>148</v>
      </c>
      <c r="O21" s="58" t="n">
        <v>0.02924243176471675</v>
      </c>
      <c r="P21" s="63" t="inlineStr">
        <is>
          <t>FAIL</t>
        </is>
      </c>
    </row>
    <row r="22">
      <c r="A22" s="60" t="inlineStr">
        <is>
          <t>Parking 0.50/home</t>
        </is>
      </c>
      <c r="B22" s="61" t="n">
        <v>1000</v>
      </c>
      <c r="C22" s="56" t="n">
        <v>726264934.3139362</v>
      </c>
      <c r="D22" s="56" t="n">
        <v>726264.9343139363</v>
      </c>
      <c r="E22" s="56" t="n">
        <v>15107147.33024115</v>
      </c>
      <c r="F22" s="58" t="n">
        <v>0.02080115205412205</v>
      </c>
      <c r="G22" s="62" t="n">
        <v>0.8265664324726434</v>
      </c>
      <c r="H22" s="62" t="n">
        <v>0.9078593875890496</v>
      </c>
      <c r="I22" s="56" t="n">
        <v>-1396451.390768716</v>
      </c>
      <c r="J22" s="63" t="inlineStr">
        <is>
          <t>FAIL</t>
        </is>
      </c>
      <c r="K22" s="56" t="n">
        <v>78259425.37629248</v>
      </c>
      <c r="L22" s="56" t="n">
        <v>188854713.1112618</v>
      </c>
      <c r="M22" s="56" t="n">
        <v>326819220.4412712</v>
      </c>
      <c r="N22" s="61" t="n">
        <v>148</v>
      </c>
      <c r="O22" s="58" t="n">
        <v>0.03175311113954737</v>
      </c>
      <c r="P22" s="63" t="inlineStr">
        <is>
          <t>FAIL</t>
        </is>
      </c>
    </row>
    <row r="23">
      <c r="A23" s="60" t="inlineStr">
        <is>
          <t>Existing NOI retained during entitlement</t>
        </is>
      </c>
      <c r="B23" s="61" t="n">
        <v>1000</v>
      </c>
      <c r="C23" s="56" t="n">
        <v>743389371.8080761</v>
      </c>
      <c r="D23" s="56" t="n">
        <v>743389.3718080762</v>
      </c>
      <c r="E23" s="56" t="n">
        <v>15209224.96285961</v>
      </c>
      <c r="F23" s="58" t="n">
        <v>0.02045929836993451</v>
      </c>
      <c r="G23" s="62" t="n">
        <v>0.8132952742426345</v>
      </c>
      <c r="H23" s="62" t="n">
        <v>0.8927868736688345</v>
      </c>
      <c r="I23" s="56" t="n">
        <v>-1515415.042825578</v>
      </c>
      <c r="J23" s="63" t="inlineStr">
        <is>
          <t>FAIL</t>
        </is>
      </c>
      <c r="K23" s="56" t="n">
        <v>79247679.96029557</v>
      </c>
      <c r="L23" s="56" t="n">
        <v>195502368.1040568</v>
      </c>
      <c r="M23" s="56" t="n">
        <v>334525217.3136344</v>
      </c>
      <c r="N23" s="61" t="n">
        <v>148</v>
      </c>
      <c r="O23" s="58" t="n">
        <v>0.03103716986959115</v>
      </c>
      <c r="P23" s="63" t="inlineStr">
        <is>
          <t>FAIL</t>
        </is>
      </c>
    </row>
    <row r="24">
      <c r="A24" s="60" t="inlineStr">
        <is>
          <t>Phases 2-4 deferred 12 months</t>
        </is>
      </c>
      <c r="B24" s="61" t="n">
        <v>1000</v>
      </c>
      <c r="C24" s="56" t="n">
        <v>757402960.586637</v>
      </c>
      <c r="D24" s="56" t="n">
        <v>757402.960586637</v>
      </c>
      <c r="E24" s="56" t="n">
        <v>15209224.96285961</v>
      </c>
      <c r="F24" s="58" t="n">
        <v>0.02008075721156345</v>
      </c>
      <c r="G24" s="62" t="n">
        <v>0.7983407757039118</v>
      </c>
      <c r="H24" s="62" t="n">
        <v>0.8712151380805045</v>
      </c>
      <c r="I24" s="56" t="n">
        <v>-1679628.138546459</v>
      </c>
      <c r="J24" s="63" t="inlineStr">
        <is>
          <t>FAIL</t>
        </is>
      </c>
      <c r="K24" s="56" t="n">
        <v>80142388.67144914</v>
      </c>
      <c r="L24" s="56" t="n">
        <v>201256891.3721346</v>
      </c>
      <c r="M24" s="56" t="n">
        <v>340831332.2639867</v>
      </c>
      <c r="N24" s="61" t="n">
        <v>160</v>
      </c>
      <c r="O24" s="58" t="n">
        <v>0.03047887626125212</v>
      </c>
      <c r="P24" s="63" t="inlineStr">
        <is>
          <t>FAIL</t>
        </is>
      </c>
    </row>
    <row r="25">
      <c r="A25" s="60" t="inlineStr">
        <is>
          <t>Overlapping phases (12-mo interval)</t>
        </is>
      </c>
      <c r="B25" s="61" t="n">
        <v>1000</v>
      </c>
      <c r="C25" s="56" t="n">
        <v>703755162.9697899</v>
      </c>
      <c r="D25" s="56" t="n">
        <v>703755.1629697898</v>
      </c>
      <c r="E25" s="56" t="n">
        <v>15209224.96285961</v>
      </c>
      <c r="F25" s="58" t="n">
        <v>0.02161152878605951</v>
      </c>
      <c r="G25" s="62" t="n">
        <v>0.8587860190969119</v>
      </c>
      <c r="H25" s="62" t="n">
        <v>0.9840149989600855</v>
      </c>
      <c r="I25" s="56" t="n">
        <v>-881239.989351585</v>
      </c>
      <c r="J25" s="63" t="inlineStr">
        <is>
          <t>FAIL</t>
        </is>
      </c>
      <c r="K25" s="56" t="n">
        <v>77433028.32586426</v>
      </c>
      <c r="L25" s="56" t="n">
        <v>178122904.0441658</v>
      </c>
      <c r="M25" s="56" t="n">
        <v>316689823.3364056</v>
      </c>
      <c r="N25" s="61" t="n">
        <v>98</v>
      </c>
      <c r="O25" s="58" t="n">
        <v>0.03126532898917966</v>
      </c>
      <c r="P25" s="63" t="inlineStr">
        <is>
          <t>FAIL</t>
        </is>
      </c>
    </row>
    <row r="26">
      <c r="A26" s="60" t="inlineStr">
        <is>
          <t>Affordable units DC-exempt</t>
        </is>
      </c>
      <c r="B26" s="61" t="n">
        <v>1000</v>
      </c>
      <c r="C26" s="56" t="n">
        <v>708624042.3693504</v>
      </c>
      <c r="D26" s="56" t="n">
        <v>708624.0423693504</v>
      </c>
      <c r="E26" s="56" t="n">
        <v>15209224.96285961</v>
      </c>
      <c r="F26" s="58" t="n">
        <v>0.02146303830167285</v>
      </c>
      <c r="G26" s="62" t="n">
        <v>0.8544445002954265</v>
      </c>
      <c r="H26" s="62" t="n">
        <v>0.9352615049930842</v>
      </c>
      <c r="I26" s="56" t="n">
        <v>-1213302.247740216</v>
      </c>
      <c r="J26" s="63" t="inlineStr">
        <is>
          <t>FAIL</t>
        </is>
      </c>
      <c r="K26" s="56" t="n">
        <v>78031139.62376703</v>
      </c>
      <c r="L26" s="56" t="n">
        <v>179631617.1770014</v>
      </c>
      <c r="M26" s="56" t="n">
        <v>318880819.0662077</v>
      </c>
      <c r="N26" s="61" t="n">
        <v>148</v>
      </c>
      <c r="O26" s="58" t="n">
        <v>0.03336761571682978</v>
      </c>
      <c r="P26" s="63" t="inlineStr">
        <is>
          <t>FAIL</t>
        </is>
      </c>
    </row>
    <row r="27">
      <c r="A27" s="60" t="inlineStr">
        <is>
          <t>Combined downside</t>
        </is>
      </c>
      <c r="B27" s="61" t="n">
        <v>1000</v>
      </c>
      <c r="C27" s="56" t="n">
        <v>843123537.9369423</v>
      </c>
      <c r="D27" s="56" t="n">
        <v>843123.5379369423</v>
      </c>
      <c r="E27" s="56" t="n">
        <v>14574215.01898229</v>
      </c>
      <c r="F27" s="58" t="n">
        <v>0.01728597810783964</v>
      </c>
      <c r="G27" s="62" t="n">
        <v>0.6860644761910839</v>
      </c>
      <c r="H27" s="62" t="n">
        <v>0.7491723029125156</v>
      </c>
      <c r="I27" s="56" t="n">
        <v>-2608666.802847124</v>
      </c>
      <c r="J27" s="63" t="inlineStr">
        <is>
          <t>FAIL</t>
        </is>
      </c>
      <c r="K27" s="56" t="n">
        <v>89828134.40984389</v>
      </c>
      <c r="L27" s="56" t="n">
        <v>236715409.2281795</v>
      </c>
      <c r="M27" s="56" t="n">
        <v>379405592.0716243</v>
      </c>
      <c r="N27" s="61" t="n">
        <v>174</v>
      </c>
      <c r="O27" s="58" t="n">
        <v>0.02100625034885051</v>
      </c>
      <c r="P27" s="63" t="inlineStr">
        <is>
          <t>FAIL</t>
        </is>
      </c>
    </row>
    <row r="29">
      <c r="A29" s="10" t="inlineStr">
        <is>
          <t>Density / residual comparison (600/800 are analyst re-builds, 400 is a sensitivity — not designs or verified zoning yields)</t>
        </is>
      </c>
    </row>
    <row r="30">
      <c r="A30" s="7" t="inlineStr">
        <is>
          <t>Programme</t>
        </is>
      </c>
      <c r="B30" s="8" t="inlineStr">
        <is>
          <t>Homes</t>
        </is>
      </c>
      <c r="C30" s="8" t="inlineStr">
        <is>
          <t>TDC</t>
        </is>
      </c>
      <c r="D30" s="8" t="inlineStr">
        <is>
          <t>TDC/home</t>
        </is>
      </c>
      <c r="E30" s="8" t="inlineStr">
        <is>
          <t>Stab. NOI</t>
        </is>
      </c>
      <c r="F30" s="8" t="inlineStr">
        <is>
          <t>YoC</t>
        </is>
      </c>
      <c r="G30" s="8" t="inlineStr">
        <is>
          <t>DSCR</t>
        </is>
      </c>
      <c r="H30" s="8" t="inlineStr">
        <is>
          <t>CG residual appraisal</t>
        </is>
      </c>
      <c r="I30" s="8" t="inlineStr">
        <is>
          <t>Conv. residual (binding hurdle)</t>
        </is>
      </c>
      <c r="J30" s="8" t="inlineStr">
        <is>
          <t>Note</t>
        </is>
      </c>
    </row>
    <row r="31">
      <c r="A31" s="60" t="inlineStr">
        <is>
          <t>R01 1,000 homes (modelled)</t>
        </is>
      </c>
      <c r="B31" s="61" t="n">
        <v>1000</v>
      </c>
      <c r="C31" s="56" t="n">
        <v>743389371.8080761</v>
      </c>
      <c r="D31" s="56" t="n">
        <v>743389.3718080762</v>
      </c>
      <c r="E31" s="56" t="n">
        <v>15209224.96285961</v>
      </c>
      <c r="F31" s="58" t="n">
        <v>0.02045929836993451</v>
      </c>
      <c r="G31" s="62" t="n">
        <v>0.8132952742426345</v>
      </c>
      <c r="H31" s="56" t="n">
        <v>0</v>
      </c>
      <c r="I31" s="56" t="n">
        <v>-418221198.1776386</v>
      </c>
      <c r="J31" s="64" t="inlineStr">
        <is>
          <t>Blender masterplan R01 — capacity concept</t>
        </is>
      </c>
    </row>
    <row r="32">
      <c r="A32" s="60" t="inlineStr">
        <is>
          <t>800 homes (analyst re-build)</t>
        </is>
      </c>
      <c r="B32" s="61" t="n">
        <v>800</v>
      </c>
      <c r="C32" s="56" t="n">
        <v>585227841.8703454</v>
      </c>
      <c r="D32" s="56" t="n">
        <v>731534.8023379317</v>
      </c>
      <c r="E32" s="56" t="n">
        <v>12127303.98600847</v>
      </c>
      <c r="F32" s="58" t="n">
        <v>0.0207223633572362</v>
      </c>
      <c r="G32" s="62" t="n">
        <v>0.8236034707567074</v>
      </c>
      <c r="H32" s="56" t="n">
        <v>0</v>
      </c>
      <c r="I32" s="56" t="n">
        <v>-324214360.8500309</v>
      </c>
      <c r="J32" s="64" t="inlineStr">
        <is>
          <t>800 homes: 4 phases, 8-10 storeys; hard $/sf −3% (analyst)</t>
        </is>
      </c>
    </row>
    <row r="33">
      <c r="A33" s="60" t="inlineStr">
        <is>
          <t>600 homes (analyst re-build)</t>
        </is>
      </c>
      <c r="B33" s="61" t="n">
        <v>600</v>
      </c>
      <c r="C33" s="56" t="n">
        <v>420294659.5359147</v>
      </c>
      <c r="D33" s="56" t="n">
        <v>700491.0992265246</v>
      </c>
      <c r="E33" s="56" t="n">
        <v>9147775.360382613</v>
      </c>
      <c r="F33" s="58" t="n">
        <v>0.02176514774297512</v>
      </c>
      <c r="G33" s="62" t="n">
        <v>0.8652091765968983</v>
      </c>
      <c r="H33" s="56" t="n">
        <v>0</v>
      </c>
      <c r="I33" s="56" t="n">
        <v>-221942453.1782056</v>
      </c>
      <c r="J33" s="64" t="inlineStr">
        <is>
          <t>600 homes: 3 phases, 6-8 storeys; hard $/sf −7% (analyst, wood/hybrid)</t>
        </is>
      </c>
    </row>
    <row r="34">
      <c r="A34" s="60" t="inlineStr">
        <is>
          <t>400 homes (analyst re-build)</t>
        </is>
      </c>
      <c r="B34" s="61" t="n">
        <v>400</v>
      </c>
      <c r="C34" s="56" t="n">
        <v>279643199.561097</v>
      </c>
      <c r="D34" s="56" t="n">
        <v>699107.9989027425</v>
      </c>
      <c r="E34" s="56" t="n">
        <v>6168666.793960581</v>
      </c>
      <c r="F34" s="58" t="n">
        <v>0.02205906241826144</v>
      </c>
      <c r="G34" s="62" t="n">
        <v>0.8767989320697377</v>
      </c>
      <c r="H34" s="56" t="n">
        <v>0</v>
      </c>
      <c r="I34" s="56" t="n">
        <v>-142675770.0830275</v>
      </c>
      <c r="J34" s="64" t="inlineStr">
        <is>
          <t>400 homes: 2 phases, 6 storeys; sensitivity only — NOT a confirmed as-of-right yield</t>
        </is>
      </c>
    </row>
    <row r="36">
      <c r="A36" s="10" t="inlineStr">
        <is>
          <t>Consolidated DSCR at stabilization — rent shock (rows) vs hard-cost shock (columns)</t>
        </is>
      </c>
    </row>
    <row r="37">
      <c r="A37" s="5" t="inlineStr">
        <is>
          <t>rent ↓ / hard cost →</t>
        </is>
      </c>
      <c r="B37" s="65" t="n">
        <v>-0.1</v>
      </c>
      <c r="C37" s="65" t="n">
        <v>0</v>
      </c>
      <c r="D37" s="65" t="n">
        <v>0.15</v>
      </c>
    </row>
    <row r="38">
      <c r="A38" s="65" t="n">
        <v>-0.1</v>
      </c>
      <c r="B38" s="62" t="n">
        <v>0.7941152661586677</v>
      </c>
      <c r="C38" s="62" t="n">
        <v>0.7381105869560936</v>
      </c>
      <c r="D38" s="62" t="n">
        <v>0.6674860874475403</v>
      </c>
    </row>
    <row r="39">
      <c r="A39" s="65" t="n">
        <v>0</v>
      </c>
      <c r="B39" s="62" t="n">
        <v>0.875004646436801</v>
      </c>
      <c r="C39" s="62" t="n">
        <v>0.8132952742426345</v>
      </c>
      <c r="D39" s="62" t="n">
        <v>0.7354768921314532</v>
      </c>
    </row>
    <row r="40">
      <c r="A40" s="65" t="n">
        <v>0.1</v>
      </c>
      <c r="B40" s="62" t="n">
        <v>0.9558940267149345</v>
      </c>
      <c r="C40" s="62" t="n">
        <v>0.8884799615291756</v>
      </c>
      <c r="D40" s="62" t="n">
        <v>0.8034676968153661</v>
      </c>
    </row>
    <row r="42">
      <c r="A42" s="10" t="inlineStr">
        <is>
          <t>Consolidated stabilized value — rent shock (rows) vs cap-rate shock (columns)</t>
        </is>
      </c>
    </row>
    <row r="43">
      <c r="A43" s="5" t="inlineStr">
        <is>
          <t>rent ↓ / cap shock →</t>
        </is>
      </c>
      <c r="B43" s="65" t="n">
        <v>-0.005</v>
      </c>
      <c r="C43" s="65" t="n">
        <v>0</v>
      </c>
      <c r="D43" s="65" t="n">
        <v>0.01</v>
      </c>
    </row>
    <row r="44">
      <c r="A44" s="65" t="n">
        <v>-0.1</v>
      </c>
      <c r="B44" s="56" t="n">
        <v>363478764.3629168</v>
      </c>
      <c r="C44" s="56" t="n">
        <v>325893181.6448861</v>
      </c>
      <c r="D44" s="56" t="n">
        <v>270046557.4524094</v>
      </c>
    </row>
    <row r="45">
      <c r="A45" s="65" t="n">
        <v>0</v>
      </c>
      <c r="B45" s="56" t="n">
        <v>399136359.6739362</v>
      </c>
      <c r="C45" s="56" t="n">
        <v>357864116.7731674</v>
      </c>
      <c r="D45" s="56" t="n">
        <v>296539414.3088225</v>
      </c>
    </row>
    <row r="46">
      <c r="A46" s="65" t="n">
        <v>0.1</v>
      </c>
      <c r="B46" s="56" t="n">
        <v>434793954.9849558</v>
      </c>
      <c r="C46" s="56" t="n">
        <v>389835051.9014486</v>
      </c>
      <c r="D46" s="56" t="n">
        <v>323032271.1652356</v>
      </c>
    </row>
    <row r="48">
      <c r="A48" s="10" t="inlineStr">
        <is>
          <t>Landowner all-in by Year 10 — appraisal (rows) vs approval delay months (columns)</t>
        </is>
      </c>
    </row>
    <row r="49">
      <c r="A49" s="5" t="inlineStr">
        <is>
          <t>appraisal ↓ / delay →</t>
        </is>
      </c>
      <c r="B49" s="66" t="n">
        <v>0</v>
      </c>
      <c r="C49" s="66" t="n">
        <v>12</v>
      </c>
      <c r="D49" s="66" t="n">
        <v>24</v>
      </c>
    </row>
    <row r="50">
      <c r="A50" s="67" t="n">
        <v>10000000</v>
      </c>
      <c r="B50" s="56" t="n">
        <v>74838208.21182476</v>
      </c>
      <c r="C50" s="56" t="n">
        <v>75768424.22405174</v>
      </c>
      <c r="D50" s="56" t="n">
        <v>76952596.55986664</v>
      </c>
    </row>
    <row r="51">
      <c r="A51" s="67" t="n">
        <v>17000000</v>
      </c>
      <c r="B51" s="56" t="n">
        <v>79247679.96029557</v>
      </c>
      <c r="C51" s="56" t="n">
        <v>80228397.0390532</v>
      </c>
      <c r="D51" s="56" t="n">
        <v>81453647.61135602</v>
      </c>
    </row>
    <row r="52">
      <c r="A52" s="67" t="n">
        <v>25000000</v>
      </c>
      <c r="B52" s="56" t="n">
        <v>84311382.4495604</v>
      </c>
      <c r="C52" s="56" t="n">
        <v>85344885.04338968</v>
      </c>
      <c r="D52" s="56" t="n">
        <v>86603603.19672598</v>
      </c>
    </row>
    <row r="54">
      <c r="A54" s="10" t="inlineStr">
        <is>
          <t>Consolidated DSCR — appraisal (rows) vs approval delay (columns)</t>
        </is>
      </c>
    </row>
    <row r="55">
      <c r="A55" s="5" t="inlineStr">
        <is>
          <t>appraisal ↓ / delay →</t>
        </is>
      </c>
      <c r="B55" s="66" t="n">
        <v>0</v>
      </c>
      <c r="C55" s="66" t="n">
        <v>12</v>
      </c>
      <c r="D55" s="66" t="n">
        <v>24</v>
      </c>
    </row>
    <row r="56">
      <c r="A56" s="67" t="n">
        <v>10000000</v>
      </c>
      <c r="B56" s="62" t="n">
        <v>0.8184595387335901</v>
      </c>
      <c r="C56" s="62" t="n">
        <v>0.7988891544064771</v>
      </c>
      <c r="D56" s="62" t="n">
        <v>0.7796906359678861</v>
      </c>
    </row>
    <row r="57">
      <c r="A57" s="67" t="n">
        <v>17000000</v>
      </c>
      <c r="B57" s="62" t="n">
        <v>0.8132952742426345</v>
      </c>
      <c r="C57" s="62" t="n">
        <v>0.7939694927630224</v>
      </c>
      <c r="D57" s="62" t="n">
        <v>0.7750038934313743</v>
      </c>
    </row>
    <row r="58">
      <c r="A58" s="67" t="n">
        <v>25000000</v>
      </c>
      <c r="B58" s="62" t="n">
        <v>0.8074699596553505</v>
      </c>
      <c r="C58" s="62" t="n">
        <v>0.7884181361853039</v>
      </c>
      <c r="D58" s="62" t="n">
        <v>0.7697161385178731</v>
      </c>
    </row>
    <row r="60">
      <c r="A60" s="10" t="inlineStr">
        <is>
          <t>Consolidated YoC — hard $/sf (columns: $290 / $340 / $390 benchmark range)</t>
        </is>
      </c>
    </row>
    <row r="61">
      <c r="A61" s="5" t="inlineStr">
        <is>
          <t>rent ↓ / hard $/sf →</t>
        </is>
      </c>
      <c r="B61" s="66" t="n">
        <v>290</v>
      </c>
      <c r="C61" s="66" t="n">
        <v>340</v>
      </c>
      <c r="D61" s="66" t="n">
        <v>390</v>
      </c>
    </row>
    <row r="62">
      <c r="A62" s="65" t="n">
        <v>0</v>
      </c>
      <c r="B62" s="58" t="n">
        <v>0.02284383948077467</v>
      </c>
      <c r="C62" s="58" t="n">
        <v>0.02045929836993451</v>
      </c>
      <c r="D62" s="58" t="n">
        <v>0.01852552232414786</v>
      </c>
    </row>
  </sheetData>
  <pageMargins left="0.75" right="0.75" top="1" bottom="1" header="0.5" footer="0.5"/>
</worksheet>
</file>

<file path=xl/worksheets/sheet13.xml><?xml version="1.0" encoding="utf-8"?>
<worksheet xmlns="http://schemas.openxmlformats.org/spreadsheetml/2006/main">
  <sheetPr>
    <tabColor rgb="00C89344"/>
    <outlinePr summaryBelow="1" summaryRight="1"/>
    <pageSetUpPr/>
  </sheetPr>
  <dimension ref="A1:K56"/>
  <sheetViews>
    <sheetView showGridLines="0" workbookViewId="0">
      <selection activeCell="A1" sqref="A1"/>
    </sheetView>
  </sheetViews>
  <sheetFormatPr baseColWidth="8" defaultRowHeight="15"/>
  <cols>
    <col width="56"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UBUNTU LAND TRUST &amp; DEVELOPMENTS · Common Ground Initiative</t>
        </is>
      </c>
      <c r="B1" s="2" t="n"/>
      <c r="C1" s="2" t="n"/>
      <c r="D1" s="2" t="n"/>
      <c r="E1" s="2" t="n"/>
      <c r="F1" s="2" t="n"/>
    </row>
    <row r="2">
      <c r="A2" s="3" t="inlineStr">
        <is>
          <t>1279 Simcoe Street North — Investment dashboard — Common Ground, R01 1,000 homes</t>
        </is>
      </c>
      <c r="B2" s="2" t="n"/>
      <c r="C2" s="2" t="n"/>
      <c r="D2" s="2" t="n"/>
      <c r="E2" s="2" t="n"/>
      <c r="F2" s="2" t="n"/>
    </row>
    <row r="3">
      <c r="A3" s="4" t="inlineStr">
        <is>
          <t>Live formulas; scenario summary on Sensitivities</t>
        </is>
      </c>
      <c r="B3" s="2" t="n"/>
      <c r="C3" s="2" t="n"/>
      <c r="D3" s="2" t="n"/>
      <c r="E3" s="2" t="n"/>
      <c r="F3" s="2" t="n"/>
    </row>
    <row r="5">
      <c r="A5" s="10" t="inlineStr">
        <is>
          <t>PROGRAMME</t>
        </is>
      </c>
      <c r="B5" s="11" t="n"/>
    </row>
    <row r="6">
      <c r="A6" s="9" t="inlineStr">
        <is>
          <t>Homes / affordable homes</t>
        </is>
      </c>
      <c r="B6" s="53">
        <f>tot_homes&amp;" / "&amp;tot_aff</f>
        <v/>
      </c>
    </row>
    <row r="7">
      <c r="A7" s="9" t="inlineStr">
        <is>
          <t>Suite rentable area (sf)</t>
        </is>
      </c>
      <c r="B7" s="26">
        <f>tot_nra</f>
        <v/>
      </c>
    </row>
    <row r="8">
      <c r="A8" s="9" t="inlineStr">
        <is>
          <t>Above / below-ground gross (sf)</t>
        </is>
      </c>
      <c r="B8" s="53">
        <f>TEXT(tot_above_sf,"#,##0")&amp;" / "&amp;TEXT(tot_below_sf,"#,##0")</f>
        <v/>
      </c>
    </row>
    <row r="9">
      <c r="A9" s="9" t="inlineStr">
        <is>
          <t>Parking spaces</t>
        </is>
      </c>
      <c r="B9" s="26">
        <f>tot_spaces</f>
        <v/>
      </c>
    </row>
    <row r="10">
      <c r="A10" s="10" t="inlineStr">
        <is>
          <t>COST</t>
        </is>
      </c>
      <c r="B10" s="11" t="n"/>
    </row>
    <row r="11">
      <c r="A11" s="9" t="inlineStr">
        <is>
          <t>Total development cost</t>
        </is>
      </c>
      <c r="B11" s="31">
        <f>tot_tdc_x</f>
        <v/>
      </c>
    </row>
    <row r="12">
      <c r="A12" s="9" t="inlineStr">
        <is>
          <t>Cost per home</t>
        </is>
      </c>
      <c r="B12" s="31">
        <f>tot_tdc_x/tot_homes</f>
        <v/>
      </c>
    </row>
    <row r="13">
      <c r="A13" s="9" t="inlineStr">
        <is>
          <t>Hard cost per above-ground gross sf</t>
        </is>
      </c>
      <c r="B13" s="68">
        <f>tot_hard/tot_above_sf</f>
        <v/>
      </c>
    </row>
    <row r="14">
      <c r="A14" s="9" t="inlineStr">
        <is>
          <t>Development charges</t>
        </is>
      </c>
      <c r="B14" s="31">
        <f>tot_dc</f>
        <v/>
      </c>
    </row>
    <row r="15">
      <c r="A15" s="9" t="inlineStr">
        <is>
          <t>Land recognized (draw + retained equity) / donated</t>
        </is>
      </c>
      <c r="B15" s="53">
        <f>TEXT(tot_land+tot_landeq,"$#,##0")&amp;" / "&amp;TEXT(tot_donated,"$#,##0")</f>
        <v/>
      </c>
    </row>
    <row r="16">
      <c r="A16" s="10" t="inlineStr">
        <is>
          <t>OPERATIONS</t>
        </is>
      </c>
      <c r="B16" s="11" t="n"/>
    </row>
    <row r="17">
      <c r="A17" s="9" t="inlineStr">
        <is>
          <t>Stabilized NOI (consolidated)</t>
        </is>
      </c>
      <c r="B17" s="31">
        <f>tot_noi</f>
        <v/>
      </c>
    </row>
    <row r="18">
      <c r="A18" s="9" t="inlineStr">
        <is>
          <t>NOI per home</t>
        </is>
      </c>
      <c r="B18" s="31">
        <f>tot_noi/tot_homes</f>
        <v/>
      </c>
    </row>
    <row r="19">
      <c r="A19" s="9" t="inlineStr">
        <is>
          <t>Unlevered yield on cost</t>
        </is>
      </c>
      <c r="B19" s="50">
        <f>tot_yoc</f>
        <v/>
      </c>
    </row>
    <row r="20">
      <c r="A20" s="9" t="inlineStr">
        <is>
          <t>Cap rate / stabilized value</t>
        </is>
      </c>
      <c r="B20" s="53">
        <f>TEXT(cap_eff,"0.00%")&amp;" / "&amp;TEXT(tot_value,"$#,##0")</f>
        <v/>
      </c>
    </row>
    <row r="21">
      <c r="A21" s="9" t="inlineStr">
        <is>
          <t>Development margin on cost</t>
        </is>
      </c>
      <c r="B21" s="50">
        <f>tot_margin</f>
        <v/>
      </c>
    </row>
    <row r="22">
      <c r="A22" s="10" t="inlineStr">
        <is>
          <t>COVERAGE — COMMON GROUND TESTS</t>
        </is>
      </c>
      <c r="B22" s="11" t="n"/>
    </row>
    <row r="23">
      <c r="A23" s="9" t="inlineStr">
        <is>
          <t>DSCR at stabilization (test ≥ min_dscr)</t>
        </is>
      </c>
      <c r="B23" s="51">
        <f>tot_dscr</f>
        <v/>
      </c>
    </row>
    <row r="24">
      <c r="A24" s="9" t="inlineStr">
        <is>
          <t>Minimum phase Year-10 DSCR (test ≥ 1.10)</t>
        </is>
      </c>
      <c r="B24" s="51">
        <f>MIN(p1_dscr10,p2_dscr10,p3_dscr10,p4_dscr10)</f>
        <v/>
      </c>
    </row>
    <row r="25">
      <c r="A25" s="9" t="inlineStr">
        <is>
          <t>Minimum non-profit annual cash flow (test ≥ 0)</t>
        </is>
      </c>
      <c r="B25" s="31">
        <f>tot_np_min</f>
        <v/>
      </c>
    </row>
    <row r="26">
      <c r="A26" s="9" t="inlineStr">
        <is>
          <t>Year-20 takeout clears debt (test)</t>
        </is>
      </c>
      <c r="B26" s="53">
        <f>tot_takeout_ok</f>
        <v/>
      </c>
    </row>
    <row r="27">
      <c r="A27" s="9" t="inlineStr">
        <is>
          <t>ALL TESTS PASS?</t>
        </is>
      </c>
      <c r="B27" s="53">
        <f>IF(AND(tot_dscr&gt;=min_dscr,MIN(p1_dscr10,p2_dscr10,p3_dscr10,p4_dscr10)&gt;=1.1,tot_np_min&gt;=0,tot_takeout_ok="PASS"),"PASS","FAIL")</f>
        <v/>
      </c>
    </row>
    <row r="28">
      <c r="A28" s="9" t="inlineStr">
        <is>
          <t>LTV / debt yield on permanent MLI</t>
        </is>
      </c>
      <c r="B28" s="53">
        <f>TEXT(tot_ltv,"0.0%")&amp;" / "&amp;TEXT(tot_dy,"0.00%")</f>
        <v/>
      </c>
    </row>
    <row r="29">
      <c r="A29" s="10" t="inlineStr">
        <is>
          <t>LAND</t>
        </is>
      </c>
      <c r="B29" s="11" t="n"/>
    </row>
    <row r="30">
      <c r="A30" s="9" t="inlineStr">
        <is>
          <t>Appraisal tested (seller ask, placeholder)</t>
        </is>
      </c>
      <c r="B30" s="31">
        <f>land_appraisal</f>
        <v/>
      </c>
    </row>
    <row r="31">
      <c r="A31" s="9" t="inlineStr">
        <is>
          <t>Common Ground supportable appraisal (engine)</t>
        </is>
      </c>
      <c r="B31" s="69" t="n">
        <v>0</v>
      </c>
    </row>
    <row r="32">
      <c r="A32" s="9" t="inlineStr">
        <is>
          <t>Surplus / (shortfall) vs ask (engine)</t>
        </is>
      </c>
      <c r="B32" s="69" t="n">
        <v>-17000000</v>
      </c>
    </row>
    <row r="33">
      <c r="A33" s="9" t="inlineStr">
        <is>
          <t>Landowner all-in by Year 10 (draw + share + buyout)</t>
        </is>
      </c>
      <c r="B33" s="31">
        <f>tot_lo_total</f>
        <v/>
      </c>
    </row>
    <row r="34">
      <c r="A34" s="9" t="inlineStr">
        <is>
          <t>Landowner all-in − ask</t>
        </is>
      </c>
      <c r="B34" s="31">
        <f>lo_vs_ask</f>
        <v/>
      </c>
    </row>
    <row r="35">
      <c r="A35" s="9" t="inlineStr">
        <is>
          <t>Conventional residual at labelled hurdles (binding)</t>
        </is>
      </c>
      <c r="B35" s="31">
        <f>land_binding</f>
        <v/>
      </c>
    </row>
    <row r="36">
      <c r="A36" s="9" t="inlineStr">
        <is>
          <t>Break-even hard $/sf at ask (engine)</t>
        </is>
      </c>
      <c r="B36" s="70" t="n">
        <v>214.2830106243491</v>
      </c>
    </row>
    <row r="37">
      <c r="A37" s="9" t="inlineStr">
        <is>
          <t>Break-even rent uplift at benchmark cost (engine)</t>
        </is>
      </c>
      <c r="B37" s="71" t="n">
        <v>0.3813339360058308</v>
      </c>
    </row>
    <row r="38">
      <c r="A38" s="10" t="inlineStr">
        <is>
          <t>EXPOSURE</t>
        </is>
      </c>
      <c r="B38" s="11" t="n"/>
    </row>
    <row r="39">
      <c r="A39" s="9" t="inlineStr">
        <is>
          <t>Peak cumulative public funding (City + BCH)</t>
        </is>
      </c>
      <c r="B39" s="31">
        <f>tot_peak_pub</f>
        <v/>
      </c>
    </row>
    <row r="40">
      <c r="A40" s="9" t="inlineStr">
        <is>
          <t>Peak MLI balance</t>
        </is>
      </c>
      <c r="B40" s="31">
        <f>tot_peak_mli</f>
        <v/>
      </c>
    </row>
    <row r="41">
      <c r="A41" s="9" t="inlineStr">
        <is>
          <t>Total MLI interest over horizon</t>
        </is>
      </c>
      <c r="B41" s="31">
        <f>tot_int_x</f>
        <v/>
      </c>
    </row>
    <row r="42">
      <c r="A42" s="9" t="inlineStr">
        <is>
          <t>BCH mezz outstanding at Year 20 (before takeout)</t>
        </is>
      </c>
      <c r="B42" s="31">
        <f>tot_bch_mz20</f>
        <v/>
      </c>
    </row>
    <row r="43">
      <c r="A43" s="9" t="inlineStr">
        <is>
          <t>Unlevered project IRR / dated NPV</t>
        </is>
      </c>
      <c r="B43" s="53">
        <f>IFERROR(TEXT(tot_irr,"0.00%"),"n/a")&amp;" / "&amp;TEXT(tot_npv,"$#,##0")</f>
        <v/>
      </c>
    </row>
    <row r="44">
      <c r="A44" s="10" t="inlineStr">
        <is>
          <t>DATES</t>
        </is>
      </c>
      <c r="B44" s="11" t="n"/>
    </row>
    <row r="45">
      <c r="A45" s="9" t="inlineStr">
        <is>
          <t>Financial close (t_start)</t>
        </is>
      </c>
      <c r="B45" s="72">
        <f>t_start</f>
        <v/>
      </c>
    </row>
    <row r="46">
      <c r="A46" s="9" t="inlineStr">
        <is>
          <t>Phase 1 construction start</t>
        </is>
      </c>
      <c r="B46" s="72">
        <f>p1_start_d</f>
        <v/>
      </c>
    </row>
    <row r="47">
      <c r="A47" s="9" t="inlineStr">
        <is>
          <t>First occupancy (Phase 1)</t>
        </is>
      </c>
      <c r="B47" s="72">
        <f>p1_first_occ_d</f>
        <v/>
      </c>
    </row>
    <row r="48">
      <c r="A48" s="9" t="inlineStr">
        <is>
          <t>All phases stabilized</t>
        </is>
      </c>
      <c r="B48" s="72">
        <f>EDATE(t_start,stab_all-1)</f>
        <v/>
      </c>
    </row>
    <row r="49">
      <c r="A49" s="9" t="inlineStr">
        <is>
          <t>Hold end</t>
        </is>
      </c>
      <c r="B49" s="72">
        <f>EDATE(t_start,hold_end-1)</f>
        <v/>
      </c>
    </row>
    <row r="51">
      <c r="A51" s="10" t="inlineStr">
        <is>
          <t>Phase summary (live)</t>
        </is>
      </c>
    </row>
    <row r="52">
      <c r="A52" s="7" t="inlineStr">
        <is>
          <t>Phase</t>
        </is>
      </c>
      <c r="B52" s="8" t="inlineStr">
        <is>
          <t>Homes</t>
        </is>
      </c>
      <c r="C52" s="8" t="inlineStr">
        <is>
          <t>TDC</t>
        </is>
      </c>
      <c r="D52" s="8" t="inlineStr">
        <is>
          <t>TDC/home</t>
        </is>
      </c>
      <c r="E52" s="8" t="inlineStr">
        <is>
          <t>Stab. NOI</t>
        </is>
      </c>
      <c r="F52" s="8" t="inlineStr">
        <is>
          <t>YoC</t>
        </is>
      </c>
      <c r="G52" s="8" t="inlineStr">
        <is>
          <t>DSCR</t>
        </is>
      </c>
      <c r="H52" s="8" t="inlineStr">
        <is>
          <t>DSCR10</t>
        </is>
      </c>
      <c r="I52" s="8" t="inlineStr">
        <is>
          <t>Value</t>
        </is>
      </c>
      <c r="J52" s="8" t="inlineStr">
        <is>
          <t>Landowner all-in</t>
        </is>
      </c>
      <c r="K52" s="8" t="inlineStr">
        <is>
          <t>Stabilization</t>
        </is>
      </c>
    </row>
    <row r="53">
      <c r="A53" s="73">
        <f>"Phase 1"</f>
        <v/>
      </c>
      <c r="B53" s="24">
        <f>p1_homes</f>
        <v/>
      </c>
      <c r="C53" s="29">
        <f>p1_tdc</f>
        <v/>
      </c>
      <c r="D53" s="29">
        <f>p1_tdc/p1_homes</f>
        <v/>
      </c>
      <c r="E53" s="29">
        <f>p1_noi</f>
        <v/>
      </c>
      <c r="F53" s="36">
        <f>p1_yoc</f>
        <v/>
      </c>
      <c r="G53" s="74">
        <f>p1_dscr</f>
        <v/>
      </c>
      <c r="H53" s="74">
        <f>p1_dscr10</f>
        <v/>
      </c>
      <c r="I53" s="29">
        <f>p1_value</f>
        <v/>
      </c>
      <c r="J53" s="29">
        <f>p1_lo_total</f>
        <v/>
      </c>
      <c r="K53" s="27">
        <f>p1_stab_d</f>
        <v/>
      </c>
    </row>
    <row r="54">
      <c r="A54" s="73">
        <f>"Phase 2"</f>
        <v/>
      </c>
      <c r="B54" s="24">
        <f>p2_homes</f>
        <v/>
      </c>
      <c r="C54" s="29">
        <f>p2_tdc</f>
        <v/>
      </c>
      <c r="D54" s="29">
        <f>p2_tdc/p2_homes</f>
        <v/>
      </c>
      <c r="E54" s="29">
        <f>p2_noi</f>
        <v/>
      </c>
      <c r="F54" s="36">
        <f>p2_yoc</f>
        <v/>
      </c>
      <c r="G54" s="74">
        <f>p2_dscr</f>
        <v/>
      </c>
      <c r="H54" s="74">
        <f>p2_dscr10</f>
        <v/>
      </c>
      <c r="I54" s="29">
        <f>p2_value</f>
        <v/>
      </c>
      <c r="J54" s="29">
        <f>p2_lo_total</f>
        <v/>
      </c>
      <c r="K54" s="27">
        <f>p2_stab_d</f>
        <v/>
      </c>
    </row>
    <row r="55">
      <c r="A55" s="73">
        <f>"Phase 3"</f>
        <v/>
      </c>
      <c r="B55" s="24">
        <f>p3_homes</f>
        <v/>
      </c>
      <c r="C55" s="29">
        <f>p3_tdc</f>
        <v/>
      </c>
      <c r="D55" s="29">
        <f>p3_tdc/p3_homes</f>
        <v/>
      </c>
      <c r="E55" s="29">
        <f>p3_noi</f>
        <v/>
      </c>
      <c r="F55" s="36">
        <f>p3_yoc</f>
        <v/>
      </c>
      <c r="G55" s="74">
        <f>p3_dscr</f>
        <v/>
      </c>
      <c r="H55" s="74">
        <f>p3_dscr10</f>
        <v/>
      </c>
      <c r="I55" s="29">
        <f>p3_value</f>
        <v/>
      </c>
      <c r="J55" s="29">
        <f>p3_lo_total</f>
        <v/>
      </c>
      <c r="K55" s="27">
        <f>p3_stab_d</f>
        <v/>
      </c>
    </row>
    <row r="56">
      <c r="A56" s="73">
        <f>"Phase 4"</f>
        <v/>
      </c>
      <c r="B56" s="24">
        <f>p4_homes</f>
        <v/>
      </c>
      <c r="C56" s="29">
        <f>p4_tdc</f>
        <v/>
      </c>
      <c r="D56" s="29">
        <f>p4_tdc/p4_homes</f>
        <v/>
      </c>
      <c r="E56" s="29">
        <f>p4_noi</f>
        <v/>
      </c>
      <c r="F56" s="36">
        <f>p4_yoc</f>
        <v/>
      </c>
      <c r="G56" s="74">
        <f>p4_dscr</f>
        <v/>
      </c>
      <c r="H56" s="74">
        <f>p4_dscr10</f>
        <v/>
      </c>
      <c r="I56" s="29">
        <f>p4_value</f>
        <v/>
      </c>
      <c r="J56" s="29">
        <f>p4_lo_total</f>
        <v/>
      </c>
      <c r="K56" s="27">
        <f>p4_stab_d</f>
        <v/>
      </c>
    </row>
  </sheetData>
  <pageMargins left="0.75" right="0.75" top="1" bottom="1" header="0.5" footer="0.5"/>
</worksheet>
</file>

<file path=xl/worksheets/sheet14.xml><?xml version="1.0" encoding="utf-8"?>
<worksheet xmlns="http://schemas.openxmlformats.org/spreadsheetml/2006/main">
  <sheetPr>
    <tabColor rgb="00C89344"/>
    <outlinePr summaryBelow="1" summaryRight="1"/>
    <pageSetUpPr/>
  </sheetPr>
  <dimension ref="A1:F37"/>
  <sheetViews>
    <sheetView showGridLines="0" workbookViewId="0">
      <selection activeCell="A1" sqref="A1"/>
    </sheetView>
  </sheetViews>
  <sheetFormatPr baseColWidth="8" defaultRowHeight="15"/>
  <cols>
    <col width="70" customWidth="1" min="1" max="1"/>
    <col width="12" customWidth="1" min="2" max="2"/>
    <col width="40" customWidth="1" min="3" max="3"/>
  </cols>
  <sheetData>
    <row r="1">
      <c r="A1" s="1" t="inlineStr">
        <is>
          <t>UBUNTU LAND TRUST &amp; DEVELOPMENTS · Common Ground Initiative</t>
        </is>
      </c>
      <c r="B1" s="2" t="n"/>
      <c r="C1" s="2" t="n"/>
      <c r="D1" s="2" t="n"/>
      <c r="E1" s="2" t="n"/>
      <c r="F1" s="2" t="n"/>
    </row>
    <row r="2">
      <c r="A2" s="3" t="inlineStr">
        <is>
          <t>1279 Simcoe Street North — Model checks</t>
        </is>
      </c>
      <c r="B2" s="2" t="n"/>
      <c r="C2" s="2" t="n"/>
      <c r="D2" s="2" t="n"/>
      <c r="E2" s="2" t="n"/>
      <c r="F2" s="2" t="n"/>
    </row>
    <row r="3">
      <c r="A3" s="4" t="inlineStr">
        <is>
          <t>All must read TRUE</t>
        </is>
      </c>
      <c r="B3" s="2" t="n"/>
      <c r="C3" s="2" t="n"/>
      <c r="D3" s="2" t="n"/>
      <c r="E3" s="2" t="n"/>
      <c r="F3" s="2" t="n"/>
    </row>
    <row r="5">
      <c r="A5" s="7" t="inlineStr">
        <is>
          <t>Check</t>
        </is>
      </c>
      <c r="B5" s="8" t="inlineStr">
        <is>
          <t>Result</t>
        </is>
      </c>
      <c r="C5" s="8" t="inlineStr">
        <is>
          <t>Detail</t>
        </is>
      </c>
    </row>
    <row r="6">
      <c r="A6" s="9" t="inlineStr">
        <is>
          <t>Phase homes sum to 1,000</t>
        </is>
      </c>
      <c r="B6" s="75">
        <f>tot_homes=1000</f>
        <v/>
      </c>
      <c r="C6" s="76">
        <f>tot_homes</f>
        <v/>
      </c>
    </row>
    <row r="7">
      <c r="A7" s="9" t="inlineStr">
        <is>
          <t>Suite types sum to 1,000</t>
        </is>
      </c>
      <c r="B7" s="75">
        <f>SUM(tot_n0,tot_n1,tot_n2,tot_n3)=1000</f>
        <v/>
      </c>
      <c r="C7" s="76">
        <f>SUM(tot_n0,tot_n1,tot_n2,tot_n3)</f>
        <v/>
      </c>
    </row>
    <row r="8">
      <c r="A8" s="9" t="inlineStr">
        <is>
          <t>Suite area sums to 681,000 sf</t>
        </is>
      </c>
      <c r="B8" s="75">
        <f>ROUND(tot_nra,0)=681000</f>
        <v/>
      </c>
      <c r="C8" s="76">
        <f>tot_nra</f>
        <v/>
      </c>
    </row>
    <row r="9">
      <c r="A9" s="9" t="inlineStr">
        <is>
          <t>Above-ground area sums to 86,208 m²</t>
        </is>
      </c>
      <c r="B9" s="75">
        <f>tot_above=86208</f>
        <v/>
      </c>
      <c r="C9" s="76">
        <f>tot_above</f>
        <v/>
      </c>
    </row>
    <row r="10">
      <c r="A10" s="9" t="inlineStr">
        <is>
          <t>Residential gross sums to 83,408 m²</t>
        </is>
      </c>
      <c r="B10" s="75">
        <f>tot_resi=83408</f>
        <v/>
      </c>
      <c r="C10" s="76">
        <f>tot_resi</f>
        <v/>
      </c>
    </row>
    <row r="11">
      <c r="A11" s="9" t="inlineStr">
        <is>
          <t>Other allowances sum to 2,800 m²</t>
        </is>
      </c>
      <c r="B11" s="75">
        <f>tot_other=2800</f>
        <v/>
      </c>
      <c r="C11" s="76">
        <f>tot_other</f>
        <v/>
      </c>
    </row>
    <row r="12">
      <c r="A12" s="9" t="inlineStr">
        <is>
          <t>Parking sums to 650 spaces at R01 ratio</t>
        </is>
      </c>
      <c r="B12" s="75">
        <f>OR(ROUND(pk_ratio,4)&lt;&gt;0.65,tot_spaces=650)</f>
        <v/>
      </c>
      <c r="C12" s="76">
        <f>tot_spaces</f>
        <v/>
      </c>
    </row>
    <row r="13">
      <c r="A13" s="9" t="inlineStr">
        <is>
          <t>Below-grade sums to 20,800 m² at R01 ratio</t>
        </is>
      </c>
      <c r="B13" s="75">
        <f>OR(ROUND(pk_ratio,4)&lt;&gt;0.65,tot_below=20800)</f>
        <v/>
      </c>
      <c r="C13" s="76">
        <f>tot_below</f>
        <v/>
      </c>
    </row>
    <row r="14">
      <c r="A14" s="9" t="inlineStr">
        <is>
          <t>Sources = uses every month (all phases)</t>
        </is>
      </c>
      <c r="B14" s="75">
        <f>ABS(SUM(c_r_chk_su))&lt;1</f>
        <v/>
      </c>
      <c r="C14" s="76">
        <f>SUM(c_r_chk_su)</f>
        <v/>
      </c>
    </row>
    <row r="15">
      <c r="A15" s="9" t="inlineStr">
        <is>
          <t>Capital stack = TDC each phase</t>
        </is>
      </c>
      <c r="B15" s="75">
        <f>ABS(p1_stack_chk+p2_stack_chk+p3_stack_chk+p4_stack_chk)&lt;1</f>
        <v/>
      </c>
      <c r="C15" s="76">
        <f>p1_stack_chk+p2_stack_chk+p3_stack_chk+p4_stack_chk</f>
        <v/>
      </c>
    </row>
    <row r="16">
      <c r="A16" s="9" t="inlineStr">
        <is>
          <t>Permanent MLI within 2% of plan (interest approximation)</t>
        </is>
      </c>
      <c r="B16" s="75">
        <f>AND(ABS(p1_perm_vs_plan)/p1_mli&lt;0.02,ABS(p2_perm_vs_plan)/p2_mli&lt;0.02,ABS(p3_perm_vs_plan)/p3_mli&lt;0.02,ABS(p4_perm_vs_plan)/p4_mli&lt;0.02)</f>
        <v/>
      </c>
      <c r="C16" s="76">
        <f>MAX(ABS(p1_perm_vs_plan)/p1_mli,ABS(p2_perm_vs_plan)/p2_mli,ABS(p3_perm_vs_plan)/p3_mli,ABS(p4_perm_vs_plan)/p4_mli)</f>
        <v/>
      </c>
    </row>
    <row r="17">
      <c r="A17" s="9" t="inlineStr">
        <is>
          <t>MLI balances roll (no negative balance)</t>
        </is>
      </c>
      <c r="B17" s="75">
        <f>MIN(c_r_mli_bal)&gt;=-1</f>
        <v/>
      </c>
      <c r="C17" s="76">
        <f>MIN(c_r_mli_bal)</f>
        <v/>
      </c>
    </row>
    <row r="18">
      <c r="A18" s="9" t="inlineStr">
        <is>
          <t>Mezz balances roll (no negative balance)</t>
        </is>
      </c>
      <c r="B18" s="75">
        <f>MIN(c_r_mezz_bal)&gt;=-1</f>
        <v/>
      </c>
      <c r="C18" s="76">
        <f>MIN(c_r_mezz_bal)</f>
        <v/>
      </c>
    </row>
    <row r="19">
      <c r="A19" s="9" t="inlineStr">
        <is>
          <t>No rent before occupancy</t>
        </is>
      </c>
      <c r="B19" s="75">
        <f>SUMPRODUCT(--(c_r_occ=0),c_r_egi)=0</f>
        <v/>
      </c>
      <c r="C19" s="76">
        <f>SUMPRODUCT(--(c_r_occ=0),c_r_egi)</f>
        <v/>
      </c>
    </row>
    <row r="20">
      <c r="A20" s="9" t="inlineStr">
        <is>
          <t>No existing income after entitlement</t>
        </is>
      </c>
      <c r="B20" s="75">
        <f>SUMIFS(p1_r_existing,m_row,"&gt;"&amp;ent_total)=0</f>
        <v/>
      </c>
      <c r="C20" s="76">
        <f>SUMIFS(p1_r_existing,m_row,"&gt;"&amp;ent_total)</f>
        <v/>
      </c>
    </row>
    <row r="21">
      <c r="A21" s="9" t="inlineStr">
        <is>
          <t>Each phase stabilizes within horizon</t>
        </is>
      </c>
      <c r="B21" s="75">
        <f>MIN(p1_stab,p2_stab,p3_stab,p4_stab)&gt;0</f>
        <v/>
      </c>
      <c r="C21" s="76">
        <f>stab_all</f>
        <v/>
      </c>
    </row>
    <row r="22">
      <c r="A22" s="9" t="inlineStr">
        <is>
          <t>Year 20 of last phase within horizon</t>
        </is>
      </c>
      <c r="B22" s="75">
        <f>stab_all+252&lt;=horizon</f>
        <v/>
      </c>
      <c r="C22" s="76">
        <f>stab_all+252</f>
        <v/>
      </c>
    </row>
    <row r="23">
      <c r="A23" s="9" t="inlineStr">
        <is>
          <t>Common works counted once (Phase 1 shares sum to 1)</t>
        </is>
      </c>
      <c r="B23" s="75">
        <f>ABS(tot_site-site_m2*site_net_m2)&lt;1</f>
        <v/>
      </c>
      <c r="C23" s="76">
        <f>tot_site</f>
        <v/>
      </c>
    </row>
    <row r="24">
      <c r="A24" s="9" t="inlineStr">
        <is>
          <t>Non-profit never carries an unfunded lease-up deficit beyond reserve</t>
        </is>
      </c>
      <c r="B24" s="75">
        <f>MIN(MIN(p1_r_res_bal),MIN(p2_r_res_bal),MIN(p3_r_res_bal),MIN(p4_r_res_bal))&gt;=-1</f>
        <v/>
      </c>
      <c r="C24" s="22" t="inlineStr">
        <is>
          <t>min reserve balance</t>
        </is>
      </c>
    </row>
    <row r="25">
      <c r="A25" s="9" t="inlineStr">
        <is>
          <t>Landowner buyout occurs exactly once per phase</t>
        </is>
      </c>
      <c r="B25" s="75">
        <f>AND(COUNTIF(p1_r_buyout,"&gt;0")=IF(p1_stab&gt;0,1,0),COUNTIF(p2_r_buyout,"&gt;0")=IF(p2_stab&gt;0,1,0),COUNTIF(p3_r_buyout,"&gt;0")=IF(p3_stab&gt;0,1,0),COUNTIF(p4_r_buyout,"&gt;0")=IF(p4_stab&gt;0,1,0))</f>
        <v/>
      </c>
      <c r="C25" s="22" t="inlineStr"/>
    </row>
    <row r="26">
      <c r="A26" s="9" t="inlineStr">
        <is>
          <t>Scenario levers at baseline (rent/hard/cap/rate shocks = 0, delay = 0, pace = 1)</t>
        </is>
      </c>
      <c r="B26" s="75">
        <f>AND(rent_shock=0,hard_shock=0,cap_shock=0,rate_shock=0,entitle_delay=0,lease_cap_mult=1,later_defer=0)</f>
        <v/>
      </c>
      <c r="C26" s="22" t="inlineStr">
        <is>
          <t>Reset these to reproduce the engine base case</t>
        </is>
      </c>
    </row>
    <row r="27">
      <c r="A27" s="9" t="inlineStr">
        <is>
          <t>Engine base case reconciles: TDC within 0.1%</t>
        </is>
      </c>
      <c r="B27" s="75">
        <f>ABS(tot_tdc_x-743389371.8080761)/743389371.8080761&lt;0.001</f>
        <v/>
      </c>
      <c r="C27" s="22" t="inlineStr">
        <is>
          <t>engine TDC 743,389,372</t>
        </is>
      </c>
    </row>
    <row r="28">
      <c r="A28" s="9" t="inlineStr">
        <is>
          <t>Engine base case reconciles: stabilized NOI within 0.5%</t>
        </is>
      </c>
      <c r="B28" s="75">
        <f>ABS(tot_noi-15209224.962859614)/15209224.962859614&lt;0.005</f>
        <v/>
      </c>
      <c r="C28" s="22" t="inlineStr">
        <is>
          <t>engine NOI 15,209,225</t>
        </is>
      </c>
    </row>
    <row r="29">
      <c r="A29" s="9" t="inlineStr">
        <is>
          <t>Engine base case reconciles: DSCR within 0.01x</t>
        </is>
      </c>
      <c r="B29" s="75">
        <f>ABS(tot_dscr-0.8132952742426345)&lt;0.01</f>
        <v/>
      </c>
      <c r="C29" s="22" t="inlineStr">
        <is>
          <t>engine DSCR 0.813</t>
        </is>
      </c>
    </row>
    <row r="30">
      <c r="A30" s="9" t="inlineStr">
        <is>
          <t>Engine base case reconciles: landowner all-in within 1%</t>
        </is>
      </c>
      <c r="B30" s="75">
        <f>ABS(tot_lo_total-79247679.96029557)/79247679.96029557&lt;0.01</f>
        <v/>
      </c>
      <c r="C30" s="22" t="inlineStr">
        <is>
          <t>engine 79,247,680</t>
        </is>
      </c>
    </row>
    <row r="31">
      <c r="A31" s="9" t="inlineStr">
        <is>
          <t>Common Ground tests: DSCR ≥ min_dscr</t>
        </is>
      </c>
      <c r="B31" s="75">
        <f>tot_dscr&gt;=min_dscr</f>
        <v/>
      </c>
      <c r="C31" s="76">
        <f>tot_dscr</f>
        <v/>
      </c>
    </row>
    <row r="32">
      <c r="A32" s="9" t="inlineStr">
        <is>
          <t>Common Ground tests: every phase DSCR10 ≥ 1.10</t>
        </is>
      </c>
      <c r="B32" s="75">
        <f>MIN(p1_dscr10,p2_dscr10,p3_dscr10,p4_dscr10)&gt;=1.1</f>
        <v/>
      </c>
      <c r="C32" s="76">
        <f>MIN(p1_dscr10,p2_dscr10,p3_dscr10,p4_dscr10)</f>
        <v/>
      </c>
    </row>
    <row r="33">
      <c r="A33" s="9" t="inlineStr">
        <is>
          <t>Common Ground tests: non-profit annual CF ≥ 0</t>
        </is>
      </c>
      <c r="B33" s="75">
        <f>tot_np_min&gt;=0</f>
        <v/>
      </c>
      <c r="C33" s="76">
        <f>tot_np_min</f>
        <v/>
      </c>
    </row>
    <row r="34">
      <c r="A34" s="9" t="inlineStr">
        <is>
          <t>Common Ground tests: Year-20 takeout clears debt</t>
        </is>
      </c>
      <c r="B34" s="75">
        <f>tot_takeout_ok="PASS"</f>
        <v/>
      </c>
      <c r="C34" s="76">
        <f>tot_refi20-tot_debt20</f>
        <v/>
      </c>
    </row>
    <row r="36">
      <c r="A36" s="5" t="inlineStr">
        <is>
          <t>ALL MODEL-INTEGRITY CHECKS PASS (rows 6-25)</t>
        </is>
      </c>
      <c r="B36" s="75">
        <f>AND(B6:B30)</f>
        <v/>
      </c>
    </row>
    <row r="37">
      <c r="A37" s="5" t="inlineStr">
        <is>
          <t>COMMON GROUND FEASIBILITY (last four rows) — expected FAIL at benchmark inputs</t>
        </is>
      </c>
      <c r="B37" s="75">
        <f>AND(B31:B34)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2026-09-15T06:08:39Z</dcterms:created>
  <dcterms:modified xsi:type="dcterms:W3CDTF">2026-09-15T06:08:52Z</dcterms:modified>
</cp:coreProperties>
</file>